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24226"/>
  <mc:AlternateContent xmlns:mc="http://schemas.openxmlformats.org/markup-compatibility/2006">
    <mc:Choice Requires="x15">
      <x15ac:absPath xmlns:x15ac="http://schemas.microsoft.com/office/spreadsheetml/2010/11/ac" url="L:\Regression\Scripts\AEM Regression\UAT Datatables\"/>
    </mc:Choice>
  </mc:AlternateContent>
  <xr:revisionPtr revIDLastSave="0" documentId="8_{FEEF7CEC-72C4-4B60-B1A0-3A818B4D07AD}" xr6:coauthVersionLast="47" xr6:coauthVersionMax="47" xr10:uidLastSave="{00000000-0000-0000-0000-000000000000}"/>
  <bookViews>
    <workbookView xWindow="-120" yWindow="-120" windowWidth="29040" windowHeight="15720" tabRatio="663" activeTab="1" xr2:uid="{00000000-000D-0000-FFFF-FFFF00000000}"/>
  </bookViews>
  <sheets>
    <sheet name="Datasheets" sheetId="14" r:id="rId1"/>
    <sheet name="Global" sheetId="1" r:id="rId2"/>
    <sheet name="InputOutput" sheetId="111" r:id="rId3"/>
    <sheet name="Qantas_PROD" sheetId="107" r:id="rId4"/>
    <sheet name="Qantas_PROD_Params" sheetId="108" r:id="rId5"/>
    <sheet name="Qantas" sheetId="102" r:id="rId6"/>
    <sheet name="Qantas_Params" sheetId="103" r:id="rId7"/>
    <sheet name="AgentStandAlone" sheetId="109" r:id="rId8"/>
    <sheet name="PolicySearch" sheetId="112" r:id="rId9"/>
    <sheet name="AgentStandAlone_Params" sheetId="110" r:id="rId10"/>
    <sheet name="Qantas_AgentPortal" sheetId="104" r:id="rId11"/>
    <sheet name="Qantas_AgentPortal_Params" sheetId="105" r:id="rId12"/>
    <sheet name="ver" sheetId="106" r:id="rId13"/>
  </sheets>
  <externalReferences>
    <externalReference r:id="rId14"/>
    <externalReference r:id="rId15"/>
    <externalReference r:id="rId16"/>
    <externalReference r:id="rId17"/>
    <externalReference r:id="rId18"/>
  </externalReferences>
  <definedNames>
    <definedName name="_xlnm._FilterDatabase" localSheetId="0" hidden="1">Datasheets!#REF!</definedName>
    <definedName name="_xleta.AND" hidden="1">#NAME?</definedName>
    <definedName name="_xleta.VALUE" hidden="1">#NAME?</definedName>
    <definedName name="Australia_States" localSheetId="0">[1]Reference!$B$2:$B$9</definedName>
    <definedName name="Australia_States">[2]Reference!$B$2:$B$9</definedName>
    <definedName name="Canada_Provinces" localSheetId="0">[1]Reference!$C$2:$C$14</definedName>
    <definedName name="Canada_Provinces">[2]Reference!$C$2:$C$14</definedName>
    <definedName name="Currency_List" localSheetId="0">[1]Reference!$A$2:$A$120</definedName>
    <definedName name="Currency_List">[2]Reference!$A$2:$A$120</definedName>
    <definedName name="US_States" localSheetId="0">[1]Reference!$D$2:$D$53</definedName>
    <definedName name="US_States">[2]Reference!$D$2:$D$53</definedName>
  </definedNames>
  <calcPr calcId="191029"/>
  <customWorkbookViews>
    <customWorkbookView name="Reyes,Emile - Personal View" guid="{32BA9327-4E4A-499F-9107-A73003957161}" mergeInterval="0" personalView="1" maximized="1" windowWidth="1440" windowHeight="714" tabRatio="627" activeSheetId="5"/>
    <customWorkbookView name="JAYAR.BATUHAN - Personal View" guid="{8BE4956B-2314-4FC9-8A0F-8541EE4515CA}" mergeInterval="0" personalView="1" maximized="1" windowWidth="1366" windowHeight="543" tabRatio="627" activeSheetId="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J284" i="102"/>
  <c r="J621" i="102"/>
  <c r="J619" i="102"/>
  <c r="J452" i="102"/>
  <c r="J294" i="102"/>
  <c r="J292" i="102"/>
  <c r="J290" i="102"/>
  <c r="J288" i="102"/>
  <c r="J286" i="102"/>
  <c r="J260" i="109" l="1"/>
  <c r="J258" i="109"/>
  <c r="J256" i="109"/>
  <c r="J254" i="109"/>
  <c r="J252" i="109"/>
  <c r="J250" i="109"/>
  <c r="CK2" i="110"/>
  <c r="CG3" i="105" l="1"/>
  <c r="J152" i="102" l="1"/>
  <c r="J102" i="102"/>
  <c r="J100" i="102"/>
  <c r="J177" i="109"/>
  <c r="B152" i="102"/>
  <c r="B177" i="109"/>
  <c r="A133" i="109"/>
  <c r="J131" i="109"/>
  <c r="J129" i="109"/>
  <c r="A130" i="109"/>
  <c r="A169" i="109" s="1"/>
  <c r="B72" i="109"/>
  <c r="B98" i="102"/>
  <c r="A101" i="102"/>
  <c r="A141" i="102" s="1"/>
  <c r="B95" i="102"/>
  <c r="B86" i="109"/>
  <c r="B85" i="109"/>
  <c r="A96" i="102" l="1"/>
  <c r="A93" i="102"/>
  <c r="A143" i="102" s="1"/>
  <c r="B97" i="102"/>
  <c r="B96" i="102"/>
  <c r="B211" i="102"/>
  <c r="B210" i="102"/>
  <c r="B209" i="102"/>
  <c r="S208" i="102"/>
  <c r="B208" i="102"/>
  <c r="A208" i="102"/>
  <c r="S207" i="102"/>
  <c r="B207" i="102"/>
  <c r="A207" i="102"/>
  <c r="B206" i="102"/>
  <c r="A206" i="102"/>
  <c r="B205" i="102"/>
  <c r="A205" i="102"/>
  <c r="R204" i="102"/>
  <c r="R206" i="102" s="1"/>
  <c r="R208" i="102" s="1"/>
  <c r="B204" i="102"/>
  <c r="N203" i="102"/>
  <c r="B203" i="102"/>
  <c r="N202" i="102"/>
  <c r="B202" i="102"/>
  <c r="N201" i="102"/>
  <c r="B201" i="102"/>
  <c r="N200" i="102"/>
  <c r="B200" i="102"/>
  <c r="B199" i="102"/>
  <c r="B198" i="102"/>
  <c r="B197" i="102"/>
  <c r="B196" i="102"/>
  <c r="B195" i="102"/>
  <c r="A195" i="102"/>
  <c r="B194" i="102"/>
  <c r="B193" i="102"/>
  <c r="B192" i="102"/>
  <c r="B191" i="102"/>
  <c r="B190" i="102"/>
  <c r="B189" i="102"/>
  <c r="B188" i="102"/>
  <c r="B187" i="102"/>
  <c r="B186" i="102"/>
  <c r="B185" i="102"/>
  <c r="B184" i="102"/>
  <c r="B183" i="102"/>
  <c r="B182" i="102"/>
  <c r="B181" i="102"/>
  <c r="B180" i="102"/>
  <c r="B179" i="102"/>
  <c r="B178" i="102"/>
  <c r="B177" i="102"/>
  <c r="B176" i="102"/>
  <c r="B175" i="102"/>
  <c r="B174" i="102"/>
  <c r="B173" i="102"/>
  <c r="B172" i="102"/>
  <c r="B171" i="102"/>
  <c r="B170" i="102"/>
  <c r="B169" i="102"/>
  <c r="B168" i="102"/>
  <c r="B167" i="102"/>
  <c r="B166" i="102"/>
  <c r="B165" i="102"/>
  <c r="B164" i="102"/>
  <c r="B163" i="102"/>
  <c r="B162" i="102"/>
  <c r="B161" i="102"/>
  <c r="B160" i="102"/>
  <c r="N159" i="102"/>
  <c r="B159" i="102"/>
  <c r="B158" i="102"/>
  <c r="B157" i="102"/>
  <c r="A659" i="102"/>
  <c r="B89" i="109"/>
  <c r="B95" i="109"/>
  <c r="A140" i="102" l="1"/>
  <c r="A97" i="102"/>
  <c r="A159" i="102" s="1"/>
  <c r="A174" i="102" s="1"/>
  <c r="A98" i="102"/>
  <c r="A153" i="102"/>
  <c r="A94" i="102"/>
  <c r="A104" i="102" s="1"/>
  <c r="A110" i="102" s="1"/>
  <c r="A95" i="102"/>
  <c r="A154" i="102"/>
  <c r="A196" i="102"/>
  <c r="A157" i="102"/>
  <c r="A197" i="102"/>
  <c r="A209" i="102"/>
  <c r="A137" i="102"/>
  <c r="A144" i="102"/>
  <c r="A155" i="102"/>
  <c r="A200" i="102"/>
  <c r="A210" i="102"/>
  <c r="A204" i="102"/>
  <c r="A139" i="102"/>
  <c r="A147" i="102"/>
  <c r="A194" i="102"/>
  <c r="A201" i="102"/>
  <c r="A211" i="102"/>
  <c r="A103" i="102"/>
  <c r="R205" i="102"/>
  <c r="R207" i="102" s="1"/>
  <c r="A151" i="102"/>
  <c r="A150" i="102"/>
  <c r="S151" i="102"/>
  <c r="B151" i="102"/>
  <c r="A149" i="102"/>
  <c r="A148" i="102"/>
  <c r="B149" i="102"/>
  <c r="CP3" i="103"/>
  <c r="A40" i="102"/>
  <c r="A42" i="102" s="1"/>
  <c r="J24" i="102"/>
  <c r="J26" i="102"/>
  <c r="J28" i="102"/>
  <c r="J31" i="102"/>
  <c r="J33" i="102"/>
  <c r="B35" i="102"/>
  <c r="B33" i="102"/>
  <c r="B31" i="102"/>
  <c r="B28" i="102"/>
  <c r="B27" i="102"/>
  <c r="B26" i="102"/>
  <c r="B25" i="102"/>
  <c r="B24" i="102"/>
  <c r="B38" i="102"/>
  <c r="B37" i="102"/>
  <c r="A18" i="102"/>
  <c r="A20" i="102" s="1"/>
  <c r="B21" i="102"/>
  <c r="B19" i="102"/>
  <c r="B29" i="102"/>
  <c r="B34" i="102"/>
  <c r="B32" i="102"/>
  <c r="B30" i="102"/>
  <c r="B23" i="102"/>
  <c r="B22" i="102"/>
  <c r="B20" i="102"/>
  <c r="B18" i="102"/>
  <c r="B41" i="102"/>
  <c r="B40" i="102"/>
  <c r="A231" i="102"/>
  <c r="A232" i="102" s="1"/>
  <c r="A233" i="102" s="1"/>
  <c r="CP2" i="103"/>
  <c r="B2" i="110"/>
  <c r="A199" i="102" l="1"/>
  <c r="A203" i="102" s="1"/>
  <c r="A131" i="102"/>
  <c r="A188" i="102"/>
  <c r="A192" i="102" s="1"/>
  <c r="A124" i="102"/>
  <c r="A117" i="102"/>
  <c r="A160" i="102"/>
  <c r="A161" i="102"/>
  <c r="A179" i="102"/>
  <c r="A176" i="102"/>
  <c r="A177" i="102"/>
  <c r="A178" i="102"/>
  <c r="A167" i="102"/>
  <c r="A181" i="102"/>
  <c r="A190" i="102"/>
  <c r="A189" i="102"/>
  <c r="A191" i="102" s="1"/>
  <c r="A193" i="102" s="1"/>
  <c r="A166" i="102"/>
  <c r="A180" i="102"/>
  <c r="A175" i="102"/>
  <c r="A198" i="102"/>
  <c r="A202" i="102" s="1"/>
  <c r="A158" i="102"/>
  <c r="A41" i="102"/>
  <c r="A22" i="102"/>
  <c r="A21" i="102"/>
  <c r="A19" i="102"/>
  <c r="A236" i="102"/>
  <c r="A235" i="102"/>
  <c r="A40" i="109"/>
  <c r="C2" i="110"/>
  <c r="A165" i="102" l="1"/>
  <c r="A162" i="102"/>
  <c r="A163" i="102"/>
  <c r="A164" i="102"/>
  <c r="A187" i="102"/>
  <c r="A182" i="102"/>
  <c r="A185" i="102"/>
  <c r="A184" i="102"/>
  <c r="A186" i="102"/>
  <c r="A183" i="102"/>
  <c r="A173" i="102"/>
  <c r="A172" i="102"/>
  <c r="A170" i="102"/>
  <c r="A168" i="102"/>
  <c r="A169" i="102" s="1"/>
  <c r="A171" i="102"/>
  <c r="A24" i="102"/>
  <c r="A26" i="102" s="1"/>
  <c r="A28" i="102" s="1"/>
  <c r="A29" i="102" s="1"/>
  <c r="A31" i="102"/>
  <c r="B954" i="102"/>
  <c r="B953" i="102"/>
  <c r="B951" i="102"/>
  <c r="B950" i="102"/>
  <c r="B949" i="102"/>
  <c r="B948" i="102"/>
  <c r="B947" i="102"/>
  <c r="Z946" i="102"/>
  <c r="B946" i="102"/>
  <c r="B945" i="102"/>
  <c r="B944" i="102"/>
  <c r="B943" i="102"/>
  <c r="B942" i="102"/>
  <c r="M941" i="102"/>
  <c r="B941" i="102"/>
  <c r="B940" i="102"/>
  <c r="B939" i="102"/>
  <c r="B938" i="102"/>
  <c r="B937" i="102"/>
  <c r="B936" i="102"/>
  <c r="B935" i="102"/>
  <c r="B934" i="102"/>
  <c r="B933" i="102"/>
  <c r="B932" i="102"/>
  <c r="B931" i="102"/>
  <c r="A931" i="102"/>
  <c r="B930" i="102"/>
  <c r="B929" i="102"/>
  <c r="A929" i="102"/>
  <c r="A930" i="102" s="1"/>
  <c r="A932" i="102" s="1"/>
  <c r="A933" i="102" s="1"/>
  <c r="A934" i="102" s="1"/>
  <c r="A935" i="102" s="1"/>
  <c r="A936" i="102" s="1"/>
  <c r="A937" i="102" s="1"/>
  <c r="A938" i="102" s="1"/>
  <c r="A939" i="102" s="1"/>
  <c r="A940" i="102" s="1"/>
  <c r="A941" i="102" s="1"/>
  <c r="A942" i="102" s="1"/>
  <c r="A943" i="102" s="1"/>
  <c r="A944" i="102" s="1"/>
  <c r="A945" i="102" s="1"/>
  <c r="A946" i="102" s="1"/>
  <c r="A947" i="102" s="1"/>
  <c r="A948" i="102" s="1"/>
  <c r="A949" i="102" s="1"/>
  <c r="A950" i="102" s="1"/>
  <c r="A951" i="102" s="1"/>
  <c r="B928" i="102"/>
  <c r="B927" i="102"/>
  <c r="B926" i="102"/>
  <c r="J925" i="102"/>
  <c r="B925" i="102"/>
  <c r="B924" i="102"/>
  <c r="J923" i="102"/>
  <c r="B923" i="102"/>
  <c r="B922" i="102"/>
  <c r="J921" i="102"/>
  <c r="B921" i="102"/>
  <c r="B920" i="102"/>
  <c r="J919" i="102"/>
  <c r="B919" i="102"/>
  <c r="A919" i="102"/>
  <c r="A920" i="102" s="1"/>
  <c r="A927" i="102" s="1"/>
  <c r="A928" i="102" s="1"/>
  <c r="B918" i="102"/>
  <c r="J917" i="102"/>
  <c r="B917" i="102"/>
  <c r="A917" i="102"/>
  <c r="A918" i="102" s="1"/>
  <c r="B916" i="102"/>
  <c r="J915" i="102"/>
  <c r="B915" i="102"/>
  <c r="A915" i="102"/>
  <c r="A916" i="102" s="1"/>
  <c r="B914" i="102"/>
  <c r="J913" i="102"/>
  <c r="B913" i="102"/>
  <c r="A913" i="102"/>
  <c r="A914" i="102" s="1"/>
  <c r="B912" i="102"/>
  <c r="B911" i="102"/>
  <c r="B909" i="102"/>
  <c r="B908" i="102"/>
  <c r="B907" i="102"/>
  <c r="B906" i="102"/>
  <c r="B905" i="102"/>
  <c r="Z904" i="102"/>
  <c r="B904" i="102"/>
  <c r="B903" i="102"/>
  <c r="B902" i="102"/>
  <c r="B901" i="102"/>
  <c r="B900" i="102"/>
  <c r="M899" i="102"/>
  <c r="B899" i="102"/>
  <c r="B898" i="102"/>
  <c r="B897" i="102"/>
  <c r="B896" i="102"/>
  <c r="B895" i="102"/>
  <c r="B894" i="102"/>
  <c r="B893" i="102"/>
  <c r="B892" i="102"/>
  <c r="B891" i="102"/>
  <c r="B890" i="102"/>
  <c r="B889" i="102"/>
  <c r="A889" i="102"/>
  <c r="B888" i="102"/>
  <c r="B887" i="102"/>
  <c r="A887" i="102"/>
  <c r="A911" i="102" s="1"/>
  <c r="A912" i="102" s="1"/>
  <c r="B886" i="102"/>
  <c r="B885" i="102"/>
  <c r="B884" i="102"/>
  <c r="J883" i="102"/>
  <c r="B883" i="102"/>
  <c r="B882" i="102"/>
  <c r="J881" i="102"/>
  <c r="B881" i="102"/>
  <c r="B880" i="102"/>
  <c r="J879" i="102"/>
  <c r="B879" i="102"/>
  <c r="B878" i="102"/>
  <c r="J877" i="102"/>
  <c r="B877" i="102"/>
  <c r="B876" i="102"/>
  <c r="J875" i="102"/>
  <c r="B875" i="102"/>
  <c r="A875" i="102"/>
  <c r="A876" i="102" s="1"/>
  <c r="A885" i="102" s="1"/>
  <c r="A886" i="102" s="1"/>
  <c r="B874" i="102"/>
  <c r="J873" i="102"/>
  <c r="B873" i="102"/>
  <c r="A873" i="102"/>
  <c r="A874" i="102" s="1"/>
  <c r="B872" i="102"/>
  <c r="J871" i="102"/>
  <c r="B871" i="102"/>
  <c r="A871" i="102"/>
  <c r="A872" i="102" s="1"/>
  <c r="B870" i="102"/>
  <c r="B869" i="102"/>
  <c r="B867" i="102"/>
  <c r="B866" i="102"/>
  <c r="B865" i="102"/>
  <c r="B864" i="102"/>
  <c r="B863" i="102"/>
  <c r="Z862" i="102"/>
  <c r="B862" i="102"/>
  <c r="B861" i="102"/>
  <c r="B860" i="102"/>
  <c r="B859" i="102"/>
  <c r="B858" i="102"/>
  <c r="M857" i="102"/>
  <c r="B857" i="102"/>
  <c r="B856" i="102"/>
  <c r="B855" i="102"/>
  <c r="B854" i="102"/>
  <c r="B853" i="102"/>
  <c r="B852" i="102"/>
  <c r="B851" i="102"/>
  <c r="B850" i="102"/>
  <c r="B849" i="102"/>
  <c r="B848" i="102"/>
  <c r="B847" i="102"/>
  <c r="A847" i="102"/>
  <c r="B846" i="102"/>
  <c r="B845" i="102"/>
  <c r="A845" i="102"/>
  <c r="A846" i="102" s="1"/>
  <c r="A848" i="102" s="1"/>
  <c r="A849" i="102" s="1"/>
  <c r="A850" i="102" s="1"/>
  <c r="A851" i="102" s="1"/>
  <c r="A852" i="102" s="1"/>
  <c r="A853" i="102" s="1"/>
  <c r="A854" i="102" s="1"/>
  <c r="A855" i="102" s="1"/>
  <c r="A856" i="102" s="1"/>
  <c r="A857" i="102" s="1"/>
  <c r="A858" i="102" s="1"/>
  <c r="A859" i="102" s="1"/>
  <c r="A860" i="102" s="1"/>
  <c r="A861" i="102" s="1"/>
  <c r="A862" i="102" s="1"/>
  <c r="A863" i="102" s="1"/>
  <c r="A864" i="102" s="1"/>
  <c r="A865" i="102" s="1"/>
  <c r="A866" i="102" s="1"/>
  <c r="A867" i="102" s="1"/>
  <c r="B844" i="102"/>
  <c r="B843" i="102"/>
  <c r="J842" i="102"/>
  <c r="B842" i="102"/>
  <c r="B841" i="102"/>
  <c r="J840" i="102"/>
  <c r="B840" i="102"/>
  <c r="B839" i="102"/>
  <c r="J838" i="102"/>
  <c r="B838" i="102"/>
  <c r="B837" i="102"/>
  <c r="J836" i="102"/>
  <c r="B836" i="102"/>
  <c r="B835" i="102"/>
  <c r="J834" i="102"/>
  <c r="B834" i="102"/>
  <c r="B833" i="102"/>
  <c r="J832" i="102"/>
  <c r="B832" i="102"/>
  <c r="A832" i="102"/>
  <c r="A833" i="102" s="1"/>
  <c r="A844" i="102" s="1"/>
  <c r="B831" i="102"/>
  <c r="J830" i="102"/>
  <c r="B830" i="102"/>
  <c r="A830" i="102"/>
  <c r="A831" i="102" s="1"/>
  <c r="B829" i="102"/>
  <c r="B828" i="102"/>
  <c r="B826" i="102"/>
  <c r="B825" i="102"/>
  <c r="B824" i="102"/>
  <c r="B823" i="102"/>
  <c r="B822" i="102"/>
  <c r="Z821" i="102"/>
  <c r="B821" i="102"/>
  <c r="B820" i="102"/>
  <c r="B819" i="102"/>
  <c r="B818" i="102"/>
  <c r="B817" i="102"/>
  <c r="M816" i="102"/>
  <c r="B816" i="102"/>
  <c r="B815" i="102"/>
  <c r="B814" i="102"/>
  <c r="B813" i="102"/>
  <c r="B812" i="102"/>
  <c r="B811" i="102"/>
  <c r="B810" i="102"/>
  <c r="B809" i="102"/>
  <c r="B808" i="102"/>
  <c r="B807" i="102"/>
  <c r="B806" i="102"/>
  <c r="A806" i="102"/>
  <c r="B805" i="102"/>
  <c r="B804" i="102"/>
  <c r="A804" i="102"/>
  <c r="A805" i="102" s="1"/>
  <c r="A807" i="102" s="1"/>
  <c r="A808" i="102" s="1"/>
  <c r="A809" i="102" s="1"/>
  <c r="A810" i="102" s="1"/>
  <c r="A811" i="102" s="1"/>
  <c r="A812" i="102" s="1"/>
  <c r="A813" i="102" s="1"/>
  <c r="A814" i="102" s="1"/>
  <c r="A815" i="102" s="1"/>
  <c r="A816" i="102" s="1"/>
  <c r="A817" i="102" s="1"/>
  <c r="A818" i="102" s="1"/>
  <c r="A819" i="102" s="1"/>
  <c r="A820" i="102" s="1"/>
  <c r="A821" i="102" s="1"/>
  <c r="A822" i="102" s="1"/>
  <c r="A823" i="102" s="1"/>
  <c r="A824" i="102" s="1"/>
  <c r="A825" i="102" s="1"/>
  <c r="A826" i="102" s="1"/>
  <c r="B803" i="102"/>
  <c r="B802" i="102"/>
  <c r="B801" i="102"/>
  <c r="J800" i="102"/>
  <c r="B800" i="102"/>
  <c r="B799" i="102"/>
  <c r="J798" i="102"/>
  <c r="B798" i="102"/>
  <c r="B797" i="102"/>
  <c r="J796" i="102"/>
  <c r="B796" i="102"/>
  <c r="B795" i="102"/>
  <c r="J794" i="102"/>
  <c r="B794" i="102"/>
  <c r="A794" i="102"/>
  <c r="A795" i="102" s="1"/>
  <c r="B793" i="102"/>
  <c r="J792" i="102"/>
  <c r="B792" i="102"/>
  <c r="A792" i="102"/>
  <c r="A793" i="102" s="1"/>
  <c r="B791" i="102"/>
  <c r="J790" i="102"/>
  <c r="B790" i="102"/>
  <c r="A790" i="102"/>
  <c r="A791" i="102" s="1"/>
  <c r="B789" i="102"/>
  <c r="J788" i="102"/>
  <c r="B788" i="102"/>
  <c r="A788" i="102"/>
  <c r="A789" i="102" s="1"/>
  <c r="B787" i="102"/>
  <c r="B786" i="102"/>
  <c r="B784" i="102"/>
  <c r="B783" i="102"/>
  <c r="B782" i="102"/>
  <c r="B781" i="102"/>
  <c r="B780" i="102"/>
  <c r="Z779" i="102"/>
  <c r="B779" i="102"/>
  <c r="B778" i="102"/>
  <c r="B777" i="102"/>
  <c r="B776" i="102"/>
  <c r="B775" i="102"/>
  <c r="M774" i="102"/>
  <c r="B774" i="102"/>
  <c r="B773" i="102"/>
  <c r="B772" i="102"/>
  <c r="B771" i="102"/>
  <c r="B770" i="102"/>
  <c r="B769" i="102"/>
  <c r="B768" i="102"/>
  <c r="B767" i="102"/>
  <c r="B766" i="102"/>
  <c r="B765" i="102"/>
  <c r="B764" i="102"/>
  <c r="A764" i="102"/>
  <c r="B763" i="102"/>
  <c r="B762" i="102"/>
  <c r="A762" i="102"/>
  <c r="B761" i="102"/>
  <c r="B760" i="102"/>
  <c r="B759" i="102"/>
  <c r="J758" i="102"/>
  <c r="B758" i="102"/>
  <c r="B757" i="102"/>
  <c r="J756" i="102"/>
  <c r="B756" i="102"/>
  <c r="B755" i="102"/>
  <c r="J754" i="102"/>
  <c r="B754" i="102"/>
  <c r="B753" i="102"/>
  <c r="J752" i="102"/>
  <c r="B752" i="102"/>
  <c r="B751" i="102"/>
  <c r="J750" i="102"/>
  <c r="B750" i="102"/>
  <c r="A750" i="102"/>
  <c r="A751" i="102" s="1"/>
  <c r="B749" i="102"/>
  <c r="J748" i="102"/>
  <c r="B748" i="102"/>
  <c r="A748" i="102"/>
  <c r="A749" i="102" s="1"/>
  <c r="B747" i="102"/>
  <c r="J746" i="102"/>
  <c r="B746" i="102"/>
  <c r="A746" i="102"/>
  <c r="A747" i="102" s="1"/>
  <c r="B745" i="102"/>
  <c r="B744" i="102"/>
  <c r="B742" i="102"/>
  <c r="B741" i="102"/>
  <c r="B740" i="102"/>
  <c r="B739" i="102"/>
  <c r="A739" i="102"/>
  <c r="A740" i="102" s="1"/>
  <c r="A741" i="102" s="1"/>
  <c r="A742" i="102" s="1"/>
  <c r="B738" i="102"/>
  <c r="B737" i="102"/>
  <c r="B736" i="102"/>
  <c r="B735" i="102"/>
  <c r="B734" i="102"/>
  <c r="Z733" i="102"/>
  <c r="B733" i="102"/>
  <c r="B732" i="102"/>
  <c r="B731" i="102"/>
  <c r="B730" i="102"/>
  <c r="B729" i="102"/>
  <c r="M728" i="102"/>
  <c r="B728" i="102"/>
  <c r="B727" i="102"/>
  <c r="B726" i="102"/>
  <c r="B725" i="102"/>
  <c r="B724" i="102"/>
  <c r="B723" i="102"/>
  <c r="B722" i="102"/>
  <c r="B721" i="102"/>
  <c r="B720" i="102"/>
  <c r="B719" i="102"/>
  <c r="B718" i="102"/>
  <c r="A718" i="102"/>
  <c r="B717" i="102"/>
  <c r="B716" i="102"/>
  <c r="A716" i="102"/>
  <c r="A717" i="102" s="1"/>
  <c r="A719" i="102" s="1"/>
  <c r="A720" i="102" s="1"/>
  <c r="A721" i="102" s="1"/>
  <c r="A722" i="102" s="1"/>
  <c r="A723" i="102" s="1"/>
  <c r="A724" i="102" s="1"/>
  <c r="A725" i="102" s="1"/>
  <c r="A726" i="102" s="1"/>
  <c r="A727" i="102" s="1"/>
  <c r="A728" i="102" s="1"/>
  <c r="A729" i="102" s="1"/>
  <c r="A730" i="102" s="1"/>
  <c r="A731" i="102" s="1"/>
  <c r="A732" i="102" s="1"/>
  <c r="A733" i="102" s="1"/>
  <c r="A734" i="102" s="1"/>
  <c r="A735" i="102" s="1"/>
  <c r="A736" i="102" s="1"/>
  <c r="A737" i="102" s="1"/>
  <c r="A738" i="102" s="1"/>
  <c r="B715" i="102"/>
  <c r="B714" i="102"/>
  <c r="J713" i="102"/>
  <c r="B713" i="102"/>
  <c r="B712" i="102"/>
  <c r="J711" i="102"/>
  <c r="B711" i="102"/>
  <c r="B710" i="102"/>
  <c r="J709" i="102"/>
  <c r="B709" i="102"/>
  <c r="B708" i="102"/>
  <c r="J707" i="102"/>
  <c r="B707" i="102"/>
  <c r="B706" i="102"/>
  <c r="J705" i="102"/>
  <c r="B705" i="102"/>
  <c r="B704" i="102"/>
  <c r="J703" i="102"/>
  <c r="B703" i="102"/>
  <c r="A703" i="102"/>
  <c r="A715" i="102" s="1"/>
  <c r="B702" i="102"/>
  <c r="J701" i="102"/>
  <c r="B701" i="102"/>
  <c r="A701" i="102"/>
  <c r="A702" i="102" s="1"/>
  <c r="B700" i="102"/>
  <c r="B699" i="102"/>
  <c r="B697" i="102"/>
  <c r="B696" i="102"/>
  <c r="B695" i="102"/>
  <c r="B694" i="102"/>
  <c r="B693" i="102"/>
  <c r="Z692" i="102"/>
  <c r="B692" i="102"/>
  <c r="B691" i="102"/>
  <c r="B690" i="102"/>
  <c r="B689" i="102"/>
  <c r="B688" i="102"/>
  <c r="M687" i="102"/>
  <c r="B687" i="102"/>
  <c r="B686" i="102"/>
  <c r="B685" i="102"/>
  <c r="B684" i="102"/>
  <c r="B683" i="102"/>
  <c r="B682" i="102"/>
  <c r="B681" i="102"/>
  <c r="B680" i="102"/>
  <c r="B679" i="102"/>
  <c r="B678" i="102"/>
  <c r="B677" i="102"/>
  <c r="A677" i="102"/>
  <c r="B676" i="102"/>
  <c r="B675" i="102"/>
  <c r="A675" i="102"/>
  <c r="A699" i="102" s="1"/>
  <c r="A700" i="102" s="1"/>
  <c r="B674" i="102"/>
  <c r="B673" i="102"/>
  <c r="B672" i="102"/>
  <c r="J671" i="102"/>
  <c r="B671" i="102"/>
  <c r="B670" i="102"/>
  <c r="J669" i="102"/>
  <c r="B669" i="102"/>
  <c r="B668" i="102"/>
  <c r="J667" i="102"/>
  <c r="B667" i="102"/>
  <c r="B666" i="102"/>
  <c r="J665" i="102"/>
  <c r="B665" i="102"/>
  <c r="A665" i="102"/>
  <c r="A666" i="102" s="1"/>
  <c r="A673" i="102" s="1"/>
  <c r="A674" i="102" s="1"/>
  <c r="B664" i="102"/>
  <c r="J663" i="102"/>
  <c r="B663" i="102"/>
  <c r="A663" i="102"/>
  <c r="A664" i="102" s="1"/>
  <c r="B662" i="102"/>
  <c r="J661" i="102"/>
  <c r="B661" i="102"/>
  <c r="A661" i="102"/>
  <c r="A662" i="102" s="1"/>
  <c r="B660" i="102"/>
  <c r="J659" i="102"/>
  <c r="B659" i="102"/>
  <c r="A660" i="102"/>
  <c r="B658" i="102"/>
  <c r="B657" i="102"/>
  <c r="B655" i="102"/>
  <c r="B654" i="102"/>
  <c r="B653" i="102"/>
  <c r="B652" i="102"/>
  <c r="B651" i="102"/>
  <c r="Z650" i="102"/>
  <c r="B650" i="102"/>
  <c r="B649" i="102"/>
  <c r="B648" i="102"/>
  <c r="B647" i="102"/>
  <c r="B646" i="102"/>
  <c r="M645" i="102"/>
  <c r="B645" i="102"/>
  <c r="B644" i="102"/>
  <c r="B643" i="102"/>
  <c r="B642" i="102"/>
  <c r="B641" i="102"/>
  <c r="B640" i="102"/>
  <c r="B639" i="102"/>
  <c r="B638" i="102"/>
  <c r="B637" i="102"/>
  <c r="B636" i="102"/>
  <c r="B635" i="102"/>
  <c r="A635" i="102"/>
  <c r="B634" i="102"/>
  <c r="B633" i="102"/>
  <c r="A633" i="102"/>
  <c r="A634" i="102" s="1"/>
  <c r="A636" i="102" s="1"/>
  <c r="A637" i="102" s="1"/>
  <c r="A638" i="102" s="1"/>
  <c r="A639" i="102" s="1"/>
  <c r="A640" i="102" s="1"/>
  <c r="A641" i="102" s="1"/>
  <c r="A642" i="102" s="1"/>
  <c r="A643" i="102" s="1"/>
  <c r="A644" i="102" s="1"/>
  <c r="A645" i="102" s="1"/>
  <c r="A646" i="102" s="1"/>
  <c r="A647" i="102" s="1"/>
  <c r="A648" i="102" s="1"/>
  <c r="A649" i="102" s="1"/>
  <c r="A650" i="102" s="1"/>
  <c r="A651" i="102" s="1"/>
  <c r="A652" i="102" s="1"/>
  <c r="A653" i="102" s="1"/>
  <c r="A654" i="102" s="1"/>
  <c r="A655" i="102" s="1"/>
  <c r="B632" i="102"/>
  <c r="B631" i="102"/>
  <c r="B630" i="102"/>
  <c r="J629" i="102"/>
  <c r="B629" i="102"/>
  <c r="B628" i="102"/>
  <c r="J627" i="102"/>
  <c r="B627" i="102"/>
  <c r="B626" i="102"/>
  <c r="J625" i="102"/>
  <c r="B625" i="102"/>
  <c r="B624" i="102"/>
  <c r="J623" i="102"/>
  <c r="B623" i="102"/>
  <c r="B622" i="102"/>
  <c r="B621" i="102"/>
  <c r="A621" i="102"/>
  <c r="A622" i="102" s="1"/>
  <c r="B620" i="102"/>
  <c r="B619" i="102"/>
  <c r="A619" i="102"/>
  <c r="A620" i="102" s="1"/>
  <c r="B618" i="102"/>
  <c r="J617" i="102"/>
  <c r="B617" i="102"/>
  <c r="A617" i="102"/>
  <c r="A618" i="102" s="1"/>
  <c r="B616" i="102"/>
  <c r="B615" i="102"/>
  <c r="B613" i="102"/>
  <c r="B612" i="102"/>
  <c r="B611" i="102"/>
  <c r="B610" i="102"/>
  <c r="A610" i="102"/>
  <c r="A611" i="102" s="1"/>
  <c r="A612" i="102" s="1"/>
  <c r="A613" i="102" s="1"/>
  <c r="B609" i="102"/>
  <c r="B608" i="102"/>
  <c r="B607" i="102"/>
  <c r="B606" i="102"/>
  <c r="B605" i="102"/>
  <c r="Z604" i="102"/>
  <c r="B604" i="102"/>
  <c r="B603" i="102"/>
  <c r="B602" i="102"/>
  <c r="B601" i="102"/>
  <c r="B600" i="102"/>
  <c r="M599" i="102"/>
  <c r="B599" i="102"/>
  <c r="B598" i="102"/>
  <c r="B597" i="102"/>
  <c r="B596" i="102"/>
  <c r="B595" i="102"/>
  <c r="B594" i="102"/>
  <c r="B593" i="102"/>
  <c r="B592" i="102"/>
  <c r="B591" i="102"/>
  <c r="B590" i="102"/>
  <c r="B589" i="102"/>
  <c r="A589" i="102"/>
  <c r="B588" i="102"/>
  <c r="B587" i="102"/>
  <c r="A587" i="102"/>
  <c r="A615" i="102" s="1"/>
  <c r="A616" i="102" s="1"/>
  <c r="B586" i="102"/>
  <c r="B585" i="102"/>
  <c r="B584" i="102"/>
  <c r="B583" i="102"/>
  <c r="B582" i="102"/>
  <c r="B581" i="102"/>
  <c r="B580" i="102"/>
  <c r="B579" i="102"/>
  <c r="B578" i="102"/>
  <c r="B577" i="102"/>
  <c r="B576" i="102"/>
  <c r="B575" i="102"/>
  <c r="B574" i="102"/>
  <c r="B573" i="102"/>
  <c r="B572" i="102"/>
  <c r="B571" i="102"/>
  <c r="B570" i="102"/>
  <c r="B569" i="102"/>
  <c r="B568" i="102"/>
  <c r="B567" i="102"/>
  <c r="B566" i="102"/>
  <c r="B565" i="102"/>
  <c r="B564" i="102"/>
  <c r="B563" i="102"/>
  <c r="B562" i="102"/>
  <c r="B561" i="102"/>
  <c r="B560" i="102"/>
  <c r="B559" i="102"/>
  <c r="B558" i="102"/>
  <c r="B557" i="102"/>
  <c r="B556" i="102"/>
  <c r="B555" i="102"/>
  <c r="B554" i="102"/>
  <c r="B553" i="102"/>
  <c r="J552" i="102"/>
  <c r="B552" i="102"/>
  <c r="B551" i="102"/>
  <c r="B550" i="102"/>
  <c r="B549" i="102"/>
  <c r="B548" i="102"/>
  <c r="B547" i="102"/>
  <c r="B546" i="102"/>
  <c r="B545" i="102"/>
  <c r="B544" i="102"/>
  <c r="B543" i="102"/>
  <c r="B542" i="102"/>
  <c r="B541" i="102"/>
  <c r="B540" i="102"/>
  <c r="B539" i="102"/>
  <c r="J538" i="102"/>
  <c r="B538" i="102"/>
  <c r="B537" i="102"/>
  <c r="B536" i="102"/>
  <c r="B535" i="102"/>
  <c r="B534" i="102"/>
  <c r="B533" i="102"/>
  <c r="B532" i="102"/>
  <c r="B531" i="102"/>
  <c r="B530" i="102"/>
  <c r="J529" i="102"/>
  <c r="B529" i="102"/>
  <c r="B528" i="102"/>
  <c r="B527" i="102"/>
  <c r="B526" i="102"/>
  <c r="B525" i="102"/>
  <c r="B524" i="102"/>
  <c r="B523" i="102"/>
  <c r="B522" i="102"/>
  <c r="B521" i="102"/>
  <c r="B520" i="102"/>
  <c r="B519" i="102"/>
  <c r="J518" i="102"/>
  <c r="B518" i="102"/>
  <c r="B517" i="102"/>
  <c r="B516" i="102"/>
  <c r="B515" i="102"/>
  <c r="B514" i="102"/>
  <c r="B513" i="102"/>
  <c r="B512" i="102"/>
  <c r="B511" i="102"/>
  <c r="B510" i="102"/>
  <c r="B509" i="102"/>
  <c r="B508" i="102"/>
  <c r="B507" i="102"/>
  <c r="B506" i="102"/>
  <c r="B505" i="102"/>
  <c r="J504" i="102"/>
  <c r="B504" i="102"/>
  <c r="B503" i="102"/>
  <c r="B502" i="102"/>
  <c r="B501" i="102"/>
  <c r="B500" i="102"/>
  <c r="B499" i="102"/>
  <c r="B498" i="102"/>
  <c r="B497" i="102"/>
  <c r="B496" i="102"/>
  <c r="J495" i="102"/>
  <c r="B495" i="102"/>
  <c r="B494" i="102"/>
  <c r="B493" i="102"/>
  <c r="B492" i="102"/>
  <c r="B491" i="102"/>
  <c r="B490" i="102"/>
  <c r="B489" i="102"/>
  <c r="B488" i="102"/>
  <c r="B487" i="102"/>
  <c r="B486" i="102"/>
  <c r="B485" i="102"/>
  <c r="J484" i="102"/>
  <c r="B484" i="102"/>
  <c r="B483" i="102"/>
  <c r="B482" i="102"/>
  <c r="B481" i="102"/>
  <c r="B480" i="102"/>
  <c r="B479" i="102"/>
  <c r="B478" i="102"/>
  <c r="B477" i="102"/>
  <c r="B476" i="102"/>
  <c r="B475" i="102"/>
  <c r="B474" i="102"/>
  <c r="B473" i="102"/>
  <c r="B472" i="102"/>
  <c r="B471" i="102"/>
  <c r="J470" i="102"/>
  <c r="B470" i="102"/>
  <c r="B469" i="102"/>
  <c r="B468" i="102"/>
  <c r="B467" i="102"/>
  <c r="B466" i="102"/>
  <c r="B465" i="102"/>
  <c r="B464" i="102"/>
  <c r="B463" i="102"/>
  <c r="J462" i="102"/>
  <c r="B462" i="102"/>
  <c r="B461" i="102"/>
  <c r="J460" i="102"/>
  <c r="B460" i="102"/>
  <c r="B459" i="102"/>
  <c r="J458" i="102"/>
  <c r="B458" i="102"/>
  <c r="B457" i="102"/>
  <c r="J456" i="102"/>
  <c r="B456" i="102"/>
  <c r="B455" i="102"/>
  <c r="J454" i="102"/>
  <c r="B454" i="102"/>
  <c r="B453" i="102"/>
  <c r="B452" i="102"/>
  <c r="A452" i="102"/>
  <c r="A464" i="102" s="1"/>
  <c r="B451" i="102"/>
  <c r="J450" i="102"/>
  <c r="B450" i="102"/>
  <c r="A450" i="102"/>
  <c r="A451" i="102" s="1"/>
  <c r="B449" i="102"/>
  <c r="B448" i="102"/>
  <c r="B446" i="102"/>
  <c r="B445" i="102"/>
  <c r="B444" i="102"/>
  <c r="B443" i="102"/>
  <c r="B442" i="102"/>
  <c r="B441" i="102"/>
  <c r="B440" i="102"/>
  <c r="B439" i="102"/>
  <c r="B438" i="102"/>
  <c r="B437" i="102"/>
  <c r="M436" i="102"/>
  <c r="B436" i="102"/>
  <c r="B435" i="102"/>
  <c r="B434" i="102"/>
  <c r="B433" i="102"/>
  <c r="B432" i="102"/>
  <c r="B431" i="102"/>
  <c r="B430" i="102"/>
  <c r="B429" i="102"/>
  <c r="B428" i="102"/>
  <c r="B427" i="102"/>
  <c r="B426" i="102"/>
  <c r="A426" i="102"/>
  <c r="B425" i="102"/>
  <c r="B424" i="102"/>
  <c r="B423" i="102"/>
  <c r="B422" i="102"/>
  <c r="A422" i="102"/>
  <c r="A423" i="102" s="1"/>
  <c r="A424" i="102" s="1"/>
  <c r="B421" i="102"/>
  <c r="B420" i="102"/>
  <c r="B419" i="102"/>
  <c r="B418" i="102"/>
  <c r="B417" i="102"/>
  <c r="B416" i="102"/>
  <c r="B415" i="102"/>
  <c r="B414" i="102"/>
  <c r="B413" i="102"/>
  <c r="B412" i="102"/>
  <c r="B411" i="102"/>
  <c r="B410" i="102"/>
  <c r="B409" i="102"/>
  <c r="B408" i="102"/>
  <c r="B407" i="102"/>
  <c r="B406" i="102"/>
  <c r="B405" i="102"/>
  <c r="B404" i="102"/>
  <c r="B403" i="102"/>
  <c r="B402" i="102"/>
  <c r="B401" i="102"/>
  <c r="B400" i="102"/>
  <c r="B399" i="102"/>
  <c r="B398" i="102"/>
  <c r="B397" i="102"/>
  <c r="B396" i="102"/>
  <c r="B395" i="102"/>
  <c r="B394" i="102"/>
  <c r="B393" i="102"/>
  <c r="B392" i="102"/>
  <c r="B391" i="102"/>
  <c r="B390" i="102"/>
  <c r="B389" i="102"/>
  <c r="B388" i="102"/>
  <c r="J387" i="102"/>
  <c r="B387" i="102"/>
  <c r="B386" i="102"/>
  <c r="B385" i="102"/>
  <c r="B384" i="102"/>
  <c r="B383" i="102"/>
  <c r="B382" i="102"/>
  <c r="B381" i="102"/>
  <c r="B380" i="102"/>
  <c r="B379" i="102"/>
  <c r="B378" i="102"/>
  <c r="B377" i="102"/>
  <c r="B376" i="102"/>
  <c r="B375" i="102"/>
  <c r="B374" i="102"/>
  <c r="J373" i="102"/>
  <c r="B373" i="102"/>
  <c r="B372" i="102"/>
  <c r="B371" i="102"/>
  <c r="B370" i="102"/>
  <c r="B369" i="102"/>
  <c r="A369" i="102"/>
  <c r="A370" i="102" s="1"/>
  <c r="A371" i="102" s="1"/>
  <c r="A372" i="102" s="1"/>
  <c r="A373" i="102" s="1"/>
  <c r="A374" i="102" s="1"/>
  <c r="A375" i="102" s="1"/>
  <c r="A376" i="102" s="1"/>
  <c r="A377" i="102" s="1"/>
  <c r="A378" i="102" s="1"/>
  <c r="A379" i="102" s="1"/>
  <c r="A380" i="102" s="1"/>
  <c r="A381" i="102" s="1"/>
  <c r="A382" i="102" s="1"/>
  <c r="A383" i="102" s="1"/>
  <c r="A384" i="102" s="1"/>
  <c r="A385" i="102" s="1"/>
  <c r="A386" i="102" s="1"/>
  <c r="A387" i="102" s="1"/>
  <c r="A388" i="102" s="1"/>
  <c r="A389" i="102" s="1"/>
  <c r="A390" i="102" s="1"/>
  <c r="A391" i="102" s="1"/>
  <c r="A392" i="102" s="1"/>
  <c r="A393" i="102" s="1"/>
  <c r="A394" i="102" s="1"/>
  <c r="A395" i="102" s="1"/>
  <c r="A396" i="102" s="1"/>
  <c r="A397" i="102" s="1"/>
  <c r="A398" i="102" s="1"/>
  <c r="B368" i="102"/>
  <c r="B367" i="102"/>
  <c r="B366" i="102"/>
  <c r="B365" i="102"/>
  <c r="J364" i="102"/>
  <c r="B364" i="102"/>
  <c r="B363" i="102"/>
  <c r="B362" i="102"/>
  <c r="B361" i="102"/>
  <c r="B360" i="102"/>
  <c r="B359" i="102"/>
  <c r="B358" i="102"/>
  <c r="B357" i="102"/>
  <c r="B356" i="102"/>
  <c r="B355" i="102"/>
  <c r="B354" i="102"/>
  <c r="J353" i="102"/>
  <c r="B353" i="102"/>
  <c r="B352" i="102"/>
  <c r="B351" i="102"/>
  <c r="B350" i="102"/>
  <c r="B349" i="102"/>
  <c r="B348" i="102"/>
  <c r="B347" i="102"/>
  <c r="B346" i="102"/>
  <c r="B345" i="102"/>
  <c r="B344" i="102"/>
  <c r="B343" i="102"/>
  <c r="B342" i="102"/>
  <c r="B341" i="102"/>
  <c r="B340" i="102"/>
  <c r="J339" i="102"/>
  <c r="B339" i="102"/>
  <c r="B338" i="102"/>
  <c r="B337" i="102"/>
  <c r="B336" i="102"/>
  <c r="B335" i="102"/>
  <c r="A335" i="102"/>
  <c r="A336" i="102" s="1"/>
  <c r="A337" i="102" s="1"/>
  <c r="A338" i="102" s="1"/>
  <c r="A339" i="102" s="1"/>
  <c r="A340" i="102" s="1"/>
  <c r="A341" i="102" s="1"/>
  <c r="A342" i="102" s="1"/>
  <c r="A343" i="102" s="1"/>
  <c r="A344" i="102" s="1"/>
  <c r="A345" i="102" s="1"/>
  <c r="A346" i="102" s="1"/>
  <c r="A347" i="102" s="1"/>
  <c r="A348" i="102" s="1"/>
  <c r="A349" i="102" s="1"/>
  <c r="A350" i="102" s="1"/>
  <c r="A351" i="102" s="1"/>
  <c r="A352" i="102" s="1"/>
  <c r="A353" i="102" s="1"/>
  <c r="A354" i="102" s="1"/>
  <c r="A355" i="102" s="1"/>
  <c r="A356" i="102" s="1"/>
  <c r="A357" i="102" s="1"/>
  <c r="A358" i="102" s="1"/>
  <c r="A359" i="102" s="1"/>
  <c r="A360" i="102" s="1"/>
  <c r="A361" i="102" s="1"/>
  <c r="A362" i="102" s="1"/>
  <c r="A363" i="102" s="1"/>
  <c r="A364" i="102" s="1"/>
  <c r="A365" i="102" s="1"/>
  <c r="A366" i="102" s="1"/>
  <c r="A367" i="102" s="1"/>
  <c r="B334" i="102"/>
  <c r="B333" i="102"/>
  <c r="B332" i="102"/>
  <c r="B331" i="102"/>
  <c r="B330" i="102"/>
  <c r="B329" i="102"/>
  <c r="J328" i="102"/>
  <c r="B328" i="102"/>
  <c r="B327" i="102"/>
  <c r="B326" i="102"/>
  <c r="B325" i="102"/>
  <c r="B324" i="102"/>
  <c r="B323" i="102"/>
  <c r="B322" i="102"/>
  <c r="B321" i="102"/>
  <c r="B320" i="102"/>
  <c r="B319" i="102"/>
  <c r="B318" i="102"/>
  <c r="J317" i="102"/>
  <c r="B317" i="102"/>
  <c r="B316" i="102"/>
  <c r="B315" i="102"/>
  <c r="B314" i="102"/>
  <c r="B313" i="102"/>
  <c r="B312" i="102"/>
  <c r="B311" i="102"/>
  <c r="B310" i="102"/>
  <c r="B309" i="102"/>
  <c r="B308" i="102"/>
  <c r="B307" i="102"/>
  <c r="B306" i="102"/>
  <c r="B305" i="102"/>
  <c r="B304" i="102"/>
  <c r="J303" i="102"/>
  <c r="B303" i="102"/>
  <c r="B302" i="102"/>
  <c r="B301" i="102"/>
  <c r="B300" i="102"/>
  <c r="B299" i="102"/>
  <c r="A299" i="102"/>
  <c r="A300" i="102" s="1"/>
  <c r="A301" i="102" s="1"/>
  <c r="A302" i="102" s="1"/>
  <c r="A303" i="102" s="1"/>
  <c r="A304" i="102" s="1"/>
  <c r="A305" i="102" s="1"/>
  <c r="A306" i="102" s="1"/>
  <c r="A307" i="102" s="1"/>
  <c r="A308" i="102" s="1"/>
  <c r="A309" i="102" s="1"/>
  <c r="A310" i="102" s="1"/>
  <c r="A311" i="102" s="1"/>
  <c r="A312" i="102" s="1"/>
  <c r="A313" i="102" s="1"/>
  <c r="A314" i="102" s="1"/>
  <c r="A315" i="102" s="1"/>
  <c r="A316" i="102" s="1"/>
  <c r="A317" i="102" s="1"/>
  <c r="A318" i="102" s="1"/>
  <c r="A319" i="102" s="1"/>
  <c r="A320" i="102" s="1"/>
  <c r="A321" i="102" s="1"/>
  <c r="A322" i="102" s="1"/>
  <c r="A323" i="102" s="1"/>
  <c r="A324" i="102" s="1"/>
  <c r="A325" i="102" s="1"/>
  <c r="A326" i="102" s="1"/>
  <c r="A327" i="102" s="1"/>
  <c r="A328" i="102" s="1"/>
  <c r="A329" i="102" s="1"/>
  <c r="A330" i="102" s="1"/>
  <c r="A331" i="102" s="1"/>
  <c r="A332" i="102" s="1"/>
  <c r="A333" i="102" s="1"/>
  <c r="B298" i="102"/>
  <c r="B297" i="102"/>
  <c r="B296" i="102"/>
  <c r="A296" i="102"/>
  <c r="A297" i="102" s="1"/>
  <c r="B295" i="102"/>
  <c r="B294" i="102"/>
  <c r="A294" i="102"/>
  <c r="A295" i="102" s="1"/>
  <c r="B293" i="102"/>
  <c r="B292" i="102"/>
  <c r="A292" i="102"/>
  <c r="A293" i="102" s="1"/>
  <c r="B291" i="102"/>
  <c r="B290" i="102"/>
  <c r="A290" i="102"/>
  <c r="A291" i="102" s="1"/>
  <c r="B289" i="102"/>
  <c r="B288" i="102"/>
  <c r="A288" i="102"/>
  <c r="A289" i="102" s="1"/>
  <c r="B287" i="102"/>
  <c r="B286" i="102"/>
  <c r="A286" i="102"/>
  <c r="A287" i="102" s="1"/>
  <c r="B285" i="102"/>
  <c r="B284" i="102"/>
  <c r="A284" i="102"/>
  <c r="A285" i="102" s="1"/>
  <c r="B283" i="102"/>
  <c r="J282" i="102"/>
  <c r="B282" i="102"/>
  <c r="A282" i="102"/>
  <c r="B280" i="102"/>
  <c r="B279" i="102"/>
  <c r="B278" i="102"/>
  <c r="B277" i="102"/>
  <c r="B276" i="102"/>
  <c r="B275" i="102"/>
  <c r="B274" i="102"/>
  <c r="B273" i="102"/>
  <c r="A273" i="102"/>
  <c r="A274" i="102" s="1"/>
  <c r="A275" i="102" s="1"/>
  <c r="A276" i="102" s="1"/>
  <c r="B272" i="102"/>
  <c r="B271" i="102"/>
  <c r="B270" i="102"/>
  <c r="B269" i="102"/>
  <c r="A269" i="102"/>
  <c r="A270" i="102" s="1"/>
  <c r="A271" i="102" s="1"/>
  <c r="A272" i="102" s="1"/>
  <c r="B268" i="102"/>
  <c r="B267" i="102"/>
  <c r="B266" i="102"/>
  <c r="B265" i="102"/>
  <c r="A265" i="102"/>
  <c r="A266" i="102" s="1"/>
  <c r="A267" i="102" s="1"/>
  <c r="A268" i="102" s="1"/>
  <c r="B264" i="102"/>
  <c r="B263" i="102"/>
  <c r="B262" i="102"/>
  <c r="B261" i="102"/>
  <c r="A261" i="102"/>
  <c r="A262" i="102" s="1"/>
  <c r="A263" i="102" s="1"/>
  <c r="A264" i="102" s="1"/>
  <c r="B260" i="102"/>
  <c r="B259" i="102"/>
  <c r="B258" i="102"/>
  <c r="B257" i="102"/>
  <c r="A257" i="102"/>
  <c r="A258" i="102" s="1"/>
  <c r="A259" i="102" s="1"/>
  <c r="A260" i="102" s="1"/>
  <c r="B256" i="102"/>
  <c r="B255" i="102"/>
  <c r="B254" i="102"/>
  <c r="B253" i="102"/>
  <c r="A253" i="102"/>
  <c r="A254" i="102" s="1"/>
  <c r="A255" i="102" s="1"/>
  <c r="A256" i="102" s="1"/>
  <c r="B252" i="102"/>
  <c r="B251" i="102"/>
  <c r="B250" i="102"/>
  <c r="B249" i="102"/>
  <c r="A249" i="102"/>
  <c r="A250" i="102" s="1"/>
  <c r="A251" i="102" s="1"/>
  <c r="A252" i="102" s="1"/>
  <c r="B248" i="102"/>
  <c r="B247" i="102"/>
  <c r="A247" i="102"/>
  <c r="A248" i="102" s="1"/>
  <c r="B246" i="102"/>
  <c r="A246" i="102"/>
  <c r="B245" i="102"/>
  <c r="A245" i="102"/>
  <c r="B244" i="102"/>
  <c r="B243" i="102"/>
  <c r="B242" i="102"/>
  <c r="B241" i="102"/>
  <c r="A241" i="102"/>
  <c r="A242" i="102" s="1"/>
  <c r="A243" i="102" s="1"/>
  <c r="A244" i="102" s="1"/>
  <c r="B240" i="102"/>
  <c r="B239" i="102"/>
  <c r="B238" i="102"/>
  <c r="B237" i="102"/>
  <c r="B236" i="102"/>
  <c r="B235" i="102"/>
  <c r="B234" i="102"/>
  <c r="B233" i="102"/>
  <c r="B232" i="102"/>
  <c r="B231" i="102"/>
  <c r="B230" i="102"/>
  <c r="B229" i="102"/>
  <c r="B228" i="102"/>
  <c r="B227" i="102"/>
  <c r="B226" i="102"/>
  <c r="B225" i="102"/>
  <c r="B224" i="102"/>
  <c r="B223" i="102"/>
  <c r="B222" i="102"/>
  <c r="B221" i="102"/>
  <c r="B220" i="102"/>
  <c r="B219" i="102"/>
  <c r="B218" i="102"/>
  <c r="B217" i="102"/>
  <c r="B216" i="102"/>
  <c r="B215" i="102"/>
  <c r="B214" i="102"/>
  <c r="B213" i="102"/>
  <c r="B155" i="102"/>
  <c r="B154" i="102"/>
  <c r="B153" i="102"/>
  <c r="S150" i="102"/>
  <c r="B150" i="102"/>
  <c r="B148" i="102"/>
  <c r="R147" i="102"/>
  <c r="B147" i="102"/>
  <c r="N146" i="102"/>
  <c r="B146" i="102"/>
  <c r="N145" i="102"/>
  <c r="B145" i="102"/>
  <c r="N144" i="102"/>
  <c r="B144" i="102"/>
  <c r="N143" i="102"/>
  <c r="B143" i="102"/>
  <c r="B142" i="102"/>
  <c r="B141" i="102"/>
  <c r="B140" i="102"/>
  <c r="B139" i="102"/>
  <c r="B138" i="102"/>
  <c r="A138" i="102"/>
  <c r="B137" i="102"/>
  <c r="B136" i="102"/>
  <c r="B135" i="102"/>
  <c r="B134" i="102"/>
  <c r="B133" i="102"/>
  <c r="B132" i="102"/>
  <c r="B131" i="102"/>
  <c r="B130" i="102"/>
  <c r="B129" i="102"/>
  <c r="B128" i="102"/>
  <c r="B127" i="102"/>
  <c r="B126" i="102"/>
  <c r="B125" i="102"/>
  <c r="B124" i="102"/>
  <c r="B123" i="102"/>
  <c r="B122" i="102"/>
  <c r="B121" i="102"/>
  <c r="B120" i="102"/>
  <c r="B119" i="102"/>
  <c r="B118" i="102"/>
  <c r="B117" i="102"/>
  <c r="B116" i="102"/>
  <c r="B115" i="102"/>
  <c r="B114" i="102"/>
  <c r="B113" i="102"/>
  <c r="B112" i="102"/>
  <c r="B111" i="102"/>
  <c r="B110" i="102"/>
  <c r="B109" i="102"/>
  <c r="B108" i="102"/>
  <c r="B107" i="102"/>
  <c r="B106" i="102"/>
  <c r="B105" i="102"/>
  <c r="B104" i="102"/>
  <c r="A106" i="102"/>
  <c r="A114" i="102"/>
  <c r="B103" i="102"/>
  <c r="B102" i="102"/>
  <c r="A142" i="102"/>
  <c r="A146" i="102" s="1"/>
  <c r="B101" i="102"/>
  <c r="B100" i="102"/>
  <c r="B94" i="102"/>
  <c r="B93" i="102"/>
  <c r="J92" i="102"/>
  <c r="B92" i="102"/>
  <c r="B91" i="102"/>
  <c r="B89" i="102"/>
  <c r="B88" i="102"/>
  <c r="B87" i="102"/>
  <c r="B86" i="102"/>
  <c r="A86" i="102"/>
  <c r="K85" i="102"/>
  <c r="B85" i="102"/>
  <c r="B84" i="102"/>
  <c r="J83" i="102"/>
  <c r="B83" i="102"/>
  <c r="K82" i="102"/>
  <c r="K83" i="102" s="1"/>
  <c r="B82" i="102"/>
  <c r="A82" i="102"/>
  <c r="A83" i="102" s="1"/>
  <c r="A84" i="102" s="1"/>
  <c r="B81" i="102"/>
  <c r="B80" i="102"/>
  <c r="J79" i="102"/>
  <c r="B79" i="102"/>
  <c r="K78" i="102"/>
  <c r="K79" i="102" s="1"/>
  <c r="B78" i="102"/>
  <c r="A78" i="102"/>
  <c r="A79" i="102" s="1"/>
  <c r="A80" i="102" s="1"/>
  <c r="B77" i="102"/>
  <c r="B76" i="102"/>
  <c r="K75" i="102"/>
  <c r="B75" i="102"/>
  <c r="J74" i="102"/>
  <c r="B74" i="102"/>
  <c r="K73" i="102"/>
  <c r="K74" i="102" s="1"/>
  <c r="B73" i="102"/>
  <c r="B72" i="102"/>
  <c r="B71" i="102"/>
  <c r="B70" i="102"/>
  <c r="A70" i="102"/>
  <c r="A72" i="102" s="1"/>
  <c r="B69" i="102"/>
  <c r="B68" i="102"/>
  <c r="B67" i="102"/>
  <c r="A67" i="102"/>
  <c r="A68" i="102" s="1"/>
  <c r="B66" i="102"/>
  <c r="B65" i="102"/>
  <c r="B64" i="102"/>
  <c r="A64" i="102"/>
  <c r="A66" i="102" s="1"/>
  <c r="B63" i="102"/>
  <c r="B62" i="102"/>
  <c r="B61" i="102"/>
  <c r="A61" i="102"/>
  <c r="A62" i="102" s="1"/>
  <c r="B60" i="102"/>
  <c r="B59" i="102"/>
  <c r="B58" i="102"/>
  <c r="A58" i="102"/>
  <c r="A60" i="102" s="1"/>
  <c r="B57" i="102"/>
  <c r="B56" i="102"/>
  <c r="B55" i="102"/>
  <c r="A55" i="102"/>
  <c r="A56" i="102" s="1"/>
  <c r="B54" i="102"/>
  <c r="B53" i="102"/>
  <c r="B52" i="102"/>
  <c r="A52" i="102"/>
  <c r="A54" i="102" s="1"/>
  <c r="B51" i="102"/>
  <c r="B50" i="102"/>
  <c r="B49" i="102"/>
  <c r="A49" i="102"/>
  <c r="A50" i="102" s="1"/>
  <c r="B48" i="102"/>
  <c r="A48" i="102"/>
  <c r="B47" i="102"/>
  <c r="B46" i="102"/>
  <c r="B45" i="102"/>
  <c r="J44" i="102"/>
  <c r="B44" i="102"/>
  <c r="B42" i="102"/>
  <c r="B16" i="102"/>
  <c r="B15" i="102"/>
  <c r="B14" i="102"/>
  <c r="B13" i="102"/>
  <c r="B12" i="102"/>
  <c r="B11" i="102"/>
  <c r="B10" i="102"/>
  <c r="B8" i="102"/>
  <c r="B7" i="102"/>
  <c r="B6" i="102"/>
  <c r="B5" i="102"/>
  <c r="B4" i="102"/>
  <c r="B3" i="102"/>
  <c r="R148" i="102" l="1"/>
  <c r="R150" i="102" s="1"/>
  <c r="R214" i="102" s="1"/>
  <c r="R331" i="102" s="1"/>
  <c r="R149" i="102"/>
  <c r="R151" i="102" s="1"/>
  <c r="A33" i="102"/>
  <c r="A34" i="102" s="1"/>
  <c r="A676" i="102"/>
  <c r="A678" i="102" s="1"/>
  <c r="A679" i="102" s="1"/>
  <c r="A680" i="102" s="1"/>
  <c r="A681" i="102" s="1"/>
  <c r="A682" i="102" s="1"/>
  <c r="A683" i="102" s="1"/>
  <c r="A684" i="102" s="1"/>
  <c r="A685" i="102" s="1"/>
  <c r="A686" i="102" s="1"/>
  <c r="A687" i="102" s="1"/>
  <c r="A688" i="102" s="1"/>
  <c r="A689" i="102" s="1"/>
  <c r="A690" i="102" s="1"/>
  <c r="A691" i="102" s="1"/>
  <c r="A692" i="102" s="1"/>
  <c r="A693" i="102" s="1"/>
  <c r="A694" i="102" s="1"/>
  <c r="A695" i="102" s="1"/>
  <c r="A696" i="102" s="1"/>
  <c r="A697" i="102" s="1"/>
  <c r="A59" i="102"/>
  <c r="A65" i="102"/>
  <c r="A704" i="102"/>
  <c r="A588" i="102"/>
  <c r="A590" i="102" s="1"/>
  <c r="A591" i="102" s="1"/>
  <c r="A592" i="102" s="1"/>
  <c r="A593" i="102" s="1"/>
  <c r="A594" i="102" s="1"/>
  <c r="A595" i="102" s="1"/>
  <c r="A596" i="102" s="1"/>
  <c r="A597" i="102" s="1"/>
  <c r="A598" i="102" s="1"/>
  <c r="A599" i="102" s="1"/>
  <c r="A600" i="102" s="1"/>
  <c r="A601" i="102" s="1"/>
  <c r="A602" i="102" s="1"/>
  <c r="A603" i="102" s="1"/>
  <c r="A604" i="102" s="1"/>
  <c r="A606" i="102" s="1"/>
  <c r="A607" i="102" s="1"/>
  <c r="A608" i="102" s="1"/>
  <c r="A609" i="102" s="1"/>
  <c r="A448" i="102"/>
  <c r="A449" i="102" s="1"/>
  <c r="A53" i="102"/>
  <c r="A453" i="102"/>
  <c r="A760" i="102"/>
  <c r="A761" i="102" s="1"/>
  <c r="A425" i="102"/>
  <c r="A427" i="102" s="1"/>
  <c r="A428" i="102" s="1"/>
  <c r="A429" i="102" s="1"/>
  <c r="A430" i="102" s="1"/>
  <c r="A431" i="102" s="1"/>
  <c r="A432" i="102" s="1"/>
  <c r="A433" i="102" s="1"/>
  <c r="A434" i="102" s="1"/>
  <c r="A435" i="102" s="1"/>
  <c r="A436" i="102" s="1"/>
  <c r="A437" i="102" s="1"/>
  <c r="A438" i="102" s="1"/>
  <c r="A439" i="102" s="1"/>
  <c r="A440" i="102" s="1"/>
  <c r="A441" i="102" s="1"/>
  <c r="A442" i="102" s="1"/>
  <c r="A71" i="102"/>
  <c r="A657" i="102"/>
  <c r="A658" i="102" s="1"/>
  <c r="A744" i="102"/>
  <c r="A745" i="102" s="1"/>
  <c r="A802" i="102"/>
  <c r="A803" i="102" s="1"/>
  <c r="A888" i="102"/>
  <c r="A890" i="102" s="1"/>
  <c r="A891" i="102" s="1"/>
  <c r="A892" i="102" s="1"/>
  <c r="A893" i="102" s="1"/>
  <c r="A894" i="102" s="1"/>
  <c r="A895" i="102" s="1"/>
  <c r="A896" i="102" s="1"/>
  <c r="A897" i="102" s="1"/>
  <c r="A898" i="102" s="1"/>
  <c r="A899" i="102" s="1"/>
  <c r="A900" i="102" s="1"/>
  <c r="A901" i="102" s="1"/>
  <c r="A902" i="102" s="1"/>
  <c r="A903" i="102" s="1"/>
  <c r="A904" i="102" s="1"/>
  <c r="A905" i="102" s="1"/>
  <c r="A906" i="102" s="1"/>
  <c r="A907" i="102" s="1"/>
  <c r="A908" i="102" s="1"/>
  <c r="A909" i="102" s="1"/>
  <c r="A399" i="102"/>
  <c r="A400" i="102" s="1"/>
  <c r="A401" i="102"/>
  <c r="A402" i="102" s="1"/>
  <c r="A403" i="102" s="1"/>
  <c r="A404" i="102" s="1"/>
  <c r="A405" i="102" s="1"/>
  <c r="A406" i="102" s="1"/>
  <c r="A407" i="102" s="1"/>
  <c r="A408" i="102" s="1"/>
  <c r="A409" i="102" s="1"/>
  <c r="A410" i="102" s="1"/>
  <c r="A411" i="102" s="1"/>
  <c r="A412" i="102" s="1"/>
  <c r="A413" i="102" s="1"/>
  <c r="A414" i="102" s="1"/>
  <c r="A415" i="102" s="1"/>
  <c r="A416" i="102" s="1"/>
  <c r="A417" i="102" s="1"/>
  <c r="A418" i="102" s="1"/>
  <c r="A145" i="102"/>
  <c r="A51" i="102"/>
  <c r="A57" i="102"/>
  <c r="A63" i="102"/>
  <c r="A69" i="102"/>
  <c r="A109" i="102"/>
  <c r="A107" i="102"/>
  <c r="A105" i="102"/>
  <c r="A631" i="102"/>
  <c r="A632" i="102" s="1"/>
  <c r="A115" i="102"/>
  <c r="A113" i="102"/>
  <c r="A111" i="102"/>
  <c r="A112" i="102" s="1"/>
  <c r="A108" i="102"/>
  <c r="A116" i="102"/>
  <c r="A763" i="102"/>
  <c r="A765" i="102" s="1"/>
  <c r="A766" i="102" s="1"/>
  <c r="A767" i="102" s="1"/>
  <c r="A768" i="102" s="1"/>
  <c r="A769" i="102" s="1"/>
  <c r="A770" i="102" s="1"/>
  <c r="A771" i="102" s="1"/>
  <c r="A772" i="102" s="1"/>
  <c r="A773" i="102" s="1"/>
  <c r="A774" i="102" s="1"/>
  <c r="A775" i="102" s="1"/>
  <c r="A776" i="102" s="1"/>
  <c r="A777" i="102" s="1"/>
  <c r="A778" i="102" s="1"/>
  <c r="A779" i="102" s="1"/>
  <c r="A780" i="102" s="1"/>
  <c r="A781" i="102" s="1"/>
  <c r="A782" i="102" s="1"/>
  <c r="A783" i="102" s="1"/>
  <c r="A784" i="102" s="1"/>
  <c r="A786" i="102"/>
  <c r="A787" i="102" s="1"/>
  <c r="A828" i="102"/>
  <c r="A829" i="102" s="1"/>
  <c r="A869" i="102"/>
  <c r="A870" i="102" s="1"/>
  <c r="A953" i="102"/>
  <c r="A954" i="102" s="1"/>
  <c r="A605" i="102" l="1"/>
  <c r="A443" i="102"/>
  <c r="A444" i="102" s="1"/>
  <c r="A445" i="102" s="1"/>
  <c r="A446" i="102" s="1"/>
  <c r="A123" i="102"/>
  <c r="A121" i="102"/>
  <c r="A119" i="102"/>
  <c r="A120" i="102"/>
  <c r="A122" i="102"/>
  <c r="A118" i="102"/>
  <c r="A129" i="102" s="1"/>
  <c r="A125" i="102"/>
  <c r="A126" i="102"/>
  <c r="A130" i="102"/>
  <c r="A135" i="102"/>
  <c r="A133" i="102"/>
  <c r="A132" i="102"/>
  <c r="A134" i="102" s="1"/>
  <c r="A136" i="102" s="1"/>
  <c r="A127" i="102" l="1"/>
  <c r="A128" i="102"/>
  <c r="Q3" i="112"/>
  <c r="E3" i="112" s="1"/>
  <c r="P3" i="112"/>
  <c r="B3" i="112"/>
  <c r="M3" i="112" s="1"/>
  <c r="A817" i="109" l="1"/>
  <c r="A847" i="109" s="1"/>
  <c r="A848" i="109" s="1"/>
  <c r="A769" i="109"/>
  <c r="A796" i="109" s="1"/>
  <c r="A797" i="109" s="1"/>
  <c r="A721" i="109"/>
  <c r="A674" i="109"/>
  <c r="A704" i="109" s="1"/>
  <c r="A705" i="109" s="1"/>
  <c r="A626" i="109"/>
  <c r="A578" i="109"/>
  <c r="A531" i="109"/>
  <c r="A561" i="109" s="1"/>
  <c r="A562" i="109" s="1"/>
  <c r="A483" i="109"/>
  <c r="A513" i="109" s="1"/>
  <c r="A514" i="109" s="1"/>
  <c r="A435" i="109"/>
  <c r="A436" i="109" s="1"/>
  <c r="A438" i="109" s="1"/>
  <c r="A439" i="109" s="1"/>
  <c r="A440" i="109" s="1"/>
  <c r="A441" i="109" s="1"/>
  <c r="A442" i="109" s="1"/>
  <c r="A443" i="109" s="1"/>
  <c r="A444" i="109" s="1"/>
  <c r="A445" i="109" s="1"/>
  <c r="A446" i="109" s="1"/>
  <c r="A447" i="109" s="1"/>
  <c r="A448" i="109" s="1"/>
  <c r="A449" i="109" s="1"/>
  <c r="A450" i="109" s="1"/>
  <c r="A451" i="109" s="1"/>
  <c r="A452" i="109" s="1"/>
  <c r="A453" i="109" s="1"/>
  <c r="A454" i="109" s="1"/>
  <c r="A455" i="109" s="1"/>
  <c r="A388" i="109"/>
  <c r="M108" i="109"/>
  <c r="B92" i="109"/>
  <c r="B91" i="109"/>
  <c r="B90" i="109"/>
  <c r="B94" i="109"/>
  <c r="B68" i="109"/>
  <c r="B66" i="109"/>
  <c r="B65" i="109"/>
  <c r="B64" i="109"/>
  <c r="B63" i="109"/>
  <c r="B62" i="109"/>
  <c r="A62" i="109"/>
  <c r="A63" i="109" s="1"/>
  <c r="B61" i="109"/>
  <c r="B60" i="109"/>
  <c r="B59" i="109"/>
  <c r="A59" i="109"/>
  <c r="A61" i="109" s="1"/>
  <c r="B58" i="109"/>
  <c r="B57" i="109"/>
  <c r="B56" i="109"/>
  <c r="A56" i="109"/>
  <c r="A57" i="109" s="1"/>
  <c r="B55" i="109"/>
  <c r="B54" i="109"/>
  <c r="B53" i="109"/>
  <c r="A53" i="109"/>
  <c r="A55" i="109" s="1"/>
  <c r="B52" i="109"/>
  <c r="B51" i="109"/>
  <c r="B50" i="109"/>
  <c r="A50" i="109"/>
  <c r="A51" i="109" s="1"/>
  <c r="B49" i="109"/>
  <c r="B48" i="109"/>
  <c r="B47" i="109"/>
  <c r="A47" i="109"/>
  <c r="A49" i="109" s="1"/>
  <c r="B46" i="109"/>
  <c r="B45" i="109"/>
  <c r="B44" i="109"/>
  <c r="A44" i="109"/>
  <c r="A45" i="109" s="1"/>
  <c r="B43" i="109"/>
  <c r="B42" i="109"/>
  <c r="B41" i="109"/>
  <c r="A41" i="109"/>
  <c r="A43" i="109" s="1"/>
  <c r="B40" i="109"/>
  <c r="B39" i="109"/>
  <c r="B38" i="109"/>
  <c r="B37" i="109"/>
  <c r="B36" i="109"/>
  <c r="A36" i="109"/>
  <c r="K35" i="109"/>
  <c r="B35" i="109"/>
  <c r="B34" i="109"/>
  <c r="J33" i="109"/>
  <c r="B33" i="109"/>
  <c r="K32" i="109"/>
  <c r="K33" i="109" s="1"/>
  <c r="B32" i="109"/>
  <c r="A32" i="109"/>
  <c r="A33" i="109" s="1"/>
  <c r="A34" i="109" s="1"/>
  <c r="B31" i="109"/>
  <c r="B30" i="109"/>
  <c r="J29" i="109"/>
  <c r="B29" i="109"/>
  <c r="K28" i="109"/>
  <c r="K29" i="109" s="1"/>
  <c r="B28" i="109"/>
  <c r="A28" i="109"/>
  <c r="A29" i="109" s="1"/>
  <c r="A30" i="109" s="1"/>
  <c r="B27" i="109"/>
  <c r="B26" i="109"/>
  <c r="K25" i="109"/>
  <c r="B25" i="109"/>
  <c r="J24" i="109"/>
  <c r="B24" i="109"/>
  <c r="K23" i="109"/>
  <c r="K24" i="109" s="1"/>
  <c r="B23" i="109"/>
  <c r="B22" i="109"/>
  <c r="J21" i="109"/>
  <c r="B21" i="109"/>
  <c r="B88" i="109"/>
  <c r="M109" i="109"/>
  <c r="B845" i="109"/>
  <c r="B847" i="109" s="1"/>
  <c r="B848" i="109" s="1"/>
  <c r="B844" i="109"/>
  <c r="B843" i="109"/>
  <c r="B842" i="109"/>
  <c r="B841" i="109"/>
  <c r="B840" i="109"/>
  <c r="A840" i="109"/>
  <c r="A841" i="109" s="1"/>
  <c r="A842" i="109" s="1"/>
  <c r="A843" i="109" s="1"/>
  <c r="B839" i="109"/>
  <c r="B838" i="109"/>
  <c r="B837" i="109"/>
  <c r="B836" i="109"/>
  <c r="B835" i="109"/>
  <c r="F834" i="109"/>
  <c r="B834" i="109"/>
  <c r="B833" i="109"/>
  <c r="B832" i="109"/>
  <c r="B831" i="109"/>
  <c r="B830" i="109"/>
  <c r="M829" i="109"/>
  <c r="B829" i="109"/>
  <c r="B828" i="109"/>
  <c r="B827" i="109"/>
  <c r="B826" i="109"/>
  <c r="B825" i="109"/>
  <c r="B824" i="109"/>
  <c r="B823" i="109"/>
  <c r="B822" i="109"/>
  <c r="B821" i="109"/>
  <c r="B820" i="109"/>
  <c r="B819" i="109"/>
  <c r="A819" i="109"/>
  <c r="B818" i="109"/>
  <c r="B817" i="109"/>
  <c r="B816" i="109"/>
  <c r="B815" i="109"/>
  <c r="B814" i="109"/>
  <c r="J813" i="109"/>
  <c r="B813" i="109"/>
  <c r="B812" i="109"/>
  <c r="J811" i="109"/>
  <c r="B811" i="109"/>
  <c r="B810" i="109"/>
  <c r="J809" i="109"/>
  <c r="B809" i="109"/>
  <c r="B808" i="109"/>
  <c r="J807" i="109"/>
  <c r="B807" i="109"/>
  <c r="A807" i="109"/>
  <c r="A808" i="109" s="1"/>
  <c r="A815" i="109" s="1"/>
  <c r="A816" i="109" s="1"/>
  <c r="B806" i="109"/>
  <c r="J805" i="109"/>
  <c r="B805" i="109"/>
  <c r="A805" i="109"/>
  <c r="A806" i="109" s="1"/>
  <c r="B804" i="109"/>
  <c r="J803" i="109"/>
  <c r="B803" i="109"/>
  <c r="A803" i="109"/>
  <c r="A804" i="109" s="1"/>
  <c r="B802" i="109"/>
  <c r="J801" i="109"/>
  <c r="B801" i="109"/>
  <c r="A801" i="109"/>
  <c r="A802" i="109" s="1"/>
  <c r="B797" i="109"/>
  <c r="B799" i="109" s="1"/>
  <c r="B800" i="109" s="1"/>
  <c r="B796" i="109"/>
  <c r="B795" i="109"/>
  <c r="B794" i="109"/>
  <c r="B793" i="109"/>
  <c r="B792" i="109"/>
  <c r="A792" i="109"/>
  <c r="A793" i="109" s="1"/>
  <c r="A794" i="109" s="1"/>
  <c r="A795" i="109" s="1"/>
  <c r="B791" i="109"/>
  <c r="B790" i="109"/>
  <c r="B789" i="109"/>
  <c r="B788" i="109"/>
  <c r="B787" i="109"/>
  <c r="F786" i="109"/>
  <c r="B786" i="109"/>
  <c r="B785" i="109"/>
  <c r="B784" i="109"/>
  <c r="B783" i="109"/>
  <c r="B782" i="109"/>
  <c r="M781" i="109"/>
  <c r="B781" i="109"/>
  <c r="B780" i="109"/>
  <c r="B779" i="109"/>
  <c r="B778" i="109"/>
  <c r="B777" i="109"/>
  <c r="B776" i="109"/>
  <c r="B775" i="109"/>
  <c r="B774" i="109"/>
  <c r="B773" i="109"/>
  <c r="B772" i="109"/>
  <c r="B771" i="109"/>
  <c r="A771" i="109"/>
  <c r="B770" i="109"/>
  <c r="B769" i="109"/>
  <c r="B768" i="109"/>
  <c r="B767" i="109"/>
  <c r="B766" i="109"/>
  <c r="J765" i="109"/>
  <c r="B765" i="109"/>
  <c r="B764" i="109"/>
  <c r="J763" i="109"/>
  <c r="B763" i="109"/>
  <c r="B762" i="109"/>
  <c r="J761" i="109"/>
  <c r="B761" i="109"/>
  <c r="B760" i="109"/>
  <c r="J759" i="109"/>
  <c r="B759" i="109"/>
  <c r="B758" i="109"/>
  <c r="J757" i="109"/>
  <c r="B757" i="109"/>
  <c r="A757" i="109"/>
  <c r="A758" i="109" s="1"/>
  <c r="A767" i="109" s="1"/>
  <c r="A768" i="109" s="1"/>
  <c r="B756" i="109"/>
  <c r="J755" i="109"/>
  <c r="B755" i="109"/>
  <c r="A755" i="109"/>
  <c r="A756" i="109" s="1"/>
  <c r="B754" i="109"/>
  <c r="J753" i="109"/>
  <c r="B753" i="109"/>
  <c r="A753" i="109"/>
  <c r="A754" i="109" s="1"/>
  <c r="B749" i="109"/>
  <c r="B751" i="109" s="1"/>
  <c r="B752" i="109" s="1"/>
  <c r="B748" i="109"/>
  <c r="B747" i="109"/>
  <c r="B746" i="109"/>
  <c r="B745" i="109"/>
  <c r="B744" i="109"/>
  <c r="A744" i="109"/>
  <c r="A745" i="109" s="1"/>
  <c r="A746" i="109" s="1"/>
  <c r="A747" i="109" s="1"/>
  <c r="B743" i="109"/>
  <c r="B742" i="109"/>
  <c r="B741" i="109"/>
  <c r="B740" i="109"/>
  <c r="B739" i="109"/>
  <c r="F738" i="109"/>
  <c r="B738" i="109"/>
  <c r="B737" i="109"/>
  <c r="B736" i="109"/>
  <c r="B735" i="109"/>
  <c r="B734" i="109"/>
  <c r="M733" i="109"/>
  <c r="B733" i="109"/>
  <c r="B732" i="109"/>
  <c r="B731" i="109"/>
  <c r="B730" i="109"/>
  <c r="B729" i="109"/>
  <c r="B728" i="109"/>
  <c r="B727" i="109"/>
  <c r="B726" i="109"/>
  <c r="B725" i="109"/>
  <c r="B724" i="109"/>
  <c r="B723" i="109"/>
  <c r="A723" i="109"/>
  <c r="B722" i="109"/>
  <c r="B721" i="109"/>
  <c r="A751" i="109"/>
  <c r="A752" i="109" s="1"/>
  <c r="B720" i="109"/>
  <c r="B719" i="109"/>
  <c r="J718" i="109"/>
  <c r="B718" i="109"/>
  <c r="B717" i="109"/>
  <c r="J716" i="109"/>
  <c r="B716" i="109"/>
  <c r="B715" i="109"/>
  <c r="J714" i="109"/>
  <c r="B714" i="109"/>
  <c r="B713" i="109"/>
  <c r="J712" i="109"/>
  <c r="B712" i="109"/>
  <c r="B711" i="109"/>
  <c r="J710" i="109"/>
  <c r="B710" i="109"/>
  <c r="B709" i="109"/>
  <c r="J708" i="109"/>
  <c r="B708" i="109"/>
  <c r="A708" i="109"/>
  <c r="A709" i="109" s="1"/>
  <c r="A719" i="109" s="1"/>
  <c r="A720" i="109" s="1"/>
  <c r="B707" i="109"/>
  <c r="J706" i="109"/>
  <c r="B706" i="109"/>
  <c r="A706" i="109"/>
  <c r="A707" i="109" s="1"/>
  <c r="B702" i="109"/>
  <c r="B704" i="109" s="1"/>
  <c r="B705" i="109" s="1"/>
  <c r="B701" i="109"/>
  <c r="B700" i="109"/>
  <c r="B699" i="109"/>
  <c r="B698" i="109"/>
  <c r="B697" i="109"/>
  <c r="A697" i="109"/>
  <c r="A698" i="109" s="1"/>
  <c r="A699" i="109" s="1"/>
  <c r="A700" i="109" s="1"/>
  <c r="B696" i="109"/>
  <c r="B695" i="109"/>
  <c r="B694" i="109"/>
  <c r="B693" i="109"/>
  <c r="B692" i="109"/>
  <c r="F691" i="109"/>
  <c r="B691" i="109"/>
  <c r="B690" i="109"/>
  <c r="B689" i="109"/>
  <c r="B688" i="109"/>
  <c r="B687" i="109"/>
  <c r="M686" i="109"/>
  <c r="B686" i="109"/>
  <c r="B685" i="109"/>
  <c r="B684" i="109"/>
  <c r="B683" i="109"/>
  <c r="B682" i="109"/>
  <c r="B681" i="109"/>
  <c r="B680" i="109"/>
  <c r="B679" i="109"/>
  <c r="B678" i="109"/>
  <c r="B677" i="109"/>
  <c r="B676" i="109"/>
  <c r="A676" i="109"/>
  <c r="B675" i="109"/>
  <c r="B674" i="109"/>
  <c r="B673" i="109"/>
  <c r="B672" i="109"/>
  <c r="B671" i="109"/>
  <c r="J670" i="109"/>
  <c r="B670" i="109"/>
  <c r="B669" i="109"/>
  <c r="J668" i="109"/>
  <c r="B668" i="109"/>
  <c r="B667" i="109"/>
  <c r="J666" i="109"/>
  <c r="B666" i="109"/>
  <c r="B665" i="109"/>
  <c r="J664" i="109"/>
  <c r="B664" i="109"/>
  <c r="A664" i="109"/>
  <c r="A665" i="109" s="1"/>
  <c r="A672" i="109" s="1"/>
  <c r="A673" i="109" s="1"/>
  <c r="B663" i="109"/>
  <c r="J662" i="109"/>
  <c r="B662" i="109"/>
  <c r="A662" i="109"/>
  <c r="A663" i="109" s="1"/>
  <c r="B661" i="109"/>
  <c r="J660" i="109"/>
  <c r="B660" i="109"/>
  <c r="A660" i="109"/>
  <c r="A661" i="109" s="1"/>
  <c r="B659" i="109"/>
  <c r="J658" i="109"/>
  <c r="B658" i="109"/>
  <c r="A658" i="109"/>
  <c r="A659" i="109" s="1"/>
  <c r="B654" i="109"/>
  <c r="B656" i="109" s="1"/>
  <c r="B657" i="109" s="1"/>
  <c r="B653" i="109"/>
  <c r="B652" i="109"/>
  <c r="B651" i="109"/>
  <c r="B650" i="109"/>
  <c r="B649" i="109"/>
  <c r="A649" i="109"/>
  <c r="A650" i="109" s="1"/>
  <c r="A651" i="109" s="1"/>
  <c r="A652" i="109" s="1"/>
  <c r="B648" i="109"/>
  <c r="B647" i="109"/>
  <c r="B646" i="109"/>
  <c r="B645" i="109"/>
  <c r="B644" i="109"/>
  <c r="F643" i="109"/>
  <c r="B643" i="109"/>
  <c r="B642" i="109"/>
  <c r="B641" i="109"/>
  <c r="B640" i="109"/>
  <c r="B639" i="109"/>
  <c r="M638" i="109"/>
  <c r="B638" i="109"/>
  <c r="B637" i="109"/>
  <c r="B636" i="109"/>
  <c r="B635" i="109"/>
  <c r="B634" i="109"/>
  <c r="B633" i="109"/>
  <c r="B632" i="109"/>
  <c r="B631" i="109"/>
  <c r="B630" i="109"/>
  <c r="B629" i="109"/>
  <c r="B628" i="109"/>
  <c r="A628" i="109"/>
  <c r="B627" i="109"/>
  <c r="B626" i="109"/>
  <c r="B625" i="109"/>
  <c r="B624" i="109"/>
  <c r="B623" i="109"/>
  <c r="J622" i="109"/>
  <c r="B622" i="109"/>
  <c r="B621" i="109"/>
  <c r="J620" i="109"/>
  <c r="B620" i="109"/>
  <c r="B619" i="109"/>
  <c r="J618" i="109"/>
  <c r="B618" i="109"/>
  <c r="B617" i="109"/>
  <c r="J616" i="109"/>
  <c r="B616" i="109"/>
  <c r="B615" i="109"/>
  <c r="J614" i="109"/>
  <c r="B614" i="109"/>
  <c r="A614" i="109"/>
  <c r="A615" i="109" s="1"/>
  <c r="A624" i="109" s="1"/>
  <c r="A625" i="109" s="1"/>
  <c r="B613" i="109"/>
  <c r="J612" i="109"/>
  <c r="B612" i="109"/>
  <c r="A612" i="109"/>
  <c r="A613" i="109" s="1"/>
  <c r="B611" i="109"/>
  <c r="J610" i="109"/>
  <c r="B610" i="109"/>
  <c r="A610" i="109"/>
  <c r="A611" i="109" s="1"/>
  <c r="B606" i="109"/>
  <c r="B608" i="109" s="1"/>
  <c r="B609" i="109" s="1"/>
  <c r="B605" i="109"/>
  <c r="B604" i="109"/>
  <c r="B603" i="109"/>
  <c r="B602" i="109"/>
  <c r="B601" i="109"/>
  <c r="A601" i="109"/>
  <c r="A602" i="109" s="1"/>
  <c r="A603" i="109" s="1"/>
  <c r="A604" i="109" s="1"/>
  <c r="B600" i="109"/>
  <c r="B599" i="109"/>
  <c r="B598" i="109"/>
  <c r="B597" i="109"/>
  <c r="B596" i="109"/>
  <c r="F595" i="109"/>
  <c r="B595" i="109"/>
  <c r="B594" i="109"/>
  <c r="B593" i="109"/>
  <c r="B592" i="109"/>
  <c r="B591" i="109"/>
  <c r="M590" i="109"/>
  <c r="B590" i="109"/>
  <c r="B589" i="109"/>
  <c r="B588" i="109"/>
  <c r="B587" i="109"/>
  <c r="B586" i="109"/>
  <c r="B585" i="109"/>
  <c r="B584" i="109"/>
  <c r="B583" i="109"/>
  <c r="B582" i="109"/>
  <c r="B581" i="109"/>
  <c r="B580" i="109"/>
  <c r="A580" i="109"/>
  <c r="B579" i="109"/>
  <c r="B578" i="109"/>
  <c r="A608" i="109"/>
  <c r="A609" i="109" s="1"/>
  <c r="B577" i="109"/>
  <c r="B576" i="109"/>
  <c r="J575" i="109"/>
  <c r="B575" i="109"/>
  <c r="B574" i="109"/>
  <c r="J573" i="109"/>
  <c r="B573" i="109"/>
  <c r="B572" i="109"/>
  <c r="J571" i="109"/>
  <c r="B571" i="109"/>
  <c r="B570" i="109"/>
  <c r="J569" i="109"/>
  <c r="B569" i="109"/>
  <c r="B568" i="109"/>
  <c r="J567" i="109"/>
  <c r="B567" i="109"/>
  <c r="B566" i="109"/>
  <c r="J565" i="109"/>
  <c r="B565" i="109"/>
  <c r="A565" i="109"/>
  <c r="A566" i="109" s="1"/>
  <c r="A577" i="109" s="1"/>
  <c r="B564" i="109"/>
  <c r="J563" i="109"/>
  <c r="B563" i="109"/>
  <c r="A563" i="109"/>
  <c r="A564" i="109" s="1"/>
  <c r="B559" i="109"/>
  <c r="B561" i="109" s="1"/>
  <c r="B562" i="109" s="1"/>
  <c r="B558" i="109"/>
  <c r="B557" i="109"/>
  <c r="B556" i="109"/>
  <c r="B555" i="109"/>
  <c r="B554" i="109"/>
  <c r="A554" i="109"/>
  <c r="A555" i="109" s="1"/>
  <c r="A556" i="109" s="1"/>
  <c r="A557" i="109" s="1"/>
  <c r="B553" i="109"/>
  <c r="B552" i="109"/>
  <c r="B551" i="109"/>
  <c r="B550" i="109"/>
  <c r="B549" i="109"/>
  <c r="F548" i="109"/>
  <c r="B548" i="109"/>
  <c r="B547" i="109"/>
  <c r="B546" i="109"/>
  <c r="B545" i="109"/>
  <c r="B544" i="109"/>
  <c r="M543" i="109"/>
  <c r="B543" i="109"/>
  <c r="B542" i="109"/>
  <c r="B541" i="109"/>
  <c r="B540" i="109"/>
  <c r="B539" i="109"/>
  <c r="B538" i="109"/>
  <c r="B537" i="109"/>
  <c r="B536" i="109"/>
  <c r="B535" i="109"/>
  <c r="B534" i="109"/>
  <c r="B533" i="109"/>
  <c r="A533" i="109"/>
  <c r="B532" i="109"/>
  <c r="B531" i="109"/>
  <c r="B530" i="109"/>
  <c r="B529" i="109"/>
  <c r="B528" i="109"/>
  <c r="J527" i="109"/>
  <c r="B527" i="109"/>
  <c r="B526" i="109"/>
  <c r="J525" i="109"/>
  <c r="B525" i="109"/>
  <c r="B524" i="109"/>
  <c r="J523" i="109"/>
  <c r="B523" i="109"/>
  <c r="B522" i="109"/>
  <c r="J521" i="109"/>
  <c r="B521" i="109"/>
  <c r="A521" i="109"/>
  <c r="A522" i="109" s="1"/>
  <c r="A529" i="109" s="1"/>
  <c r="A530" i="109" s="1"/>
  <c r="B520" i="109"/>
  <c r="J519" i="109"/>
  <c r="B519" i="109"/>
  <c r="A519" i="109"/>
  <c r="A520" i="109" s="1"/>
  <c r="B518" i="109"/>
  <c r="J517" i="109"/>
  <c r="B517" i="109"/>
  <c r="A517" i="109"/>
  <c r="A518" i="109" s="1"/>
  <c r="B516" i="109"/>
  <c r="J515" i="109"/>
  <c r="B515" i="109"/>
  <c r="A515" i="109"/>
  <c r="A516" i="109" s="1"/>
  <c r="B511" i="109"/>
  <c r="B513" i="109" s="1"/>
  <c r="B514" i="109" s="1"/>
  <c r="B510" i="109"/>
  <c r="B509" i="109"/>
  <c r="B508" i="109"/>
  <c r="B507" i="109"/>
  <c r="B506" i="109"/>
  <c r="A506" i="109"/>
  <c r="A507" i="109" s="1"/>
  <c r="A508" i="109" s="1"/>
  <c r="A509" i="109" s="1"/>
  <c r="B505" i="109"/>
  <c r="B504" i="109"/>
  <c r="B503" i="109"/>
  <c r="B502" i="109"/>
  <c r="B501" i="109"/>
  <c r="F500" i="109"/>
  <c r="B500" i="109"/>
  <c r="B499" i="109"/>
  <c r="B498" i="109"/>
  <c r="B497" i="109"/>
  <c r="B496" i="109"/>
  <c r="M495" i="109"/>
  <c r="B495" i="109"/>
  <c r="B494" i="109"/>
  <c r="B493" i="109"/>
  <c r="B492" i="109"/>
  <c r="B491" i="109"/>
  <c r="B490" i="109"/>
  <c r="B489" i="109"/>
  <c r="B488" i="109"/>
  <c r="B487" i="109"/>
  <c r="B486" i="109"/>
  <c r="B485" i="109"/>
  <c r="A485" i="109"/>
  <c r="B484" i="109"/>
  <c r="B483" i="109"/>
  <c r="B482" i="109"/>
  <c r="B481" i="109"/>
  <c r="B480" i="109"/>
  <c r="J479" i="109"/>
  <c r="B479" i="109"/>
  <c r="B478" i="109"/>
  <c r="J477" i="109"/>
  <c r="B477" i="109"/>
  <c r="B476" i="109"/>
  <c r="J475" i="109"/>
  <c r="B475" i="109"/>
  <c r="B474" i="109"/>
  <c r="J473" i="109"/>
  <c r="B473" i="109"/>
  <c r="B472" i="109"/>
  <c r="J471" i="109"/>
  <c r="B471" i="109"/>
  <c r="A471" i="109"/>
  <c r="A472" i="109" s="1"/>
  <c r="B470" i="109"/>
  <c r="J469" i="109"/>
  <c r="B469" i="109"/>
  <c r="A469" i="109"/>
  <c r="A470" i="109" s="1"/>
  <c r="B468" i="109"/>
  <c r="J467" i="109"/>
  <c r="B467" i="109"/>
  <c r="A467" i="109"/>
  <c r="A468" i="109" s="1"/>
  <c r="B466" i="109"/>
  <c r="B465" i="109"/>
  <c r="B463" i="109"/>
  <c r="B462" i="109"/>
  <c r="B461" i="109"/>
  <c r="B460" i="109"/>
  <c r="B459" i="109"/>
  <c r="B458" i="109"/>
  <c r="A458" i="109"/>
  <c r="A459" i="109" s="1"/>
  <c r="A460" i="109" s="1"/>
  <c r="A461" i="109" s="1"/>
  <c r="B457" i="109"/>
  <c r="B456" i="109"/>
  <c r="B455" i="109"/>
  <c r="B454" i="109"/>
  <c r="B453" i="109"/>
  <c r="F452" i="109"/>
  <c r="B452" i="109"/>
  <c r="B451" i="109"/>
  <c r="B450" i="109"/>
  <c r="B449" i="109"/>
  <c r="B448" i="109"/>
  <c r="M447" i="109"/>
  <c r="B447" i="109"/>
  <c r="B446" i="109"/>
  <c r="B445" i="109"/>
  <c r="B444" i="109"/>
  <c r="B443" i="109"/>
  <c r="B442" i="109"/>
  <c r="B441" i="109"/>
  <c r="B440" i="109"/>
  <c r="B439" i="109"/>
  <c r="B438" i="109"/>
  <c r="B437" i="109"/>
  <c r="A437" i="109"/>
  <c r="B436" i="109"/>
  <c r="B435" i="109"/>
  <c r="B434" i="109"/>
  <c r="B433" i="109"/>
  <c r="J432" i="109"/>
  <c r="B432" i="109"/>
  <c r="B431" i="109"/>
  <c r="J430" i="109"/>
  <c r="B430" i="109"/>
  <c r="B429" i="109"/>
  <c r="J428" i="109"/>
  <c r="B428" i="109"/>
  <c r="B427" i="109"/>
  <c r="J426" i="109"/>
  <c r="B426" i="109"/>
  <c r="B425" i="109"/>
  <c r="J424" i="109"/>
  <c r="B424" i="109"/>
  <c r="B423" i="109"/>
  <c r="J422" i="109"/>
  <c r="B422" i="109"/>
  <c r="A422" i="109"/>
  <c r="A423" i="109" s="1"/>
  <c r="B421" i="109"/>
  <c r="J420" i="109"/>
  <c r="B420" i="109"/>
  <c r="A420" i="109"/>
  <c r="A421" i="109" s="1"/>
  <c r="B419" i="109"/>
  <c r="B418" i="109"/>
  <c r="B416" i="109"/>
  <c r="B415" i="109"/>
  <c r="B414" i="109"/>
  <c r="B413" i="109"/>
  <c r="B412" i="109"/>
  <c r="B411" i="109"/>
  <c r="A411" i="109"/>
  <c r="A412" i="109" s="1"/>
  <c r="A413" i="109" s="1"/>
  <c r="A414" i="109" s="1"/>
  <c r="B410" i="109"/>
  <c r="B409" i="109"/>
  <c r="B408" i="109"/>
  <c r="B407" i="109"/>
  <c r="B406" i="109"/>
  <c r="F405" i="109"/>
  <c r="B405" i="109"/>
  <c r="B404" i="109"/>
  <c r="B403" i="109"/>
  <c r="B402" i="109"/>
  <c r="B401" i="109"/>
  <c r="M400" i="109"/>
  <c r="B400" i="109"/>
  <c r="B399" i="109"/>
  <c r="B398" i="109"/>
  <c r="B397" i="109"/>
  <c r="B396" i="109"/>
  <c r="B395" i="109"/>
  <c r="B394" i="109"/>
  <c r="B393" i="109"/>
  <c r="B392" i="109"/>
  <c r="B391" i="109"/>
  <c r="B390" i="109"/>
  <c r="A390" i="109"/>
  <c r="B389" i="109"/>
  <c r="B388" i="109"/>
  <c r="B387" i="109"/>
  <c r="B386" i="109"/>
  <c r="B385" i="109"/>
  <c r="B384" i="109"/>
  <c r="B383" i="109"/>
  <c r="B382" i="109"/>
  <c r="B381" i="109"/>
  <c r="B380" i="109"/>
  <c r="B379" i="109"/>
  <c r="B378" i="109"/>
  <c r="B377" i="109"/>
  <c r="B376" i="109"/>
  <c r="B375" i="109"/>
  <c r="B374" i="109"/>
  <c r="B373" i="109"/>
  <c r="B372" i="109"/>
  <c r="B371" i="109"/>
  <c r="B370" i="109"/>
  <c r="B369" i="109"/>
  <c r="B368" i="109"/>
  <c r="B367" i="109"/>
  <c r="B366" i="109"/>
  <c r="B365" i="109"/>
  <c r="B364" i="109"/>
  <c r="B363" i="109"/>
  <c r="B362" i="109"/>
  <c r="B361" i="109"/>
  <c r="B360" i="109"/>
  <c r="B359" i="109"/>
  <c r="B358" i="109"/>
  <c r="B357" i="109"/>
  <c r="B356" i="109"/>
  <c r="B355" i="109"/>
  <c r="B354" i="109"/>
  <c r="J353" i="109"/>
  <c r="B353" i="109"/>
  <c r="B352" i="109"/>
  <c r="B351" i="109"/>
  <c r="B350" i="109"/>
  <c r="B349" i="109"/>
  <c r="B348" i="109"/>
  <c r="B347" i="109"/>
  <c r="B346" i="109"/>
  <c r="B345" i="109"/>
  <c r="B344" i="109"/>
  <c r="B343" i="109"/>
  <c r="B342" i="109"/>
  <c r="B341" i="109"/>
  <c r="B340" i="109"/>
  <c r="J339" i="109"/>
  <c r="B339" i="109"/>
  <c r="B338" i="109"/>
  <c r="B337" i="109"/>
  <c r="B336" i="109"/>
  <c r="B335" i="109"/>
  <c r="A335" i="109"/>
  <c r="A336" i="109" s="1"/>
  <c r="A337" i="109" s="1"/>
  <c r="A338" i="109" s="1"/>
  <c r="A339" i="109" s="1"/>
  <c r="A340" i="109" s="1"/>
  <c r="A341" i="109" s="1"/>
  <c r="A342" i="109" s="1"/>
  <c r="A343" i="109" s="1"/>
  <c r="A344" i="109" s="1"/>
  <c r="A345" i="109" s="1"/>
  <c r="A346" i="109" s="1"/>
  <c r="A347" i="109" s="1"/>
  <c r="A348" i="109" s="1"/>
  <c r="A349" i="109" s="1"/>
  <c r="A350" i="109" s="1"/>
  <c r="A351" i="109" s="1"/>
  <c r="A352" i="109" s="1"/>
  <c r="A353" i="109" s="1"/>
  <c r="A354" i="109" s="1"/>
  <c r="A355" i="109" s="1"/>
  <c r="A356" i="109" s="1"/>
  <c r="A357" i="109" s="1"/>
  <c r="A358" i="109" s="1"/>
  <c r="A359" i="109" s="1"/>
  <c r="A360" i="109" s="1"/>
  <c r="A361" i="109" s="1"/>
  <c r="A362" i="109" s="1"/>
  <c r="A363" i="109" s="1"/>
  <c r="A364" i="109" s="1"/>
  <c r="B334" i="109"/>
  <c r="B333" i="109"/>
  <c r="B332" i="109"/>
  <c r="B331" i="109"/>
  <c r="J330" i="109"/>
  <c r="B330" i="109"/>
  <c r="B329" i="109"/>
  <c r="B328" i="109"/>
  <c r="B327" i="109"/>
  <c r="B326" i="109"/>
  <c r="B325" i="109"/>
  <c r="B324" i="109"/>
  <c r="B323" i="109"/>
  <c r="B322" i="109"/>
  <c r="B321" i="109"/>
  <c r="B320" i="109"/>
  <c r="J319" i="109"/>
  <c r="B319" i="109"/>
  <c r="B318" i="109"/>
  <c r="B317" i="109"/>
  <c r="B316" i="109"/>
  <c r="B315" i="109"/>
  <c r="B314" i="109"/>
  <c r="B313" i="109"/>
  <c r="B312" i="109"/>
  <c r="B311" i="109"/>
  <c r="B310" i="109"/>
  <c r="B309" i="109"/>
  <c r="B308" i="109"/>
  <c r="B307" i="109"/>
  <c r="B306" i="109"/>
  <c r="J305" i="109"/>
  <c r="B305" i="109"/>
  <c r="B304" i="109"/>
  <c r="B303" i="109"/>
  <c r="B302" i="109"/>
  <c r="B301" i="109"/>
  <c r="A301" i="109"/>
  <c r="A302" i="109" s="1"/>
  <c r="A303" i="109" s="1"/>
  <c r="A304" i="109" s="1"/>
  <c r="A305" i="109" s="1"/>
  <c r="A306" i="109" s="1"/>
  <c r="A307" i="109" s="1"/>
  <c r="A308" i="109" s="1"/>
  <c r="A309" i="109" s="1"/>
  <c r="A310" i="109" s="1"/>
  <c r="A311" i="109" s="1"/>
  <c r="A312" i="109" s="1"/>
  <c r="A313" i="109" s="1"/>
  <c r="A314" i="109" s="1"/>
  <c r="A315" i="109" s="1"/>
  <c r="A316" i="109" s="1"/>
  <c r="A317" i="109" s="1"/>
  <c r="A318" i="109" s="1"/>
  <c r="A319" i="109" s="1"/>
  <c r="A320" i="109" s="1"/>
  <c r="A321" i="109" s="1"/>
  <c r="A322" i="109" s="1"/>
  <c r="A323" i="109" s="1"/>
  <c r="A324" i="109" s="1"/>
  <c r="A325" i="109" s="1"/>
  <c r="A326" i="109" s="1"/>
  <c r="A327" i="109" s="1"/>
  <c r="A328" i="109" s="1"/>
  <c r="A329" i="109" s="1"/>
  <c r="A330" i="109" s="1"/>
  <c r="A331" i="109" s="1"/>
  <c r="A332" i="109" s="1"/>
  <c r="A333" i="109" s="1"/>
  <c r="B300" i="109"/>
  <c r="B299" i="109"/>
  <c r="B298" i="109"/>
  <c r="B297" i="109"/>
  <c r="B296" i="109"/>
  <c r="B295" i="109"/>
  <c r="J294" i="109"/>
  <c r="B294" i="109"/>
  <c r="B293" i="109"/>
  <c r="B292" i="109"/>
  <c r="B291" i="109"/>
  <c r="B290" i="109"/>
  <c r="B289" i="109"/>
  <c r="B288" i="109"/>
  <c r="B287" i="109"/>
  <c r="B286" i="109"/>
  <c r="B285" i="109"/>
  <c r="B284" i="109"/>
  <c r="J283" i="109"/>
  <c r="B283" i="109"/>
  <c r="B282" i="109"/>
  <c r="B281" i="109"/>
  <c r="B280" i="109"/>
  <c r="B279" i="109"/>
  <c r="B278" i="109"/>
  <c r="B277" i="109"/>
  <c r="B276" i="109"/>
  <c r="B275" i="109"/>
  <c r="B274" i="109"/>
  <c r="B273" i="109"/>
  <c r="B272" i="109"/>
  <c r="B271" i="109"/>
  <c r="B270" i="109"/>
  <c r="J269" i="109"/>
  <c r="B269" i="109"/>
  <c r="B268" i="109"/>
  <c r="B267" i="109"/>
  <c r="B266" i="109"/>
  <c r="B265" i="109"/>
  <c r="A265" i="109"/>
  <c r="A266" i="109" s="1"/>
  <c r="A267" i="109" s="1"/>
  <c r="A268" i="109" s="1"/>
  <c r="A269" i="109" s="1"/>
  <c r="A270" i="109" s="1"/>
  <c r="A271" i="109" s="1"/>
  <c r="A272" i="109" s="1"/>
  <c r="A273" i="109" s="1"/>
  <c r="A274" i="109" s="1"/>
  <c r="A275" i="109" s="1"/>
  <c r="A276" i="109" s="1"/>
  <c r="A277" i="109" s="1"/>
  <c r="A278" i="109" s="1"/>
  <c r="A279" i="109" s="1"/>
  <c r="A280" i="109" s="1"/>
  <c r="A281" i="109" s="1"/>
  <c r="A282" i="109" s="1"/>
  <c r="A283" i="109" s="1"/>
  <c r="A284" i="109" s="1"/>
  <c r="A285" i="109" s="1"/>
  <c r="A286" i="109" s="1"/>
  <c r="A287" i="109" s="1"/>
  <c r="A288" i="109" s="1"/>
  <c r="A289" i="109" s="1"/>
  <c r="A290" i="109" s="1"/>
  <c r="A291" i="109" s="1"/>
  <c r="A292" i="109" s="1"/>
  <c r="A293" i="109" s="1"/>
  <c r="A294" i="109" s="1"/>
  <c r="A295" i="109" s="1"/>
  <c r="A296" i="109" s="1"/>
  <c r="A297" i="109" s="1"/>
  <c r="A298" i="109" s="1"/>
  <c r="A299" i="109" s="1"/>
  <c r="B264" i="109"/>
  <c r="B263" i="109"/>
  <c r="B262" i="109"/>
  <c r="A262" i="109"/>
  <c r="A263" i="109" s="1"/>
  <c r="B261" i="109"/>
  <c r="B260" i="109"/>
  <c r="A260" i="109"/>
  <c r="A261" i="109" s="1"/>
  <c r="B259" i="109"/>
  <c r="B258" i="109"/>
  <c r="A258" i="109"/>
  <c r="A259" i="109" s="1"/>
  <c r="B257" i="109"/>
  <c r="B256" i="109"/>
  <c r="A256" i="109"/>
  <c r="A257" i="109" s="1"/>
  <c r="B255" i="109"/>
  <c r="B254" i="109"/>
  <c r="A254" i="109"/>
  <c r="A255" i="109" s="1"/>
  <c r="B253" i="109"/>
  <c r="B252" i="109"/>
  <c r="A252" i="109"/>
  <c r="A253" i="109" s="1"/>
  <c r="B251" i="109"/>
  <c r="B250" i="109"/>
  <c r="A250" i="109"/>
  <c r="A251" i="109" s="1"/>
  <c r="B249" i="109"/>
  <c r="J248" i="109"/>
  <c r="B248" i="109"/>
  <c r="A248" i="109"/>
  <c r="B246" i="109"/>
  <c r="B245" i="109"/>
  <c r="B244" i="109"/>
  <c r="B243" i="109"/>
  <c r="B242" i="109"/>
  <c r="B241" i="109"/>
  <c r="B240" i="109"/>
  <c r="B239" i="109"/>
  <c r="A239" i="109"/>
  <c r="A240" i="109" s="1"/>
  <c r="A241" i="109" s="1"/>
  <c r="A242" i="109" s="1"/>
  <c r="B238" i="109"/>
  <c r="B237" i="109"/>
  <c r="B236" i="109"/>
  <c r="B235" i="109"/>
  <c r="A235" i="109"/>
  <c r="A236" i="109" s="1"/>
  <c r="A237" i="109" s="1"/>
  <c r="A238" i="109" s="1"/>
  <c r="B234" i="109"/>
  <c r="B233" i="109"/>
  <c r="B232" i="109"/>
  <c r="B231" i="109"/>
  <c r="A231" i="109"/>
  <c r="A232" i="109" s="1"/>
  <c r="A233" i="109" s="1"/>
  <c r="A234" i="109" s="1"/>
  <c r="B230" i="109"/>
  <c r="B229" i="109"/>
  <c r="B228" i="109"/>
  <c r="B227" i="109"/>
  <c r="A227" i="109"/>
  <c r="A228" i="109" s="1"/>
  <c r="A229" i="109" s="1"/>
  <c r="A230" i="109" s="1"/>
  <c r="B226" i="109"/>
  <c r="B225" i="109"/>
  <c r="B224" i="109"/>
  <c r="B223" i="109"/>
  <c r="A223" i="109"/>
  <c r="A224" i="109" s="1"/>
  <c r="A225" i="109" s="1"/>
  <c r="A226" i="109" s="1"/>
  <c r="B222" i="109"/>
  <c r="B221" i="109"/>
  <c r="B220" i="109"/>
  <c r="B219" i="109"/>
  <c r="A219" i="109"/>
  <c r="A220" i="109" s="1"/>
  <c r="A221" i="109" s="1"/>
  <c r="A222" i="109" s="1"/>
  <c r="B218" i="109"/>
  <c r="B217" i="109"/>
  <c r="B216" i="109"/>
  <c r="B215" i="109"/>
  <c r="A215" i="109"/>
  <c r="A216" i="109" s="1"/>
  <c r="A217" i="109" s="1"/>
  <c r="A218" i="109" s="1"/>
  <c r="B214" i="109"/>
  <c r="B213" i="109"/>
  <c r="A213" i="109"/>
  <c r="A214" i="109" s="1"/>
  <c r="B212" i="109"/>
  <c r="A212" i="109"/>
  <c r="B211" i="109"/>
  <c r="A211" i="109"/>
  <c r="B210" i="109"/>
  <c r="B209" i="109"/>
  <c r="B208" i="109"/>
  <c r="B207" i="109"/>
  <c r="A207" i="109"/>
  <c r="A208" i="109" s="1"/>
  <c r="A209" i="109" s="1"/>
  <c r="A210" i="109" s="1"/>
  <c r="B206" i="109"/>
  <c r="B205" i="109"/>
  <c r="B204" i="109"/>
  <c r="B203" i="109"/>
  <c r="B202" i="109"/>
  <c r="B201" i="109"/>
  <c r="B200" i="109"/>
  <c r="B199" i="109"/>
  <c r="B198" i="109"/>
  <c r="B197" i="109"/>
  <c r="B196" i="109"/>
  <c r="B195" i="109"/>
  <c r="B194" i="109"/>
  <c r="B193" i="109"/>
  <c r="B192" i="109"/>
  <c r="B191" i="109"/>
  <c r="B190" i="109"/>
  <c r="B189" i="109"/>
  <c r="B188" i="109"/>
  <c r="B187" i="109"/>
  <c r="B186" i="109"/>
  <c r="B185" i="109"/>
  <c r="B184" i="109"/>
  <c r="R183" i="109"/>
  <c r="A188" i="109" s="1"/>
  <c r="B183" i="109"/>
  <c r="B181" i="109"/>
  <c r="B180" i="109"/>
  <c r="B179" i="109"/>
  <c r="S178" i="109"/>
  <c r="B178" i="109"/>
  <c r="B176" i="109"/>
  <c r="R175" i="109"/>
  <c r="R176" i="109" s="1"/>
  <c r="R178" i="109" s="1"/>
  <c r="R189" i="109" s="1"/>
  <c r="R297" i="109" s="1"/>
  <c r="B175" i="109"/>
  <c r="N174" i="109"/>
  <c r="B174" i="109"/>
  <c r="N173" i="109"/>
  <c r="B173" i="109"/>
  <c r="N172" i="109"/>
  <c r="B172" i="109"/>
  <c r="N171" i="109"/>
  <c r="B171" i="109"/>
  <c r="B170" i="109"/>
  <c r="B169" i="109"/>
  <c r="B168" i="109"/>
  <c r="B167" i="109"/>
  <c r="B166" i="109"/>
  <c r="B165" i="109"/>
  <c r="B164" i="109"/>
  <c r="B163" i="109"/>
  <c r="B162" i="109"/>
  <c r="B161" i="109"/>
  <c r="B160" i="109"/>
  <c r="A160" i="109"/>
  <c r="A161" i="109" s="1"/>
  <c r="A163" i="109" s="1"/>
  <c r="A165" i="109" s="1"/>
  <c r="B159" i="109"/>
  <c r="B158" i="109"/>
  <c r="B157" i="109"/>
  <c r="B156" i="109"/>
  <c r="B155" i="109"/>
  <c r="B154" i="109"/>
  <c r="B153" i="109"/>
  <c r="A153" i="109"/>
  <c r="A159" i="109" s="1"/>
  <c r="B152" i="109"/>
  <c r="B151" i="109"/>
  <c r="B150" i="109"/>
  <c r="B149" i="109"/>
  <c r="B148" i="109"/>
  <c r="B147" i="109"/>
  <c r="B146" i="109"/>
  <c r="A146" i="109"/>
  <c r="A151" i="109" s="1"/>
  <c r="B145" i="109"/>
  <c r="B144" i="109"/>
  <c r="B143" i="109"/>
  <c r="B142" i="109"/>
  <c r="B141" i="109"/>
  <c r="B140" i="109"/>
  <c r="B139" i="109"/>
  <c r="A139" i="109"/>
  <c r="A145" i="109" s="1"/>
  <c r="B138" i="109"/>
  <c r="B137" i="109"/>
  <c r="B136" i="109"/>
  <c r="B135" i="109"/>
  <c r="B134" i="109"/>
  <c r="B133" i="109"/>
  <c r="A137" i="109"/>
  <c r="N132" i="109"/>
  <c r="B132" i="109"/>
  <c r="B131" i="109"/>
  <c r="A170" i="109"/>
  <c r="A174" i="109" s="1"/>
  <c r="B130" i="109"/>
  <c r="B129" i="109"/>
  <c r="A173" i="109"/>
  <c r="A107" i="109"/>
  <c r="A108" i="109" s="1"/>
  <c r="A109" i="109" s="1"/>
  <c r="A110" i="109" s="1"/>
  <c r="A111" i="109" s="1"/>
  <c r="A112" i="109" s="1"/>
  <c r="A113" i="109" s="1"/>
  <c r="A114" i="109" s="1"/>
  <c r="A115" i="109" s="1"/>
  <c r="A116" i="109" s="1"/>
  <c r="A117" i="109" s="1"/>
  <c r="A118" i="109" s="1"/>
  <c r="A119" i="109" s="1"/>
  <c r="A120" i="109" s="1"/>
  <c r="A121" i="109" s="1"/>
  <c r="A122" i="109" s="1"/>
  <c r="A123" i="109" s="1"/>
  <c r="A124" i="109" s="1"/>
  <c r="A125" i="109" s="1"/>
  <c r="A126" i="109" s="1"/>
  <c r="A127" i="109" s="1"/>
  <c r="B106" i="109"/>
  <c r="B127" i="109"/>
  <c r="B126" i="109"/>
  <c r="B125" i="109"/>
  <c r="B124" i="109"/>
  <c r="B123" i="109"/>
  <c r="B122" i="109"/>
  <c r="B121" i="109"/>
  <c r="B120" i="109"/>
  <c r="B119" i="109"/>
  <c r="B118" i="109"/>
  <c r="B117" i="109"/>
  <c r="B116" i="109"/>
  <c r="B115" i="109"/>
  <c r="B114" i="109"/>
  <c r="B113" i="109"/>
  <c r="B112" i="109"/>
  <c r="B111" i="109"/>
  <c r="B110" i="109"/>
  <c r="B109" i="109"/>
  <c r="B108" i="109"/>
  <c r="B107" i="109"/>
  <c r="B105" i="109"/>
  <c r="B104" i="109"/>
  <c r="B103" i="109"/>
  <c r="B101" i="109"/>
  <c r="M100" i="109"/>
  <c r="B100" i="109"/>
  <c r="B99" i="109"/>
  <c r="B98" i="109"/>
  <c r="B97" i="109"/>
  <c r="B96" i="109"/>
  <c r="A74" i="109"/>
  <c r="A75" i="109" s="1"/>
  <c r="A76" i="109" s="1"/>
  <c r="A77" i="109" s="1"/>
  <c r="A78" i="109" s="1"/>
  <c r="A79" i="109" s="1"/>
  <c r="A80" i="109" s="1"/>
  <c r="B87" i="109"/>
  <c r="B84" i="109"/>
  <c r="B83" i="109"/>
  <c r="B82" i="109"/>
  <c r="B81" i="109"/>
  <c r="B80" i="109"/>
  <c r="B79" i="109"/>
  <c r="B78" i="109"/>
  <c r="B77" i="109"/>
  <c r="B76" i="109"/>
  <c r="B75" i="109"/>
  <c r="B74" i="109"/>
  <c r="A54" i="109" l="1"/>
  <c r="A48" i="109"/>
  <c r="A136" i="109"/>
  <c r="A532" i="109"/>
  <c r="A534" i="109" s="1"/>
  <c r="A535" i="109" s="1"/>
  <c r="A536" i="109" s="1"/>
  <c r="A537" i="109" s="1"/>
  <c r="A538" i="109" s="1"/>
  <c r="A539" i="109" s="1"/>
  <c r="A540" i="109" s="1"/>
  <c r="A541" i="109" s="1"/>
  <c r="A542" i="109" s="1"/>
  <c r="A543" i="109" s="1"/>
  <c r="A544" i="109" s="1"/>
  <c r="A545" i="109" s="1"/>
  <c r="A546" i="109" s="1"/>
  <c r="A547" i="109" s="1"/>
  <c r="A548" i="109" s="1"/>
  <c r="A549" i="109" s="1"/>
  <c r="A550" i="109" s="1"/>
  <c r="A551" i="109" s="1"/>
  <c r="A552" i="109" s="1"/>
  <c r="A134" i="109"/>
  <c r="A142" i="109"/>
  <c r="A465" i="109"/>
  <c r="A466" i="109" s="1"/>
  <c r="A154" i="109"/>
  <c r="A42" i="109"/>
  <c r="A60" i="109"/>
  <c r="A46" i="109"/>
  <c r="A52" i="109"/>
  <c r="A58" i="109"/>
  <c r="A64" i="109"/>
  <c r="A722" i="109"/>
  <c r="A724" i="109" s="1"/>
  <c r="A725" i="109" s="1"/>
  <c r="A726" i="109" s="1"/>
  <c r="A727" i="109" s="1"/>
  <c r="A728" i="109" s="1"/>
  <c r="A729" i="109" s="1"/>
  <c r="A730" i="109" s="1"/>
  <c r="A731" i="109" s="1"/>
  <c r="A732" i="109" s="1"/>
  <c r="A733" i="109" s="1"/>
  <c r="A734" i="109" s="1"/>
  <c r="A735" i="109" s="1"/>
  <c r="A736" i="109" s="1"/>
  <c r="A737" i="109" s="1"/>
  <c r="A738" i="109" s="1"/>
  <c r="A739" i="109" s="1"/>
  <c r="A740" i="109" s="1"/>
  <c r="A741" i="109" s="1"/>
  <c r="A742" i="109" s="1"/>
  <c r="A558" i="109"/>
  <c r="A559" i="109" s="1"/>
  <c r="A144" i="109"/>
  <c r="A156" i="109"/>
  <c r="A462" i="109"/>
  <c r="A463" i="109" s="1"/>
  <c r="A138" i="109"/>
  <c r="A140" i="109"/>
  <c r="A141" i="109" s="1"/>
  <c r="A770" i="109"/>
  <c r="A772" i="109" s="1"/>
  <c r="A773" i="109" s="1"/>
  <c r="A774" i="109" s="1"/>
  <c r="A775" i="109" s="1"/>
  <c r="A776" i="109" s="1"/>
  <c r="A777" i="109" s="1"/>
  <c r="A778" i="109" s="1"/>
  <c r="A779" i="109" s="1"/>
  <c r="A780" i="109" s="1"/>
  <c r="A781" i="109" s="1"/>
  <c r="A782" i="109" s="1"/>
  <c r="A783" i="109" s="1"/>
  <c r="A784" i="109" s="1"/>
  <c r="A785" i="109" s="1"/>
  <c r="A786" i="109" s="1"/>
  <c r="A787" i="109" s="1"/>
  <c r="A788" i="109" s="1"/>
  <c r="A789" i="109" s="1"/>
  <c r="A791" i="109" s="1"/>
  <c r="A799" i="109"/>
  <c r="A800" i="109" s="1"/>
  <c r="A158" i="109"/>
  <c r="A484" i="109"/>
  <c r="A486" i="109" s="1"/>
  <c r="A487" i="109" s="1"/>
  <c r="A488" i="109" s="1"/>
  <c r="A489" i="109" s="1"/>
  <c r="A490" i="109" s="1"/>
  <c r="A491" i="109" s="1"/>
  <c r="A492" i="109" s="1"/>
  <c r="A493" i="109" s="1"/>
  <c r="A494" i="109" s="1"/>
  <c r="A495" i="109" s="1"/>
  <c r="A496" i="109" s="1"/>
  <c r="A497" i="109" s="1"/>
  <c r="A498" i="109" s="1"/>
  <c r="A499" i="109" s="1"/>
  <c r="A500" i="109" s="1"/>
  <c r="A501" i="109" s="1"/>
  <c r="A502" i="109" s="1"/>
  <c r="A503" i="109" s="1"/>
  <c r="A505" i="109" s="1"/>
  <c r="A579" i="109"/>
  <c r="A581" i="109" s="1"/>
  <c r="A582" i="109" s="1"/>
  <c r="A583" i="109" s="1"/>
  <c r="A584" i="109" s="1"/>
  <c r="A585" i="109" s="1"/>
  <c r="A586" i="109" s="1"/>
  <c r="A587" i="109" s="1"/>
  <c r="A588" i="109" s="1"/>
  <c r="A589" i="109" s="1"/>
  <c r="A590" i="109" s="1"/>
  <c r="A591" i="109" s="1"/>
  <c r="A592" i="109" s="1"/>
  <c r="A593" i="109" s="1"/>
  <c r="A594" i="109" s="1"/>
  <c r="A595" i="109" s="1"/>
  <c r="A596" i="109" s="1"/>
  <c r="A597" i="109" s="1"/>
  <c r="A598" i="109" s="1"/>
  <c r="A600" i="109" s="1"/>
  <c r="A457" i="109"/>
  <c r="A456" i="109"/>
  <c r="A365" i="109"/>
  <c r="A366" i="109" s="1"/>
  <c r="A367" i="109"/>
  <c r="A368" i="109" s="1"/>
  <c r="A369" i="109" s="1"/>
  <c r="A370" i="109" s="1"/>
  <c r="A371" i="109" s="1"/>
  <c r="A372" i="109" s="1"/>
  <c r="A373" i="109" s="1"/>
  <c r="A374" i="109" s="1"/>
  <c r="A375" i="109" s="1"/>
  <c r="A376" i="109" s="1"/>
  <c r="A377" i="109" s="1"/>
  <c r="A378" i="109" s="1"/>
  <c r="A379" i="109" s="1"/>
  <c r="A380" i="109" s="1"/>
  <c r="A381" i="109" s="1"/>
  <c r="A382" i="109" s="1"/>
  <c r="A383" i="109" s="1"/>
  <c r="A384" i="109" s="1"/>
  <c r="A152" i="109"/>
  <c r="A185" i="109"/>
  <c r="A187" i="109"/>
  <c r="A418" i="109"/>
  <c r="A419" i="109" s="1"/>
  <c r="A415" i="109"/>
  <c r="A416" i="109" s="1"/>
  <c r="A389" i="109"/>
  <c r="A391" i="109" s="1"/>
  <c r="A392" i="109" s="1"/>
  <c r="A393" i="109" s="1"/>
  <c r="A394" i="109" s="1"/>
  <c r="A395" i="109" s="1"/>
  <c r="A396" i="109" s="1"/>
  <c r="A397" i="109" s="1"/>
  <c r="A398" i="109" s="1"/>
  <c r="A399" i="109" s="1"/>
  <c r="A400" i="109" s="1"/>
  <c r="A401" i="109" s="1"/>
  <c r="A402" i="109" s="1"/>
  <c r="A403" i="109" s="1"/>
  <c r="A404" i="109" s="1"/>
  <c r="A405" i="109" s="1"/>
  <c r="A406" i="109" s="1"/>
  <c r="A407" i="109" s="1"/>
  <c r="A408" i="109" s="1"/>
  <c r="A434" i="109"/>
  <c r="A656" i="109"/>
  <c r="A657" i="109" s="1"/>
  <c r="A653" i="109"/>
  <c r="A654" i="109" s="1"/>
  <c r="A627" i="109"/>
  <c r="A629" i="109" s="1"/>
  <c r="A630" i="109" s="1"/>
  <c r="A631" i="109" s="1"/>
  <c r="A632" i="109" s="1"/>
  <c r="A633" i="109" s="1"/>
  <c r="A634" i="109" s="1"/>
  <c r="A635" i="109" s="1"/>
  <c r="A636" i="109" s="1"/>
  <c r="A637" i="109" s="1"/>
  <c r="A638" i="109" s="1"/>
  <c r="A639" i="109" s="1"/>
  <c r="A640" i="109" s="1"/>
  <c r="A641" i="109" s="1"/>
  <c r="A642" i="109" s="1"/>
  <c r="A643" i="109" s="1"/>
  <c r="A644" i="109" s="1"/>
  <c r="A645" i="109" s="1"/>
  <c r="A646" i="109" s="1"/>
  <c r="A148" i="109"/>
  <c r="A162" i="109"/>
  <c r="A164" i="109"/>
  <c r="A184" i="109"/>
  <c r="A186" i="109"/>
  <c r="A150" i="109"/>
  <c r="A135" i="109"/>
  <c r="A143" i="109"/>
  <c r="A147" i="109"/>
  <c r="A149" i="109"/>
  <c r="A155" i="109"/>
  <c r="A157" i="109"/>
  <c r="A481" i="109"/>
  <c r="A482" i="109" s="1"/>
  <c r="A748" i="109"/>
  <c r="A749" i="109" s="1"/>
  <c r="A818" i="109"/>
  <c r="A820" i="109" s="1"/>
  <c r="A821" i="109" s="1"/>
  <c r="A822" i="109" s="1"/>
  <c r="A823" i="109" s="1"/>
  <c r="A824" i="109" s="1"/>
  <c r="A825" i="109" s="1"/>
  <c r="A826" i="109" s="1"/>
  <c r="A827" i="109" s="1"/>
  <c r="A828" i="109" s="1"/>
  <c r="A829" i="109" s="1"/>
  <c r="A830" i="109" s="1"/>
  <c r="A831" i="109" s="1"/>
  <c r="A832" i="109" s="1"/>
  <c r="A833" i="109" s="1"/>
  <c r="A834" i="109" s="1"/>
  <c r="A835" i="109" s="1"/>
  <c r="A836" i="109" s="1"/>
  <c r="A837" i="109" s="1"/>
  <c r="A844" i="109"/>
  <c r="A845" i="109" s="1"/>
  <c r="A510" i="109"/>
  <c r="A511" i="109" s="1"/>
  <c r="A605" i="109"/>
  <c r="A606" i="109" s="1"/>
  <c r="A675" i="109"/>
  <c r="A677" i="109" s="1"/>
  <c r="A678" i="109" s="1"/>
  <c r="A679" i="109" s="1"/>
  <c r="A680" i="109" s="1"/>
  <c r="A681" i="109" s="1"/>
  <c r="A682" i="109" s="1"/>
  <c r="A683" i="109" s="1"/>
  <c r="A684" i="109" s="1"/>
  <c r="A685" i="109" s="1"/>
  <c r="A686" i="109" s="1"/>
  <c r="A687" i="109" s="1"/>
  <c r="A688" i="109" s="1"/>
  <c r="A689" i="109" s="1"/>
  <c r="A690" i="109" s="1"/>
  <c r="A691" i="109" s="1"/>
  <c r="A692" i="109" s="1"/>
  <c r="A693" i="109" s="1"/>
  <c r="A694" i="109" s="1"/>
  <c r="A701" i="109"/>
  <c r="A702" i="109" s="1"/>
  <c r="A81" i="109"/>
  <c r="A82" i="109"/>
  <c r="A83" i="109" s="1"/>
  <c r="A553" i="109" l="1"/>
  <c r="A743" i="109"/>
  <c r="A504" i="109"/>
  <c r="A599" i="109"/>
  <c r="A790" i="109"/>
  <c r="A410" i="109"/>
  <c r="A409" i="109"/>
  <c r="A839" i="109"/>
  <c r="A838" i="109"/>
  <c r="A695" i="109"/>
  <c r="A696" i="109"/>
  <c r="A647" i="109"/>
  <c r="A648" i="109"/>
  <c r="A87" i="109"/>
  <c r="A88" i="109" s="1"/>
  <c r="A84" i="109"/>
  <c r="A85" i="109" s="1"/>
  <c r="A86" i="109" s="1"/>
  <c r="B71" i="109" l="1"/>
  <c r="B70" i="109"/>
  <c r="J69" i="109"/>
  <c r="B69" i="109"/>
  <c r="DF2" i="110"/>
  <c r="DE2" i="110"/>
  <c r="BL2" i="110"/>
  <c r="BI2" i="110"/>
  <c r="BH2" i="110"/>
  <c r="BE2" i="110"/>
  <c r="BD2" i="110"/>
  <c r="BA2" i="110"/>
  <c r="AZ2" i="110"/>
  <c r="AW2" i="110"/>
  <c r="AV2" i="110"/>
  <c r="AS2" i="110"/>
  <c r="AR2" i="110"/>
  <c r="AO2" i="110"/>
  <c r="AN2" i="110"/>
  <c r="AK2" i="110"/>
  <c r="AJ2" i="110"/>
  <c r="AG2" i="110"/>
  <c r="AF2" i="110"/>
  <c r="AC2" i="110"/>
  <c r="AA2" i="110"/>
  <c r="Y2" i="110"/>
  <c r="X2" i="110"/>
  <c r="B19" i="109"/>
  <c r="B18" i="109"/>
  <c r="B17" i="109"/>
  <c r="B16" i="109"/>
  <c r="B15" i="109"/>
  <c r="B14" i="109"/>
  <c r="B13" i="109"/>
  <c r="B12" i="109"/>
  <c r="B11" i="109"/>
  <c r="B10" i="109"/>
  <c r="B8" i="109"/>
  <c r="B7" i="109"/>
  <c r="B6" i="109"/>
  <c r="B5" i="109"/>
  <c r="B4" i="109"/>
  <c r="B3" i="109"/>
  <c r="CG2" i="105" l="1"/>
  <c r="K420" i="104"/>
  <c r="K413" i="104"/>
  <c r="K465" i="104"/>
  <c r="K458" i="104"/>
  <c r="K510" i="104"/>
  <c r="K503" i="104"/>
  <c r="K554" i="104"/>
  <c r="K547" i="104"/>
  <c r="K599" i="104"/>
  <c r="K592" i="104"/>
  <c r="K644" i="104"/>
  <c r="K637" i="104"/>
  <c r="K688" i="104"/>
  <c r="K681" i="104"/>
  <c r="K733" i="104"/>
  <c r="K726" i="104"/>
  <c r="K778" i="104"/>
  <c r="K771" i="104"/>
  <c r="K376" i="104"/>
  <c r="K369" i="104"/>
  <c r="A754" i="104" l="1"/>
  <c r="M754" i="104" s="1"/>
  <c r="A709" i="104"/>
  <c r="M709" i="104" s="1"/>
  <c r="A665" i="104"/>
  <c r="M665" i="104" s="1"/>
  <c r="A620" i="104"/>
  <c r="M620" i="104" s="1"/>
  <c r="A575" i="104"/>
  <c r="M575" i="104" s="1"/>
  <c r="A531" i="104"/>
  <c r="M531" i="104" s="1"/>
  <c r="A486" i="104"/>
  <c r="M486" i="104" s="1"/>
  <c r="A441" i="104"/>
  <c r="M441" i="104" s="1"/>
  <c r="A397" i="104"/>
  <c r="M397" i="104" s="1"/>
  <c r="A224" i="104"/>
  <c r="DA3" i="105"/>
  <c r="B5" i="104"/>
  <c r="B136" i="107" l="1"/>
  <c r="B140" i="107"/>
  <c r="B139" i="107"/>
  <c r="B131" i="107" l="1"/>
  <c r="B130" i="107"/>
  <c r="DO2" i="108" l="1"/>
  <c r="DC2" i="108"/>
  <c r="DB2" i="108"/>
  <c r="CI2" i="108"/>
  <c r="BJ2" i="108"/>
  <c r="BG2" i="108"/>
  <c r="BF2" i="108"/>
  <c r="BC2" i="108"/>
  <c r="BB2" i="108"/>
  <c r="AY2" i="108"/>
  <c r="AX2" i="108"/>
  <c r="AU2" i="108"/>
  <c r="AT2" i="108"/>
  <c r="AQ2" i="108"/>
  <c r="AP2" i="108"/>
  <c r="AM2" i="108"/>
  <c r="AL2" i="108"/>
  <c r="AI2" i="108"/>
  <c r="AH2" i="108"/>
  <c r="AE2" i="108"/>
  <c r="AD2" i="108"/>
  <c r="AA2" i="108"/>
  <c r="Y2" i="108"/>
  <c r="W2" i="108"/>
  <c r="V2" i="108"/>
  <c r="J2" i="108"/>
  <c r="I2" i="108"/>
  <c r="B137" i="107"/>
  <c r="B135" i="107"/>
  <c r="B134" i="107"/>
  <c r="B133" i="107"/>
  <c r="B132" i="107"/>
  <c r="B129" i="107"/>
  <c r="B128" i="107"/>
  <c r="B127" i="107"/>
  <c r="B125" i="107"/>
  <c r="B124" i="107"/>
  <c r="B123" i="107"/>
  <c r="S122" i="107"/>
  <c r="B122" i="107"/>
  <c r="B121" i="107"/>
  <c r="R120" i="107"/>
  <c r="R121" i="107" s="1"/>
  <c r="R122" i="107" s="1"/>
  <c r="R128" i="107" s="1"/>
  <c r="B120" i="107"/>
  <c r="N119" i="107"/>
  <c r="B119" i="107"/>
  <c r="N118" i="107"/>
  <c r="B118" i="107"/>
  <c r="N117" i="107"/>
  <c r="B117" i="107"/>
  <c r="N116" i="107"/>
  <c r="B116" i="107"/>
  <c r="B115" i="107"/>
  <c r="B114" i="107"/>
  <c r="B113" i="107"/>
  <c r="B112" i="107"/>
  <c r="B111" i="107"/>
  <c r="A111" i="107"/>
  <c r="B110" i="107"/>
  <c r="B109" i="107"/>
  <c r="B108" i="107"/>
  <c r="B107" i="107"/>
  <c r="B106" i="107"/>
  <c r="B105" i="107"/>
  <c r="B104" i="107"/>
  <c r="B103" i="107"/>
  <c r="B102" i="107"/>
  <c r="B101" i="107"/>
  <c r="B100" i="107"/>
  <c r="B99" i="107"/>
  <c r="B98" i="107"/>
  <c r="B97" i="107"/>
  <c r="B96" i="107"/>
  <c r="B95" i="107"/>
  <c r="B94" i="107"/>
  <c r="B93" i="107"/>
  <c r="B92" i="107"/>
  <c r="B91" i="107"/>
  <c r="B90" i="107"/>
  <c r="B89" i="107"/>
  <c r="B88" i="107"/>
  <c r="B87" i="107"/>
  <c r="B86" i="107"/>
  <c r="B85" i="107"/>
  <c r="B84" i="107"/>
  <c r="B83" i="107"/>
  <c r="B82" i="107"/>
  <c r="B81" i="107"/>
  <c r="B80" i="107"/>
  <c r="B79" i="107"/>
  <c r="B78" i="107"/>
  <c r="B77" i="107"/>
  <c r="A77" i="107"/>
  <c r="A81" i="107" s="1"/>
  <c r="N76" i="107"/>
  <c r="A97" i="107" s="1"/>
  <c r="B76" i="107"/>
  <c r="B75" i="107"/>
  <c r="A75" i="107"/>
  <c r="A115" i="107" s="1"/>
  <c r="A119" i="107" s="1"/>
  <c r="B74" i="107"/>
  <c r="B73" i="107"/>
  <c r="A73" i="107"/>
  <c r="A114" i="107" s="1"/>
  <c r="A118" i="107" s="1"/>
  <c r="B71" i="107"/>
  <c r="B70" i="107"/>
  <c r="J69" i="107"/>
  <c r="B69" i="107"/>
  <c r="B68" i="107"/>
  <c r="B66" i="107"/>
  <c r="B65" i="107"/>
  <c r="B64" i="107"/>
  <c r="B63" i="107"/>
  <c r="A63" i="107"/>
  <c r="K62" i="107"/>
  <c r="B62" i="107"/>
  <c r="B61" i="107"/>
  <c r="J60" i="107"/>
  <c r="B60" i="107"/>
  <c r="K59" i="107"/>
  <c r="K60" i="107" s="1"/>
  <c r="B59" i="107"/>
  <c r="A59" i="107"/>
  <c r="A60" i="107" s="1"/>
  <c r="A61" i="107" s="1"/>
  <c r="B58" i="107"/>
  <c r="B57" i="107"/>
  <c r="J56" i="107"/>
  <c r="B56" i="107"/>
  <c r="K55" i="107"/>
  <c r="K56" i="107" s="1"/>
  <c r="B55" i="107"/>
  <c r="A55" i="107"/>
  <c r="A56" i="107" s="1"/>
  <c r="A57" i="107" s="1"/>
  <c r="B54" i="107"/>
  <c r="B53" i="107"/>
  <c r="K52" i="107"/>
  <c r="B52" i="107"/>
  <c r="J51" i="107"/>
  <c r="B51" i="107"/>
  <c r="K50" i="107"/>
  <c r="K51" i="107" s="1"/>
  <c r="B50" i="107"/>
  <c r="B49" i="107"/>
  <c r="B48" i="107"/>
  <c r="B47" i="107"/>
  <c r="A47" i="107"/>
  <c r="A48" i="107" s="1"/>
  <c r="B46" i="107"/>
  <c r="B45" i="107"/>
  <c r="B44" i="107"/>
  <c r="A44" i="107"/>
  <c r="A46" i="107" s="1"/>
  <c r="B43" i="107"/>
  <c r="B42" i="107"/>
  <c r="B41" i="107"/>
  <c r="A41" i="107"/>
  <c r="A42" i="107" s="1"/>
  <c r="B40" i="107"/>
  <c r="B39" i="107"/>
  <c r="B38" i="107"/>
  <c r="A38" i="107"/>
  <c r="A40" i="107" s="1"/>
  <c r="B37" i="107"/>
  <c r="B36" i="107"/>
  <c r="B35" i="107"/>
  <c r="A35" i="107"/>
  <c r="A36" i="107" s="1"/>
  <c r="B34" i="107"/>
  <c r="B33" i="107"/>
  <c r="B32" i="107"/>
  <c r="A32" i="107"/>
  <c r="A34" i="107" s="1"/>
  <c r="B31" i="107"/>
  <c r="B30" i="107"/>
  <c r="B29" i="107"/>
  <c r="A29" i="107"/>
  <c r="A30" i="107" s="1"/>
  <c r="B28" i="107"/>
  <c r="B27" i="107"/>
  <c r="B26" i="107"/>
  <c r="A26" i="107"/>
  <c r="A28" i="107" s="1"/>
  <c r="B25" i="107"/>
  <c r="A25" i="107"/>
  <c r="B24" i="107"/>
  <c r="B23" i="107"/>
  <c r="B22" i="107"/>
  <c r="J21" i="107"/>
  <c r="B21" i="107"/>
  <c r="B19" i="107"/>
  <c r="B18" i="107"/>
  <c r="B17" i="107"/>
  <c r="B16" i="107"/>
  <c r="B15" i="107"/>
  <c r="B14" i="107"/>
  <c r="B13" i="107"/>
  <c r="B12" i="107"/>
  <c r="B11" i="107"/>
  <c r="B10" i="107"/>
  <c r="B8" i="107"/>
  <c r="B7" i="107"/>
  <c r="B6" i="107"/>
  <c r="B5" i="107"/>
  <c r="B4" i="107"/>
  <c r="B3" i="107"/>
  <c r="A33" i="107" l="1"/>
  <c r="A90" i="107"/>
  <c r="A95" i="107" s="1"/>
  <c r="A80" i="107"/>
  <c r="A27" i="107"/>
  <c r="A82" i="107"/>
  <c r="A104" i="107"/>
  <c r="A105" i="107" s="1"/>
  <c r="A107" i="107" s="1"/>
  <c r="A109" i="107" s="1"/>
  <c r="A39" i="107"/>
  <c r="A74" i="107"/>
  <c r="A78" i="107"/>
  <c r="A45" i="107"/>
  <c r="A103" i="107"/>
  <c r="A101" i="107"/>
  <c r="A99" i="107"/>
  <c r="A102" i="107"/>
  <c r="A100" i="107"/>
  <c r="A98" i="107"/>
  <c r="A31" i="107"/>
  <c r="A37" i="107"/>
  <c r="A43" i="107"/>
  <c r="A49" i="107"/>
  <c r="A79" i="107"/>
  <c r="A83" i="107"/>
  <c r="A91" i="107" l="1"/>
  <c r="A96" i="107"/>
  <c r="A106" i="107"/>
  <c r="A94" i="107"/>
  <c r="A93" i="107"/>
  <c r="A108" i="107"/>
  <c r="A92" i="107"/>
  <c r="A89" i="107"/>
  <c r="A87" i="107"/>
  <c r="A88" i="107"/>
  <c r="A86" i="107"/>
  <c r="A84" i="107"/>
  <c r="A85" i="107" s="1"/>
  <c r="A568" i="104" l="1"/>
  <c r="A524" i="104"/>
  <c r="A479" i="104"/>
  <c r="A434" i="104"/>
  <c r="A390" i="104"/>
  <c r="A792" i="104"/>
  <c r="A747" i="104"/>
  <c r="A702" i="104"/>
  <c r="A658" i="104"/>
  <c r="A613" i="104"/>
  <c r="DN3" i="105" l="1"/>
  <c r="DB3" i="105"/>
  <c r="BH3" i="105"/>
  <c r="BE3" i="105"/>
  <c r="BD3" i="105"/>
  <c r="BA3" i="105"/>
  <c r="AZ3" i="105"/>
  <c r="AW3" i="105"/>
  <c r="AV3" i="105"/>
  <c r="AS3" i="105"/>
  <c r="AR3" i="105"/>
  <c r="AO3" i="105"/>
  <c r="AN3" i="105"/>
  <c r="AK3" i="105"/>
  <c r="AJ3" i="105"/>
  <c r="AG3" i="105"/>
  <c r="AF3" i="105"/>
  <c r="AC3" i="105"/>
  <c r="AB3" i="105"/>
  <c r="Y3" i="105"/>
  <c r="W3" i="105"/>
  <c r="U3" i="105"/>
  <c r="T3" i="105"/>
  <c r="DN2" i="105"/>
  <c r="DB2" i="105"/>
  <c r="DA2" i="105"/>
  <c r="BH2" i="105"/>
  <c r="BE2" i="105"/>
  <c r="BD2" i="105"/>
  <c r="BA2" i="105"/>
  <c r="AZ2" i="105"/>
  <c r="AW2" i="105"/>
  <c r="AV2" i="105"/>
  <c r="AS2" i="105"/>
  <c r="AR2" i="105"/>
  <c r="AO2" i="105"/>
  <c r="AN2" i="105"/>
  <c r="AK2" i="105"/>
  <c r="AJ2" i="105"/>
  <c r="AG2" i="105"/>
  <c r="AF2" i="105"/>
  <c r="AC2" i="105"/>
  <c r="AB2" i="105"/>
  <c r="Y2" i="105"/>
  <c r="W2" i="105"/>
  <c r="U2" i="105"/>
  <c r="T2" i="105"/>
  <c r="B795" i="104"/>
  <c r="B797" i="104" s="1"/>
  <c r="B798" i="104" s="1"/>
  <c r="B794" i="104"/>
  <c r="B793" i="104"/>
  <c r="B792" i="104"/>
  <c r="A793" i="104"/>
  <c r="A794" i="104" s="1"/>
  <c r="A795" i="104" s="1"/>
  <c r="B791" i="104"/>
  <c r="B790" i="104"/>
  <c r="B789" i="104"/>
  <c r="B788" i="104"/>
  <c r="B787" i="104"/>
  <c r="B786" i="104"/>
  <c r="B785" i="104"/>
  <c r="B784" i="104"/>
  <c r="B783" i="104"/>
  <c r="M782" i="104"/>
  <c r="B782" i="104"/>
  <c r="B781" i="104"/>
  <c r="B780" i="104"/>
  <c r="B779" i="104"/>
  <c r="B778" i="104"/>
  <c r="B777" i="104"/>
  <c r="B776" i="104"/>
  <c r="B775" i="104"/>
  <c r="B774" i="104"/>
  <c r="B773" i="104"/>
  <c r="B772" i="104"/>
  <c r="A772" i="104"/>
  <c r="B771" i="104"/>
  <c r="B770" i="104"/>
  <c r="A770" i="104"/>
  <c r="A797" i="104" s="1"/>
  <c r="A798" i="104" s="1"/>
  <c r="B769" i="104"/>
  <c r="B768" i="104"/>
  <c r="B767" i="104"/>
  <c r="J766" i="104"/>
  <c r="B766" i="104"/>
  <c r="B765" i="104"/>
  <c r="J764" i="104"/>
  <c r="B764" i="104"/>
  <c r="B763" i="104"/>
  <c r="J762" i="104"/>
  <c r="B762" i="104"/>
  <c r="B761" i="104"/>
  <c r="J760" i="104"/>
  <c r="B760" i="104"/>
  <c r="A760" i="104"/>
  <c r="A761" i="104" s="1"/>
  <c r="A768" i="104" s="1"/>
  <c r="A769" i="104" s="1"/>
  <c r="B759" i="104"/>
  <c r="J758" i="104"/>
  <c r="B758" i="104"/>
  <c r="A758" i="104"/>
  <c r="A759" i="104" s="1"/>
  <c r="B757" i="104"/>
  <c r="J756" i="104"/>
  <c r="B756" i="104"/>
  <c r="A756" i="104"/>
  <c r="A757" i="104" s="1"/>
  <c r="B755" i="104"/>
  <c r="A755" i="104"/>
  <c r="J754" i="104"/>
  <c r="B754" i="104"/>
  <c r="B750" i="104"/>
  <c r="B752" i="104" s="1"/>
  <c r="B753" i="104" s="1"/>
  <c r="B749" i="104"/>
  <c r="B748" i="104"/>
  <c r="B747" i="104"/>
  <c r="A748" i="104"/>
  <c r="A749" i="104" s="1"/>
  <c r="A750" i="104" s="1"/>
  <c r="B746" i="104"/>
  <c r="B745" i="104"/>
  <c r="B744" i="104"/>
  <c r="B743" i="104"/>
  <c r="B742" i="104"/>
  <c r="B741" i="104"/>
  <c r="B740" i="104"/>
  <c r="B739" i="104"/>
  <c r="B738" i="104"/>
  <c r="M737" i="104"/>
  <c r="B737" i="104"/>
  <c r="B736" i="104"/>
  <c r="B735" i="104"/>
  <c r="B734" i="104"/>
  <c r="B733" i="104"/>
  <c r="B732" i="104"/>
  <c r="B731" i="104"/>
  <c r="B730" i="104"/>
  <c r="B729" i="104"/>
  <c r="B728" i="104"/>
  <c r="B727" i="104"/>
  <c r="A727" i="104"/>
  <c r="B726" i="104"/>
  <c r="B725" i="104"/>
  <c r="A725" i="104"/>
  <c r="A752" i="104" s="1"/>
  <c r="A753" i="104" s="1"/>
  <c r="B724" i="104"/>
  <c r="B723" i="104"/>
  <c r="B722" i="104"/>
  <c r="J721" i="104"/>
  <c r="B721" i="104"/>
  <c r="B720" i="104"/>
  <c r="J719" i="104"/>
  <c r="B719" i="104"/>
  <c r="B718" i="104"/>
  <c r="J717" i="104"/>
  <c r="B717" i="104"/>
  <c r="B716" i="104"/>
  <c r="J715" i="104"/>
  <c r="B715" i="104"/>
  <c r="B714" i="104"/>
  <c r="J713" i="104"/>
  <c r="B713" i="104"/>
  <c r="A713" i="104"/>
  <c r="A714" i="104" s="1"/>
  <c r="A723" i="104" s="1"/>
  <c r="A724" i="104" s="1"/>
  <c r="B712" i="104"/>
  <c r="J711" i="104"/>
  <c r="B711" i="104"/>
  <c r="A711" i="104"/>
  <c r="A712" i="104" s="1"/>
  <c r="B710" i="104"/>
  <c r="J709" i="104"/>
  <c r="B709" i="104"/>
  <c r="A710" i="104"/>
  <c r="B705" i="104"/>
  <c r="B707" i="104" s="1"/>
  <c r="B708" i="104" s="1"/>
  <c r="B704" i="104"/>
  <c r="B703" i="104"/>
  <c r="B702" i="104"/>
  <c r="A703" i="104"/>
  <c r="A704" i="104" s="1"/>
  <c r="A705" i="104" s="1"/>
  <c r="B701" i="104"/>
  <c r="B700" i="104"/>
  <c r="B699" i="104"/>
  <c r="B698" i="104"/>
  <c r="B697" i="104"/>
  <c r="B696" i="104"/>
  <c r="B695" i="104"/>
  <c r="B694" i="104"/>
  <c r="B693" i="104"/>
  <c r="M692" i="104"/>
  <c r="B692" i="104"/>
  <c r="B691" i="104"/>
  <c r="B690" i="104"/>
  <c r="B689" i="104"/>
  <c r="B688" i="104"/>
  <c r="B687" i="104"/>
  <c r="B686" i="104"/>
  <c r="B685" i="104"/>
  <c r="B684" i="104"/>
  <c r="B683" i="104"/>
  <c r="B682" i="104"/>
  <c r="A682" i="104"/>
  <c r="B681" i="104"/>
  <c r="B680" i="104"/>
  <c r="A680" i="104"/>
  <c r="A707" i="104" s="1"/>
  <c r="A708" i="104" s="1"/>
  <c r="B679" i="104"/>
  <c r="B678" i="104"/>
  <c r="J677" i="104"/>
  <c r="B677" i="104"/>
  <c r="B676" i="104"/>
  <c r="J675" i="104"/>
  <c r="B675" i="104"/>
  <c r="B674" i="104"/>
  <c r="J673" i="104"/>
  <c r="B673" i="104"/>
  <c r="B672" i="104"/>
  <c r="J671" i="104"/>
  <c r="B671" i="104"/>
  <c r="B670" i="104"/>
  <c r="J669" i="104"/>
  <c r="B669" i="104"/>
  <c r="B668" i="104"/>
  <c r="J667" i="104"/>
  <c r="B667" i="104"/>
  <c r="A667" i="104"/>
  <c r="A668" i="104" s="1"/>
  <c r="A678" i="104" s="1"/>
  <c r="A679" i="104" s="1"/>
  <c r="B666" i="104"/>
  <c r="J665" i="104"/>
  <c r="B665" i="104"/>
  <c r="A666" i="104"/>
  <c r="B661" i="104"/>
  <c r="B663" i="104" s="1"/>
  <c r="B664" i="104" s="1"/>
  <c r="B660" i="104"/>
  <c r="B659" i="104"/>
  <c r="B658" i="104"/>
  <c r="A659" i="104"/>
  <c r="A660" i="104" s="1"/>
  <c r="A661" i="104" s="1"/>
  <c r="B657" i="104"/>
  <c r="B656" i="104"/>
  <c r="B655" i="104"/>
  <c r="B654" i="104"/>
  <c r="B653" i="104"/>
  <c r="B652" i="104"/>
  <c r="B651" i="104"/>
  <c r="B650" i="104"/>
  <c r="B649" i="104"/>
  <c r="M648" i="104"/>
  <c r="B648" i="104"/>
  <c r="B647" i="104"/>
  <c r="B646" i="104"/>
  <c r="B645" i="104"/>
  <c r="B644" i="104"/>
  <c r="B643" i="104"/>
  <c r="B642" i="104"/>
  <c r="B641" i="104"/>
  <c r="B640" i="104"/>
  <c r="B639" i="104"/>
  <c r="B638" i="104"/>
  <c r="A638" i="104"/>
  <c r="B637" i="104"/>
  <c r="B636" i="104"/>
  <c r="A636" i="104"/>
  <c r="A663" i="104" s="1"/>
  <c r="A664" i="104" s="1"/>
  <c r="B635" i="104"/>
  <c r="B634" i="104"/>
  <c r="B633" i="104"/>
  <c r="J632" i="104"/>
  <c r="B632" i="104"/>
  <c r="B631" i="104"/>
  <c r="J630" i="104"/>
  <c r="B630" i="104"/>
  <c r="B629" i="104"/>
  <c r="J628" i="104"/>
  <c r="B628" i="104"/>
  <c r="B627" i="104"/>
  <c r="J626" i="104"/>
  <c r="B626" i="104"/>
  <c r="A626" i="104"/>
  <c r="A627" i="104" s="1"/>
  <c r="A634" i="104" s="1"/>
  <c r="A635" i="104" s="1"/>
  <c r="B625" i="104"/>
  <c r="J624" i="104"/>
  <c r="B624" i="104"/>
  <c r="A624" i="104"/>
  <c r="A625" i="104" s="1"/>
  <c r="B623" i="104"/>
  <c r="J622" i="104"/>
  <c r="B622" i="104"/>
  <c r="A622" i="104"/>
  <c r="A623" i="104" s="1"/>
  <c r="B621" i="104"/>
  <c r="J620" i="104"/>
  <c r="B620" i="104"/>
  <c r="A621" i="104"/>
  <c r="B616" i="104"/>
  <c r="B618" i="104" s="1"/>
  <c r="B619" i="104" s="1"/>
  <c r="B615" i="104"/>
  <c r="B614" i="104"/>
  <c r="B613" i="104"/>
  <c r="A614" i="104"/>
  <c r="A615" i="104" s="1"/>
  <c r="A616" i="104" s="1"/>
  <c r="B612" i="104"/>
  <c r="B611" i="104"/>
  <c r="B610" i="104"/>
  <c r="B609" i="104"/>
  <c r="B608" i="104"/>
  <c r="B607" i="104"/>
  <c r="B606" i="104"/>
  <c r="B605" i="104"/>
  <c r="B604" i="104"/>
  <c r="M603" i="104"/>
  <c r="B603" i="104"/>
  <c r="B602" i="104"/>
  <c r="B601" i="104"/>
  <c r="B600" i="104"/>
  <c r="B599" i="104"/>
  <c r="B598" i="104"/>
  <c r="B597" i="104"/>
  <c r="B596" i="104"/>
  <c r="B595" i="104"/>
  <c r="B594" i="104"/>
  <c r="B593" i="104"/>
  <c r="A593" i="104"/>
  <c r="B592" i="104"/>
  <c r="B591" i="104"/>
  <c r="A591" i="104"/>
  <c r="A618" i="104" s="1"/>
  <c r="A619" i="104" s="1"/>
  <c r="B590" i="104"/>
  <c r="B589" i="104"/>
  <c r="B588" i="104"/>
  <c r="J587" i="104"/>
  <c r="B587" i="104"/>
  <c r="B586" i="104"/>
  <c r="J585" i="104"/>
  <c r="B585" i="104"/>
  <c r="B584" i="104"/>
  <c r="J583" i="104"/>
  <c r="B583" i="104"/>
  <c r="B582" i="104"/>
  <c r="J581" i="104"/>
  <c r="B581" i="104"/>
  <c r="B580" i="104"/>
  <c r="J579" i="104"/>
  <c r="B579" i="104"/>
  <c r="A579" i="104"/>
  <c r="A580" i="104" s="1"/>
  <c r="A589" i="104" s="1"/>
  <c r="A590" i="104" s="1"/>
  <c r="B578" i="104"/>
  <c r="J577" i="104"/>
  <c r="B577" i="104"/>
  <c r="A577" i="104"/>
  <c r="A578" i="104" s="1"/>
  <c r="B576" i="104"/>
  <c r="J575" i="104"/>
  <c r="B575" i="104"/>
  <c r="A576" i="104"/>
  <c r="B571" i="104"/>
  <c r="B573" i="104" s="1"/>
  <c r="B574" i="104" s="1"/>
  <c r="B570" i="104"/>
  <c r="B569" i="104"/>
  <c r="B568" i="104"/>
  <c r="A569" i="104"/>
  <c r="A570" i="104" s="1"/>
  <c r="A571" i="104" s="1"/>
  <c r="B567" i="104"/>
  <c r="B566" i="104"/>
  <c r="B565" i="104"/>
  <c r="B564" i="104"/>
  <c r="B563" i="104"/>
  <c r="B562" i="104"/>
  <c r="B561" i="104"/>
  <c r="B560" i="104"/>
  <c r="B559" i="104"/>
  <c r="M558" i="104"/>
  <c r="B558" i="104"/>
  <c r="B557" i="104"/>
  <c r="B556" i="104"/>
  <c r="B555" i="104"/>
  <c r="B554" i="104"/>
  <c r="B553" i="104"/>
  <c r="B552" i="104"/>
  <c r="B551" i="104"/>
  <c r="B550" i="104"/>
  <c r="B549" i="104"/>
  <c r="B548" i="104"/>
  <c r="A548" i="104"/>
  <c r="B547" i="104"/>
  <c r="B546" i="104"/>
  <c r="A546" i="104"/>
  <c r="A573" i="104" s="1"/>
  <c r="A574" i="104" s="1"/>
  <c r="B545" i="104"/>
  <c r="B544" i="104"/>
  <c r="J543" i="104"/>
  <c r="B543" i="104"/>
  <c r="B542" i="104"/>
  <c r="J541" i="104"/>
  <c r="B541" i="104"/>
  <c r="B540" i="104"/>
  <c r="J539" i="104"/>
  <c r="B539" i="104"/>
  <c r="B538" i="104"/>
  <c r="J537" i="104"/>
  <c r="B537" i="104"/>
  <c r="B536" i="104"/>
  <c r="J535" i="104"/>
  <c r="B535" i="104"/>
  <c r="B534" i="104"/>
  <c r="J533" i="104"/>
  <c r="B533" i="104"/>
  <c r="A533" i="104"/>
  <c r="A534" i="104" s="1"/>
  <c r="A545" i="104" s="1"/>
  <c r="B532" i="104"/>
  <c r="J531" i="104"/>
  <c r="B531" i="104"/>
  <c r="A532" i="104"/>
  <c r="B527" i="104"/>
  <c r="B529" i="104" s="1"/>
  <c r="B530" i="104" s="1"/>
  <c r="B526" i="104"/>
  <c r="B525" i="104"/>
  <c r="B524" i="104"/>
  <c r="A525" i="104"/>
  <c r="A526" i="104" s="1"/>
  <c r="A527" i="104" s="1"/>
  <c r="B523" i="104"/>
  <c r="B522" i="104"/>
  <c r="B521" i="104"/>
  <c r="B520" i="104"/>
  <c r="B519" i="104"/>
  <c r="B518" i="104"/>
  <c r="B517" i="104"/>
  <c r="B516" i="104"/>
  <c r="B515" i="104"/>
  <c r="M514" i="104"/>
  <c r="B514" i="104"/>
  <c r="B513" i="104"/>
  <c r="B512" i="104"/>
  <c r="B511" i="104"/>
  <c r="B510" i="104"/>
  <c r="B509" i="104"/>
  <c r="B508" i="104"/>
  <c r="B507" i="104"/>
  <c r="B506" i="104"/>
  <c r="B505" i="104"/>
  <c r="B504" i="104"/>
  <c r="A504" i="104"/>
  <c r="B503" i="104"/>
  <c r="B502" i="104"/>
  <c r="A502" i="104"/>
  <c r="A529" i="104" s="1"/>
  <c r="A530" i="104" s="1"/>
  <c r="B501" i="104"/>
  <c r="B500" i="104"/>
  <c r="B499" i="104"/>
  <c r="J498" i="104"/>
  <c r="B498" i="104"/>
  <c r="B497" i="104"/>
  <c r="J496" i="104"/>
  <c r="B496" i="104"/>
  <c r="B495" i="104"/>
  <c r="J494" i="104"/>
  <c r="B494" i="104"/>
  <c r="B493" i="104"/>
  <c r="J492" i="104"/>
  <c r="B492" i="104"/>
  <c r="A492" i="104"/>
  <c r="A493" i="104" s="1"/>
  <c r="A500" i="104" s="1"/>
  <c r="A501" i="104" s="1"/>
  <c r="B491" i="104"/>
  <c r="J490" i="104"/>
  <c r="B490" i="104"/>
  <c r="A490" i="104"/>
  <c r="A491" i="104" s="1"/>
  <c r="B489" i="104"/>
  <c r="J488" i="104"/>
  <c r="B488" i="104"/>
  <c r="A488" i="104"/>
  <c r="A489" i="104" s="1"/>
  <c r="B487" i="104"/>
  <c r="J486" i="104"/>
  <c r="B486" i="104"/>
  <c r="A487" i="104"/>
  <c r="B482" i="104"/>
  <c r="B484" i="104" s="1"/>
  <c r="B485" i="104" s="1"/>
  <c r="B481" i="104"/>
  <c r="B480" i="104"/>
  <c r="B479" i="104"/>
  <c r="A480" i="104"/>
  <c r="A481" i="104" s="1"/>
  <c r="A482" i="104" s="1"/>
  <c r="B478" i="104"/>
  <c r="B477" i="104"/>
  <c r="B476" i="104"/>
  <c r="B475" i="104"/>
  <c r="B474" i="104"/>
  <c r="B473" i="104"/>
  <c r="B472" i="104"/>
  <c r="B471" i="104"/>
  <c r="B470" i="104"/>
  <c r="M469" i="104"/>
  <c r="B469" i="104"/>
  <c r="B468" i="104"/>
  <c r="B467" i="104"/>
  <c r="B466" i="104"/>
  <c r="B465" i="104"/>
  <c r="B464" i="104"/>
  <c r="B463" i="104"/>
  <c r="B462" i="104"/>
  <c r="B461" i="104"/>
  <c r="B460" i="104"/>
  <c r="B459" i="104"/>
  <c r="A459" i="104"/>
  <c r="B458" i="104"/>
  <c r="B457" i="104"/>
  <c r="A457" i="104"/>
  <c r="A484" i="104" s="1"/>
  <c r="A485" i="104" s="1"/>
  <c r="B456" i="104"/>
  <c r="B455" i="104"/>
  <c r="B454" i="104"/>
  <c r="J453" i="104"/>
  <c r="B453" i="104"/>
  <c r="B452" i="104"/>
  <c r="J451" i="104"/>
  <c r="B451" i="104"/>
  <c r="B450" i="104"/>
  <c r="J449" i="104"/>
  <c r="B449" i="104"/>
  <c r="B448" i="104"/>
  <c r="J447" i="104"/>
  <c r="B447" i="104"/>
  <c r="B446" i="104"/>
  <c r="J445" i="104"/>
  <c r="B445" i="104"/>
  <c r="B444" i="104"/>
  <c r="B443" i="104"/>
  <c r="A443" i="104"/>
  <c r="B442" i="104"/>
  <c r="J441" i="104"/>
  <c r="B441" i="104"/>
  <c r="A442" i="104"/>
  <c r="B440" i="104"/>
  <c r="B439" i="104"/>
  <c r="B437" i="104"/>
  <c r="B436" i="104"/>
  <c r="B435" i="104"/>
  <c r="B434" i="104"/>
  <c r="A435" i="104"/>
  <c r="A436" i="104" s="1"/>
  <c r="A437" i="104" s="1"/>
  <c r="B433" i="104"/>
  <c r="B432" i="104"/>
  <c r="B431" i="104"/>
  <c r="B430" i="104"/>
  <c r="B429" i="104"/>
  <c r="B428" i="104"/>
  <c r="B427" i="104"/>
  <c r="B426" i="104"/>
  <c r="B425" i="104"/>
  <c r="M424" i="104"/>
  <c r="B424" i="104"/>
  <c r="B423" i="104"/>
  <c r="B422" i="104"/>
  <c r="B421" i="104"/>
  <c r="B420" i="104"/>
  <c r="B419" i="104"/>
  <c r="B418" i="104"/>
  <c r="B417" i="104"/>
  <c r="B416" i="104"/>
  <c r="B415" i="104"/>
  <c r="B414" i="104"/>
  <c r="A414" i="104"/>
  <c r="B413" i="104"/>
  <c r="B412" i="104"/>
  <c r="A412" i="104"/>
  <c r="A439" i="104" s="1"/>
  <c r="A440" i="104" s="1"/>
  <c r="B411" i="104"/>
  <c r="B410" i="104"/>
  <c r="J409" i="104"/>
  <c r="B409" i="104"/>
  <c r="B408" i="104"/>
  <c r="J407" i="104"/>
  <c r="B407" i="104"/>
  <c r="B406" i="104"/>
  <c r="J405" i="104"/>
  <c r="B405" i="104"/>
  <c r="B404" i="104"/>
  <c r="J403" i="104"/>
  <c r="B403" i="104"/>
  <c r="B402" i="104"/>
  <c r="J401" i="104"/>
  <c r="B401" i="104"/>
  <c r="B400" i="104"/>
  <c r="J399" i="104"/>
  <c r="B399" i="104"/>
  <c r="A399" i="104"/>
  <c r="A411" i="104" s="1"/>
  <c r="B398" i="104"/>
  <c r="J397" i="104"/>
  <c r="B397" i="104"/>
  <c r="A398" i="104"/>
  <c r="B396" i="104"/>
  <c r="B395" i="104"/>
  <c r="B393" i="104"/>
  <c r="B392" i="104"/>
  <c r="B391" i="104"/>
  <c r="B390" i="104"/>
  <c r="A391" i="104"/>
  <c r="A392" i="104" s="1"/>
  <c r="A393" i="104" s="1"/>
  <c r="B389" i="104"/>
  <c r="B388" i="104"/>
  <c r="B387" i="104"/>
  <c r="B386" i="104"/>
  <c r="B385" i="104"/>
  <c r="B384" i="104"/>
  <c r="B383" i="104"/>
  <c r="B382" i="104"/>
  <c r="B381" i="104"/>
  <c r="M380" i="104"/>
  <c r="B380" i="104"/>
  <c r="B379" i="104"/>
  <c r="B378" i="104"/>
  <c r="B377" i="104"/>
  <c r="B376" i="104"/>
  <c r="B375" i="104"/>
  <c r="B374" i="104"/>
  <c r="B373" i="104"/>
  <c r="B372" i="104"/>
  <c r="B371" i="104"/>
  <c r="B370" i="104"/>
  <c r="A370" i="104"/>
  <c r="B369" i="104"/>
  <c r="B368" i="104"/>
  <c r="A368" i="104"/>
  <c r="A395" i="104" s="1"/>
  <c r="A396" i="104" s="1"/>
  <c r="B367" i="104"/>
  <c r="B366" i="104"/>
  <c r="B365" i="104"/>
  <c r="B364" i="104"/>
  <c r="B363" i="104"/>
  <c r="B362" i="104"/>
  <c r="B361" i="104"/>
  <c r="B360" i="104"/>
  <c r="B359" i="104"/>
  <c r="B358" i="104"/>
  <c r="B357" i="104"/>
  <c r="B356" i="104"/>
  <c r="B355" i="104"/>
  <c r="B354" i="104"/>
  <c r="B353" i="104"/>
  <c r="B352" i="104"/>
  <c r="B351" i="104"/>
  <c r="B350" i="104"/>
  <c r="B349" i="104"/>
  <c r="B348" i="104"/>
  <c r="B347" i="104"/>
  <c r="B346" i="104"/>
  <c r="B345" i="104"/>
  <c r="B344" i="104"/>
  <c r="B343" i="104"/>
  <c r="B342" i="104"/>
  <c r="B341" i="104"/>
  <c r="B340" i="104"/>
  <c r="B339" i="104"/>
  <c r="B338" i="104"/>
  <c r="B337" i="104"/>
  <c r="B336" i="104"/>
  <c r="B335" i="104"/>
  <c r="B334" i="104"/>
  <c r="B333" i="104"/>
  <c r="B332" i="104"/>
  <c r="J331" i="104"/>
  <c r="B331" i="104"/>
  <c r="B330" i="104"/>
  <c r="B329" i="104"/>
  <c r="B328" i="104"/>
  <c r="B327" i="104"/>
  <c r="B326" i="104"/>
  <c r="B325" i="104"/>
  <c r="B324" i="104"/>
  <c r="B323" i="104"/>
  <c r="B322" i="104"/>
  <c r="B321" i="104"/>
  <c r="B320" i="104"/>
  <c r="B319" i="104"/>
  <c r="B318" i="104"/>
  <c r="J317" i="104"/>
  <c r="B317" i="104"/>
  <c r="B316" i="104"/>
  <c r="B315" i="104"/>
  <c r="B314" i="104"/>
  <c r="B313" i="104"/>
  <c r="A313" i="104"/>
  <c r="A314" i="104" s="1"/>
  <c r="A315" i="104" s="1"/>
  <c r="A316" i="104" s="1"/>
  <c r="A317" i="104" s="1"/>
  <c r="A318" i="104" s="1"/>
  <c r="A319" i="104" s="1"/>
  <c r="A320" i="104" s="1"/>
  <c r="A321" i="104" s="1"/>
  <c r="A322" i="104" s="1"/>
  <c r="A323" i="104" s="1"/>
  <c r="A324" i="104" s="1"/>
  <c r="A325" i="104" s="1"/>
  <c r="A326" i="104" s="1"/>
  <c r="A327" i="104" s="1"/>
  <c r="A328" i="104" s="1"/>
  <c r="A329" i="104" s="1"/>
  <c r="A330" i="104" s="1"/>
  <c r="A331" i="104" s="1"/>
  <c r="A332" i="104" s="1"/>
  <c r="A333" i="104" s="1"/>
  <c r="A334" i="104" s="1"/>
  <c r="A335" i="104" s="1"/>
  <c r="A336" i="104" s="1"/>
  <c r="A337" i="104" s="1"/>
  <c r="A338" i="104" s="1"/>
  <c r="A339" i="104" s="1"/>
  <c r="A340" i="104" s="1"/>
  <c r="A341" i="104" s="1"/>
  <c r="A342" i="104" s="1"/>
  <c r="B312" i="104"/>
  <c r="B311" i="104"/>
  <c r="B310" i="104"/>
  <c r="B309" i="104"/>
  <c r="B308" i="104"/>
  <c r="B307" i="104"/>
  <c r="J306" i="104"/>
  <c r="B306" i="104"/>
  <c r="B305" i="104"/>
  <c r="B304" i="104"/>
  <c r="B303" i="104"/>
  <c r="B302" i="104"/>
  <c r="B301" i="104"/>
  <c r="B300" i="104"/>
  <c r="B299" i="104"/>
  <c r="B298" i="104"/>
  <c r="B297" i="104"/>
  <c r="B296" i="104"/>
  <c r="J295" i="104"/>
  <c r="B295" i="104"/>
  <c r="B294" i="104"/>
  <c r="B293" i="104"/>
  <c r="B292" i="104"/>
  <c r="B291" i="104"/>
  <c r="B290" i="104"/>
  <c r="B289" i="104"/>
  <c r="B288" i="104"/>
  <c r="B287" i="104"/>
  <c r="B286" i="104"/>
  <c r="B285" i="104"/>
  <c r="B284" i="104"/>
  <c r="B283" i="104"/>
  <c r="B282" i="104"/>
  <c r="J281" i="104"/>
  <c r="B281" i="104"/>
  <c r="B280" i="104"/>
  <c r="B279" i="104"/>
  <c r="B278" i="104"/>
  <c r="B277" i="104"/>
  <c r="A277" i="104"/>
  <c r="A278" i="104" s="1"/>
  <c r="A279" i="104" s="1"/>
  <c r="A280" i="104" s="1"/>
  <c r="A281" i="104" s="1"/>
  <c r="A282" i="104" s="1"/>
  <c r="A283" i="104" s="1"/>
  <c r="A284" i="104" s="1"/>
  <c r="A285" i="104" s="1"/>
  <c r="A286" i="104" s="1"/>
  <c r="A287" i="104" s="1"/>
  <c r="A288" i="104" s="1"/>
  <c r="A289" i="104" s="1"/>
  <c r="A290" i="104" s="1"/>
  <c r="A291" i="104" s="1"/>
  <c r="A292" i="104" s="1"/>
  <c r="A293" i="104" s="1"/>
  <c r="A294" i="104" s="1"/>
  <c r="A295" i="104" s="1"/>
  <c r="A296" i="104" s="1"/>
  <c r="A297" i="104" s="1"/>
  <c r="A298" i="104" s="1"/>
  <c r="A299" i="104" s="1"/>
  <c r="A300" i="104" s="1"/>
  <c r="A301" i="104" s="1"/>
  <c r="A302" i="104" s="1"/>
  <c r="A303" i="104" s="1"/>
  <c r="A304" i="104" s="1"/>
  <c r="A305" i="104" s="1"/>
  <c r="A306" i="104" s="1"/>
  <c r="A307" i="104" s="1"/>
  <c r="A308" i="104" s="1"/>
  <c r="A309" i="104" s="1"/>
  <c r="A310" i="104" s="1"/>
  <c r="A311" i="104" s="1"/>
  <c r="B276" i="104"/>
  <c r="B275" i="104"/>
  <c r="B274" i="104"/>
  <c r="B273" i="104"/>
  <c r="B272" i="104"/>
  <c r="B271" i="104"/>
  <c r="J270" i="104"/>
  <c r="B270" i="104"/>
  <c r="B269" i="104"/>
  <c r="B268" i="104"/>
  <c r="B267" i="104"/>
  <c r="B266" i="104"/>
  <c r="B265" i="104"/>
  <c r="B264" i="104"/>
  <c r="B263" i="104"/>
  <c r="B262" i="104"/>
  <c r="B261" i="104"/>
  <c r="B260" i="104"/>
  <c r="J259" i="104"/>
  <c r="B259" i="104"/>
  <c r="B258" i="104"/>
  <c r="B257" i="104"/>
  <c r="B256" i="104"/>
  <c r="B255" i="104"/>
  <c r="B254" i="104"/>
  <c r="B253" i="104"/>
  <c r="B252" i="104"/>
  <c r="B251" i="104"/>
  <c r="B250" i="104"/>
  <c r="B249" i="104"/>
  <c r="B248" i="104"/>
  <c r="B247" i="104"/>
  <c r="B246" i="104"/>
  <c r="J245" i="104"/>
  <c r="B245" i="104"/>
  <c r="B244" i="104"/>
  <c r="B243" i="104"/>
  <c r="B242" i="104"/>
  <c r="B241" i="104"/>
  <c r="A241" i="104"/>
  <c r="A242" i="104" s="1"/>
  <c r="A243" i="104" s="1"/>
  <c r="A244" i="104" s="1"/>
  <c r="A245" i="104" s="1"/>
  <c r="A246" i="104" s="1"/>
  <c r="A247" i="104" s="1"/>
  <c r="A248" i="104" s="1"/>
  <c r="A249" i="104" s="1"/>
  <c r="A250" i="104" s="1"/>
  <c r="A251" i="104" s="1"/>
  <c r="A252" i="104" s="1"/>
  <c r="A253" i="104" s="1"/>
  <c r="A254" i="104" s="1"/>
  <c r="A255" i="104" s="1"/>
  <c r="A256" i="104" s="1"/>
  <c r="A257" i="104" s="1"/>
  <c r="A258" i="104" s="1"/>
  <c r="A259" i="104" s="1"/>
  <c r="A260" i="104" s="1"/>
  <c r="A261" i="104" s="1"/>
  <c r="A262" i="104" s="1"/>
  <c r="A263" i="104" s="1"/>
  <c r="A264" i="104" s="1"/>
  <c r="A265" i="104" s="1"/>
  <c r="A266" i="104" s="1"/>
  <c r="A267" i="104" s="1"/>
  <c r="A268" i="104" s="1"/>
  <c r="A269" i="104" s="1"/>
  <c r="A270" i="104" s="1"/>
  <c r="A271" i="104" s="1"/>
  <c r="A272" i="104" s="1"/>
  <c r="A273" i="104" s="1"/>
  <c r="A274" i="104" s="1"/>
  <c r="A275" i="104" s="1"/>
  <c r="B240" i="104"/>
  <c r="B239" i="104"/>
  <c r="B238" i="104"/>
  <c r="A238" i="104"/>
  <c r="A239" i="104" s="1"/>
  <c r="B237" i="104"/>
  <c r="J236" i="104"/>
  <c r="B236" i="104"/>
  <c r="A236" i="104"/>
  <c r="A237" i="104" s="1"/>
  <c r="B235" i="104"/>
  <c r="J234" i="104"/>
  <c r="B234" i="104"/>
  <c r="A234" i="104"/>
  <c r="A235" i="104" s="1"/>
  <c r="B233" i="104"/>
  <c r="J232" i="104"/>
  <c r="B232" i="104"/>
  <c r="A232" i="104"/>
  <c r="A233" i="104" s="1"/>
  <c r="B231" i="104"/>
  <c r="J230" i="104"/>
  <c r="B230" i="104"/>
  <c r="A230" i="104"/>
  <c r="A231" i="104" s="1"/>
  <c r="B229" i="104"/>
  <c r="J228" i="104"/>
  <c r="B228" i="104"/>
  <c r="A228" i="104"/>
  <c r="A229" i="104" s="1"/>
  <c r="B227" i="104"/>
  <c r="J226" i="104"/>
  <c r="B226" i="104"/>
  <c r="A226" i="104"/>
  <c r="A227" i="104" s="1"/>
  <c r="B225" i="104"/>
  <c r="J224" i="104"/>
  <c r="B224" i="104"/>
  <c r="B222" i="104"/>
  <c r="B221" i="104"/>
  <c r="B220" i="104"/>
  <c r="B219" i="104"/>
  <c r="B218" i="104"/>
  <c r="B217" i="104"/>
  <c r="B216" i="104"/>
  <c r="B215" i="104"/>
  <c r="A215" i="104"/>
  <c r="A216" i="104" s="1"/>
  <c r="A217" i="104" s="1"/>
  <c r="A218" i="104" s="1"/>
  <c r="B214" i="104"/>
  <c r="B213" i="104"/>
  <c r="B212" i="104"/>
  <c r="B211" i="104"/>
  <c r="A211" i="104"/>
  <c r="A212" i="104" s="1"/>
  <c r="A213" i="104" s="1"/>
  <c r="A214" i="104" s="1"/>
  <c r="B210" i="104"/>
  <c r="B209" i="104"/>
  <c r="B208" i="104"/>
  <c r="B207" i="104"/>
  <c r="A207" i="104"/>
  <c r="A208" i="104" s="1"/>
  <c r="A209" i="104" s="1"/>
  <c r="A210" i="104" s="1"/>
  <c r="B206" i="104"/>
  <c r="B205" i="104"/>
  <c r="B204" i="104"/>
  <c r="B203" i="104"/>
  <c r="A203" i="104"/>
  <c r="A204" i="104" s="1"/>
  <c r="A205" i="104" s="1"/>
  <c r="A206" i="104" s="1"/>
  <c r="B202" i="104"/>
  <c r="B201" i="104"/>
  <c r="B200" i="104"/>
  <c r="B199" i="104"/>
  <c r="A199" i="104"/>
  <c r="A200" i="104" s="1"/>
  <c r="A201" i="104" s="1"/>
  <c r="A202" i="104" s="1"/>
  <c r="B198" i="104"/>
  <c r="B197" i="104"/>
  <c r="B196" i="104"/>
  <c r="B195" i="104"/>
  <c r="A195" i="104"/>
  <c r="A196" i="104" s="1"/>
  <c r="A197" i="104" s="1"/>
  <c r="A198" i="104" s="1"/>
  <c r="B194" i="104"/>
  <c r="B193" i="104"/>
  <c r="B192" i="104"/>
  <c r="B191" i="104"/>
  <c r="A191" i="104"/>
  <c r="A192" i="104" s="1"/>
  <c r="A193" i="104" s="1"/>
  <c r="A194" i="104" s="1"/>
  <c r="B190" i="104"/>
  <c r="B189" i="104"/>
  <c r="A189" i="104"/>
  <c r="A190" i="104" s="1"/>
  <c r="B188" i="104"/>
  <c r="A188" i="104"/>
  <c r="B187" i="104"/>
  <c r="A187" i="104"/>
  <c r="B186" i="104"/>
  <c r="B185" i="104"/>
  <c r="B184" i="104"/>
  <c r="B183" i="104"/>
  <c r="A183" i="104"/>
  <c r="A184" i="104" s="1"/>
  <c r="A185" i="104" s="1"/>
  <c r="A186" i="104" s="1"/>
  <c r="B182" i="104"/>
  <c r="B181" i="104"/>
  <c r="B180" i="104"/>
  <c r="B179" i="104"/>
  <c r="B178" i="104"/>
  <c r="B177" i="104"/>
  <c r="B176" i="104"/>
  <c r="B175" i="104"/>
  <c r="B174" i="104"/>
  <c r="B173" i="104"/>
  <c r="B172" i="104"/>
  <c r="B171" i="104"/>
  <c r="B170" i="104"/>
  <c r="B169" i="104"/>
  <c r="B168" i="104"/>
  <c r="B167" i="104"/>
  <c r="B166" i="104"/>
  <c r="B165" i="104"/>
  <c r="B164" i="104"/>
  <c r="B163" i="104"/>
  <c r="B162" i="104"/>
  <c r="B161" i="104"/>
  <c r="B160" i="104"/>
  <c r="B159" i="104"/>
  <c r="B158" i="104"/>
  <c r="B157" i="104"/>
  <c r="B156" i="104"/>
  <c r="B155" i="104"/>
  <c r="B154" i="104"/>
  <c r="B153" i="104"/>
  <c r="B152" i="104"/>
  <c r="B151" i="104"/>
  <c r="R150" i="104"/>
  <c r="A155" i="104" s="1"/>
  <c r="B150" i="104"/>
  <c r="B148" i="104"/>
  <c r="B147" i="104"/>
  <c r="B146" i="104"/>
  <c r="S145" i="104"/>
  <c r="B145" i="104"/>
  <c r="B144" i="104"/>
  <c r="R143" i="104"/>
  <c r="R144" i="104" s="1"/>
  <c r="R145" i="104" s="1"/>
  <c r="R156" i="104" s="1"/>
  <c r="B143" i="104"/>
  <c r="N142" i="104"/>
  <c r="B142" i="104"/>
  <c r="N141" i="104"/>
  <c r="B141" i="104"/>
  <c r="N140" i="104"/>
  <c r="B140" i="104"/>
  <c r="N139" i="104"/>
  <c r="B139" i="104"/>
  <c r="B138" i="104"/>
  <c r="B137" i="104"/>
  <c r="B136" i="104"/>
  <c r="B135" i="104"/>
  <c r="B134" i="104"/>
  <c r="B133" i="104"/>
  <c r="B132" i="104"/>
  <c r="B131" i="104"/>
  <c r="B130" i="104"/>
  <c r="B129" i="104"/>
  <c r="B128" i="104"/>
  <c r="B127" i="104"/>
  <c r="B126" i="104"/>
  <c r="B125" i="104"/>
  <c r="B124" i="104"/>
  <c r="B123" i="104"/>
  <c r="B122" i="104"/>
  <c r="B121" i="104"/>
  <c r="B120" i="104"/>
  <c r="B119" i="104"/>
  <c r="B118" i="104"/>
  <c r="B117" i="104"/>
  <c r="B116" i="104"/>
  <c r="B115" i="104"/>
  <c r="B114" i="104"/>
  <c r="B113" i="104"/>
  <c r="B112" i="104"/>
  <c r="B111" i="104"/>
  <c r="B110" i="104"/>
  <c r="B109" i="104"/>
  <c r="B108" i="104"/>
  <c r="B107" i="104"/>
  <c r="B106" i="104"/>
  <c r="B105" i="104"/>
  <c r="B104" i="104"/>
  <c r="B103" i="104"/>
  <c r="B102" i="104"/>
  <c r="B101" i="104"/>
  <c r="A101" i="104"/>
  <c r="A106" i="104" s="1"/>
  <c r="N100" i="104"/>
  <c r="A128" i="104" s="1"/>
  <c r="B100" i="104"/>
  <c r="B99" i="104"/>
  <c r="A99" i="104"/>
  <c r="A138" i="104" s="1"/>
  <c r="A142" i="104" s="1"/>
  <c r="B98" i="104"/>
  <c r="B97" i="104"/>
  <c r="A97" i="104"/>
  <c r="A98" i="104" s="1"/>
  <c r="B95" i="104"/>
  <c r="B94" i="104"/>
  <c r="B93" i="104"/>
  <c r="B92" i="104"/>
  <c r="B91" i="104"/>
  <c r="B90" i="104"/>
  <c r="B89" i="104"/>
  <c r="B88" i="104"/>
  <c r="B87" i="104"/>
  <c r="B86" i="104"/>
  <c r="B85" i="104"/>
  <c r="B84" i="104"/>
  <c r="B83" i="104"/>
  <c r="B82" i="104"/>
  <c r="B81" i="104"/>
  <c r="B80" i="104"/>
  <c r="B79" i="104"/>
  <c r="B78" i="104"/>
  <c r="M77" i="104"/>
  <c r="B77" i="104"/>
  <c r="M76" i="104"/>
  <c r="B76" i="104"/>
  <c r="B75" i="104"/>
  <c r="B74" i="104"/>
  <c r="B73" i="104"/>
  <c r="B72" i="104"/>
  <c r="B71" i="104"/>
  <c r="B70" i="104"/>
  <c r="B69" i="104"/>
  <c r="B68" i="104"/>
  <c r="B67" i="104"/>
  <c r="B66" i="104"/>
  <c r="B65" i="104"/>
  <c r="B64" i="104"/>
  <c r="B63" i="104"/>
  <c r="B62" i="104"/>
  <c r="B60" i="104"/>
  <c r="B59" i="104"/>
  <c r="J58" i="104"/>
  <c r="B58" i="104"/>
  <c r="B57" i="104"/>
  <c r="B55" i="104"/>
  <c r="B54" i="104"/>
  <c r="B53" i="104"/>
  <c r="B52" i="104"/>
  <c r="B51" i="104"/>
  <c r="A51" i="104"/>
  <c r="A53" i="104" s="1"/>
  <c r="B50" i="104"/>
  <c r="B49" i="104"/>
  <c r="B48" i="104"/>
  <c r="A48" i="104"/>
  <c r="A50" i="104" s="1"/>
  <c r="B47" i="104"/>
  <c r="B46" i="104"/>
  <c r="B45" i="104"/>
  <c r="A45" i="104"/>
  <c r="A47" i="104" s="1"/>
  <c r="B44" i="104"/>
  <c r="B43" i="104"/>
  <c r="B42" i="104"/>
  <c r="A42" i="104"/>
  <c r="A44" i="104" s="1"/>
  <c r="B41" i="104"/>
  <c r="B40" i="104"/>
  <c r="B39" i="104"/>
  <c r="A39" i="104"/>
  <c r="A41" i="104" s="1"/>
  <c r="B38" i="104"/>
  <c r="B37" i="104"/>
  <c r="B36" i="104"/>
  <c r="A36" i="104"/>
  <c r="A38" i="104" s="1"/>
  <c r="B35" i="104"/>
  <c r="B34" i="104"/>
  <c r="B33" i="104"/>
  <c r="A33" i="104"/>
  <c r="A35" i="104" s="1"/>
  <c r="B32" i="104"/>
  <c r="B31" i="104"/>
  <c r="B30" i="104"/>
  <c r="A30" i="104"/>
  <c r="A32" i="104" s="1"/>
  <c r="B29" i="104"/>
  <c r="A29" i="104"/>
  <c r="B28" i="104"/>
  <c r="B27" i="104"/>
  <c r="B26" i="104"/>
  <c r="B25" i="104"/>
  <c r="A25" i="104"/>
  <c r="K24" i="104"/>
  <c r="B24" i="104"/>
  <c r="B23" i="104"/>
  <c r="K22" i="104"/>
  <c r="B22" i="104"/>
  <c r="J21" i="104"/>
  <c r="B21" i="104"/>
  <c r="K20" i="104"/>
  <c r="K21" i="104" s="1"/>
  <c r="B20" i="104"/>
  <c r="B19" i="104"/>
  <c r="J18" i="104"/>
  <c r="B18" i="104"/>
  <c r="B16" i="104"/>
  <c r="B15" i="104"/>
  <c r="B14" i="104"/>
  <c r="B13" i="104"/>
  <c r="B12" i="104"/>
  <c r="B10" i="104"/>
  <c r="M9" i="104"/>
  <c r="B9" i="104"/>
  <c r="B8" i="104"/>
  <c r="B7" i="104"/>
  <c r="B6" i="104"/>
  <c r="B4" i="104"/>
  <c r="B3" i="104"/>
  <c r="A444" i="104" l="1"/>
  <c r="M443" i="104"/>
  <c r="A137" i="104"/>
  <c r="A141" i="104" s="1"/>
  <c r="R273" i="104"/>
  <c r="R362" i="104"/>
  <c r="R309" i="104"/>
  <c r="A132" i="104"/>
  <c r="A130" i="104"/>
  <c r="A129" i="104"/>
  <c r="A131" i="104" s="1"/>
  <c r="A133" i="104" s="1"/>
  <c r="A345" i="104"/>
  <c r="A346" i="104" s="1"/>
  <c r="A347" i="104" s="1"/>
  <c r="A348" i="104" s="1"/>
  <c r="A349" i="104" s="1"/>
  <c r="A350" i="104" s="1"/>
  <c r="A351" i="104" s="1"/>
  <c r="A352" i="104" s="1"/>
  <c r="A353" i="104" s="1"/>
  <c r="A354" i="104" s="1"/>
  <c r="A355" i="104" s="1"/>
  <c r="A356" i="104" s="1"/>
  <c r="A357" i="104" s="1"/>
  <c r="A358" i="104" s="1"/>
  <c r="A359" i="104" s="1"/>
  <c r="A360" i="104" s="1"/>
  <c r="A361" i="104" s="1"/>
  <c r="A362" i="104" s="1"/>
  <c r="A363" i="104" s="1"/>
  <c r="A364" i="104" s="1"/>
  <c r="A343" i="104"/>
  <c r="A344" i="104" s="1"/>
  <c r="F787" i="104"/>
  <c r="F697" i="104"/>
  <c r="F653" i="104"/>
  <c r="F563" i="104"/>
  <c r="F742" i="104"/>
  <c r="F519" i="104"/>
  <c r="F429" i="104"/>
  <c r="F608" i="104"/>
  <c r="F474" i="104"/>
  <c r="A31" i="104"/>
  <c r="A34" i="104"/>
  <c r="A37" i="104"/>
  <c r="A40" i="104"/>
  <c r="A43" i="104"/>
  <c r="A46" i="104"/>
  <c r="A49" i="104"/>
  <c r="A52" i="104"/>
  <c r="A102" i="104"/>
  <c r="A103" i="104"/>
  <c r="A104" i="104"/>
  <c r="A105" i="104"/>
  <c r="A107" i="104"/>
  <c r="A114" i="104"/>
  <c r="A121" i="104"/>
  <c r="A369" i="104"/>
  <c r="A371" i="104" s="1"/>
  <c r="A372" i="104" s="1"/>
  <c r="A373" i="104" s="1"/>
  <c r="A374" i="104" s="1"/>
  <c r="A375" i="104" s="1"/>
  <c r="A376" i="104" s="1"/>
  <c r="A377" i="104" s="1"/>
  <c r="A400" i="104"/>
  <c r="A151" i="104"/>
  <c r="A152" i="104"/>
  <c r="A153" i="104"/>
  <c r="A154" i="104"/>
  <c r="F385" i="104"/>
  <c r="A413" i="104"/>
  <c r="A415" i="104" s="1"/>
  <c r="A416" i="104" s="1"/>
  <c r="A417" i="104" s="1"/>
  <c r="A418" i="104" s="1"/>
  <c r="A419" i="104" s="1"/>
  <c r="A420" i="104" s="1"/>
  <c r="A421" i="104" s="1"/>
  <c r="A503" i="104"/>
  <c r="A505" i="104" s="1"/>
  <c r="A506" i="104" s="1"/>
  <c r="A507" i="104" s="1"/>
  <c r="A508" i="104" s="1"/>
  <c r="A509" i="104" s="1"/>
  <c r="A510" i="104" s="1"/>
  <c r="A511" i="104" s="1"/>
  <c r="A681" i="104"/>
  <c r="A683" i="104" s="1"/>
  <c r="A684" i="104" s="1"/>
  <c r="A685" i="104" s="1"/>
  <c r="A686" i="104" s="1"/>
  <c r="A687" i="104" s="1"/>
  <c r="A688" i="104" s="1"/>
  <c r="A689" i="104" s="1"/>
  <c r="A771" i="104"/>
  <c r="A773" i="104" s="1"/>
  <c r="A774" i="104" s="1"/>
  <c r="A775" i="104" s="1"/>
  <c r="A776" i="104" s="1"/>
  <c r="A777" i="104" s="1"/>
  <c r="A778" i="104" s="1"/>
  <c r="A779" i="104" s="1"/>
  <c r="A458" i="104"/>
  <c r="A460" i="104" s="1"/>
  <c r="A461" i="104" s="1"/>
  <c r="A462" i="104" s="1"/>
  <c r="A463" i="104" s="1"/>
  <c r="A464" i="104" s="1"/>
  <c r="A465" i="104" s="1"/>
  <c r="A466" i="104" s="1"/>
  <c r="A547" i="104"/>
  <c r="A549" i="104" s="1"/>
  <c r="A550" i="104" s="1"/>
  <c r="A551" i="104" s="1"/>
  <c r="A552" i="104" s="1"/>
  <c r="A553" i="104" s="1"/>
  <c r="A554" i="104" s="1"/>
  <c r="A555" i="104" s="1"/>
  <c r="A637" i="104"/>
  <c r="A639" i="104" s="1"/>
  <c r="A640" i="104" s="1"/>
  <c r="A641" i="104" s="1"/>
  <c r="A642" i="104" s="1"/>
  <c r="A643" i="104" s="1"/>
  <c r="A644" i="104" s="1"/>
  <c r="A645" i="104" s="1"/>
  <c r="A592" i="104"/>
  <c r="A594" i="104" s="1"/>
  <c r="A595" i="104" s="1"/>
  <c r="A596" i="104" s="1"/>
  <c r="A597" i="104" s="1"/>
  <c r="A598" i="104" s="1"/>
  <c r="A599" i="104" s="1"/>
  <c r="A600" i="104" s="1"/>
  <c r="A726" i="104"/>
  <c r="A728" i="104" s="1"/>
  <c r="A729" i="104" s="1"/>
  <c r="A730" i="104" s="1"/>
  <c r="A731" i="104" s="1"/>
  <c r="A732" i="104" s="1"/>
  <c r="A733" i="104" s="1"/>
  <c r="A734" i="104" s="1"/>
  <c r="A445" i="104" l="1"/>
  <c r="J443" i="104"/>
  <c r="A780" i="104"/>
  <c r="A781" i="104" s="1"/>
  <c r="A782" i="104" s="1"/>
  <c r="A783" i="104" s="1"/>
  <c r="A784" i="104" s="1"/>
  <c r="A785" i="104" s="1"/>
  <c r="A786" i="104" s="1"/>
  <c r="A787" i="104" s="1"/>
  <c r="A788" i="104" s="1"/>
  <c r="A789" i="104" s="1"/>
  <c r="A790" i="104" s="1"/>
  <c r="A791" i="104" s="1"/>
  <c r="A556" i="104"/>
  <c r="A557" i="104" s="1"/>
  <c r="A558" i="104" s="1"/>
  <c r="A559" i="104" s="1"/>
  <c r="A560" i="104" s="1"/>
  <c r="A561" i="104" s="1"/>
  <c r="A562" i="104" s="1"/>
  <c r="A563" i="104" s="1"/>
  <c r="A564" i="104" s="1"/>
  <c r="A565" i="104" s="1"/>
  <c r="A566" i="104" s="1"/>
  <c r="A567" i="104" s="1"/>
  <c r="A735" i="104"/>
  <c r="A736" i="104" s="1"/>
  <c r="A737" i="104" s="1"/>
  <c r="A738" i="104" s="1"/>
  <c r="A739" i="104" s="1"/>
  <c r="A740" i="104" s="1"/>
  <c r="A741" i="104" s="1"/>
  <c r="A742" i="104" s="1"/>
  <c r="A743" i="104" s="1"/>
  <c r="A744" i="104" s="1"/>
  <c r="A745" i="104" s="1"/>
  <c r="A746" i="104" s="1"/>
  <c r="A512" i="104"/>
  <c r="A513" i="104" s="1"/>
  <c r="A514" i="104" s="1"/>
  <c r="A515" i="104" s="1"/>
  <c r="A516" i="104" s="1"/>
  <c r="A517" i="104" s="1"/>
  <c r="A518" i="104" s="1"/>
  <c r="A519" i="104" s="1"/>
  <c r="A520" i="104" s="1"/>
  <c r="A521" i="104" s="1"/>
  <c r="A522" i="104" s="1"/>
  <c r="A523" i="104" s="1"/>
  <c r="A646" i="104"/>
  <c r="A647" i="104" s="1"/>
  <c r="A648" i="104" s="1"/>
  <c r="A649" i="104" s="1"/>
  <c r="A650" i="104" s="1"/>
  <c r="A651" i="104" s="1"/>
  <c r="A652" i="104" s="1"/>
  <c r="A653" i="104" s="1"/>
  <c r="A654" i="104" s="1"/>
  <c r="A655" i="104" s="1"/>
  <c r="A656" i="104" s="1"/>
  <c r="A657" i="104" s="1"/>
  <c r="A690" i="104"/>
  <c r="A691" i="104" s="1"/>
  <c r="A692" i="104" s="1"/>
  <c r="A693" i="104" s="1"/>
  <c r="A694" i="104" s="1"/>
  <c r="A695" i="104" s="1"/>
  <c r="A696" i="104" s="1"/>
  <c r="A697" i="104" s="1"/>
  <c r="A698" i="104" s="1"/>
  <c r="A699" i="104" s="1"/>
  <c r="A700" i="104" s="1"/>
  <c r="A701" i="104" s="1"/>
  <c r="A467" i="104"/>
  <c r="A468" i="104" s="1"/>
  <c r="A469" i="104" s="1"/>
  <c r="A470" i="104" s="1"/>
  <c r="A471" i="104" s="1"/>
  <c r="A472" i="104" s="1"/>
  <c r="A473" i="104" s="1"/>
  <c r="A474" i="104" s="1"/>
  <c r="A475" i="104" s="1"/>
  <c r="A476" i="104" s="1"/>
  <c r="A477" i="104" s="1"/>
  <c r="A478" i="104" s="1"/>
  <c r="A378" i="104"/>
  <c r="A379" i="104" s="1"/>
  <c r="A380" i="104" s="1"/>
  <c r="A381" i="104" s="1"/>
  <c r="A382" i="104" s="1"/>
  <c r="A383" i="104" s="1"/>
  <c r="A384" i="104" s="1"/>
  <c r="A385" i="104" s="1"/>
  <c r="A386" i="104" s="1"/>
  <c r="A387" i="104" s="1"/>
  <c r="A388" i="104" s="1"/>
  <c r="A389" i="104" s="1"/>
  <c r="A601" i="104"/>
  <c r="A602" i="104" s="1"/>
  <c r="A603" i="104" s="1"/>
  <c r="A604" i="104" s="1"/>
  <c r="A605" i="104" s="1"/>
  <c r="A606" i="104" s="1"/>
  <c r="A607" i="104" s="1"/>
  <c r="A608" i="104" s="1"/>
  <c r="A609" i="104" s="1"/>
  <c r="A610" i="104" s="1"/>
  <c r="A611" i="104" s="1"/>
  <c r="A612" i="104" s="1"/>
  <c r="A422" i="104"/>
  <c r="A423" i="104" s="1"/>
  <c r="A424" i="104" s="1"/>
  <c r="A425" i="104" s="1"/>
  <c r="A426" i="104" s="1"/>
  <c r="A427" i="104" s="1"/>
  <c r="A428" i="104" s="1"/>
  <c r="A429" i="104" s="1"/>
  <c r="A430" i="104" s="1"/>
  <c r="A431" i="104" s="1"/>
  <c r="A432" i="104" s="1"/>
  <c r="A433" i="104" s="1"/>
  <c r="A127" i="104"/>
  <c r="A126" i="104"/>
  <c r="A125" i="104"/>
  <c r="A124" i="104"/>
  <c r="A123" i="104"/>
  <c r="A122" i="104"/>
  <c r="A113" i="104"/>
  <c r="A112" i="104"/>
  <c r="A111" i="104"/>
  <c r="A110" i="104"/>
  <c r="A108" i="104"/>
  <c r="A109" i="104" s="1"/>
  <c r="A120" i="104"/>
  <c r="A119" i="104"/>
  <c r="A118" i="104"/>
  <c r="A117" i="104"/>
  <c r="A116" i="104"/>
  <c r="A115" i="104"/>
  <c r="A455" i="104" l="1"/>
  <c r="A456" i="104" s="1"/>
  <c r="A446" i="104"/>
  <c r="B5" i="103" l="1"/>
  <c r="B4" i="103"/>
  <c r="AD4" i="103" l="1"/>
  <c r="AD2" i="103" l="1"/>
  <c r="C19" i="1" l="1"/>
  <c r="DV2" i="110" l="1"/>
  <c r="DU2" i="110"/>
  <c r="DS2" i="108"/>
  <c r="DR2" i="108"/>
  <c r="ED4" i="103"/>
  <c r="ED5" i="103"/>
  <c r="EC4" i="103"/>
  <c r="EC5" i="103"/>
  <c r="EC3" i="103"/>
  <c r="ED2" i="103"/>
  <c r="EC2" i="103"/>
  <c r="ED3" i="103"/>
  <c r="B4" i="1"/>
  <c r="I4" i="103" l="1"/>
  <c r="DN5" i="103" l="1"/>
  <c r="DM5" i="103"/>
  <c r="BQ5" i="103"/>
  <c r="BN5" i="103"/>
  <c r="BM5" i="103"/>
  <c r="BJ5" i="103"/>
  <c r="BI5" i="103"/>
  <c r="BF5" i="103"/>
  <c r="BE5" i="103"/>
  <c r="BB5" i="103"/>
  <c r="BA5" i="103"/>
  <c r="AX5" i="103"/>
  <c r="AW5" i="103"/>
  <c r="AT5" i="103"/>
  <c r="AS5" i="103"/>
  <c r="AP5" i="103"/>
  <c r="AO5" i="103"/>
  <c r="AL5" i="103"/>
  <c r="AK5" i="103"/>
  <c r="AH5" i="103"/>
  <c r="AF5" i="103"/>
  <c r="AD5" i="103"/>
  <c r="AC5" i="103"/>
  <c r="J5" i="103"/>
  <c r="I5" i="103"/>
  <c r="DN4" i="103"/>
  <c r="DM4" i="103"/>
  <c r="BQ4" i="103"/>
  <c r="BN4" i="103"/>
  <c r="BM4" i="103"/>
  <c r="BJ4" i="103"/>
  <c r="BI4" i="103"/>
  <c r="BF4" i="103"/>
  <c r="BE4" i="103"/>
  <c r="BB4" i="103"/>
  <c r="BA4" i="103"/>
  <c r="AX4" i="103"/>
  <c r="AW4" i="103"/>
  <c r="AT4" i="103"/>
  <c r="AS4" i="103"/>
  <c r="AP4" i="103"/>
  <c r="AO4" i="103"/>
  <c r="AL4" i="103"/>
  <c r="AK4" i="103"/>
  <c r="AH4" i="103"/>
  <c r="AF4" i="103"/>
  <c r="AC4" i="103"/>
  <c r="DN3" i="103"/>
  <c r="DM3" i="103"/>
  <c r="BQ3" i="103"/>
  <c r="BN3" i="103"/>
  <c r="BM3" i="103"/>
  <c r="BJ3" i="103"/>
  <c r="BI3" i="103"/>
  <c r="BF3" i="103"/>
  <c r="BE3" i="103"/>
  <c r="BB3" i="103"/>
  <c r="BA3" i="103"/>
  <c r="AX3" i="103"/>
  <c r="AW3" i="103"/>
  <c r="AT3" i="103"/>
  <c r="AS3" i="103"/>
  <c r="AP3" i="103"/>
  <c r="AO3" i="103"/>
  <c r="AL3" i="103"/>
  <c r="AK3" i="103"/>
  <c r="AH3" i="103"/>
  <c r="AF3" i="103"/>
  <c r="AD3" i="103"/>
  <c r="AC3" i="103"/>
  <c r="DN2" i="103"/>
  <c r="DM2" i="103"/>
  <c r="BQ2" i="103"/>
  <c r="BN2" i="103"/>
  <c r="BM2" i="103"/>
  <c r="BJ2" i="103"/>
  <c r="BI2" i="103"/>
  <c r="BF2" i="103"/>
  <c r="BE2" i="103"/>
  <c r="BB2" i="103"/>
  <c r="BA2" i="103"/>
  <c r="AX2" i="103"/>
  <c r="AW2" i="103"/>
  <c r="AT2" i="103"/>
  <c r="AS2" i="103"/>
  <c r="AP2" i="103"/>
  <c r="AO2" i="103"/>
  <c r="AL2" i="103"/>
  <c r="AK2" i="103"/>
  <c r="AH2" i="103"/>
  <c r="AF2" i="103"/>
  <c r="AC2" i="103"/>
  <c r="J4" i="103" l="1"/>
  <c r="J3" i="103"/>
  <c r="I3" i="103"/>
  <c r="J2" i="103"/>
  <c r="I2" i="10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Hodges, Kristin</author>
  </authors>
  <commentList>
    <comment ref="A102" authorId="0" shapeId="0" xr:uid="{480B4D45-CAAF-4E3E-BF6F-71D59CA7DF51}">
      <text>
        <r>
          <rPr>
            <b/>
            <sz val="9"/>
            <color indexed="81"/>
            <rFont val="Tahoma"/>
            <family val="2"/>
          </rPr>
          <t>Hodges, Kristin:</t>
        </r>
        <r>
          <rPr>
            <sz val="9"/>
            <color indexed="81"/>
            <rFont val="Tahoma"/>
            <family val="2"/>
          </rPr>
          <t xml:space="preserve">
Specifed Items removed Feature 635886</t>
        </r>
      </text>
    </comment>
  </commentList>
</comments>
</file>

<file path=xl/sharedStrings.xml><?xml version="1.0" encoding="utf-8"?>
<sst xmlns="http://schemas.openxmlformats.org/spreadsheetml/2006/main" count="15090" uniqueCount="910">
  <si>
    <t>blnExecute</t>
  </si>
  <si>
    <t>TCID</t>
  </si>
  <si>
    <t>TC_Name</t>
  </si>
  <si>
    <t>Y</t>
  </si>
  <si>
    <t>1</t>
  </si>
  <si>
    <t>Parameter</t>
  </si>
  <si>
    <t>Value</t>
  </si>
  <si>
    <t>Comments</t>
  </si>
  <si>
    <t>Environment</t>
  </si>
  <si>
    <t>ResultFileLocation</t>
  </si>
  <si>
    <t>ResultFilename</t>
  </si>
  <si>
    <t>isHTMLParsing</t>
  </si>
  <si>
    <t>Default is False. XML parsing will be used for default</t>
  </si>
  <si>
    <t>removeNamespacesInResponse</t>
  </si>
  <si>
    <t>N</t>
  </si>
  <si>
    <t>Default is False</t>
  </si>
  <si>
    <t>sendOutlookMail</t>
  </si>
  <si>
    <t>Default is True</t>
  </si>
  <si>
    <t>CreateHtmlReport</t>
  </si>
  <si>
    <t>Used for reporting. If this parameter is missing or blank, default behavior is True (html report will be generated)</t>
  </si>
  <si>
    <t>ResultTitle</t>
  </si>
  <si>
    <t>Used for reporting. If this parameter is missing or blank, default value is used "Test Run Result".</t>
  </si>
  <si>
    <t>Notes</t>
  </si>
  <si>
    <t>Used for reporting. If this parameter is missing or blank, default value is used "N/A".</t>
  </si>
  <si>
    <t>TC_Name_Column</t>
  </si>
  <si>
    <t>TC_ID_Column</t>
  </si>
  <si>
    <t>EmailSubject</t>
  </si>
  <si>
    <t>SendEmailTO</t>
  </si>
  <si>
    <t>SendEmailCC</t>
  </si>
  <si>
    <t>EmailRunTimeDatasheet</t>
  </si>
  <si>
    <t>SheetsToExecute</t>
  </si>
  <si>
    <r>
      <t xml:space="preserve">Used for reporting. </t>
    </r>
    <r>
      <rPr>
        <b/>
        <sz val="10"/>
        <rFont val="Calibri"/>
        <family val="2"/>
        <scheme val="minor"/>
      </rPr>
      <t>This is required</t>
    </r>
    <r>
      <rPr>
        <sz val="10"/>
        <color theme="1"/>
        <rFont val="Calibri"/>
        <family val="2"/>
        <scheme val="minor"/>
      </rPr>
      <t>. If this is missing, result summary table of the report will be empty.</t>
    </r>
  </si>
  <si>
    <t>Output</t>
  </si>
  <si>
    <t/>
  </si>
  <si>
    <t>ParameterSheet</t>
  </si>
  <si>
    <t>Step_Number</t>
  </si>
  <si>
    <t>Step_Name</t>
  </si>
  <si>
    <t>Status</t>
  </si>
  <si>
    <t>Error_Check</t>
  </si>
  <si>
    <t>breakpoint</t>
  </si>
  <si>
    <t>Test_Case</t>
  </si>
  <si>
    <t>Page</t>
  </si>
  <si>
    <t>FindBy</t>
  </si>
  <si>
    <t>FindBy_Value</t>
  </si>
  <si>
    <t>Index</t>
  </si>
  <si>
    <t>Method</t>
  </si>
  <si>
    <t>Output_Property</t>
  </si>
  <si>
    <t>Ignore_not_existing_object</t>
  </si>
  <si>
    <t>isDisabled</t>
  </si>
  <si>
    <t>Timeout</t>
  </si>
  <si>
    <t>Expected_Value</t>
  </si>
  <si>
    <t>Output_Value</t>
  </si>
  <si>
    <t>Exact_Match</t>
  </si>
  <si>
    <t>Contains</t>
  </si>
  <si>
    <t>Start_Time</t>
  </si>
  <si>
    <t>End_Time</t>
  </si>
  <si>
    <t>Duration</t>
  </si>
  <si>
    <t>Open</t>
  </si>
  <si>
    <t>xpath</t>
  </si>
  <si>
    <t>Set</t>
  </si>
  <si>
    <t>Wait</t>
  </si>
  <si>
    <t>innertext</t>
  </si>
  <si>
    <t>Application</t>
  </si>
  <si>
    <t>isOfficial</t>
  </si>
  <si>
    <t>ManualTestHours</t>
  </si>
  <si>
    <t>Cycle</t>
  </si>
  <si>
    <t>WorkItemNumber</t>
  </si>
  <si>
    <t>WorkItemDescription</t>
  </si>
  <si>
    <t>Select</t>
  </si>
  <si>
    <t>Click</t>
  </si>
  <si>
    <t>Quit</t>
  </si>
  <si>
    <t>Close Browser</t>
  </si>
  <si>
    <t>Break</t>
  </si>
  <si>
    <t>QuitBreakOnFailure</t>
  </si>
  <si>
    <t>DT_Scenario</t>
  </si>
  <si>
    <t>Enter Last Name</t>
  </si>
  <si>
    <t>//input[@id='okta-signin-username']</t>
  </si>
  <si>
    <t>//input[@id='okta-signin-submit']</t>
  </si>
  <si>
    <t>//input[@id='okta-signin-password']</t>
  </si>
  <si>
    <t>DT_Username_IN</t>
  </si>
  <si>
    <t>DT_Password_IN</t>
  </si>
  <si>
    <t>DT_PolicyNumber_IN</t>
  </si>
  <si>
    <t>DT_LastName_IN</t>
  </si>
  <si>
    <t>DT_MemoText_IN</t>
  </si>
  <si>
    <t>1253229296</t>
  </si>
  <si>
    <t>test102024</t>
  </si>
  <si>
    <t>PauseOnFail</t>
  </si>
  <si>
    <t>DT_Key</t>
  </si>
  <si>
    <t>Click Verify</t>
  </si>
  <si>
    <t>M23WSADEB65Y5A6J</t>
  </si>
  <si>
    <t>Test</t>
  </si>
  <si>
    <t>Qantas</t>
  </si>
  <si>
    <t>DT_URL</t>
  </si>
  <si>
    <t> </t>
  </si>
  <si>
    <t>DT_Login_MemberNo</t>
  </si>
  <si>
    <t>DT_Login_Lastname</t>
  </si>
  <si>
    <t>DT_Login_PIN</t>
  </si>
  <si>
    <t>DT_OTP</t>
  </si>
  <si>
    <t>GET A QUOTE</t>
  </si>
  <si>
    <t>Select Trip Type</t>
  </si>
  <si>
    <t>Tick</t>
  </si>
  <si>
    <t>DT_TripType</t>
  </si>
  <si>
    <t>Enter Age of Primary Insured</t>
  </si>
  <si>
    <t>//input[@name='insuredAge']</t>
  </si>
  <si>
    <t>DT_PrimaryAge</t>
  </si>
  <si>
    <t>Get number of additional travelers (if any)</t>
  </si>
  <si>
    <t>DT_TravelersCount</t>
  </si>
  <si>
    <t>Enter age of Traveler 1</t>
  </si>
  <si>
    <t>DT_Age_TR1</t>
  </si>
  <si>
    <t>Click Add button</t>
  </si>
  <si>
    <t>JS_Click</t>
  </si>
  <si>
    <t>Enter age of Traveler 2</t>
  </si>
  <si>
    <t>DT_Age_TR2</t>
  </si>
  <si>
    <t>Enter age of Traveler 3</t>
  </si>
  <si>
    <t>DT_Age_TR3</t>
  </si>
  <si>
    <t>Enter age of Traveler 4</t>
  </si>
  <si>
    <t>DT_Age_TR4</t>
  </si>
  <si>
    <t>Enter age of Traveler 5</t>
  </si>
  <si>
    <t>DT_Age_TR5</t>
  </si>
  <si>
    <t>Enter age of Traveler 6</t>
  </si>
  <si>
    <t>DT_Age_TR6</t>
  </si>
  <si>
    <t>Enter age of Traveler 7</t>
  </si>
  <si>
    <t>DT_Age_TR7</t>
  </si>
  <si>
    <t>//button[contains(.,'CONTINUE')]</t>
  </si>
  <si>
    <t>Enter age of Traveler 8</t>
  </si>
  <si>
    <t>DT_Age_TR8</t>
  </si>
  <si>
    <t>Enter age of Traveler 9</t>
  </si>
  <si>
    <t>DT_Age_TR9</t>
  </si>
  <si>
    <t>Click destination country textbox</t>
  </si>
  <si>
    <t>//input[contains(@placeholder,'Enter destinations (incl. any stopovers)')]</t>
  </si>
  <si>
    <t>Select Country</t>
  </si>
  <si>
    <t>DT_Country</t>
  </si>
  <si>
    <t>Clear</t>
  </si>
  <si>
    <t>sendkeys</t>
  </si>
  <si>
    <t>{TAB}</t>
  </si>
  <si>
    <t>Enter Departure Date</t>
  </si>
  <si>
    <t>//input[contains(@name,'tripDepartureDate')]</t>
  </si>
  <si>
    <t>DT_DepartureDT</t>
  </si>
  <si>
    <t>Enter Return Date</t>
  </si>
  <si>
    <t>//input[contains(@name,'tripReturnDate')]</t>
  </si>
  <si>
    <t>DT_ReturnDT</t>
  </si>
  <si>
    <t>Click Get a Quote</t>
  </si>
  <si>
    <t>//button[contains(.,'GET A QUOTE')]</t>
  </si>
  <si>
    <t>QFF Login</t>
  </si>
  <si>
    <t>Click Continue as Guest</t>
  </si>
  <si>
    <t>//button[contains(.,'CONTINUE AS A GUEST')]</t>
  </si>
  <si>
    <t>Click Select for Policy Type</t>
  </si>
  <si>
    <t>DT_PolicyType</t>
  </si>
  <si>
    <t>DT_SnowSports</t>
  </si>
  <si>
    <t>DT_SpecifiedItems</t>
  </si>
  <si>
    <t>Select Extras</t>
  </si>
  <si>
    <t>Select Snow Sports cover</t>
  </si>
  <si>
    <t>//input[contains(@name,'SNC_checkbox')]</t>
  </si>
  <si>
    <t>Select Specified Items cover</t>
  </si>
  <si>
    <t>//input[contains(@name,'SPEIC_checkbox')]</t>
  </si>
  <si>
    <t>DT_SpecItemsCount</t>
  </si>
  <si>
    <t>Select Item 1</t>
  </si>
  <si>
    <t>//select[contains(@name,'SPEICName')]</t>
  </si>
  <si>
    <t>DT_SpecItem1</t>
  </si>
  <si>
    <t>Enter Item Value 1</t>
  </si>
  <si>
    <t>//input[@name='SPEICValue']</t>
  </si>
  <si>
    <t>DT_SpecItemVal1</t>
  </si>
  <si>
    <t>Enter item Description 1</t>
  </si>
  <si>
    <t>//input[@name='SPEICDescription']</t>
  </si>
  <si>
    <t>DT_SpecItemDescr1</t>
  </si>
  <si>
    <t>Click Add Item button</t>
  </si>
  <si>
    <t>//button[contains(.,'Add Item')]</t>
  </si>
  <si>
    <t>js_Click</t>
  </si>
  <si>
    <t>Select Item 2</t>
  </si>
  <si>
    <t>DT_SpecItem2</t>
  </si>
  <si>
    <t>Enter Item Value 2</t>
  </si>
  <si>
    <t>DT_SpecItemVal2</t>
  </si>
  <si>
    <t>Enter item Description 2</t>
  </si>
  <si>
    <t>DT_SpecItemDescr2</t>
  </si>
  <si>
    <t>Select Item 3</t>
  </si>
  <si>
    <t>DT_SpecItem3</t>
  </si>
  <si>
    <t>Enter Item Value 3</t>
  </si>
  <si>
    <t>DT_SpecItemVal3</t>
  </si>
  <si>
    <t>Enter item Description 3</t>
  </si>
  <si>
    <t>DT_SpecItemDescr3</t>
  </si>
  <si>
    <t>Select Item 4</t>
  </si>
  <si>
    <t>DT_SpecItem4</t>
  </si>
  <si>
    <t>Enter Item Value 4</t>
  </si>
  <si>
    <t>DT_SpecItemVal4</t>
  </si>
  <si>
    <t>Enter item Description 4</t>
  </si>
  <si>
    <t>DT_SpecItemDescr4</t>
  </si>
  <si>
    <t>Select Item 5</t>
  </si>
  <si>
    <t>DT_SpecItem5</t>
  </si>
  <si>
    <t>Enter Item Value 5</t>
  </si>
  <si>
    <t>DT_SpecItemVal5</t>
  </si>
  <si>
    <t>Enter item Description 5</t>
  </si>
  <si>
    <t>DT_SpecItemDescr5</t>
  </si>
  <si>
    <t>Get Total Premium Amount</t>
  </si>
  <si>
    <t>//span[contains(@class,'handlebar-recursive-replacement ProductTotalPremium-2--,')]</t>
  </si>
  <si>
    <t>Get Base Premium Amount</t>
  </si>
  <si>
    <t>//span[@class='handlebar-recursive-replacement BasePremium-2--,']</t>
  </si>
  <si>
    <t>Get Snow Sports Premium Amount</t>
  </si>
  <si>
    <t>//span[@class='handlebar-recursive-replacement SNCBasePremium-2--,']</t>
  </si>
  <si>
    <t>Get Specified Items Premium Amont</t>
  </si>
  <si>
    <t>//span[@class='handlebar-recursive-replacement SPEICBasePremium-2--,']</t>
  </si>
  <si>
    <t>Total Premium Amount</t>
  </si>
  <si>
    <t>Base Premium Amount</t>
  </si>
  <si>
    <t>Snow Sports Premium Amount</t>
  </si>
  <si>
    <t>Click Continue button</t>
  </si>
  <si>
    <t>Checkpoint</t>
  </si>
  <si>
    <t>//h1[contains(@class,'text')]</t>
  </si>
  <si>
    <t>Let's review and complete your purchase.</t>
  </si>
  <si>
    <t>Review and Checkout</t>
  </si>
  <si>
    <t>Clear First Name</t>
  </si>
  <si>
    <t>//input[contains(@placeholder,'First Name')]</t>
  </si>
  <si>
    <t>Enter First Name</t>
  </si>
  <si>
    <t>DT_MemFirstName</t>
  </si>
  <si>
    <t>//input[contains(@placeholder,'Last Name')]</t>
  </si>
  <si>
    <t>DT_MemLastName</t>
  </si>
  <si>
    <t>Clear Email textbox</t>
  </si>
  <si>
    <t>//input[contains(@placeholder,'Email')]</t>
  </si>
  <si>
    <t>Enter Email</t>
  </si>
  <si>
    <t>DT_MemEmail</t>
  </si>
  <si>
    <t>Click Confirm Email</t>
  </si>
  <si>
    <t>//input[@name='confirmEmailAddress']</t>
  </si>
  <si>
    <t>Confirm Email</t>
  </si>
  <si>
    <t>DT_MemConfirmEmail</t>
  </si>
  <si>
    <t>Country Code</t>
  </si>
  <si>
    <t>//select[@name='phoneCountryCode']</t>
  </si>
  <si>
    <t>+(1)</t>
  </si>
  <si>
    <t>Enter Phone Number</t>
  </si>
  <si>
    <t>//input[@name='primaryTravelerPhoneNumber']</t>
  </si>
  <si>
    <t>DT_MemPhoneNumber</t>
  </si>
  <si>
    <t>Enter Address 2</t>
  </si>
  <si>
    <t>//input[@name='primaryTravelerAddress2']</t>
  </si>
  <si>
    <t>DT_MemAddress2</t>
  </si>
  <si>
    <t>Enter First Name - TR1</t>
  </si>
  <si>
    <t>DT_MemFirstNameTR1</t>
  </si>
  <si>
    <t>Enter Last Name - TR1</t>
  </si>
  <si>
    <t>DT_MemLastNameTR1</t>
  </si>
  <si>
    <t>Enter Date of Birth - TR1</t>
  </si>
  <si>
    <t>//input[@name='dateOfBirth']</t>
  </si>
  <si>
    <t>DT_MemDateofBirthTR1</t>
  </si>
  <si>
    <t>Enter First Name - TR2</t>
  </si>
  <si>
    <t>DT_MemFirstNameTR2</t>
  </si>
  <si>
    <t>Enter Last Name - TR2</t>
  </si>
  <si>
    <t>DT_MemLastNameTR2</t>
  </si>
  <si>
    <t>Enter Date of Birth - TR2</t>
  </si>
  <si>
    <t>DT_MemDateofBirthTR2</t>
  </si>
  <si>
    <t>Enter First Name - TR3</t>
  </si>
  <si>
    <t>DT_MemFirstNameTR3</t>
  </si>
  <si>
    <t>Enter Last Name - TR3</t>
  </si>
  <si>
    <t>DT_MemLastNameTR3</t>
  </si>
  <si>
    <t>Enter Date of Birth - TR3</t>
  </si>
  <si>
    <t>DT_MemDateofBirthTR3</t>
  </si>
  <si>
    <t>Enter First Name - TR4</t>
  </si>
  <si>
    <t>DT_MemFirstNameTR4</t>
  </si>
  <si>
    <t>Enter Last Name - TR4</t>
  </si>
  <si>
    <t>DT_MemLastNameTR4</t>
  </si>
  <si>
    <t>Enter Date of Birth - TR4</t>
  </si>
  <si>
    <t>DT_MemDateofBirthTR4</t>
  </si>
  <si>
    <t>Enter First Name - TR5</t>
  </si>
  <si>
    <t>DT_MemFirstNameTR5</t>
  </si>
  <si>
    <t>Enter Last Name - TR5</t>
  </si>
  <si>
    <t>DT_MemLastNameTR5</t>
  </si>
  <si>
    <t>Enter Date of Birth - TR5</t>
  </si>
  <si>
    <t>DT_MemDateofBirthTR5</t>
  </si>
  <si>
    <t>Enter First Name - TR6</t>
  </si>
  <si>
    <t>DT_MemFirstNameTR6</t>
  </si>
  <si>
    <t>Enter Last Name - TR6</t>
  </si>
  <si>
    <t>DT_MemLastNameTR6</t>
  </si>
  <si>
    <t>Enter Date of Birth - TR6</t>
  </si>
  <si>
    <t>DT_MemDateofBirthTR6</t>
  </si>
  <si>
    <t>Enter First Name - TR7</t>
  </si>
  <si>
    <t>DT_MemFirstNameTR7</t>
  </si>
  <si>
    <t>Enter Last Name - TR7</t>
  </si>
  <si>
    <t>DT_MemLastNameTR7</t>
  </si>
  <si>
    <t>Enter Date of Birth - TR7</t>
  </si>
  <si>
    <t>DT_MemDateofBirthTR7</t>
  </si>
  <si>
    <t>Enter First Name - TR8</t>
  </si>
  <si>
    <t>DT_MemFirstNameTR8</t>
  </si>
  <si>
    <t>Enter Last Name - TR8</t>
  </si>
  <si>
    <t>DT_MemLastNameTR8</t>
  </si>
  <si>
    <t>Enter Date of Birth - TR8</t>
  </si>
  <si>
    <t>DT_MemDateofBirthTR8</t>
  </si>
  <si>
    <t>Enter First Name - TR9</t>
  </si>
  <si>
    <t>DT_MemFirstNameTR9</t>
  </si>
  <si>
    <t>Enter Last Name - TR9</t>
  </si>
  <si>
    <t>DT_MemLastNameTR9</t>
  </si>
  <si>
    <t>Enter Date of Birth - TR9</t>
  </si>
  <si>
    <t>DT_MemDateofBirthTR9</t>
  </si>
  <si>
    <t>Existing Medical Conditions</t>
  </si>
  <si>
    <t>Existing Medical Condition Q1</t>
  </si>
  <si>
    <t>DT_EMCQ1</t>
  </si>
  <si>
    <t>Existing Medical Condition Q2</t>
  </si>
  <si>
    <t>DT_EMCQ2</t>
  </si>
  <si>
    <t>Existing Medical Condition Q3</t>
  </si>
  <si>
    <t>DT_EMCQ3</t>
  </si>
  <si>
    <t>Existing Medical Condition Q4</t>
  </si>
  <si>
    <t>DT_EMCQ4</t>
  </si>
  <si>
    <t>Existing Medical Condition Q5</t>
  </si>
  <si>
    <t>DT_EMCQ5</t>
  </si>
  <si>
    <t>Existing Medical Condition Q6</t>
  </si>
  <si>
    <t>DT_EMCQ6</t>
  </si>
  <si>
    <t>Existing Medical Condition Q7</t>
  </si>
  <si>
    <t>DT_EMCQ7</t>
  </si>
  <si>
    <t>Verify Warning message header</t>
  </si>
  <si>
    <t>//span[@class='font-size-large']</t>
  </si>
  <si>
    <t>Unfortunately, we're not able to cover for your existing medical conditions.</t>
  </si>
  <si>
    <t>Verify Warning message body</t>
  </si>
  <si>
    <t>//p[contains(.,'You can still purchase this travel insurance policy, however there will be no cover for any claims arising directly or indirectly related to your existing medical conditions.')]</t>
  </si>
  <si>
    <t>Exist</t>
  </si>
  <si>
    <t>bln_EMC5</t>
  </si>
  <si>
    <t>Click Start Medical Screening</t>
  </si>
  <si>
    <t>//button[contains(.,'START MEDICAL SCREENING')]</t>
  </si>
  <si>
    <t>Search for Condition</t>
  </si>
  <si>
    <t>//h1[contains(.,'Search for condition')]/parent::div/following-sibling::div/input</t>
  </si>
  <si>
    <t>DT_EMCQ8</t>
  </si>
  <si>
    <t>Enter</t>
  </si>
  <si>
    <t>{enter}</t>
  </si>
  <si>
    <t>Select Condition Asthma</t>
  </si>
  <si>
    <t>Screening for Asthma</t>
  </si>
  <si>
    <t>//strong[contains(.,'In the last 12 months, how many times have you been admitted to hospital or been seen in A&amp;E because of your asthma?')]/parent::label/parent::p/following-sibling::select</t>
  </si>
  <si>
    <t>DT_EMCQ9</t>
  </si>
  <si>
    <t>In the last six months, how many times have you seen a doctor or nurse for your asthma</t>
  </si>
  <si>
    <t>//strong[contains(.,'In the last six months, how many times have you seen a doctor or nurse for your asthma?')]/parent::label/parent::p/following-sibling::select</t>
  </si>
  <si>
    <t>DT_EMCQ10</t>
  </si>
  <si>
    <t>In the last 12 months, have you had any chest infections or developed pneumonia?</t>
  </si>
  <si>
    <t>DT_EMCQ11</t>
  </si>
  <si>
    <t>[EMC5&amp;6] In the last six months, have you required any other medication (excluding inhalers) to help manage your asthma?</t>
  </si>
  <si>
    <t>//strong[contains(.,'In the last six months, have you required any other medication (excluding inhalers)  to help manage your asthma?')]/parent::label/parent::p/following-sibling::select</t>
  </si>
  <si>
    <t>In the last six months, have you required any other medication (excluding inhalers) to help manage your asthma?</t>
  </si>
  <si>
    <t>DT_EMCQ12</t>
  </si>
  <si>
    <t>//button[contains(.,'Continue')]</t>
  </si>
  <si>
    <t>Click Finish button</t>
  </si>
  <si>
    <t>//button[contains(.,'Finish')]</t>
  </si>
  <si>
    <t>[EMC5&amp;6] REQUIRED: Would you like to add this cover to your policy?</t>
  </si>
  <si>
    <t>DT_EMCQ13</t>
  </si>
  <si>
    <t>Verify message</t>
  </si>
  <si>
    <t>//span[contains(.,'Good news - cover for your declared existing medical conditions is available')]</t>
  </si>
  <si>
    <t>//p[contains(.,'We are pleased to confirm that cover for claims relating to your existing medical condition(s) is available for the additional premium quoted below.')]</t>
  </si>
  <si>
    <t>bln_EMC6</t>
  </si>
  <si>
    <t>//select[contains(@class,'form__input form__input--select')]</t>
  </si>
  <si>
    <t>//p[contains(.,'By opting out of the medical screening, you confirm on behalf of all traveller(s) that you understand and agree that any claim under this policy, arising directly or indirectly related to your / their existing medical conditions, will not be covered.')]</t>
  </si>
  <si>
    <t>//p[contains(.,'You can still purchase this travel insurance policy, which will provide cover for valid claims outside of your existing medical condition(s). However, it will not cover any claims relating to your existing medical condition(s).')]</t>
  </si>
  <si>
    <t>bln_EMC7</t>
  </si>
  <si>
    <t>asthma</t>
  </si>
  <si>
    <t>one</t>
  </si>
  <si>
    <t>yes</t>
  </si>
  <si>
    <t>chest infection</t>
  </si>
  <si>
    <t>[EMC7] Was the last chest infection or episode of pneumonia more than eight weeks ago?</t>
  </si>
  <si>
    <t>//strong[contains(.,'Was the last chest infection or episode of pneumonia more than eight weeks ago?')]/parent::label/parent::p/following-sibling::select</t>
  </si>
  <si>
    <t>Yes</t>
  </si>
  <si>
    <t>[EMC7] In the last six months, have you required any other medication (excluding inhalers) to help manage your asthma?</t>
  </si>
  <si>
    <t>In the last 12 months, how many chest infections or episodes of pneumonia have you had?</t>
  </si>
  <si>
    <t>//strong[contains(.,'episodes of pneumonia have you had')]/parent::label/parent::p/following-sibling::select</t>
  </si>
  <si>
    <t>DT_EMCQ14</t>
  </si>
  <si>
    <t>Has the infection now fully resolved?</t>
  </si>
  <si>
    <t>//strong[contains(.,'Has the infection now fully resolved?')]/parent::label/parent::p/following-sibling::select</t>
  </si>
  <si>
    <t>DT_EMCQ15</t>
  </si>
  <si>
    <t>Verify Message (EMC7)</t>
  </si>
  <si>
    <t>//span[contains(.,'Unfortunately, we are not able to cover for your existing medical conditions at this time.')]</t>
  </si>
  <si>
    <t>bln_EMC8</t>
  </si>
  <si>
    <t>Verify Message (EMC8)</t>
  </si>
  <si>
    <t>//span[contains(.,'re automatically covered for your existing medical conditions under our policy.')]</t>
  </si>
  <si>
    <t>bln_EMC9</t>
  </si>
  <si>
    <t>Verify Message (EMC9)</t>
  </si>
  <si>
    <t>//button[contains(@name,'CONTINUE')]</t>
  </si>
  <si>
    <t>Tick T&amp;C 1</t>
  </si>
  <si>
    <t>//input[contains(@value,'confirmPersonalDetailsOption')]</t>
  </si>
  <si>
    <t>Tick T&amp;C 2</t>
  </si>
  <si>
    <t>Tick T&amp;C 3</t>
  </si>
  <si>
    <t>Tick T&amp;C 4</t>
  </si>
  <si>
    <t>Tick T&amp;C 5</t>
  </si>
  <si>
    <t>Click on Cardholder name</t>
  </si>
  <si>
    <t>//input[contains(@placeholder,'Name on Card')]</t>
  </si>
  <si>
    <t>Enter Cardholder Name</t>
  </si>
  <si>
    <t>DT_MemCCName</t>
  </si>
  <si>
    <t>Change iframe</t>
  </si>
  <si>
    <t>switchtoframe</t>
  </si>
  <si>
    <t>Enter Card Number</t>
  </si>
  <si>
    <t>//input[@name='cardNumber']</t>
  </si>
  <si>
    <t>DT_MemCCNumber</t>
  </si>
  <si>
    <t>switchtodefault</t>
  </si>
  <si>
    <t>Enter Expiry Date</t>
  </si>
  <si>
    <t>//input[@name='expiryDate']</t>
  </si>
  <si>
    <t>DT_MemCCExpDt</t>
  </si>
  <si>
    <t>Enter CVV</t>
  </si>
  <si>
    <t>//input[contains(@placeholder,'CVV')]</t>
  </si>
  <si>
    <t>DT_MemCVV</t>
  </si>
  <si>
    <t>Click Buy Now</t>
  </si>
  <si>
    <t>//button[contains(.,'BUY NOW')]</t>
  </si>
  <si>
    <t>Check Confirmation</t>
  </si>
  <si>
    <t>//p[contains(.,'Your policy is confirmed!')]</t>
  </si>
  <si>
    <t>Get Policy Number</t>
  </si>
  <si>
    <t>//span[@class='handlebar-recursive-replacement policyNumber']</t>
  </si>
  <si>
    <t>DT_Policy_Out</t>
  </si>
  <si>
    <t>Check error message if any</t>
  </si>
  <si>
    <t>//span[@id='api-error']</t>
  </si>
  <si>
    <t>DT_ErrorMsg_Out</t>
  </si>
  <si>
    <t>Existing TR1 Medical Condition Q1</t>
  </si>
  <si>
    <t>Existing TR1 Medical Condition Q2</t>
  </si>
  <si>
    <t>Existing TR1 Medical Condition Q3</t>
  </si>
  <si>
    <t>Existing TR1 Medical Condition Q4</t>
  </si>
  <si>
    <t>Existing TR1 Medical Condition Q5</t>
  </si>
  <si>
    <t>Existing TR1 Medical Condition Q6</t>
  </si>
  <si>
    <t>Existing TR1 Medical Condition Q7</t>
  </si>
  <si>
    <t>//span[contains(.,'Good news - cover for existing medical conditions is available')]</t>
  </si>
  <si>
    <t>Existing TR2 Medical Condition Q1</t>
  </si>
  <si>
    <t>Existing TR2 Medical Condition Q2</t>
  </si>
  <si>
    <t>Existing TR2 Medical Condition Q3</t>
  </si>
  <si>
    <t>Existing TR2 Medical Condition Q4</t>
  </si>
  <si>
    <t>Existing TR2 Medical Condition Q5</t>
  </si>
  <si>
    <t>Existing TR2 Medical Condition Q6</t>
  </si>
  <si>
    <t>Existing TR2 Medical Condition Q7</t>
  </si>
  <si>
    <t>Existing TR3 Medical Condition Q1</t>
  </si>
  <si>
    <t>Existing TR3 Medical Condition Q2</t>
  </si>
  <si>
    <t>Existing TR3 Medical Condition Q3</t>
  </si>
  <si>
    <t>Existing TR3 Medical Condition Q4</t>
  </si>
  <si>
    <t>Existing TR3 Medical Condition Q5</t>
  </si>
  <si>
    <t>Existing TR3 Medical Condition Q6</t>
  </si>
  <si>
    <t>Existing TR3 Medical Condition Q7</t>
  </si>
  <si>
    <t>Existing TR4 Medical Condition Q1</t>
  </si>
  <si>
    <t>Existing TR4 Medical Condition Q2</t>
  </si>
  <si>
    <t>Existing TR4 Medical Condition Q3</t>
  </si>
  <si>
    <t>Existing TR4 Medical Condition Q4</t>
  </si>
  <si>
    <t>Existing TR4 Medical Condition Q5</t>
  </si>
  <si>
    <t>Existing TR4 Medical Condition Q6</t>
  </si>
  <si>
    <t>Existing TR4 Medical Condition Q7</t>
  </si>
  <si>
    <t>Existing TR5 Medical Condition Q1</t>
  </si>
  <si>
    <t>Existing TR5 Medical Condition Q2</t>
  </si>
  <si>
    <t>Existing TR5 Medical Condition Q3</t>
  </si>
  <si>
    <t>Existing TR5 Medical Condition Q4</t>
  </si>
  <si>
    <t>Existing TR5 Medical Condition Q5</t>
  </si>
  <si>
    <t>Existing TR5 Medical Condition Q6</t>
  </si>
  <si>
    <t>Existing TR5 Medical Condition Q7</t>
  </si>
  <si>
    <t>Existing TR6 Medical Condition Q1</t>
  </si>
  <si>
    <t>Existing TR6 Medical Condition Q2</t>
  </si>
  <si>
    <t>Existing TR6 Medical Condition Q3</t>
  </si>
  <si>
    <t>Existing TR6 Medical Condition Q4</t>
  </si>
  <si>
    <t>Existing TR6 Medical Condition Q5</t>
  </si>
  <si>
    <t>Existing TR6 Medical Condition Q6</t>
  </si>
  <si>
    <t>Existing TR6 Medical Condition Q7</t>
  </si>
  <si>
    <t>Existing TR7 Medical Condition Q1</t>
  </si>
  <si>
    <t>Existing TR7 Medical Condition Q2</t>
  </si>
  <si>
    <t>Existing TR7 Medical Condition Q3</t>
  </si>
  <si>
    <t>Existing TR7 Medical Condition Q4</t>
  </si>
  <si>
    <t>Existing TR7 Medical Condition Q5</t>
  </si>
  <si>
    <t>Existing TR7 Medical Condition Q6</t>
  </si>
  <si>
    <t>Existing TR7 Medical Condition Q7</t>
  </si>
  <si>
    <t>Existing TR8 Medical Condition Q1</t>
  </si>
  <si>
    <t>Existing TR8 Medical Condition Q2</t>
  </si>
  <si>
    <t>Existing TR8 Medical Condition Q3</t>
  </si>
  <si>
    <t>Existing TR8 Medical Condition Q4</t>
  </si>
  <si>
    <t>Existing TR8 Medical Condition Q5</t>
  </si>
  <si>
    <t>Existing TR8 Medical Condition Q6</t>
  </si>
  <si>
    <t>Existing TR8 Medical Condition Q7</t>
  </si>
  <si>
    <t>Existing TR9 Medical Condition Q1</t>
  </si>
  <si>
    <t>Existing TR9 Medical Condition Q2</t>
  </si>
  <si>
    <t>Existing TR9 Medical Condition Q3</t>
  </si>
  <si>
    <t>Existing TR9 Medical Condition Q4</t>
  </si>
  <si>
    <t>Existing TR9 Medical Condition Q5</t>
  </si>
  <si>
    <t>Existing TR9 Medical Condition Q6</t>
  </si>
  <si>
    <t>Existing TR9 Medical Condition Q7</t>
  </si>
  <si>
    <t>EMC Scenario</t>
  </si>
  <si>
    <t>Login Scenario</t>
  </si>
  <si>
    <t>DT_MemDateofBirth</t>
  </si>
  <si>
    <t>DT_MemberNum</t>
  </si>
  <si>
    <t>DT_MemberLastNm</t>
  </si>
  <si>
    <t>DT_MemberPIN</t>
  </si>
  <si>
    <t>DT_MemAddress1</t>
  </si>
  <si>
    <t>DT_MemCity</t>
  </si>
  <si>
    <t>DT_MemState</t>
  </si>
  <si>
    <t>DT_MemPostalCode</t>
  </si>
  <si>
    <t>DT_MemCountry</t>
  </si>
  <si>
    <t>Single Trip</t>
  </si>
  <si>
    <t>1717</t>
  </si>
  <si>
    <t>123456</t>
  </si>
  <si>
    <t>0</t>
  </si>
  <si>
    <t>Last</t>
  </si>
  <si>
    <t>YES</t>
  </si>
  <si>
    <t>NO</t>
  </si>
  <si>
    <t>International Comprehensive</t>
  </si>
  <si>
    <t>Test Address1</t>
  </si>
  <si>
    <t>Address2</t>
  </si>
  <si>
    <t>Test City</t>
  </si>
  <si>
    <t>Victoria</t>
  </si>
  <si>
    <t>876543</t>
  </si>
  <si>
    <t>AU</t>
  </si>
  <si>
    <t>QA Test</t>
  </si>
  <si>
    <t>122029</t>
  </si>
  <si>
    <t>5577810000000004</t>
  </si>
  <si>
    <t>Annual Multi Trip</t>
  </si>
  <si>
    <t>Asthma</t>
  </si>
  <si>
    <t>None</t>
  </si>
  <si>
    <t>No</t>
  </si>
  <si>
    <t>2</t>
  </si>
  <si>
    <t>72</t>
  </si>
  <si>
    <t>25</t>
  </si>
  <si>
    <t>Australian Comprehensive</t>
  </si>
  <si>
    <t>Test Memo 07282023134349</t>
  </si>
  <si>
    <t>Enter Date of Birth</t>
  </si>
  <si>
    <t>//input[contains(@placeholder,'DD/MM/YYYY')]</t>
  </si>
  <si>
    <t>Enter Address 1</t>
  </si>
  <si>
    <t>//input[@name='primaryTravelerAddress1']</t>
  </si>
  <si>
    <t>Enter City</t>
  </si>
  <si>
    <t>Enter State</t>
  </si>
  <si>
    <t>Enter Post Code</t>
  </si>
  <si>
    <t>//input[@name='primaryTravelerSuburb']</t>
  </si>
  <si>
    <t>//select[@name='stateOfResidence']</t>
  </si>
  <si>
    <t>//input[@name='primaryTravelerPostcode']</t>
  </si>
  <si>
    <t>TAB</t>
  </si>
  <si>
    <t>QA</t>
  </si>
  <si>
    <t>UAT</t>
  </si>
  <si>
    <t>Env</t>
  </si>
  <si>
    <t>URL</t>
  </si>
  <si>
    <t>9876543210</t>
  </si>
  <si>
    <t>DT_ValidateQFF</t>
  </si>
  <si>
    <t>//input[@id='cmp-Input']</t>
  </si>
  <si>
    <t>Check Cardholder Name field if existing</t>
  </si>
  <si>
    <t>Check Card Number field if existing</t>
  </si>
  <si>
    <t>Check Card expiry date field if existing</t>
  </si>
  <si>
    <t>Check Card CVVfield if existing</t>
  </si>
  <si>
    <t>//span[contains(.,'Cardholder name')]</t>
  </si>
  <si>
    <t>//label[contains(.,'Card Number')]</t>
  </si>
  <si>
    <t>//span[contains(.,'Expiry date')]</t>
  </si>
  <si>
    <t>//span[contains(.,'CVV')]</t>
  </si>
  <si>
    <t>Get Snow Sports cover points</t>
  </si>
  <si>
    <t>DT_BasePoints</t>
  </si>
  <si>
    <t>Verify points to earn</t>
  </si>
  <si>
    <t>//span[@class='handlebar-recursive-replacement LOYALTY_PROGRAM_EARNTOTALPOINTS']</t>
  </si>
  <si>
    <t>Get base points to earn</t>
  </si>
  <si>
    <t>Get points to earn</t>
  </si>
  <si>
    <t>Qantas Purchase Path</t>
  </si>
  <si>
    <t>Click Login Icon</t>
  </si>
  <si>
    <t>//span[contains(.,'Log in')]</t>
  </si>
  <si>
    <t>Enter Membership Number</t>
  </si>
  <si>
    <t>//input[@name='memberId']</t>
  </si>
  <si>
    <t>//input[@name='lastName']</t>
  </si>
  <si>
    <t>Enter PIN</t>
  </si>
  <si>
    <t>//input[@type='password']</t>
  </si>
  <si>
    <t>Click Login</t>
  </si>
  <si>
    <t>//button[contains(.,'LOG IN')]</t>
  </si>
  <si>
    <t xml:space="preserve">Enter Verification </t>
  </si>
  <si>
    <t>//input[@name='verifyCode']</t>
  </si>
  <si>
    <t>//button[contains(.,'VERIFY')]</t>
  </si>
  <si>
    <t>Qantas_Params</t>
  </si>
  <si>
    <t>PDSSavePath</t>
  </si>
  <si>
    <t>Close window</t>
  </si>
  <si>
    <t>TMDSavePath</t>
  </si>
  <si>
    <t>Flytest</t>
  </si>
  <si>
    <t>Alternative Users</t>
  </si>
  <si>
    <t>Lava</t>
  </si>
  <si>
    <t>35</t>
  </si>
  <si>
    <t>florence.loquinario@aig.com</t>
  </si>
  <si>
    <t>Click EMAIL QUOTE</t>
  </si>
  <si>
    <t>//span[contains(.,'EMAIL QUOTE')]</t>
  </si>
  <si>
    <t>Enter email address</t>
  </si>
  <si>
    <t>//input[@name='email']</t>
  </si>
  <si>
    <t>//button[contains(.,'SEND EMAIL')]</t>
  </si>
  <si>
    <t>click Send Email</t>
  </si>
  <si>
    <t>wait</t>
  </si>
  <si>
    <t>Get Quote Number</t>
  </si>
  <si>
    <t>//span[contains(.,'QUOTE NUMBER')]/span</t>
  </si>
  <si>
    <t>//div[@data-title='close modal']/a/parent::div[@class='cmp-image']</t>
  </si>
  <si>
    <t>Open Site</t>
  </si>
  <si>
    <t>Launch Site</t>
  </si>
  <si>
    <t>chrome</t>
  </si>
  <si>
    <t>Zscaler Sign in Email</t>
  </si>
  <si>
    <t>DT_ZScalerUser</t>
  </si>
  <si>
    <t>Zscaler Password</t>
  </si>
  <si>
    <t>DT_ZScalerPassword</t>
  </si>
  <si>
    <t xml:space="preserve">Click Sign in </t>
  </si>
  <si>
    <t>DT_Country_2</t>
  </si>
  <si>
    <t>DT_Country_3</t>
  </si>
  <si>
    <t>ALBANIA</t>
  </si>
  <si>
    <t>ECUADOR</t>
  </si>
  <si>
    <t>NEW ZEALAND</t>
  </si>
  <si>
    <t>{ESC}</t>
  </si>
  <si>
    <t>//p[contains(.,'Good news! Your conditions are automatically covered.')]</t>
  </si>
  <si>
    <t>//span[contains(.,'re not able to cover for your existing medical conditions.')]</t>
  </si>
  <si>
    <t>//input[@class='inputField']</t>
  </si>
  <si>
    <t>One</t>
  </si>
  <si>
    <t>Chest infection</t>
  </si>
  <si>
    <t>67</t>
  </si>
  <si>
    <t>75</t>
  </si>
  <si>
    <t>Check succeeding country if any</t>
  </si>
  <si>
    <t>//p[contains(.,'By opting out of cover, you confirm on behalf of all traveller(s) that you understand and agree that any claim under this policy, arising directly or indirectly related to your / their existing medical conditions, will not be covered.')]</t>
  </si>
  <si>
    <t>//span[contains(.,'Unfortunately, we are not able to cover your existing medical conditions.')]</t>
  </si>
  <si>
    <t>Verify bonus points displayed (pts from EMC not yet incl)</t>
  </si>
  <si>
    <t>https://qantas.uat.travelguard.com</t>
  </si>
  <si>
    <t>https://qantas.qa.travelguard.com</t>
  </si>
  <si>
    <t>//button[@class='cmp-repeatable-container--addButton']</t>
  </si>
  <si>
    <t>locked</t>
  </si>
  <si>
    <t>2005276957</t>
  </si>
  <si>
    <t>Verify updated points</t>
  </si>
  <si>
    <t>//span[@class='handlebar-recursive-replacement SPMEDBasePremium-2--,']</t>
  </si>
  <si>
    <t>Get added premium from EMC</t>
  </si>
  <si>
    <t>Qantas_AgentPortal</t>
  </si>
  <si>
    <t>Qantas_AgentPortal_Params</t>
  </si>
  <si>
    <t>Login</t>
  </si>
  <si>
    <t>Open Browser and Launch website</t>
  </si>
  <si>
    <t>Chrome</t>
  </si>
  <si>
    <t>Enter username</t>
  </si>
  <si>
    <t>Enter password</t>
  </si>
  <si>
    <t>Get Okta PW</t>
  </si>
  <si>
    <t>get_google_token</t>
  </si>
  <si>
    <t>Google PW</t>
  </si>
  <si>
    <t>//input[@name='answer']</t>
  </si>
  <si>
    <t>//input[@value='Verify']</t>
  </si>
  <si>
    <t>Advance Search</t>
  </si>
  <si>
    <t>Switch Frame</t>
  </si>
  <si>
    <t>SWITCHTOFRAME</t>
  </si>
  <si>
    <t>aemFormFrame</t>
  </si>
  <si>
    <t>Click Australia under Quote and Purchase</t>
  </si>
  <si>
    <t>//a[contains(.,'Australia')]</t>
  </si>
  <si>
    <t>SWITCHTODEFAULT</t>
  </si>
  <si>
    <t>Retrieve Quote</t>
  </si>
  <si>
    <t>Click Generate Quote Number</t>
  </si>
  <si>
    <t>//span[contains(.,'GENERATE QUOTE NUMBER')]</t>
  </si>
  <si>
    <t>(//input[@name='primaryTravalerFirstName'])[1]</t>
  </si>
  <si>
    <t>QAFirst</t>
  </si>
  <si>
    <t>(//input[@name='primaryTravelerLastName'])[1]</t>
  </si>
  <si>
    <t>QALast</t>
  </si>
  <si>
    <t>Enter Email Address</t>
  </si>
  <si>
    <t>(//input[@name='email'])[1]</t>
  </si>
  <si>
    <t>tgitautomation@aig.com</t>
  </si>
  <si>
    <t>(//button[contains(.,'GENERATE QUOTE NUMBER')])[1]</t>
  </si>
  <si>
    <t>(//span[contains(@class,'handlebar-recursive-replacement quoteId')])[2]</t>
  </si>
  <si>
    <t xml:space="preserve">Click Close </t>
  </si>
  <si>
    <t>(//div[@aria-hidden='true'])[6]</t>
  </si>
  <si>
    <t>Click Home</t>
  </si>
  <si>
    <t>//a[contains(.,'Home')]</t>
  </si>
  <si>
    <t>Switch frame</t>
  </si>
  <si>
    <t>Click Quote &amp; Purchase</t>
  </si>
  <si>
    <t>Enter Quote Number</t>
  </si>
  <si>
    <t>(//input[contains(@name,'quoteId')])[1]</t>
  </si>
  <si>
    <t>Click Retrieve Quote</t>
  </si>
  <si>
    <t>//button[contains(.,'RETRIEVE QUOTE')]</t>
  </si>
  <si>
    <t>Quote Found</t>
  </si>
  <si>
    <t>//h2[contains(text(),'We found')]</t>
  </si>
  <si>
    <t>Check Quote Number</t>
  </si>
  <si>
    <t>//span[contains(@class,'handlebar-recursive-replacement quoteId')]</t>
  </si>
  <si>
    <t xml:space="preserve">Check Quote Amount </t>
  </si>
  <si>
    <t>(//td[@width='50%'])[4]</t>
  </si>
  <si>
    <t>Check Last Name</t>
  </si>
  <si>
    <t>//span[contains(@class,'handlebar-recursive-replacement primaryTravelerLastName')]</t>
  </si>
  <si>
    <t>Check Email Address</t>
  </si>
  <si>
    <t>//span[contains(@class,'handlebar-recursive-replacement email')]</t>
  </si>
  <si>
    <t>Check Destination(s)</t>
  </si>
  <si>
    <t>(//span[contains(@class,'display')])[1]</t>
  </si>
  <si>
    <t>Check Departure Date</t>
  </si>
  <si>
    <t>//span[contains(@class,'handlebar-recursive-replacement tripDepartureDate')]</t>
  </si>
  <si>
    <t>Check Return Date</t>
  </si>
  <si>
    <t>//span[contains(@class,'handlebar-recursive-replacement tripReturnDate')]</t>
  </si>
  <si>
    <t>Check Age of Travellers</t>
  </si>
  <si>
    <t>(//span[contains(@class,'display')])[2]</t>
  </si>
  <si>
    <t>Check Policy Type</t>
  </si>
  <si>
    <t>//span[contains(@class,'handlebar-recursive-replacement selectedQuoteResponse.quoteResponse.quoteResponses.[0].purchaseRequest.productDetails.[0].planDescription')]</t>
  </si>
  <si>
    <t>Check Optionals Selected</t>
  </si>
  <si>
    <t>(//td[contains(@width,'50%')])[20]</t>
  </si>
  <si>
    <t>Click Continue with Quote</t>
  </si>
  <si>
    <t>//button[contains(.,'CONTINUE WITH QUOTE')]</t>
  </si>
  <si>
    <t>Thanks, do you need additional cover for your trip?</t>
  </si>
  <si>
    <t>//h1[contains(.,'Thanks, do you need additional cover for your trip?')]</t>
  </si>
  <si>
    <t xml:space="preserve">Output </t>
  </si>
  <si>
    <t>Click Or checkout as guest</t>
  </si>
  <si>
    <t>//button[contains(.,'Or check out as guest')]</t>
  </si>
  <si>
    <t>Enter QFF Number</t>
  </si>
  <si>
    <t>//input[@name='loyaltyProgramNumber']</t>
  </si>
  <si>
    <t>//input[@name='loyaltyProgramLastName']</t>
  </si>
  <si>
    <t>Validate</t>
  </si>
  <si>
    <t>//button[contains(.,'VALIDATE')]</t>
  </si>
  <si>
    <t>1975411016</t>
  </si>
  <si>
    <t>AIGTEST</t>
  </si>
  <si>
    <t>53</t>
  </si>
  <si>
    <t>GUAM</t>
  </si>
  <si>
    <t>EMC5</t>
  </si>
  <si>
    <t>https://agents.qa.travelguard.com/content/tg-agents/qantas/en/toolbox.html</t>
  </si>
  <si>
    <t>https://agents.uat.travelguard.com/content/tg-agents/qantas/en/toolbox.html</t>
  </si>
  <si>
    <t>Standalone - QA</t>
  </si>
  <si>
    <t>Standalone - UAT</t>
  </si>
  <si>
    <t>Staff - QA</t>
  </si>
  <si>
    <t>Staff - UAT</t>
  </si>
  <si>
    <t>Agent Portal QA</t>
  </si>
  <si>
    <t>Agent Portal UAT</t>
  </si>
  <si>
    <t>EMC7</t>
  </si>
  <si>
    <t>AUSTRALIA</t>
  </si>
  <si>
    <t>P@ssword01</t>
  </si>
  <si>
    <t>2005277013</t>
  </si>
  <si>
    <t>//span[@class='cmp-form-options__field-description']</t>
  </si>
  <si>
    <t>Click to toggle Use Cash</t>
  </si>
  <si>
    <t xml:space="preserve">qapoweruser01@gmail.com </t>
  </si>
  <si>
    <t>version</t>
  </si>
  <si>
    <t>date</t>
  </si>
  <si>
    <t>comments</t>
  </si>
  <si>
    <t>Added PROD standalone site</t>
  </si>
  <si>
    <t>https://travel.insurance.qantas.com/</t>
  </si>
  <si>
    <t>Standalone - PROD</t>
  </si>
  <si>
    <t>Qantas_PROD_Params</t>
  </si>
  <si>
    <t>Qantas_PROD</t>
  </si>
  <si>
    <t>//input[@name='primaryTravalerFirstName']</t>
  </si>
  <si>
    <t>Quote_OUT</t>
  </si>
  <si>
    <t>//input[@name='primaryTravelerLastName']</t>
  </si>
  <si>
    <t>Sport &amp; Leisure Equipment</t>
  </si>
  <si>
    <t>1000</t>
  </si>
  <si>
    <t>SLE1</t>
  </si>
  <si>
    <t>SLE2</t>
  </si>
  <si>
    <t>3000</t>
  </si>
  <si>
    <t>SLE3</t>
  </si>
  <si>
    <t>Personal Computers</t>
  </si>
  <si>
    <t>7000</t>
  </si>
  <si>
    <t>PC7000</t>
  </si>
  <si>
    <t>Other Luggage Item</t>
  </si>
  <si>
    <t>8000</t>
  </si>
  <si>
    <t>Luggage</t>
  </si>
  <si>
    <t>//input[@name='username']</t>
  </si>
  <si>
    <t>Click Next</t>
  </si>
  <si>
    <t>//input[@type='submit']</t>
  </si>
  <si>
    <t>PC1000</t>
  </si>
  <si>
    <t>2000</t>
  </si>
  <si>
    <t>9</t>
  </si>
  <si>
    <t>80</t>
  </si>
  <si>
    <t>28</t>
  </si>
  <si>
    <t>92</t>
  </si>
  <si>
    <t>6</t>
  </si>
  <si>
    <t>10</t>
  </si>
  <si>
    <t>8</t>
  </si>
  <si>
    <t>7</t>
  </si>
  <si>
    <t>81</t>
  </si>
  <si>
    <t>Added Number of Insureds and Specified Items in Agent portal and standalone site</t>
  </si>
  <si>
    <t>//button[contains(@type,'SUBMIT')]</t>
  </si>
  <si>
    <t>staging.emailstravelguard.com@aig.com</t>
  </si>
  <si>
    <t>Qantas StandAlone - Staff Daily Regression</t>
  </si>
  <si>
    <t>//button[contains(.,'PAY NOW')]</t>
  </si>
  <si>
    <t>Click Pay Now</t>
  </si>
  <si>
    <t>DT_StandAlone_URL</t>
  </si>
  <si>
    <t>AgentStandAlone</t>
  </si>
  <si>
    <t>Qantas Standalone Purchase Path</t>
  </si>
  <si>
    <t>DT_Quote_Out</t>
  </si>
  <si>
    <t>Generate Quote Number</t>
  </si>
  <si>
    <t>AgentStandAlone_Params</t>
  </si>
  <si>
    <t>(//input[@name='primaryTravalerFirstName'])</t>
  </si>
  <si>
    <t>(//input[@name='primaryTravelerLastName'])</t>
  </si>
  <si>
    <t>(//span[contains(@class,'handlebar-recursive-replacement quoteId')])</t>
  </si>
  <si>
    <t>Open Site - StandAlone</t>
  </si>
  <si>
    <t>Open Site - Agent Portal</t>
  </si>
  <si>
    <t>DT_AgentPortal_URL</t>
  </si>
  <si>
    <t>https://agents.qa.travelguard.com/content/tg-agents/qantas/en/login.html</t>
  </si>
  <si>
    <t>Get Policy FirstName</t>
  </si>
  <si>
    <t>//span[@class='handlebar-recursive-replacement primaryTravalerFirstName']</t>
  </si>
  <si>
    <t>DT_FirstName_Out</t>
  </si>
  <si>
    <t>Click SignOut</t>
  </si>
  <si>
    <t>//a[contains(.,'Sign Out')]</t>
  </si>
  <si>
    <t>Qapoweruser01@gmail.com</t>
  </si>
  <si>
    <t>//button[contains(.,'add-container-button__2')]</t>
  </si>
  <si>
    <t>Skip QFF Login</t>
  </si>
  <si>
    <t>{F6}</t>
  </si>
  <si>
    <t>Enter Agent Portal URL</t>
  </si>
  <si>
    <t>Navigate to URL</t>
  </si>
  <si>
    <t>{ENTER}</t>
  </si>
  <si>
    <t>Navigate Agent Portal URL</t>
  </si>
  <si>
    <t>Function</t>
  </si>
  <si>
    <t>addHeader</t>
  </si>
  <si>
    <t>Authorization</t>
  </si>
  <si>
    <t>DT_bearerToken</t>
  </si>
  <si>
    <t>apiKey</t>
  </si>
  <si>
    <t>DT_apiKey</t>
  </si>
  <si>
    <t>INPUT_Contract</t>
  </si>
  <si>
    <t>update_json</t>
  </si>
  <si>
    <t>searchCriteria.searchParameters.[0].value</t>
  </si>
  <si>
    <t>policyNumber_IN</t>
  </si>
  <si>
    <t>searchCriteria.searchParameters.[1].value</t>
  </si>
  <si>
    <t>lastName_IN</t>
  </si>
  <si>
    <t>OUTPUT_Contract</t>
  </si>
  <si>
    <t>output_json</t>
  </si>
  <si>
    <t>aigContractId</t>
  </si>
  <si>
    <t>aigContractId_OUT</t>
  </si>
  <si>
    <t>aigContractNumber</t>
  </si>
  <si>
    <t>aigContractNumber_OUT</t>
  </si>
  <si>
    <t>contractNumber</t>
  </si>
  <si>
    <t>contractNumber_OUT</t>
  </si>
  <si>
    <t>messageValues</t>
  </si>
  <si>
    <t>errors_OUT</t>
  </si>
  <si>
    <t>detailResponse.transactionLog.transactionStatus</t>
  </si>
  <si>
    <t>transactionStatus_OUT</t>
  </si>
  <si>
    <t>detailResponse.policyDetail.travelers.[0].customElements.[1].value</t>
  </si>
  <si>
    <t>MedScen01_OUT</t>
  </si>
  <si>
    <t>detailResponse.policyDetail.travelers.[0].customElements.[2].value</t>
  </si>
  <si>
    <t>MedScen02_OUT</t>
  </si>
  <si>
    <t>detailResponse.policyDetail.travelers.[0].customElements.[4].value</t>
  </si>
  <si>
    <t>MedScen03_OUT</t>
  </si>
  <si>
    <t>detailResponse.policyDetail.accountDetail.agent.email</t>
  </si>
  <si>
    <t>AgentEmail_OUT</t>
  </si>
  <si>
    <t>detailResponse.policyDetail.displayStatus</t>
  </si>
  <si>
    <t>PolicyStatus_OUT</t>
  </si>
  <si>
    <t>COMPARE_Contract</t>
  </si>
  <si>
    <t>compareX</t>
  </si>
  <si>
    <t>RES_STATUS_CD_EXP</t>
  </si>
  <si>
    <t>RES_STATUS_CD_OUT</t>
  </si>
  <si>
    <t>errors_EXP</t>
  </si>
  <si>
    <t>compare</t>
  </si>
  <si>
    <t>transactionStatus_EXP</t>
  </si>
  <si>
    <t>MedScen01_EXP</t>
  </si>
  <si>
    <t>MedScen02_EXP</t>
  </si>
  <si>
    <t>MedScen03_EXP</t>
  </si>
  <si>
    <t>AgentEmail_EXP</t>
  </si>
  <si>
    <t>PolicyStatus_EXP</t>
  </si>
  <si>
    <t>DISABLE CHECKPOINT</t>
  </si>
  <si>
    <t>DisableCheckpoint</t>
  </si>
  <si>
    <t>Generate Token</t>
  </si>
  <si>
    <t>errors_OUT;successful_OUT</t>
  </si>
  <si>
    <t>TestCondition</t>
  </si>
  <si>
    <t>WEBSERVICE_URL</t>
  </si>
  <si>
    <t>Async_GroupID</t>
  </si>
  <si>
    <t>Async_SequenceID</t>
  </si>
  <si>
    <t>JSON_FORMAT</t>
  </si>
  <si>
    <t>WEBSERVICE_METHOD</t>
  </si>
  <si>
    <t>ENVIRONMENT_PARAMETER</t>
  </si>
  <si>
    <t>XML_LOCATION</t>
  </si>
  <si>
    <t>XML_REQUESTFILE</t>
  </si>
  <si>
    <t>XML_RESPONSEFILE</t>
  </si>
  <si>
    <t>Username_IN</t>
  </si>
  <si>
    <t>Password_IN</t>
  </si>
  <si>
    <t>DT_partnerCode_IN</t>
  </si>
  <si>
    <t>contractNumber_IN</t>
  </si>
  <si>
    <t>errors_STATUS</t>
  </si>
  <si>
    <t>successful_STATUS</t>
  </si>
  <si>
    <t>RES_STATUS_CD_STATUS</t>
  </si>
  <si>
    <t>REQUESTTIME_OUT</t>
  </si>
  <si>
    <t>RESPONSETIME_OUT</t>
  </si>
  <si>
    <t>ELAPSEDTIME_OUT</t>
  </si>
  <si>
    <t>ERRORMESSAGE</t>
  </si>
  <si>
    <t>sessionId_OUT</t>
  </si>
  <si>
    <t>transactionId_OUT</t>
  </si>
  <si>
    <t>message_EXP</t>
  </si>
  <si>
    <t>message_OUT</t>
  </si>
  <si>
    <t>errorCode_EXP</t>
  </si>
  <si>
    <t>errorCode_OUT</t>
  </si>
  <si>
    <t>GET</t>
  </si>
  <si>
    <t>RZEa1PtG45255Y1GoX6ULckorm2fX5tU</t>
  </si>
  <si>
    <t>Bearer eyJhbGciOiJIUzI1NiIsInR5cCI6IkpXVCJ9.eyJqdGkiOiIzODEwY2VkNy1jZmIxLTQyNWQtODY2Yy0xOTg1YzgyZWRiMzgiLCJzdWIiOiJJbnRlcm5ldCBVc2VyIiwidW5pcXVlX25hbWUiOiJJbnRlcm5ldCBVc2VyIiwiZW1haWwiOiJpbnRlcm5ldHVzZXJAYWlnLmNvbSIsInVpZCI6IjM4OSIsIkFwcFBlcm1pc3Npb25zIjoiW10iLCJDb3VudHJ5UGVybWlzc2lvbnMiOiJbXSIsIlBhcnRuZXJQZXJtaXNzaW9ucyI6IltdIiwiUGFydG5lckNvdW50cnlQZXJtaXNzaW9ucyI6IltdIiwiQ29udGFjdE9yZ2FuaXphdGlvbnMiOiJbXSIsIkFnZW50Um9sZXMiOiJbe1wiQXJjXCI6XCJcIixcIlJvbGVcIjpcIlwifV0iLCJuYmYiOjE2NDkzMzEwMDEsImV4cCI6MTk2NDk5MzQwMSwiaXNzIjoiaHR0cHM6Ly9saXRlLnRyYXZlbGd1YXJkLm5ldCIsImF1ZCI6IkFnZW50TGluayJ9.HDAvxPQsLypsRKtbQNXnabGZuRvefTtaNJn8H3ZnXfo</t>
  </si>
  <si>
    <t>Success</t>
  </si>
  <si>
    <t>Active</t>
  </si>
  <si>
    <t>qapoweruser01@gmail.com</t>
  </si>
  <si>
    <t>200</t>
  </si>
  <si>
    <t>Policy Search w EMC</t>
  </si>
  <si>
    <t>Cover not available</t>
  </si>
  <si>
    <t>PolicySearch</t>
  </si>
  <si>
    <t>https://api.qa.travelguard.com/policy/v4/</t>
  </si>
  <si>
    <t>https://api.uat.travelguard.com/policy/v4/</t>
  </si>
  <si>
    <t>https://agents.uat.travelguard.com/content/tg-agents/qantas/en/login.html</t>
  </si>
  <si>
    <t>StandAlone Quote - Agent Purchase</t>
  </si>
  <si>
    <t>Loytest</t>
  </si>
  <si>
    <t>DT_Maiden</t>
  </si>
  <si>
    <t>Mum</t>
  </si>
  <si>
    <t>DT_DoB_Day</t>
  </si>
  <si>
    <t>DT_DoB_Month</t>
  </si>
  <si>
    <t>DT_DoB_Year</t>
  </si>
  <si>
    <t>DT_PostalCode</t>
  </si>
  <si>
    <t>DT_JoinMonth</t>
  </si>
  <si>
    <t>DT_JoinYear</t>
  </si>
  <si>
    <t>Select other options</t>
  </si>
  <si>
    <t>Select Security Questions</t>
  </si>
  <si>
    <t>Input Maiden Name</t>
  </si>
  <si>
    <t>Input Postal Code</t>
  </si>
  <si>
    <t>Input Join Month</t>
  </si>
  <si>
    <t>Input Join Year</t>
  </si>
  <si>
    <t>Answer Security Questions Verification</t>
  </si>
  <si>
    <t>January</t>
  </si>
  <si>
    <t>2001</t>
  </si>
  <si>
    <t>2020</t>
  </si>
  <si>
    <t>July</t>
  </si>
  <si>
    <t>2024</t>
  </si>
  <si>
    <t>Toggle DoB Year</t>
  </si>
  <si>
    <t>Select DoB Day</t>
  </si>
  <si>
    <t>Toggle DoB Day</t>
  </si>
  <si>
    <t>Toggle DoB Month</t>
  </si>
  <si>
    <t>Select DoB Month</t>
  </si>
  <si>
    <t>Select DoB Year</t>
  </si>
  <si>
    <t>Toggle Join Month</t>
  </si>
  <si>
    <t>Toggle Join Year</t>
  </si>
  <si>
    <t>Close</t>
  </si>
  <si>
    <t>Close StandAlone site</t>
  </si>
  <si>
    <t>Select Extras - Staff</t>
  </si>
  <si>
    <t>Select Extras Standalone</t>
  </si>
  <si>
    <t>DT_SnowSports_Staff</t>
  </si>
  <si>
    <t>DT_SpecifiedItems_Staff</t>
  </si>
  <si>
    <t>DT_Cruise</t>
  </si>
  <si>
    <t>DT_Cruise_Staff</t>
  </si>
  <si>
    <t>Select Cruise Cover</t>
  </si>
  <si>
    <t>qa@test.com</t>
  </si>
  <si>
    <t>//input[@name='pin']</t>
  </si>
  <si>
    <t>//span[contains(.,'See options')]</t>
  </si>
  <si>
    <t>//div[contains(.,'Answer security questions')]</t>
  </si>
  <si>
    <t>(//div[@class='focus:outline-0 focus:border-[#8de2e0] border-2 h-9 w-1/3'])[2]</t>
  </si>
  <si>
    <t>(//div[@class='focus:outline-0 focus:border-[#8de2e0] border-2 h-9 w-1/4'])[3]</t>
  </si>
  <si>
    <t>(//div[@class='focus:outline-0 focus:border-[#8de2e0] border-2 h-9 w-1/3'])[4]</t>
  </si>
  <si>
    <t>(//div[@class='focus:outline-0 focus:border-[#8de2e0] border-2 h-9 w-1/3'])[5]</t>
  </si>
  <si>
    <t>(//select[@class='focus:outline-0 focus:border-[#8de2e0] border-2 h-9 w-1/4'])[1]</t>
  </si>
  <si>
    <t>//input[@id='mfa-psq-postcode']</t>
  </si>
  <si>
    <t>//input[@id='mfa-psq-mothers-maiden-name']</t>
  </si>
  <si>
    <t>01</t>
  </si>
  <si>
    <t>CDJUOOD5RYKUGUUN</t>
  </si>
  <si>
    <t>//input[@name='code']</t>
  </si>
  <si>
    <t>//p[contains(.,'You can still purchase this travel insurance policy, however there will be no cover for any claims arising directly or indirectly from, or related to, your existing medical conditions.')]</t>
  </si>
  <si>
    <t>//button[contains(.,'START MEDICAL ASSESSMENT')]</t>
  </si>
  <si>
    <t>(//p[contains(.,'You can still purchase this travel insurance policy, which will provide cover for valid claims unrelated to your existing medical condition(s). However, it will not cover any claims relating to your existing medical condition(s).')])[5]</t>
  </si>
  <si>
    <t>5555341244441115</t>
  </si>
  <si>
    <t>032030</t>
  </si>
  <si>
    <t>737</t>
  </si>
  <si>
    <t>qa@travelguard.com</t>
  </si>
  <si>
    <t>(//p[contains(.,'You can still purchase this travel insurance policy, however there will be no cover for any claims arising directly or indirectly from, or related to, your existing medical conditions.')])[5]</t>
  </si>
  <si>
    <t>1979970702</t>
  </si>
  <si>
    <t>(//p[contains(.,'By opting out of the medical assessment, you confirm on behalf of all travellers that you understand and agree that any claim under this policy, arising directly or indirectly from or related to your / their existing medical conditions, will not be covered.')])[3]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</si>
</sst>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_ * #,##0.00_ ;_ * \-#,##0.00_ ;_ * &quot;-&quot;??_ ;_ @_ "/>
    <numFmt numFmtId="165" formatCode="_(&quot; &quot;* #,##0.00_);_(&quot; &quot;* \(#,##0.00\);_(&quot; &quot;* &quot;-&quot;??_);_(@_)"/>
    <numFmt numFmtId="166" formatCode="_-&quot;$&quot;* #,##0.00_-;\-&quot;$&quot;* #,##0.00_-;_-&quot;$&quot;* &quot;-&quot;??_-;_-@_-"/>
    <numFmt numFmtId="167" formatCode="_([$€]* #,##0.00_);_([$€]* \(#,##0.00\);_([$€]* &quot;-&quot;??_);_(@_)"/>
    <numFmt numFmtId="168" formatCode="[$USD]\ #,##0.0"/>
    <numFmt numFmtId="169" formatCode="_ &quot;$&quot;\ * #,##0.00_ ;_ &quot;$&quot;\ * \-#,##0.00_ ;_ &quot;$&quot;\ * &quot;-&quot;??_ ;_ @_ "/>
    <numFmt numFmtId="170" formatCode="_-* #,##0.00_-;\-* #,##0.00_-;_-* &quot;-&quot;??_-;_-@_-"/>
    <numFmt numFmtId="171" formatCode="_(&quot;ß&quot;* #,##0_);_(&quot;ß&quot;* \(#,##0\);_(&quot;ß&quot;* &quot;-&quot;_);_(@_)"/>
    <numFmt numFmtId="172" formatCode="_(&quot;ß&quot;* #,##0.00_);_(&quot;ß&quot;* \(#,##0.00\);_(&quot;ß&quot;* &quot;-&quot;??_);_(@_)"/>
  </numFmts>
  <fonts count="69">
    <font>
      <sz val="11"/>
      <color theme="1"/>
      <name val="Calibri"/>
      <family val="2"/>
      <scheme val="minor"/>
    </font>
    <font>
      <sz val="10"/>
      <name val="Arial"/>
      <family val="2"/>
    </font>
    <font>
      <sz val="10"/>
      <name val="Mic Shell Dlg"/>
      <charset val="1"/>
    </font>
    <font>
      <sz val="10"/>
      <name val="Calibri"/>
      <family val="2"/>
      <scheme val="minor"/>
    </font>
    <font>
      <sz val="10"/>
      <color theme="1"/>
      <name val="Calibri"/>
      <family val="2"/>
      <scheme val="minor"/>
    </font>
    <font>
      <b/>
      <sz val="10"/>
      <name val="Calibri"/>
      <family val="2"/>
      <scheme val="minor"/>
    </font>
    <font>
      <sz val="11"/>
      <color theme="1"/>
      <name val="Calibri"/>
      <family val="2"/>
      <scheme val="minor"/>
    </font>
    <font>
      <u/>
      <sz val="10"/>
      <color theme="10"/>
      <name val="Mic Shell Dlg"/>
      <charset val="1"/>
    </font>
    <font>
      <u/>
      <sz val="10"/>
      <color theme="10"/>
      <name val="Calibri"/>
      <family val="2"/>
      <scheme val="minor"/>
    </font>
    <font>
      <sz val="11"/>
      <color indexed="8"/>
      <name val="Calibri"/>
      <family val="2"/>
    </font>
    <font>
      <sz val="11"/>
      <color indexed="8"/>
      <name val="宋体"/>
      <charset val="134"/>
    </font>
    <font>
      <sz val="11"/>
      <color indexed="9"/>
      <name val="Calibri"/>
      <family val="2"/>
    </font>
    <font>
      <sz val="11"/>
      <color indexed="9"/>
      <name val="宋体"/>
      <charset val="134"/>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26"/>
      <color theme="0"/>
      <name val="Arial"/>
      <family val="2"/>
    </font>
    <font>
      <b/>
      <sz val="14"/>
      <color theme="0"/>
      <name val="Arial"/>
      <family val="2"/>
    </font>
    <font>
      <b/>
      <sz val="12"/>
      <color theme="0"/>
      <name val="Arial"/>
      <family val="2"/>
    </font>
    <font>
      <b/>
      <sz val="11"/>
      <color theme="0"/>
      <name val="Arial"/>
      <family val="2"/>
    </font>
    <font>
      <u/>
      <sz val="10"/>
      <color indexed="12"/>
      <name val="Arial"/>
      <family val="2"/>
    </font>
    <font>
      <u/>
      <sz val="11"/>
      <color theme="10"/>
      <name val="Calibri"/>
      <family val="2"/>
    </font>
    <font>
      <u/>
      <sz val="11"/>
      <color indexed="12"/>
      <name val="Calibri"/>
      <family val="2"/>
    </font>
    <font>
      <u/>
      <sz val="11"/>
      <color theme="10"/>
      <name val="Calibri"/>
      <family val="2"/>
      <scheme val="minor"/>
    </font>
    <font>
      <sz val="11"/>
      <color indexed="62"/>
      <name val="Calibri"/>
      <family val="2"/>
    </font>
    <font>
      <sz val="11"/>
      <color indexed="52"/>
      <name val="Calibri"/>
      <family val="2"/>
    </font>
    <font>
      <sz val="11"/>
      <color indexed="60"/>
      <name val="Calibri"/>
      <family val="2"/>
    </font>
    <font>
      <sz val="12"/>
      <name val="新細明體"/>
      <charset val="136"/>
    </font>
    <font>
      <sz val="12"/>
      <name val="宋体"/>
      <charset val="134"/>
    </font>
    <font>
      <sz val="11"/>
      <name val="Arial"/>
      <family val="2"/>
    </font>
    <font>
      <b/>
      <sz val="11"/>
      <color indexed="63"/>
      <name val="Calibri"/>
      <family val="2"/>
    </font>
    <font>
      <b/>
      <sz val="14"/>
      <color indexed="9"/>
      <name val="Arial"/>
      <family val="2"/>
    </font>
    <font>
      <b/>
      <sz val="12"/>
      <name val="Arial"/>
      <family val="2"/>
    </font>
    <font>
      <sz val="10"/>
      <name val="Helv"/>
      <family val="2"/>
    </font>
    <font>
      <sz val="10"/>
      <name val="Geneva"/>
      <family val="2"/>
    </font>
    <font>
      <u/>
      <sz val="10"/>
      <color rgb="FF0000FF"/>
      <name val="Arial"/>
      <family val="2"/>
      <charset val="1"/>
    </font>
    <font>
      <b/>
      <sz val="10"/>
      <color theme="0"/>
      <name val="Arial"/>
      <family val="2"/>
    </font>
    <font>
      <b/>
      <sz val="11"/>
      <color indexed="8"/>
      <name val="Calibri"/>
      <family val="2"/>
    </font>
    <font>
      <sz val="11"/>
      <color indexed="10"/>
      <name val="Calibri"/>
      <family val="2"/>
    </font>
    <font>
      <sz val="11"/>
      <color indexed="17"/>
      <name val="宋体"/>
      <charset val="134"/>
    </font>
    <font>
      <sz val="11"/>
      <color indexed="20"/>
      <name val="宋体"/>
      <charset val="134"/>
    </font>
    <font>
      <b/>
      <sz val="18"/>
      <color indexed="56"/>
      <name val="宋体"/>
      <charset val="134"/>
    </font>
    <font>
      <b/>
      <sz val="15"/>
      <color indexed="56"/>
      <name val="宋体"/>
      <charset val="134"/>
    </font>
    <font>
      <b/>
      <sz val="13"/>
      <color indexed="56"/>
      <name val="宋体"/>
      <charset val="134"/>
    </font>
    <font>
      <b/>
      <sz val="11"/>
      <color indexed="56"/>
      <name val="宋体"/>
      <charset val="134"/>
    </font>
    <font>
      <b/>
      <sz val="11"/>
      <color indexed="9"/>
      <name val="宋体"/>
      <charset val="134"/>
    </font>
    <font>
      <b/>
      <sz val="11"/>
      <color indexed="8"/>
      <name val="宋体"/>
      <charset val="134"/>
    </font>
    <font>
      <i/>
      <sz val="11"/>
      <color indexed="23"/>
      <name val="宋体"/>
      <charset val="134"/>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sz val="10"/>
      <name val="Mic Shell Dlg"/>
    </font>
    <font>
      <b/>
      <sz val="10"/>
      <name val="Mic Shell Dlg"/>
    </font>
    <font>
      <sz val="10"/>
      <color indexed="8"/>
      <name val="Calibri"/>
      <family val="2"/>
    </font>
    <font>
      <b/>
      <sz val="10"/>
      <color rgb="FFFFFF00"/>
      <name val="Calibri"/>
      <family val="2"/>
      <scheme val="minor"/>
    </font>
    <font>
      <b/>
      <sz val="10"/>
      <color theme="0"/>
      <name val="Calibri"/>
      <family val="2"/>
      <scheme val="minor"/>
    </font>
    <font>
      <sz val="1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sz val="9"/>
      <name val="Calibri"/>
      <family val="2"/>
      <scheme val="minor"/>
    </font>
    <font>
      <b/>
      <sz val="12"/>
      <name val="Calibri"/>
      <family val="2"/>
      <scheme val="minor"/>
    </font>
    <font>
      <sz val="9"/>
      <color indexed="81"/>
      <name val="Tahoma"/>
      <family val="2"/>
    </font>
    <font>
      <b/>
      <sz val="9"/>
      <color indexed="81"/>
      <name val="Tahoma"/>
      <family val="2"/>
    </font>
  </fonts>
  <fills count="62">
    <fill>
      <patternFill patternType="none"/>
    </fill>
    <fill>
      <patternFill patternType="gray125"/>
    </fill>
    <fill>
      <patternFill patternType="solid">
        <fgColor rgb="FFFFFFCC"/>
      </patternFill>
    </fill>
    <fill>
      <patternFill patternType="solid">
        <fgColor indexed="9"/>
      </patternFill>
    </fill>
    <fill>
      <patternFill patternType="solid">
        <fgColor indexed="22"/>
      </patternFill>
    </fill>
    <fill>
      <patternFill patternType="solid">
        <fgColor indexed="41"/>
      </patternFill>
    </fill>
    <fill>
      <patternFill patternType="solid">
        <fgColor indexed="4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8"/>
      </patternFill>
    </fill>
    <fill>
      <patternFill patternType="solid">
        <fgColor indexed="26"/>
      </patternFill>
    </fill>
    <fill>
      <patternFill patternType="solid">
        <fgColor indexed="53"/>
      </patternFill>
    </fill>
    <fill>
      <patternFill patternType="solid">
        <fgColor indexed="55"/>
      </patternFill>
    </fill>
    <fill>
      <patternFill patternType="solid">
        <fgColor theme="0"/>
        <bgColor indexed="64"/>
      </patternFill>
    </fill>
    <fill>
      <patternFill patternType="solid">
        <fgColor rgb="FF0099D1"/>
        <bgColor indexed="64"/>
      </patternFill>
    </fill>
    <fill>
      <patternFill patternType="solid">
        <fgColor indexed="43"/>
      </patternFill>
    </fill>
    <fill>
      <patternFill patternType="solid">
        <fgColor theme="0" tint="-0.14996795556505021"/>
        <bgColor indexed="64"/>
      </patternFill>
    </fill>
    <fill>
      <patternFill patternType="solid">
        <fgColor rgb="FF99CC00"/>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theme="6" tint="0.79998168889431442"/>
        <bgColor indexed="64"/>
      </patternFill>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rgb="FFB7DEE8"/>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CCFFFF"/>
        <bgColor indexed="64"/>
      </patternFill>
    </fill>
    <fill>
      <patternFill patternType="solid">
        <fgColor theme="8" tint="0.79998168889431442"/>
        <bgColor indexed="64"/>
      </patternFill>
    </fill>
    <fill>
      <patternFill patternType="solid">
        <fgColor rgb="FFFFFFCC"/>
        <bgColor indexed="64"/>
      </patternFill>
    </fill>
    <fill>
      <patternFill patternType="solid">
        <fgColor rgb="FFFFC000"/>
        <bgColor indexed="64"/>
      </patternFill>
    </fill>
    <fill>
      <patternFill patternType="solid">
        <fgColor rgb="FF00B050"/>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00B0F0"/>
        <bgColor indexed="64"/>
      </patternFill>
    </fill>
    <fill>
      <patternFill patternType="solid">
        <fgColor theme="7" tint="0.59999389629810485"/>
        <bgColor indexed="64"/>
      </patternFill>
    </fill>
    <fill>
      <patternFill patternType="solid">
        <fgColor theme="3"/>
        <bgColor indexed="64"/>
      </patternFill>
    </fill>
    <fill>
      <patternFill patternType="solid">
        <fgColor rgb="FFF474E8"/>
        <bgColor indexed="64"/>
      </patternFill>
    </fill>
    <fill>
      <patternFill patternType="solid">
        <fgColor theme="4" tint="-0.249977111117893"/>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1"/>
        <bgColor indexed="64"/>
      </patternFill>
    </fill>
    <fill>
      <patternFill patternType="solid">
        <fgColor theme="0" tint="-0.14999847407452621"/>
        <bgColor indexed="64"/>
      </patternFill>
    </fill>
    <fill>
      <patternFill patternType="solid">
        <fgColor rgb="FFC5D9F1"/>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style="thin">
        <color auto="1"/>
      </top>
      <bottom style="thin">
        <color auto="1"/>
      </bottom>
      <diagonal/>
    </border>
    <border>
      <left/>
      <right/>
      <top/>
      <bottom style="thin">
        <color indexed="9"/>
      </bottom>
      <diagonal/>
    </border>
    <border>
      <left/>
      <right/>
      <top/>
      <bottom style="thin">
        <color theme="0"/>
      </bottom>
      <diagonal/>
    </border>
    <border>
      <left/>
      <right style="thin">
        <color theme="0"/>
      </right>
      <top style="thin">
        <color theme="0"/>
      </top>
      <bottom style="thin">
        <color theme="0"/>
      </bottom>
      <diagonal/>
    </border>
    <border>
      <left/>
      <right/>
      <top/>
      <bottom style="double">
        <color indexed="52"/>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27"/>
      </top>
      <bottom style="double">
        <color indexed="2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s>
  <cellStyleXfs count="64207">
    <xf numFmtId="0" fontId="0" fillId="0" borderId="0"/>
    <xf numFmtId="0" fontId="2" fillId="0" borderId="0"/>
    <xf numFmtId="0" fontId="7" fillId="0" borderId="0" applyNumberFormat="0" applyFill="0" applyBorder="0" applyAlignment="0" applyProtection="0"/>
    <xf numFmtId="0" fontId="2" fillId="0" borderId="0"/>
    <xf numFmtId="0" fontId="9" fillId="3"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3"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9" fillId="11"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6" borderId="0" applyNumberFormat="0" applyBorder="0" applyAlignment="0" applyProtection="0"/>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1" fillId="11"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12" borderId="0" applyNumberFormat="0" applyBorder="0" applyAlignment="0" applyProtection="0"/>
    <xf numFmtId="0" fontId="11" fillId="11" borderId="0" applyNumberFormat="0" applyBorder="0" applyAlignment="0" applyProtection="0"/>
    <xf numFmtId="0" fontId="11" fillId="6" borderId="0" applyNumberFormat="0" applyBorder="0" applyAlignment="0" applyProtection="0"/>
    <xf numFmtId="0" fontId="12" fillId="17" borderId="0" applyNumberFormat="0" applyBorder="0" applyAlignment="0" applyProtection="0">
      <alignment vertical="center"/>
    </xf>
    <xf numFmtId="0" fontId="12" fillId="17" borderId="0" applyNumberFormat="0" applyBorder="0" applyAlignment="0" applyProtection="0">
      <alignment vertical="center"/>
    </xf>
    <xf numFmtId="0" fontId="12" fillId="14"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15"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0" borderId="0" applyNumberFormat="0" applyBorder="0" applyAlignment="0" applyProtection="0">
      <alignment vertical="center"/>
    </xf>
    <xf numFmtId="0" fontId="11" fillId="11"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12" borderId="0" applyNumberFormat="0" applyBorder="0" applyAlignment="0" applyProtection="0"/>
    <xf numFmtId="0" fontId="11" fillId="11" borderId="0" applyNumberFormat="0" applyBorder="0" applyAlignment="0" applyProtection="0"/>
    <xf numFmtId="0" fontId="11" fillId="23" borderId="0" applyNumberFormat="0" applyBorder="0" applyAlignment="0" applyProtection="0"/>
    <xf numFmtId="0" fontId="13" fillId="8" borderId="0" applyNumberFormat="0" applyBorder="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5" fillId="24" borderId="4" applyNumberFormat="0" applyAlignment="0" applyProtection="0"/>
    <xf numFmtId="43" fontId="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67" fontId="1" fillId="0" borderId="0" applyFont="0" applyFill="0" applyBorder="0" applyAlignment="0" applyProtection="0"/>
    <xf numFmtId="168" fontId="1" fillId="0" borderId="0" applyFont="0" applyFill="0" applyBorder="0" applyAlignment="0" applyProtection="0"/>
    <xf numFmtId="167" fontId="1" fillId="0" borderId="0" applyFont="0" applyFill="0" applyBorder="0" applyAlignment="0" applyProtection="0"/>
    <xf numFmtId="0" fontId="16" fillId="0" borderId="0" applyNumberFormat="0" applyFill="0" applyBorder="0" applyAlignment="0" applyProtection="0"/>
    <xf numFmtId="0" fontId="17" fillId="9" borderId="0" applyNumberFormat="0" applyBorder="0" applyAlignment="0" applyProtection="0"/>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20" fillId="26" borderId="6" applyNumberFormat="0" applyBorder="0" applyAlignment="0" applyProtection="0"/>
    <xf numFmtId="0" fontId="20" fillId="26" borderId="7" applyNumberFormat="0" applyBorder="0" applyAlignment="0" applyProtection="0"/>
    <xf numFmtId="0" fontId="21" fillId="26" borderId="8" applyNumberFormat="0" applyAlignment="0" applyProtection="0">
      <alignment vertical="center" wrapText="1"/>
    </xf>
    <xf numFmtId="0" fontId="22"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alignment vertical="top"/>
      <protection locked="0"/>
    </xf>
    <xf numFmtId="0" fontId="7" fillId="0" borderId="0" applyNumberFormat="0" applyFill="0" applyBorder="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7" fillId="0" borderId="9" applyNumberFormat="0" applyFill="0" applyAlignment="0" applyProtection="0"/>
    <xf numFmtId="164"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28" fillId="27" borderId="0" applyNumberFormat="0" applyBorder="0" applyAlignment="0" applyProtection="0"/>
    <xf numFmtId="0" fontId="1" fillId="0" borderId="0"/>
    <xf numFmtId="0" fontId="1" fillId="0" borderId="0"/>
    <xf numFmtId="0" fontId="9" fillId="0" borderId="0"/>
    <xf numFmtId="0" fontId="1" fillId="0" borderId="0"/>
    <xf numFmtId="0" fontId="29" fillId="0" borderId="0"/>
    <xf numFmtId="0" fontId="29" fillId="0" borderId="0"/>
    <xf numFmtId="0" fontId="2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9" fillId="0" borderId="0"/>
    <xf numFmtId="0" fontId="29" fillId="0" borderId="0"/>
    <xf numFmtId="0" fontId="1" fillId="0" borderId="0"/>
    <xf numFmtId="0" fontId="30" fillId="0" borderId="0">
      <alignment vertical="center"/>
    </xf>
    <xf numFmtId="0" fontId="1" fillId="0" borderId="0">
      <alignment vertical="top"/>
    </xf>
    <xf numFmtId="0" fontId="1" fillId="0" borderId="0">
      <alignment vertical="top"/>
    </xf>
    <xf numFmtId="0" fontId="1" fillId="0" borderId="0"/>
    <xf numFmtId="0" fontId="1" fillId="0" borderId="0" applyNumberFormat="0" applyFill="0" applyBorder="0" applyAlignment="0" applyProtection="0"/>
    <xf numFmtId="0" fontId="6" fillId="0" borderId="0"/>
    <xf numFmtId="0" fontId="6" fillId="0" borderId="0"/>
    <xf numFmtId="0" fontId="6" fillId="0" borderId="0"/>
    <xf numFmtId="0" fontId="29" fillId="0" borderId="0"/>
    <xf numFmtId="0" fontId="6" fillId="0" borderId="0"/>
    <xf numFmtId="0" fontId="6" fillId="0" borderId="0"/>
    <xf numFmtId="0" fontId="6" fillId="0" borderId="0"/>
    <xf numFmtId="0" fontId="2" fillId="0" borderId="0"/>
    <xf numFmtId="0" fontId="1"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1"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6" fillId="0" borderId="0"/>
    <xf numFmtId="0" fontId="6" fillId="0" borderId="0"/>
    <xf numFmtId="0" fontId="6" fillId="0" borderId="0"/>
    <xf numFmtId="0" fontId="31" fillId="0" borderId="0" applyNumberFormat="0" applyFill="0" applyBorder="0" applyAlignment="0" applyProtection="0"/>
    <xf numFmtId="0" fontId="6" fillId="0" borderId="0"/>
    <xf numFmtId="0" fontId="6" fillId="0" borderId="0"/>
    <xf numFmtId="0" fontId="6" fillId="0" borderId="0"/>
    <xf numFmtId="0" fontId="1" fillId="0" borderId="0"/>
    <xf numFmtId="0" fontId="1" fillId="0" borderId="0"/>
    <xf numFmtId="0" fontId="1" fillId="0" borderId="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9" fontId="1" fillId="0" borderId="0" applyFont="0" applyFill="0" applyBorder="0" applyAlignment="0" applyProtection="0"/>
    <xf numFmtId="9" fontId="1" fillId="0" borderId="0" applyFont="0" applyFill="0" applyBorder="0" applyAlignment="0" applyProtection="0"/>
    <xf numFmtId="0" fontId="33" fillId="28" borderId="0" applyNumberFormat="0" applyFont="0" applyBorder="0" applyAlignment="0">
      <alignment horizontal="center" vertical="center"/>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5" fillId="0" borderId="0"/>
    <xf numFmtId="0" fontId="36" fillId="0" borderId="0"/>
    <xf numFmtId="0" fontId="35" fillId="0" borderId="0"/>
    <xf numFmtId="0" fontId="37" fillId="0" borderId="0" applyBorder="0" applyProtection="0"/>
    <xf numFmtId="0" fontId="38" fillId="26" borderId="8" applyNumberFormat="0" applyAlignment="0">
      <alignment horizontal="center" vertical="center" wrapText="1"/>
    </xf>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40" fillId="0" borderId="0" applyNumberFormat="0" applyFill="0" applyBorder="0" applyAlignment="0" applyProtection="0"/>
    <xf numFmtId="0" fontId="1" fillId="0" borderId="0"/>
    <xf numFmtId="170"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41" fillId="9" borderId="0" applyNumberFormat="0" applyBorder="0" applyAlignment="0" applyProtection="0">
      <alignment vertical="center"/>
    </xf>
    <xf numFmtId="0" fontId="41" fillId="9" borderId="0" applyNumberFormat="0" applyBorder="0" applyAlignment="0" applyProtection="0">
      <alignment vertical="center"/>
    </xf>
    <xf numFmtId="0" fontId="42" fillId="8" borderId="0" applyNumberFormat="0" applyBorder="0" applyAlignment="0" applyProtection="0">
      <alignment vertical="center"/>
    </xf>
    <xf numFmtId="0" fontId="42" fillId="8" borderId="0" applyNumberFormat="0" applyBorder="0" applyAlignment="0" applyProtection="0">
      <alignment vertical="center"/>
    </xf>
    <xf numFmtId="0" fontId="30" fillId="0" borderId="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2" fillId="18" borderId="0" applyNumberFormat="0" applyBorder="0" applyAlignment="0" applyProtection="0">
      <alignment vertical="center"/>
    </xf>
    <xf numFmtId="0" fontId="12" fillId="18" borderId="0" applyNumberFormat="0" applyBorder="0" applyAlignment="0" applyProtection="0">
      <alignment vertical="center"/>
    </xf>
    <xf numFmtId="0" fontId="12" fillId="19" borderId="0" applyNumberFormat="0" applyBorder="0" applyAlignment="0" applyProtection="0">
      <alignment vertical="center"/>
    </xf>
    <xf numFmtId="0" fontId="12" fillId="19" borderId="0" applyNumberFormat="0" applyBorder="0" applyAlignment="0" applyProtection="0">
      <alignment vertical="center"/>
    </xf>
    <xf numFmtId="0" fontId="12" fillId="23" borderId="0" applyNumberFormat="0" applyBorder="0" applyAlignment="0" applyProtection="0">
      <alignment vertical="center"/>
    </xf>
    <xf numFmtId="0" fontId="12" fillId="23" borderId="0" applyNumberFormat="0" applyBorder="0" applyAlignment="0" applyProtection="0">
      <alignment vertical="center"/>
    </xf>
    <xf numFmtId="0" fontId="43" fillId="0" borderId="0" applyNumberFormat="0" applyFill="0" applyBorder="0" applyAlignment="0" applyProtection="0">
      <alignment vertical="center"/>
    </xf>
    <xf numFmtId="0" fontId="44" fillId="0" borderId="13" applyNumberFormat="0" applyFill="0" applyAlignment="0" applyProtection="0">
      <alignment vertical="center"/>
    </xf>
    <xf numFmtId="0" fontId="44" fillId="0" borderId="13" applyNumberFormat="0" applyFill="0" applyAlignment="0" applyProtection="0">
      <alignment vertical="center"/>
    </xf>
    <xf numFmtId="0" fontId="44" fillId="0" borderId="13" applyNumberFormat="0" applyFill="0" applyAlignment="0" applyProtection="0">
      <alignment vertical="center"/>
    </xf>
    <xf numFmtId="0" fontId="45" fillId="0" borderId="14" applyNumberFormat="0" applyFill="0" applyAlignment="0" applyProtection="0">
      <alignment vertical="center"/>
    </xf>
    <xf numFmtId="0" fontId="45" fillId="0" borderId="14" applyNumberFormat="0" applyFill="0" applyAlignment="0" applyProtection="0">
      <alignment vertical="center"/>
    </xf>
    <xf numFmtId="0" fontId="45" fillId="0" borderId="14" applyNumberFormat="0" applyFill="0" applyAlignment="0" applyProtection="0">
      <alignment vertical="center"/>
    </xf>
    <xf numFmtId="0" fontId="46" fillId="0" borderId="15" applyNumberFormat="0" applyFill="0" applyAlignment="0" applyProtection="0">
      <alignment vertical="center"/>
    </xf>
    <xf numFmtId="0" fontId="46" fillId="0" borderId="15" applyNumberFormat="0" applyFill="0" applyAlignment="0" applyProtection="0">
      <alignment vertical="center"/>
    </xf>
    <xf numFmtId="0" fontId="46" fillId="0" borderId="15" applyNumberFormat="0" applyFill="0" applyAlignment="0" applyProtection="0">
      <alignment vertical="center"/>
    </xf>
    <xf numFmtId="0" fontId="46"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36" fillId="0" borderId="0"/>
    <xf numFmtId="0" fontId="47" fillId="24" borderId="4" applyNumberFormat="0" applyAlignment="0" applyProtection="0">
      <alignment vertical="center"/>
    </xf>
    <xf numFmtId="0" fontId="47" fillId="24" borderId="4" applyNumberFormat="0" applyAlignment="0" applyProtection="0">
      <alignment vertical="center"/>
    </xf>
    <xf numFmtId="0" fontId="47" fillId="24" borderId="4" applyNumberFormat="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9" fontId="1" fillId="0" borderId="0" applyFont="0" applyFill="0" applyBorder="0" applyAlignment="0" applyProtection="0"/>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171" fontId="1" fillId="0" borderId="0" applyFont="0" applyFill="0" applyBorder="0" applyAlignment="0" applyProtection="0"/>
    <xf numFmtId="172" fontId="1" fillId="0" borderId="0" applyFont="0" applyFill="0" applyBorder="0" applyAlignment="0" applyProtection="0"/>
    <xf numFmtId="166" fontId="1" fillId="0" borderId="0" applyFont="0" applyFill="0" applyBorder="0" applyAlignment="0" applyProtection="0"/>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5" fillId="0" borderId="9" applyNumberFormat="0" applyFill="0" applyAlignment="0" applyProtection="0">
      <alignment vertical="center"/>
    </xf>
    <xf numFmtId="0" fontId="55" fillId="0" borderId="9" applyNumberFormat="0" applyFill="0" applyAlignment="0" applyProtection="0">
      <alignment vertical="center"/>
    </xf>
    <xf numFmtId="0" fontId="55" fillId="0" borderId="9" applyNumberFormat="0" applyFill="0" applyAlignment="0" applyProtection="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0" fontId="14" fillId="3" borderId="3" applyNumberFormat="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15" fontId="1" fillId="25" borderId="5" applyFont="0" applyAlignment="0" applyProtection="0">
      <alignment horizontal="center" vertical="center" wrapText="1"/>
      <protection locked="0"/>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8" fillId="26" borderId="5" applyNumberFormat="0" applyProtection="0">
      <alignment horizontal="center" vertical="center"/>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19" fillId="26" borderId="5" applyNumberFormat="0" applyProtection="0">
      <alignment vertical="center" wrapText="1"/>
    </xf>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26" fillId="6" borderId="3"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1" fillId="27" borderId="10"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6" fillId="2" borderId="2" applyNumberFormat="0" applyFon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2" fillId="3" borderId="11" applyNumberFormat="0" applyAlignment="0" applyProtection="0"/>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4" fillId="29" borderId="5" applyNumberFormat="0" applyBorder="0" applyAlignment="0" applyProtection="0">
      <alignment horizontal="center" vertical="center"/>
      <protection locked="0"/>
    </xf>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39" fillId="0" borderId="12" applyNumberFormat="0" applyFill="0" applyAlignment="0" applyProtection="0"/>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48" fillId="0" borderId="16" applyNumberFormat="0" applyFill="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1" fillId="22" borderId="17" applyNumberFormat="0" applyFon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1" fillId="4"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2" fillId="6" borderId="3"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53" fillId="4" borderId="11" applyNumberFormat="0" applyAlignment="0" applyProtection="0">
      <alignment vertical="center"/>
    </xf>
    <xf numFmtId="0" fontId="2" fillId="0" borderId="0"/>
  </cellStyleXfs>
  <cellXfs count="372">
    <xf numFmtId="0" fontId="0" fillId="0" borderId="0" xfId="0"/>
    <xf numFmtId="0" fontId="3" fillId="0" borderId="0" xfId="3" applyFont="1" applyAlignment="1">
      <alignment vertical="center"/>
    </xf>
    <xf numFmtId="0" fontId="5" fillId="0" borderId="1" xfId="0" applyFont="1" applyBorder="1" applyAlignment="1">
      <alignment vertical="top"/>
    </xf>
    <xf numFmtId="0" fontId="4" fillId="0" borderId="0" xfId="0" applyFont="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4" fillId="0" borderId="1" xfId="0" quotePrefix="1" applyFont="1" applyBorder="1" applyAlignment="1">
      <alignment vertical="top"/>
    </xf>
    <xf numFmtId="0" fontId="8" fillId="0" borderId="1" xfId="2" applyFont="1" applyBorder="1" applyAlignment="1">
      <alignment vertical="top"/>
    </xf>
    <xf numFmtId="0" fontId="4" fillId="0" borderId="1" xfId="0" applyFont="1" applyBorder="1" applyAlignment="1">
      <alignment vertical="center"/>
    </xf>
    <xf numFmtId="0" fontId="3" fillId="0" borderId="1" xfId="0" applyFont="1" applyBorder="1" applyAlignment="1">
      <alignment vertical="center"/>
    </xf>
    <xf numFmtId="0" fontId="2" fillId="0" borderId="5" xfId="3" applyBorder="1" applyAlignment="1">
      <alignment horizontal="left" vertical="top"/>
    </xf>
    <xf numFmtId="0" fontId="56" fillId="36" borderId="5" xfId="3" applyFont="1" applyFill="1" applyBorder="1" applyAlignment="1">
      <alignment horizontal="left" vertical="top"/>
    </xf>
    <xf numFmtId="0" fontId="56" fillId="37" borderId="5" xfId="3" applyFont="1" applyFill="1" applyBorder="1" applyAlignment="1">
      <alignment horizontal="left" vertical="top"/>
    </xf>
    <xf numFmtId="0" fontId="57" fillId="37" borderId="5" xfId="3" applyFont="1" applyFill="1" applyBorder="1" applyAlignment="1">
      <alignment horizontal="left" vertical="top"/>
    </xf>
    <xf numFmtId="0" fontId="56" fillId="38" borderId="5" xfId="3" applyFont="1" applyFill="1" applyBorder="1" applyAlignment="1">
      <alignment horizontal="left" vertical="top"/>
    </xf>
    <xf numFmtId="0" fontId="57" fillId="45" borderId="5" xfId="3" applyFont="1" applyFill="1" applyBorder="1" applyAlignment="1">
      <alignment vertical="center"/>
    </xf>
    <xf numFmtId="0" fontId="56" fillId="0" borderId="5" xfId="3" applyFont="1" applyBorder="1" applyAlignment="1">
      <alignment vertical="center"/>
    </xf>
    <xf numFmtId="0" fontId="56" fillId="46" borderId="5" xfId="3" applyFont="1" applyFill="1" applyBorder="1" applyAlignment="1">
      <alignment vertical="center"/>
    </xf>
    <xf numFmtId="0" fontId="56" fillId="34" borderId="5" xfId="3" applyFont="1" applyFill="1" applyBorder="1" applyAlignment="1">
      <alignment vertical="center"/>
    </xf>
    <xf numFmtId="0" fontId="56" fillId="47" borderId="5" xfId="3" applyFont="1" applyFill="1" applyBorder="1" applyAlignment="1">
      <alignment vertical="center"/>
    </xf>
    <xf numFmtId="0" fontId="56" fillId="48" borderId="5" xfId="3" applyFont="1" applyFill="1" applyBorder="1" applyAlignment="1">
      <alignment vertical="center"/>
    </xf>
    <xf numFmtId="0" fontId="56" fillId="48" borderId="5" xfId="3" applyFont="1" applyFill="1" applyBorder="1" applyAlignment="1">
      <alignment horizontal="left" vertical="top"/>
    </xf>
    <xf numFmtId="0" fontId="56" fillId="43" borderId="5" xfId="3" applyFont="1" applyFill="1" applyBorder="1" applyAlignment="1">
      <alignment vertical="center"/>
    </xf>
    <xf numFmtId="0" fontId="57" fillId="0" borderId="5" xfId="3" applyFont="1" applyBorder="1" applyAlignment="1">
      <alignment vertical="center"/>
    </xf>
    <xf numFmtId="0" fontId="57" fillId="0" borderId="0" xfId="3" applyFont="1" applyAlignment="1">
      <alignment vertical="center"/>
    </xf>
    <xf numFmtId="0" fontId="57" fillId="43" borderId="5" xfId="3" applyFont="1" applyFill="1" applyBorder="1" applyAlignment="1">
      <alignment vertical="center"/>
    </xf>
    <xf numFmtId="0" fontId="56" fillId="43" borderId="5" xfId="3" quotePrefix="1" applyFont="1" applyFill="1" applyBorder="1" applyAlignment="1">
      <alignment vertical="center"/>
    </xf>
    <xf numFmtId="0" fontId="2" fillId="34" borderId="5" xfId="3" applyFill="1" applyBorder="1"/>
    <xf numFmtId="0" fontId="2" fillId="33" borderId="5" xfId="3" applyFill="1" applyBorder="1"/>
    <xf numFmtId="22" fontId="56" fillId="34" borderId="5" xfId="3" applyNumberFormat="1" applyFont="1" applyFill="1" applyBorder="1" applyAlignment="1">
      <alignment vertical="center"/>
    </xf>
    <xf numFmtId="0" fontId="56" fillId="0" borderId="5" xfId="3" applyFont="1" applyBorder="1" applyAlignment="1">
      <alignment horizontal="center" vertical="center"/>
    </xf>
    <xf numFmtId="0" fontId="56" fillId="0" borderId="0" xfId="3" applyFont="1" applyAlignment="1">
      <alignment vertical="center"/>
    </xf>
    <xf numFmtId="0" fontId="56" fillId="0" borderId="1" xfId="3" applyFont="1" applyBorder="1" applyAlignment="1">
      <alignment vertical="center"/>
    </xf>
    <xf numFmtId="0" fontId="2" fillId="0" borderId="1" xfId="3" applyBorder="1"/>
    <xf numFmtId="0" fontId="56" fillId="0" borderId="5" xfId="0" applyFont="1" applyBorder="1" applyAlignment="1">
      <alignment vertical="center"/>
    </xf>
    <xf numFmtId="14" fontId="56" fillId="0" borderId="5" xfId="0" applyNumberFormat="1" applyFont="1" applyBorder="1" applyAlignment="1">
      <alignment vertical="center"/>
    </xf>
    <xf numFmtId="0" fontId="56" fillId="0" borderId="5" xfId="0" quotePrefix="1" applyFont="1" applyBorder="1" applyAlignment="1">
      <alignment vertical="center"/>
    </xf>
    <xf numFmtId="22" fontId="56" fillId="0" borderId="5" xfId="0" applyNumberFormat="1" applyFont="1" applyBorder="1" applyAlignment="1">
      <alignment vertical="center"/>
    </xf>
    <xf numFmtId="0" fontId="56" fillId="0" borderId="5" xfId="0" quotePrefix="1" applyFont="1" applyBorder="1" applyAlignment="1">
      <alignment horizontal="center" vertical="center"/>
    </xf>
    <xf numFmtId="0" fontId="56" fillId="48" borderId="5" xfId="0" quotePrefix="1" applyFont="1" applyFill="1" applyBorder="1" applyAlignment="1">
      <alignment horizontal="center" vertical="center"/>
    </xf>
    <xf numFmtId="22" fontId="56" fillId="48" borderId="5" xfId="0" applyNumberFormat="1" applyFont="1" applyFill="1" applyBorder="1" applyAlignment="1">
      <alignment vertical="center"/>
    </xf>
    <xf numFmtId="22" fontId="56" fillId="43" borderId="5" xfId="0" applyNumberFormat="1" applyFont="1" applyFill="1" applyBorder="1" applyAlignment="1">
      <alignment vertical="center"/>
    </xf>
    <xf numFmtId="0" fontId="56" fillId="43" borderId="5" xfId="0" quotePrefix="1" applyFont="1" applyFill="1" applyBorder="1" applyAlignment="1">
      <alignment horizontal="center" vertical="center"/>
    </xf>
    <xf numFmtId="0" fontId="0" fillId="49" borderId="5" xfId="0" applyFill="1" applyBorder="1"/>
    <xf numFmtId="0" fontId="0" fillId="33" borderId="5" xfId="0" applyFill="1" applyBorder="1"/>
    <xf numFmtId="22" fontId="56" fillId="34" borderId="5" xfId="0" applyNumberFormat="1" applyFont="1" applyFill="1" applyBorder="1" applyAlignment="1">
      <alignment vertical="center"/>
    </xf>
    <xf numFmtId="0" fontId="56" fillId="0" borderId="5" xfId="0" applyFont="1" applyBorder="1" applyAlignment="1">
      <alignment horizontal="center" vertical="center"/>
    </xf>
    <xf numFmtId="0" fontId="57" fillId="35" borderId="5" xfId="3" applyFont="1" applyFill="1" applyBorder="1" applyAlignment="1">
      <alignment horizontal="left" vertical="top"/>
    </xf>
    <xf numFmtId="0" fontId="56" fillId="35" borderId="5" xfId="3" applyFont="1" applyFill="1" applyBorder="1" applyAlignment="1">
      <alignment horizontal="left" vertical="top"/>
    </xf>
    <xf numFmtId="0" fontId="58" fillId="0" borderId="18" xfId="0" applyFont="1" applyBorder="1" applyAlignment="1">
      <alignment vertical="top"/>
    </xf>
    <xf numFmtId="0" fontId="57" fillId="35" borderId="19" xfId="0" applyFont="1" applyFill="1" applyBorder="1" applyAlignment="1">
      <alignment horizontal="left" vertical="top"/>
    </xf>
    <xf numFmtId="0" fontId="56" fillId="35" borderId="20" xfId="0" applyFont="1" applyFill="1" applyBorder="1" applyAlignment="1">
      <alignment horizontal="left" vertical="top"/>
    </xf>
    <xf numFmtId="0" fontId="56" fillId="36" borderId="5" xfId="0" applyFont="1" applyFill="1" applyBorder="1" applyAlignment="1">
      <alignment horizontal="left" vertical="top"/>
    </xf>
    <xf numFmtId="0" fontId="56" fillId="50" borderId="5" xfId="0" applyFont="1" applyFill="1" applyBorder="1" applyAlignment="1">
      <alignment horizontal="left" vertical="top"/>
    </xf>
    <xf numFmtId="0" fontId="0" fillId="49" borderId="5" xfId="0" applyFill="1" applyBorder="1" applyAlignment="1">
      <alignment horizontal="left"/>
    </xf>
    <xf numFmtId="0" fontId="2" fillId="0" borderId="19" xfId="3" applyBorder="1" applyAlignment="1">
      <alignment horizontal="left" vertical="top"/>
    </xf>
    <xf numFmtId="0" fontId="56" fillId="0" borderId="19" xfId="0" applyFont="1" applyBorder="1" applyAlignment="1">
      <alignment vertical="center"/>
    </xf>
    <xf numFmtId="0" fontId="2" fillId="0" borderId="21" xfId="3" applyBorder="1" applyAlignment="1">
      <alignment horizontal="left" vertical="top"/>
    </xf>
    <xf numFmtId="0" fontId="56" fillId="0" borderId="21" xfId="0" quotePrefix="1" applyFont="1" applyBorder="1" applyAlignment="1">
      <alignment vertical="center"/>
    </xf>
    <xf numFmtId="0" fontId="0" fillId="0" borderId="5" xfId="0" applyBorder="1"/>
    <xf numFmtId="0" fontId="0" fillId="36" borderId="5" xfId="0" applyFill="1" applyBorder="1" applyAlignment="1">
      <alignment horizontal="center" vertical="top"/>
    </xf>
    <xf numFmtId="0" fontId="0" fillId="36" borderId="5" xfId="0" applyFill="1" applyBorder="1" applyAlignment="1">
      <alignment horizontal="left" vertical="top"/>
    </xf>
    <xf numFmtId="0" fontId="0" fillId="36" borderId="5" xfId="0" quotePrefix="1" applyFill="1" applyBorder="1" applyAlignment="1">
      <alignment horizontal="left" vertical="top"/>
    </xf>
    <xf numFmtId="0" fontId="56" fillId="36" borderId="22" xfId="0" applyFont="1" applyFill="1" applyBorder="1" applyAlignment="1">
      <alignment horizontal="left" vertical="top"/>
    </xf>
    <xf numFmtId="0" fontId="2" fillId="0" borderId="5" xfId="3" applyBorder="1" applyAlignment="1">
      <alignment horizontal="center" vertical="top"/>
    </xf>
    <xf numFmtId="0" fontId="2" fillId="0" borderId="0" xfId="3"/>
    <xf numFmtId="0" fontId="4" fillId="35" borderId="20" xfId="0" applyFont="1" applyFill="1" applyBorder="1" applyAlignment="1">
      <alignment horizontal="center" vertical="top"/>
    </xf>
    <xf numFmtId="0" fontId="4" fillId="35" borderId="20" xfId="0" applyFont="1" applyFill="1" applyBorder="1" applyAlignment="1">
      <alignment horizontal="left" vertical="top"/>
    </xf>
    <xf numFmtId="0" fontId="4" fillId="35" borderId="21" xfId="0" applyFont="1" applyFill="1" applyBorder="1" applyAlignment="1">
      <alignment horizontal="left" vertical="top"/>
    </xf>
    <xf numFmtId="0" fontId="4" fillId="0" borderId="0" xfId="0" applyFont="1"/>
    <xf numFmtId="0" fontId="4" fillId="36" borderId="5" xfId="0" applyFont="1" applyFill="1" applyBorder="1" applyAlignment="1">
      <alignment horizontal="center" vertical="top"/>
    </xf>
    <xf numFmtId="0" fontId="4" fillId="36" borderId="5" xfId="0" applyFont="1" applyFill="1" applyBorder="1" applyAlignment="1">
      <alignment horizontal="left" vertical="top"/>
    </xf>
    <xf numFmtId="0" fontId="4" fillId="36" borderId="5" xfId="0" quotePrefix="1" applyFont="1" applyFill="1" applyBorder="1" applyAlignment="1">
      <alignment horizontal="left" vertical="top"/>
    </xf>
    <xf numFmtId="0" fontId="4" fillId="36" borderId="22" xfId="0" applyFont="1" applyFill="1" applyBorder="1" applyAlignment="1">
      <alignment horizontal="left" vertical="top"/>
    </xf>
    <xf numFmtId="0" fontId="4" fillId="36" borderId="22" xfId="0" applyFont="1" applyFill="1" applyBorder="1" applyAlignment="1">
      <alignment horizontal="center" vertical="top"/>
    </xf>
    <xf numFmtId="0" fontId="4" fillId="36" borderId="22" xfId="0" quotePrefix="1" applyFont="1" applyFill="1" applyBorder="1" applyAlignment="1">
      <alignment horizontal="left" vertical="top"/>
    </xf>
    <xf numFmtId="0" fontId="4" fillId="50" borderId="5" xfId="0" applyFont="1" applyFill="1" applyBorder="1" applyAlignment="1">
      <alignment horizontal="center" vertical="top"/>
    </xf>
    <xf numFmtId="0" fontId="4" fillId="50" borderId="5" xfId="0" applyFont="1" applyFill="1" applyBorder="1" applyAlignment="1">
      <alignment horizontal="left" vertical="top"/>
    </xf>
    <xf numFmtId="0" fontId="4" fillId="50" borderId="5" xfId="0" quotePrefix="1" applyFont="1" applyFill="1" applyBorder="1" applyAlignment="1">
      <alignment horizontal="left" vertical="top"/>
    </xf>
    <xf numFmtId="0" fontId="4" fillId="50" borderId="0" xfId="0" applyFont="1" applyFill="1"/>
    <xf numFmtId="0" fontId="2" fillId="37" borderId="5" xfId="3" applyFill="1" applyBorder="1"/>
    <xf numFmtId="0" fontId="2" fillId="37" borderId="5" xfId="3" applyFill="1" applyBorder="1" applyAlignment="1">
      <alignment horizontal="left" vertical="top"/>
    </xf>
    <xf numFmtId="0" fontId="2" fillId="37" borderId="5" xfId="3" quotePrefix="1" applyFill="1" applyBorder="1" applyAlignment="1">
      <alignment horizontal="left" vertical="top"/>
    </xf>
    <xf numFmtId="0" fontId="2" fillId="37" borderId="5" xfId="3" applyFill="1" applyBorder="1" applyAlignment="1">
      <alignment horizontal="center" vertical="top"/>
    </xf>
    <xf numFmtId="0" fontId="2" fillId="37" borderId="0" xfId="3" applyFill="1"/>
    <xf numFmtId="0" fontId="2" fillId="36" borderId="5" xfId="3" applyFill="1" applyBorder="1" applyAlignment="1">
      <alignment horizontal="center" vertical="top"/>
    </xf>
    <xf numFmtId="0" fontId="2" fillId="36" borderId="5" xfId="3" applyFill="1" applyBorder="1" applyAlignment="1">
      <alignment horizontal="left" vertical="top"/>
    </xf>
    <xf numFmtId="0" fontId="2" fillId="36" borderId="5" xfId="3" quotePrefix="1" applyFill="1" applyBorder="1" applyAlignment="1">
      <alignment horizontal="left" vertical="top"/>
    </xf>
    <xf numFmtId="1" fontId="2" fillId="36" borderId="5" xfId="3" applyNumberFormat="1" applyFill="1" applyBorder="1" applyAlignment="1">
      <alignment horizontal="left" vertical="top"/>
    </xf>
    <xf numFmtId="0" fontId="2" fillId="38" borderId="5" xfId="3" applyFill="1" applyBorder="1" applyAlignment="1">
      <alignment horizontal="center" vertical="top"/>
    </xf>
    <xf numFmtId="0" fontId="2" fillId="38" borderId="5" xfId="3" applyFill="1" applyBorder="1" applyAlignment="1">
      <alignment horizontal="left" vertical="top"/>
    </xf>
    <xf numFmtId="0" fontId="2" fillId="38" borderId="5" xfId="3" quotePrefix="1" applyFill="1" applyBorder="1" applyAlignment="1">
      <alignment horizontal="left" vertical="top"/>
    </xf>
    <xf numFmtId="0" fontId="2" fillId="38" borderId="0" xfId="3" applyFill="1"/>
    <xf numFmtId="0" fontId="2" fillId="39" borderId="5" xfId="3" applyFill="1" applyBorder="1" applyAlignment="1">
      <alignment horizontal="left" vertical="top"/>
    </xf>
    <xf numFmtId="2" fontId="2" fillId="38" borderId="5" xfId="3" quotePrefix="1" applyNumberFormat="1" applyFill="1" applyBorder="1" applyAlignment="1">
      <alignment horizontal="left" vertical="top"/>
    </xf>
    <xf numFmtId="2" fontId="2" fillId="38" borderId="5" xfId="3" applyNumberFormat="1" applyFill="1" applyBorder="1" applyAlignment="1">
      <alignment horizontal="left" vertical="top"/>
    </xf>
    <xf numFmtId="0" fontId="2" fillId="40" borderId="0" xfId="3" applyFill="1"/>
    <xf numFmtId="0" fontId="2" fillId="41" borderId="0" xfId="3" applyFill="1"/>
    <xf numFmtId="0" fontId="2" fillId="42" borderId="0" xfId="3" applyFill="1"/>
    <xf numFmtId="0" fontId="2" fillId="43" borderId="0" xfId="3" applyFill="1"/>
    <xf numFmtId="0" fontId="2" fillId="44" borderId="0" xfId="3" applyFill="1"/>
    <xf numFmtId="0" fontId="2" fillId="35" borderId="5" xfId="3" applyFill="1" applyBorder="1" applyAlignment="1">
      <alignment horizontal="center" vertical="top"/>
    </xf>
    <xf numFmtId="0" fontId="2" fillId="35" borderId="5" xfId="3" applyFill="1" applyBorder="1" applyAlignment="1">
      <alignment horizontal="left" vertical="top"/>
    </xf>
    <xf numFmtId="0" fontId="2" fillId="0" borderId="0" xfId="3" applyAlignment="1">
      <alignment horizontal="left" vertical="top"/>
    </xf>
    <xf numFmtId="0" fontId="2" fillId="0" borderId="0" xfId="3" applyAlignment="1">
      <alignment horizontal="center" vertical="top"/>
    </xf>
    <xf numFmtId="2" fontId="0" fillId="36" borderId="5" xfId="0" quotePrefix="1" applyNumberFormat="1" applyFill="1" applyBorder="1" applyAlignment="1">
      <alignment horizontal="left" vertical="top"/>
    </xf>
    <xf numFmtId="0" fontId="0" fillId="49" borderId="5" xfId="0" quotePrefix="1" applyFill="1" applyBorder="1" applyAlignment="1">
      <alignment horizontal="left"/>
    </xf>
    <xf numFmtId="2" fontId="2" fillId="40" borderId="5" xfId="3" quotePrefix="1" applyNumberFormat="1" applyFill="1" applyBorder="1" applyAlignment="1">
      <alignment horizontal="left" vertical="top"/>
    </xf>
    <xf numFmtId="0" fontId="3" fillId="0" borderId="5" xfId="3" applyFont="1" applyBorder="1" applyAlignment="1">
      <alignment horizontal="left" vertical="top"/>
    </xf>
    <xf numFmtId="0" fontId="3" fillId="0" borderId="5" xfId="3" applyFont="1" applyBorder="1" applyAlignment="1">
      <alignment horizontal="center" vertical="top"/>
    </xf>
    <xf numFmtId="0" fontId="59" fillId="51" borderId="5" xfId="3" applyFont="1" applyFill="1" applyBorder="1" applyAlignment="1">
      <alignment horizontal="left" vertical="top"/>
    </xf>
    <xf numFmtId="0" fontId="60" fillId="51" borderId="5" xfId="3" applyFont="1" applyFill="1" applyBorder="1" applyAlignment="1">
      <alignment horizontal="center" vertical="top"/>
    </xf>
    <xf numFmtId="0" fontId="60" fillId="51" borderId="5" xfId="3" applyFont="1" applyFill="1" applyBorder="1" applyAlignment="1">
      <alignment horizontal="left" vertical="top"/>
    </xf>
    <xf numFmtId="0" fontId="5" fillId="51" borderId="5" xfId="3" applyFont="1" applyFill="1" applyBorder="1" applyAlignment="1">
      <alignment horizontal="left" vertical="top"/>
    </xf>
    <xf numFmtId="0" fontId="3" fillId="33" borderId="5" xfId="3" applyFont="1" applyFill="1" applyBorder="1" applyAlignment="1">
      <alignment vertical="top"/>
    </xf>
    <xf numFmtId="0" fontId="3" fillId="33" borderId="5" xfId="3" applyFont="1" applyFill="1" applyBorder="1" applyAlignment="1">
      <alignment horizontal="center" vertical="top"/>
    </xf>
    <xf numFmtId="0" fontId="3" fillId="33" borderId="5" xfId="3" applyFont="1" applyFill="1" applyBorder="1" applyAlignment="1">
      <alignment horizontal="left" vertical="top"/>
    </xf>
    <xf numFmtId="0" fontId="3" fillId="33" borderId="5" xfId="3" quotePrefix="1" applyFont="1" applyFill="1" applyBorder="1" applyAlignment="1">
      <alignment vertical="top"/>
    </xf>
    <xf numFmtId="0" fontId="3" fillId="33" borderId="5" xfId="0" applyFont="1" applyFill="1" applyBorder="1" applyAlignment="1">
      <alignment vertical="top"/>
    </xf>
    <xf numFmtId="0" fontId="3" fillId="33" borderId="5" xfId="0" applyFont="1" applyFill="1" applyBorder="1" applyAlignment="1">
      <alignment horizontal="center" vertical="top"/>
    </xf>
    <xf numFmtId="0" fontId="3" fillId="33" borderId="5" xfId="3" quotePrefix="1" applyFont="1" applyFill="1" applyBorder="1" applyAlignment="1">
      <alignment horizontal="left" vertical="top"/>
    </xf>
    <xf numFmtId="0" fontId="5" fillId="37" borderId="5" xfId="3" applyFont="1" applyFill="1" applyBorder="1" applyAlignment="1">
      <alignment horizontal="left" vertical="top"/>
    </xf>
    <xf numFmtId="0" fontId="3" fillId="37" borderId="5" xfId="3" applyFont="1" applyFill="1" applyBorder="1"/>
    <xf numFmtId="0" fontId="3" fillId="37" borderId="5" xfId="3" applyFont="1" applyFill="1" applyBorder="1" applyAlignment="1">
      <alignment horizontal="left" vertical="top"/>
    </xf>
    <xf numFmtId="0" fontId="3" fillId="37" borderId="5" xfId="3" quotePrefix="1" applyFont="1" applyFill="1" applyBorder="1" applyAlignment="1">
      <alignment horizontal="left" vertical="top"/>
    </xf>
    <xf numFmtId="0" fontId="3" fillId="37" borderId="5" xfId="3" applyFont="1" applyFill="1" applyBorder="1" applyAlignment="1">
      <alignment horizontal="center" vertical="top"/>
    </xf>
    <xf numFmtId="0" fontId="3" fillId="36" borderId="5" xfId="3" applyFont="1" applyFill="1" applyBorder="1" applyAlignment="1">
      <alignment horizontal="left" vertical="top"/>
    </xf>
    <xf numFmtId="0" fontId="3" fillId="36" borderId="5" xfId="3" applyFont="1" applyFill="1" applyBorder="1" applyAlignment="1">
      <alignment horizontal="center" vertical="top"/>
    </xf>
    <xf numFmtId="0" fontId="3" fillId="36" borderId="5" xfId="3" quotePrefix="1" applyFont="1" applyFill="1" applyBorder="1" applyAlignment="1">
      <alignment horizontal="left" vertical="top"/>
    </xf>
    <xf numFmtId="1" fontId="3" fillId="36" borderId="5" xfId="3" applyNumberFormat="1" applyFont="1" applyFill="1" applyBorder="1" applyAlignment="1">
      <alignment horizontal="left" vertical="top"/>
    </xf>
    <xf numFmtId="0" fontId="3" fillId="37" borderId="0" xfId="3" applyFont="1" applyFill="1"/>
    <xf numFmtId="0" fontId="3" fillId="38" borderId="5" xfId="3" applyFont="1" applyFill="1" applyBorder="1" applyAlignment="1">
      <alignment horizontal="left" vertical="top"/>
    </xf>
    <xf numFmtId="0" fontId="3" fillId="38" borderId="5" xfId="3" applyFont="1" applyFill="1" applyBorder="1" applyAlignment="1">
      <alignment horizontal="center" vertical="top"/>
    </xf>
    <xf numFmtId="0" fontId="3" fillId="38" borderId="5" xfId="3" quotePrefix="1" applyFont="1" applyFill="1" applyBorder="1" applyAlignment="1">
      <alignment horizontal="left" vertical="top"/>
    </xf>
    <xf numFmtId="0" fontId="3" fillId="39" borderId="5" xfId="3" applyFont="1" applyFill="1" applyBorder="1" applyAlignment="1">
      <alignment horizontal="left" vertical="top"/>
    </xf>
    <xf numFmtId="2" fontId="3" fillId="38" borderId="5" xfId="3" quotePrefix="1" applyNumberFormat="1" applyFont="1" applyFill="1" applyBorder="1" applyAlignment="1">
      <alignment horizontal="left" vertical="top"/>
    </xf>
    <xf numFmtId="2" fontId="3" fillId="38" borderId="5" xfId="3" applyNumberFormat="1" applyFont="1" applyFill="1" applyBorder="1" applyAlignment="1">
      <alignment horizontal="left" vertical="top"/>
    </xf>
    <xf numFmtId="0" fontId="3" fillId="36" borderId="5" xfId="0" applyFont="1" applyFill="1" applyBorder="1" applyAlignment="1">
      <alignment horizontal="left" vertical="top"/>
    </xf>
    <xf numFmtId="2" fontId="4" fillId="36" borderId="5" xfId="0" quotePrefix="1" applyNumberFormat="1" applyFont="1" applyFill="1" applyBorder="1" applyAlignment="1">
      <alignment horizontal="left" vertical="top"/>
    </xf>
    <xf numFmtId="0" fontId="3" fillId="40" borderId="5" xfId="3" applyFont="1" applyFill="1" applyBorder="1" applyAlignment="1">
      <alignment horizontal="left" vertical="top"/>
    </xf>
    <xf numFmtId="0" fontId="3" fillId="40" borderId="5" xfId="3" applyFont="1" applyFill="1" applyBorder="1" applyAlignment="1">
      <alignment horizontal="center" vertical="top"/>
    </xf>
    <xf numFmtId="0" fontId="3" fillId="40" borderId="5" xfId="3" quotePrefix="1" applyFont="1" applyFill="1" applyBorder="1" applyAlignment="1">
      <alignment horizontal="left" vertical="top"/>
    </xf>
    <xf numFmtId="0" fontId="3" fillId="41" borderId="5" xfId="3" applyFont="1" applyFill="1" applyBorder="1" applyAlignment="1">
      <alignment horizontal="left" vertical="top"/>
    </xf>
    <xf numFmtId="0" fontId="3" fillId="41" borderId="5" xfId="3" applyFont="1" applyFill="1" applyBorder="1" applyAlignment="1">
      <alignment horizontal="center" vertical="top"/>
    </xf>
    <xf numFmtId="0" fontId="3" fillId="41" borderId="5" xfId="3" quotePrefix="1" applyFont="1" applyFill="1" applyBorder="1" applyAlignment="1">
      <alignment horizontal="left" vertical="top"/>
    </xf>
    <xf numFmtId="2" fontId="3" fillId="41" borderId="5" xfId="3" quotePrefix="1" applyNumberFormat="1" applyFont="1" applyFill="1" applyBorder="1" applyAlignment="1">
      <alignment horizontal="left" vertical="top"/>
    </xf>
    <xf numFmtId="0" fontId="3" fillId="42" borderId="5" xfId="3" applyFont="1" applyFill="1" applyBorder="1" applyAlignment="1">
      <alignment horizontal="left" vertical="top"/>
    </xf>
    <xf numFmtId="0" fontId="3" fillId="42" borderId="5" xfId="3" applyFont="1" applyFill="1" applyBorder="1" applyAlignment="1">
      <alignment horizontal="center" vertical="top"/>
    </xf>
    <xf numFmtId="0" fontId="3" fillId="42" borderId="5" xfId="3" quotePrefix="1" applyFont="1" applyFill="1" applyBorder="1" applyAlignment="1">
      <alignment horizontal="left" vertical="top"/>
    </xf>
    <xf numFmtId="2" fontId="3" fillId="42" borderId="5" xfId="3" quotePrefix="1" applyNumberFormat="1" applyFont="1" applyFill="1" applyBorder="1" applyAlignment="1">
      <alignment horizontal="left" vertical="top"/>
    </xf>
    <xf numFmtId="0" fontId="3" fillId="43" borderId="5" xfId="3" applyFont="1" applyFill="1" applyBorder="1" applyAlignment="1">
      <alignment horizontal="left" vertical="top"/>
    </xf>
    <xf numFmtId="0" fontId="3" fillId="43" borderId="5" xfId="3" applyFont="1" applyFill="1" applyBorder="1" applyAlignment="1">
      <alignment horizontal="center" vertical="top"/>
    </xf>
    <xf numFmtId="0" fontId="3" fillId="43" borderId="5" xfId="3" quotePrefix="1" applyFont="1" applyFill="1" applyBorder="1" applyAlignment="1">
      <alignment horizontal="left" vertical="top"/>
    </xf>
    <xf numFmtId="0" fontId="3" fillId="44" borderId="5" xfId="3" applyFont="1" applyFill="1" applyBorder="1" applyAlignment="1">
      <alignment horizontal="left" vertical="top"/>
    </xf>
    <xf numFmtId="0" fontId="3" fillId="44" borderId="5" xfId="3" applyFont="1" applyFill="1" applyBorder="1" applyAlignment="1">
      <alignment horizontal="center" vertical="top"/>
    </xf>
    <xf numFmtId="0" fontId="3" fillId="44" borderId="5" xfId="3" quotePrefix="1" applyFont="1" applyFill="1" applyBorder="1" applyAlignment="1">
      <alignment horizontal="left" vertical="top"/>
    </xf>
    <xf numFmtId="0" fontId="5" fillId="35" borderId="5" xfId="3" applyFont="1" applyFill="1" applyBorder="1" applyAlignment="1">
      <alignment horizontal="left" vertical="top"/>
    </xf>
    <xf numFmtId="0" fontId="3" fillId="35" borderId="5" xfId="3" applyFont="1" applyFill="1" applyBorder="1" applyAlignment="1">
      <alignment horizontal="center" vertical="top"/>
    </xf>
    <xf numFmtId="0" fontId="3" fillId="35" borderId="5" xfId="3" applyFont="1" applyFill="1" applyBorder="1" applyAlignment="1">
      <alignment horizontal="left" vertical="top"/>
    </xf>
    <xf numFmtId="0" fontId="2" fillId="0" borderId="5" xfId="3" applyBorder="1"/>
    <xf numFmtId="0" fontId="61" fillId="52" borderId="5" xfId="0" quotePrefix="1" applyFont="1" applyFill="1" applyBorder="1" applyAlignment="1">
      <alignment horizontal="left"/>
    </xf>
    <xf numFmtId="0" fontId="61" fillId="52" borderId="5" xfId="0" applyFont="1" applyFill="1" applyBorder="1" applyAlignment="1">
      <alignment horizontal="left"/>
    </xf>
    <xf numFmtId="0" fontId="0" fillId="49" borderId="5" xfId="0" quotePrefix="1" applyFill="1" applyBorder="1"/>
    <xf numFmtId="0" fontId="56" fillId="36" borderId="1" xfId="3" applyFont="1" applyFill="1" applyBorder="1" applyAlignment="1">
      <alignment horizontal="left" vertical="top"/>
    </xf>
    <xf numFmtId="0" fontId="2" fillId="36" borderId="1" xfId="3" applyFill="1" applyBorder="1" applyAlignment="1">
      <alignment horizontal="center" vertical="top"/>
    </xf>
    <xf numFmtId="0" fontId="2" fillId="36" borderId="1" xfId="3" applyFill="1" applyBorder="1" applyAlignment="1">
      <alignment horizontal="left" vertical="top"/>
    </xf>
    <xf numFmtId="0" fontId="56" fillId="0" borderId="1" xfId="0" applyFont="1" applyBorder="1" applyAlignment="1">
      <alignment vertical="center"/>
    </xf>
    <xf numFmtId="14" fontId="0" fillId="0" borderId="0" xfId="0" applyNumberFormat="1"/>
    <xf numFmtId="0" fontId="56" fillId="0" borderId="1" xfId="0" quotePrefix="1" applyFont="1" applyBorder="1" applyAlignment="1">
      <alignment vertical="center"/>
    </xf>
    <xf numFmtId="0" fontId="56" fillId="0" borderId="5" xfId="3" quotePrefix="1" applyFont="1" applyBorder="1" applyAlignment="1">
      <alignment vertical="center"/>
    </xf>
    <xf numFmtId="0" fontId="0" fillId="0" borderId="5" xfId="0" quotePrefix="1" applyBorder="1" applyAlignment="1">
      <alignment horizontal="left"/>
    </xf>
    <xf numFmtId="0" fontId="7" fillId="0" borderId="5" xfId="2" applyBorder="1"/>
    <xf numFmtId="0" fontId="3" fillId="0" borderId="1" xfId="3" applyFont="1" applyBorder="1" applyAlignment="1">
      <alignment vertical="center"/>
    </xf>
    <xf numFmtId="0" fontId="3" fillId="0" borderId="22" xfId="3" applyFont="1" applyBorder="1" applyAlignment="1">
      <alignment vertical="center"/>
    </xf>
    <xf numFmtId="0" fontId="5" fillId="37" borderId="1" xfId="3" applyFont="1" applyFill="1" applyBorder="1" applyAlignment="1">
      <alignment horizontal="left" vertical="top"/>
    </xf>
    <xf numFmtId="0" fontId="3" fillId="37" borderId="1" xfId="3" applyFont="1" applyFill="1" applyBorder="1" applyAlignment="1">
      <alignment horizontal="left" vertical="top"/>
    </xf>
    <xf numFmtId="0" fontId="3" fillId="37" borderId="1" xfId="3" applyFont="1" applyFill="1" applyBorder="1" applyAlignment="1">
      <alignment horizontal="center" vertical="top"/>
    </xf>
    <xf numFmtId="0" fontId="3" fillId="37" borderId="1" xfId="3" quotePrefix="1" applyFont="1" applyFill="1" applyBorder="1" applyAlignment="1">
      <alignment horizontal="left" vertical="top"/>
    </xf>
    <xf numFmtId="0" fontId="3" fillId="36" borderId="1" xfId="3" applyFont="1" applyFill="1" applyBorder="1" applyAlignment="1">
      <alignment horizontal="left" vertical="top"/>
    </xf>
    <xf numFmtId="0" fontId="3" fillId="36" borderId="1" xfId="3" applyFont="1" applyFill="1" applyBorder="1" applyAlignment="1">
      <alignment horizontal="center" vertical="top"/>
    </xf>
    <xf numFmtId="0" fontId="3" fillId="44" borderId="1" xfId="3" applyFont="1" applyFill="1" applyBorder="1" applyAlignment="1">
      <alignment horizontal="left" vertical="top"/>
    </xf>
    <xf numFmtId="0" fontId="3" fillId="44" borderId="1" xfId="3" applyFont="1" applyFill="1" applyBorder="1" applyAlignment="1">
      <alignment horizontal="center" vertical="top"/>
    </xf>
    <xf numFmtId="0" fontId="3" fillId="44" borderId="1" xfId="3" quotePrefix="1" applyFont="1" applyFill="1" applyBorder="1" applyAlignment="1">
      <alignment horizontal="left" vertical="top"/>
    </xf>
    <xf numFmtId="0" fontId="3" fillId="44" borderId="0" xfId="3" applyFont="1" applyFill="1"/>
    <xf numFmtId="0" fontId="3" fillId="36" borderId="1" xfId="3" quotePrefix="1" applyFont="1" applyFill="1" applyBorder="1" applyAlignment="1">
      <alignment horizontal="left" vertical="top"/>
    </xf>
    <xf numFmtId="0" fontId="3" fillId="0" borderId="0" xfId="3" applyFont="1"/>
    <xf numFmtId="0" fontId="59" fillId="51" borderId="1" xfId="3" applyFont="1" applyFill="1" applyBorder="1" applyAlignment="1">
      <alignment horizontal="left" vertical="top"/>
    </xf>
    <xf numFmtId="0" fontId="60" fillId="51" borderId="1" xfId="3" applyFont="1" applyFill="1" applyBorder="1" applyAlignment="1">
      <alignment horizontal="center" vertical="top"/>
    </xf>
    <xf numFmtId="0" fontId="60" fillId="51" borderId="1" xfId="3" applyFont="1" applyFill="1" applyBorder="1" applyAlignment="1">
      <alignment horizontal="left" vertical="top"/>
    </xf>
    <xf numFmtId="0" fontId="5" fillId="51" borderId="1" xfId="3" applyFont="1" applyFill="1" applyBorder="1" applyAlignment="1">
      <alignment horizontal="left" vertical="top"/>
    </xf>
    <xf numFmtId="0" fontId="60" fillId="51" borderId="23" xfId="3" applyFont="1" applyFill="1" applyBorder="1" applyAlignment="1">
      <alignment horizontal="left" vertical="top"/>
    </xf>
    <xf numFmtId="0" fontId="3" fillId="0" borderId="0" xfId="3" applyFont="1" applyAlignment="1">
      <alignment vertical="top"/>
    </xf>
    <xf numFmtId="0" fontId="3" fillId="33" borderId="1" xfId="3" applyFont="1" applyFill="1" applyBorder="1" applyAlignment="1">
      <alignment vertical="top"/>
    </xf>
    <xf numFmtId="0" fontId="3" fillId="33" borderId="1" xfId="3" applyFont="1" applyFill="1" applyBorder="1" applyAlignment="1">
      <alignment horizontal="center" vertical="top"/>
    </xf>
    <xf numFmtId="0" fontId="3" fillId="33" borderId="1" xfId="3" applyFont="1" applyFill="1" applyBorder="1" applyAlignment="1">
      <alignment horizontal="left" vertical="top"/>
    </xf>
    <xf numFmtId="0" fontId="3" fillId="33" borderId="23" xfId="3" applyFont="1" applyFill="1" applyBorder="1" applyAlignment="1">
      <alignment vertical="top"/>
    </xf>
    <xf numFmtId="0" fontId="3" fillId="33" borderId="1" xfId="0" applyFont="1" applyFill="1" applyBorder="1" applyAlignment="1">
      <alignment vertical="top"/>
    </xf>
    <xf numFmtId="0" fontId="3" fillId="33" borderId="1" xfId="0" applyFont="1" applyFill="1" applyBorder="1" applyAlignment="1">
      <alignment horizontal="center" vertical="top"/>
    </xf>
    <xf numFmtId="0" fontId="3" fillId="33" borderId="1" xfId="3" quotePrefix="1" applyFont="1" applyFill="1" applyBorder="1" applyAlignment="1">
      <alignment horizontal="left" vertical="top"/>
    </xf>
    <xf numFmtId="0" fontId="3" fillId="38" borderId="1" xfId="3" applyFont="1" applyFill="1" applyBorder="1" applyAlignment="1">
      <alignment horizontal="left" vertical="top"/>
    </xf>
    <xf numFmtId="0" fontId="3" fillId="38" borderId="1" xfId="3" applyFont="1" applyFill="1" applyBorder="1" applyAlignment="1">
      <alignment horizontal="center" vertical="top"/>
    </xf>
    <xf numFmtId="0" fontId="3" fillId="38" borderId="1" xfId="3" quotePrefix="1" applyFont="1" applyFill="1" applyBorder="1" applyAlignment="1">
      <alignment horizontal="left" vertical="top"/>
    </xf>
    <xf numFmtId="0" fontId="3" fillId="38" borderId="0" xfId="3" applyFont="1" applyFill="1"/>
    <xf numFmtId="0" fontId="3" fillId="39" borderId="1" xfId="3" applyFont="1" applyFill="1" applyBorder="1" applyAlignment="1">
      <alignment horizontal="left" vertical="top"/>
    </xf>
    <xf numFmtId="2" fontId="3" fillId="38" borderId="1" xfId="3" quotePrefix="1" applyNumberFormat="1" applyFont="1" applyFill="1" applyBorder="1" applyAlignment="1">
      <alignment horizontal="left" vertical="top"/>
    </xf>
    <xf numFmtId="2" fontId="3" fillId="38" borderId="1" xfId="3" applyNumberFormat="1" applyFont="1" applyFill="1" applyBorder="1" applyAlignment="1">
      <alignment horizontal="left" vertical="top"/>
    </xf>
    <xf numFmtId="0" fontId="4" fillId="36" borderId="1" xfId="0" applyFont="1" applyFill="1" applyBorder="1" applyAlignment="1">
      <alignment horizontal="left" vertical="top"/>
    </xf>
    <xf numFmtId="0" fontId="4" fillId="36" borderId="1" xfId="0" applyFont="1" applyFill="1" applyBorder="1" applyAlignment="1">
      <alignment horizontal="center" vertical="top"/>
    </xf>
    <xf numFmtId="0" fontId="3" fillId="36" borderId="1" xfId="0" applyFont="1" applyFill="1" applyBorder="1" applyAlignment="1">
      <alignment horizontal="left" vertical="top"/>
    </xf>
    <xf numFmtId="0" fontId="4" fillId="36" borderId="1" xfId="0" quotePrefix="1" applyFont="1" applyFill="1" applyBorder="1" applyAlignment="1">
      <alignment horizontal="left" vertical="top"/>
    </xf>
    <xf numFmtId="2" fontId="4" fillId="36" borderId="1" xfId="0" quotePrefix="1" applyNumberFormat="1" applyFont="1" applyFill="1" applyBorder="1" applyAlignment="1">
      <alignment horizontal="left" vertical="top"/>
    </xf>
    <xf numFmtId="0" fontId="3" fillId="40" borderId="1" xfId="3" applyFont="1" applyFill="1" applyBorder="1" applyAlignment="1">
      <alignment horizontal="left" vertical="top"/>
    </xf>
    <xf numFmtId="0" fontId="3" fillId="40" borderId="1" xfId="3" applyFont="1" applyFill="1" applyBorder="1" applyAlignment="1">
      <alignment horizontal="center" vertical="top"/>
    </xf>
    <xf numFmtId="0" fontId="3" fillId="40" borderId="1" xfId="3" quotePrefix="1" applyFont="1" applyFill="1" applyBorder="1" applyAlignment="1">
      <alignment horizontal="left" vertical="top"/>
    </xf>
    <xf numFmtId="0" fontId="3" fillId="40" borderId="0" xfId="3" applyFont="1" applyFill="1"/>
    <xf numFmtId="2" fontId="3" fillId="40" borderId="1" xfId="3" quotePrefix="1" applyNumberFormat="1" applyFont="1" applyFill="1" applyBorder="1" applyAlignment="1">
      <alignment horizontal="left" vertical="top"/>
    </xf>
    <xf numFmtId="0" fontId="3" fillId="41" borderId="1" xfId="3" applyFont="1" applyFill="1" applyBorder="1" applyAlignment="1">
      <alignment horizontal="left" vertical="top"/>
    </xf>
    <xf numFmtId="0" fontId="3" fillId="41" borderId="1" xfId="3" applyFont="1" applyFill="1" applyBorder="1" applyAlignment="1">
      <alignment horizontal="center" vertical="top"/>
    </xf>
    <xf numFmtId="0" fontId="3" fillId="41" borderId="1" xfId="3" quotePrefix="1" applyFont="1" applyFill="1" applyBorder="1" applyAlignment="1">
      <alignment horizontal="left" vertical="top"/>
    </xf>
    <xf numFmtId="0" fontId="3" fillId="41" borderId="0" xfId="3" applyFont="1" applyFill="1"/>
    <xf numFmtId="0" fontId="3" fillId="42" borderId="1" xfId="3" applyFont="1" applyFill="1" applyBorder="1" applyAlignment="1">
      <alignment horizontal="left" vertical="top"/>
    </xf>
    <xf numFmtId="0" fontId="3" fillId="42" borderId="1" xfId="3" applyFont="1" applyFill="1" applyBorder="1" applyAlignment="1">
      <alignment horizontal="center" vertical="top"/>
    </xf>
    <xf numFmtId="0" fontId="3" fillId="42" borderId="1" xfId="3" quotePrefix="1" applyFont="1" applyFill="1" applyBorder="1" applyAlignment="1">
      <alignment horizontal="left" vertical="top"/>
    </xf>
    <xf numFmtId="0" fontId="3" fillId="42" borderId="0" xfId="3" applyFont="1" applyFill="1"/>
    <xf numFmtId="0" fontId="3" fillId="43" borderId="1" xfId="3" applyFont="1" applyFill="1" applyBorder="1" applyAlignment="1">
      <alignment horizontal="left" vertical="top"/>
    </xf>
    <xf numFmtId="0" fontId="3" fillId="43" borderId="1" xfId="3" applyFont="1" applyFill="1" applyBorder="1" applyAlignment="1">
      <alignment horizontal="center" vertical="top"/>
    </xf>
    <xf numFmtId="0" fontId="3" fillId="43" borderId="1" xfId="3" quotePrefix="1" applyFont="1" applyFill="1" applyBorder="1" applyAlignment="1">
      <alignment horizontal="left" vertical="top"/>
    </xf>
    <xf numFmtId="0" fontId="3" fillId="43" borderId="0" xfId="3" applyFont="1" applyFill="1"/>
    <xf numFmtId="0" fontId="5" fillId="35" borderId="1" xfId="3" applyFont="1" applyFill="1" applyBorder="1" applyAlignment="1">
      <alignment horizontal="left" vertical="top"/>
    </xf>
    <xf numFmtId="0" fontId="3" fillId="35" borderId="1" xfId="3" applyFont="1" applyFill="1" applyBorder="1" applyAlignment="1">
      <alignment horizontal="center" vertical="top"/>
    </xf>
    <xf numFmtId="0" fontId="3" fillId="35" borderId="1" xfId="3" applyFont="1" applyFill="1" applyBorder="1" applyAlignment="1">
      <alignment horizontal="left" vertical="top"/>
    </xf>
    <xf numFmtId="1" fontId="3" fillId="36" borderId="1" xfId="3" applyNumberFormat="1" applyFont="1" applyFill="1" applyBorder="1" applyAlignment="1">
      <alignment horizontal="left" vertical="top"/>
    </xf>
    <xf numFmtId="0" fontId="4" fillId="0" borderId="5" xfId="0" quotePrefix="1" applyFont="1" applyBorder="1" applyAlignment="1">
      <alignment horizontal="left"/>
    </xf>
    <xf numFmtId="0" fontId="4" fillId="0" borderId="5" xfId="0" applyFont="1" applyBorder="1"/>
    <xf numFmtId="0" fontId="5" fillId="45" borderId="5" xfId="3" applyFont="1" applyFill="1" applyBorder="1" applyAlignment="1">
      <alignment vertical="center"/>
    </xf>
    <xf numFmtId="0" fontId="3" fillId="46" borderId="5" xfId="3" applyFont="1" applyFill="1" applyBorder="1" applyAlignment="1">
      <alignment vertical="center"/>
    </xf>
    <xf numFmtId="0" fontId="3" fillId="46" borderId="1" xfId="3" applyFont="1" applyFill="1" applyBorder="1" applyAlignment="1">
      <alignment vertical="center"/>
    </xf>
    <xf numFmtId="0" fontId="3" fillId="0" borderId="5" xfId="3" applyFont="1" applyBorder="1" applyAlignment="1">
      <alignment vertical="center"/>
    </xf>
    <xf numFmtId="0" fontId="3" fillId="34" borderId="5" xfId="3" applyFont="1" applyFill="1" applyBorder="1" applyAlignment="1">
      <alignment vertical="center"/>
    </xf>
    <xf numFmtId="0" fontId="3" fillId="47" borderId="5" xfId="3" applyFont="1" applyFill="1" applyBorder="1" applyAlignment="1">
      <alignment vertical="center"/>
    </xf>
    <xf numFmtId="0" fontId="3" fillId="48" borderId="5" xfId="3" applyFont="1" applyFill="1" applyBorder="1" applyAlignment="1">
      <alignment vertical="center"/>
    </xf>
    <xf numFmtId="0" fontId="3" fillId="48" borderId="5" xfId="3" applyFont="1" applyFill="1" applyBorder="1" applyAlignment="1">
      <alignment horizontal="left" vertical="top"/>
    </xf>
    <xf numFmtId="0" fontId="3" fillId="43" borderId="5" xfId="3" applyFont="1" applyFill="1" applyBorder="1" applyAlignment="1">
      <alignment vertical="center"/>
    </xf>
    <xf numFmtId="0" fontId="3" fillId="0" borderId="19" xfId="3" applyFont="1" applyBorder="1" applyAlignment="1">
      <alignment horizontal="left" vertical="top"/>
    </xf>
    <xf numFmtId="0" fontId="3" fillId="0" borderId="21" xfId="3" applyFont="1" applyBorder="1" applyAlignment="1">
      <alignment horizontal="left" vertical="top"/>
    </xf>
    <xf numFmtId="0" fontId="5" fillId="0" borderId="5" xfId="3" applyFont="1" applyBorder="1" applyAlignment="1">
      <alignment vertical="center"/>
    </xf>
    <xf numFmtId="0" fontId="3" fillId="0" borderId="5" xfId="0" applyFont="1" applyBorder="1" applyAlignment="1">
      <alignment vertical="center"/>
    </xf>
    <xf numFmtId="0" fontId="3" fillId="0" borderId="5" xfId="3" quotePrefix="1" applyFont="1" applyBorder="1" applyAlignment="1">
      <alignment vertical="center"/>
    </xf>
    <xf numFmtId="0" fontId="3" fillId="0" borderId="5" xfId="3" applyFont="1" applyBorder="1"/>
    <xf numFmtId="0" fontId="3" fillId="0" borderId="1" xfId="3" applyFont="1" applyBorder="1"/>
    <xf numFmtId="14" fontId="3" fillId="0" borderId="5" xfId="0" applyNumberFormat="1" applyFont="1" applyBorder="1" applyAlignment="1">
      <alignment vertical="center"/>
    </xf>
    <xf numFmtId="0" fontId="3" fillId="0" borderId="5" xfId="0" quotePrefix="1" applyFont="1" applyBorder="1" applyAlignment="1">
      <alignment vertical="center"/>
    </xf>
    <xf numFmtId="22" fontId="3" fillId="0" borderId="5" xfId="0" applyNumberFormat="1" applyFont="1" applyBorder="1" applyAlignment="1">
      <alignment vertical="center"/>
    </xf>
    <xf numFmtId="0" fontId="3" fillId="0" borderId="5" xfId="0" quotePrefix="1" applyFont="1" applyBorder="1" applyAlignment="1">
      <alignment horizontal="center" vertical="center"/>
    </xf>
    <xf numFmtId="0" fontId="3" fillId="0" borderId="5" xfId="3" applyFont="1" applyBorder="1" applyAlignment="1">
      <alignment horizontal="center" vertical="center"/>
    </xf>
    <xf numFmtId="0" fontId="3" fillId="0" borderId="1" xfId="0" quotePrefix="1" applyFont="1" applyBorder="1" applyAlignment="1">
      <alignment vertical="center"/>
    </xf>
    <xf numFmtId="0" fontId="3" fillId="0" borderId="19" xfId="0" applyFont="1" applyBorder="1" applyAlignment="1">
      <alignment vertical="center"/>
    </xf>
    <xf numFmtId="0" fontId="3" fillId="0" borderId="21" xfId="0" quotePrefix="1" applyFont="1" applyBorder="1" applyAlignment="1">
      <alignment vertical="center"/>
    </xf>
    <xf numFmtId="0" fontId="5" fillId="35" borderId="19" xfId="0" applyFont="1" applyFill="1" applyBorder="1" applyAlignment="1">
      <alignment horizontal="left" vertical="top"/>
    </xf>
    <xf numFmtId="0" fontId="3" fillId="35" borderId="20" xfId="0" applyFont="1" applyFill="1" applyBorder="1" applyAlignment="1">
      <alignment horizontal="left" vertical="top"/>
    </xf>
    <xf numFmtId="0" fontId="3" fillId="36" borderId="22" xfId="0" applyFont="1" applyFill="1" applyBorder="1" applyAlignment="1">
      <alignment horizontal="left" vertical="top"/>
    </xf>
    <xf numFmtId="0" fontId="3" fillId="50" borderId="5" xfId="0" applyFont="1" applyFill="1" applyBorder="1" applyAlignment="1">
      <alignment horizontal="left" vertical="top"/>
    </xf>
    <xf numFmtId="0" fontId="62" fillId="53" borderId="1" xfId="1" applyFont="1" applyFill="1" applyBorder="1" applyAlignment="1">
      <alignment vertical="center"/>
    </xf>
    <xf numFmtId="0" fontId="64" fillId="0" borderId="0" xfId="0" applyFont="1"/>
    <xf numFmtId="0" fontId="61" fillId="54" borderId="0" xfId="1" applyFont="1" applyFill="1"/>
    <xf numFmtId="0" fontId="63" fillId="36" borderId="0" xfId="0" applyFont="1" applyFill="1" applyAlignment="1">
      <alignment vertical="center"/>
    </xf>
    <xf numFmtId="0" fontId="6" fillId="36" borderId="0" xfId="0" applyFont="1" applyFill="1" applyAlignment="1">
      <alignment vertical="center"/>
    </xf>
    <xf numFmtId="0" fontId="61" fillId="36" borderId="0" xfId="0" applyFont="1" applyFill="1" applyAlignment="1">
      <alignment vertical="center"/>
    </xf>
    <xf numFmtId="0" fontId="64" fillId="0" borderId="0" xfId="0" applyFont="1" applyAlignment="1">
      <alignment vertical="center"/>
    </xf>
    <xf numFmtId="0" fontId="65" fillId="0" borderId="0" xfId="0" applyFont="1" applyAlignment="1">
      <alignment vertical="center"/>
    </xf>
    <xf numFmtId="0" fontId="61" fillId="55" borderId="0" xfId="1" applyFont="1" applyFill="1"/>
    <xf numFmtId="0" fontId="61" fillId="56" borderId="0" xfId="1" applyFont="1" applyFill="1"/>
    <xf numFmtId="0" fontId="61" fillId="34" borderId="0" xfId="1" applyFont="1" applyFill="1"/>
    <xf numFmtId="0" fontId="4" fillId="54" borderId="0" xfId="0" applyFont="1" applyFill="1" applyAlignment="1">
      <alignment vertical="center"/>
    </xf>
    <xf numFmtId="0" fontId="3" fillId="54" borderId="0" xfId="0" applyFont="1" applyFill="1" applyAlignment="1">
      <alignment vertical="center"/>
    </xf>
    <xf numFmtId="0" fontId="3" fillId="0" borderId="0" xfId="64206" applyFont="1" applyAlignment="1">
      <alignment vertical="center"/>
    </xf>
    <xf numFmtId="0" fontId="3" fillId="0" borderId="0" xfId="64206" applyFont="1" applyAlignment="1">
      <alignment horizontal="center" vertical="center"/>
    </xf>
    <xf numFmtId="0" fontId="3" fillId="57" borderId="0" xfId="1" applyFont="1" applyFill="1" applyAlignment="1">
      <alignment vertical="center"/>
    </xf>
    <xf numFmtId="0" fontId="3" fillId="34" borderId="0" xfId="64206" applyFont="1" applyFill="1" applyAlignment="1">
      <alignment vertical="center"/>
    </xf>
    <xf numFmtId="0" fontId="3" fillId="58" borderId="0" xfId="1" applyFont="1" applyFill="1" applyAlignment="1">
      <alignment vertical="center"/>
    </xf>
    <xf numFmtId="0" fontId="4" fillId="55" borderId="0" xfId="1" applyFont="1" applyFill="1" applyAlignment="1">
      <alignment vertical="center"/>
    </xf>
    <xf numFmtId="0" fontId="60" fillId="59" borderId="0" xfId="64206" applyFont="1" applyFill="1" applyAlignment="1">
      <alignment vertical="center"/>
    </xf>
    <xf numFmtId="0" fontId="0" fillId="0" borderId="0" xfId="0" applyAlignment="1">
      <alignment vertical="center"/>
    </xf>
    <xf numFmtId="0" fontId="66" fillId="60" borderId="0" xfId="64206" applyFont="1" applyFill="1" applyAlignment="1">
      <alignment vertical="center"/>
    </xf>
    <xf numFmtId="0" fontId="5" fillId="60" borderId="0" xfId="64206" applyFont="1" applyFill="1" applyAlignment="1">
      <alignment vertical="center"/>
    </xf>
    <xf numFmtId="0" fontId="5" fillId="60" borderId="0" xfId="64206" applyFont="1" applyFill="1" applyAlignment="1">
      <alignment horizontal="center" vertical="center"/>
    </xf>
    <xf numFmtId="0" fontId="3" fillId="34" borderId="0" xfId="64206" quotePrefix="1" applyFont="1" applyFill="1" applyAlignment="1">
      <alignment vertical="center"/>
    </xf>
    <xf numFmtId="0" fontId="3" fillId="43" borderId="0" xfId="64206" quotePrefix="1" applyFont="1" applyFill="1" applyAlignment="1">
      <alignment vertical="center"/>
    </xf>
    <xf numFmtId="0" fontId="3" fillId="43" borderId="0" xfId="64206" applyFont="1" applyFill="1" applyAlignment="1">
      <alignment vertical="center"/>
    </xf>
    <xf numFmtId="0" fontId="3" fillId="43" borderId="0" xfId="64206" applyFont="1" applyFill="1" applyAlignment="1">
      <alignment horizontal="center" vertical="center"/>
    </xf>
    <xf numFmtId="0" fontId="3" fillId="43" borderId="0" xfId="64206" quotePrefix="1" applyFont="1" applyFill="1" applyAlignment="1">
      <alignment vertical="center" wrapText="1"/>
    </xf>
    <xf numFmtId="49" fontId="3" fillId="43" borderId="0" xfId="64206" quotePrefix="1" applyNumberFormat="1" applyFont="1" applyFill="1" applyAlignment="1">
      <alignment vertical="center" wrapText="1"/>
    </xf>
    <xf numFmtId="0" fontId="7" fillId="43" borderId="0" xfId="2" applyFill="1" applyAlignment="1">
      <alignment vertical="center"/>
    </xf>
    <xf numFmtId="0" fontId="2" fillId="0" borderId="1" xfId="3" applyBorder="1" applyAlignment="1">
      <alignment horizontal="left" vertical="top"/>
    </xf>
    <xf numFmtId="0" fontId="2" fillId="0" borderId="1" xfId="3" applyBorder="1" applyAlignment="1">
      <alignment horizontal="center" vertical="top"/>
    </xf>
    <xf numFmtId="0" fontId="57" fillId="35" borderId="24" xfId="0" applyFont="1" applyFill="1" applyBorder="1" applyAlignment="1">
      <alignment horizontal="left" vertical="top"/>
    </xf>
    <xf numFmtId="0" fontId="4" fillId="35" borderId="23" xfId="0" applyFont="1" applyFill="1" applyBorder="1" applyAlignment="1">
      <alignment horizontal="center" vertical="top"/>
    </xf>
    <xf numFmtId="0" fontId="4" fillId="35" borderId="23" xfId="0" applyFont="1" applyFill="1" applyBorder="1" applyAlignment="1">
      <alignment horizontal="left" vertical="top"/>
    </xf>
    <xf numFmtId="0" fontId="56" fillId="35" borderId="23" xfId="0" applyFont="1" applyFill="1" applyBorder="1" applyAlignment="1">
      <alignment horizontal="left" vertical="top"/>
    </xf>
    <xf numFmtId="0" fontId="4" fillId="35" borderId="25" xfId="0" applyFont="1" applyFill="1" applyBorder="1" applyAlignment="1">
      <alignment horizontal="left" vertical="top"/>
    </xf>
    <xf numFmtId="0" fontId="56" fillId="36" borderId="1" xfId="0" applyFont="1" applyFill="1" applyBorder="1" applyAlignment="1">
      <alignment horizontal="left" vertical="top"/>
    </xf>
    <xf numFmtId="0" fontId="4" fillId="36" borderId="26" xfId="0" applyFont="1" applyFill="1" applyBorder="1" applyAlignment="1">
      <alignment horizontal="left" vertical="top"/>
    </xf>
    <xf numFmtId="0" fontId="4" fillId="36" borderId="26" xfId="0" applyFont="1" applyFill="1" applyBorder="1" applyAlignment="1">
      <alignment horizontal="center" vertical="top"/>
    </xf>
    <xf numFmtId="0" fontId="56" fillId="36" borderId="26" xfId="0" applyFont="1" applyFill="1" applyBorder="1" applyAlignment="1">
      <alignment horizontal="left" vertical="top"/>
    </xf>
    <xf numFmtId="0" fontId="4" fillId="36" borderId="26" xfId="0" quotePrefix="1" applyFont="1" applyFill="1" applyBorder="1" applyAlignment="1">
      <alignment horizontal="left" vertical="top"/>
    </xf>
    <xf numFmtId="0" fontId="4" fillId="50" borderId="1" xfId="0" applyFont="1" applyFill="1" applyBorder="1" applyAlignment="1">
      <alignment horizontal="center" vertical="top"/>
    </xf>
    <xf numFmtId="0" fontId="4" fillId="50" borderId="1" xfId="0" applyFont="1" applyFill="1" applyBorder="1" applyAlignment="1">
      <alignment horizontal="left" vertical="top"/>
    </xf>
    <xf numFmtId="0" fontId="56" fillId="50" borderId="1" xfId="0" applyFont="1" applyFill="1" applyBorder="1" applyAlignment="1">
      <alignment horizontal="left" vertical="top"/>
    </xf>
    <xf numFmtId="0" fontId="4" fillId="50" borderId="1" xfId="0" quotePrefix="1" applyFont="1" applyFill="1" applyBorder="1" applyAlignment="1">
      <alignment horizontal="left" vertical="top"/>
    </xf>
    <xf numFmtId="0" fontId="57" fillId="37" borderId="1" xfId="3" applyFont="1" applyFill="1" applyBorder="1" applyAlignment="1">
      <alignment horizontal="left" vertical="top"/>
    </xf>
    <xf numFmtId="0" fontId="2" fillId="37" borderId="1" xfId="3" applyFill="1" applyBorder="1"/>
    <xf numFmtId="0" fontId="2" fillId="37" borderId="1" xfId="3" applyFill="1" applyBorder="1" applyAlignment="1">
      <alignment horizontal="left" vertical="top"/>
    </xf>
    <xf numFmtId="0" fontId="2" fillId="37" borderId="1" xfId="3" quotePrefix="1" applyFill="1" applyBorder="1" applyAlignment="1">
      <alignment horizontal="left" vertical="top"/>
    </xf>
    <xf numFmtId="0" fontId="2" fillId="37" borderId="1" xfId="3" applyFill="1" applyBorder="1" applyAlignment="1">
      <alignment horizontal="center" vertical="top"/>
    </xf>
    <xf numFmtId="0" fontId="56" fillId="37" borderId="1" xfId="3" applyFont="1" applyFill="1" applyBorder="1" applyAlignment="1">
      <alignment horizontal="left" vertical="top"/>
    </xf>
    <xf numFmtId="0" fontId="2" fillId="36" borderId="1" xfId="3" quotePrefix="1" applyFill="1" applyBorder="1" applyAlignment="1">
      <alignment horizontal="left" vertical="top"/>
    </xf>
    <xf numFmtId="1" fontId="2" fillId="36" borderId="1" xfId="3" applyNumberFormat="1" applyFill="1" applyBorder="1" applyAlignment="1">
      <alignment horizontal="left" vertical="top"/>
    </xf>
    <xf numFmtId="0" fontId="56" fillId="38" borderId="1" xfId="3" applyFont="1" applyFill="1" applyBorder="1" applyAlignment="1">
      <alignment horizontal="left" vertical="top"/>
    </xf>
    <xf numFmtId="0" fontId="2" fillId="38" borderId="1" xfId="3" applyFill="1" applyBorder="1" applyAlignment="1">
      <alignment horizontal="left" vertical="top"/>
    </xf>
    <xf numFmtId="0" fontId="2" fillId="38" borderId="1" xfId="3" applyFill="1" applyBorder="1" applyAlignment="1">
      <alignment horizontal="center" vertical="top"/>
    </xf>
    <xf numFmtId="0" fontId="2" fillId="38" borderId="1" xfId="3" quotePrefix="1" applyFill="1" applyBorder="1" applyAlignment="1">
      <alignment horizontal="left" vertical="top"/>
    </xf>
    <xf numFmtId="0" fontId="2" fillId="39" borderId="1" xfId="3" applyFill="1" applyBorder="1" applyAlignment="1">
      <alignment horizontal="left" vertical="top"/>
    </xf>
    <xf numFmtId="2" fontId="2" fillId="38" borderId="1" xfId="3" quotePrefix="1" applyNumberFormat="1" applyFill="1" applyBorder="1" applyAlignment="1">
      <alignment horizontal="left" vertical="top"/>
    </xf>
    <xf numFmtId="2" fontId="2" fillId="38" borderId="1" xfId="3" applyNumberFormat="1" applyFill="1" applyBorder="1" applyAlignment="1">
      <alignment horizontal="left" vertical="top"/>
    </xf>
    <xf numFmtId="0" fontId="0" fillId="36" borderId="1" xfId="0" applyFill="1" applyBorder="1" applyAlignment="1">
      <alignment horizontal="left" vertical="top"/>
    </xf>
    <xf numFmtId="0" fontId="0" fillId="36" borderId="1" xfId="0" applyFill="1" applyBorder="1" applyAlignment="1">
      <alignment horizontal="center" vertical="top"/>
    </xf>
    <xf numFmtId="0" fontId="0" fillId="36" borderId="1" xfId="0" quotePrefix="1" applyFill="1" applyBorder="1" applyAlignment="1">
      <alignment horizontal="left" vertical="top"/>
    </xf>
    <xf numFmtId="2" fontId="0" fillId="36" borderId="1" xfId="0" quotePrefix="1" applyNumberFormat="1" applyFill="1" applyBorder="1" applyAlignment="1">
      <alignment horizontal="left" vertical="top"/>
    </xf>
    <xf numFmtId="0" fontId="56" fillId="40" borderId="1" xfId="3" applyFont="1" applyFill="1" applyBorder="1" applyAlignment="1">
      <alignment horizontal="left" vertical="top"/>
    </xf>
    <xf numFmtId="0" fontId="2" fillId="40" borderId="1" xfId="3" applyFill="1" applyBorder="1" applyAlignment="1">
      <alignment horizontal="center" vertical="top"/>
    </xf>
    <xf numFmtId="0" fontId="2" fillId="40" borderId="1" xfId="3" applyFill="1" applyBorder="1" applyAlignment="1">
      <alignment horizontal="left" vertical="top"/>
    </xf>
    <xf numFmtId="0" fontId="2" fillId="40" borderId="1" xfId="3" quotePrefix="1" applyFill="1" applyBorder="1" applyAlignment="1">
      <alignment horizontal="left" vertical="top"/>
    </xf>
    <xf numFmtId="2" fontId="2" fillId="40" borderId="1" xfId="3" quotePrefix="1" applyNumberFormat="1" applyFill="1" applyBorder="1" applyAlignment="1">
      <alignment horizontal="left" vertical="top"/>
    </xf>
    <xf numFmtId="0" fontId="56" fillId="41" borderId="1" xfId="3" applyFont="1" applyFill="1" applyBorder="1" applyAlignment="1">
      <alignment horizontal="left" vertical="top"/>
    </xf>
    <xf numFmtId="0" fontId="2" fillId="41" borderId="1" xfId="3" applyFill="1" applyBorder="1" applyAlignment="1">
      <alignment horizontal="center" vertical="top"/>
    </xf>
    <xf numFmtId="0" fontId="2" fillId="41" borderId="1" xfId="3" applyFill="1" applyBorder="1" applyAlignment="1">
      <alignment horizontal="left" vertical="top"/>
    </xf>
    <xf numFmtId="0" fontId="2" fillId="41" borderId="1" xfId="3" quotePrefix="1" applyFill="1" applyBorder="1" applyAlignment="1">
      <alignment horizontal="left" vertical="top"/>
    </xf>
    <xf numFmtId="0" fontId="56" fillId="42" borderId="1" xfId="3" applyFont="1" applyFill="1" applyBorder="1" applyAlignment="1">
      <alignment horizontal="left" vertical="top"/>
    </xf>
    <xf numFmtId="0" fontId="2" fillId="42" borderId="1" xfId="3" applyFill="1" applyBorder="1" applyAlignment="1">
      <alignment horizontal="center" vertical="top"/>
    </xf>
    <xf numFmtId="0" fontId="2" fillId="42" borderId="1" xfId="3" applyFill="1" applyBorder="1" applyAlignment="1">
      <alignment horizontal="left" vertical="top"/>
    </xf>
    <xf numFmtId="0" fontId="2" fillId="42" borderId="1" xfId="3" quotePrefix="1" applyFill="1" applyBorder="1" applyAlignment="1">
      <alignment horizontal="left" vertical="top"/>
    </xf>
    <xf numFmtId="0" fontId="56" fillId="43" borderId="1" xfId="3" applyFont="1" applyFill="1" applyBorder="1" applyAlignment="1">
      <alignment horizontal="left" vertical="top"/>
    </xf>
    <xf numFmtId="0" fontId="2" fillId="43" borderId="1" xfId="3" applyFill="1" applyBorder="1" applyAlignment="1">
      <alignment horizontal="center" vertical="top"/>
    </xf>
    <xf numFmtId="0" fontId="2" fillId="43" borderId="1" xfId="3" applyFill="1" applyBorder="1" applyAlignment="1">
      <alignment horizontal="left" vertical="top"/>
    </xf>
    <xf numFmtId="0" fontId="2" fillId="43" borderId="1" xfId="3" quotePrefix="1" applyFill="1" applyBorder="1" applyAlignment="1">
      <alignment horizontal="left" vertical="top"/>
    </xf>
    <xf numFmtId="0" fontId="56" fillId="44" borderId="1" xfId="3" applyFont="1" applyFill="1" applyBorder="1" applyAlignment="1">
      <alignment horizontal="left" vertical="top"/>
    </xf>
    <xf numFmtId="0" fontId="2" fillId="44" borderId="1" xfId="3" applyFill="1" applyBorder="1" applyAlignment="1">
      <alignment horizontal="center" vertical="top"/>
    </xf>
    <xf numFmtId="0" fontId="2" fillId="44" borderId="1" xfId="3" applyFill="1" applyBorder="1" applyAlignment="1">
      <alignment horizontal="left" vertical="top"/>
    </xf>
    <xf numFmtId="0" fontId="2" fillId="44" borderId="1" xfId="3" quotePrefix="1" applyFill="1" applyBorder="1" applyAlignment="1">
      <alignment horizontal="left" vertical="top"/>
    </xf>
    <xf numFmtId="0" fontId="2" fillId="44" borderId="1" xfId="3" applyFill="1" applyBorder="1" applyAlignment="1">
      <alignment horizontal="left" vertical="top" wrapText="1"/>
    </xf>
    <xf numFmtId="0" fontId="57" fillId="35" borderId="1" xfId="3" applyFont="1" applyFill="1" applyBorder="1" applyAlignment="1">
      <alignment horizontal="left" vertical="top"/>
    </xf>
    <xf numFmtId="0" fontId="2" fillId="35" borderId="1" xfId="3" applyFill="1" applyBorder="1" applyAlignment="1">
      <alignment horizontal="center" vertical="top"/>
    </xf>
    <xf numFmtId="0" fontId="2" fillId="35" borderId="1" xfId="3" applyFill="1" applyBorder="1" applyAlignment="1">
      <alignment horizontal="left" vertical="top"/>
    </xf>
    <xf numFmtId="0" fontId="56" fillId="35" borderId="1" xfId="3" applyFont="1" applyFill="1" applyBorder="1" applyAlignment="1">
      <alignment horizontal="left" vertical="top"/>
    </xf>
    <xf numFmtId="0" fontId="56" fillId="36" borderId="1" xfId="3" applyFont="1" applyFill="1" applyBorder="1" applyAlignment="1">
      <alignment horizontal="center" vertical="top"/>
    </xf>
    <xf numFmtId="0" fontId="0" fillId="0" borderId="1" xfId="0" applyBorder="1"/>
    <xf numFmtId="0" fontId="56" fillId="47" borderId="1" xfId="3" applyFont="1" applyFill="1" applyBorder="1" applyAlignment="1">
      <alignment vertical="center"/>
    </xf>
    <xf numFmtId="0" fontId="0" fillId="49" borderId="1" xfId="0" applyFill="1" applyBorder="1"/>
    <xf numFmtId="0" fontId="0" fillId="49" borderId="1" xfId="0" quotePrefix="1" applyFill="1" applyBorder="1"/>
    <xf numFmtId="0" fontId="56" fillId="34" borderId="1" xfId="0" applyFont="1" applyFill="1" applyBorder="1" applyAlignment="1">
      <alignment horizontal="left" vertical="top"/>
    </xf>
    <xf numFmtId="0" fontId="56" fillId="34" borderId="1" xfId="3" applyFont="1" applyFill="1" applyBorder="1" applyAlignment="1">
      <alignment horizontal="left" vertical="top"/>
    </xf>
    <xf numFmtId="0" fontId="2" fillId="34" borderId="1" xfId="3" applyFill="1" applyBorder="1" applyAlignment="1">
      <alignment horizontal="center" vertical="top"/>
    </xf>
    <xf numFmtId="0" fontId="2" fillId="34" borderId="1" xfId="3" applyFill="1" applyBorder="1" applyAlignment="1">
      <alignment horizontal="left" vertical="top"/>
    </xf>
    <xf numFmtId="0" fontId="2" fillId="34" borderId="1" xfId="3" quotePrefix="1" applyFill="1" applyBorder="1" applyAlignment="1">
      <alignment horizontal="left" vertical="top"/>
    </xf>
    <xf numFmtId="0" fontId="2" fillId="34" borderId="0" xfId="3" applyFill="1"/>
    <xf numFmtId="0" fontId="56" fillId="34" borderId="5" xfId="0" applyFont="1" applyFill="1" applyBorder="1" applyAlignment="1">
      <alignment vertical="center"/>
    </xf>
    <xf numFmtId="0" fontId="56" fillId="61" borderId="27" xfId="0" applyFont="1" applyFill="1" applyBorder="1" applyAlignment="1">
      <alignment horizontal="left" vertical="top"/>
    </xf>
    <xf numFmtId="0" fontId="56" fillId="34" borderId="27" xfId="0" applyFont="1" applyFill="1" applyBorder="1" applyAlignment="1">
      <alignment horizontal="left" vertical="top"/>
    </xf>
    <xf numFmtId="0" fontId="56" fillId="34" borderId="1" xfId="0" applyFont="1" applyFill="1" applyBorder="1" applyAlignment="1">
      <alignment vertical="center"/>
    </xf>
    <xf numFmtId="0" fontId="56" fillId="61" borderId="1" xfId="0" applyFont="1" applyFill="1" applyBorder="1" applyAlignment="1">
      <alignment horizontal="left" vertical="top"/>
    </xf>
    <xf numFmtId="0" fontId="8" fillId="0" borderId="1" xfId="2" applyFont="1" applyBorder="1"/>
    <xf numFmtId="0" fontId="7" fillId="0" borderId="1" xfId="2" applyBorder="1"/>
  </cellXfs>
  <cellStyles count="64207">
    <cellStyle name="20% - Accent1 2" xfId="4" xr:uid="{00000000-0005-0000-0000-000000000000}"/>
    <cellStyle name="20% - Accent2 2" xfId="5" xr:uid="{00000000-0005-0000-0000-000001000000}"/>
    <cellStyle name="20% - Accent3 2" xfId="6" xr:uid="{00000000-0005-0000-0000-000002000000}"/>
    <cellStyle name="20% - Accent4 2" xfId="7" xr:uid="{00000000-0005-0000-0000-000003000000}"/>
    <cellStyle name="20% - Accent5 2" xfId="8" xr:uid="{00000000-0005-0000-0000-000004000000}"/>
    <cellStyle name="20% - Accent6 2" xfId="9" xr:uid="{00000000-0005-0000-0000-000005000000}"/>
    <cellStyle name="20% - 强调文字颜色 1" xfId="10" xr:uid="{00000000-0005-0000-0000-000006000000}"/>
    <cellStyle name="20% - 强调文字颜色 1 2" xfId="11" xr:uid="{00000000-0005-0000-0000-000007000000}"/>
    <cellStyle name="20% - 强调文字颜色 2" xfId="12" xr:uid="{00000000-0005-0000-0000-000008000000}"/>
    <cellStyle name="20% - 强调文字颜色 2 2" xfId="13" xr:uid="{00000000-0005-0000-0000-000009000000}"/>
    <cellStyle name="20% - 强调文字颜色 3" xfId="14" xr:uid="{00000000-0005-0000-0000-00000A000000}"/>
    <cellStyle name="20% - 强调文字颜色 3 2" xfId="15" xr:uid="{00000000-0005-0000-0000-00000B000000}"/>
    <cellStyle name="20% - 强调文字颜色 4" xfId="16" xr:uid="{00000000-0005-0000-0000-00000C000000}"/>
    <cellStyle name="20% - 强调文字颜色 4 2" xfId="17" xr:uid="{00000000-0005-0000-0000-00000D000000}"/>
    <cellStyle name="20% - 强调文字颜色 5" xfId="18" xr:uid="{00000000-0005-0000-0000-00000E000000}"/>
    <cellStyle name="20% - 强调文字颜色 5 2" xfId="19" xr:uid="{00000000-0005-0000-0000-00000F000000}"/>
    <cellStyle name="20% - 强调文字颜色 6" xfId="20" xr:uid="{00000000-0005-0000-0000-000010000000}"/>
    <cellStyle name="20% - 强调文字颜色 6 2" xfId="21" xr:uid="{00000000-0005-0000-0000-000011000000}"/>
    <cellStyle name="40% - Accent1 2" xfId="22" xr:uid="{00000000-0005-0000-0000-000012000000}"/>
    <cellStyle name="40% - Accent2 2" xfId="23" xr:uid="{00000000-0005-0000-0000-000013000000}"/>
    <cellStyle name="40% - Accent3 2" xfId="24" xr:uid="{00000000-0005-0000-0000-000014000000}"/>
    <cellStyle name="40% - Accent4 2" xfId="25" xr:uid="{00000000-0005-0000-0000-000015000000}"/>
    <cellStyle name="40% - Accent5 2" xfId="26" xr:uid="{00000000-0005-0000-0000-000016000000}"/>
    <cellStyle name="40% - Accent6 2" xfId="27" xr:uid="{00000000-0005-0000-0000-000017000000}"/>
    <cellStyle name="40% - 强调文字颜色 1" xfId="28" xr:uid="{00000000-0005-0000-0000-000018000000}"/>
    <cellStyle name="40% - 强调文字颜色 1 2" xfId="29" xr:uid="{00000000-0005-0000-0000-000019000000}"/>
    <cellStyle name="40% - 强调文字颜色 2" xfId="30" xr:uid="{00000000-0005-0000-0000-00001A000000}"/>
    <cellStyle name="40% - 强调文字颜色 2 2" xfId="31" xr:uid="{00000000-0005-0000-0000-00001B000000}"/>
    <cellStyle name="40% - 强调文字颜色 3" xfId="32" xr:uid="{00000000-0005-0000-0000-00001C000000}"/>
    <cellStyle name="40% - 强调文字颜色 3 2" xfId="33" xr:uid="{00000000-0005-0000-0000-00001D000000}"/>
    <cellStyle name="40% - 强调文字颜色 4" xfId="34" xr:uid="{00000000-0005-0000-0000-00001E000000}"/>
    <cellStyle name="40% - 强调文字颜色 4 2" xfId="35" xr:uid="{00000000-0005-0000-0000-00001F000000}"/>
    <cellStyle name="40% - 强调文字颜色 5" xfId="36" xr:uid="{00000000-0005-0000-0000-000020000000}"/>
    <cellStyle name="40% - 强调文字颜色 5 2" xfId="37" xr:uid="{00000000-0005-0000-0000-000021000000}"/>
    <cellStyle name="40% - 强调文字颜色 6" xfId="38" xr:uid="{00000000-0005-0000-0000-000022000000}"/>
    <cellStyle name="40% - 强调文字颜色 6 2" xfId="39" xr:uid="{00000000-0005-0000-0000-000023000000}"/>
    <cellStyle name="60% - Accent1 2" xfId="40" xr:uid="{00000000-0005-0000-0000-000024000000}"/>
    <cellStyle name="60% - Accent2 2" xfId="41" xr:uid="{00000000-0005-0000-0000-000025000000}"/>
    <cellStyle name="60% - Accent3 2" xfId="42" xr:uid="{00000000-0005-0000-0000-000026000000}"/>
    <cellStyle name="60% - Accent4 2" xfId="43" xr:uid="{00000000-0005-0000-0000-000027000000}"/>
    <cellStyle name="60% - Accent5 2" xfId="44" xr:uid="{00000000-0005-0000-0000-000028000000}"/>
    <cellStyle name="60% - Accent6 2" xfId="45" xr:uid="{00000000-0005-0000-0000-000029000000}"/>
    <cellStyle name="60% - 强调文字颜色 1" xfId="46" xr:uid="{00000000-0005-0000-0000-00002A000000}"/>
    <cellStyle name="60% - 强调文字颜色 1 2" xfId="47" xr:uid="{00000000-0005-0000-0000-00002B000000}"/>
    <cellStyle name="60% - 强调文字颜色 2" xfId="48" xr:uid="{00000000-0005-0000-0000-00002C000000}"/>
    <cellStyle name="60% - 强调文字颜色 2 2" xfId="49" xr:uid="{00000000-0005-0000-0000-00002D000000}"/>
    <cellStyle name="60% - 强调文字颜色 3" xfId="50" xr:uid="{00000000-0005-0000-0000-00002E000000}"/>
    <cellStyle name="60% - 强调文字颜色 3 2" xfId="51" xr:uid="{00000000-0005-0000-0000-00002F000000}"/>
    <cellStyle name="60% - 强调文字颜色 4" xfId="52" xr:uid="{00000000-0005-0000-0000-000030000000}"/>
    <cellStyle name="60% - 强调文字颜色 4 2" xfId="53" xr:uid="{00000000-0005-0000-0000-000031000000}"/>
    <cellStyle name="60% - 强调文字颜色 5" xfId="54" xr:uid="{00000000-0005-0000-0000-000032000000}"/>
    <cellStyle name="60% - 强调文字颜色 5 2" xfId="55" xr:uid="{00000000-0005-0000-0000-000033000000}"/>
    <cellStyle name="60% - 强调文字颜色 6" xfId="56" xr:uid="{00000000-0005-0000-0000-000034000000}"/>
    <cellStyle name="60% - 强调文字颜色 6 2" xfId="57" xr:uid="{00000000-0005-0000-0000-000035000000}"/>
    <cellStyle name="Accent1 2" xfId="58" xr:uid="{00000000-0005-0000-0000-000036000000}"/>
    <cellStyle name="Accent2 2" xfId="59" xr:uid="{00000000-0005-0000-0000-000037000000}"/>
    <cellStyle name="Accent3 2" xfId="60" xr:uid="{00000000-0005-0000-0000-000038000000}"/>
    <cellStyle name="Accent4 2" xfId="61" xr:uid="{00000000-0005-0000-0000-000039000000}"/>
    <cellStyle name="Accent5 2" xfId="62" xr:uid="{00000000-0005-0000-0000-00003A000000}"/>
    <cellStyle name="Accent6 2" xfId="63" xr:uid="{00000000-0005-0000-0000-00003B000000}"/>
    <cellStyle name="Bad 2" xfId="64" xr:uid="{00000000-0005-0000-0000-00003C000000}"/>
    <cellStyle name="Calculation 2" xfId="65" xr:uid="{00000000-0005-0000-0000-00003D000000}"/>
    <cellStyle name="Calculation 2 10" xfId="624" xr:uid="{00000000-0005-0000-0000-00003E000000}"/>
    <cellStyle name="Calculation 2 10 2" xfId="625" xr:uid="{00000000-0005-0000-0000-00003F000000}"/>
    <cellStyle name="Calculation 2 10 2 2" xfId="626" xr:uid="{00000000-0005-0000-0000-000040000000}"/>
    <cellStyle name="Calculation 2 10 3" xfId="627" xr:uid="{00000000-0005-0000-0000-000041000000}"/>
    <cellStyle name="Calculation 2 10 4" xfId="628" xr:uid="{00000000-0005-0000-0000-000042000000}"/>
    <cellStyle name="Calculation 2 10 5" xfId="629" xr:uid="{00000000-0005-0000-0000-000043000000}"/>
    <cellStyle name="Calculation 2 10 6" xfId="630" xr:uid="{00000000-0005-0000-0000-000044000000}"/>
    <cellStyle name="Calculation 2 11" xfId="631" xr:uid="{00000000-0005-0000-0000-000045000000}"/>
    <cellStyle name="Calculation 2 12" xfId="632" xr:uid="{00000000-0005-0000-0000-000046000000}"/>
    <cellStyle name="Calculation 2 2" xfId="66" xr:uid="{00000000-0005-0000-0000-000047000000}"/>
    <cellStyle name="Calculation 2 2 10" xfId="633" xr:uid="{00000000-0005-0000-0000-000048000000}"/>
    <cellStyle name="Calculation 2 2 11" xfId="634" xr:uid="{00000000-0005-0000-0000-000049000000}"/>
    <cellStyle name="Calculation 2 2 2" xfId="67" xr:uid="{00000000-0005-0000-0000-00004A000000}"/>
    <cellStyle name="Calculation 2 2 2 10" xfId="635" xr:uid="{00000000-0005-0000-0000-00004B000000}"/>
    <cellStyle name="Calculation 2 2 2 2" xfId="636" xr:uid="{00000000-0005-0000-0000-00004C000000}"/>
    <cellStyle name="Calculation 2 2 2 2 2" xfId="637" xr:uid="{00000000-0005-0000-0000-00004D000000}"/>
    <cellStyle name="Calculation 2 2 2 2 2 2" xfId="638" xr:uid="{00000000-0005-0000-0000-00004E000000}"/>
    <cellStyle name="Calculation 2 2 2 2 2 2 2" xfId="639" xr:uid="{00000000-0005-0000-0000-00004F000000}"/>
    <cellStyle name="Calculation 2 2 2 2 2 2 2 2" xfId="640" xr:uid="{00000000-0005-0000-0000-000050000000}"/>
    <cellStyle name="Calculation 2 2 2 2 2 2 2 2 2" xfId="641" xr:uid="{00000000-0005-0000-0000-000051000000}"/>
    <cellStyle name="Calculation 2 2 2 2 2 2 2 2 2 2" xfId="642" xr:uid="{00000000-0005-0000-0000-000052000000}"/>
    <cellStyle name="Calculation 2 2 2 2 2 2 2 2 2 2 2" xfId="643" xr:uid="{00000000-0005-0000-0000-000053000000}"/>
    <cellStyle name="Calculation 2 2 2 2 2 2 2 2 2 2 2 2" xfId="644" xr:uid="{00000000-0005-0000-0000-000054000000}"/>
    <cellStyle name="Calculation 2 2 2 2 2 2 2 2 2 2 3" xfId="645" xr:uid="{00000000-0005-0000-0000-000055000000}"/>
    <cellStyle name="Calculation 2 2 2 2 2 2 2 2 2 2 4" xfId="646" xr:uid="{00000000-0005-0000-0000-000056000000}"/>
    <cellStyle name="Calculation 2 2 2 2 2 2 2 2 2 2 5" xfId="647" xr:uid="{00000000-0005-0000-0000-000057000000}"/>
    <cellStyle name="Calculation 2 2 2 2 2 2 2 2 2 2 6" xfId="648" xr:uid="{00000000-0005-0000-0000-000058000000}"/>
    <cellStyle name="Calculation 2 2 2 2 2 2 2 2 2 3" xfId="649" xr:uid="{00000000-0005-0000-0000-000059000000}"/>
    <cellStyle name="Calculation 2 2 2 2 2 2 2 2 2 3 2" xfId="650" xr:uid="{00000000-0005-0000-0000-00005A000000}"/>
    <cellStyle name="Calculation 2 2 2 2 2 2 2 2 2 4" xfId="651" xr:uid="{00000000-0005-0000-0000-00005B000000}"/>
    <cellStyle name="Calculation 2 2 2 2 2 2 2 2 3" xfId="652" xr:uid="{00000000-0005-0000-0000-00005C000000}"/>
    <cellStyle name="Calculation 2 2 2 2 2 2 2 2 3 2" xfId="653" xr:uid="{00000000-0005-0000-0000-00005D000000}"/>
    <cellStyle name="Calculation 2 2 2 2 2 2 2 2 3 2 2" xfId="654" xr:uid="{00000000-0005-0000-0000-00005E000000}"/>
    <cellStyle name="Calculation 2 2 2 2 2 2 2 2 3 3" xfId="655" xr:uid="{00000000-0005-0000-0000-00005F000000}"/>
    <cellStyle name="Calculation 2 2 2 2 2 2 2 2 3 4" xfId="656" xr:uid="{00000000-0005-0000-0000-000060000000}"/>
    <cellStyle name="Calculation 2 2 2 2 2 2 2 2 3 5" xfId="657" xr:uid="{00000000-0005-0000-0000-000061000000}"/>
    <cellStyle name="Calculation 2 2 2 2 2 2 2 2 3 6" xfId="658" xr:uid="{00000000-0005-0000-0000-000062000000}"/>
    <cellStyle name="Calculation 2 2 2 2 2 2 2 2 4" xfId="659" xr:uid="{00000000-0005-0000-0000-000063000000}"/>
    <cellStyle name="Calculation 2 2 2 2 2 2 2 2 5" xfId="660" xr:uid="{00000000-0005-0000-0000-000064000000}"/>
    <cellStyle name="Calculation 2 2 2 2 2 2 2 3" xfId="661" xr:uid="{00000000-0005-0000-0000-000065000000}"/>
    <cellStyle name="Calculation 2 2 2 2 2 2 2 3 2" xfId="662" xr:uid="{00000000-0005-0000-0000-000066000000}"/>
    <cellStyle name="Calculation 2 2 2 2 2 2 2 3 2 2" xfId="663" xr:uid="{00000000-0005-0000-0000-000067000000}"/>
    <cellStyle name="Calculation 2 2 2 2 2 2 2 3 2 2 2" xfId="664" xr:uid="{00000000-0005-0000-0000-000068000000}"/>
    <cellStyle name="Calculation 2 2 2 2 2 2 2 3 2 3" xfId="665" xr:uid="{00000000-0005-0000-0000-000069000000}"/>
    <cellStyle name="Calculation 2 2 2 2 2 2 2 3 2 4" xfId="666" xr:uid="{00000000-0005-0000-0000-00006A000000}"/>
    <cellStyle name="Calculation 2 2 2 2 2 2 2 3 2 5" xfId="667" xr:uid="{00000000-0005-0000-0000-00006B000000}"/>
    <cellStyle name="Calculation 2 2 2 2 2 2 2 3 2 6" xfId="668" xr:uid="{00000000-0005-0000-0000-00006C000000}"/>
    <cellStyle name="Calculation 2 2 2 2 2 2 2 3 3" xfId="669" xr:uid="{00000000-0005-0000-0000-00006D000000}"/>
    <cellStyle name="Calculation 2 2 2 2 2 2 2 3 3 2" xfId="670" xr:uid="{00000000-0005-0000-0000-00006E000000}"/>
    <cellStyle name="Calculation 2 2 2 2 2 2 2 3 4" xfId="671" xr:uid="{00000000-0005-0000-0000-00006F000000}"/>
    <cellStyle name="Calculation 2 2 2 2 2 2 2 4" xfId="672" xr:uid="{00000000-0005-0000-0000-000070000000}"/>
    <cellStyle name="Calculation 2 2 2 2 2 2 2 4 2" xfId="673" xr:uid="{00000000-0005-0000-0000-000071000000}"/>
    <cellStyle name="Calculation 2 2 2 2 2 2 2 4 2 2" xfId="674" xr:uid="{00000000-0005-0000-0000-000072000000}"/>
    <cellStyle name="Calculation 2 2 2 2 2 2 2 4 3" xfId="675" xr:uid="{00000000-0005-0000-0000-000073000000}"/>
    <cellStyle name="Calculation 2 2 2 2 2 2 2 4 4" xfId="676" xr:uid="{00000000-0005-0000-0000-000074000000}"/>
    <cellStyle name="Calculation 2 2 2 2 2 2 2 4 5" xfId="677" xr:uid="{00000000-0005-0000-0000-000075000000}"/>
    <cellStyle name="Calculation 2 2 2 2 2 2 2 4 6" xfId="678" xr:uid="{00000000-0005-0000-0000-000076000000}"/>
    <cellStyle name="Calculation 2 2 2 2 2 2 2 5" xfId="679" xr:uid="{00000000-0005-0000-0000-000077000000}"/>
    <cellStyle name="Calculation 2 2 2 2 2 2 2 6" xfId="680" xr:uid="{00000000-0005-0000-0000-000078000000}"/>
    <cellStyle name="Calculation 2 2 2 2 2 2 3" xfId="681" xr:uid="{00000000-0005-0000-0000-000079000000}"/>
    <cellStyle name="Calculation 2 2 2 2 2 2 3 2" xfId="682" xr:uid="{00000000-0005-0000-0000-00007A000000}"/>
    <cellStyle name="Calculation 2 2 2 2 2 2 3 2 2" xfId="683" xr:uid="{00000000-0005-0000-0000-00007B000000}"/>
    <cellStyle name="Calculation 2 2 2 2 2 2 3 2 2 2" xfId="684" xr:uid="{00000000-0005-0000-0000-00007C000000}"/>
    <cellStyle name="Calculation 2 2 2 2 2 2 3 2 2 2 2" xfId="685" xr:uid="{00000000-0005-0000-0000-00007D000000}"/>
    <cellStyle name="Calculation 2 2 2 2 2 2 3 2 2 3" xfId="686" xr:uid="{00000000-0005-0000-0000-00007E000000}"/>
    <cellStyle name="Calculation 2 2 2 2 2 2 3 2 2 4" xfId="687" xr:uid="{00000000-0005-0000-0000-00007F000000}"/>
    <cellStyle name="Calculation 2 2 2 2 2 2 3 2 2 5" xfId="688" xr:uid="{00000000-0005-0000-0000-000080000000}"/>
    <cellStyle name="Calculation 2 2 2 2 2 2 3 2 2 6" xfId="689" xr:uid="{00000000-0005-0000-0000-000081000000}"/>
    <cellStyle name="Calculation 2 2 2 2 2 2 3 2 3" xfId="690" xr:uid="{00000000-0005-0000-0000-000082000000}"/>
    <cellStyle name="Calculation 2 2 2 2 2 2 3 2 3 2" xfId="691" xr:uid="{00000000-0005-0000-0000-000083000000}"/>
    <cellStyle name="Calculation 2 2 2 2 2 2 3 2 4" xfId="692" xr:uid="{00000000-0005-0000-0000-000084000000}"/>
    <cellStyle name="Calculation 2 2 2 2 2 2 3 3" xfId="693" xr:uid="{00000000-0005-0000-0000-000085000000}"/>
    <cellStyle name="Calculation 2 2 2 2 2 2 3 3 2" xfId="694" xr:uid="{00000000-0005-0000-0000-000086000000}"/>
    <cellStyle name="Calculation 2 2 2 2 2 2 3 3 2 2" xfId="695" xr:uid="{00000000-0005-0000-0000-000087000000}"/>
    <cellStyle name="Calculation 2 2 2 2 2 2 3 3 3" xfId="696" xr:uid="{00000000-0005-0000-0000-000088000000}"/>
    <cellStyle name="Calculation 2 2 2 2 2 2 3 3 4" xfId="697" xr:uid="{00000000-0005-0000-0000-000089000000}"/>
    <cellStyle name="Calculation 2 2 2 2 2 2 3 3 5" xfId="698" xr:uid="{00000000-0005-0000-0000-00008A000000}"/>
    <cellStyle name="Calculation 2 2 2 2 2 2 3 3 6" xfId="699" xr:uid="{00000000-0005-0000-0000-00008B000000}"/>
    <cellStyle name="Calculation 2 2 2 2 2 2 3 4" xfId="700" xr:uid="{00000000-0005-0000-0000-00008C000000}"/>
    <cellStyle name="Calculation 2 2 2 2 2 2 3 5" xfId="701" xr:uid="{00000000-0005-0000-0000-00008D000000}"/>
    <cellStyle name="Calculation 2 2 2 2 2 2 4" xfId="702" xr:uid="{00000000-0005-0000-0000-00008E000000}"/>
    <cellStyle name="Calculation 2 2 2 2 2 2 4 2" xfId="703" xr:uid="{00000000-0005-0000-0000-00008F000000}"/>
    <cellStyle name="Calculation 2 2 2 2 2 2 4 2 2" xfId="704" xr:uid="{00000000-0005-0000-0000-000090000000}"/>
    <cellStyle name="Calculation 2 2 2 2 2 2 4 2 2 2" xfId="705" xr:uid="{00000000-0005-0000-0000-000091000000}"/>
    <cellStyle name="Calculation 2 2 2 2 2 2 4 2 3" xfId="706" xr:uid="{00000000-0005-0000-0000-000092000000}"/>
    <cellStyle name="Calculation 2 2 2 2 2 2 4 2 4" xfId="707" xr:uid="{00000000-0005-0000-0000-000093000000}"/>
    <cellStyle name="Calculation 2 2 2 2 2 2 4 2 5" xfId="708" xr:uid="{00000000-0005-0000-0000-000094000000}"/>
    <cellStyle name="Calculation 2 2 2 2 2 2 4 2 6" xfId="709" xr:uid="{00000000-0005-0000-0000-000095000000}"/>
    <cellStyle name="Calculation 2 2 2 2 2 2 4 3" xfId="710" xr:uid="{00000000-0005-0000-0000-000096000000}"/>
    <cellStyle name="Calculation 2 2 2 2 2 2 4 3 2" xfId="711" xr:uid="{00000000-0005-0000-0000-000097000000}"/>
    <cellStyle name="Calculation 2 2 2 2 2 2 4 4" xfId="712" xr:uid="{00000000-0005-0000-0000-000098000000}"/>
    <cellStyle name="Calculation 2 2 2 2 2 2 5" xfId="713" xr:uid="{00000000-0005-0000-0000-000099000000}"/>
    <cellStyle name="Calculation 2 2 2 2 2 2 5 2" xfId="714" xr:uid="{00000000-0005-0000-0000-00009A000000}"/>
    <cellStyle name="Calculation 2 2 2 2 2 2 5 2 2" xfId="715" xr:uid="{00000000-0005-0000-0000-00009B000000}"/>
    <cellStyle name="Calculation 2 2 2 2 2 2 5 3" xfId="716" xr:uid="{00000000-0005-0000-0000-00009C000000}"/>
    <cellStyle name="Calculation 2 2 2 2 2 2 5 4" xfId="717" xr:uid="{00000000-0005-0000-0000-00009D000000}"/>
    <cellStyle name="Calculation 2 2 2 2 2 2 5 5" xfId="718" xr:uid="{00000000-0005-0000-0000-00009E000000}"/>
    <cellStyle name="Calculation 2 2 2 2 2 2 5 6" xfId="719" xr:uid="{00000000-0005-0000-0000-00009F000000}"/>
    <cellStyle name="Calculation 2 2 2 2 2 2 6" xfId="720" xr:uid="{00000000-0005-0000-0000-0000A0000000}"/>
    <cellStyle name="Calculation 2 2 2 2 2 2 7" xfId="721" xr:uid="{00000000-0005-0000-0000-0000A1000000}"/>
    <cellStyle name="Calculation 2 2 2 2 2 3" xfId="722" xr:uid="{00000000-0005-0000-0000-0000A2000000}"/>
    <cellStyle name="Calculation 2 2 2 2 2 3 2" xfId="723" xr:uid="{00000000-0005-0000-0000-0000A3000000}"/>
    <cellStyle name="Calculation 2 2 2 2 2 3 2 2" xfId="724" xr:uid="{00000000-0005-0000-0000-0000A4000000}"/>
    <cellStyle name="Calculation 2 2 2 2 2 3 2 2 2" xfId="725" xr:uid="{00000000-0005-0000-0000-0000A5000000}"/>
    <cellStyle name="Calculation 2 2 2 2 2 3 2 2 2 2" xfId="726" xr:uid="{00000000-0005-0000-0000-0000A6000000}"/>
    <cellStyle name="Calculation 2 2 2 2 2 3 2 2 2 2 2" xfId="727" xr:uid="{00000000-0005-0000-0000-0000A7000000}"/>
    <cellStyle name="Calculation 2 2 2 2 2 3 2 2 2 3" xfId="728" xr:uid="{00000000-0005-0000-0000-0000A8000000}"/>
    <cellStyle name="Calculation 2 2 2 2 2 3 2 2 2 4" xfId="729" xr:uid="{00000000-0005-0000-0000-0000A9000000}"/>
    <cellStyle name="Calculation 2 2 2 2 2 3 2 2 2 5" xfId="730" xr:uid="{00000000-0005-0000-0000-0000AA000000}"/>
    <cellStyle name="Calculation 2 2 2 2 2 3 2 2 2 6" xfId="731" xr:uid="{00000000-0005-0000-0000-0000AB000000}"/>
    <cellStyle name="Calculation 2 2 2 2 2 3 2 2 3" xfId="732" xr:uid="{00000000-0005-0000-0000-0000AC000000}"/>
    <cellStyle name="Calculation 2 2 2 2 2 3 2 2 3 2" xfId="733" xr:uid="{00000000-0005-0000-0000-0000AD000000}"/>
    <cellStyle name="Calculation 2 2 2 2 2 3 2 2 4" xfId="734" xr:uid="{00000000-0005-0000-0000-0000AE000000}"/>
    <cellStyle name="Calculation 2 2 2 2 2 3 2 3" xfId="735" xr:uid="{00000000-0005-0000-0000-0000AF000000}"/>
    <cellStyle name="Calculation 2 2 2 2 2 3 2 3 2" xfId="736" xr:uid="{00000000-0005-0000-0000-0000B0000000}"/>
    <cellStyle name="Calculation 2 2 2 2 2 3 2 3 2 2" xfId="737" xr:uid="{00000000-0005-0000-0000-0000B1000000}"/>
    <cellStyle name="Calculation 2 2 2 2 2 3 2 3 3" xfId="738" xr:uid="{00000000-0005-0000-0000-0000B2000000}"/>
    <cellStyle name="Calculation 2 2 2 2 2 3 2 3 4" xfId="739" xr:uid="{00000000-0005-0000-0000-0000B3000000}"/>
    <cellStyle name="Calculation 2 2 2 2 2 3 2 3 5" xfId="740" xr:uid="{00000000-0005-0000-0000-0000B4000000}"/>
    <cellStyle name="Calculation 2 2 2 2 2 3 2 3 6" xfId="741" xr:uid="{00000000-0005-0000-0000-0000B5000000}"/>
    <cellStyle name="Calculation 2 2 2 2 2 3 2 4" xfId="742" xr:uid="{00000000-0005-0000-0000-0000B6000000}"/>
    <cellStyle name="Calculation 2 2 2 2 2 3 2 5" xfId="743" xr:uid="{00000000-0005-0000-0000-0000B7000000}"/>
    <cellStyle name="Calculation 2 2 2 2 2 3 3" xfId="744" xr:uid="{00000000-0005-0000-0000-0000B8000000}"/>
    <cellStyle name="Calculation 2 2 2 2 2 3 3 2" xfId="745" xr:uid="{00000000-0005-0000-0000-0000B9000000}"/>
    <cellStyle name="Calculation 2 2 2 2 2 3 3 2 2" xfId="746" xr:uid="{00000000-0005-0000-0000-0000BA000000}"/>
    <cellStyle name="Calculation 2 2 2 2 2 3 3 2 2 2" xfId="747" xr:uid="{00000000-0005-0000-0000-0000BB000000}"/>
    <cellStyle name="Calculation 2 2 2 2 2 3 3 2 3" xfId="748" xr:uid="{00000000-0005-0000-0000-0000BC000000}"/>
    <cellStyle name="Calculation 2 2 2 2 2 3 3 2 4" xfId="749" xr:uid="{00000000-0005-0000-0000-0000BD000000}"/>
    <cellStyle name="Calculation 2 2 2 2 2 3 3 2 5" xfId="750" xr:uid="{00000000-0005-0000-0000-0000BE000000}"/>
    <cellStyle name="Calculation 2 2 2 2 2 3 3 2 6" xfId="751" xr:uid="{00000000-0005-0000-0000-0000BF000000}"/>
    <cellStyle name="Calculation 2 2 2 2 2 3 3 3" xfId="752" xr:uid="{00000000-0005-0000-0000-0000C0000000}"/>
    <cellStyle name="Calculation 2 2 2 2 2 3 3 3 2" xfId="753" xr:uid="{00000000-0005-0000-0000-0000C1000000}"/>
    <cellStyle name="Calculation 2 2 2 2 2 3 3 4" xfId="754" xr:uid="{00000000-0005-0000-0000-0000C2000000}"/>
    <cellStyle name="Calculation 2 2 2 2 2 3 4" xfId="755" xr:uid="{00000000-0005-0000-0000-0000C3000000}"/>
    <cellStyle name="Calculation 2 2 2 2 2 3 4 2" xfId="756" xr:uid="{00000000-0005-0000-0000-0000C4000000}"/>
    <cellStyle name="Calculation 2 2 2 2 2 3 4 2 2" xfId="757" xr:uid="{00000000-0005-0000-0000-0000C5000000}"/>
    <cellStyle name="Calculation 2 2 2 2 2 3 4 3" xfId="758" xr:uid="{00000000-0005-0000-0000-0000C6000000}"/>
    <cellStyle name="Calculation 2 2 2 2 2 3 4 4" xfId="759" xr:uid="{00000000-0005-0000-0000-0000C7000000}"/>
    <cellStyle name="Calculation 2 2 2 2 2 3 4 5" xfId="760" xr:uid="{00000000-0005-0000-0000-0000C8000000}"/>
    <cellStyle name="Calculation 2 2 2 2 2 3 4 6" xfId="761" xr:uid="{00000000-0005-0000-0000-0000C9000000}"/>
    <cellStyle name="Calculation 2 2 2 2 2 3 5" xfId="762" xr:uid="{00000000-0005-0000-0000-0000CA000000}"/>
    <cellStyle name="Calculation 2 2 2 2 2 3 6" xfId="763" xr:uid="{00000000-0005-0000-0000-0000CB000000}"/>
    <cellStyle name="Calculation 2 2 2 2 2 4" xfId="764" xr:uid="{00000000-0005-0000-0000-0000CC000000}"/>
    <cellStyle name="Calculation 2 2 2 2 2 4 2" xfId="765" xr:uid="{00000000-0005-0000-0000-0000CD000000}"/>
    <cellStyle name="Calculation 2 2 2 2 2 4 2 2" xfId="766" xr:uid="{00000000-0005-0000-0000-0000CE000000}"/>
    <cellStyle name="Calculation 2 2 2 2 2 4 2 2 2" xfId="767" xr:uid="{00000000-0005-0000-0000-0000CF000000}"/>
    <cellStyle name="Calculation 2 2 2 2 2 4 2 2 2 2" xfId="768" xr:uid="{00000000-0005-0000-0000-0000D0000000}"/>
    <cellStyle name="Calculation 2 2 2 2 2 4 2 2 3" xfId="769" xr:uid="{00000000-0005-0000-0000-0000D1000000}"/>
    <cellStyle name="Calculation 2 2 2 2 2 4 2 2 4" xfId="770" xr:uid="{00000000-0005-0000-0000-0000D2000000}"/>
    <cellStyle name="Calculation 2 2 2 2 2 4 2 2 5" xfId="771" xr:uid="{00000000-0005-0000-0000-0000D3000000}"/>
    <cellStyle name="Calculation 2 2 2 2 2 4 2 2 6" xfId="772" xr:uid="{00000000-0005-0000-0000-0000D4000000}"/>
    <cellStyle name="Calculation 2 2 2 2 2 4 2 3" xfId="773" xr:uid="{00000000-0005-0000-0000-0000D5000000}"/>
    <cellStyle name="Calculation 2 2 2 2 2 4 2 3 2" xfId="774" xr:uid="{00000000-0005-0000-0000-0000D6000000}"/>
    <cellStyle name="Calculation 2 2 2 2 2 4 2 4" xfId="775" xr:uid="{00000000-0005-0000-0000-0000D7000000}"/>
    <cellStyle name="Calculation 2 2 2 2 2 4 3" xfId="776" xr:uid="{00000000-0005-0000-0000-0000D8000000}"/>
    <cellStyle name="Calculation 2 2 2 2 2 4 3 2" xfId="777" xr:uid="{00000000-0005-0000-0000-0000D9000000}"/>
    <cellStyle name="Calculation 2 2 2 2 2 4 3 2 2" xfId="778" xr:uid="{00000000-0005-0000-0000-0000DA000000}"/>
    <cellStyle name="Calculation 2 2 2 2 2 4 3 3" xfId="779" xr:uid="{00000000-0005-0000-0000-0000DB000000}"/>
    <cellStyle name="Calculation 2 2 2 2 2 4 3 4" xfId="780" xr:uid="{00000000-0005-0000-0000-0000DC000000}"/>
    <cellStyle name="Calculation 2 2 2 2 2 4 3 5" xfId="781" xr:uid="{00000000-0005-0000-0000-0000DD000000}"/>
    <cellStyle name="Calculation 2 2 2 2 2 4 3 6" xfId="782" xr:uid="{00000000-0005-0000-0000-0000DE000000}"/>
    <cellStyle name="Calculation 2 2 2 2 2 4 4" xfId="783" xr:uid="{00000000-0005-0000-0000-0000DF000000}"/>
    <cellStyle name="Calculation 2 2 2 2 2 4 5" xfId="784" xr:uid="{00000000-0005-0000-0000-0000E0000000}"/>
    <cellStyle name="Calculation 2 2 2 2 2 5" xfId="785" xr:uid="{00000000-0005-0000-0000-0000E1000000}"/>
    <cellStyle name="Calculation 2 2 2 2 2 5 2" xfId="786" xr:uid="{00000000-0005-0000-0000-0000E2000000}"/>
    <cellStyle name="Calculation 2 2 2 2 2 5 2 2" xfId="787" xr:uid="{00000000-0005-0000-0000-0000E3000000}"/>
    <cellStyle name="Calculation 2 2 2 2 2 5 2 2 2" xfId="788" xr:uid="{00000000-0005-0000-0000-0000E4000000}"/>
    <cellStyle name="Calculation 2 2 2 2 2 5 2 3" xfId="789" xr:uid="{00000000-0005-0000-0000-0000E5000000}"/>
    <cellStyle name="Calculation 2 2 2 2 2 5 2 4" xfId="790" xr:uid="{00000000-0005-0000-0000-0000E6000000}"/>
    <cellStyle name="Calculation 2 2 2 2 2 5 2 5" xfId="791" xr:uid="{00000000-0005-0000-0000-0000E7000000}"/>
    <cellStyle name="Calculation 2 2 2 2 2 5 2 6" xfId="792" xr:uid="{00000000-0005-0000-0000-0000E8000000}"/>
    <cellStyle name="Calculation 2 2 2 2 2 5 3" xfId="793" xr:uid="{00000000-0005-0000-0000-0000E9000000}"/>
    <cellStyle name="Calculation 2 2 2 2 2 5 3 2" xfId="794" xr:uid="{00000000-0005-0000-0000-0000EA000000}"/>
    <cellStyle name="Calculation 2 2 2 2 2 5 4" xfId="795" xr:uid="{00000000-0005-0000-0000-0000EB000000}"/>
    <cellStyle name="Calculation 2 2 2 2 2 6" xfId="796" xr:uid="{00000000-0005-0000-0000-0000EC000000}"/>
    <cellStyle name="Calculation 2 2 2 2 2 6 2" xfId="797" xr:uid="{00000000-0005-0000-0000-0000ED000000}"/>
    <cellStyle name="Calculation 2 2 2 2 2 6 2 2" xfId="798" xr:uid="{00000000-0005-0000-0000-0000EE000000}"/>
    <cellStyle name="Calculation 2 2 2 2 2 6 3" xfId="799" xr:uid="{00000000-0005-0000-0000-0000EF000000}"/>
    <cellStyle name="Calculation 2 2 2 2 2 6 4" xfId="800" xr:uid="{00000000-0005-0000-0000-0000F0000000}"/>
    <cellStyle name="Calculation 2 2 2 2 2 6 5" xfId="801" xr:uid="{00000000-0005-0000-0000-0000F1000000}"/>
    <cellStyle name="Calculation 2 2 2 2 2 6 6" xfId="802" xr:uid="{00000000-0005-0000-0000-0000F2000000}"/>
    <cellStyle name="Calculation 2 2 2 2 2 7" xfId="803" xr:uid="{00000000-0005-0000-0000-0000F3000000}"/>
    <cellStyle name="Calculation 2 2 2 2 2 8" xfId="804" xr:uid="{00000000-0005-0000-0000-0000F4000000}"/>
    <cellStyle name="Calculation 2 2 2 2 3" xfId="805" xr:uid="{00000000-0005-0000-0000-0000F5000000}"/>
    <cellStyle name="Calculation 2 2 2 2 3 2" xfId="806" xr:uid="{00000000-0005-0000-0000-0000F6000000}"/>
    <cellStyle name="Calculation 2 2 2 2 3 2 2" xfId="807" xr:uid="{00000000-0005-0000-0000-0000F7000000}"/>
    <cellStyle name="Calculation 2 2 2 2 3 2 2 2" xfId="808" xr:uid="{00000000-0005-0000-0000-0000F8000000}"/>
    <cellStyle name="Calculation 2 2 2 2 3 2 2 2 2" xfId="809" xr:uid="{00000000-0005-0000-0000-0000F9000000}"/>
    <cellStyle name="Calculation 2 2 2 2 3 2 2 2 2 2" xfId="810" xr:uid="{00000000-0005-0000-0000-0000FA000000}"/>
    <cellStyle name="Calculation 2 2 2 2 3 2 2 2 2 2 2" xfId="811" xr:uid="{00000000-0005-0000-0000-0000FB000000}"/>
    <cellStyle name="Calculation 2 2 2 2 3 2 2 2 2 3" xfId="812" xr:uid="{00000000-0005-0000-0000-0000FC000000}"/>
    <cellStyle name="Calculation 2 2 2 2 3 2 2 2 2 4" xfId="813" xr:uid="{00000000-0005-0000-0000-0000FD000000}"/>
    <cellStyle name="Calculation 2 2 2 2 3 2 2 2 2 5" xfId="814" xr:uid="{00000000-0005-0000-0000-0000FE000000}"/>
    <cellStyle name="Calculation 2 2 2 2 3 2 2 2 2 6" xfId="815" xr:uid="{00000000-0005-0000-0000-0000FF000000}"/>
    <cellStyle name="Calculation 2 2 2 2 3 2 2 2 3" xfId="816" xr:uid="{00000000-0005-0000-0000-000000010000}"/>
    <cellStyle name="Calculation 2 2 2 2 3 2 2 2 3 2" xfId="817" xr:uid="{00000000-0005-0000-0000-000001010000}"/>
    <cellStyle name="Calculation 2 2 2 2 3 2 2 2 4" xfId="818" xr:uid="{00000000-0005-0000-0000-000002010000}"/>
    <cellStyle name="Calculation 2 2 2 2 3 2 2 3" xfId="819" xr:uid="{00000000-0005-0000-0000-000003010000}"/>
    <cellStyle name="Calculation 2 2 2 2 3 2 2 3 2" xfId="820" xr:uid="{00000000-0005-0000-0000-000004010000}"/>
    <cellStyle name="Calculation 2 2 2 2 3 2 2 3 2 2" xfId="821" xr:uid="{00000000-0005-0000-0000-000005010000}"/>
    <cellStyle name="Calculation 2 2 2 2 3 2 2 3 3" xfId="822" xr:uid="{00000000-0005-0000-0000-000006010000}"/>
    <cellStyle name="Calculation 2 2 2 2 3 2 2 3 4" xfId="823" xr:uid="{00000000-0005-0000-0000-000007010000}"/>
    <cellStyle name="Calculation 2 2 2 2 3 2 2 3 5" xfId="824" xr:uid="{00000000-0005-0000-0000-000008010000}"/>
    <cellStyle name="Calculation 2 2 2 2 3 2 2 3 6" xfId="825" xr:uid="{00000000-0005-0000-0000-000009010000}"/>
    <cellStyle name="Calculation 2 2 2 2 3 2 2 4" xfId="826" xr:uid="{00000000-0005-0000-0000-00000A010000}"/>
    <cellStyle name="Calculation 2 2 2 2 3 2 2 5" xfId="827" xr:uid="{00000000-0005-0000-0000-00000B010000}"/>
    <cellStyle name="Calculation 2 2 2 2 3 2 3" xfId="828" xr:uid="{00000000-0005-0000-0000-00000C010000}"/>
    <cellStyle name="Calculation 2 2 2 2 3 2 3 2" xfId="829" xr:uid="{00000000-0005-0000-0000-00000D010000}"/>
    <cellStyle name="Calculation 2 2 2 2 3 2 3 2 2" xfId="830" xr:uid="{00000000-0005-0000-0000-00000E010000}"/>
    <cellStyle name="Calculation 2 2 2 2 3 2 3 2 2 2" xfId="831" xr:uid="{00000000-0005-0000-0000-00000F010000}"/>
    <cellStyle name="Calculation 2 2 2 2 3 2 3 2 3" xfId="832" xr:uid="{00000000-0005-0000-0000-000010010000}"/>
    <cellStyle name="Calculation 2 2 2 2 3 2 3 2 4" xfId="833" xr:uid="{00000000-0005-0000-0000-000011010000}"/>
    <cellStyle name="Calculation 2 2 2 2 3 2 3 2 5" xfId="834" xr:uid="{00000000-0005-0000-0000-000012010000}"/>
    <cellStyle name="Calculation 2 2 2 2 3 2 3 2 6" xfId="835" xr:uid="{00000000-0005-0000-0000-000013010000}"/>
    <cellStyle name="Calculation 2 2 2 2 3 2 3 3" xfId="836" xr:uid="{00000000-0005-0000-0000-000014010000}"/>
    <cellStyle name="Calculation 2 2 2 2 3 2 3 3 2" xfId="837" xr:uid="{00000000-0005-0000-0000-000015010000}"/>
    <cellStyle name="Calculation 2 2 2 2 3 2 3 4" xfId="838" xr:uid="{00000000-0005-0000-0000-000016010000}"/>
    <cellStyle name="Calculation 2 2 2 2 3 2 4" xfId="839" xr:uid="{00000000-0005-0000-0000-000017010000}"/>
    <cellStyle name="Calculation 2 2 2 2 3 2 4 2" xfId="840" xr:uid="{00000000-0005-0000-0000-000018010000}"/>
    <cellStyle name="Calculation 2 2 2 2 3 2 4 2 2" xfId="841" xr:uid="{00000000-0005-0000-0000-000019010000}"/>
    <cellStyle name="Calculation 2 2 2 2 3 2 4 3" xfId="842" xr:uid="{00000000-0005-0000-0000-00001A010000}"/>
    <cellStyle name="Calculation 2 2 2 2 3 2 4 4" xfId="843" xr:uid="{00000000-0005-0000-0000-00001B010000}"/>
    <cellStyle name="Calculation 2 2 2 2 3 2 4 5" xfId="844" xr:uid="{00000000-0005-0000-0000-00001C010000}"/>
    <cellStyle name="Calculation 2 2 2 2 3 2 4 6" xfId="845" xr:uid="{00000000-0005-0000-0000-00001D010000}"/>
    <cellStyle name="Calculation 2 2 2 2 3 2 5" xfId="846" xr:uid="{00000000-0005-0000-0000-00001E010000}"/>
    <cellStyle name="Calculation 2 2 2 2 3 2 6" xfId="847" xr:uid="{00000000-0005-0000-0000-00001F010000}"/>
    <cellStyle name="Calculation 2 2 2 2 3 3" xfId="848" xr:uid="{00000000-0005-0000-0000-000020010000}"/>
    <cellStyle name="Calculation 2 2 2 2 3 3 2" xfId="849" xr:uid="{00000000-0005-0000-0000-000021010000}"/>
    <cellStyle name="Calculation 2 2 2 2 3 3 2 2" xfId="850" xr:uid="{00000000-0005-0000-0000-000022010000}"/>
    <cellStyle name="Calculation 2 2 2 2 3 3 2 2 2" xfId="851" xr:uid="{00000000-0005-0000-0000-000023010000}"/>
    <cellStyle name="Calculation 2 2 2 2 3 3 2 2 2 2" xfId="852" xr:uid="{00000000-0005-0000-0000-000024010000}"/>
    <cellStyle name="Calculation 2 2 2 2 3 3 2 2 3" xfId="853" xr:uid="{00000000-0005-0000-0000-000025010000}"/>
    <cellStyle name="Calculation 2 2 2 2 3 3 2 2 4" xfId="854" xr:uid="{00000000-0005-0000-0000-000026010000}"/>
    <cellStyle name="Calculation 2 2 2 2 3 3 2 2 5" xfId="855" xr:uid="{00000000-0005-0000-0000-000027010000}"/>
    <cellStyle name="Calculation 2 2 2 2 3 3 2 2 6" xfId="856" xr:uid="{00000000-0005-0000-0000-000028010000}"/>
    <cellStyle name="Calculation 2 2 2 2 3 3 2 3" xfId="857" xr:uid="{00000000-0005-0000-0000-000029010000}"/>
    <cellStyle name="Calculation 2 2 2 2 3 3 2 3 2" xfId="858" xr:uid="{00000000-0005-0000-0000-00002A010000}"/>
    <cellStyle name="Calculation 2 2 2 2 3 3 2 4" xfId="859" xr:uid="{00000000-0005-0000-0000-00002B010000}"/>
    <cellStyle name="Calculation 2 2 2 2 3 3 3" xfId="860" xr:uid="{00000000-0005-0000-0000-00002C010000}"/>
    <cellStyle name="Calculation 2 2 2 2 3 3 3 2" xfId="861" xr:uid="{00000000-0005-0000-0000-00002D010000}"/>
    <cellStyle name="Calculation 2 2 2 2 3 3 3 2 2" xfId="862" xr:uid="{00000000-0005-0000-0000-00002E010000}"/>
    <cellStyle name="Calculation 2 2 2 2 3 3 3 3" xfId="863" xr:uid="{00000000-0005-0000-0000-00002F010000}"/>
    <cellStyle name="Calculation 2 2 2 2 3 3 3 4" xfId="864" xr:uid="{00000000-0005-0000-0000-000030010000}"/>
    <cellStyle name="Calculation 2 2 2 2 3 3 3 5" xfId="865" xr:uid="{00000000-0005-0000-0000-000031010000}"/>
    <cellStyle name="Calculation 2 2 2 2 3 3 3 6" xfId="866" xr:uid="{00000000-0005-0000-0000-000032010000}"/>
    <cellStyle name="Calculation 2 2 2 2 3 3 4" xfId="867" xr:uid="{00000000-0005-0000-0000-000033010000}"/>
    <cellStyle name="Calculation 2 2 2 2 3 3 5" xfId="868" xr:uid="{00000000-0005-0000-0000-000034010000}"/>
    <cellStyle name="Calculation 2 2 2 2 3 4" xfId="869" xr:uid="{00000000-0005-0000-0000-000035010000}"/>
    <cellStyle name="Calculation 2 2 2 2 3 4 2" xfId="870" xr:uid="{00000000-0005-0000-0000-000036010000}"/>
    <cellStyle name="Calculation 2 2 2 2 3 4 2 2" xfId="871" xr:uid="{00000000-0005-0000-0000-000037010000}"/>
    <cellStyle name="Calculation 2 2 2 2 3 4 2 2 2" xfId="872" xr:uid="{00000000-0005-0000-0000-000038010000}"/>
    <cellStyle name="Calculation 2 2 2 2 3 4 2 3" xfId="873" xr:uid="{00000000-0005-0000-0000-000039010000}"/>
    <cellStyle name="Calculation 2 2 2 2 3 4 2 4" xfId="874" xr:uid="{00000000-0005-0000-0000-00003A010000}"/>
    <cellStyle name="Calculation 2 2 2 2 3 4 2 5" xfId="875" xr:uid="{00000000-0005-0000-0000-00003B010000}"/>
    <cellStyle name="Calculation 2 2 2 2 3 4 2 6" xfId="876" xr:uid="{00000000-0005-0000-0000-00003C010000}"/>
    <cellStyle name="Calculation 2 2 2 2 3 4 3" xfId="877" xr:uid="{00000000-0005-0000-0000-00003D010000}"/>
    <cellStyle name="Calculation 2 2 2 2 3 4 3 2" xfId="878" xr:uid="{00000000-0005-0000-0000-00003E010000}"/>
    <cellStyle name="Calculation 2 2 2 2 3 4 4" xfId="879" xr:uid="{00000000-0005-0000-0000-00003F010000}"/>
    <cellStyle name="Calculation 2 2 2 2 3 5" xfId="880" xr:uid="{00000000-0005-0000-0000-000040010000}"/>
    <cellStyle name="Calculation 2 2 2 2 3 5 2" xfId="881" xr:uid="{00000000-0005-0000-0000-000041010000}"/>
    <cellStyle name="Calculation 2 2 2 2 3 5 2 2" xfId="882" xr:uid="{00000000-0005-0000-0000-000042010000}"/>
    <cellStyle name="Calculation 2 2 2 2 3 5 3" xfId="883" xr:uid="{00000000-0005-0000-0000-000043010000}"/>
    <cellStyle name="Calculation 2 2 2 2 3 5 4" xfId="884" xr:uid="{00000000-0005-0000-0000-000044010000}"/>
    <cellStyle name="Calculation 2 2 2 2 3 5 5" xfId="885" xr:uid="{00000000-0005-0000-0000-000045010000}"/>
    <cellStyle name="Calculation 2 2 2 2 3 5 6" xfId="886" xr:uid="{00000000-0005-0000-0000-000046010000}"/>
    <cellStyle name="Calculation 2 2 2 2 3 6" xfId="887" xr:uid="{00000000-0005-0000-0000-000047010000}"/>
    <cellStyle name="Calculation 2 2 2 2 3 7" xfId="888" xr:uid="{00000000-0005-0000-0000-000048010000}"/>
    <cellStyle name="Calculation 2 2 2 2 4" xfId="889" xr:uid="{00000000-0005-0000-0000-000049010000}"/>
    <cellStyle name="Calculation 2 2 2 2 4 2" xfId="890" xr:uid="{00000000-0005-0000-0000-00004A010000}"/>
    <cellStyle name="Calculation 2 2 2 2 4 2 2" xfId="891" xr:uid="{00000000-0005-0000-0000-00004B010000}"/>
    <cellStyle name="Calculation 2 2 2 2 4 2 2 2" xfId="892" xr:uid="{00000000-0005-0000-0000-00004C010000}"/>
    <cellStyle name="Calculation 2 2 2 2 4 2 2 2 2" xfId="893" xr:uid="{00000000-0005-0000-0000-00004D010000}"/>
    <cellStyle name="Calculation 2 2 2 2 4 2 2 2 2 2" xfId="894" xr:uid="{00000000-0005-0000-0000-00004E010000}"/>
    <cellStyle name="Calculation 2 2 2 2 4 2 2 2 3" xfId="895" xr:uid="{00000000-0005-0000-0000-00004F010000}"/>
    <cellStyle name="Calculation 2 2 2 2 4 2 2 2 4" xfId="896" xr:uid="{00000000-0005-0000-0000-000050010000}"/>
    <cellStyle name="Calculation 2 2 2 2 4 2 2 2 5" xfId="897" xr:uid="{00000000-0005-0000-0000-000051010000}"/>
    <cellStyle name="Calculation 2 2 2 2 4 2 2 2 6" xfId="898" xr:uid="{00000000-0005-0000-0000-000052010000}"/>
    <cellStyle name="Calculation 2 2 2 2 4 2 2 3" xfId="899" xr:uid="{00000000-0005-0000-0000-000053010000}"/>
    <cellStyle name="Calculation 2 2 2 2 4 2 2 3 2" xfId="900" xr:uid="{00000000-0005-0000-0000-000054010000}"/>
    <cellStyle name="Calculation 2 2 2 2 4 2 2 4" xfId="901" xr:uid="{00000000-0005-0000-0000-000055010000}"/>
    <cellStyle name="Calculation 2 2 2 2 4 2 3" xfId="902" xr:uid="{00000000-0005-0000-0000-000056010000}"/>
    <cellStyle name="Calculation 2 2 2 2 4 2 3 2" xfId="903" xr:uid="{00000000-0005-0000-0000-000057010000}"/>
    <cellStyle name="Calculation 2 2 2 2 4 2 3 2 2" xfId="904" xr:uid="{00000000-0005-0000-0000-000058010000}"/>
    <cellStyle name="Calculation 2 2 2 2 4 2 3 3" xfId="905" xr:uid="{00000000-0005-0000-0000-000059010000}"/>
    <cellStyle name="Calculation 2 2 2 2 4 2 3 4" xfId="906" xr:uid="{00000000-0005-0000-0000-00005A010000}"/>
    <cellStyle name="Calculation 2 2 2 2 4 2 3 5" xfId="907" xr:uid="{00000000-0005-0000-0000-00005B010000}"/>
    <cellStyle name="Calculation 2 2 2 2 4 2 3 6" xfId="908" xr:uid="{00000000-0005-0000-0000-00005C010000}"/>
    <cellStyle name="Calculation 2 2 2 2 4 2 4" xfId="909" xr:uid="{00000000-0005-0000-0000-00005D010000}"/>
    <cellStyle name="Calculation 2 2 2 2 4 2 5" xfId="910" xr:uid="{00000000-0005-0000-0000-00005E010000}"/>
    <cellStyle name="Calculation 2 2 2 2 4 3" xfId="911" xr:uid="{00000000-0005-0000-0000-00005F010000}"/>
    <cellStyle name="Calculation 2 2 2 2 4 3 2" xfId="912" xr:uid="{00000000-0005-0000-0000-000060010000}"/>
    <cellStyle name="Calculation 2 2 2 2 4 3 2 2" xfId="913" xr:uid="{00000000-0005-0000-0000-000061010000}"/>
    <cellStyle name="Calculation 2 2 2 2 4 3 2 2 2" xfId="914" xr:uid="{00000000-0005-0000-0000-000062010000}"/>
    <cellStyle name="Calculation 2 2 2 2 4 3 2 3" xfId="915" xr:uid="{00000000-0005-0000-0000-000063010000}"/>
    <cellStyle name="Calculation 2 2 2 2 4 3 2 4" xfId="916" xr:uid="{00000000-0005-0000-0000-000064010000}"/>
    <cellStyle name="Calculation 2 2 2 2 4 3 2 5" xfId="917" xr:uid="{00000000-0005-0000-0000-000065010000}"/>
    <cellStyle name="Calculation 2 2 2 2 4 3 2 6" xfId="918" xr:uid="{00000000-0005-0000-0000-000066010000}"/>
    <cellStyle name="Calculation 2 2 2 2 4 3 3" xfId="919" xr:uid="{00000000-0005-0000-0000-000067010000}"/>
    <cellStyle name="Calculation 2 2 2 2 4 3 3 2" xfId="920" xr:uid="{00000000-0005-0000-0000-000068010000}"/>
    <cellStyle name="Calculation 2 2 2 2 4 3 4" xfId="921" xr:uid="{00000000-0005-0000-0000-000069010000}"/>
    <cellStyle name="Calculation 2 2 2 2 4 4" xfId="922" xr:uid="{00000000-0005-0000-0000-00006A010000}"/>
    <cellStyle name="Calculation 2 2 2 2 4 4 2" xfId="923" xr:uid="{00000000-0005-0000-0000-00006B010000}"/>
    <cellStyle name="Calculation 2 2 2 2 4 4 2 2" xfId="924" xr:uid="{00000000-0005-0000-0000-00006C010000}"/>
    <cellStyle name="Calculation 2 2 2 2 4 4 3" xfId="925" xr:uid="{00000000-0005-0000-0000-00006D010000}"/>
    <cellStyle name="Calculation 2 2 2 2 4 4 4" xfId="926" xr:uid="{00000000-0005-0000-0000-00006E010000}"/>
    <cellStyle name="Calculation 2 2 2 2 4 4 5" xfId="927" xr:uid="{00000000-0005-0000-0000-00006F010000}"/>
    <cellStyle name="Calculation 2 2 2 2 4 4 6" xfId="928" xr:uid="{00000000-0005-0000-0000-000070010000}"/>
    <cellStyle name="Calculation 2 2 2 2 4 5" xfId="929" xr:uid="{00000000-0005-0000-0000-000071010000}"/>
    <cellStyle name="Calculation 2 2 2 2 4 6" xfId="930" xr:uid="{00000000-0005-0000-0000-000072010000}"/>
    <cellStyle name="Calculation 2 2 2 2 5" xfId="931" xr:uid="{00000000-0005-0000-0000-000073010000}"/>
    <cellStyle name="Calculation 2 2 2 2 5 2" xfId="932" xr:uid="{00000000-0005-0000-0000-000074010000}"/>
    <cellStyle name="Calculation 2 2 2 2 5 2 2" xfId="933" xr:uid="{00000000-0005-0000-0000-000075010000}"/>
    <cellStyle name="Calculation 2 2 2 2 5 2 2 2" xfId="934" xr:uid="{00000000-0005-0000-0000-000076010000}"/>
    <cellStyle name="Calculation 2 2 2 2 5 2 2 2 2" xfId="935" xr:uid="{00000000-0005-0000-0000-000077010000}"/>
    <cellStyle name="Calculation 2 2 2 2 5 2 2 3" xfId="936" xr:uid="{00000000-0005-0000-0000-000078010000}"/>
    <cellStyle name="Calculation 2 2 2 2 5 2 2 4" xfId="937" xr:uid="{00000000-0005-0000-0000-000079010000}"/>
    <cellStyle name="Calculation 2 2 2 2 5 2 2 5" xfId="938" xr:uid="{00000000-0005-0000-0000-00007A010000}"/>
    <cellStyle name="Calculation 2 2 2 2 5 2 2 6" xfId="939" xr:uid="{00000000-0005-0000-0000-00007B010000}"/>
    <cellStyle name="Calculation 2 2 2 2 5 2 3" xfId="940" xr:uid="{00000000-0005-0000-0000-00007C010000}"/>
    <cellStyle name="Calculation 2 2 2 2 5 2 3 2" xfId="941" xr:uid="{00000000-0005-0000-0000-00007D010000}"/>
    <cellStyle name="Calculation 2 2 2 2 5 2 4" xfId="942" xr:uid="{00000000-0005-0000-0000-00007E010000}"/>
    <cellStyle name="Calculation 2 2 2 2 5 3" xfId="943" xr:uid="{00000000-0005-0000-0000-00007F010000}"/>
    <cellStyle name="Calculation 2 2 2 2 5 3 2" xfId="944" xr:uid="{00000000-0005-0000-0000-000080010000}"/>
    <cellStyle name="Calculation 2 2 2 2 5 3 2 2" xfId="945" xr:uid="{00000000-0005-0000-0000-000081010000}"/>
    <cellStyle name="Calculation 2 2 2 2 5 3 3" xfId="946" xr:uid="{00000000-0005-0000-0000-000082010000}"/>
    <cellStyle name="Calculation 2 2 2 2 5 3 4" xfId="947" xr:uid="{00000000-0005-0000-0000-000083010000}"/>
    <cellStyle name="Calculation 2 2 2 2 5 3 5" xfId="948" xr:uid="{00000000-0005-0000-0000-000084010000}"/>
    <cellStyle name="Calculation 2 2 2 2 5 3 6" xfId="949" xr:uid="{00000000-0005-0000-0000-000085010000}"/>
    <cellStyle name="Calculation 2 2 2 2 5 4" xfId="950" xr:uid="{00000000-0005-0000-0000-000086010000}"/>
    <cellStyle name="Calculation 2 2 2 2 5 5" xfId="951" xr:uid="{00000000-0005-0000-0000-000087010000}"/>
    <cellStyle name="Calculation 2 2 2 2 6" xfId="952" xr:uid="{00000000-0005-0000-0000-000088010000}"/>
    <cellStyle name="Calculation 2 2 2 2 6 2" xfId="953" xr:uid="{00000000-0005-0000-0000-000089010000}"/>
    <cellStyle name="Calculation 2 2 2 2 6 2 2" xfId="954" xr:uid="{00000000-0005-0000-0000-00008A010000}"/>
    <cellStyle name="Calculation 2 2 2 2 6 2 2 2" xfId="955" xr:uid="{00000000-0005-0000-0000-00008B010000}"/>
    <cellStyle name="Calculation 2 2 2 2 6 2 3" xfId="956" xr:uid="{00000000-0005-0000-0000-00008C010000}"/>
    <cellStyle name="Calculation 2 2 2 2 6 2 4" xfId="957" xr:uid="{00000000-0005-0000-0000-00008D010000}"/>
    <cellStyle name="Calculation 2 2 2 2 6 2 5" xfId="958" xr:uid="{00000000-0005-0000-0000-00008E010000}"/>
    <cellStyle name="Calculation 2 2 2 2 6 2 6" xfId="959" xr:uid="{00000000-0005-0000-0000-00008F010000}"/>
    <cellStyle name="Calculation 2 2 2 2 6 3" xfId="960" xr:uid="{00000000-0005-0000-0000-000090010000}"/>
    <cellStyle name="Calculation 2 2 2 2 6 3 2" xfId="961" xr:uid="{00000000-0005-0000-0000-000091010000}"/>
    <cellStyle name="Calculation 2 2 2 2 6 4" xfId="962" xr:uid="{00000000-0005-0000-0000-000092010000}"/>
    <cellStyle name="Calculation 2 2 2 2 7" xfId="963" xr:uid="{00000000-0005-0000-0000-000093010000}"/>
    <cellStyle name="Calculation 2 2 2 2 7 2" xfId="964" xr:uid="{00000000-0005-0000-0000-000094010000}"/>
    <cellStyle name="Calculation 2 2 2 2 7 2 2" xfId="965" xr:uid="{00000000-0005-0000-0000-000095010000}"/>
    <cellStyle name="Calculation 2 2 2 2 7 3" xfId="966" xr:uid="{00000000-0005-0000-0000-000096010000}"/>
    <cellStyle name="Calculation 2 2 2 2 7 4" xfId="967" xr:uid="{00000000-0005-0000-0000-000097010000}"/>
    <cellStyle name="Calculation 2 2 2 2 7 5" xfId="968" xr:uid="{00000000-0005-0000-0000-000098010000}"/>
    <cellStyle name="Calculation 2 2 2 2 7 6" xfId="969" xr:uid="{00000000-0005-0000-0000-000099010000}"/>
    <cellStyle name="Calculation 2 2 2 2 8" xfId="970" xr:uid="{00000000-0005-0000-0000-00009A010000}"/>
    <cellStyle name="Calculation 2 2 2 2 9" xfId="971" xr:uid="{00000000-0005-0000-0000-00009B010000}"/>
    <cellStyle name="Calculation 2 2 2 3" xfId="972" xr:uid="{00000000-0005-0000-0000-00009C010000}"/>
    <cellStyle name="Calculation 2 2 2 3 2" xfId="973" xr:uid="{00000000-0005-0000-0000-00009D010000}"/>
    <cellStyle name="Calculation 2 2 2 3 2 2" xfId="974" xr:uid="{00000000-0005-0000-0000-00009E010000}"/>
    <cellStyle name="Calculation 2 2 2 3 2 2 2" xfId="975" xr:uid="{00000000-0005-0000-0000-00009F010000}"/>
    <cellStyle name="Calculation 2 2 2 3 2 2 2 2" xfId="976" xr:uid="{00000000-0005-0000-0000-0000A0010000}"/>
    <cellStyle name="Calculation 2 2 2 3 2 2 2 2 2" xfId="977" xr:uid="{00000000-0005-0000-0000-0000A1010000}"/>
    <cellStyle name="Calculation 2 2 2 3 2 2 2 2 2 2" xfId="978" xr:uid="{00000000-0005-0000-0000-0000A2010000}"/>
    <cellStyle name="Calculation 2 2 2 3 2 2 2 2 2 2 2" xfId="979" xr:uid="{00000000-0005-0000-0000-0000A3010000}"/>
    <cellStyle name="Calculation 2 2 2 3 2 2 2 2 2 3" xfId="980" xr:uid="{00000000-0005-0000-0000-0000A4010000}"/>
    <cellStyle name="Calculation 2 2 2 3 2 2 2 2 2 4" xfId="981" xr:uid="{00000000-0005-0000-0000-0000A5010000}"/>
    <cellStyle name="Calculation 2 2 2 3 2 2 2 2 2 5" xfId="982" xr:uid="{00000000-0005-0000-0000-0000A6010000}"/>
    <cellStyle name="Calculation 2 2 2 3 2 2 2 2 2 6" xfId="983" xr:uid="{00000000-0005-0000-0000-0000A7010000}"/>
    <cellStyle name="Calculation 2 2 2 3 2 2 2 2 3" xfId="984" xr:uid="{00000000-0005-0000-0000-0000A8010000}"/>
    <cellStyle name="Calculation 2 2 2 3 2 2 2 2 3 2" xfId="985" xr:uid="{00000000-0005-0000-0000-0000A9010000}"/>
    <cellStyle name="Calculation 2 2 2 3 2 2 2 2 4" xfId="986" xr:uid="{00000000-0005-0000-0000-0000AA010000}"/>
    <cellStyle name="Calculation 2 2 2 3 2 2 2 3" xfId="987" xr:uid="{00000000-0005-0000-0000-0000AB010000}"/>
    <cellStyle name="Calculation 2 2 2 3 2 2 2 3 2" xfId="988" xr:uid="{00000000-0005-0000-0000-0000AC010000}"/>
    <cellStyle name="Calculation 2 2 2 3 2 2 2 3 2 2" xfId="989" xr:uid="{00000000-0005-0000-0000-0000AD010000}"/>
    <cellStyle name="Calculation 2 2 2 3 2 2 2 3 3" xfId="990" xr:uid="{00000000-0005-0000-0000-0000AE010000}"/>
    <cellStyle name="Calculation 2 2 2 3 2 2 2 3 4" xfId="991" xr:uid="{00000000-0005-0000-0000-0000AF010000}"/>
    <cellStyle name="Calculation 2 2 2 3 2 2 2 3 5" xfId="992" xr:uid="{00000000-0005-0000-0000-0000B0010000}"/>
    <cellStyle name="Calculation 2 2 2 3 2 2 2 3 6" xfId="993" xr:uid="{00000000-0005-0000-0000-0000B1010000}"/>
    <cellStyle name="Calculation 2 2 2 3 2 2 2 4" xfId="994" xr:uid="{00000000-0005-0000-0000-0000B2010000}"/>
    <cellStyle name="Calculation 2 2 2 3 2 2 2 5" xfId="995" xr:uid="{00000000-0005-0000-0000-0000B3010000}"/>
    <cellStyle name="Calculation 2 2 2 3 2 2 3" xfId="996" xr:uid="{00000000-0005-0000-0000-0000B4010000}"/>
    <cellStyle name="Calculation 2 2 2 3 2 2 3 2" xfId="997" xr:uid="{00000000-0005-0000-0000-0000B5010000}"/>
    <cellStyle name="Calculation 2 2 2 3 2 2 3 2 2" xfId="998" xr:uid="{00000000-0005-0000-0000-0000B6010000}"/>
    <cellStyle name="Calculation 2 2 2 3 2 2 3 2 2 2" xfId="999" xr:uid="{00000000-0005-0000-0000-0000B7010000}"/>
    <cellStyle name="Calculation 2 2 2 3 2 2 3 2 3" xfId="1000" xr:uid="{00000000-0005-0000-0000-0000B8010000}"/>
    <cellStyle name="Calculation 2 2 2 3 2 2 3 2 4" xfId="1001" xr:uid="{00000000-0005-0000-0000-0000B9010000}"/>
    <cellStyle name="Calculation 2 2 2 3 2 2 3 2 5" xfId="1002" xr:uid="{00000000-0005-0000-0000-0000BA010000}"/>
    <cellStyle name="Calculation 2 2 2 3 2 2 3 2 6" xfId="1003" xr:uid="{00000000-0005-0000-0000-0000BB010000}"/>
    <cellStyle name="Calculation 2 2 2 3 2 2 3 3" xfId="1004" xr:uid="{00000000-0005-0000-0000-0000BC010000}"/>
    <cellStyle name="Calculation 2 2 2 3 2 2 3 3 2" xfId="1005" xr:uid="{00000000-0005-0000-0000-0000BD010000}"/>
    <cellStyle name="Calculation 2 2 2 3 2 2 3 4" xfId="1006" xr:uid="{00000000-0005-0000-0000-0000BE010000}"/>
    <cellStyle name="Calculation 2 2 2 3 2 2 4" xfId="1007" xr:uid="{00000000-0005-0000-0000-0000BF010000}"/>
    <cellStyle name="Calculation 2 2 2 3 2 2 4 2" xfId="1008" xr:uid="{00000000-0005-0000-0000-0000C0010000}"/>
    <cellStyle name="Calculation 2 2 2 3 2 2 4 2 2" xfId="1009" xr:uid="{00000000-0005-0000-0000-0000C1010000}"/>
    <cellStyle name="Calculation 2 2 2 3 2 2 4 3" xfId="1010" xr:uid="{00000000-0005-0000-0000-0000C2010000}"/>
    <cellStyle name="Calculation 2 2 2 3 2 2 4 4" xfId="1011" xr:uid="{00000000-0005-0000-0000-0000C3010000}"/>
    <cellStyle name="Calculation 2 2 2 3 2 2 4 5" xfId="1012" xr:uid="{00000000-0005-0000-0000-0000C4010000}"/>
    <cellStyle name="Calculation 2 2 2 3 2 2 4 6" xfId="1013" xr:uid="{00000000-0005-0000-0000-0000C5010000}"/>
    <cellStyle name="Calculation 2 2 2 3 2 2 5" xfId="1014" xr:uid="{00000000-0005-0000-0000-0000C6010000}"/>
    <cellStyle name="Calculation 2 2 2 3 2 2 6" xfId="1015" xr:uid="{00000000-0005-0000-0000-0000C7010000}"/>
    <cellStyle name="Calculation 2 2 2 3 2 3" xfId="1016" xr:uid="{00000000-0005-0000-0000-0000C8010000}"/>
    <cellStyle name="Calculation 2 2 2 3 2 3 2" xfId="1017" xr:uid="{00000000-0005-0000-0000-0000C9010000}"/>
    <cellStyle name="Calculation 2 2 2 3 2 3 2 2" xfId="1018" xr:uid="{00000000-0005-0000-0000-0000CA010000}"/>
    <cellStyle name="Calculation 2 2 2 3 2 3 2 2 2" xfId="1019" xr:uid="{00000000-0005-0000-0000-0000CB010000}"/>
    <cellStyle name="Calculation 2 2 2 3 2 3 2 2 2 2" xfId="1020" xr:uid="{00000000-0005-0000-0000-0000CC010000}"/>
    <cellStyle name="Calculation 2 2 2 3 2 3 2 2 3" xfId="1021" xr:uid="{00000000-0005-0000-0000-0000CD010000}"/>
    <cellStyle name="Calculation 2 2 2 3 2 3 2 2 4" xfId="1022" xr:uid="{00000000-0005-0000-0000-0000CE010000}"/>
    <cellStyle name="Calculation 2 2 2 3 2 3 2 2 5" xfId="1023" xr:uid="{00000000-0005-0000-0000-0000CF010000}"/>
    <cellStyle name="Calculation 2 2 2 3 2 3 2 2 6" xfId="1024" xr:uid="{00000000-0005-0000-0000-0000D0010000}"/>
    <cellStyle name="Calculation 2 2 2 3 2 3 2 3" xfId="1025" xr:uid="{00000000-0005-0000-0000-0000D1010000}"/>
    <cellStyle name="Calculation 2 2 2 3 2 3 2 3 2" xfId="1026" xr:uid="{00000000-0005-0000-0000-0000D2010000}"/>
    <cellStyle name="Calculation 2 2 2 3 2 3 2 4" xfId="1027" xr:uid="{00000000-0005-0000-0000-0000D3010000}"/>
    <cellStyle name="Calculation 2 2 2 3 2 3 3" xfId="1028" xr:uid="{00000000-0005-0000-0000-0000D4010000}"/>
    <cellStyle name="Calculation 2 2 2 3 2 3 3 2" xfId="1029" xr:uid="{00000000-0005-0000-0000-0000D5010000}"/>
    <cellStyle name="Calculation 2 2 2 3 2 3 3 2 2" xfId="1030" xr:uid="{00000000-0005-0000-0000-0000D6010000}"/>
    <cellStyle name="Calculation 2 2 2 3 2 3 3 3" xfId="1031" xr:uid="{00000000-0005-0000-0000-0000D7010000}"/>
    <cellStyle name="Calculation 2 2 2 3 2 3 3 4" xfId="1032" xr:uid="{00000000-0005-0000-0000-0000D8010000}"/>
    <cellStyle name="Calculation 2 2 2 3 2 3 3 5" xfId="1033" xr:uid="{00000000-0005-0000-0000-0000D9010000}"/>
    <cellStyle name="Calculation 2 2 2 3 2 3 3 6" xfId="1034" xr:uid="{00000000-0005-0000-0000-0000DA010000}"/>
    <cellStyle name="Calculation 2 2 2 3 2 3 4" xfId="1035" xr:uid="{00000000-0005-0000-0000-0000DB010000}"/>
    <cellStyle name="Calculation 2 2 2 3 2 3 5" xfId="1036" xr:uid="{00000000-0005-0000-0000-0000DC010000}"/>
    <cellStyle name="Calculation 2 2 2 3 2 4" xfId="1037" xr:uid="{00000000-0005-0000-0000-0000DD010000}"/>
    <cellStyle name="Calculation 2 2 2 3 2 4 2" xfId="1038" xr:uid="{00000000-0005-0000-0000-0000DE010000}"/>
    <cellStyle name="Calculation 2 2 2 3 2 4 2 2" xfId="1039" xr:uid="{00000000-0005-0000-0000-0000DF010000}"/>
    <cellStyle name="Calculation 2 2 2 3 2 4 2 2 2" xfId="1040" xr:uid="{00000000-0005-0000-0000-0000E0010000}"/>
    <cellStyle name="Calculation 2 2 2 3 2 4 2 3" xfId="1041" xr:uid="{00000000-0005-0000-0000-0000E1010000}"/>
    <cellStyle name="Calculation 2 2 2 3 2 4 2 4" xfId="1042" xr:uid="{00000000-0005-0000-0000-0000E2010000}"/>
    <cellStyle name="Calculation 2 2 2 3 2 4 2 5" xfId="1043" xr:uid="{00000000-0005-0000-0000-0000E3010000}"/>
    <cellStyle name="Calculation 2 2 2 3 2 4 2 6" xfId="1044" xr:uid="{00000000-0005-0000-0000-0000E4010000}"/>
    <cellStyle name="Calculation 2 2 2 3 2 4 3" xfId="1045" xr:uid="{00000000-0005-0000-0000-0000E5010000}"/>
    <cellStyle name="Calculation 2 2 2 3 2 4 3 2" xfId="1046" xr:uid="{00000000-0005-0000-0000-0000E6010000}"/>
    <cellStyle name="Calculation 2 2 2 3 2 4 4" xfId="1047" xr:uid="{00000000-0005-0000-0000-0000E7010000}"/>
    <cellStyle name="Calculation 2 2 2 3 2 5" xfId="1048" xr:uid="{00000000-0005-0000-0000-0000E8010000}"/>
    <cellStyle name="Calculation 2 2 2 3 2 5 2" xfId="1049" xr:uid="{00000000-0005-0000-0000-0000E9010000}"/>
    <cellStyle name="Calculation 2 2 2 3 2 5 2 2" xfId="1050" xr:uid="{00000000-0005-0000-0000-0000EA010000}"/>
    <cellStyle name="Calculation 2 2 2 3 2 5 3" xfId="1051" xr:uid="{00000000-0005-0000-0000-0000EB010000}"/>
    <cellStyle name="Calculation 2 2 2 3 2 5 4" xfId="1052" xr:uid="{00000000-0005-0000-0000-0000EC010000}"/>
    <cellStyle name="Calculation 2 2 2 3 2 5 5" xfId="1053" xr:uid="{00000000-0005-0000-0000-0000ED010000}"/>
    <cellStyle name="Calculation 2 2 2 3 2 5 6" xfId="1054" xr:uid="{00000000-0005-0000-0000-0000EE010000}"/>
    <cellStyle name="Calculation 2 2 2 3 2 6" xfId="1055" xr:uid="{00000000-0005-0000-0000-0000EF010000}"/>
    <cellStyle name="Calculation 2 2 2 3 2 7" xfId="1056" xr:uid="{00000000-0005-0000-0000-0000F0010000}"/>
    <cellStyle name="Calculation 2 2 2 3 3" xfId="1057" xr:uid="{00000000-0005-0000-0000-0000F1010000}"/>
    <cellStyle name="Calculation 2 2 2 3 3 2" xfId="1058" xr:uid="{00000000-0005-0000-0000-0000F2010000}"/>
    <cellStyle name="Calculation 2 2 2 3 3 2 2" xfId="1059" xr:uid="{00000000-0005-0000-0000-0000F3010000}"/>
    <cellStyle name="Calculation 2 2 2 3 3 2 2 2" xfId="1060" xr:uid="{00000000-0005-0000-0000-0000F4010000}"/>
    <cellStyle name="Calculation 2 2 2 3 3 2 2 2 2" xfId="1061" xr:uid="{00000000-0005-0000-0000-0000F5010000}"/>
    <cellStyle name="Calculation 2 2 2 3 3 2 2 2 2 2" xfId="1062" xr:uid="{00000000-0005-0000-0000-0000F6010000}"/>
    <cellStyle name="Calculation 2 2 2 3 3 2 2 2 3" xfId="1063" xr:uid="{00000000-0005-0000-0000-0000F7010000}"/>
    <cellStyle name="Calculation 2 2 2 3 3 2 2 2 4" xfId="1064" xr:uid="{00000000-0005-0000-0000-0000F8010000}"/>
    <cellStyle name="Calculation 2 2 2 3 3 2 2 2 5" xfId="1065" xr:uid="{00000000-0005-0000-0000-0000F9010000}"/>
    <cellStyle name="Calculation 2 2 2 3 3 2 2 2 6" xfId="1066" xr:uid="{00000000-0005-0000-0000-0000FA010000}"/>
    <cellStyle name="Calculation 2 2 2 3 3 2 2 3" xfId="1067" xr:uid="{00000000-0005-0000-0000-0000FB010000}"/>
    <cellStyle name="Calculation 2 2 2 3 3 2 2 3 2" xfId="1068" xr:uid="{00000000-0005-0000-0000-0000FC010000}"/>
    <cellStyle name="Calculation 2 2 2 3 3 2 2 4" xfId="1069" xr:uid="{00000000-0005-0000-0000-0000FD010000}"/>
    <cellStyle name="Calculation 2 2 2 3 3 2 3" xfId="1070" xr:uid="{00000000-0005-0000-0000-0000FE010000}"/>
    <cellStyle name="Calculation 2 2 2 3 3 2 3 2" xfId="1071" xr:uid="{00000000-0005-0000-0000-0000FF010000}"/>
    <cellStyle name="Calculation 2 2 2 3 3 2 3 2 2" xfId="1072" xr:uid="{00000000-0005-0000-0000-000000020000}"/>
    <cellStyle name="Calculation 2 2 2 3 3 2 3 3" xfId="1073" xr:uid="{00000000-0005-0000-0000-000001020000}"/>
    <cellStyle name="Calculation 2 2 2 3 3 2 3 4" xfId="1074" xr:uid="{00000000-0005-0000-0000-000002020000}"/>
    <cellStyle name="Calculation 2 2 2 3 3 2 3 5" xfId="1075" xr:uid="{00000000-0005-0000-0000-000003020000}"/>
    <cellStyle name="Calculation 2 2 2 3 3 2 3 6" xfId="1076" xr:uid="{00000000-0005-0000-0000-000004020000}"/>
    <cellStyle name="Calculation 2 2 2 3 3 2 4" xfId="1077" xr:uid="{00000000-0005-0000-0000-000005020000}"/>
    <cellStyle name="Calculation 2 2 2 3 3 2 5" xfId="1078" xr:uid="{00000000-0005-0000-0000-000006020000}"/>
    <cellStyle name="Calculation 2 2 2 3 3 3" xfId="1079" xr:uid="{00000000-0005-0000-0000-000007020000}"/>
    <cellStyle name="Calculation 2 2 2 3 3 3 2" xfId="1080" xr:uid="{00000000-0005-0000-0000-000008020000}"/>
    <cellStyle name="Calculation 2 2 2 3 3 3 2 2" xfId="1081" xr:uid="{00000000-0005-0000-0000-000009020000}"/>
    <cellStyle name="Calculation 2 2 2 3 3 3 2 2 2" xfId="1082" xr:uid="{00000000-0005-0000-0000-00000A020000}"/>
    <cellStyle name="Calculation 2 2 2 3 3 3 2 3" xfId="1083" xr:uid="{00000000-0005-0000-0000-00000B020000}"/>
    <cellStyle name="Calculation 2 2 2 3 3 3 2 4" xfId="1084" xr:uid="{00000000-0005-0000-0000-00000C020000}"/>
    <cellStyle name="Calculation 2 2 2 3 3 3 2 5" xfId="1085" xr:uid="{00000000-0005-0000-0000-00000D020000}"/>
    <cellStyle name="Calculation 2 2 2 3 3 3 2 6" xfId="1086" xr:uid="{00000000-0005-0000-0000-00000E020000}"/>
    <cellStyle name="Calculation 2 2 2 3 3 3 3" xfId="1087" xr:uid="{00000000-0005-0000-0000-00000F020000}"/>
    <cellStyle name="Calculation 2 2 2 3 3 3 3 2" xfId="1088" xr:uid="{00000000-0005-0000-0000-000010020000}"/>
    <cellStyle name="Calculation 2 2 2 3 3 3 4" xfId="1089" xr:uid="{00000000-0005-0000-0000-000011020000}"/>
    <cellStyle name="Calculation 2 2 2 3 3 4" xfId="1090" xr:uid="{00000000-0005-0000-0000-000012020000}"/>
    <cellStyle name="Calculation 2 2 2 3 3 4 2" xfId="1091" xr:uid="{00000000-0005-0000-0000-000013020000}"/>
    <cellStyle name="Calculation 2 2 2 3 3 4 2 2" xfId="1092" xr:uid="{00000000-0005-0000-0000-000014020000}"/>
    <cellStyle name="Calculation 2 2 2 3 3 4 3" xfId="1093" xr:uid="{00000000-0005-0000-0000-000015020000}"/>
    <cellStyle name="Calculation 2 2 2 3 3 4 4" xfId="1094" xr:uid="{00000000-0005-0000-0000-000016020000}"/>
    <cellStyle name="Calculation 2 2 2 3 3 4 5" xfId="1095" xr:uid="{00000000-0005-0000-0000-000017020000}"/>
    <cellStyle name="Calculation 2 2 2 3 3 4 6" xfId="1096" xr:uid="{00000000-0005-0000-0000-000018020000}"/>
    <cellStyle name="Calculation 2 2 2 3 3 5" xfId="1097" xr:uid="{00000000-0005-0000-0000-000019020000}"/>
    <cellStyle name="Calculation 2 2 2 3 3 6" xfId="1098" xr:uid="{00000000-0005-0000-0000-00001A020000}"/>
    <cellStyle name="Calculation 2 2 2 3 4" xfId="1099" xr:uid="{00000000-0005-0000-0000-00001B020000}"/>
    <cellStyle name="Calculation 2 2 2 3 4 2" xfId="1100" xr:uid="{00000000-0005-0000-0000-00001C020000}"/>
    <cellStyle name="Calculation 2 2 2 3 4 2 2" xfId="1101" xr:uid="{00000000-0005-0000-0000-00001D020000}"/>
    <cellStyle name="Calculation 2 2 2 3 4 2 2 2" xfId="1102" xr:uid="{00000000-0005-0000-0000-00001E020000}"/>
    <cellStyle name="Calculation 2 2 2 3 4 2 2 2 2" xfId="1103" xr:uid="{00000000-0005-0000-0000-00001F020000}"/>
    <cellStyle name="Calculation 2 2 2 3 4 2 2 3" xfId="1104" xr:uid="{00000000-0005-0000-0000-000020020000}"/>
    <cellStyle name="Calculation 2 2 2 3 4 2 2 4" xfId="1105" xr:uid="{00000000-0005-0000-0000-000021020000}"/>
    <cellStyle name="Calculation 2 2 2 3 4 2 2 5" xfId="1106" xr:uid="{00000000-0005-0000-0000-000022020000}"/>
    <cellStyle name="Calculation 2 2 2 3 4 2 2 6" xfId="1107" xr:uid="{00000000-0005-0000-0000-000023020000}"/>
    <cellStyle name="Calculation 2 2 2 3 4 2 3" xfId="1108" xr:uid="{00000000-0005-0000-0000-000024020000}"/>
    <cellStyle name="Calculation 2 2 2 3 4 2 3 2" xfId="1109" xr:uid="{00000000-0005-0000-0000-000025020000}"/>
    <cellStyle name="Calculation 2 2 2 3 4 2 4" xfId="1110" xr:uid="{00000000-0005-0000-0000-000026020000}"/>
    <cellStyle name="Calculation 2 2 2 3 4 3" xfId="1111" xr:uid="{00000000-0005-0000-0000-000027020000}"/>
    <cellStyle name="Calculation 2 2 2 3 4 3 2" xfId="1112" xr:uid="{00000000-0005-0000-0000-000028020000}"/>
    <cellStyle name="Calculation 2 2 2 3 4 3 2 2" xfId="1113" xr:uid="{00000000-0005-0000-0000-000029020000}"/>
    <cellStyle name="Calculation 2 2 2 3 4 3 3" xfId="1114" xr:uid="{00000000-0005-0000-0000-00002A020000}"/>
    <cellStyle name="Calculation 2 2 2 3 4 3 4" xfId="1115" xr:uid="{00000000-0005-0000-0000-00002B020000}"/>
    <cellStyle name="Calculation 2 2 2 3 4 3 5" xfId="1116" xr:uid="{00000000-0005-0000-0000-00002C020000}"/>
    <cellStyle name="Calculation 2 2 2 3 4 3 6" xfId="1117" xr:uid="{00000000-0005-0000-0000-00002D020000}"/>
    <cellStyle name="Calculation 2 2 2 3 4 4" xfId="1118" xr:uid="{00000000-0005-0000-0000-00002E020000}"/>
    <cellStyle name="Calculation 2 2 2 3 4 5" xfId="1119" xr:uid="{00000000-0005-0000-0000-00002F020000}"/>
    <cellStyle name="Calculation 2 2 2 3 5" xfId="1120" xr:uid="{00000000-0005-0000-0000-000030020000}"/>
    <cellStyle name="Calculation 2 2 2 3 5 2" xfId="1121" xr:uid="{00000000-0005-0000-0000-000031020000}"/>
    <cellStyle name="Calculation 2 2 2 3 5 2 2" xfId="1122" xr:uid="{00000000-0005-0000-0000-000032020000}"/>
    <cellStyle name="Calculation 2 2 2 3 5 2 2 2" xfId="1123" xr:uid="{00000000-0005-0000-0000-000033020000}"/>
    <cellStyle name="Calculation 2 2 2 3 5 2 3" xfId="1124" xr:uid="{00000000-0005-0000-0000-000034020000}"/>
    <cellStyle name="Calculation 2 2 2 3 5 2 4" xfId="1125" xr:uid="{00000000-0005-0000-0000-000035020000}"/>
    <cellStyle name="Calculation 2 2 2 3 5 2 5" xfId="1126" xr:uid="{00000000-0005-0000-0000-000036020000}"/>
    <cellStyle name="Calculation 2 2 2 3 5 2 6" xfId="1127" xr:uid="{00000000-0005-0000-0000-000037020000}"/>
    <cellStyle name="Calculation 2 2 2 3 5 3" xfId="1128" xr:uid="{00000000-0005-0000-0000-000038020000}"/>
    <cellStyle name="Calculation 2 2 2 3 5 3 2" xfId="1129" xr:uid="{00000000-0005-0000-0000-000039020000}"/>
    <cellStyle name="Calculation 2 2 2 3 5 4" xfId="1130" xr:uid="{00000000-0005-0000-0000-00003A020000}"/>
    <cellStyle name="Calculation 2 2 2 3 6" xfId="1131" xr:uid="{00000000-0005-0000-0000-00003B020000}"/>
    <cellStyle name="Calculation 2 2 2 3 6 2" xfId="1132" xr:uid="{00000000-0005-0000-0000-00003C020000}"/>
    <cellStyle name="Calculation 2 2 2 3 6 2 2" xfId="1133" xr:uid="{00000000-0005-0000-0000-00003D020000}"/>
    <cellStyle name="Calculation 2 2 2 3 6 3" xfId="1134" xr:uid="{00000000-0005-0000-0000-00003E020000}"/>
    <cellStyle name="Calculation 2 2 2 3 6 4" xfId="1135" xr:uid="{00000000-0005-0000-0000-00003F020000}"/>
    <cellStyle name="Calculation 2 2 2 3 6 5" xfId="1136" xr:uid="{00000000-0005-0000-0000-000040020000}"/>
    <cellStyle name="Calculation 2 2 2 3 6 6" xfId="1137" xr:uid="{00000000-0005-0000-0000-000041020000}"/>
    <cellStyle name="Calculation 2 2 2 3 7" xfId="1138" xr:uid="{00000000-0005-0000-0000-000042020000}"/>
    <cellStyle name="Calculation 2 2 2 3 8" xfId="1139" xr:uid="{00000000-0005-0000-0000-000043020000}"/>
    <cellStyle name="Calculation 2 2 2 4" xfId="1140" xr:uid="{00000000-0005-0000-0000-000044020000}"/>
    <cellStyle name="Calculation 2 2 2 4 2" xfId="1141" xr:uid="{00000000-0005-0000-0000-000045020000}"/>
    <cellStyle name="Calculation 2 2 2 4 2 2" xfId="1142" xr:uid="{00000000-0005-0000-0000-000046020000}"/>
    <cellStyle name="Calculation 2 2 2 4 2 2 2" xfId="1143" xr:uid="{00000000-0005-0000-0000-000047020000}"/>
    <cellStyle name="Calculation 2 2 2 4 2 2 2 2" xfId="1144" xr:uid="{00000000-0005-0000-0000-000048020000}"/>
    <cellStyle name="Calculation 2 2 2 4 2 2 2 2 2" xfId="1145" xr:uid="{00000000-0005-0000-0000-000049020000}"/>
    <cellStyle name="Calculation 2 2 2 4 2 2 2 2 2 2" xfId="1146" xr:uid="{00000000-0005-0000-0000-00004A020000}"/>
    <cellStyle name="Calculation 2 2 2 4 2 2 2 2 3" xfId="1147" xr:uid="{00000000-0005-0000-0000-00004B020000}"/>
    <cellStyle name="Calculation 2 2 2 4 2 2 2 2 4" xfId="1148" xr:uid="{00000000-0005-0000-0000-00004C020000}"/>
    <cellStyle name="Calculation 2 2 2 4 2 2 2 2 5" xfId="1149" xr:uid="{00000000-0005-0000-0000-00004D020000}"/>
    <cellStyle name="Calculation 2 2 2 4 2 2 2 2 6" xfId="1150" xr:uid="{00000000-0005-0000-0000-00004E020000}"/>
    <cellStyle name="Calculation 2 2 2 4 2 2 2 3" xfId="1151" xr:uid="{00000000-0005-0000-0000-00004F020000}"/>
    <cellStyle name="Calculation 2 2 2 4 2 2 2 3 2" xfId="1152" xr:uid="{00000000-0005-0000-0000-000050020000}"/>
    <cellStyle name="Calculation 2 2 2 4 2 2 2 4" xfId="1153" xr:uid="{00000000-0005-0000-0000-000051020000}"/>
    <cellStyle name="Calculation 2 2 2 4 2 2 3" xfId="1154" xr:uid="{00000000-0005-0000-0000-000052020000}"/>
    <cellStyle name="Calculation 2 2 2 4 2 2 3 2" xfId="1155" xr:uid="{00000000-0005-0000-0000-000053020000}"/>
    <cellStyle name="Calculation 2 2 2 4 2 2 3 2 2" xfId="1156" xr:uid="{00000000-0005-0000-0000-000054020000}"/>
    <cellStyle name="Calculation 2 2 2 4 2 2 3 3" xfId="1157" xr:uid="{00000000-0005-0000-0000-000055020000}"/>
    <cellStyle name="Calculation 2 2 2 4 2 2 3 4" xfId="1158" xr:uid="{00000000-0005-0000-0000-000056020000}"/>
    <cellStyle name="Calculation 2 2 2 4 2 2 3 5" xfId="1159" xr:uid="{00000000-0005-0000-0000-000057020000}"/>
    <cellStyle name="Calculation 2 2 2 4 2 2 3 6" xfId="1160" xr:uid="{00000000-0005-0000-0000-000058020000}"/>
    <cellStyle name="Calculation 2 2 2 4 2 2 4" xfId="1161" xr:uid="{00000000-0005-0000-0000-000059020000}"/>
    <cellStyle name="Calculation 2 2 2 4 2 2 5" xfId="1162" xr:uid="{00000000-0005-0000-0000-00005A020000}"/>
    <cellStyle name="Calculation 2 2 2 4 2 3" xfId="1163" xr:uid="{00000000-0005-0000-0000-00005B020000}"/>
    <cellStyle name="Calculation 2 2 2 4 2 3 2" xfId="1164" xr:uid="{00000000-0005-0000-0000-00005C020000}"/>
    <cellStyle name="Calculation 2 2 2 4 2 3 2 2" xfId="1165" xr:uid="{00000000-0005-0000-0000-00005D020000}"/>
    <cellStyle name="Calculation 2 2 2 4 2 3 2 2 2" xfId="1166" xr:uid="{00000000-0005-0000-0000-00005E020000}"/>
    <cellStyle name="Calculation 2 2 2 4 2 3 2 3" xfId="1167" xr:uid="{00000000-0005-0000-0000-00005F020000}"/>
    <cellStyle name="Calculation 2 2 2 4 2 3 2 4" xfId="1168" xr:uid="{00000000-0005-0000-0000-000060020000}"/>
    <cellStyle name="Calculation 2 2 2 4 2 3 2 5" xfId="1169" xr:uid="{00000000-0005-0000-0000-000061020000}"/>
    <cellStyle name="Calculation 2 2 2 4 2 3 2 6" xfId="1170" xr:uid="{00000000-0005-0000-0000-000062020000}"/>
    <cellStyle name="Calculation 2 2 2 4 2 3 3" xfId="1171" xr:uid="{00000000-0005-0000-0000-000063020000}"/>
    <cellStyle name="Calculation 2 2 2 4 2 3 3 2" xfId="1172" xr:uid="{00000000-0005-0000-0000-000064020000}"/>
    <cellStyle name="Calculation 2 2 2 4 2 3 4" xfId="1173" xr:uid="{00000000-0005-0000-0000-000065020000}"/>
    <cellStyle name="Calculation 2 2 2 4 2 4" xfId="1174" xr:uid="{00000000-0005-0000-0000-000066020000}"/>
    <cellStyle name="Calculation 2 2 2 4 2 4 2" xfId="1175" xr:uid="{00000000-0005-0000-0000-000067020000}"/>
    <cellStyle name="Calculation 2 2 2 4 2 4 2 2" xfId="1176" xr:uid="{00000000-0005-0000-0000-000068020000}"/>
    <cellStyle name="Calculation 2 2 2 4 2 4 3" xfId="1177" xr:uid="{00000000-0005-0000-0000-000069020000}"/>
    <cellStyle name="Calculation 2 2 2 4 2 4 4" xfId="1178" xr:uid="{00000000-0005-0000-0000-00006A020000}"/>
    <cellStyle name="Calculation 2 2 2 4 2 4 5" xfId="1179" xr:uid="{00000000-0005-0000-0000-00006B020000}"/>
    <cellStyle name="Calculation 2 2 2 4 2 4 6" xfId="1180" xr:uid="{00000000-0005-0000-0000-00006C020000}"/>
    <cellStyle name="Calculation 2 2 2 4 2 5" xfId="1181" xr:uid="{00000000-0005-0000-0000-00006D020000}"/>
    <cellStyle name="Calculation 2 2 2 4 2 6" xfId="1182" xr:uid="{00000000-0005-0000-0000-00006E020000}"/>
    <cellStyle name="Calculation 2 2 2 4 3" xfId="1183" xr:uid="{00000000-0005-0000-0000-00006F020000}"/>
    <cellStyle name="Calculation 2 2 2 4 3 2" xfId="1184" xr:uid="{00000000-0005-0000-0000-000070020000}"/>
    <cellStyle name="Calculation 2 2 2 4 3 2 2" xfId="1185" xr:uid="{00000000-0005-0000-0000-000071020000}"/>
    <cellStyle name="Calculation 2 2 2 4 3 2 2 2" xfId="1186" xr:uid="{00000000-0005-0000-0000-000072020000}"/>
    <cellStyle name="Calculation 2 2 2 4 3 2 2 2 2" xfId="1187" xr:uid="{00000000-0005-0000-0000-000073020000}"/>
    <cellStyle name="Calculation 2 2 2 4 3 2 2 3" xfId="1188" xr:uid="{00000000-0005-0000-0000-000074020000}"/>
    <cellStyle name="Calculation 2 2 2 4 3 2 2 4" xfId="1189" xr:uid="{00000000-0005-0000-0000-000075020000}"/>
    <cellStyle name="Calculation 2 2 2 4 3 2 2 5" xfId="1190" xr:uid="{00000000-0005-0000-0000-000076020000}"/>
    <cellStyle name="Calculation 2 2 2 4 3 2 2 6" xfId="1191" xr:uid="{00000000-0005-0000-0000-000077020000}"/>
    <cellStyle name="Calculation 2 2 2 4 3 2 3" xfId="1192" xr:uid="{00000000-0005-0000-0000-000078020000}"/>
    <cellStyle name="Calculation 2 2 2 4 3 2 3 2" xfId="1193" xr:uid="{00000000-0005-0000-0000-000079020000}"/>
    <cellStyle name="Calculation 2 2 2 4 3 2 4" xfId="1194" xr:uid="{00000000-0005-0000-0000-00007A020000}"/>
    <cellStyle name="Calculation 2 2 2 4 3 3" xfId="1195" xr:uid="{00000000-0005-0000-0000-00007B020000}"/>
    <cellStyle name="Calculation 2 2 2 4 3 3 2" xfId="1196" xr:uid="{00000000-0005-0000-0000-00007C020000}"/>
    <cellStyle name="Calculation 2 2 2 4 3 3 2 2" xfId="1197" xr:uid="{00000000-0005-0000-0000-00007D020000}"/>
    <cellStyle name="Calculation 2 2 2 4 3 3 3" xfId="1198" xr:uid="{00000000-0005-0000-0000-00007E020000}"/>
    <cellStyle name="Calculation 2 2 2 4 3 3 4" xfId="1199" xr:uid="{00000000-0005-0000-0000-00007F020000}"/>
    <cellStyle name="Calculation 2 2 2 4 3 3 5" xfId="1200" xr:uid="{00000000-0005-0000-0000-000080020000}"/>
    <cellStyle name="Calculation 2 2 2 4 3 3 6" xfId="1201" xr:uid="{00000000-0005-0000-0000-000081020000}"/>
    <cellStyle name="Calculation 2 2 2 4 3 4" xfId="1202" xr:uid="{00000000-0005-0000-0000-000082020000}"/>
    <cellStyle name="Calculation 2 2 2 4 3 5" xfId="1203" xr:uid="{00000000-0005-0000-0000-000083020000}"/>
    <cellStyle name="Calculation 2 2 2 4 4" xfId="1204" xr:uid="{00000000-0005-0000-0000-000084020000}"/>
    <cellStyle name="Calculation 2 2 2 4 4 2" xfId="1205" xr:uid="{00000000-0005-0000-0000-000085020000}"/>
    <cellStyle name="Calculation 2 2 2 4 4 2 2" xfId="1206" xr:uid="{00000000-0005-0000-0000-000086020000}"/>
    <cellStyle name="Calculation 2 2 2 4 4 2 2 2" xfId="1207" xr:uid="{00000000-0005-0000-0000-000087020000}"/>
    <cellStyle name="Calculation 2 2 2 4 4 2 3" xfId="1208" xr:uid="{00000000-0005-0000-0000-000088020000}"/>
    <cellStyle name="Calculation 2 2 2 4 4 2 4" xfId="1209" xr:uid="{00000000-0005-0000-0000-000089020000}"/>
    <cellStyle name="Calculation 2 2 2 4 4 2 5" xfId="1210" xr:uid="{00000000-0005-0000-0000-00008A020000}"/>
    <cellStyle name="Calculation 2 2 2 4 4 2 6" xfId="1211" xr:uid="{00000000-0005-0000-0000-00008B020000}"/>
    <cellStyle name="Calculation 2 2 2 4 4 3" xfId="1212" xr:uid="{00000000-0005-0000-0000-00008C020000}"/>
    <cellStyle name="Calculation 2 2 2 4 4 3 2" xfId="1213" xr:uid="{00000000-0005-0000-0000-00008D020000}"/>
    <cellStyle name="Calculation 2 2 2 4 4 4" xfId="1214" xr:uid="{00000000-0005-0000-0000-00008E020000}"/>
    <cellStyle name="Calculation 2 2 2 4 5" xfId="1215" xr:uid="{00000000-0005-0000-0000-00008F020000}"/>
    <cellStyle name="Calculation 2 2 2 4 5 2" xfId="1216" xr:uid="{00000000-0005-0000-0000-000090020000}"/>
    <cellStyle name="Calculation 2 2 2 4 5 2 2" xfId="1217" xr:uid="{00000000-0005-0000-0000-000091020000}"/>
    <cellStyle name="Calculation 2 2 2 4 5 3" xfId="1218" xr:uid="{00000000-0005-0000-0000-000092020000}"/>
    <cellStyle name="Calculation 2 2 2 4 5 4" xfId="1219" xr:uid="{00000000-0005-0000-0000-000093020000}"/>
    <cellStyle name="Calculation 2 2 2 4 5 5" xfId="1220" xr:uid="{00000000-0005-0000-0000-000094020000}"/>
    <cellStyle name="Calculation 2 2 2 4 5 6" xfId="1221" xr:uid="{00000000-0005-0000-0000-000095020000}"/>
    <cellStyle name="Calculation 2 2 2 4 6" xfId="1222" xr:uid="{00000000-0005-0000-0000-000096020000}"/>
    <cellStyle name="Calculation 2 2 2 4 7" xfId="1223" xr:uid="{00000000-0005-0000-0000-000097020000}"/>
    <cellStyle name="Calculation 2 2 2 5" xfId="1224" xr:uid="{00000000-0005-0000-0000-000098020000}"/>
    <cellStyle name="Calculation 2 2 2 5 2" xfId="1225" xr:uid="{00000000-0005-0000-0000-000099020000}"/>
    <cellStyle name="Calculation 2 2 2 5 2 2" xfId="1226" xr:uid="{00000000-0005-0000-0000-00009A020000}"/>
    <cellStyle name="Calculation 2 2 2 5 2 2 2" xfId="1227" xr:uid="{00000000-0005-0000-0000-00009B020000}"/>
    <cellStyle name="Calculation 2 2 2 5 2 2 2 2" xfId="1228" xr:uid="{00000000-0005-0000-0000-00009C020000}"/>
    <cellStyle name="Calculation 2 2 2 5 2 2 2 2 2" xfId="1229" xr:uid="{00000000-0005-0000-0000-00009D020000}"/>
    <cellStyle name="Calculation 2 2 2 5 2 2 2 3" xfId="1230" xr:uid="{00000000-0005-0000-0000-00009E020000}"/>
    <cellStyle name="Calculation 2 2 2 5 2 2 2 4" xfId="1231" xr:uid="{00000000-0005-0000-0000-00009F020000}"/>
    <cellStyle name="Calculation 2 2 2 5 2 2 2 5" xfId="1232" xr:uid="{00000000-0005-0000-0000-0000A0020000}"/>
    <cellStyle name="Calculation 2 2 2 5 2 2 2 6" xfId="1233" xr:uid="{00000000-0005-0000-0000-0000A1020000}"/>
    <cellStyle name="Calculation 2 2 2 5 2 2 3" xfId="1234" xr:uid="{00000000-0005-0000-0000-0000A2020000}"/>
    <cellStyle name="Calculation 2 2 2 5 2 2 3 2" xfId="1235" xr:uid="{00000000-0005-0000-0000-0000A3020000}"/>
    <cellStyle name="Calculation 2 2 2 5 2 2 4" xfId="1236" xr:uid="{00000000-0005-0000-0000-0000A4020000}"/>
    <cellStyle name="Calculation 2 2 2 5 2 3" xfId="1237" xr:uid="{00000000-0005-0000-0000-0000A5020000}"/>
    <cellStyle name="Calculation 2 2 2 5 2 3 2" xfId="1238" xr:uid="{00000000-0005-0000-0000-0000A6020000}"/>
    <cellStyle name="Calculation 2 2 2 5 2 3 2 2" xfId="1239" xr:uid="{00000000-0005-0000-0000-0000A7020000}"/>
    <cellStyle name="Calculation 2 2 2 5 2 3 3" xfId="1240" xr:uid="{00000000-0005-0000-0000-0000A8020000}"/>
    <cellStyle name="Calculation 2 2 2 5 2 3 4" xfId="1241" xr:uid="{00000000-0005-0000-0000-0000A9020000}"/>
    <cellStyle name="Calculation 2 2 2 5 2 3 5" xfId="1242" xr:uid="{00000000-0005-0000-0000-0000AA020000}"/>
    <cellStyle name="Calculation 2 2 2 5 2 3 6" xfId="1243" xr:uid="{00000000-0005-0000-0000-0000AB020000}"/>
    <cellStyle name="Calculation 2 2 2 5 2 4" xfId="1244" xr:uid="{00000000-0005-0000-0000-0000AC020000}"/>
    <cellStyle name="Calculation 2 2 2 5 2 5" xfId="1245" xr:uid="{00000000-0005-0000-0000-0000AD020000}"/>
    <cellStyle name="Calculation 2 2 2 5 3" xfId="1246" xr:uid="{00000000-0005-0000-0000-0000AE020000}"/>
    <cellStyle name="Calculation 2 2 2 5 3 2" xfId="1247" xr:uid="{00000000-0005-0000-0000-0000AF020000}"/>
    <cellStyle name="Calculation 2 2 2 5 3 2 2" xfId="1248" xr:uid="{00000000-0005-0000-0000-0000B0020000}"/>
    <cellStyle name="Calculation 2 2 2 5 3 2 2 2" xfId="1249" xr:uid="{00000000-0005-0000-0000-0000B1020000}"/>
    <cellStyle name="Calculation 2 2 2 5 3 2 3" xfId="1250" xr:uid="{00000000-0005-0000-0000-0000B2020000}"/>
    <cellStyle name="Calculation 2 2 2 5 3 2 4" xfId="1251" xr:uid="{00000000-0005-0000-0000-0000B3020000}"/>
    <cellStyle name="Calculation 2 2 2 5 3 2 5" xfId="1252" xr:uid="{00000000-0005-0000-0000-0000B4020000}"/>
    <cellStyle name="Calculation 2 2 2 5 3 2 6" xfId="1253" xr:uid="{00000000-0005-0000-0000-0000B5020000}"/>
    <cellStyle name="Calculation 2 2 2 5 3 3" xfId="1254" xr:uid="{00000000-0005-0000-0000-0000B6020000}"/>
    <cellStyle name="Calculation 2 2 2 5 3 3 2" xfId="1255" xr:uid="{00000000-0005-0000-0000-0000B7020000}"/>
    <cellStyle name="Calculation 2 2 2 5 3 4" xfId="1256" xr:uid="{00000000-0005-0000-0000-0000B8020000}"/>
    <cellStyle name="Calculation 2 2 2 5 4" xfId="1257" xr:uid="{00000000-0005-0000-0000-0000B9020000}"/>
    <cellStyle name="Calculation 2 2 2 5 4 2" xfId="1258" xr:uid="{00000000-0005-0000-0000-0000BA020000}"/>
    <cellStyle name="Calculation 2 2 2 5 4 2 2" xfId="1259" xr:uid="{00000000-0005-0000-0000-0000BB020000}"/>
    <cellStyle name="Calculation 2 2 2 5 4 3" xfId="1260" xr:uid="{00000000-0005-0000-0000-0000BC020000}"/>
    <cellStyle name="Calculation 2 2 2 5 4 4" xfId="1261" xr:uid="{00000000-0005-0000-0000-0000BD020000}"/>
    <cellStyle name="Calculation 2 2 2 5 4 5" xfId="1262" xr:uid="{00000000-0005-0000-0000-0000BE020000}"/>
    <cellStyle name="Calculation 2 2 2 5 4 6" xfId="1263" xr:uid="{00000000-0005-0000-0000-0000BF020000}"/>
    <cellStyle name="Calculation 2 2 2 5 5" xfId="1264" xr:uid="{00000000-0005-0000-0000-0000C0020000}"/>
    <cellStyle name="Calculation 2 2 2 5 6" xfId="1265" xr:uid="{00000000-0005-0000-0000-0000C1020000}"/>
    <cellStyle name="Calculation 2 2 2 6" xfId="1266" xr:uid="{00000000-0005-0000-0000-0000C2020000}"/>
    <cellStyle name="Calculation 2 2 2 6 2" xfId="1267" xr:uid="{00000000-0005-0000-0000-0000C3020000}"/>
    <cellStyle name="Calculation 2 2 2 6 2 2" xfId="1268" xr:uid="{00000000-0005-0000-0000-0000C4020000}"/>
    <cellStyle name="Calculation 2 2 2 6 2 2 2" xfId="1269" xr:uid="{00000000-0005-0000-0000-0000C5020000}"/>
    <cellStyle name="Calculation 2 2 2 6 2 2 2 2" xfId="1270" xr:uid="{00000000-0005-0000-0000-0000C6020000}"/>
    <cellStyle name="Calculation 2 2 2 6 2 2 3" xfId="1271" xr:uid="{00000000-0005-0000-0000-0000C7020000}"/>
    <cellStyle name="Calculation 2 2 2 6 2 2 4" xfId="1272" xr:uid="{00000000-0005-0000-0000-0000C8020000}"/>
    <cellStyle name="Calculation 2 2 2 6 2 2 5" xfId="1273" xr:uid="{00000000-0005-0000-0000-0000C9020000}"/>
    <cellStyle name="Calculation 2 2 2 6 2 2 6" xfId="1274" xr:uid="{00000000-0005-0000-0000-0000CA020000}"/>
    <cellStyle name="Calculation 2 2 2 6 2 3" xfId="1275" xr:uid="{00000000-0005-0000-0000-0000CB020000}"/>
    <cellStyle name="Calculation 2 2 2 6 2 3 2" xfId="1276" xr:uid="{00000000-0005-0000-0000-0000CC020000}"/>
    <cellStyle name="Calculation 2 2 2 6 2 4" xfId="1277" xr:uid="{00000000-0005-0000-0000-0000CD020000}"/>
    <cellStyle name="Calculation 2 2 2 6 3" xfId="1278" xr:uid="{00000000-0005-0000-0000-0000CE020000}"/>
    <cellStyle name="Calculation 2 2 2 6 3 2" xfId="1279" xr:uid="{00000000-0005-0000-0000-0000CF020000}"/>
    <cellStyle name="Calculation 2 2 2 6 3 2 2" xfId="1280" xr:uid="{00000000-0005-0000-0000-0000D0020000}"/>
    <cellStyle name="Calculation 2 2 2 6 3 3" xfId="1281" xr:uid="{00000000-0005-0000-0000-0000D1020000}"/>
    <cellStyle name="Calculation 2 2 2 6 3 4" xfId="1282" xr:uid="{00000000-0005-0000-0000-0000D2020000}"/>
    <cellStyle name="Calculation 2 2 2 6 3 5" xfId="1283" xr:uid="{00000000-0005-0000-0000-0000D3020000}"/>
    <cellStyle name="Calculation 2 2 2 6 3 6" xfId="1284" xr:uid="{00000000-0005-0000-0000-0000D4020000}"/>
    <cellStyle name="Calculation 2 2 2 6 4" xfId="1285" xr:uid="{00000000-0005-0000-0000-0000D5020000}"/>
    <cellStyle name="Calculation 2 2 2 6 5" xfId="1286" xr:uid="{00000000-0005-0000-0000-0000D6020000}"/>
    <cellStyle name="Calculation 2 2 2 7" xfId="1287" xr:uid="{00000000-0005-0000-0000-0000D7020000}"/>
    <cellStyle name="Calculation 2 2 2 7 2" xfId="1288" xr:uid="{00000000-0005-0000-0000-0000D8020000}"/>
    <cellStyle name="Calculation 2 2 2 7 2 2" xfId="1289" xr:uid="{00000000-0005-0000-0000-0000D9020000}"/>
    <cellStyle name="Calculation 2 2 2 7 2 2 2" xfId="1290" xr:uid="{00000000-0005-0000-0000-0000DA020000}"/>
    <cellStyle name="Calculation 2 2 2 7 2 3" xfId="1291" xr:uid="{00000000-0005-0000-0000-0000DB020000}"/>
    <cellStyle name="Calculation 2 2 2 7 2 4" xfId="1292" xr:uid="{00000000-0005-0000-0000-0000DC020000}"/>
    <cellStyle name="Calculation 2 2 2 7 2 5" xfId="1293" xr:uid="{00000000-0005-0000-0000-0000DD020000}"/>
    <cellStyle name="Calculation 2 2 2 7 2 6" xfId="1294" xr:uid="{00000000-0005-0000-0000-0000DE020000}"/>
    <cellStyle name="Calculation 2 2 2 7 3" xfId="1295" xr:uid="{00000000-0005-0000-0000-0000DF020000}"/>
    <cellStyle name="Calculation 2 2 2 7 3 2" xfId="1296" xr:uid="{00000000-0005-0000-0000-0000E0020000}"/>
    <cellStyle name="Calculation 2 2 2 7 4" xfId="1297" xr:uid="{00000000-0005-0000-0000-0000E1020000}"/>
    <cellStyle name="Calculation 2 2 2 8" xfId="1298" xr:uid="{00000000-0005-0000-0000-0000E2020000}"/>
    <cellStyle name="Calculation 2 2 2 8 2" xfId="1299" xr:uid="{00000000-0005-0000-0000-0000E3020000}"/>
    <cellStyle name="Calculation 2 2 2 8 2 2" xfId="1300" xr:uid="{00000000-0005-0000-0000-0000E4020000}"/>
    <cellStyle name="Calculation 2 2 2 8 3" xfId="1301" xr:uid="{00000000-0005-0000-0000-0000E5020000}"/>
    <cellStyle name="Calculation 2 2 2 8 4" xfId="1302" xr:uid="{00000000-0005-0000-0000-0000E6020000}"/>
    <cellStyle name="Calculation 2 2 2 8 5" xfId="1303" xr:uid="{00000000-0005-0000-0000-0000E7020000}"/>
    <cellStyle name="Calculation 2 2 2 8 6" xfId="1304" xr:uid="{00000000-0005-0000-0000-0000E8020000}"/>
    <cellStyle name="Calculation 2 2 2 9" xfId="1305" xr:uid="{00000000-0005-0000-0000-0000E9020000}"/>
    <cellStyle name="Calculation 2 2 3" xfId="68" xr:uid="{00000000-0005-0000-0000-0000EA020000}"/>
    <cellStyle name="Calculation 2 2 3 2" xfId="1306" xr:uid="{00000000-0005-0000-0000-0000EB020000}"/>
    <cellStyle name="Calculation 2 2 3 2 2" xfId="1307" xr:uid="{00000000-0005-0000-0000-0000EC020000}"/>
    <cellStyle name="Calculation 2 2 3 2 2 2" xfId="1308" xr:uid="{00000000-0005-0000-0000-0000ED020000}"/>
    <cellStyle name="Calculation 2 2 3 2 2 2 2" xfId="1309" xr:uid="{00000000-0005-0000-0000-0000EE020000}"/>
    <cellStyle name="Calculation 2 2 3 2 2 2 2 2" xfId="1310" xr:uid="{00000000-0005-0000-0000-0000EF020000}"/>
    <cellStyle name="Calculation 2 2 3 2 2 2 2 2 2" xfId="1311" xr:uid="{00000000-0005-0000-0000-0000F0020000}"/>
    <cellStyle name="Calculation 2 2 3 2 2 2 2 2 2 2" xfId="1312" xr:uid="{00000000-0005-0000-0000-0000F1020000}"/>
    <cellStyle name="Calculation 2 2 3 2 2 2 2 2 2 2 2" xfId="1313" xr:uid="{00000000-0005-0000-0000-0000F2020000}"/>
    <cellStyle name="Calculation 2 2 3 2 2 2 2 2 2 3" xfId="1314" xr:uid="{00000000-0005-0000-0000-0000F3020000}"/>
    <cellStyle name="Calculation 2 2 3 2 2 2 2 2 2 4" xfId="1315" xr:uid="{00000000-0005-0000-0000-0000F4020000}"/>
    <cellStyle name="Calculation 2 2 3 2 2 2 2 2 2 5" xfId="1316" xr:uid="{00000000-0005-0000-0000-0000F5020000}"/>
    <cellStyle name="Calculation 2 2 3 2 2 2 2 2 2 6" xfId="1317" xr:uid="{00000000-0005-0000-0000-0000F6020000}"/>
    <cellStyle name="Calculation 2 2 3 2 2 2 2 2 3" xfId="1318" xr:uid="{00000000-0005-0000-0000-0000F7020000}"/>
    <cellStyle name="Calculation 2 2 3 2 2 2 2 2 3 2" xfId="1319" xr:uid="{00000000-0005-0000-0000-0000F8020000}"/>
    <cellStyle name="Calculation 2 2 3 2 2 2 2 2 4" xfId="1320" xr:uid="{00000000-0005-0000-0000-0000F9020000}"/>
    <cellStyle name="Calculation 2 2 3 2 2 2 2 3" xfId="1321" xr:uid="{00000000-0005-0000-0000-0000FA020000}"/>
    <cellStyle name="Calculation 2 2 3 2 2 2 2 3 2" xfId="1322" xr:uid="{00000000-0005-0000-0000-0000FB020000}"/>
    <cellStyle name="Calculation 2 2 3 2 2 2 2 3 2 2" xfId="1323" xr:uid="{00000000-0005-0000-0000-0000FC020000}"/>
    <cellStyle name="Calculation 2 2 3 2 2 2 2 3 3" xfId="1324" xr:uid="{00000000-0005-0000-0000-0000FD020000}"/>
    <cellStyle name="Calculation 2 2 3 2 2 2 2 3 4" xfId="1325" xr:uid="{00000000-0005-0000-0000-0000FE020000}"/>
    <cellStyle name="Calculation 2 2 3 2 2 2 2 3 5" xfId="1326" xr:uid="{00000000-0005-0000-0000-0000FF020000}"/>
    <cellStyle name="Calculation 2 2 3 2 2 2 2 3 6" xfId="1327" xr:uid="{00000000-0005-0000-0000-000000030000}"/>
    <cellStyle name="Calculation 2 2 3 2 2 2 2 4" xfId="1328" xr:uid="{00000000-0005-0000-0000-000001030000}"/>
    <cellStyle name="Calculation 2 2 3 2 2 2 2 5" xfId="1329" xr:uid="{00000000-0005-0000-0000-000002030000}"/>
    <cellStyle name="Calculation 2 2 3 2 2 2 3" xfId="1330" xr:uid="{00000000-0005-0000-0000-000003030000}"/>
    <cellStyle name="Calculation 2 2 3 2 2 2 3 2" xfId="1331" xr:uid="{00000000-0005-0000-0000-000004030000}"/>
    <cellStyle name="Calculation 2 2 3 2 2 2 3 2 2" xfId="1332" xr:uid="{00000000-0005-0000-0000-000005030000}"/>
    <cellStyle name="Calculation 2 2 3 2 2 2 3 2 2 2" xfId="1333" xr:uid="{00000000-0005-0000-0000-000006030000}"/>
    <cellStyle name="Calculation 2 2 3 2 2 2 3 2 3" xfId="1334" xr:uid="{00000000-0005-0000-0000-000007030000}"/>
    <cellStyle name="Calculation 2 2 3 2 2 2 3 2 4" xfId="1335" xr:uid="{00000000-0005-0000-0000-000008030000}"/>
    <cellStyle name="Calculation 2 2 3 2 2 2 3 2 5" xfId="1336" xr:uid="{00000000-0005-0000-0000-000009030000}"/>
    <cellStyle name="Calculation 2 2 3 2 2 2 3 2 6" xfId="1337" xr:uid="{00000000-0005-0000-0000-00000A030000}"/>
    <cellStyle name="Calculation 2 2 3 2 2 2 3 3" xfId="1338" xr:uid="{00000000-0005-0000-0000-00000B030000}"/>
    <cellStyle name="Calculation 2 2 3 2 2 2 3 3 2" xfId="1339" xr:uid="{00000000-0005-0000-0000-00000C030000}"/>
    <cellStyle name="Calculation 2 2 3 2 2 2 3 4" xfId="1340" xr:uid="{00000000-0005-0000-0000-00000D030000}"/>
    <cellStyle name="Calculation 2 2 3 2 2 2 4" xfId="1341" xr:uid="{00000000-0005-0000-0000-00000E030000}"/>
    <cellStyle name="Calculation 2 2 3 2 2 2 4 2" xfId="1342" xr:uid="{00000000-0005-0000-0000-00000F030000}"/>
    <cellStyle name="Calculation 2 2 3 2 2 2 4 2 2" xfId="1343" xr:uid="{00000000-0005-0000-0000-000010030000}"/>
    <cellStyle name="Calculation 2 2 3 2 2 2 4 3" xfId="1344" xr:uid="{00000000-0005-0000-0000-000011030000}"/>
    <cellStyle name="Calculation 2 2 3 2 2 2 4 4" xfId="1345" xr:uid="{00000000-0005-0000-0000-000012030000}"/>
    <cellStyle name="Calculation 2 2 3 2 2 2 4 5" xfId="1346" xr:uid="{00000000-0005-0000-0000-000013030000}"/>
    <cellStyle name="Calculation 2 2 3 2 2 2 4 6" xfId="1347" xr:uid="{00000000-0005-0000-0000-000014030000}"/>
    <cellStyle name="Calculation 2 2 3 2 2 2 5" xfId="1348" xr:uid="{00000000-0005-0000-0000-000015030000}"/>
    <cellStyle name="Calculation 2 2 3 2 2 2 6" xfId="1349" xr:uid="{00000000-0005-0000-0000-000016030000}"/>
    <cellStyle name="Calculation 2 2 3 2 2 3" xfId="1350" xr:uid="{00000000-0005-0000-0000-000017030000}"/>
    <cellStyle name="Calculation 2 2 3 2 2 3 2" xfId="1351" xr:uid="{00000000-0005-0000-0000-000018030000}"/>
    <cellStyle name="Calculation 2 2 3 2 2 3 2 2" xfId="1352" xr:uid="{00000000-0005-0000-0000-000019030000}"/>
    <cellStyle name="Calculation 2 2 3 2 2 3 2 2 2" xfId="1353" xr:uid="{00000000-0005-0000-0000-00001A030000}"/>
    <cellStyle name="Calculation 2 2 3 2 2 3 2 2 2 2" xfId="1354" xr:uid="{00000000-0005-0000-0000-00001B030000}"/>
    <cellStyle name="Calculation 2 2 3 2 2 3 2 2 3" xfId="1355" xr:uid="{00000000-0005-0000-0000-00001C030000}"/>
    <cellStyle name="Calculation 2 2 3 2 2 3 2 2 4" xfId="1356" xr:uid="{00000000-0005-0000-0000-00001D030000}"/>
    <cellStyle name="Calculation 2 2 3 2 2 3 2 2 5" xfId="1357" xr:uid="{00000000-0005-0000-0000-00001E030000}"/>
    <cellStyle name="Calculation 2 2 3 2 2 3 2 2 6" xfId="1358" xr:uid="{00000000-0005-0000-0000-00001F030000}"/>
    <cellStyle name="Calculation 2 2 3 2 2 3 2 3" xfId="1359" xr:uid="{00000000-0005-0000-0000-000020030000}"/>
    <cellStyle name="Calculation 2 2 3 2 2 3 2 3 2" xfId="1360" xr:uid="{00000000-0005-0000-0000-000021030000}"/>
    <cellStyle name="Calculation 2 2 3 2 2 3 2 4" xfId="1361" xr:uid="{00000000-0005-0000-0000-000022030000}"/>
    <cellStyle name="Calculation 2 2 3 2 2 3 3" xfId="1362" xr:uid="{00000000-0005-0000-0000-000023030000}"/>
    <cellStyle name="Calculation 2 2 3 2 2 3 3 2" xfId="1363" xr:uid="{00000000-0005-0000-0000-000024030000}"/>
    <cellStyle name="Calculation 2 2 3 2 2 3 3 2 2" xfId="1364" xr:uid="{00000000-0005-0000-0000-000025030000}"/>
    <cellStyle name="Calculation 2 2 3 2 2 3 3 3" xfId="1365" xr:uid="{00000000-0005-0000-0000-000026030000}"/>
    <cellStyle name="Calculation 2 2 3 2 2 3 3 4" xfId="1366" xr:uid="{00000000-0005-0000-0000-000027030000}"/>
    <cellStyle name="Calculation 2 2 3 2 2 3 3 5" xfId="1367" xr:uid="{00000000-0005-0000-0000-000028030000}"/>
    <cellStyle name="Calculation 2 2 3 2 2 3 3 6" xfId="1368" xr:uid="{00000000-0005-0000-0000-000029030000}"/>
    <cellStyle name="Calculation 2 2 3 2 2 3 4" xfId="1369" xr:uid="{00000000-0005-0000-0000-00002A030000}"/>
    <cellStyle name="Calculation 2 2 3 2 2 3 5" xfId="1370" xr:uid="{00000000-0005-0000-0000-00002B030000}"/>
    <cellStyle name="Calculation 2 2 3 2 2 4" xfId="1371" xr:uid="{00000000-0005-0000-0000-00002C030000}"/>
    <cellStyle name="Calculation 2 2 3 2 2 4 2" xfId="1372" xr:uid="{00000000-0005-0000-0000-00002D030000}"/>
    <cellStyle name="Calculation 2 2 3 2 2 4 2 2" xfId="1373" xr:uid="{00000000-0005-0000-0000-00002E030000}"/>
    <cellStyle name="Calculation 2 2 3 2 2 4 2 2 2" xfId="1374" xr:uid="{00000000-0005-0000-0000-00002F030000}"/>
    <cellStyle name="Calculation 2 2 3 2 2 4 2 3" xfId="1375" xr:uid="{00000000-0005-0000-0000-000030030000}"/>
    <cellStyle name="Calculation 2 2 3 2 2 4 2 4" xfId="1376" xr:uid="{00000000-0005-0000-0000-000031030000}"/>
    <cellStyle name="Calculation 2 2 3 2 2 4 2 5" xfId="1377" xr:uid="{00000000-0005-0000-0000-000032030000}"/>
    <cellStyle name="Calculation 2 2 3 2 2 4 2 6" xfId="1378" xr:uid="{00000000-0005-0000-0000-000033030000}"/>
    <cellStyle name="Calculation 2 2 3 2 2 4 3" xfId="1379" xr:uid="{00000000-0005-0000-0000-000034030000}"/>
    <cellStyle name="Calculation 2 2 3 2 2 4 3 2" xfId="1380" xr:uid="{00000000-0005-0000-0000-000035030000}"/>
    <cellStyle name="Calculation 2 2 3 2 2 4 4" xfId="1381" xr:uid="{00000000-0005-0000-0000-000036030000}"/>
    <cellStyle name="Calculation 2 2 3 2 2 5" xfId="1382" xr:uid="{00000000-0005-0000-0000-000037030000}"/>
    <cellStyle name="Calculation 2 2 3 2 2 5 2" xfId="1383" xr:uid="{00000000-0005-0000-0000-000038030000}"/>
    <cellStyle name="Calculation 2 2 3 2 2 5 2 2" xfId="1384" xr:uid="{00000000-0005-0000-0000-000039030000}"/>
    <cellStyle name="Calculation 2 2 3 2 2 5 3" xfId="1385" xr:uid="{00000000-0005-0000-0000-00003A030000}"/>
    <cellStyle name="Calculation 2 2 3 2 2 5 4" xfId="1386" xr:uid="{00000000-0005-0000-0000-00003B030000}"/>
    <cellStyle name="Calculation 2 2 3 2 2 5 5" xfId="1387" xr:uid="{00000000-0005-0000-0000-00003C030000}"/>
    <cellStyle name="Calculation 2 2 3 2 2 5 6" xfId="1388" xr:uid="{00000000-0005-0000-0000-00003D030000}"/>
    <cellStyle name="Calculation 2 2 3 2 2 6" xfId="1389" xr:uid="{00000000-0005-0000-0000-00003E030000}"/>
    <cellStyle name="Calculation 2 2 3 2 2 7" xfId="1390" xr:uid="{00000000-0005-0000-0000-00003F030000}"/>
    <cellStyle name="Calculation 2 2 3 2 3" xfId="1391" xr:uid="{00000000-0005-0000-0000-000040030000}"/>
    <cellStyle name="Calculation 2 2 3 2 3 2" xfId="1392" xr:uid="{00000000-0005-0000-0000-000041030000}"/>
    <cellStyle name="Calculation 2 2 3 2 3 2 2" xfId="1393" xr:uid="{00000000-0005-0000-0000-000042030000}"/>
    <cellStyle name="Calculation 2 2 3 2 3 2 2 2" xfId="1394" xr:uid="{00000000-0005-0000-0000-000043030000}"/>
    <cellStyle name="Calculation 2 2 3 2 3 2 2 2 2" xfId="1395" xr:uid="{00000000-0005-0000-0000-000044030000}"/>
    <cellStyle name="Calculation 2 2 3 2 3 2 2 2 2 2" xfId="1396" xr:uid="{00000000-0005-0000-0000-000045030000}"/>
    <cellStyle name="Calculation 2 2 3 2 3 2 2 2 3" xfId="1397" xr:uid="{00000000-0005-0000-0000-000046030000}"/>
    <cellStyle name="Calculation 2 2 3 2 3 2 2 2 4" xfId="1398" xr:uid="{00000000-0005-0000-0000-000047030000}"/>
    <cellStyle name="Calculation 2 2 3 2 3 2 2 2 5" xfId="1399" xr:uid="{00000000-0005-0000-0000-000048030000}"/>
    <cellStyle name="Calculation 2 2 3 2 3 2 2 2 6" xfId="1400" xr:uid="{00000000-0005-0000-0000-000049030000}"/>
    <cellStyle name="Calculation 2 2 3 2 3 2 2 3" xfId="1401" xr:uid="{00000000-0005-0000-0000-00004A030000}"/>
    <cellStyle name="Calculation 2 2 3 2 3 2 2 3 2" xfId="1402" xr:uid="{00000000-0005-0000-0000-00004B030000}"/>
    <cellStyle name="Calculation 2 2 3 2 3 2 2 4" xfId="1403" xr:uid="{00000000-0005-0000-0000-00004C030000}"/>
    <cellStyle name="Calculation 2 2 3 2 3 2 3" xfId="1404" xr:uid="{00000000-0005-0000-0000-00004D030000}"/>
    <cellStyle name="Calculation 2 2 3 2 3 2 3 2" xfId="1405" xr:uid="{00000000-0005-0000-0000-00004E030000}"/>
    <cellStyle name="Calculation 2 2 3 2 3 2 3 2 2" xfId="1406" xr:uid="{00000000-0005-0000-0000-00004F030000}"/>
    <cellStyle name="Calculation 2 2 3 2 3 2 3 3" xfId="1407" xr:uid="{00000000-0005-0000-0000-000050030000}"/>
    <cellStyle name="Calculation 2 2 3 2 3 2 3 4" xfId="1408" xr:uid="{00000000-0005-0000-0000-000051030000}"/>
    <cellStyle name="Calculation 2 2 3 2 3 2 3 5" xfId="1409" xr:uid="{00000000-0005-0000-0000-000052030000}"/>
    <cellStyle name="Calculation 2 2 3 2 3 2 3 6" xfId="1410" xr:uid="{00000000-0005-0000-0000-000053030000}"/>
    <cellStyle name="Calculation 2 2 3 2 3 2 4" xfId="1411" xr:uid="{00000000-0005-0000-0000-000054030000}"/>
    <cellStyle name="Calculation 2 2 3 2 3 2 5" xfId="1412" xr:uid="{00000000-0005-0000-0000-000055030000}"/>
    <cellStyle name="Calculation 2 2 3 2 3 3" xfId="1413" xr:uid="{00000000-0005-0000-0000-000056030000}"/>
    <cellStyle name="Calculation 2 2 3 2 3 3 2" xfId="1414" xr:uid="{00000000-0005-0000-0000-000057030000}"/>
    <cellStyle name="Calculation 2 2 3 2 3 3 2 2" xfId="1415" xr:uid="{00000000-0005-0000-0000-000058030000}"/>
    <cellStyle name="Calculation 2 2 3 2 3 3 2 2 2" xfId="1416" xr:uid="{00000000-0005-0000-0000-000059030000}"/>
    <cellStyle name="Calculation 2 2 3 2 3 3 2 3" xfId="1417" xr:uid="{00000000-0005-0000-0000-00005A030000}"/>
    <cellStyle name="Calculation 2 2 3 2 3 3 2 4" xfId="1418" xr:uid="{00000000-0005-0000-0000-00005B030000}"/>
    <cellStyle name="Calculation 2 2 3 2 3 3 2 5" xfId="1419" xr:uid="{00000000-0005-0000-0000-00005C030000}"/>
    <cellStyle name="Calculation 2 2 3 2 3 3 2 6" xfId="1420" xr:uid="{00000000-0005-0000-0000-00005D030000}"/>
    <cellStyle name="Calculation 2 2 3 2 3 3 3" xfId="1421" xr:uid="{00000000-0005-0000-0000-00005E030000}"/>
    <cellStyle name="Calculation 2 2 3 2 3 3 3 2" xfId="1422" xr:uid="{00000000-0005-0000-0000-00005F030000}"/>
    <cellStyle name="Calculation 2 2 3 2 3 3 4" xfId="1423" xr:uid="{00000000-0005-0000-0000-000060030000}"/>
    <cellStyle name="Calculation 2 2 3 2 3 4" xfId="1424" xr:uid="{00000000-0005-0000-0000-000061030000}"/>
    <cellStyle name="Calculation 2 2 3 2 3 4 2" xfId="1425" xr:uid="{00000000-0005-0000-0000-000062030000}"/>
    <cellStyle name="Calculation 2 2 3 2 3 4 2 2" xfId="1426" xr:uid="{00000000-0005-0000-0000-000063030000}"/>
    <cellStyle name="Calculation 2 2 3 2 3 4 3" xfId="1427" xr:uid="{00000000-0005-0000-0000-000064030000}"/>
    <cellStyle name="Calculation 2 2 3 2 3 4 4" xfId="1428" xr:uid="{00000000-0005-0000-0000-000065030000}"/>
    <cellStyle name="Calculation 2 2 3 2 3 4 5" xfId="1429" xr:uid="{00000000-0005-0000-0000-000066030000}"/>
    <cellStyle name="Calculation 2 2 3 2 3 4 6" xfId="1430" xr:uid="{00000000-0005-0000-0000-000067030000}"/>
    <cellStyle name="Calculation 2 2 3 2 3 5" xfId="1431" xr:uid="{00000000-0005-0000-0000-000068030000}"/>
    <cellStyle name="Calculation 2 2 3 2 3 6" xfId="1432" xr:uid="{00000000-0005-0000-0000-000069030000}"/>
    <cellStyle name="Calculation 2 2 3 2 4" xfId="1433" xr:uid="{00000000-0005-0000-0000-00006A030000}"/>
    <cellStyle name="Calculation 2 2 3 2 4 2" xfId="1434" xr:uid="{00000000-0005-0000-0000-00006B030000}"/>
    <cellStyle name="Calculation 2 2 3 2 4 2 2" xfId="1435" xr:uid="{00000000-0005-0000-0000-00006C030000}"/>
    <cellStyle name="Calculation 2 2 3 2 4 2 2 2" xfId="1436" xr:uid="{00000000-0005-0000-0000-00006D030000}"/>
    <cellStyle name="Calculation 2 2 3 2 4 2 2 2 2" xfId="1437" xr:uid="{00000000-0005-0000-0000-00006E030000}"/>
    <cellStyle name="Calculation 2 2 3 2 4 2 2 3" xfId="1438" xr:uid="{00000000-0005-0000-0000-00006F030000}"/>
    <cellStyle name="Calculation 2 2 3 2 4 2 2 4" xfId="1439" xr:uid="{00000000-0005-0000-0000-000070030000}"/>
    <cellStyle name="Calculation 2 2 3 2 4 2 2 5" xfId="1440" xr:uid="{00000000-0005-0000-0000-000071030000}"/>
    <cellStyle name="Calculation 2 2 3 2 4 2 2 6" xfId="1441" xr:uid="{00000000-0005-0000-0000-000072030000}"/>
    <cellStyle name="Calculation 2 2 3 2 4 2 3" xfId="1442" xr:uid="{00000000-0005-0000-0000-000073030000}"/>
    <cellStyle name="Calculation 2 2 3 2 4 2 3 2" xfId="1443" xr:uid="{00000000-0005-0000-0000-000074030000}"/>
    <cellStyle name="Calculation 2 2 3 2 4 2 4" xfId="1444" xr:uid="{00000000-0005-0000-0000-000075030000}"/>
    <cellStyle name="Calculation 2 2 3 2 4 3" xfId="1445" xr:uid="{00000000-0005-0000-0000-000076030000}"/>
    <cellStyle name="Calculation 2 2 3 2 4 3 2" xfId="1446" xr:uid="{00000000-0005-0000-0000-000077030000}"/>
    <cellStyle name="Calculation 2 2 3 2 4 3 2 2" xfId="1447" xr:uid="{00000000-0005-0000-0000-000078030000}"/>
    <cellStyle name="Calculation 2 2 3 2 4 3 3" xfId="1448" xr:uid="{00000000-0005-0000-0000-000079030000}"/>
    <cellStyle name="Calculation 2 2 3 2 4 3 4" xfId="1449" xr:uid="{00000000-0005-0000-0000-00007A030000}"/>
    <cellStyle name="Calculation 2 2 3 2 4 3 5" xfId="1450" xr:uid="{00000000-0005-0000-0000-00007B030000}"/>
    <cellStyle name="Calculation 2 2 3 2 4 3 6" xfId="1451" xr:uid="{00000000-0005-0000-0000-00007C030000}"/>
    <cellStyle name="Calculation 2 2 3 2 4 4" xfId="1452" xr:uid="{00000000-0005-0000-0000-00007D030000}"/>
    <cellStyle name="Calculation 2 2 3 2 4 5" xfId="1453" xr:uid="{00000000-0005-0000-0000-00007E030000}"/>
    <cellStyle name="Calculation 2 2 3 2 5" xfId="1454" xr:uid="{00000000-0005-0000-0000-00007F030000}"/>
    <cellStyle name="Calculation 2 2 3 2 5 2" xfId="1455" xr:uid="{00000000-0005-0000-0000-000080030000}"/>
    <cellStyle name="Calculation 2 2 3 2 5 2 2" xfId="1456" xr:uid="{00000000-0005-0000-0000-000081030000}"/>
    <cellStyle name="Calculation 2 2 3 2 5 2 2 2" xfId="1457" xr:uid="{00000000-0005-0000-0000-000082030000}"/>
    <cellStyle name="Calculation 2 2 3 2 5 2 3" xfId="1458" xr:uid="{00000000-0005-0000-0000-000083030000}"/>
    <cellStyle name="Calculation 2 2 3 2 5 2 4" xfId="1459" xr:uid="{00000000-0005-0000-0000-000084030000}"/>
    <cellStyle name="Calculation 2 2 3 2 5 2 5" xfId="1460" xr:uid="{00000000-0005-0000-0000-000085030000}"/>
    <cellStyle name="Calculation 2 2 3 2 5 2 6" xfId="1461" xr:uid="{00000000-0005-0000-0000-000086030000}"/>
    <cellStyle name="Calculation 2 2 3 2 5 3" xfId="1462" xr:uid="{00000000-0005-0000-0000-000087030000}"/>
    <cellStyle name="Calculation 2 2 3 2 5 3 2" xfId="1463" xr:uid="{00000000-0005-0000-0000-000088030000}"/>
    <cellStyle name="Calculation 2 2 3 2 5 4" xfId="1464" xr:uid="{00000000-0005-0000-0000-000089030000}"/>
    <cellStyle name="Calculation 2 2 3 2 6" xfId="1465" xr:uid="{00000000-0005-0000-0000-00008A030000}"/>
    <cellStyle name="Calculation 2 2 3 2 6 2" xfId="1466" xr:uid="{00000000-0005-0000-0000-00008B030000}"/>
    <cellStyle name="Calculation 2 2 3 2 6 2 2" xfId="1467" xr:uid="{00000000-0005-0000-0000-00008C030000}"/>
    <cellStyle name="Calculation 2 2 3 2 6 3" xfId="1468" xr:uid="{00000000-0005-0000-0000-00008D030000}"/>
    <cellStyle name="Calculation 2 2 3 2 6 4" xfId="1469" xr:uid="{00000000-0005-0000-0000-00008E030000}"/>
    <cellStyle name="Calculation 2 2 3 2 6 5" xfId="1470" xr:uid="{00000000-0005-0000-0000-00008F030000}"/>
    <cellStyle name="Calculation 2 2 3 2 6 6" xfId="1471" xr:uid="{00000000-0005-0000-0000-000090030000}"/>
    <cellStyle name="Calculation 2 2 3 2 7" xfId="1472" xr:uid="{00000000-0005-0000-0000-000091030000}"/>
    <cellStyle name="Calculation 2 2 3 2 8" xfId="1473" xr:uid="{00000000-0005-0000-0000-000092030000}"/>
    <cellStyle name="Calculation 2 2 3 3" xfId="1474" xr:uid="{00000000-0005-0000-0000-000093030000}"/>
    <cellStyle name="Calculation 2 2 3 3 2" xfId="1475" xr:uid="{00000000-0005-0000-0000-000094030000}"/>
    <cellStyle name="Calculation 2 2 3 3 2 2" xfId="1476" xr:uid="{00000000-0005-0000-0000-000095030000}"/>
    <cellStyle name="Calculation 2 2 3 3 2 2 2" xfId="1477" xr:uid="{00000000-0005-0000-0000-000096030000}"/>
    <cellStyle name="Calculation 2 2 3 3 2 2 2 2" xfId="1478" xr:uid="{00000000-0005-0000-0000-000097030000}"/>
    <cellStyle name="Calculation 2 2 3 3 2 2 2 2 2" xfId="1479" xr:uid="{00000000-0005-0000-0000-000098030000}"/>
    <cellStyle name="Calculation 2 2 3 3 2 2 2 2 2 2" xfId="1480" xr:uid="{00000000-0005-0000-0000-000099030000}"/>
    <cellStyle name="Calculation 2 2 3 3 2 2 2 2 3" xfId="1481" xr:uid="{00000000-0005-0000-0000-00009A030000}"/>
    <cellStyle name="Calculation 2 2 3 3 2 2 2 2 4" xfId="1482" xr:uid="{00000000-0005-0000-0000-00009B030000}"/>
    <cellStyle name="Calculation 2 2 3 3 2 2 2 2 5" xfId="1483" xr:uid="{00000000-0005-0000-0000-00009C030000}"/>
    <cellStyle name="Calculation 2 2 3 3 2 2 2 2 6" xfId="1484" xr:uid="{00000000-0005-0000-0000-00009D030000}"/>
    <cellStyle name="Calculation 2 2 3 3 2 2 2 3" xfId="1485" xr:uid="{00000000-0005-0000-0000-00009E030000}"/>
    <cellStyle name="Calculation 2 2 3 3 2 2 2 3 2" xfId="1486" xr:uid="{00000000-0005-0000-0000-00009F030000}"/>
    <cellStyle name="Calculation 2 2 3 3 2 2 2 4" xfId="1487" xr:uid="{00000000-0005-0000-0000-0000A0030000}"/>
    <cellStyle name="Calculation 2 2 3 3 2 2 3" xfId="1488" xr:uid="{00000000-0005-0000-0000-0000A1030000}"/>
    <cellStyle name="Calculation 2 2 3 3 2 2 3 2" xfId="1489" xr:uid="{00000000-0005-0000-0000-0000A2030000}"/>
    <cellStyle name="Calculation 2 2 3 3 2 2 3 2 2" xfId="1490" xr:uid="{00000000-0005-0000-0000-0000A3030000}"/>
    <cellStyle name="Calculation 2 2 3 3 2 2 3 3" xfId="1491" xr:uid="{00000000-0005-0000-0000-0000A4030000}"/>
    <cellStyle name="Calculation 2 2 3 3 2 2 3 4" xfId="1492" xr:uid="{00000000-0005-0000-0000-0000A5030000}"/>
    <cellStyle name="Calculation 2 2 3 3 2 2 3 5" xfId="1493" xr:uid="{00000000-0005-0000-0000-0000A6030000}"/>
    <cellStyle name="Calculation 2 2 3 3 2 2 3 6" xfId="1494" xr:uid="{00000000-0005-0000-0000-0000A7030000}"/>
    <cellStyle name="Calculation 2 2 3 3 2 2 4" xfId="1495" xr:uid="{00000000-0005-0000-0000-0000A8030000}"/>
    <cellStyle name="Calculation 2 2 3 3 2 2 5" xfId="1496" xr:uid="{00000000-0005-0000-0000-0000A9030000}"/>
    <cellStyle name="Calculation 2 2 3 3 2 3" xfId="1497" xr:uid="{00000000-0005-0000-0000-0000AA030000}"/>
    <cellStyle name="Calculation 2 2 3 3 2 3 2" xfId="1498" xr:uid="{00000000-0005-0000-0000-0000AB030000}"/>
    <cellStyle name="Calculation 2 2 3 3 2 3 2 2" xfId="1499" xr:uid="{00000000-0005-0000-0000-0000AC030000}"/>
    <cellStyle name="Calculation 2 2 3 3 2 3 2 2 2" xfId="1500" xr:uid="{00000000-0005-0000-0000-0000AD030000}"/>
    <cellStyle name="Calculation 2 2 3 3 2 3 2 3" xfId="1501" xr:uid="{00000000-0005-0000-0000-0000AE030000}"/>
    <cellStyle name="Calculation 2 2 3 3 2 3 2 4" xfId="1502" xr:uid="{00000000-0005-0000-0000-0000AF030000}"/>
    <cellStyle name="Calculation 2 2 3 3 2 3 2 5" xfId="1503" xr:uid="{00000000-0005-0000-0000-0000B0030000}"/>
    <cellStyle name="Calculation 2 2 3 3 2 3 2 6" xfId="1504" xr:uid="{00000000-0005-0000-0000-0000B1030000}"/>
    <cellStyle name="Calculation 2 2 3 3 2 3 3" xfId="1505" xr:uid="{00000000-0005-0000-0000-0000B2030000}"/>
    <cellStyle name="Calculation 2 2 3 3 2 3 3 2" xfId="1506" xr:uid="{00000000-0005-0000-0000-0000B3030000}"/>
    <cellStyle name="Calculation 2 2 3 3 2 3 4" xfId="1507" xr:uid="{00000000-0005-0000-0000-0000B4030000}"/>
    <cellStyle name="Calculation 2 2 3 3 2 4" xfId="1508" xr:uid="{00000000-0005-0000-0000-0000B5030000}"/>
    <cellStyle name="Calculation 2 2 3 3 2 4 2" xfId="1509" xr:uid="{00000000-0005-0000-0000-0000B6030000}"/>
    <cellStyle name="Calculation 2 2 3 3 2 4 2 2" xfId="1510" xr:uid="{00000000-0005-0000-0000-0000B7030000}"/>
    <cellStyle name="Calculation 2 2 3 3 2 4 3" xfId="1511" xr:uid="{00000000-0005-0000-0000-0000B8030000}"/>
    <cellStyle name="Calculation 2 2 3 3 2 4 4" xfId="1512" xr:uid="{00000000-0005-0000-0000-0000B9030000}"/>
    <cellStyle name="Calculation 2 2 3 3 2 4 5" xfId="1513" xr:uid="{00000000-0005-0000-0000-0000BA030000}"/>
    <cellStyle name="Calculation 2 2 3 3 2 4 6" xfId="1514" xr:uid="{00000000-0005-0000-0000-0000BB030000}"/>
    <cellStyle name="Calculation 2 2 3 3 2 5" xfId="1515" xr:uid="{00000000-0005-0000-0000-0000BC030000}"/>
    <cellStyle name="Calculation 2 2 3 3 2 6" xfId="1516" xr:uid="{00000000-0005-0000-0000-0000BD030000}"/>
    <cellStyle name="Calculation 2 2 3 3 3" xfId="1517" xr:uid="{00000000-0005-0000-0000-0000BE030000}"/>
    <cellStyle name="Calculation 2 2 3 3 3 2" xfId="1518" xr:uid="{00000000-0005-0000-0000-0000BF030000}"/>
    <cellStyle name="Calculation 2 2 3 3 3 2 2" xfId="1519" xr:uid="{00000000-0005-0000-0000-0000C0030000}"/>
    <cellStyle name="Calculation 2 2 3 3 3 2 2 2" xfId="1520" xr:uid="{00000000-0005-0000-0000-0000C1030000}"/>
    <cellStyle name="Calculation 2 2 3 3 3 2 2 2 2" xfId="1521" xr:uid="{00000000-0005-0000-0000-0000C2030000}"/>
    <cellStyle name="Calculation 2 2 3 3 3 2 2 3" xfId="1522" xr:uid="{00000000-0005-0000-0000-0000C3030000}"/>
    <cellStyle name="Calculation 2 2 3 3 3 2 2 4" xfId="1523" xr:uid="{00000000-0005-0000-0000-0000C4030000}"/>
    <cellStyle name="Calculation 2 2 3 3 3 2 2 5" xfId="1524" xr:uid="{00000000-0005-0000-0000-0000C5030000}"/>
    <cellStyle name="Calculation 2 2 3 3 3 2 2 6" xfId="1525" xr:uid="{00000000-0005-0000-0000-0000C6030000}"/>
    <cellStyle name="Calculation 2 2 3 3 3 2 3" xfId="1526" xr:uid="{00000000-0005-0000-0000-0000C7030000}"/>
    <cellStyle name="Calculation 2 2 3 3 3 2 3 2" xfId="1527" xr:uid="{00000000-0005-0000-0000-0000C8030000}"/>
    <cellStyle name="Calculation 2 2 3 3 3 2 4" xfId="1528" xr:uid="{00000000-0005-0000-0000-0000C9030000}"/>
    <cellStyle name="Calculation 2 2 3 3 3 3" xfId="1529" xr:uid="{00000000-0005-0000-0000-0000CA030000}"/>
    <cellStyle name="Calculation 2 2 3 3 3 3 2" xfId="1530" xr:uid="{00000000-0005-0000-0000-0000CB030000}"/>
    <cellStyle name="Calculation 2 2 3 3 3 3 2 2" xfId="1531" xr:uid="{00000000-0005-0000-0000-0000CC030000}"/>
    <cellStyle name="Calculation 2 2 3 3 3 3 3" xfId="1532" xr:uid="{00000000-0005-0000-0000-0000CD030000}"/>
    <cellStyle name="Calculation 2 2 3 3 3 3 4" xfId="1533" xr:uid="{00000000-0005-0000-0000-0000CE030000}"/>
    <cellStyle name="Calculation 2 2 3 3 3 3 5" xfId="1534" xr:uid="{00000000-0005-0000-0000-0000CF030000}"/>
    <cellStyle name="Calculation 2 2 3 3 3 3 6" xfId="1535" xr:uid="{00000000-0005-0000-0000-0000D0030000}"/>
    <cellStyle name="Calculation 2 2 3 3 3 4" xfId="1536" xr:uid="{00000000-0005-0000-0000-0000D1030000}"/>
    <cellStyle name="Calculation 2 2 3 3 3 5" xfId="1537" xr:uid="{00000000-0005-0000-0000-0000D2030000}"/>
    <cellStyle name="Calculation 2 2 3 3 4" xfId="1538" xr:uid="{00000000-0005-0000-0000-0000D3030000}"/>
    <cellStyle name="Calculation 2 2 3 3 4 2" xfId="1539" xr:uid="{00000000-0005-0000-0000-0000D4030000}"/>
    <cellStyle name="Calculation 2 2 3 3 4 2 2" xfId="1540" xr:uid="{00000000-0005-0000-0000-0000D5030000}"/>
    <cellStyle name="Calculation 2 2 3 3 4 2 2 2" xfId="1541" xr:uid="{00000000-0005-0000-0000-0000D6030000}"/>
    <cellStyle name="Calculation 2 2 3 3 4 2 3" xfId="1542" xr:uid="{00000000-0005-0000-0000-0000D7030000}"/>
    <cellStyle name="Calculation 2 2 3 3 4 2 4" xfId="1543" xr:uid="{00000000-0005-0000-0000-0000D8030000}"/>
    <cellStyle name="Calculation 2 2 3 3 4 2 5" xfId="1544" xr:uid="{00000000-0005-0000-0000-0000D9030000}"/>
    <cellStyle name="Calculation 2 2 3 3 4 2 6" xfId="1545" xr:uid="{00000000-0005-0000-0000-0000DA030000}"/>
    <cellStyle name="Calculation 2 2 3 3 4 3" xfId="1546" xr:uid="{00000000-0005-0000-0000-0000DB030000}"/>
    <cellStyle name="Calculation 2 2 3 3 4 3 2" xfId="1547" xr:uid="{00000000-0005-0000-0000-0000DC030000}"/>
    <cellStyle name="Calculation 2 2 3 3 4 4" xfId="1548" xr:uid="{00000000-0005-0000-0000-0000DD030000}"/>
    <cellStyle name="Calculation 2 2 3 3 5" xfId="1549" xr:uid="{00000000-0005-0000-0000-0000DE030000}"/>
    <cellStyle name="Calculation 2 2 3 3 5 2" xfId="1550" xr:uid="{00000000-0005-0000-0000-0000DF030000}"/>
    <cellStyle name="Calculation 2 2 3 3 5 2 2" xfId="1551" xr:uid="{00000000-0005-0000-0000-0000E0030000}"/>
    <cellStyle name="Calculation 2 2 3 3 5 3" xfId="1552" xr:uid="{00000000-0005-0000-0000-0000E1030000}"/>
    <cellStyle name="Calculation 2 2 3 3 5 4" xfId="1553" xr:uid="{00000000-0005-0000-0000-0000E2030000}"/>
    <cellStyle name="Calculation 2 2 3 3 5 5" xfId="1554" xr:uid="{00000000-0005-0000-0000-0000E3030000}"/>
    <cellStyle name="Calculation 2 2 3 3 5 6" xfId="1555" xr:uid="{00000000-0005-0000-0000-0000E4030000}"/>
    <cellStyle name="Calculation 2 2 3 3 6" xfId="1556" xr:uid="{00000000-0005-0000-0000-0000E5030000}"/>
    <cellStyle name="Calculation 2 2 3 3 7" xfId="1557" xr:uid="{00000000-0005-0000-0000-0000E6030000}"/>
    <cellStyle name="Calculation 2 2 3 4" xfId="1558" xr:uid="{00000000-0005-0000-0000-0000E7030000}"/>
    <cellStyle name="Calculation 2 2 3 4 2" xfId="1559" xr:uid="{00000000-0005-0000-0000-0000E8030000}"/>
    <cellStyle name="Calculation 2 2 3 4 2 2" xfId="1560" xr:uid="{00000000-0005-0000-0000-0000E9030000}"/>
    <cellStyle name="Calculation 2 2 3 4 2 2 2" xfId="1561" xr:uid="{00000000-0005-0000-0000-0000EA030000}"/>
    <cellStyle name="Calculation 2 2 3 4 2 2 2 2" xfId="1562" xr:uid="{00000000-0005-0000-0000-0000EB030000}"/>
    <cellStyle name="Calculation 2 2 3 4 2 2 2 2 2" xfId="1563" xr:uid="{00000000-0005-0000-0000-0000EC030000}"/>
    <cellStyle name="Calculation 2 2 3 4 2 2 2 3" xfId="1564" xr:uid="{00000000-0005-0000-0000-0000ED030000}"/>
    <cellStyle name="Calculation 2 2 3 4 2 2 2 4" xfId="1565" xr:uid="{00000000-0005-0000-0000-0000EE030000}"/>
    <cellStyle name="Calculation 2 2 3 4 2 2 2 5" xfId="1566" xr:uid="{00000000-0005-0000-0000-0000EF030000}"/>
    <cellStyle name="Calculation 2 2 3 4 2 2 2 6" xfId="1567" xr:uid="{00000000-0005-0000-0000-0000F0030000}"/>
    <cellStyle name="Calculation 2 2 3 4 2 2 3" xfId="1568" xr:uid="{00000000-0005-0000-0000-0000F1030000}"/>
    <cellStyle name="Calculation 2 2 3 4 2 2 3 2" xfId="1569" xr:uid="{00000000-0005-0000-0000-0000F2030000}"/>
    <cellStyle name="Calculation 2 2 3 4 2 2 4" xfId="1570" xr:uid="{00000000-0005-0000-0000-0000F3030000}"/>
    <cellStyle name="Calculation 2 2 3 4 2 3" xfId="1571" xr:uid="{00000000-0005-0000-0000-0000F4030000}"/>
    <cellStyle name="Calculation 2 2 3 4 2 3 2" xfId="1572" xr:uid="{00000000-0005-0000-0000-0000F5030000}"/>
    <cellStyle name="Calculation 2 2 3 4 2 3 2 2" xfId="1573" xr:uid="{00000000-0005-0000-0000-0000F6030000}"/>
    <cellStyle name="Calculation 2 2 3 4 2 3 3" xfId="1574" xr:uid="{00000000-0005-0000-0000-0000F7030000}"/>
    <cellStyle name="Calculation 2 2 3 4 2 3 4" xfId="1575" xr:uid="{00000000-0005-0000-0000-0000F8030000}"/>
    <cellStyle name="Calculation 2 2 3 4 2 3 5" xfId="1576" xr:uid="{00000000-0005-0000-0000-0000F9030000}"/>
    <cellStyle name="Calculation 2 2 3 4 2 3 6" xfId="1577" xr:uid="{00000000-0005-0000-0000-0000FA030000}"/>
    <cellStyle name="Calculation 2 2 3 4 2 4" xfId="1578" xr:uid="{00000000-0005-0000-0000-0000FB030000}"/>
    <cellStyle name="Calculation 2 2 3 4 2 5" xfId="1579" xr:uid="{00000000-0005-0000-0000-0000FC030000}"/>
    <cellStyle name="Calculation 2 2 3 4 3" xfId="1580" xr:uid="{00000000-0005-0000-0000-0000FD030000}"/>
    <cellStyle name="Calculation 2 2 3 4 3 2" xfId="1581" xr:uid="{00000000-0005-0000-0000-0000FE030000}"/>
    <cellStyle name="Calculation 2 2 3 4 3 2 2" xfId="1582" xr:uid="{00000000-0005-0000-0000-0000FF030000}"/>
    <cellStyle name="Calculation 2 2 3 4 3 2 2 2" xfId="1583" xr:uid="{00000000-0005-0000-0000-000000040000}"/>
    <cellStyle name="Calculation 2 2 3 4 3 2 3" xfId="1584" xr:uid="{00000000-0005-0000-0000-000001040000}"/>
    <cellStyle name="Calculation 2 2 3 4 3 2 4" xfId="1585" xr:uid="{00000000-0005-0000-0000-000002040000}"/>
    <cellStyle name="Calculation 2 2 3 4 3 2 5" xfId="1586" xr:uid="{00000000-0005-0000-0000-000003040000}"/>
    <cellStyle name="Calculation 2 2 3 4 3 2 6" xfId="1587" xr:uid="{00000000-0005-0000-0000-000004040000}"/>
    <cellStyle name="Calculation 2 2 3 4 3 3" xfId="1588" xr:uid="{00000000-0005-0000-0000-000005040000}"/>
    <cellStyle name="Calculation 2 2 3 4 3 3 2" xfId="1589" xr:uid="{00000000-0005-0000-0000-000006040000}"/>
    <cellStyle name="Calculation 2 2 3 4 3 4" xfId="1590" xr:uid="{00000000-0005-0000-0000-000007040000}"/>
    <cellStyle name="Calculation 2 2 3 4 4" xfId="1591" xr:uid="{00000000-0005-0000-0000-000008040000}"/>
    <cellStyle name="Calculation 2 2 3 4 4 2" xfId="1592" xr:uid="{00000000-0005-0000-0000-000009040000}"/>
    <cellStyle name="Calculation 2 2 3 4 4 2 2" xfId="1593" xr:uid="{00000000-0005-0000-0000-00000A040000}"/>
    <cellStyle name="Calculation 2 2 3 4 4 3" xfId="1594" xr:uid="{00000000-0005-0000-0000-00000B040000}"/>
    <cellStyle name="Calculation 2 2 3 4 4 4" xfId="1595" xr:uid="{00000000-0005-0000-0000-00000C040000}"/>
    <cellStyle name="Calculation 2 2 3 4 4 5" xfId="1596" xr:uid="{00000000-0005-0000-0000-00000D040000}"/>
    <cellStyle name="Calculation 2 2 3 4 4 6" xfId="1597" xr:uid="{00000000-0005-0000-0000-00000E040000}"/>
    <cellStyle name="Calculation 2 2 3 4 5" xfId="1598" xr:uid="{00000000-0005-0000-0000-00000F040000}"/>
    <cellStyle name="Calculation 2 2 3 4 6" xfId="1599" xr:uid="{00000000-0005-0000-0000-000010040000}"/>
    <cellStyle name="Calculation 2 2 3 5" xfId="1600" xr:uid="{00000000-0005-0000-0000-000011040000}"/>
    <cellStyle name="Calculation 2 2 3 5 2" xfId="1601" xr:uid="{00000000-0005-0000-0000-000012040000}"/>
    <cellStyle name="Calculation 2 2 3 5 2 2" xfId="1602" xr:uid="{00000000-0005-0000-0000-000013040000}"/>
    <cellStyle name="Calculation 2 2 3 5 2 2 2" xfId="1603" xr:uid="{00000000-0005-0000-0000-000014040000}"/>
    <cellStyle name="Calculation 2 2 3 5 2 2 2 2" xfId="1604" xr:uid="{00000000-0005-0000-0000-000015040000}"/>
    <cellStyle name="Calculation 2 2 3 5 2 2 3" xfId="1605" xr:uid="{00000000-0005-0000-0000-000016040000}"/>
    <cellStyle name="Calculation 2 2 3 5 2 2 4" xfId="1606" xr:uid="{00000000-0005-0000-0000-000017040000}"/>
    <cellStyle name="Calculation 2 2 3 5 2 2 5" xfId="1607" xr:uid="{00000000-0005-0000-0000-000018040000}"/>
    <cellStyle name="Calculation 2 2 3 5 2 2 6" xfId="1608" xr:uid="{00000000-0005-0000-0000-000019040000}"/>
    <cellStyle name="Calculation 2 2 3 5 2 3" xfId="1609" xr:uid="{00000000-0005-0000-0000-00001A040000}"/>
    <cellStyle name="Calculation 2 2 3 5 2 3 2" xfId="1610" xr:uid="{00000000-0005-0000-0000-00001B040000}"/>
    <cellStyle name="Calculation 2 2 3 5 2 4" xfId="1611" xr:uid="{00000000-0005-0000-0000-00001C040000}"/>
    <cellStyle name="Calculation 2 2 3 5 3" xfId="1612" xr:uid="{00000000-0005-0000-0000-00001D040000}"/>
    <cellStyle name="Calculation 2 2 3 5 3 2" xfId="1613" xr:uid="{00000000-0005-0000-0000-00001E040000}"/>
    <cellStyle name="Calculation 2 2 3 5 3 2 2" xfId="1614" xr:uid="{00000000-0005-0000-0000-00001F040000}"/>
    <cellStyle name="Calculation 2 2 3 5 3 3" xfId="1615" xr:uid="{00000000-0005-0000-0000-000020040000}"/>
    <cellStyle name="Calculation 2 2 3 5 3 4" xfId="1616" xr:uid="{00000000-0005-0000-0000-000021040000}"/>
    <cellStyle name="Calculation 2 2 3 5 3 5" xfId="1617" xr:uid="{00000000-0005-0000-0000-000022040000}"/>
    <cellStyle name="Calculation 2 2 3 5 3 6" xfId="1618" xr:uid="{00000000-0005-0000-0000-000023040000}"/>
    <cellStyle name="Calculation 2 2 3 5 4" xfId="1619" xr:uid="{00000000-0005-0000-0000-000024040000}"/>
    <cellStyle name="Calculation 2 2 3 5 5" xfId="1620" xr:uid="{00000000-0005-0000-0000-000025040000}"/>
    <cellStyle name="Calculation 2 2 3 6" xfId="1621" xr:uid="{00000000-0005-0000-0000-000026040000}"/>
    <cellStyle name="Calculation 2 2 3 6 2" xfId="1622" xr:uid="{00000000-0005-0000-0000-000027040000}"/>
    <cellStyle name="Calculation 2 2 3 6 2 2" xfId="1623" xr:uid="{00000000-0005-0000-0000-000028040000}"/>
    <cellStyle name="Calculation 2 2 3 6 2 2 2" xfId="1624" xr:uid="{00000000-0005-0000-0000-000029040000}"/>
    <cellStyle name="Calculation 2 2 3 6 2 3" xfId="1625" xr:uid="{00000000-0005-0000-0000-00002A040000}"/>
    <cellStyle name="Calculation 2 2 3 6 2 4" xfId="1626" xr:uid="{00000000-0005-0000-0000-00002B040000}"/>
    <cellStyle name="Calculation 2 2 3 6 2 5" xfId="1627" xr:uid="{00000000-0005-0000-0000-00002C040000}"/>
    <cellStyle name="Calculation 2 2 3 6 2 6" xfId="1628" xr:uid="{00000000-0005-0000-0000-00002D040000}"/>
    <cellStyle name="Calculation 2 2 3 6 3" xfId="1629" xr:uid="{00000000-0005-0000-0000-00002E040000}"/>
    <cellStyle name="Calculation 2 2 3 6 3 2" xfId="1630" xr:uid="{00000000-0005-0000-0000-00002F040000}"/>
    <cellStyle name="Calculation 2 2 3 6 4" xfId="1631" xr:uid="{00000000-0005-0000-0000-000030040000}"/>
    <cellStyle name="Calculation 2 2 3 7" xfId="1632" xr:uid="{00000000-0005-0000-0000-000031040000}"/>
    <cellStyle name="Calculation 2 2 3 7 2" xfId="1633" xr:uid="{00000000-0005-0000-0000-000032040000}"/>
    <cellStyle name="Calculation 2 2 3 7 2 2" xfId="1634" xr:uid="{00000000-0005-0000-0000-000033040000}"/>
    <cellStyle name="Calculation 2 2 3 7 3" xfId="1635" xr:uid="{00000000-0005-0000-0000-000034040000}"/>
    <cellStyle name="Calculation 2 2 3 7 4" xfId="1636" xr:uid="{00000000-0005-0000-0000-000035040000}"/>
    <cellStyle name="Calculation 2 2 3 7 5" xfId="1637" xr:uid="{00000000-0005-0000-0000-000036040000}"/>
    <cellStyle name="Calculation 2 2 3 7 6" xfId="1638" xr:uid="{00000000-0005-0000-0000-000037040000}"/>
    <cellStyle name="Calculation 2 2 3 8" xfId="1639" xr:uid="{00000000-0005-0000-0000-000038040000}"/>
    <cellStyle name="Calculation 2 2 3 9" xfId="1640" xr:uid="{00000000-0005-0000-0000-000039040000}"/>
    <cellStyle name="Calculation 2 2 4" xfId="69" xr:uid="{00000000-0005-0000-0000-00003A040000}"/>
    <cellStyle name="Calculation 2 2 4 2" xfId="1641" xr:uid="{00000000-0005-0000-0000-00003B040000}"/>
    <cellStyle name="Calculation 2 2 4 2 2" xfId="1642" xr:uid="{00000000-0005-0000-0000-00003C040000}"/>
    <cellStyle name="Calculation 2 2 4 2 2 2" xfId="1643" xr:uid="{00000000-0005-0000-0000-00003D040000}"/>
    <cellStyle name="Calculation 2 2 4 2 2 2 2" xfId="1644" xr:uid="{00000000-0005-0000-0000-00003E040000}"/>
    <cellStyle name="Calculation 2 2 4 2 2 2 2 2" xfId="1645" xr:uid="{00000000-0005-0000-0000-00003F040000}"/>
    <cellStyle name="Calculation 2 2 4 2 2 2 2 2 2" xfId="1646" xr:uid="{00000000-0005-0000-0000-000040040000}"/>
    <cellStyle name="Calculation 2 2 4 2 2 2 2 2 2 2" xfId="1647" xr:uid="{00000000-0005-0000-0000-000041040000}"/>
    <cellStyle name="Calculation 2 2 4 2 2 2 2 2 3" xfId="1648" xr:uid="{00000000-0005-0000-0000-000042040000}"/>
    <cellStyle name="Calculation 2 2 4 2 2 2 2 2 4" xfId="1649" xr:uid="{00000000-0005-0000-0000-000043040000}"/>
    <cellStyle name="Calculation 2 2 4 2 2 2 2 2 5" xfId="1650" xr:uid="{00000000-0005-0000-0000-000044040000}"/>
    <cellStyle name="Calculation 2 2 4 2 2 2 2 2 6" xfId="1651" xr:uid="{00000000-0005-0000-0000-000045040000}"/>
    <cellStyle name="Calculation 2 2 4 2 2 2 2 3" xfId="1652" xr:uid="{00000000-0005-0000-0000-000046040000}"/>
    <cellStyle name="Calculation 2 2 4 2 2 2 2 3 2" xfId="1653" xr:uid="{00000000-0005-0000-0000-000047040000}"/>
    <cellStyle name="Calculation 2 2 4 2 2 2 2 4" xfId="1654" xr:uid="{00000000-0005-0000-0000-000048040000}"/>
    <cellStyle name="Calculation 2 2 4 2 2 2 3" xfId="1655" xr:uid="{00000000-0005-0000-0000-000049040000}"/>
    <cellStyle name="Calculation 2 2 4 2 2 2 3 2" xfId="1656" xr:uid="{00000000-0005-0000-0000-00004A040000}"/>
    <cellStyle name="Calculation 2 2 4 2 2 2 3 2 2" xfId="1657" xr:uid="{00000000-0005-0000-0000-00004B040000}"/>
    <cellStyle name="Calculation 2 2 4 2 2 2 3 3" xfId="1658" xr:uid="{00000000-0005-0000-0000-00004C040000}"/>
    <cellStyle name="Calculation 2 2 4 2 2 2 3 4" xfId="1659" xr:uid="{00000000-0005-0000-0000-00004D040000}"/>
    <cellStyle name="Calculation 2 2 4 2 2 2 3 5" xfId="1660" xr:uid="{00000000-0005-0000-0000-00004E040000}"/>
    <cellStyle name="Calculation 2 2 4 2 2 2 3 6" xfId="1661" xr:uid="{00000000-0005-0000-0000-00004F040000}"/>
    <cellStyle name="Calculation 2 2 4 2 2 2 4" xfId="1662" xr:uid="{00000000-0005-0000-0000-000050040000}"/>
    <cellStyle name="Calculation 2 2 4 2 2 2 5" xfId="1663" xr:uid="{00000000-0005-0000-0000-000051040000}"/>
    <cellStyle name="Calculation 2 2 4 2 2 3" xfId="1664" xr:uid="{00000000-0005-0000-0000-000052040000}"/>
    <cellStyle name="Calculation 2 2 4 2 2 3 2" xfId="1665" xr:uid="{00000000-0005-0000-0000-000053040000}"/>
    <cellStyle name="Calculation 2 2 4 2 2 3 2 2" xfId="1666" xr:uid="{00000000-0005-0000-0000-000054040000}"/>
    <cellStyle name="Calculation 2 2 4 2 2 3 2 2 2" xfId="1667" xr:uid="{00000000-0005-0000-0000-000055040000}"/>
    <cellStyle name="Calculation 2 2 4 2 2 3 2 3" xfId="1668" xr:uid="{00000000-0005-0000-0000-000056040000}"/>
    <cellStyle name="Calculation 2 2 4 2 2 3 2 4" xfId="1669" xr:uid="{00000000-0005-0000-0000-000057040000}"/>
    <cellStyle name="Calculation 2 2 4 2 2 3 2 5" xfId="1670" xr:uid="{00000000-0005-0000-0000-000058040000}"/>
    <cellStyle name="Calculation 2 2 4 2 2 3 2 6" xfId="1671" xr:uid="{00000000-0005-0000-0000-000059040000}"/>
    <cellStyle name="Calculation 2 2 4 2 2 3 3" xfId="1672" xr:uid="{00000000-0005-0000-0000-00005A040000}"/>
    <cellStyle name="Calculation 2 2 4 2 2 3 3 2" xfId="1673" xr:uid="{00000000-0005-0000-0000-00005B040000}"/>
    <cellStyle name="Calculation 2 2 4 2 2 3 4" xfId="1674" xr:uid="{00000000-0005-0000-0000-00005C040000}"/>
    <cellStyle name="Calculation 2 2 4 2 2 4" xfId="1675" xr:uid="{00000000-0005-0000-0000-00005D040000}"/>
    <cellStyle name="Calculation 2 2 4 2 2 4 2" xfId="1676" xr:uid="{00000000-0005-0000-0000-00005E040000}"/>
    <cellStyle name="Calculation 2 2 4 2 2 4 2 2" xfId="1677" xr:uid="{00000000-0005-0000-0000-00005F040000}"/>
    <cellStyle name="Calculation 2 2 4 2 2 4 3" xfId="1678" xr:uid="{00000000-0005-0000-0000-000060040000}"/>
    <cellStyle name="Calculation 2 2 4 2 2 4 4" xfId="1679" xr:uid="{00000000-0005-0000-0000-000061040000}"/>
    <cellStyle name="Calculation 2 2 4 2 2 4 5" xfId="1680" xr:uid="{00000000-0005-0000-0000-000062040000}"/>
    <cellStyle name="Calculation 2 2 4 2 2 4 6" xfId="1681" xr:uid="{00000000-0005-0000-0000-000063040000}"/>
    <cellStyle name="Calculation 2 2 4 2 2 5" xfId="1682" xr:uid="{00000000-0005-0000-0000-000064040000}"/>
    <cellStyle name="Calculation 2 2 4 2 2 6" xfId="1683" xr:uid="{00000000-0005-0000-0000-000065040000}"/>
    <cellStyle name="Calculation 2 2 4 2 3" xfId="1684" xr:uid="{00000000-0005-0000-0000-000066040000}"/>
    <cellStyle name="Calculation 2 2 4 2 3 2" xfId="1685" xr:uid="{00000000-0005-0000-0000-000067040000}"/>
    <cellStyle name="Calculation 2 2 4 2 3 2 2" xfId="1686" xr:uid="{00000000-0005-0000-0000-000068040000}"/>
    <cellStyle name="Calculation 2 2 4 2 3 2 2 2" xfId="1687" xr:uid="{00000000-0005-0000-0000-000069040000}"/>
    <cellStyle name="Calculation 2 2 4 2 3 2 2 2 2" xfId="1688" xr:uid="{00000000-0005-0000-0000-00006A040000}"/>
    <cellStyle name="Calculation 2 2 4 2 3 2 2 3" xfId="1689" xr:uid="{00000000-0005-0000-0000-00006B040000}"/>
    <cellStyle name="Calculation 2 2 4 2 3 2 2 4" xfId="1690" xr:uid="{00000000-0005-0000-0000-00006C040000}"/>
    <cellStyle name="Calculation 2 2 4 2 3 2 2 5" xfId="1691" xr:uid="{00000000-0005-0000-0000-00006D040000}"/>
    <cellStyle name="Calculation 2 2 4 2 3 2 2 6" xfId="1692" xr:uid="{00000000-0005-0000-0000-00006E040000}"/>
    <cellStyle name="Calculation 2 2 4 2 3 2 3" xfId="1693" xr:uid="{00000000-0005-0000-0000-00006F040000}"/>
    <cellStyle name="Calculation 2 2 4 2 3 2 3 2" xfId="1694" xr:uid="{00000000-0005-0000-0000-000070040000}"/>
    <cellStyle name="Calculation 2 2 4 2 3 2 4" xfId="1695" xr:uid="{00000000-0005-0000-0000-000071040000}"/>
    <cellStyle name="Calculation 2 2 4 2 3 3" xfId="1696" xr:uid="{00000000-0005-0000-0000-000072040000}"/>
    <cellStyle name="Calculation 2 2 4 2 3 3 2" xfId="1697" xr:uid="{00000000-0005-0000-0000-000073040000}"/>
    <cellStyle name="Calculation 2 2 4 2 3 3 2 2" xfId="1698" xr:uid="{00000000-0005-0000-0000-000074040000}"/>
    <cellStyle name="Calculation 2 2 4 2 3 3 3" xfId="1699" xr:uid="{00000000-0005-0000-0000-000075040000}"/>
    <cellStyle name="Calculation 2 2 4 2 3 3 4" xfId="1700" xr:uid="{00000000-0005-0000-0000-000076040000}"/>
    <cellStyle name="Calculation 2 2 4 2 3 3 5" xfId="1701" xr:uid="{00000000-0005-0000-0000-000077040000}"/>
    <cellStyle name="Calculation 2 2 4 2 3 3 6" xfId="1702" xr:uid="{00000000-0005-0000-0000-000078040000}"/>
    <cellStyle name="Calculation 2 2 4 2 3 4" xfId="1703" xr:uid="{00000000-0005-0000-0000-000079040000}"/>
    <cellStyle name="Calculation 2 2 4 2 3 5" xfId="1704" xr:uid="{00000000-0005-0000-0000-00007A040000}"/>
    <cellStyle name="Calculation 2 2 4 2 4" xfId="1705" xr:uid="{00000000-0005-0000-0000-00007B040000}"/>
    <cellStyle name="Calculation 2 2 4 2 4 2" xfId="1706" xr:uid="{00000000-0005-0000-0000-00007C040000}"/>
    <cellStyle name="Calculation 2 2 4 2 4 2 2" xfId="1707" xr:uid="{00000000-0005-0000-0000-00007D040000}"/>
    <cellStyle name="Calculation 2 2 4 2 4 2 2 2" xfId="1708" xr:uid="{00000000-0005-0000-0000-00007E040000}"/>
    <cellStyle name="Calculation 2 2 4 2 4 2 3" xfId="1709" xr:uid="{00000000-0005-0000-0000-00007F040000}"/>
    <cellStyle name="Calculation 2 2 4 2 4 2 4" xfId="1710" xr:uid="{00000000-0005-0000-0000-000080040000}"/>
    <cellStyle name="Calculation 2 2 4 2 4 2 5" xfId="1711" xr:uid="{00000000-0005-0000-0000-000081040000}"/>
    <cellStyle name="Calculation 2 2 4 2 4 2 6" xfId="1712" xr:uid="{00000000-0005-0000-0000-000082040000}"/>
    <cellStyle name="Calculation 2 2 4 2 4 3" xfId="1713" xr:uid="{00000000-0005-0000-0000-000083040000}"/>
    <cellStyle name="Calculation 2 2 4 2 4 3 2" xfId="1714" xr:uid="{00000000-0005-0000-0000-000084040000}"/>
    <cellStyle name="Calculation 2 2 4 2 4 4" xfId="1715" xr:uid="{00000000-0005-0000-0000-000085040000}"/>
    <cellStyle name="Calculation 2 2 4 2 5" xfId="1716" xr:uid="{00000000-0005-0000-0000-000086040000}"/>
    <cellStyle name="Calculation 2 2 4 2 5 2" xfId="1717" xr:uid="{00000000-0005-0000-0000-000087040000}"/>
    <cellStyle name="Calculation 2 2 4 2 5 2 2" xfId="1718" xr:uid="{00000000-0005-0000-0000-000088040000}"/>
    <cellStyle name="Calculation 2 2 4 2 5 3" xfId="1719" xr:uid="{00000000-0005-0000-0000-000089040000}"/>
    <cellStyle name="Calculation 2 2 4 2 5 4" xfId="1720" xr:uid="{00000000-0005-0000-0000-00008A040000}"/>
    <cellStyle name="Calculation 2 2 4 2 5 5" xfId="1721" xr:uid="{00000000-0005-0000-0000-00008B040000}"/>
    <cellStyle name="Calculation 2 2 4 2 5 6" xfId="1722" xr:uid="{00000000-0005-0000-0000-00008C040000}"/>
    <cellStyle name="Calculation 2 2 4 2 6" xfId="1723" xr:uid="{00000000-0005-0000-0000-00008D040000}"/>
    <cellStyle name="Calculation 2 2 4 2 7" xfId="1724" xr:uid="{00000000-0005-0000-0000-00008E040000}"/>
    <cellStyle name="Calculation 2 2 4 3" xfId="1725" xr:uid="{00000000-0005-0000-0000-00008F040000}"/>
    <cellStyle name="Calculation 2 2 4 3 2" xfId="1726" xr:uid="{00000000-0005-0000-0000-000090040000}"/>
    <cellStyle name="Calculation 2 2 4 3 2 2" xfId="1727" xr:uid="{00000000-0005-0000-0000-000091040000}"/>
    <cellStyle name="Calculation 2 2 4 3 2 2 2" xfId="1728" xr:uid="{00000000-0005-0000-0000-000092040000}"/>
    <cellStyle name="Calculation 2 2 4 3 2 2 2 2" xfId="1729" xr:uid="{00000000-0005-0000-0000-000093040000}"/>
    <cellStyle name="Calculation 2 2 4 3 2 2 2 2 2" xfId="1730" xr:uid="{00000000-0005-0000-0000-000094040000}"/>
    <cellStyle name="Calculation 2 2 4 3 2 2 2 3" xfId="1731" xr:uid="{00000000-0005-0000-0000-000095040000}"/>
    <cellStyle name="Calculation 2 2 4 3 2 2 2 4" xfId="1732" xr:uid="{00000000-0005-0000-0000-000096040000}"/>
    <cellStyle name="Calculation 2 2 4 3 2 2 2 5" xfId="1733" xr:uid="{00000000-0005-0000-0000-000097040000}"/>
    <cellStyle name="Calculation 2 2 4 3 2 2 2 6" xfId="1734" xr:uid="{00000000-0005-0000-0000-000098040000}"/>
    <cellStyle name="Calculation 2 2 4 3 2 2 3" xfId="1735" xr:uid="{00000000-0005-0000-0000-000099040000}"/>
    <cellStyle name="Calculation 2 2 4 3 2 2 3 2" xfId="1736" xr:uid="{00000000-0005-0000-0000-00009A040000}"/>
    <cellStyle name="Calculation 2 2 4 3 2 2 4" xfId="1737" xr:uid="{00000000-0005-0000-0000-00009B040000}"/>
    <cellStyle name="Calculation 2 2 4 3 2 3" xfId="1738" xr:uid="{00000000-0005-0000-0000-00009C040000}"/>
    <cellStyle name="Calculation 2 2 4 3 2 3 2" xfId="1739" xr:uid="{00000000-0005-0000-0000-00009D040000}"/>
    <cellStyle name="Calculation 2 2 4 3 2 3 2 2" xfId="1740" xr:uid="{00000000-0005-0000-0000-00009E040000}"/>
    <cellStyle name="Calculation 2 2 4 3 2 3 3" xfId="1741" xr:uid="{00000000-0005-0000-0000-00009F040000}"/>
    <cellStyle name="Calculation 2 2 4 3 2 3 4" xfId="1742" xr:uid="{00000000-0005-0000-0000-0000A0040000}"/>
    <cellStyle name="Calculation 2 2 4 3 2 3 5" xfId="1743" xr:uid="{00000000-0005-0000-0000-0000A1040000}"/>
    <cellStyle name="Calculation 2 2 4 3 2 3 6" xfId="1744" xr:uid="{00000000-0005-0000-0000-0000A2040000}"/>
    <cellStyle name="Calculation 2 2 4 3 2 4" xfId="1745" xr:uid="{00000000-0005-0000-0000-0000A3040000}"/>
    <cellStyle name="Calculation 2 2 4 3 2 5" xfId="1746" xr:uid="{00000000-0005-0000-0000-0000A4040000}"/>
    <cellStyle name="Calculation 2 2 4 3 3" xfId="1747" xr:uid="{00000000-0005-0000-0000-0000A5040000}"/>
    <cellStyle name="Calculation 2 2 4 3 3 2" xfId="1748" xr:uid="{00000000-0005-0000-0000-0000A6040000}"/>
    <cellStyle name="Calculation 2 2 4 3 3 2 2" xfId="1749" xr:uid="{00000000-0005-0000-0000-0000A7040000}"/>
    <cellStyle name="Calculation 2 2 4 3 3 2 2 2" xfId="1750" xr:uid="{00000000-0005-0000-0000-0000A8040000}"/>
    <cellStyle name="Calculation 2 2 4 3 3 2 3" xfId="1751" xr:uid="{00000000-0005-0000-0000-0000A9040000}"/>
    <cellStyle name="Calculation 2 2 4 3 3 2 4" xfId="1752" xr:uid="{00000000-0005-0000-0000-0000AA040000}"/>
    <cellStyle name="Calculation 2 2 4 3 3 2 5" xfId="1753" xr:uid="{00000000-0005-0000-0000-0000AB040000}"/>
    <cellStyle name="Calculation 2 2 4 3 3 2 6" xfId="1754" xr:uid="{00000000-0005-0000-0000-0000AC040000}"/>
    <cellStyle name="Calculation 2 2 4 3 3 3" xfId="1755" xr:uid="{00000000-0005-0000-0000-0000AD040000}"/>
    <cellStyle name="Calculation 2 2 4 3 3 3 2" xfId="1756" xr:uid="{00000000-0005-0000-0000-0000AE040000}"/>
    <cellStyle name="Calculation 2 2 4 3 3 4" xfId="1757" xr:uid="{00000000-0005-0000-0000-0000AF040000}"/>
    <cellStyle name="Calculation 2 2 4 3 4" xfId="1758" xr:uid="{00000000-0005-0000-0000-0000B0040000}"/>
    <cellStyle name="Calculation 2 2 4 3 4 2" xfId="1759" xr:uid="{00000000-0005-0000-0000-0000B1040000}"/>
    <cellStyle name="Calculation 2 2 4 3 4 2 2" xfId="1760" xr:uid="{00000000-0005-0000-0000-0000B2040000}"/>
    <cellStyle name="Calculation 2 2 4 3 4 3" xfId="1761" xr:uid="{00000000-0005-0000-0000-0000B3040000}"/>
    <cellStyle name="Calculation 2 2 4 3 4 4" xfId="1762" xr:uid="{00000000-0005-0000-0000-0000B4040000}"/>
    <cellStyle name="Calculation 2 2 4 3 4 5" xfId="1763" xr:uid="{00000000-0005-0000-0000-0000B5040000}"/>
    <cellStyle name="Calculation 2 2 4 3 4 6" xfId="1764" xr:uid="{00000000-0005-0000-0000-0000B6040000}"/>
    <cellStyle name="Calculation 2 2 4 3 5" xfId="1765" xr:uid="{00000000-0005-0000-0000-0000B7040000}"/>
    <cellStyle name="Calculation 2 2 4 3 6" xfId="1766" xr:uid="{00000000-0005-0000-0000-0000B8040000}"/>
    <cellStyle name="Calculation 2 2 4 4" xfId="1767" xr:uid="{00000000-0005-0000-0000-0000B9040000}"/>
    <cellStyle name="Calculation 2 2 4 4 2" xfId="1768" xr:uid="{00000000-0005-0000-0000-0000BA040000}"/>
    <cellStyle name="Calculation 2 2 4 4 2 2" xfId="1769" xr:uid="{00000000-0005-0000-0000-0000BB040000}"/>
    <cellStyle name="Calculation 2 2 4 4 2 2 2" xfId="1770" xr:uid="{00000000-0005-0000-0000-0000BC040000}"/>
    <cellStyle name="Calculation 2 2 4 4 2 2 2 2" xfId="1771" xr:uid="{00000000-0005-0000-0000-0000BD040000}"/>
    <cellStyle name="Calculation 2 2 4 4 2 2 3" xfId="1772" xr:uid="{00000000-0005-0000-0000-0000BE040000}"/>
    <cellStyle name="Calculation 2 2 4 4 2 2 4" xfId="1773" xr:uid="{00000000-0005-0000-0000-0000BF040000}"/>
    <cellStyle name="Calculation 2 2 4 4 2 2 5" xfId="1774" xr:uid="{00000000-0005-0000-0000-0000C0040000}"/>
    <cellStyle name="Calculation 2 2 4 4 2 2 6" xfId="1775" xr:uid="{00000000-0005-0000-0000-0000C1040000}"/>
    <cellStyle name="Calculation 2 2 4 4 2 3" xfId="1776" xr:uid="{00000000-0005-0000-0000-0000C2040000}"/>
    <cellStyle name="Calculation 2 2 4 4 2 3 2" xfId="1777" xr:uid="{00000000-0005-0000-0000-0000C3040000}"/>
    <cellStyle name="Calculation 2 2 4 4 2 4" xfId="1778" xr:uid="{00000000-0005-0000-0000-0000C4040000}"/>
    <cellStyle name="Calculation 2 2 4 4 3" xfId="1779" xr:uid="{00000000-0005-0000-0000-0000C5040000}"/>
    <cellStyle name="Calculation 2 2 4 4 3 2" xfId="1780" xr:uid="{00000000-0005-0000-0000-0000C6040000}"/>
    <cellStyle name="Calculation 2 2 4 4 3 2 2" xfId="1781" xr:uid="{00000000-0005-0000-0000-0000C7040000}"/>
    <cellStyle name="Calculation 2 2 4 4 3 3" xfId="1782" xr:uid="{00000000-0005-0000-0000-0000C8040000}"/>
    <cellStyle name="Calculation 2 2 4 4 3 4" xfId="1783" xr:uid="{00000000-0005-0000-0000-0000C9040000}"/>
    <cellStyle name="Calculation 2 2 4 4 3 5" xfId="1784" xr:uid="{00000000-0005-0000-0000-0000CA040000}"/>
    <cellStyle name="Calculation 2 2 4 4 3 6" xfId="1785" xr:uid="{00000000-0005-0000-0000-0000CB040000}"/>
    <cellStyle name="Calculation 2 2 4 4 4" xfId="1786" xr:uid="{00000000-0005-0000-0000-0000CC040000}"/>
    <cellStyle name="Calculation 2 2 4 4 5" xfId="1787" xr:uid="{00000000-0005-0000-0000-0000CD040000}"/>
    <cellStyle name="Calculation 2 2 4 5" xfId="1788" xr:uid="{00000000-0005-0000-0000-0000CE040000}"/>
    <cellStyle name="Calculation 2 2 4 5 2" xfId="1789" xr:uid="{00000000-0005-0000-0000-0000CF040000}"/>
    <cellStyle name="Calculation 2 2 4 5 2 2" xfId="1790" xr:uid="{00000000-0005-0000-0000-0000D0040000}"/>
    <cellStyle name="Calculation 2 2 4 5 2 2 2" xfId="1791" xr:uid="{00000000-0005-0000-0000-0000D1040000}"/>
    <cellStyle name="Calculation 2 2 4 5 2 3" xfId="1792" xr:uid="{00000000-0005-0000-0000-0000D2040000}"/>
    <cellStyle name="Calculation 2 2 4 5 2 4" xfId="1793" xr:uid="{00000000-0005-0000-0000-0000D3040000}"/>
    <cellStyle name="Calculation 2 2 4 5 2 5" xfId="1794" xr:uid="{00000000-0005-0000-0000-0000D4040000}"/>
    <cellStyle name="Calculation 2 2 4 5 2 6" xfId="1795" xr:uid="{00000000-0005-0000-0000-0000D5040000}"/>
    <cellStyle name="Calculation 2 2 4 5 3" xfId="1796" xr:uid="{00000000-0005-0000-0000-0000D6040000}"/>
    <cellStyle name="Calculation 2 2 4 5 3 2" xfId="1797" xr:uid="{00000000-0005-0000-0000-0000D7040000}"/>
    <cellStyle name="Calculation 2 2 4 5 4" xfId="1798" xr:uid="{00000000-0005-0000-0000-0000D8040000}"/>
    <cellStyle name="Calculation 2 2 4 6" xfId="1799" xr:uid="{00000000-0005-0000-0000-0000D9040000}"/>
    <cellStyle name="Calculation 2 2 4 6 2" xfId="1800" xr:uid="{00000000-0005-0000-0000-0000DA040000}"/>
    <cellStyle name="Calculation 2 2 4 6 2 2" xfId="1801" xr:uid="{00000000-0005-0000-0000-0000DB040000}"/>
    <cellStyle name="Calculation 2 2 4 6 3" xfId="1802" xr:uid="{00000000-0005-0000-0000-0000DC040000}"/>
    <cellStyle name="Calculation 2 2 4 6 4" xfId="1803" xr:uid="{00000000-0005-0000-0000-0000DD040000}"/>
    <cellStyle name="Calculation 2 2 4 6 5" xfId="1804" xr:uid="{00000000-0005-0000-0000-0000DE040000}"/>
    <cellStyle name="Calculation 2 2 4 6 6" xfId="1805" xr:uid="{00000000-0005-0000-0000-0000DF040000}"/>
    <cellStyle name="Calculation 2 2 4 7" xfId="1806" xr:uid="{00000000-0005-0000-0000-0000E0040000}"/>
    <cellStyle name="Calculation 2 2 4 8" xfId="1807" xr:uid="{00000000-0005-0000-0000-0000E1040000}"/>
    <cellStyle name="Calculation 2 2 5" xfId="70" xr:uid="{00000000-0005-0000-0000-0000E2040000}"/>
    <cellStyle name="Calculation 2 2 5 2" xfId="1808" xr:uid="{00000000-0005-0000-0000-0000E3040000}"/>
    <cellStyle name="Calculation 2 2 5 2 2" xfId="1809" xr:uid="{00000000-0005-0000-0000-0000E4040000}"/>
    <cellStyle name="Calculation 2 2 5 2 2 2" xfId="1810" xr:uid="{00000000-0005-0000-0000-0000E5040000}"/>
    <cellStyle name="Calculation 2 2 5 2 2 2 2" xfId="1811" xr:uid="{00000000-0005-0000-0000-0000E6040000}"/>
    <cellStyle name="Calculation 2 2 5 2 2 2 2 2" xfId="1812" xr:uid="{00000000-0005-0000-0000-0000E7040000}"/>
    <cellStyle name="Calculation 2 2 5 2 2 2 2 2 2" xfId="1813" xr:uid="{00000000-0005-0000-0000-0000E8040000}"/>
    <cellStyle name="Calculation 2 2 5 2 2 2 2 3" xfId="1814" xr:uid="{00000000-0005-0000-0000-0000E9040000}"/>
    <cellStyle name="Calculation 2 2 5 2 2 2 2 4" xfId="1815" xr:uid="{00000000-0005-0000-0000-0000EA040000}"/>
    <cellStyle name="Calculation 2 2 5 2 2 2 2 5" xfId="1816" xr:uid="{00000000-0005-0000-0000-0000EB040000}"/>
    <cellStyle name="Calculation 2 2 5 2 2 2 2 6" xfId="1817" xr:uid="{00000000-0005-0000-0000-0000EC040000}"/>
    <cellStyle name="Calculation 2 2 5 2 2 2 3" xfId="1818" xr:uid="{00000000-0005-0000-0000-0000ED040000}"/>
    <cellStyle name="Calculation 2 2 5 2 2 2 3 2" xfId="1819" xr:uid="{00000000-0005-0000-0000-0000EE040000}"/>
    <cellStyle name="Calculation 2 2 5 2 2 2 4" xfId="1820" xr:uid="{00000000-0005-0000-0000-0000EF040000}"/>
    <cellStyle name="Calculation 2 2 5 2 2 3" xfId="1821" xr:uid="{00000000-0005-0000-0000-0000F0040000}"/>
    <cellStyle name="Calculation 2 2 5 2 2 3 2" xfId="1822" xr:uid="{00000000-0005-0000-0000-0000F1040000}"/>
    <cellStyle name="Calculation 2 2 5 2 2 3 2 2" xfId="1823" xr:uid="{00000000-0005-0000-0000-0000F2040000}"/>
    <cellStyle name="Calculation 2 2 5 2 2 3 3" xfId="1824" xr:uid="{00000000-0005-0000-0000-0000F3040000}"/>
    <cellStyle name="Calculation 2 2 5 2 2 3 4" xfId="1825" xr:uid="{00000000-0005-0000-0000-0000F4040000}"/>
    <cellStyle name="Calculation 2 2 5 2 2 3 5" xfId="1826" xr:uid="{00000000-0005-0000-0000-0000F5040000}"/>
    <cellStyle name="Calculation 2 2 5 2 2 3 6" xfId="1827" xr:uid="{00000000-0005-0000-0000-0000F6040000}"/>
    <cellStyle name="Calculation 2 2 5 2 2 4" xfId="1828" xr:uid="{00000000-0005-0000-0000-0000F7040000}"/>
    <cellStyle name="Calculation 2 2 5 2 2 5" xfId="1829" xr:uid="{00000000-0005-0000-0000-0000F8040000}"/>
    <cellStyle name="Calculation 2 2 5 2 3" xfId="1830" xr:uid="{00000000-0005-0000-0000-0000F9040000}"/>
    <cellStyle name="Calculation 2 2 5 2 3 2" xfId="1831" xr:uid="{00000000-0005-0000-0000-0000FA040000}"/>
    <cellStyle name="Calculation 2 2 5 2 3 2 2" xfId="1832" xr:uid="{00000000-0005-0000-0000-0000FB040000}"/>
    <cellStyle name="Calculation 2 2 5 2 3 2 2 2" xfId="1833" xr:uid="{00000000-0005-0000-0000-0000FC040000}"/>
    <cellStyle name="Calculation 2 2 5 2 3 2 3" xfId="1834" xr:uid="{00000000-0005-0000-0000-0000FD040000}"/>
    <cellStyle name="Calculation 2 2 5 2 3 2 4" xfId="1835" xr:uid="{00000000-0005-0000-0000-0000FE040000}"/>
    <cellStyle name="Calculation 2 2 5 2 3 2 5" xfId="1836" xr:uid="{00000000-0005-0000-0000-0000FF040000}"/>
    <cellStyle name="Calculation 2 2 5 2 3 2 6" xfId="1837" xr:uid="{00000000-0005-0000-0000-000000050000}"/>
    <cellStyle name="Calculation 2 2 5 2 3 3" xfId="1838" xr:uid="{00000000-0005-0000-0000-000001050000}"/>
    <cellStyle name="Calculation 2 2 5 2 3 3 2" xfId="1839" xr:uid="{00000000-0005-0000-0000-000002050000}"/>
    <cellStyle name="Calculation 2 2 5 2 3 4" xfId="1840" xr:uid="{00000000-0005-0000-0000-000003050000}"/>
    <cellStyle name="Calculation 2 2 5 2 4" xfId="1841" xr:uid="{00000000-0005-0000-0000-000004050000}"/>
    <cellStyle name="Calculation 2 2 5 2 4 2" xfId="1842" xr:uid="{00000000-0005-0000-0000-000005050000}"/>
    <cellStyle name="Calculation 2 2 5 2 4 2 2" xfId="1843" xr:uid="{00000000-0005-0000-0000-000006050000}"/>
    <cellStyle name="Calculation 2 2 5 2 4 3" xfId="1844" xr:uid="{00000000-0005-0000-0000-000007050000}"/>
    <cellStyle name="Calculation 2 2 5 2 4 4" xfId="1845" xr:uid="{00000000-0005-0000-0000-000008050000}"/>
    <cellStyle name="Calculation 2 2 5 2 4 5" xfId="1846" xr:uid="{00000000-0005-0000-0000-000009050000}"/>
    <cellStyle name="Calculation 2 2 5 2 4 6" xfId="1847" xr:uid="{00000000-0005-0000-0000-00000A050000}"/>
    <cellStyle name="Calculation 2 2 5 2 5" xfId="1848" xr:uid="{00000000-0005-0000-0000-00000B050000}"/>
    <cellStyle name="Calculation 2 2 5 2 6" xfId="1849" xr:uid="{00000000-0005-0000-0000-00000C050000}"/>
    <cellStyle name="Calculation 2 2 5 3" xfId="1850" xr:uid="{00000000-0005-0000-0000-00000D050000}"/>
    <cellStyle name="Calculation 2 2 5 3 2" xfId="1851" xr:uid="{00000000-0005-0000-0000-00000E050000}"/>
    <cellStyle name="Calculation 2 2 5 3 2 2" xfId="1852" xr:uid="{00000000-0005-0000-0000-00000F050000}"/>
    <cellStyle name="Calculation 2 2 5 3 2 2 2" xfId="1853" xr:uid="{00000000-0005-0000-0000-000010050000}"/>
    <cellStyle name="Calculation 2 2 5 3 2 2 2 2" xfId="1854" xr:uid="{00000000-0005-0000-0000-000011050000}"/>
    <cellStyle name="Calculation 2 2 5 3 2 2 3" xfId="1855" xr:uid="{00000000-0005-0000-0000-000012050000}"/>
    <cellStyle name="Calculation 2 2 5 3 2 2 4" xfId="1856" xr:uid="{00000000-0005-0000-0000-000013050000}"/>
    <cellStyle name="Calculation 2 2 5 3 2 2 5" xfId="1857" xr:uid="{00000000-0005-0000-0000-000014050000}"/>
    <cellStyle name="Calculation 2 2 5 3 2 2 6" xfId="1858" xr:uid="{00000000-0005-0000-0000-000015050000}"/>
    <cellStyle name="Calculation 2 2 5 3 2 3" xfId="1859" xr:uid="{00000000-0005-0000-0000-000016050000}"/>
    <cellStyle name="Calculation 2 2 5 3 2 3 2" xfId="1860" xr:uid="{00000000-0005-0000-0000-000017050000}"/>
    <cellStyle name="Calculation 2 2 5 3 2 4" xfId="1861" xr:uid="{00000000-0005-0000-0000-000018050000}"/>
    <cellStyle name="Calculation 2 2 5 3 3" xfId="1862" xr:uid="{00000000-0005-0000-0000-000019050000}"/>
    <cellStyle name="Calculation 2 2 5 3 3 2" xfId="1863" xr:uid="{00000000-0005-0000-0000-00001A050000}"/>
    <cellStyle name="Calculation 2 2 5 3 3 2 2" xfId="1864" xr:uid="{00000000-0005-0000-0000-00001B050000}"/>
    <cellStyle name="Calculation 2 2 5 3 3 3" xfId="1865" xr:uid="{00000000-0005-0000-0000-00001C050000}"/>
    <cellStyle name="Calculation 2 2 5 3 3 4" xfId="1866" xr:uid="{00000000-0005-0000-0000-00001D050000}"/>
    <cellStyle name="Calculation 2 2 5 3 3 5" xfId="1867" xr:uid="{00000000-0005-0000-0000-00001E050000}"/>
    <cellStyle name="Calculation 2 2 5 3 3 6" xfId="1868" xr:uid="{00000000-0005-0000-0000-00001F050000}"/>
    <cellStyle name="Calculation 2 2 5 3 4" xfId="1869" xr:uid="{00000000-0005-0000-0000-000020050000}"/>
    <cellStyle name="Calculation 2 2 5 3 5" xfId="1870" xr:uid="{00000000-0005-0000-0000-000021050000}"/>
    <cellStyle name="Calculation 2 2 5 4" xfId="1871" xr:uid="{00000000-0005-0000-0000-000022050000}"/>
    <cellStyle name="Calculation 2 2 5 4 2" xfId="1872" xr:uid="{00000000-0005-0000-0000-000023050000}"/>
    <cellStyle name="Calculation 2 2 5 4 2 2" xfId="1873" xr:uid="{00000000-0005-0000-0000-000024050000}"/>
    <cellStyle name="Calculation 2 2 5 4 2 2 2" xfId="1874" xr:uid="{00000000-0005-0000-0000-000025050000}"/>
    <cellStyle name="Calculation 2 2 5 4 2 3" xfId="1875" xr:uid="{00000000-0005-0000-0000-000026050000}"/>
    <cellStyle name="Calculation 2 2 5 4 2 4" xfId="1876" xr:uid="{00000000-0005-0000-0000-000027050000}"/>
    <cellStyle name="Calculation 2 2 5 4 2 5" xfId="1877" xr:uid="{00000000-0005-0000-0000-000028050000}"/>
    <cellStyle name="Calculation 2 2 5 4 2 6" xfId="1878" xr:uid="{00000000-0005-0000-0000-000029050000}"/>
    <cellStyle name="Calculation 2 2 5 4 3" xfId="1879" xr:uid="{00000000-0005-0000-0000-00002A050000}"/>
    <cellStyle name="Calculation 2 2 5 4 3 2" xfId="1880" xr:uid="{00000000-0005-0000-0000-00002B050000}"/>
    <cellStyle name="Calculation 2 2 5 4 4" xfId="1881" xr:uid="{00000000-0005-0000-0000-00002C050000}"/>
    <cellStyle name="Calculation 2 2 5 5" xfId="1882" xr:uid="{00000000-0005-0000-0000-00002D050000}"/>
    <cellStyle name="Calculation 2 2 5 5 2" xfId="1883" xr:uid="{00000000-0005-0000-0000-00002E050000}"/>
    <cellStyle name="Calculation 2 2 5 5 2 2" xfId="1884" xr:uid="{00000000-0005-0000-0000-00002F050000}"/>
    <cellStyle name="Calculation 2 2 5 5 3" xfId="1885" xr:uid="{00000000-0005-0000-0000-000030050000}"/>
    <cellStyle name="Calculation 2 2 5 5 4" xfId="1886" xr:uid="{00000000-0005-0000-0000-000031050000}"/>
    <cellStyle name="Calculation 2 2 5 5 5" xfId="1887" xr:uid="{00000000-0005-0000-0000-000032050000}"/>
    <cellStyle name="Calculation 2 2 5 5 6" xfId="1888" xr:uid="{00000000-0005-0000-0000-000033050000}"/>
    <cellStyle name="Calculation 2 2 5 6" xfId="1889" xr:uid="{00000000-0005-0000-0000-000034050000}"/>
    <cellStyle name="Calculation 2 2 5 7" xfId="1890" xr:uid="{00000000-0005-0000-0000-000035050000}"/>
    <cellStyle name="Calculation 2 2 6" xfId="71" xr:uid="{00000000-0005-0000-0000-000036050000}"/>
    <cellStyle name="Calculation 2 2 6 2" xfId="1891" xr:uid="{00000000-0005-0000-0000-000037050000}"/>
    <cellStyle name="Calculation 2 2 6 2 2" xfId="1892" xr:uid="{00000000-0005-0000-0000-000038050000}"/>
    <cellStyle name="Calculation 2 2 6 2 2 2" xfId="1893" xr:uid="{00000000-0005-0000-0000-000039050000}"/>
    <cellStyle name="Calculation 2 2 6 2 2 2 2" xfId="1894" xr:uid="{00000000-0005-0000-0000-00003A050000}"/>
    <cellStyle name="Calculation 2 2 6 2 2 2 2 2" xfId="1895" xr:uid="{00000000-0005-0000-0000-00003B050000}"/>
    <cellStyle name="Calculation 2 2 6 2 2 2 3" xfId="1896" xr:uid="{00000000-0005-0000-0000-00003C050000}"/>
    <cellStyle name="Calculation 2 2 6 2 2 2 4" xfId="1897" xr:uid="{00000000-0005-0000-0000-00003D050000}"/>
    <cellStyle name="Calculation 2 2 6 2 2 2 5" xfId="1898" xr:uid="{00000000-0005-0000-0000-00003E050000}"/>
    <cellStyle name="Calculation 2 2 6 2 2 2 6" xfId="1899" xr:uid="{00000000-0005-0000-0000-00003F050000}"/>
    <cellStyle name="Calculation 2 2 6 2 2 3" xfId="1900" xr:uid="{00000000-0005-0000-0000-000040050000}"/>
    <cellStyle name="Calculation 2 2 6 2 2 3 2" xfId="1901" xr:uid="{00000000-0005-0000-0000-000041050000}"/>
    <cellStyle name="Calculation 2 2 6 2 2 4" xfId="1902" xr:uid="{00000000-0005-0000-0000-000042050000}"/>
    <cellStyle name="Calculation 2 2 6 2 3" xfId="1903" xr:uid="{00000000-0005-0000-0000-000043050000}"/>
    <cellStyle name="Calculation 2 2 6 2 3 2" xfId="1904" xr:uid="{00000000-0005-0000-0000-000044050000}"/>
    <cellStyle name="Calculation 2 2 6 2 3 2 2" xfId="1905" xr:uid="{00000000-0005-0000-0000-000045050000}"/>
    <cellStyle name="Calculation 2 2 6 2 3 3" xfId="1906" xr:uid="{00000000-0005-0000-0000-000046050000}"/>
    <cellStyle name="Calculation 2 2 6 2 3 4" xfId="1907" xr:uid="{00000000-0005-0000-0000-000047050000}"/>
    <cellStyle name="Calculation 2 2 6 2 3 5" xfId="1908" xr:uid="{00000000-0005-0000-0000-000048050000}"/>
    <cellStyle name="Calculation 2 2 6 2 3 6" xfId="1909" xr:uid="{00000000-0005-0000-0000-000049050000}"/>
    <cellStyle name="Calculation 2 2 6 2 4" xfId="1910" xr:uid="{00000000-0005-0000-0000-00004A050000}"/>
    <cellStyle name="Calculation 2 2 6 2 5" xfId="1911" xr:uid="{00000000-0005-0000-0000-00004B050000}"/>
    <cellStyle name="Calculation 2 2 6 3" xfId="1912" xr:uid="{00000000-0005-0000-0000-00004C050000}"/>
    <cellStyle name="Calculation 2 2 6 3 2" xfId="1913" xr:uid="{00000000-0005-0000-0000-00004D050000}"/>
    <cellStyle name="Calculation 2 2 6 3 2 2" xfId="1914" xr:uid="{00000000-0005-0000-0000-00004E050000}"/>
    <cellStyle name="Calculation 2 2 6 3 2 2 2" xfId="1915" xr:uid="{00000000-0005-0000-0000-00004F050000}"/>
    <cellStyle name="Calculation 2 2 6 3 2 3" xfId="1916" xr:uid="{00000000-0005-0000-0000-000050050000}"/>
    <cellStyle name="Calculation 2 2 6 3 2 4" xfId="1917" xr:uid="{00000000-0005-0000-0000-000051050000}"/>
    <cellStyle name="Calculation 2 2 6 3 2 5" xfId="1918" xr:uid="{00000000-0005-0000-0000-000052050000}"/>
    <cellStyle name="Calculation 2 2 6 3 2 6" xfId="1919" xr:uid="{00000000-0005-0000-0000-000053050000}"/>
    <cellStyle name="Calculation 2 2 6 3 3" xfId="1920" xr:uid="{00000000-0005-0000-0000-000054050000}"/>
    <cellStyle name="Calculation 2 2 6 3 3 2" xfId="1921" xr:uid="{00000000-0005-0000-0000-000055050000}"/>
    <cellStyle name="Calculation 2 2 6 3 4" xfId="1922" xr:uid="{00000000-0005-0000-0000-000056050000}"/>
    <cellStyle name="Calculation 2 2 6 4" xfId="1923" xr:uid="{00000000-0005-0000-0000-000057050000}"/>
    <cellStyle name="Calculation 2 2 6 4 2" xfId="1924" xr:uid="{00000000-0005-0000-0000-000058050000}"/>
    <cellStyle name="Calculation 2 2 6 4 2 2" xfId="1925" xr:uid="{00000000-0005-0000-0000-000059050000}"/>
    <cellStyle name="Calculation 2 2 6 4 3" xfId="1926" xr:uid="{00000000-0005-0000-0000-00005A050000}"/>
    <cellStyle name="Calculation 2 2 6 4 4" xfId="1927" xr:uid="{00000000-0005-0000-0000-00005B050000}"/>
    <cellStyle name="Calculation 2 2 6 4 5" xfId="1928" xr:uid="{00000000-0005-0000-0000-00005C050000}"/>
    <cellStyle name="Calculation 2 2 6 4 6" xfId="1929" xr:uid="{00000000-0005-0000-0000-00005D050000}"/>
    <cellStyle name="Calculation 2 2 6 5" xfId="1930" xr:uid="{00000000-0005-0000-0000-00005E050000}"/>
    <cellStyle name="Calculation 2 2 6 6" xfId="1931" xr:uid="{00000000-0005-0000-0000-00005F050000}"/>
    <cellStyle name="Calculation 2 2 7" xfId="1932" xr:uid="{00000000-0005-0000-0000-000060050000}"/>
    <cellStyle name="Calculation 2 2 7 2" xfId="1933" xr:uid="{00000000-0005-0000-0000-000061050000}"/>
    <cellStyle name="Calculation 2 2 7 2 2" xfId="1934" xr:uid="{00000000-0005-0000-0000-000062050000}"/>
    <cellStyle name="Calculation 2 2 7 2 2 2" xfId="1935" xr:uid="{00000000-0005-0000-0000-000063050000}"/>
    <cellStyle name="Calculation 2 2 7 2 2 2 2" xfId="1936" xr:uid="{00000000-0005-0000-0000-000064050000}"/>
    <cellStyle name="Calculation 2 2 7 2 2 3" xfId="1937" xr:uid="{00000000-0005-0000-0000-000065050000}"/>
    <cellStyle name="Calculation 2 2 7 2 2 4" xfId="1938" xr:uid="{00000000-0005-0000-0000-000066050000}"/>
    <cellStyle name="Calculation 2 2 7 2 2 5" xfId="1939" xr:uid="{00000000-0005-0000-0000-000067050000}"/>
    <cellStyle name="Calculation 2 2 7 2 2 6" xfId="1940" xr:uid="{00000000-0005-0000-0000-000068050000}"/>
    <cellStyle name="Calculation 2 2 7 2 3" xfId="1941" xr:uid="{00000000-0005-0000-0000-000069050000}"/>
    <cellStyle name="Calculation 2 2 7 2 3 2" xfId="1942" xr:uid="{00000000-0005-0000-0000-00006A050000}"/>
    <cellStyle name="Calculation 2 2 7 2 4" xfId="1943" xr:uid="{00000000-0005-0000-0000-00006B050000}"/>
    <cellStyle name="Calculation 2 2 7 3" xfId="1944" xr:uid="{00000000-0005-0000-0000-00006C050000}"/>
    <cellStyle name="Calculation 2 2 7 3 2" xfId="1945" xr:uid="{00000000-0005-0000-0000-00006D050000}"/>
    <cellStyle name="Calculation 2 2 7 3 2 2" xfId="1946" xr:uid="{00000000-0005-0000-0000-00006E050000}"/>
    <cellStyle name="Calculation 2 2 7 3 3" xfId="1947" xr:uid="{00000000-0005-0000-0000-00006F050000}"/>
    <cellStyle name="Calculation 2 2 7 3 4" xfId="1948" xr:uid="{00000000-0005-0000-0000-000070050000}"/>
    <cellStyle name="Calculation 2 2 7 3 5" xfId="1949" xr:uid="{00000000-0005-0000-0000-000071050000}"/>
    <cellStyle name="Calculation 2 2 7 3 6" xfId="1950" xr:uid="{00000000-0005-0000-0000-000072050000}"/>
    <cellStyle name="Calculation 2 2 7 4" xfId="1951" xr:uid="{00000000-0005-0000-0000-000073050000}"/>
    <cellStyle name="Calculation 2 2 7 5" xfId="1952" xr:uid="{00000000-0005-0000-0000-000074050000}"/>
    <cellStyle name="Calculation 2 2 8" xfId="1953" xr:uid="{00000000-0005-0000-0000-000075050000}"/>
    <cellStyle name="Calculation 2 2 8 2" xfId="1954" xr:uid="{00000000-0005-0000-0000-000076050000}"/>
    <cellStyle name="Calculation 2 2 8 2 2" xfId="1955" xr:uid="{00000000-0005-0000-0000-000077050000}"/>
    <cellStyle name="Calculation 2 2 8 2 2 2" xfId="1956" xr:uid="{00000000-0005-0000-0000-000078050000}"/>
    <cellStyle name="Calculation 2 2 8 2 3" xfId="1957" xr:uid="{00000000-0005-0000-0000-000079050000}"/>
    <cellStyle name="Calculation 2 2 8 2 4" xfId="1958" xr:uid="{00000000-0005-0000-0000-00007A050000}"/>
    <cellStyle name="Calculation 2 2 8 2 5" xfId="1959" xr:uid="{00000000-0005-0000-0000-00007B050000}"/>
    <cellStyle name="Calculation 2 2 8 2 6" xfId="1960" xr:uid="{00000000-0005-0000-0000-00007C050000}"/>
    <cellStyle name="Calculation 2 2 8 3" xfId="1961" xr:uid="{00000000-0005-0000-0000-00007D050000}"/>
    <cellStyle name="Calculation 2 2 8 3 2" xfId="1962" xr:uid="{00000000-0005-0000-0000-00007E050000}"/>
    <cellStyle name="Calculation 2 2 8 4" xfId="1963" xr:uid="{00000000-0005-0000-0000-00007F050000}"/>
    <cellStyle name="Calculation 2 2 9" xfId="1964" xr:uid="{00000000-0005-0000-0000-000080050000}"/>
    <cellStyle name="Calculation 2 2 9 2" xfId="1965" xr:uid="{00000000-0005-0000-0000-000081050000}"/>
    <cellStyle name="Calculation 2 2 9 2 2" xfId="1966" xr:uid="{00000000-0005-0000-0000-000082050000}"/>
    <cellStyle name="Calculation 2 2 9 3" xfId="1967" xr:uid="{00000000-0005-0000-0000-000083050000}"/>
    <cellStyle name="Calculation 2 2 9 4" xfId="1968" xr:uid="{00000000-0005-0000-0000-000084050000}"/>
    <cellStyle name="Calculation 2 2 9 5" xfId="1969" xr:uid="{00000000-0005-0000-0000-000085050000}"/>
    <cellStyle name="Calculation 2 2 9 6" xfId="1970" xr:uid="{00000000-0005-0000-0000-000086050000}"/>
    <cellStyle name="Calculation 2 3" xfId="72" xr:uid="{00000000-0005-0000-0000-000087050000}"/>
    <cellStyle name="Calculation 2 3 10" xfId="1971" xr:uid="{00000000-0005-0000-0000-000088050000}"/>
    <cellStyle name="Calculation 2 3 2" xfId="1972" xr:uid="{00000000-0005-0000-0000-000089050000}"/>
    <cellStyle name="Calculation 2 3 2 2" xfId="1973" xr:uid="{00000000-0005-0000-0000-00008A050000}"/>
    <cellStyle name="Calculation 2 3 2 2 2" xfId="1974" xr:uid="{00000000-0005-0000-0000-00008B050000}"/>
    <cellStyle name="Calculation 2 3 2 2 2 2" xfId="1975" xr:uid="{00000000-0005-0000-0000-00008C050000}"/>
    <cellStyle name="Calculation 2 3 2 2 2 2 2" xfId="1976" xr:uid="{00000000-0005-0000-0000-00008D050000}"/>
    <cellStyle name="Calculation 2 3 2 2 2 2 2 2" xfId="1977" xr:uid="{00000000-0005-0000-0000-00008E050000}"/>
    <cellStyle name="Calculation 2 3 2 2 2 2 2 2 2" xfId="1978" xr:uid="{00000000-0005-0000-0000-00008F050000}"/>
    <cellStyle name="Calculation 2 3 2 2 2 2 2 2 2 2" xfId="1979" xr:uid="{00000000-0005-0000-0000-000090050000}"/>
    <cellStyle name="Calculation 2 3 2 2 2 2 2 2 2 2 2" xfId="1980" xr:uid="{00000000-0005-0000-0000-000091050000}"/>
    <cellStyle name="Calculation 2 3 2 2 2 2 2 2 2 3" xfId="1981" xr:uid="{00000000-0005-0000-0000-000092050000}"/>
    <cellStyle name="Calculation 2 3 2 2 2 2 2 2 2 4" xfId="1982" xr:uid="{00000000-0005-0000-0000-000093050000}"/>
    <cellStyle name="Calculation 2 3 2 2 2 2 2 2 2 5" xfId="1983" xr:uid="{00000000-0005-0000-0000-000094050000}"/>
    <cellStyle name="Calculation 2 3 2 2 2 2 2 2 2 6" xfId="1984" xr:uid="{00000000-0005-0000-0000-000095050000}"/>
    <cellStyle name="Calculation 2 3 2 2 2 2 2 2 3" xfId="1985" xr:uid="{00000000-0005-0000-0000-000096050000}"/>
    <cellStyle name="Calculation 2 3 2 2 2 2 2 2 3 2" xfId="1986" xr:uid="{00000000-0005-0000-0000-000097050000}"/>
    <cellStyle name="Calculation 2 3 2 2 2 2 2 2 4" xfId="1987" xr:uid="{00000000-0005-0000-0000-000098050000}"/>
    <cellStyle name="Calculation 2 3 2 2 2 2 2 3" xfId="1988" xr:uid="{00000000-0005-0000-0000-000099050000}"/>
    <cellStyle name="Calculation 2 3 2 2 2 2 2 3 2" xfId="1989" xr:uid="{00000000-0005-0000-0000-00009A050000}"/>
    <cellStyle name="Calculation 2 3 2 2 2 2 2 3 2 2" xfId="1990" xr:uid="{00000000-0005-0000-0000-00009B050000}"/>
    <cellStyle name="Calculation 2 3 2 2 2 2 2 3 3" xfId="1991" xr:uid="{00000000-0005-0000-0000-00009C050000}"/>
    <cellStyle name="Calculation 2 3 2 2 2 2 2 3 4" xfId="1992" xr:uid="{00000000-0005-0000-0000-00009D050000}"/>
    <cellStyle name="Calculation 2 3 2 2 2 2 2 3 5" xfId="1993" xr:uid="{00000000-0005-0000-0000-00009E050000}"/>
    <cellStyle name="Calculation 2 3 2 2 2 2 2 3 6" xfId="1994" xr:uid="{00000000-0005-0000-0000-00009F050000}"/>
    <cellStyle name="Calculation 2 3 2 2 2 2 2 4" xfId="1995" xr:uid="{00000000-0005-0000-0000-0000A0050000}"/>
    <cellStyle name="Calculation 2 3 2 2 2 2 2 5" xfId="1996" xr:uid="{00000000-0005-0000-0000-0000A1050000}"/>
    <cellStyle name="Calculation 2 3 2 2 2 2 3" xfId="1997" xr:uid="{00000000-0005-0000-0000-0000A2050000}"/>
    <cellStyle name="Calculation 2 3 2 2 2 2 3 2" xfId="1998" xr:uid="{00000000-0005-0000-0000-0000A3050000}"/>
    <cellStyle name="Calculation 2 3 2 2 2 2 3 2 2" xfId="1999" xr:uid="{00000000-0005-0000-0000-0000A4050000}"/>
    <cellStyle name="Calculation 2 3 2 2 2 2 3 2 2 2" xfId="2000" xr:uid="{00000000-0005-0000-0000-0000A5050000}"/>
    <cellStyle name="Calculation 2 3 2 2 2 2 3 2 3" xfId="2001" xr:uid="{00000000-0005-0000-0000-0000A6050000}"/>
    <cellStyle name="Calculation 2 3 2 2 2 2 3 2 4" xfId="2002" xr:uid="{00000000-0005-0000-0000-0000A7050000}"/>
    <cellStyle name="Calculation 2 3 2 2 2 2 3 2 5" xfId="2003" xr:uid="{00000000-0005-0000-0000-0000A8050000}"/>
    <cellStyle name="Calculation 2 3 2 2 2 2 3 2 6" xfId="2004" xr:uid="{00000000-0005-0000-0000-0000A9050000}"/>
    <cellStyle name="Calculation 2 3 2 2 2 2 3 3" xfId="2005" xr:uid="{00000000-0005-0000-0000-0000AA050000}"/>
    <cellStyle name="Calculation 2 3 2 2 2 2 3 3 2" xfId="2006" xr:uid="{00000000-0005-0000-0000-0000AB050000}"/>
    <cellStyle name="Calculation 2 3 2 2 2 2 3 4" xfId="2007" xr:uid="{00000000-0005-0000-0000-0000AC050000}"/>
    <cellStyle name="Calculation 2 3 2 2 2 2 4" xfId="2008" xr:uid="{00000000-0005-0000-0000-0000AD050000}"/>
    <cellStyle name="Calculation 2 3 2 2 2 2 4 2" xfId="2009" xr:uid="{00000000-0005-0000-0000-0000AE050000}"/>
    <cellStyle name="Calculation 2 3 2 2 2 2 4 2 2" xfId="2010" xr:uid="{00000000-0005-0000-0000-0000AF050000}"/>
    <cellStyle name="Calculation 2 3 2 2 2 2 4 3" xfId="2011" xr:uid="{00000000-0005-0000-0000-0000B0050000}"/>
    <cellStyle name="Calculation 2 3 2 2 2 2 4 4" xfId="2012" xr:uid="{00000000-0005-0000-0000-0000B1050000}"/>
    <cellStyle name="Calculation 2 3 2 2 2 2 4 5" xfId="2013" xr:uid="{00000000-0005-0000-0000-0000B2050000}"/>
    <cellStyle name="Calculation 2 3 2 2 2 2 4 6" xfId="2014" xr:uid="{00000000-0005-0000-0000-0000B3050000}"/>
    <cellStyle name="Calculation 2 3 2 2 2 2 5" xfId="2015" xr:uid="{00000000-0005-0000-0000-0000B4050000}"/>
    <cellStyle name="Calculation 2 3 2 2 2 2 6" xfId="2016" xr:uid="{00000000-0005-0000-0000-0000B5050000}"/>
    <cellStyle name="Calculation 2 3 2 2 2 3" xfId="2017" xr:uid="{00000000-0005-0000-0000-0000B6050000}"/>
    <cellStyle name="Calculation 2 3 2 2 2 3 2" xfId="2018" xr:uid="{00000000-0005-0000-0000-0000B7050000}"/>
    <cellStyle name="Calculation 2 3 2 2 2 3 2 2" xfId="2019" xr:uid="{00000000-0005-0000-0000-0000B8050000}"/>
    <cellStyle name="Calculation 2 3 2 2 2 3 2 2 2" xfId="2020" xr:uid="{00000000-0005-0000-0000-0000B9050000}"/>
    <cellStyle name="Calculation 2 3 2 2 2 3 2 2 2 2" xfId="2021" xr:uid="{00000000-0005-0000-0000-0000BA050000}"/>
    <cellStyle name="Calculation 2 3 2 2 2 3 2 2 3" xfId="2022" xr:uid="{00000000-0005-0000-0000-0000BB050000}"/>
    <cellStyle name="Calculation 2 3 2 2 2 3 2 2 4" xfId="2023" xr:uid="{00000000-0005-0000-0000-0000BC050000}"/>
    <cellStyle name="Calculation 2 3 2 2 2 3 2 2 5" xfId="2024" xr:uid="{00000000-0005-0000-0000-0000BD050000}"/>
    <cellStyle name="Calculation 2 3 2 2 2 3 2 2 6" xfId="2025" xr:uid="{00000000-0005-0000-0000-0000BE050000}"/>
    <cellStyle name="Calculation 2 3 2 2 2 3 2 3" xfId="2026" xr:uid="{00000000-0005-0000-0000-0000BF050000}"/>
    <cellStyle name="Calculation 2 3 2 2 2 3 2 3 2" xfId="2027" xr:uid="{00000000-0005-0000-0000-0000C0050000}"/>
    <cellStyle name="Calculation 2 3 2 2 2 3 2 4" xfId="2028" xr:uid="{00000000-0005-0000-0000-0000C1050000}"/>
    <cellStyle name="Calculation 2 3 2 2 2 3 3" xfId="2029" xr:uid="{00000000-0005-0000-0000-0000C2050000}"/>
    <cellStyle name="Calculation 2 3 2 2 2 3 3 2" xfId="2030" xr:uid="{00000000-0005-0000-0000-0000C3050000}"/>
    <cellStyle name="Calculation 2 3 2 2 2 3 3 2 2" xfId="2031" xr:uid="{00000000-0005-0000-0000-0000C4050000}"/>
    <cellStyle name="Calculation 2 3 2 2 2 3 3 3" xfId="2032" xr:uid="{00000000-0005-0000-0000-0000C5050000}"/>
    <cellStyle name="Calculation 2 3 2 2 2 3 3 4" xfId="2033" xr:uid="{00000000-0005-0000-0000-0000C6050000}"/>
    <cellStyle name="Calculation 2 3 2 2 2 3 3 5" xfId="2034" xr:uid="{00000000-0005-0000-0000-0000C7050000}"/>
    <cellStyle name="Calculation 2 3 2 2 2 3 3 6" xfId="2035" xr:uid="{00000000-0005-0000-0000-0000C8050000}"/>
    <cellStyle name="Calculation 2 3 2 2 2 3 4" xfId="2036" xr:uid="{00000000-0005-0000-0000-0000C9050000}"/>
    <cellStyle name="Calculation 2 3 2 2 2 3 5" xfId="2037" xr:uid="{00000000-0005-0000-0000-0000CA050000}"/>
    <cellStyle name="Calculation 2 3 2 2 2 4" xfId="2038" xr:uid="{00000000-0005-0000-0000-0000CB050000}"/>
    <cellStyle name="Calculation 2 3 2 2 2 4 2" xfId="2039" xr:uid="{00000000-0005-0000-0000-0000CC050000}"/>
    <cellStyle name="Calculation 2 3 2 2 2 4 2 2" xfId="2040" xr:uid="{00000000-0005-0000-0000-0000CD050000}"/>
    <cellStyle name="Calculation 2 3 2 2 2 4 2 2 2" xfId="2041" xr:uid="{00000000-0005-0000-0000-0000CE050000}"/>
    <cellStyle name="Calculation 2 3 2 2 2 4 2 3" xfId="2042" xr:uid="{00000000-0005-0000-0000-0000CF050000}"/>
    <cellStyle name="Calculation 2 3 2 2 2 4 2 4" xfId="2043" xr:uid="{00000000-0005-0000-0000-0000D0050000}"/>
    <cellStyle name="Calculation 2 3 2 2 2 4 2 5" xfId="2044" xr:uid="{00000000-0005-0000-0000-0000D1050000}"/>
    <cellStyle name="Calculation 2 3 2 2 2 4 2 6" xfId="2045" xr:uid="{00000000-0005-0000-0000-0000D2050000}"/>
    <cellStyle name="Calculation 2 3 2 2 2 4 3" xfId="2046" xr:uid="{00000000-0005-0000-0000-0000D3050000}"/>
    <cellStyle name="Calculation 2 3 2 2 2 4 3 2" xfId="2047" xr:uid="{00000000-0005-0000-0000-0000D4050000}"/>
    <cellStyle name="Calculation 2 3 2 2 2 4 4" xfId="2048" xr:uid="{00000000-0005-0000-0000-0000D5050000}"/>
    <cellStyle name="Calculation 2 3 2 2 2 5" xfId="2049" xr:uid="{00000000-0005-0000-0000-0000D6050000}"/>
    <cellStyle name="Calculation 2 3 2 2 2 5 2" xfId="2050" xr:uid="{00000000-0005-0000-0000-0000D7050000}"/>
    <cellStyle name="Calculation 2 3 2 2 2 5 2 2" xfId="2051" xr:uid="{00000000-0005-0000-0000-0000D8050000}"/>
    <cellStyle name="Calculation 2 3 2 2 2 5 3" xfId="2052" xr:uid="{00000000-0005-0000-0000-0000D9050000}"/>
    <cellStyle name="Calculation 2 3 2 2 2 5 4" xfId="2053" xr:uid="{00000000-0005-0000-0000-0000DA050000}"/>
    <cellStyle name="Calculation 2 3 2 2 2 5 5" xfId="2054" xr:uid="{00000000-0005-0000-0000-0000DB050000}"/>
    <cellStyle name="Calculation 2 3 2 2 2 5 6" xfId="2055" xr:uid="{00000000-0005-0000-0000-0000DC050000}"/>
    <cellStyle name="Calculation 2 3 2 2 2 6" xfId="2056" xr:uid="{00000000-0005-0000-0000-0000DD050000}"/>
    <cellStyle name="Calculation 2 3 2 2 2 7" xfId="2057" xr:uid="{00000000-0005-0000-0000-0000DE050000}"/>
    <cellStyle name="Calculation 2 3 2 2 3" xfId="2058" xr:uid="{00000000-0005-0000-0000-0000DF050000}"/>
    <cellStyle name="Calculation 2 3 2 2 3 2" xfId="2059" xr:uid="{00000000-0005-0000-0000-0000E0050000}"/>
    <cellStyle name="Calculation 2 3 2 2 3 2 2" xfId="2060" xr:uid="{00000000-0005-0000-0000-0000E1050000}"/>
    <cellStyle name="Calculation 2 3 2 2 3 2 2 2" xfId="2061" xr:uid="{00000000-0005-0000-0000-0000E2050000}"/>
    <cellStyle name="Calculation 2 3 2 2 3 2 2 2 2" xfId="2062" xr:uid="{00000000-0005-0000-0000-0000E3050000}"/>
    <cellStyle name="Calculation 2 3 2 2 3 2 2 2 2 2" xfId="2063" xr:uid="{00000000-0005-0000-0000-0000E4050000}"/>
    <cellStyle name="Calculation 2 3 2 2 3 2 2 2 3" xfId="2064" xr:uid="{00000000-0005-0000-0000-0000E5050000}"/>
    <cellStyle name="Calculation 2 3 2 2 3 2 2 2 4" xfId="2065" xr:uid="{00000000-0005-0000-0000-0000E6050000}"/>
    <cellStyle name="Calculation 2 3 2 2 3 2 2 2 5" xfId="2066" xr:uid="{00000000-0005-0000-0000-0000E7050000}"/>
    <cellStyle name="Calculation 2 3 2 2 3 2 2 2 6" xfId="2067" xr:uid="{00000000-0005-0000-0000-0000E8050000}"/>
    <cellStyle name="Calculation 2 3 2 2 3 2 2 3" xfId="2068" xr:uid="{00000000-0005-0000-0000-0000E9050000}"/>
    <cellStyle name="Calculation 2 3 2 2 3 2 2 3 2" xfId="2069" xr:uid="{00000000-0005-0000-0000-0000EA050000}"/>
    <cellStyle name="Calculation 2 3 2 2 3 2 2 4" xfId="2070" xr:uid="{00000000-0005-0000-0000-0000EB050000}"/>
    <cellStyle name="Calculation 2 3 2 2 3 2 3" xfId="2071" xr:uid="{00000000-0005-0000-0000-0000EC050000}"/>
    <cellStyle name="Calculation 2 3 2 2 3 2 3 2" xfId="2072" xr:uid="{00000000-0005-0000-0000-0000ED050000}"/>
    <cellStyle name="Calculation 2 3 2 2 3 2 3 2 2" xfId="2073" xr:uid="{00000000-0005-0000-0000-0000EE050000}"/>
    <cellStyle name="Calculation 2 3 2 2 3 2 3 3" xfId="2074" xr:uid="{00000000-0005-0000-0000-0000EF050000}"/>
    <cellStyle name="Calculation 2 3 2 2 3 2 3 4" xfId="2075" xr:uid="{00000000-0005-0000-0000-0000F0050000}"/>
    <cellStyle name="Calculation 2 3 2 2 3 2 3 5" xfId="2076" xr:uid="{00000000-0005-0000-0000-0000F1050000}"/>
    <cellStyle name="Calculation 2 3 2 2 3 2 3 6" xfId="2077" xr:uid="{00000000-0005-0000-0000-0000F2050000}"/>
    <cellStyle name="Calculation 2 3 2 2 3 2 4" xfId="2078" xr:uid="{00000000-0005-0000-0000-0000F3050000}"/>
    <cellStyle name="Calculation 2 3 2 2 3 2 5" xfId="2079" xr:uid="{00000000-0005-0000-0000-0000F4050000}"/>
    <cellStyle name="Calculation 2 3 2 2 3 3" xfId="2080" xr:uid="{00000000-0005-0000-0000-0000F5050000}"/>
    <cellStyle name="Calculation 2 3 2 2 3 3 2" xfId="2081" xr:uid="{00000000-0005-0000-0000-0000F6050000}"/>
    <cellStyle name="Calculation 2 3 2 2 3 3 2 2" xfId="2082" xr:uid="{00000000-0005-0000-0000-0000F7050000}"/>
    <cellStyle name="Calculation 2 3 2 2 3 3 2 2 2" xfId="2083" xr:uid="{00000000-0005-0000-0000-0000F8050000}"/>
    <cellStyle name="Calculation 2 3 2 2 3 3 2 3" xfId="2084" xr:uid="{00000000-0005-0000-0000-0000F9050000}"/>
    <cellStyle name="Calculation 2 3 2 2 3 3 2 4" xfId="2085" xr:uid="{00000000-0005-0000-0000-0000FA050000}"/>
    <cellStyle name="Calculation 2 3 2 2 3 3 2 5" xfId="2086" xr:uid="{00000000-0005-0000-0000-0000FB050000}"/>
    <cellStyle name="Calculation 2 3 2 2 3 3 2 6" xfId="2087" xr:uid="{00000000-0005-0000-0000-0000FC050000}"/>
    <cellStyle name="Calculation 2 3 2 2 3 3 3" xfId="2088" xr:uid="{00000000-0005-0000-0000-0000FD050000}"/>
    <cellStyle name="Calculation 2 3 2 2 3 3 3 2" xfId="2089" xr:uid="{00000000-0005-0000-0000-0000FE050000}"/>
    <cellStyle name="Calculation 2 3 2 2 3 3 4" xfId="2090" xr:uid="{00000000-0005-0000-0000-0000FF050000}"/>
    <cellStyle name="Calculation 2 3 2 2 3 4" xfId="2091" xr:uid="{00000000-0005-0000-0000-000000060000}"/>
    <cellStyle name="Calculation 2 3 2 2 3 4 2" xfId="2092" xr:uid="{00000000-0005-0000-0000-000001060000}"/>
    <cellStyle name="Calculation 2 3 2 2 3 4 2 2" xfId="2093" xr:uid="{00000000-0005-0000-0000-000002060000}"/>
    <cellStyle name="Calculation 2 3 2 2 3 4 3" xfId="2094" xr:uid="{00000000-0005-0000-0000-000003060000}"/>
    <cellStyle name="Calculation 2 3 2 2 3 4 4" xfId="2095" xr:uid="{00000000-0005-0000-0000-000004060000}"/>
    <cellStyle name="Calculation 2 3 2 2 3 4 5" xfId="2096" xr:uid="{00000000-0005-0000-0000-000005060000}"/>
    <cellStyle name="Calculation 2 3 2 2 3 4 6" xfId="2097" xr:uid="{00000000-0005-0000-0000-000006060000}"/>
    <cellStyle name="Calculation 2 3 2 2 3 5" xfId="2098" xr:uid="{00000000-0005-0000-0000-000007060000}"/>
    <cellStyle name="Calculation 2 3 2 2 3 6" xfId="2099" xr:uid="{00000000-0005-0000-0000-000008060000}"/>
    <cellStyle name="Calculation 2 3 2 2 4" xfId="2100" xr:uid="{00000000-0005-0000-0000-000009060000}"/>
    <cellStyle name="Calculation 2 3 2 2 4 2" xfId="2101" xr:uid="{00000000-0005-0000-0000-00000A060000}"/>
    <cellStyle name="Calculation 2 3 2 2 4 2 2" xfId="2102" xr:uid="{00000000-0005-0000-0000-00000B060000}"/>
    <cellStyle name="Calculation 2 3 2 2 4 2 2 2" xfId="2103" xr:uid="{00000000-0005-0000-0000-00000C060000}"/>
    <cellStyle name="Calculation 2 3 2 2 4 2 2 2 2" xfId="2104" xr:uid="{00000000-0005-0000-0000-00000D060000}"/>
    <cellStyle name="Calculation 2 3 2 2 4 2 2 3" xfId="2105" xr:uid="{00000000-0005-0000-0000-00000E060000}"/>
    <cellStyle name="Calculation 2 3 2 2 4 2 2 4" xfId="2106" xr:uid="{00000000-0005-0000-0000-00000F060000}"/>
    <cellStyle name="Calculation 2 3 2 2 4 2 2 5" xfId="2107" xr:uid="{00000000-0005-0000-0000-000010060000}"/>
    <cellStyle name="Calculation 2 3 2 2 4 2 2 6" xfId="2108" xr:uid="{00000000-0005-0000-0000-000011060000}"/>
    <cellStyle name="Calculation 2 3 2 2 4 2 3" xfId="2109" xr:uid="{00000000-0005-0000-0000-000012060000}"/>
    <cellStyle name="Calculation 2 3 2 2 4 2 3 2" xfId="2110" xr:uid="{00000000-0005-0000-0000-000013060000}"/>
    <cellStyle name="Calculation 2 3 2 2 4 2 4" xfId="2111" xr:uid="{00000000-0005-0000-0000-000014060000}"/>
    <cellStyle name="Calculation 2 3 2 2 4 3" xfId="2112" xr:uid="{00000000-0005-0000-0000-000015060000}"/>
    <cellStyle name="Calculation 2 3 2 2 4 3 2" xfId="2113" xr:uid="{00000000-0005-0000-0000-000016060000}"/>
    <cellStyle name="Calculation 2 3 2 2 4 3 2 2" xfId="2114" xr:uid="{00000000-0005-0000-0000-000017060000}"/>
    <cellStyle name="Calculation 2 3 2 2 4 3 3" xfId="2115" xr:uid="{00000000-0005-0000-0000-000018060000}"/>
    <cellStyle name="Calculation 2 3 2 2 4 3 4" xfId="2116" xr:uid="{00000000-0005-0000-0000-000019060000}"/>
    <cellStyle name="Calculation 2 3 2 2 4 3 5" xfId="2117" xr:uid="{00000000-0005-0000-0000-00001A060000}"/>
    <cellStyle name="Calculation 2 3 2 2 4 3 6" xfId="2118" xr:uid="{00000000-0005-0000-0000-00001B060000}"/>
    <cellStyle name="Calculation 2 3 2 2 4 4" xfId="2119" xr:uid="{00000000-0005-0000-0000-00001C060000}"/>
    <cellStyle name="Calculation 2 3 2 2 4 5" xfId="2120" xr:uid="{00000000-0005-0000-0000-00001D060000}"/>
    <cellStyle name="Calculation 2 3 2 2 5" xfId="2121" xr:uid="{00000000-0005-0000-0000-00001E060000}"/>
    <cellStyle name="Calculation 2 3 2 2 5 2" xfId="2122" xr:uid="{00000000-0005-0000-0000-00001F060000}"/>
    <cellStyle name="Calculation 2 3 2 2 5 2 2" xfId="2123" xr:uid="{00000000-0005-0000-0000-000020060000}"/>
    <cellStyle name="Calculation 2 3 2 2 5 2 2 2" xfId="2124" xr:uid="{00000000-0005-0000-0000-000021060000}"/>
    <cellStyle name="Calculation 2 3 2 2 5 2 3" xfId="2125" xr:uid="{00000000-0005-0000-0000-000022060000}"/>
    <cellStyle name="Calculation 2 3 2 2 5 2 4" xfId="2126" xr:uid="{00000000-0005-0000-0000-000023060000}"/>
    <cellStyle name="Calculation 2 3 2 2 5 2 5" xfId="2127" xr:uid="{00000000-0005-0000-0000-000024060000}"/>
    <cellStyle name="Calculation 2 3 2 2 5 2 6" xfId="2128" xr:uid="{00000000-0005-0000-0000-000025060000}"/>
    <cellStyle name="Calculation 2 3 2 2 5 3" xfId="2129" xr:uid="{00000000-0005-0000-0000-000026060000}"/>
    <cellStyle name="Calculation 2 3 2 2 5 3 2" xfId="2130" xr:uid="{00000000-0005-0000-0000-000027060000}"/>
    <cellStyle name="Calculation 2 3 2 2 5 4" xfId="2131" xr:uid="{00000000-0005-0000-0000-000028060000}"/>
    <cellStyle name="Calculation 2 3 2 2 6" xfId="2132" xr:uid="{00000000-0005-0000-0000-000029060000}"/>
    <cellStyle name="Calculation 2 3 2 2 6 2" xfId="2133" xr:uid="{00000000-0005-0000-0000-00002A060000}"/>
    <cellStyle name="Calculation 2 3 2 2 6 2 2" xfId="2134" xr:uid="{00000000-0005-0000-0000-00002B060000}"/>
    <cellStyle name="Calculation 2 3 2 2 6 3" xfId="2135" xr:uid="{00000000-0005-0000-0000-00002C060000}"/>
    <cellStyle name="Calculation 2 3 2 2 6 4" xfId="2136" xr:uid="{00000000-0005-0000-0000-00002D060000}"/>
    <cellStyle name="Calculation 2 3 2 2 6 5" xfId="2137" xr:uid="{00000000-0005-0000-0000-00002E060000}"/>
    <cellStyle name="Calculation 2 3 2 2 6 6" xfId="2138" xr:uid="{00000000-0005-0000-0000-00002F060000}"/>
    <cellStyle name="Calculation 2 3 2 2 7" xfId="2139" xr:uid="{00000000-0005-0000-0000-000030060000}"/>
    <cellStyle name="Calculation 2 3 2 2 8" xfId="2140" xr:uid="{00000000-0005-0000-0000-000031060000}"/>
    <cellStyle name="Calculation 2 3 2 3" xfId="2141" xr:uid="{00000000-0005-0000-0000-000032060000}"/>
    <cellStyle name="Calculation 2 3 2 3 2" xfId="2142" xr:uid="{00000000-0005-0000-0000-000033060000}"/>
    <cellStyle name="Calculation 2 3 2 3 2 2" xfId="2143" xr:uid="{00000000-0005-0000-0000-000034060000}"/>
    <cellStyle name="Calculation 2 3 2 3 2 2 2" xfId="2144" xr:uid="{00000000-0005-0000-0000-000035060000}"/>
    <cellStyle name="Calculation 2 3 2 3 2 2 2 2" xfId="2145" xr:uid="{00000000-0005-0000-0000-000036060000}"/>
    <cellStyle name="Calculation 2 3 2 3 2 2 2 2 2" xfId="2146" xr:uid="{00000000-0005-0000-0000-000037060000}"/>
    <cellStyle name="Calculation 2 3 2 3 2 2 2 2 2 2" xfId="2147" xr:uid="{00000000-0005-0000-0000-000038060000}"/>
    <cellStyle name="Calculation 2 3 2 3 2 2 2 2 3" xfId="2148" xr:uid="{00000000-0005-0000-0000-000039060000}"/>
    <cellStyle name="Calculation 2 3 2 3 2 2 2 2 4" xfId="2149" xr:uid="{00000000-0005-0000-0000-00003A060000}"/>
    <cellStyle name="Calculation 2 3 2 3 2 2 2 2 5" xfId="2150" xr:uid="{00000000-0005-0000-0000-00003B060000}"/>
    <cellStyle name="Calculation 2 3 2 3 2 2 2 2 6" xfId="2151" xr:uid="{00000000-0005-0000-0000-00003C060000}"/>
    <cellStyle name="Calculation 2 3 2 3 2 2 2 3" xfId="2152" xr:uid="{00000000-0005-0000-0000-00003D060000}"/>
    <cellStyle name="Calculation 2 3 2 3 2 2 2 3 2" xfId="2153" xr:uid="{00000000-0005-0000-0000-00003E060000}"/>
    <cellStyle name="Calculation 2 3 2 3 2 2 2 4" xfId="2154" xr:uid="{00000000-0005-0000-0000-00003F060000}"/>
    <cellStyle name="Calculation 2 3 2 3 2 2 3" xfId="2155" xr:uid="{00000000-0005-0000-0000-000040060000}"/>
    <cellStyle name="Calculation 2 3 2 3 2 2 3 2" xfId="2156" xr:uid="{00000000-0005-0000-0000-000041060000}"/>
    <cellStyle name="Calculation 2 3 2 3 2 2 3 2 2" xfId="2157" xr:uid="{00000000-0005-0000-0000-000042060000}"/>
    <cellStyle name="Calculation 2 3 2 3 2 2 3 3" xfId="2158" xr:uid="{00000000-0005-0000-0000-000043060000}"/>
    <cellStyle name="Calculation 2 3 2 3 2 2 3 4" xfId="2159" xr:uid="{00000000-0005-0000-0000-000044060000}"/>
    <cellStyle name="Calculation 2 3 2 3 2 2 3 5" xfId="2160" xr:uid="{00000000-0005-0000-0000-000045060000}"/>
    <cellStyle name="Calculation 2 3 2 3 2 2 3 6" xfId="2161" xr:uid="{00000000-0005-0000-0000-000046060000}"/>
    <cellStyle name="Calculation 2 3 2 3 2 2 4" xfId="2162" xr:uid="{00000000-0005-0000-0000-000047060000}"/>
    <cellStyle name="Calculation 2 3 2 3 2 2 5" xfId="2163" xr:uid="{00000000-0005-0000-0000-000048060000}"/>
    <cellStyle name="Calculation 2 3 2 3 2 3" xfId="2164" xr:uid="{00000000-0005-0000-0000-000049060000}"/>
    <cellStyle name="Calculation 2 3 2 3 2 3 2" xfId="2165" xr:uid="{00000000-0005-0000-0000-00004A060000}"/>
    <cellStyle name="Calculation 2 3 2 3 2 3 2 2" xfId="2166" xr:uid="{00000000-0005-0000-0000-00004B060000}"/>
    <cellStyle name="Calculation 2 3 2 3 2 3 2 2 2" xfId="2167" xr:uid="{00000000-0005-0000-0000-00004C060000}"/>
    <cellStyle name="Calculation 2 3 2 3 2 3 2 3" xfId="2168" xr:uid="{00000000-0005-0000-0000-00004D060000}"/>
    <cellStyle name="Calculation 2 3 2 3 2 3 2 4" xfId="2169" xr:uid="{00000000-0005-0000-0000-00004E060000}"/>
    <cellStyle name="Calculation 2 3 2 3 2 3 2 5" xfId="2170" xr:uid="{00000000-0005-0000-0000-00004F060000}"/>
    <cellStyle name="Calculation 2 3 2 3 2 3 2 6" xfId="2171" xr:uid="{00000000-0005-0000-0000-000050060000}"/>
    <cellStyle name="Calculation 2 3 2 3 2 3 3" xfId="2172" xr:uid="{00000000-0005-0000-0000-000051060000}"/>
    <cellStyle name="Calculation 2 3 2 3 2 3 3 2" xfId="2173" xr:uid="{00000000-0005-0000-0000-000052060000}"/>
    <cellStyle name="Calculation 2 3 2 3 2 3 4" xfId="2174" xr:uid="{00000000-0005-0000-0000-000053060000}"/>
    <cellStyle name="Calculation 2 3 2 3 2 4" xfId="2175" xr:uid="{00000000-0005-0000-0000-000054060000}"/>
    <cellStyle name="Calculation 2 3 2 3 2 4 2" xfId="2176" xr:uid="{00000000-0005-0000-0000-000055060000}"/>
    <cellStyle name="Calculation 2 3 2 3 2 4 2 2" xfId="2177" xr:uid="{00000000-0005-0000-0000-000056060000}"/>
    <cellStyle name="Calculation 2 3 2 3 2 4 3" xfId="2178" xr:uid="{00000000-0005-0000-0000-000057060000}"/>
    <cellStyle name="Calculation 2 3 2 3 2 4 4" xfId="2179" xr:uid="{00000000-0005-0000-0000-000058060000}"/>
    <cellStyle name="Calculation 2 3 2 3 2 4 5" xfId="2180" xr:uid="{00000000-0005-0000-0000-000059060000}"/>
    <cellStyle name="Calculation 2 3 2 3 2 4 6" xfId="2181" xr:uid="{00000000-0005-0000-0000-00005A060000}"/>
    <cellStyle name="Calculation 2 3 2 3 2 5" xfId="2182" xr:uid="{00000000-0005-0000-0000-00005B060000}"/>
    <cellStyle name="Calculation 2 3 2 3 2 6" xfId="2183" xr:uid="{00000000-0005-0000-0000-00005C060000}"/>
    <cellStyle name="Calculation 2 3 2 3 3" xfId="2184" xr:uid="{00000000-0005-0000-0000-00005D060000}"/>
    <cellStyle name="Calculation 2 3 2 3 3 2" xfId="2185" xr:uid="{00000000-0005-0000-0000-00005E060000}"/>
    <cellStyle name="Calculation 2 3 2 3 3 2 2" xfId="2186" xr:uid="{00000000-0005-0000-0000-00005F060000}"/>
    <cellStyle name="Calculation 2 3 2 3 3 2 2 2" xfId="2187" xr:uid="{00000000-0005-0000-0000-000060060000}"/>
    <cellStyle name="Calculation 2 3 2 3 3 2 2 2 2" xfId="2188" xr:uid="{00000000-0005-0000-0000-000061060000}"/>
    <cellStyle name="Calculation 2 3 2 3 3 2 2 3" xfId="2189" xr:uid="{00000000-0005-0000-0000-000062060000}"/>
    <cellStyle name="Calculation 2 3 2 3 3 2 2 4" xfId="2190" xr:uid="{00000000-0005-0000-0000-000063060000}"/>
    <cellStyle name="Calculation 2 3 2 3 3 2 2 5" xfId="2191" xr:uid="{00000000-0005-0000-0000-000064060000}"/>
    <cellStyle name="Calculation 2 3 2 3 3 2 2 6" xfId="2192" xr:uid="{00000000-0005-0000-0000-000065060000}"/>
    <cellStyle name="Calculation 2 3 2 3 3 2 3" xfId="2193" xr:uid="{00000000-0005-0000-0000-000066060000}"/>
    <cellStyle name="Calculation 2 3 2 3 3 2 3 2" xfId="2194" xr:uid="{00000000-0005-0000-0000-000067060000}"/>
    <cellStyle name="Calculation 2 3 2 3 3 2 4" xfId="2195" xr:uid="{00000000-0005-0000-0000-000068060000}"/>
    <cellStyle name="Calculation 2 3 2 3 3 3" xfId="2196" xr:uid="{00000000-0005-0000-0000-000069060000}"/>
    <cellStyle name="Calculation 2 3 2 3 3 3 2" xfId="2197" xr:uid="{00000000-0005-0000-0000-00006A060000}"/>
    <cellStyle name="Calculation 2 3 2 3 3 3 2 2" xfId="2198" xr:uid="{00000000-0005-0000-0000-00006B060000}"/>
    <cellStyle name="Calculation 2 3 2 3 3 3 3" xfId="2199" xr:uid="{00000000-0005-0000-0000-00006C060000}"/>
    <cellStyle name="Calculation 2 3 2 3 3 3 4" xfId="2200" xr:uid="{00000000-0005-0000-0000-00006D060000}"/>
    <cellStyle name="Calculation 2 3 2 3 3 3 5" xfId="2201" xr:uid="{00000000-0005-0000-0000-00006E060000}"/>
    <cellStyle name="Calculation 2 3 2 3 3 3 6" xfId="2202" xr:uid="{00000000-0005-0000-0000-00006F060000}"/>
    <cellStyle name="Calculation 2 3 2 3 3 4" xfId="2203" xr:uid="{00000000-0005-0000-0000-000070060000}"/>
    <cellStyle name="Calculation 2 3 2 3 3 5" xfId="2204" xr:uid="{00000000-0005-0000-0000-000071060000}"/>
    <cellStyle name="Calculation 2 3 2 3 4" xfId="2205" xr:uid="{00000000-0005-0000-0000-000072060000}"/>
    <cellStyle name="Calculation 2 3 2 3 4 2" xfId="2206" xr:uid="{00000000-0005-0000-0000-000073060000}"/>
    <cellStyle name="Calculation 2 3 2 3 4 2 2" xfId="2207" xr:uid="{00000000-0005-0000-0000-000074060000}"/>
    <cellStyle name="Calculation 2 3 2 3 4 2 2 2" xfId="2208" xr:uid="{00000000-0005-0000-0000-000075060000}"/>
    <cellStyle name="Calculation 2 3 2 3 4 2 3" xfId="2209" xr:uid="{00000000-0005-0000-0000-000076060000}"/>
    <cellStyle name="Calculation 2 3 2 3 4 2 4" xfId="2210" xr:uid="{00000000-0005-0000-0000-000077060000}"/>
    <cellStyle name="Calculation 2 3 2 3 4 2 5" xfId="2211" xr:uid="{00000000-0005-0000-0000-000078060000}"/>
    <cellStyle name="Calculation 2 3 2 3 4 2 6" xfId="2212" xr:uid="{00000000-0005-0000-0000-000079060000}"/>
    <cellStyle name="Calculation 2 3 2 3 4 3" xfId="2213" xr:uid="{00000000-0005-0000-0000-00007A060000}"/>
    <cellStyle name="Calculation 2 3 2 3 4 3 2" xfId="2214" xr:uid="{00000000-0005-0000-0000-00007B060000}"/>
    <cellStyle name="Calculation 2 3 2 3 4 4" xfId="2215" xr:uid="{00000000-0005-0000-0000-00007C060000}"/>
    <cellStyle name="Calculation 2 3 2 3 5" xfId="2216" xr:uid="{00000000-0005-0000-0000-00007D060000}"/>
    <cellStyle name="Calculation 2 3 2 3 5 2" xfId="2217" xr:uid="{00000000-0005-0000-0000-00007E060000}"/>
    <cellStyle name="Calculation 2 3 2 3 5 2 2" xfId="2218" xr:uid="{00000000-0005-0000-0000-00007F060000}"/>
    <cellStyle name="Calculation 2 3 2 3 5 3" xfId="2219" xr:uid="{00000000-0005-0000-0000-000080060000}"/>
    <cellStyle name="Calculation 2 3 2 3 5 4" xfId="2220" xr:uid="{00000000-0005-0000-0000-000081060000}"/>
    <cellStyle name="Calculation 2 3 2 3 5 5" xfId="2221" xr:uid="{00000000-0005-0000-0000-000082060000}"/>
    <cellStyle name="Calculation 2 3 2 3 5 6" xfId="2222" xr:uid="{00000000-0005-0000-0000-000083060000}"/>
    <cellStyle name="Calculation 2 3 2 3 6" xfId="2223" xr:uid="{00000000-0005-0000-0000-000084060000}"/>
    <cellStyle name="Calculation 2 3 2 3 7" xfId="2224" xr:uid="{00000000-0005-0000-0000-000085060000}"/>
    <cellStyle name="Calculation 2 3 2 4" xfId="2225" xr:uid="{00000000-0005-0000-0000-000086060000}"/>
    <cellStyle name="Calculation 2 3 2 4 2" xfId="2226" xr:uid="{00000000-0005-0000-0000-000087060000}"/>
    <cellStyle name="Calculation 2 3 2 4 2 2" xfId="2227" xr:uid="{00000000-0005-0000-0000-000088060000}"/>
    <cellStyle name="Calculation 2 3 2 4 2 2 2" xfId="2228" xr:uid="{00000000-0005-0000-0000-000089060000}"/>
    <cellStyle name="Calculation 2 3 2 4 2 2 2 2" xfId="2229" xr:uid="{00000000-0005-0000-0000-00008A060000}"/>
    <cellStyle name="Calculation 2 3 2 4 2 2 2 2 2" xfId="2230" xr:uid="{00000000-0005-0000-0000-00008B060000}"/>
    <cellStyle name="Calculation 2 3 2 4 2 2 2 3" xfId="2231" xr:uid="{00000000-0005-0000-0000-00008C060000}"/>
    <cellStyle name="Calculation 2 3 2 4 2 2 2 4" xfId="2232" xr:uid="{00000000-0005-0000-0000-00008D060000}"/>
    <cellStyle name="Calculation 2 3 2 4 2 2 2 5" xfId="2233" xr:uid="{00000000-0005-0000-0000-00008E060000}"/>
    <cellStyle name="Calculation 2 3 2 4 2 2 2 6" xfId="2234" xr:uid="{00000000-0005-0000-0000-00008F060000}"/>
    <cellStyle name="Calculation 2 3 2 4 2 2 3" xfId="2235" xr:uid="{00000000-0005-0000-0000-000090060000}"/>
    <cellStyle name="Calculation 2 3 2 4 2 2 3 2" xfId="2236" xr:uid="{00000000-0005-0000-0000-000091060000}"/>
    <cellStyle name="Calculation 2 3 2 4 2 2 4" xfId="2237" xr:uid="{00000000-0005-0000-0000-000092060000}"/>
    <cellStyle name="Calculation 2 3 2 4 2 3" xfId="2238" xr:uid="{00000000-0005-0000-0000-000093060000}"/>
    <cellStyle name="Calculation 2 3 2 4 2 3 2" xfId="2239" xr:uid="{00000000-0005-0000-0000-000094060000}"/>
    <cellStyle name="Calculation 2 3 2 4 2 3 2 2" xfId="2240" xr:uid="{00000000-0005-0000-0000-000095060000}"/>
    <cellStyle name="Calculation 2 3 2 4 2 3 3" xfId="2241" xr:uid="{00000000-0005-0000-0000-000096060000}"/>
    <cellStyle name="Calculation 2 3 2 4 2 3 4" xfId="2242" xr:uid="{00000000-0005-0000-0000-000097060000}"/>
    <cellStyle name="Calculation 2 3 2 4 2 3 5" xfId="2243" xr:uid="{00000000-0005-0000-0000-000098060000}"/>
    <cellStyle name="Calculation 2 3 2 4 2 3 6" xfId="2244" xr:uid="{00000000-0005-0000-0000-000099060000}"/>
    <cellStyle name="Calculation 2 3 2 4 2 4" xfId="2245" xr:uid="{00000000-0005-0000-0000-00009A060000}"/>
    <cellStyle name="Calculation 2 3 2 4 2 5" xfId="2246" xr:uid="{00000000-0005-0000-0000-00009B060000}"/>
    <cellStyle name="Calculation 2 3 2 4 3" xfId="2247" xr:uid="{00000000-0005-0000-0000-00009C060000}"/>
    <cellStyle name="Calculation 2 3 2 4 3 2" xfId="2248" xr:uid="{00000000-0005-0000-0000-00009D060000}"/>
    <cellStyle name="Calculation 2 3 2 4 3 2 2" xfId="2249" xr:uid="{00000000-0005-0000-0000-00009E060000}"/>
    <cellStyle name="Calculation 2 3 2 4 3 2 2 2" xfId="2250" xr:uid="{00000000-0005-0000-0000-00009F060000}"/>
    <cellStyle name="Calculation 2 3 2 4 3 2 3" xfId="2251" xr:uid="{00000000-0005-0000-0000-0000A0060000}"/>
    <cellStyle name="Calculation 2 3 2 4 3 2 4" xfId="2252" xr:uid="{00000000-0005-0000-0000-0000A1060000}"/>
    <cellStyle name="Calculation 2 3 2 4 3 2 5" xfId="2253" xr:uid="{00000000-0005-0000-0000-0000A2060000}"/>
    <cellStyle name="Calculation 2 3 2 4 3 2 6" xfId="2254" xr:uid="{00000000-0005-0000-0000-0000A3060000}"/>
    <cellStyle name="Calculation 2 3 2 4 3 3" xfId="2255" xr:uid="{00000000-0005-0000-0000-0000A4060000}"/>
    <cellStyle name="Calculation 2 3 2 4 3 3 2" xfId="2256" xr:uid="{00000000-0005-0000-0000-0000A5060000}"/>
    <cellStyle name="Calculation 2 3 2 4 3 4" xfId="2257" xr:uid="{00000000-0005-0000-0000-0000A6060000}"/>
    <cellStyle name="Calculation 2 3 2 4 4" xfId="2258" xr:uid="{00000000-0005-0000-0000-0000A7060000}"/>
    <cellStyle name="Calculation 2 3 2 4 4 2" xfId="2259" xr:uid="{00000000-0005-0000-0000-0000A8060000}"/>
    <cellStyle name="Calculation 2 3 2 4 4 2 2" xfId="2260" xr:uid="{00000000-0005-0000-0000-0000A9060000}"/>
    <cellStyle name="Calculation 2 3 2 4 4 3" xfId="2261" xr:uid="{00000000-0005-0000-0000-0000AA060000}"/>
    <cellStyle name="Calculation 2 3 2 4 4 4" xfId="2262" xr:uid="{00000000-0005-0000-0000-0000AB060000}"/>
    <cellStyle name="Calculation 2 3 2 4 4 5" xfId="2263" xr:uid="{00000000-0005-0000-0000-0000AC060000}"/>
    <cellStyle name="Calculation 2 3 2 4 4 6" xfId="2264" xr:uid="{00000000-0005-0000-0000-0000AD060000}"/>
    <cellStyle name="Calculation 2 3 2 4 5" xfId="2265" xr:uid="{00000000-0005-0000-0000-0000AE060000}"/>
    <cellStyle name="Calculation 2 3 2 4 6" xfId="2266" xr:uid="{00000000-0005-0000-0000-0000AF060000}"/>
    <cellStyle name="Calculation 2 3 2 5" xfId="2267" xr:uid="{00000000-0005-0000-0000-0000B0060000}"/>
    <cellStyle name="Calculation 2 3 2 5 2" xfId="2268" xr:uid="{00000000-0005-0000-0000-0000B1060000}"/>
    <cellStyle name="Calculation 2 3 2 5 2 2" xfId="2269" xr:uid="{00000000-0005-0000-0000-0000B2060000}"/>
    <cellStyle name="Calculation 2 3 2 5 2 2 2" xfId="2270" xr:uid="{00000000-0005-0000-0000-0000B3060000}"/>
    <cellStyle name="Calculation 2 3 2 5 2 2 2 2" xfId="2271" xr:uid="{00000000-0005-0000-0000-0000B4060000}"/>
    <cellStyle name="Calculation 2 3 2 5 2 2 3" xfId="2272" xr:uid="{00000000-0005-0000-0000-0000B5060000}"/>
    <cellStyle name="Calculation 2 3 2 5 2 2 4" xfId="2273" xr:uid="{00000000-0005-0000-0000-0000B6060000}"/>
    <cellStyle name="Calculation 2 3 2 5 2 2 5" xfId="2274" xr:uid="{00000000-0005-0000-0000-0000B7060000}"/>
    <cellStyle name="Calculation 2 3 2 5 2 2 6" xfId="2275" xr:uid="{00000000-0005-0000-0000-0000B8060000}"/>
    <cellStyle name="Calculation 2 3 2 5 2 3" xfId="2276" xr:uid="{00000000-0005-0000-0000-0000B9060000}"/>
    <cellStyle name="Calculation 2 3 2 5 2 3 2" xfId="2277" xr:uid="{00000000-0005-0000-0000-0000BA060000}"/>
    <cellStyle name="Calculation 2 3 2 5 2 4" xfId="2278" xr:uid="{00000000-0005-0000-0000-0000BB060000}"/>
    <cellStyle name="Calculation 2 3 2 5 3" xfId="2279" xr:uid="{00000000-0005-0000-0000-0000BC060000}"/>
    <cellStyle name="Calculation 2 3 2 5 3 2" xfId="2280" xr:uid="{00000000-0005-0000-0000-0000BD060000}"/>
    <cellStyle name="Calculation 2 3 2 5 3 2 2" xfId="2281" xr:uid="{00000000-0005-0000-0000-0000BE060000}"/>
    <cellStyle name="Calculation 2 3 2 5 3 3" xfId="2282" xr:uid="{00000000-0005-0000-0000-0000BF060000}"/>
    <cellStyle name="Calculation 2 3 2 5 3 4" xfId="2283" xr:uid="{00000000-0005-0000-0000-0000C0060000}"/>
    <cellStyle name="Calculation 2 3 2 5 3 5" xfId="2284" xr:uid="{00000000-0005-0000-0000-0000C1060000}"/>
    <cellStyle name="Calculation 2 3 2 5 3 6" xfId="2285" xr:uid="{00000000-0005-0000-0000-0000C2060000}"/>
    <cellStyle name="Calculation 2 3 2 5 4" xfId="2286" xr:uid="{00000000-0005-0000-0000-0000C3060000}"/>
    <cellStyle name="Calculation 2 3 2 5 5" xfId="2287" xr:uid="{00000000-0005-0000-0000-0000C4060000}"/>
    <cellStyle name="Calculation 2 3 2 6" xfId="2288" xr:uid="{00000000-0005-0000-0000-0000C5060000}"/>
    <cellStyle name="Calculation 2 3 2 6 2" xfId="2289" xr:uid="{00000000-0005-0000-0000-0000C6060000}"/>
    <cellStyle name="Calculation 2 3 2 6 2 2" xfId="2290" xr:uid="{00000000-0005-0000-0000-0000C7060000}"/>
    <cellStyle name="Calculation 2 3 2 6 2 2 2" xfId="2291" xr:uid="{00000000-0005-0000-0000-0000C8060000}"/>
    <cellStyle name="Calculation 2 3 2 6 2 3" xfId="2292" xr:uid="{00000000-0005-0000-0000-0000C9060000}"/>
    <cellStyle name="Calculation 2 3 2 6 2 4" xfId="2293" xr:uid="{00000000-0005-0000-0000-0000CA060000}"/>
    <cellStyle name="Calculation 2 3 2 6 2 5" xfId="2294" xr:uid="{00000000-0005-0000-0000-0000CB060000}"/>
    <cellStyle name="Calculation 2 3 2 6 2 6" xfId="2295" xr:uid="{00000000-0005-0000-0000-0000CC060000}"/>
    <cellStyle name="Calculation 2 3 2 6 3" xfId="2296" xr:uid="{00000000-0005-0000-0000-0000CD060000}"/>
    <cellStyle name="Calculation 2 3 2 6 3 2" xfId="2297" xr:uid="{00000000-0005-0000-0000-0000CE060000}"/>
    <cellStyle name="Calculation 2 3 2 6 4" xfId="2298" xr:uid="{00000000-0005-0000-0000-0000CF060000}"/>
    <cellStyle name="Calculation 2 3 2 7" xfId="2299" xr:uid="{00000000-0005-0000-0000-0000D0060000}"/>
    <cellStyle name="Calculation 2 3 2 7 2" xfId="2300" xr:uid="{00000000-0005-0000-0000-0000D1060000}"/>
    <cellStyle name="Calculation 2 3 2 7 2 2" xfId="2301" xr:uid="{00000000-0005-0000-0000-0000D2060000}"/>
    <cellStyle name="Calculation 2 3 2 7 3" xfId="2302" xr:uid="{00000000-0005-0000-0000-0000D3060000}"/>
    <cellStyle name="Calculation 2 3 2 7 4" xfId="2303" xr:uid="{00000000-0005-0000-0000-0000D4060000}"/>
    <cellStyle name="Calculation 2 3 2 7 5" xfId="2304" xr:uid="{00000000-0005-0000-0000-0000D5060000}"/>
    <cellStyle name="Calculation 2 3 2 7 6" xfId="2305" xr:uid="{00000000-0005-0000-0000-0000D6060000}"/>
    <cellStyle name="Calculation 2 3 2 8" xfId="2306" xr:uid="{00000000-0005-0000-0000-0000D7060000}"/>
    <cellStyle name="Calculation 2 3 2 9" xfId="2307" xr:uid="{00000000-0005-0000-0000-0000D8060000}"/>
    <cellStyle name="Calculation 2 3 3" xfId="2308" xr:uid="{00000000-0005-0000-0000-0000D9060000}"/>
    <cellStyle name="Calculation 2 3 3 2" xfId="2309" xr:uid="{00000000-0005-0000-0000-0000DA060000}"/>
    <cellStyle name="Calculation 2 3 3 2 2" xfId="2310" xr:uid="{00000000-0005-0000-0000-0000DB060000}"/>
    <cellStyle name="Calculation 2 3 3 2 2 2" xfId="2311" xr:uid="{00000000-0005-0000-0000-0000DC060000}"/>
    <cellStyle name="Calculation 2 3 3 2 2 2 2" xfId="2312" xr:uid="{00000000-0005-0000-0000-0000DD060000}"/>
    <cellStyle name="Calculation 2 3 3 2 2 2 2 2" xfId="2313" xr:uid="{00000000-0005-0000-0000-0000DE060000}"/>
    <cellStyle name="Calculation 2 3 3 2 2 2 2 2 2" xfId="2314" xr:uid="{00000000-0005-0000-0000-0000DF060000}"/>
    <cellStyle name="Calculation 2 3 3 2 2 2 2 2 2 2" xfId="2315" xr:uid="{00000000-0005-0000-0000-0000E0060000}"/>
    <cellStyle name="Calculation 2 3 3 2 2 2 2 2 3" xfId="2316" xr:uid="{00000000-0005-0000-0000-0000E1060000}"/>
    <cellStyle name="Calculation 2 3 3 2 2 2 2 2 4" xfId="2317" xr:uid="{00000000-0005-0000-0000-0000E2060000}"/>
    <cellStyle name="Calculation 2 3 3 2 2 2 2 2 5" xfId="2318" xr:uid="{00000000-0005-0000-0000-0000E3060000}"/>
    <cellStyle name="Calculation 2 3 3 2 2 2 2 2 6" xfId="2319" xr:uid="{00000000-0005-0000-0000-0000E4060000}"/>
    <cellStyle name="Calculation 2 3 3 2 2 2 2 3" xfId="2320" xr:uid="{00000000-0005-0000-0000-0000E5060000}"/>
    <cellStyle name="Calculation 2 3 3 2 2 2 2 3 2" xfId="2321" xr:uid="{00000000-0005-0000-0000-0000E6060000}"/>
    <cellStyle name="Calculation 2 3 3 2 2 2 2 4" xfId="2322" xr:uid="{00000000-0005-0000-0000-0000E7060000}"/>
    <cellStyle name="Calculation 2 3 3 2 2 2 3" xfId="2323" xr:uid="{00000000-0005-0000-0000-0000E8060000}"/>
    <cellStyle name="Calculation 2 3 3 2 2 2 3 2" xfId="2324" xr:uid="{00000000-0005-0000-0000-0000E9060000}"/>
    <cellStyle name="Calculation 2 3 3 2 2 2 3 2 2" xfId="2325" xr:uid="{00000000-0005-0000-0000-0000EA060000}"/>
    <cellStyle name="Calculation 2 3 3 2 2 2 3 3" xfId="2326" xr:uid="{00000000-0005-0000-0000-0000EB060000}"/>
    <cellStyle name="Calculation 2 3 3 2 2 2 3 4" xfId="2327" xr:uid="{00000000-0005-0000-0000-0000EC060000}"/>
    <cellStyle name="Calculation 2 3 3 2 2 2 3 5" xfId="2328" xr:uid="{00000000-0005-0000-0000-0000ED060000}"/>
    <cellStyle name="Calculation 2 3 3 2 2 2 3 6" xfId="2329" xr:uid="{00000000-0005-0000-0000-0000EE060000}"/>
    <cellStyle name="Calculation 2 3 3 2 2 2 4" xfId="2330" xr:uid="{00000000-0005-0000-0000-0000EF060000}"/>
    <cellStyle name="Calculation 2 3 3 2 2 2 5" xfId="2331" xr:uid="{00000000-0005-0000-0000-0000F0060000}"/>
    <cellStyle name="Calculation 2 3 3 2 2 3" xfId="2332" xr:uid="{00000000-0005-0000-0000-0000F1060000}"/>
    <cellStyle name="Calculation 2 3 3 2 2 3 2" xfId="2333" xr:uid="{00000000-0005-0000-0000-0000F2060000}"/>
    <cellStyle name="Calculation 2 3 3 2 2 3 2 2" xfId="2334" xr:uid="{00000000-0005-0000-0000-0000F3060000}"/>
    <cellStyle name="Calculation 2 3 3 2 2 3 2 2 2" xfId="2335" xr:uid="{00000000-0005-0000-0000-0000F4060000}"/>
    <cellStyle name="Calculation 2 3 3 2 2 3 2 3" xfId="2336" xr:uid="{00000000-0005-0000-0000-0000F5060000}"/>
    <cellStyle name="Calculation 2 3 3 2 2 3 2 4" xfId="2337" xr:uid="{00000000-0005-0000-0000-0000F6060000}"/>
    <cellStyle name="Calculation 2 3 3 2 2 3 2 5" xfId="2338" xr:uid="{00000000-0005-0000-0000-0000F7060000}"/>
    <cellStyle name="Calculation 2 3 3 2 2 3 2 6" xfId="2339" xr:uid="{00000000-0005-0000-0000-0000F8060000}"/>
    <cellStyle name="Calculation 2 3 3 2 2 3 3" xfId="2340" xr:uid="{00000000-0005-0000-0000-0000F9060000}"/>
    <cellStyle name="Calculation 2 3 3 2 2 3 3 2" xfId="2341" xr:uid="{00000000-0005-0000-0000-0000FA060000}"/>
    <cellStyle name="Calculation 2 3 3 2 2 3 4" xfId="2342" xr:uid="{00000000-0005-0000-0000-0000FB060000}"/>
    <cellStyle name="Calculation 2 3 3 2 2 4" xfId="2343" xr:uid="{00000000-0005-0000-0000-0000FC060000}"/>
    <cellStyle name="Calculation 2 3 3 2 2 4 2" xfId="2344" xr:uid="{00000000-0005-0000-0000-0000FD060000}"/>
    <cellStyle name="Calculation 2 3 3 2 2 4 2 2" xfId="2345" xr:uid="{00000000-0005-0000-0000-0000FE060000}"/>
    <cellStyle name="Calculation 2 3 3 2 2 4 3" xfId="2346" xr:uid="{00000000-0005-0000-0000-0000FF060000}"/>
    <cellStyle name="Calculation 2 3 3 2 2 4 4" xfId="2347" xr:uid="{00000000-0005-0000-0000-000000070000}"/>
    <cellStyle name="Calculation 2 3 3 2 2 4 5" xfId="2348" xr:uid="{00000000-0005-0000-0000-000001070000}"/>
    <cellStyle name="Calculation 2 3 3 2 2 4 6" xfId="2349" xr:uid="{00000000-0005-0000-0000-000002070000}"/>
    <cellStyle name="Calculation 2 3 3 2 2 5" xfId="2350" xr:uid="{00000000-0005-0000-0000-000003070000}"/>
    <cellStyle name="Calculation 2 3 3 2 2 6" xfId="2351" xr:uid="{00000000-0005-0000-0000-000004070000}"/>
    <cellStyle name="Calculation 2 3 3 2 3" xfId="2352" xr:uid="{00000000-0005-0000-0000-000005070000}"/>
    <cellStyle name="Calculation 2 3 3 2 3 2" xfId="2353" xr:uid="{00000000-0005-0000-0000-000006070000}"/>
    <cellStyle name="Calculation 2 3 3 2 3 2 2" xfId="2354" xr:uid="{00000000-0005-0000-0000-000007070000}"/>
    <cellStyle name="Calculation 2 3 3 2 3 2 2 2" xfId="2355" xr:uid="{00000000-0005-0000-0000-000008070000}"/>
    <cellStyle name="Calculation 2 3 3 2 3 2 2 2 2" xfId="2356" xr:uid="{00000000-0005-0000-0000-000009070000}"/>
    <cellStyle name="Calculation 2 3 3 2 3 2 2 3" xfId="2357" xr:uid="{00000000-0005-0000-0000-00000A070000}"/>
    <cellStyle name="Calculation 2 3 3 2 3 2 2 4" xfId="2358" xr:uid="{00000000-0005-0000-0000-00000B070000}"/>
    <cellStyle name="Calculation 2 3 3 2 3 2 2 5" xfId="2359" xr:uid="{00000000-0005-0000-0000-00000C070000}"/>
    <cellStyle name="Calculation 2 3 3 2 3 2 2 6" xfId="2360" xr:uid="{00000000-0005-0000-0000-00000D070000}"/>
    <cellStyle name="Calculation 2 3 3 2 3 2 3" xfId="2361" xr:uid="{00000000-0005-0000-0000-00000E070000}"/>
    <cellStyle name="Calculation 2 3 3 2 3 2 3 2" xfId="2362" xr:uid="{00000000-0005-0000-0000-00000F070000}"/>
    <cellStyle name="Calculation 2 3 3 2 3 2 4" xfId="2363" xr:uid="{00000000-0005-0000-0000-000010070000}"/>
    <cellStyle name="Calculation 2 3 3 2 3 3" xfId="2364" xr:uid="{00000000-0005-0000-0000-000011070000}"/>
    <cellStyle name="Calculation 2 3 3 2 3 3 2" xfId="2365" xr:uid="{00000000-0005-0000-0000-000012070000}"/>
    <cellStyle name="Calculation 2 3 3 2 3 3 2 2" xfId="2366" xr:uid="{00000000-0005-0000-0000-000013070000}"/>
    <cellStyle name="Calculation 2 3 3 2 3 3 3" xfId="2367" xr:uid="{00000000-0005-0000-0000-000014070000}"/>
    <cellStyle name="Calculation 2 3 3 2 3 3 4" xfId="2368" xr:uid="{00000000-0005-0000-0000-000015070000}"/>
    <cellStyle name="Calculation 2 3 3 2 3 3 5" xfId="2369" xr:uid="{00000000-0005-0000-0000-000016070000}"/>
    <cellStyle name="Calculation 2 3 3 2 3 3 6" xfId="2370" xr:uid="{00000000-0005-0000-0000-000017070000}"/>
    <cellStyle name="Calculation 2 3 3 2 3 4" xfId="2371" xr:uid="{00000000-0005-0000-0000-000018070000}"/>
    <cellStyle name="Calculation 2 3 3 2 3 5" xfId="2372" xr:uid="{00000000-0005-0000-0000-000019070000}"/>
    <cellStyle name="Calculation 2 3 3 2 4" xfId="2373" xr:uid="{00000000-0005-0000-0000-00001A070000}"/>
    <cellStyle name="Calculation 2 3 3 2 4 2" xfId="2374" xr:uid="{00000000-0005-0000-0000-00001B070000}"/>
    <cellStyle name="Calculation 2 3 3 2 4 2 2" xfId="2375" xr:uid="{00000000-0005-0000-0000-00001C070000}"/>
    <cellStyle name="Calculation 2 3 3 2 4 2 2 2" xfId="2376" xr:uid="{00000000-0005-0000-0000-00001D070000}"/>
    <cellStyle name="Calculation 2 3 3 2 4 2 3" xfId="2377" xr:uid="{00000000-0005-0000-0000-00001E070000}"/>
    <cellStyle name="Calculation 2 3 3 2 4 2 4" xfId="2378" xr:uid="{00000000-0005-0000-0000-00001F070000}"/>
    <cellStyle name="Calculation 2 3 3 2 4 2 5" xfId="2379" xr:uid="{00000000-0005-0000-0000-000020070000}"/>
    <cellStyle name="Calculation 2 3 3 2 4 2 6" xfId="2380" xr:uid="{00000000-0005-0000-0000-000021070000}"/>
    <cellStyle name="Calculation 2 3 3 2 4 3" xfId="2381" xr:uid="{00000000-0005-0000-0000-000022070000}"/>
    <cellStyle name="Calculation 2 3 3 2 4 3 2" xfId="2382" xr:uid="{00000000-0005-0000-0000-000023070000}"/>
    <cellStyle name="Calculation 2 3 3 2 4 4" xfId="2383" xr:uid="{00000000-0005-0000-0000-000024070000}"/>
    <cellStyle name="Calculation 2 3 3 2 5" xfId="2384" xr:uid="{00000000-0005-0000-0000-000025070000}"/>
    <cellStyle name="Calculation 2 3 3 2 5 2" xfId="2385" xr:uid="{00000000-0005-0000-0000-000026070000}"/>
    <cellStyle name="Calculation 2 3 3 2 5 2 2" xfId="2386" xr:uid="{00000000-0005-0000-0000-000027070000}"/>
    <cellStyle name="Calculation 2 3 3 2 5 3" xfId="2387" xr:uid="{00000000-0005-0000-0000-000028070000}"/>
    <cellStyle name="Calculation 2 3 3 2 5 4" xfId="2388" xr:uid="{00000000-0005-0000-0000-000029070000}"/>
    <cellStyle name="Calculation 2 3 3 2 5 5" xfId="2389" xr:uid="{00000000-0005-0000-0000-00002A070000}"/>
    <cellStyle name="Calculation 2 3 3 2 5 6" xfId="2390" xr:uid="{00000000-0005-0000-0000-00002B070000}"/>
    <cellStyle name="Calculation 2 3 3 2 6" xfId="2391" xr:uid="{00000000-0005-0000-0000-00002C070000}"/>
    <cellStyle name="Calculation 2 3 3 2 7" xfId="2392" xr:uid="{00000000-0005-0000-0000-00002D070000}"/>
    <cellStyle name="Calculation 2 3 3 3" xfId="2393" xr:uid="{00000000-0005-0000-0000-00002E070000}"/>
    <cellStyle name="Calculation 2 3 3 3 2" xfId="2394" xr:uid="{00000000-0005-0000-0000-00002F070000}"/>
    <cellStyle name="Calculation 2 3 3 3 2 2" xfId="2395" xr:uid="{00000000-0005-0000-0000-000030070000}"/>
    <cellStyle name="Calculation 2 3 3 3 2 2 2" xfId="2396" xr:uid="{00000000-0005-0000-0000-000031070000}"/>
    <cellStyle name="Calculation 2 3 3 3 2 2 2 2" xfId="2397" xr:uid="{00000000-0005-0000-0000-000032070000}"/>
    <cellStyle name="Calculation 2 3 3 3 2 2 2 2 2" xfId="2398" xr:uid="{00000000-0005-0000-0000-000033070000}"/>
    <cellStyle name="Calculation 2 3 3 3 2 2 2 3" xfId="2399" xr:uid="{00000000-0005-0000-0000-000034070000}"/>
    <cellStyle name="Calculation 2 3 3 3 2 2 2 4" xfId="2400" xr:uid="{00000000-0005-0000-0000-000035070000}"/>
    <cellStyle name="Calculation 2 3 3 3 2 2 2 5" xfId="2401" xr:uid="{00000000-0005-0000-0000-000036070000}"/>
    <cellStyle name="Calculation 2 3 3 3 2 2 2 6" xfId="2402" xr:uid="{00000000-0005-0000-0000-000037070000}"/>
    <cellStyle name="Calculation 2 3 3 3 2 2 3" xfId="2403" xr:uid="{00000000-0005-0000-0000-000038070000}"/>
    <cellStyle name="Calculation 2 3 3 3 2 2 3 2" xfId="2404" xr:uid="{00000000-0005-0000-0000-000039070000}"/>
    <cellStyle name="Calculation 2 3 3 3 2 2 4" xfId="2405" xr:uid="{00000000-0005-0000-0000-00003A070000}"/>
    <cellStyle name="Calculation 2 3 3 3 2 3" xfId="2406" xr:uid="{00000000-0005-0000-0000-00003B070000}"/>
    <cellStyle name="Calculation 2 3 3 3 2 3 2" xfId="2407" xr:uid="{00000000-0005-0000-0000-00003C070000}"/>
    <cellStyle name="Calculation 2 3 3 3 2 3 2 2" xfId="2408" xr:uid="{00000000-0005-0000-0000-00003D070000}"/>
    <cellStyle name="Calculation 2 3 3 3 2 3 3" xfId="2409" xr:uid="{00000000-0005-0000-0000-00003E070000}"/>
    <cellStyle name="Calculation 2 3 3 3 2 3 4" xfId="2410" xr:uid="{00000000-0005-0000-0000-00003F070000}"/>
    <cellStyle name="Calculation 2 3 3 3 2 3 5" xfId="2411" xr:uid="{00000000-0005-0000-0000-000040070000}"/>
    <cellStyle name="Calculation 2 3 3 3 2 3 6" xfId="2412" xr:uid="{00000000-0005-0000-0000-000041070000}"/>
    <cellStyle name="Calculation 2 3 3 3 2 4" xfId="2413" xr:uid="{00000000-0005-0000-0000-000042070000}"/>
    <cellStyle name="Calculation 2 3 3 3 2 5" xfId="2414" xr:uid="{00000000-0005-0000-0000-000043070000}"/>
    <cellStyle name="Calculation 2 3 3 3 3" xfId="2415" xr:uid="{00000000-0005-0000-0000-000044070000}"/>
    <cellStyle name="Calculation 2 3 3 3 3 2" xfId="2416" xr:uid="{00000000-0005-0000-0000-000045070000}"/>
    <cellStyle name="Calculation 2 3 3 3 3 2 2" xfId="2417" xr:uid="{00000000-0005-0000-0000-000046070000}"/>
    <cellStyle name="Calculation 2 3 3 3 3 2 2 2" xfId="2418" xr:uid="{00000000-0005-0000-0000-000047070000}"/>
    <cellStyle name="Calculation 2 3 3 3 3 2 3" xfId="2419" xr:uid="{00000000-0005-0000-0000-000048070000}"/>
    <cellStyle name="Calculation 2 3 3 3 3 2 4" xfId="2420" xr:uid="{00000000-0005-0000-0000-000049070000}"/>
    <cellStyle name="Calculation 2 3 3 3 3 2 5" xfId="2421" xr:uid="{00000000-0005-0000-0000-00004A070000}"/>
    <cellStyle name="Calculation 2 3 3 3 3 2 6" xfId="2422" xr:uid="{00000000-0005-0000-0000-00004B070000}"/>
    <cellStyle name="Calculation 2 3 3 3 3 3" xfId="2423" xr:uid="{00000000-0005-0000-0000-00004C070000}"/>
    <cellStyle name="Calculation 2 3 3 3 3 3 2" xfId="2424" xr:uid="{00000000-0005-0000-0000-00004D070000}"/>
    <cellStyle name="Calculation 2 3 3 3 3 4" xfId="2425" xr:uid="{00000000-0005-0000-0000-00004E070000}"/>
    <cellStyle name="Calculation 2 3 3 3 4" xfId="2426" xr:uid="{00000000-0005-0000-0000-00004F070000}"/>
    <cellStyle name="Calculation 2 3 3 3 4 2" xfId="2427" xr:uid="{00000000-0005-0000-0000-000050070000}"/>
    <cellStyle name="Calculation 2 3 3 3 4 2 2" xfId="2428" xr:uid="{00000000-0005-0000-0000-000051070000}"/>
    <cellStyle name="Calculation 2 3 3 3 4 3" xfId="2429" xr:uid="{00000000-0005-0000-0000-000052070000}"/>
    <cellStyle name="Calculation 2 3 3 3 4 4" xfId="2430" xr:uid="{00000000-0005-0000-0000-000053070000}"/>
    <cellStyle name="Calculation 2 3 3 3 4 5" xfId="2431" xr:uid="{00000000-0005-0000-0000-000054070000}"/>
    <cellStyle name="Calculation 2 3 3 3 4 6" xfId="2432" xr:uid="{00000000-0005-0000-0000-000055070000}"/>
    <cellStyle name="Calculation 2 3 3 3 5" xfId="2433" xr:uid="{00000000-0005-0000-0000-000056070000}"/>
    <cellStyle name="Calculation 2 3 3 3 6" xfId="2434" xr:uid="{00000000-0005-0000-0000-000057070000}"/>
    <cellStyle name="Calculation 2 3 3 4" xfId="2435" xr:uid="{00000000-0005-0000-0000-000058070000}"/>
    <cellStyle name="Calculation 2 3 3 4 2" xfId="2436" xr:uid="{00000000-0005-0000-0000-000059070000}"/>
    <cellStyle name="Calculation 2 3 3 4 2 2" xfId="2437" xr:uid="{00000000-0005-0000-0000-00005A070000}"/>
    <cellStyle name="Calculation 2 3 3 4 2 2 2" xfId="2438" xr:uid="{00000000-0005-0000-0000-00005B070000}"/>
    <cellStyle name="Calculation 2 3 3 4 2 2 2 2" xfId="2439" xr:uid="{00000000-0005-0000-0000-00005C070000}"/>
    <cellStyle name="Calculation 2 3 3 4 2 2 3" xfId="2440" xr:uid="{00000000-0005-0000-0000-00005D070000}"/>
    <cellStyle name="Calculation 2 3 3 4 2 2 4" xfId="2441" xr:uid="{00000000-0005-0000-0000-00005E070000}"/>
    <cellStyle name="Calculation 2 3 3 4 2 2 5" xfId="2442" xr:uid="{00000000-0005-0000-0000-00005F070000}"/>
    <cellStyle name="Calculation 2 3 3 4 2 2 6" xfId="2443" xr:uid="{00000000-0005-0000-0000-000060070000}"/>
    <cellStyle name="Calculation 2 3 3 4 2 3" xfId="2444" xr:uid="{00000000-0005-0000-0000-000061070000}"/>
    <cellStyle name="Calculation 2 3 3 4 2 3 2" xfId="2445" xr:uid="{00000000-0005-0000-0000-000062070000}"/>
    <cellStyle name="Calculation 2 3 3 4 2 4" xfId="2446" xr:uid="{00000000-0005-0000-0000-000063070000}"/>
    <cellStyle name="Calculation 2 3 3 4 3" xfId="2447" xr:uid="{00000000-0005-0000-0000-000064070000}"/>
    <cellStyle name="Calculation 2 3 3 4 3 2" xfId="2448" xr:uid="{00000000-0005-0000-0000-000065070000}"/>
    <cellStyle name="Calculation 2 3 3 4 3 2 2" xfId="2449" xr:uid="{00000000-0005-0000-0000-000066070000}"/>
    <cellStyle name="Calculation 2 3 3 4 3 3" xfId="2450" xr:uid="{00000000-0005-0000-0000-000067070000}"/>
    <cellStyle name="Calculation 2 3 3 4 3 4" xfId="2451" xr:uid="{00000000-0005-0000-0000-000068070000}"/>
    <cellStyle name="Calculation 2 3 3 4 3 5" xfId="2452" xr:uid="{00000000-0005-0000-0000-000069070000}"/>
    <cellStyle name="Calculation 2 3 3 4 3 6" xfId="2453" xr:uid="{00000000-0005-0000-0000-00006A070000}"/>
    <cellStyle name="Calculation 2 3 3 4 4" xfId="2454" xr:uid="{00000000-0005-0000-0000-00006B070000}"/>
    <cellStyle name="Calculation 2 3 3 4 5" xfId="2455" xr:uid="{00000000-0005-0000-0000-00006C070000}"/>
    <cellStyle name="Calculation 2 3 3 5" xfId="2456" xr:uid="{00000000-0005-0000-0000-00006D070000}"/>
    <cellStyle name="Calculation 2 3 3 5 2" xfId="2457" xr:uid="{00000000-0005-0000-0000-00006E070000}"/>
    <cellStyle name="Calculation 2 3 3 5 2 2" xfId="2458" xr:uid="{00000000-0005-0000-0000-00006F070000}"/>
    <cellStyle name="Calculation 2 3 3 5 2 2 2" xfId="2459" xr:uid="{00000000-0005-0000-0000-000070070000}"/>
    <cellStyle name="Calculation 2 3 3 5 2 3" xfId="2460" xr:uid="{00000000-0005-0000-0000-000071070000}"/>
    <cellStyle name="Calculation 2 3 3 5 2 4" xfId="2461" xr:uid="{00000000-0005-0000-0000-000072070000}"/>
    <cellStyle name="Calculation 2 3 3 5 2 5" xfId="2462" xr:uid="{00000000-0005-0000-0000-000073070000}"/>
    <cellStyle name="Calculation 2 3 3 5 2 6" xfId="2463" xr:uid="{00000000-0005-0000-0000-000074070000}"/>
    <cellStyle name="Calculation 2 3 3 5 3" xfId="2464" xr:uid="{00000000-0005-0000-0000-000075070000}"/>
    <cellStyle name="Calculation 2 3 3 5 3 2" xfId="2465" xr:uid="{00000000-0005-0000-0000-000076070000}"/>
    <cellStyle name="Calculation 2 3 3 5 4" xfId="2466" xr:uid="{00000000-0005-0000-0000-000077070000}"/>
    <cellStyle name="Calculation 2 3 3 6" xfId="2467" xr:uid="{00000000-0005-0000-0000-000078070000}"/>
    <cellStyle name="Calculation 2 3 3 6 2" xfId="2468" xr:uid="{00000000-0005-0000-0000-000079070000}"/>
    <cellStyle name="Calculation 2 3 3 6 2 2" xfId="2469" xr:uid="{00000000-0005-0000-0000-00007A070000}"/>
    <cellStyle name="Calculation 2 3 3 6 3" xfId="2470" xr:uid="{00000000-0005-0000-0000-00007B070000}"/>
    <cellStyle name="Calculation 2 3 3 6 4" xfId="2471" xr:uid="{00000000-0005-0000-0000-00007C070000}"/>
    <cellStyle name="Calculation 2 3 3 6 5" xfId="2472" xr:uid="{00000000-0005-0000-0000-00007D070000}"/>
    <cellStyle name="Calculation 2 3 3 6 6" xfId="2473" xr:uid="{00000000-0005-0000-0000-00007E070000}"/>
    <cellStyle name="Calculation 2 3 3 7" xfId="2474" xr:uid="{00000000-0005-0000-0000-00007F070000}"/>
    <cellStyle name="Calculation 2 3 3 8" xfId="2475" xr:uid="{00000000-0005-0000-0000-000080070000}"/>
    <cellStyle name="Calculation 2 3 4" xfId="2476" xr:uid="{00000000-0005-0000-0000-000081070000}"/>
    <cellStyle name="Calculation 2 3 4 2" xfId="2477" xr:uid="{00000000-0005-0000-0000-000082070000}"/>
    <cellStyle name="Calculation 2 3 4 2 2" xfId="2478" xr:uid="{00000000-0005-0000-0000-000083070000}"/>
    <cellStyle name="Calculation 2 3 4 2 2 2" xfId="2479" xr:uid="{00000000-0005-0000-0000-000084070000}"/>
    <cellStyle name="Calculation 2 3 4 2 2 2 2" xfId="2480" xr:uid="{00000000-0005-0000-0000-000085070000}"/>
    <cellStyle name="Calculation 2 3 4 2 2 2 2 2" xfId="2481" xr:uid="{00000000-0005-0000-0000-000086070000}"/>
    <cellStyle name="Calculation 2 3 4 2 2 2 2 2 2" xfId="2482" xr:uid="{00000000-0005-0000-0000-000087070000}"/>
    <cellStyle name="Calculation 2 3 4 2 2 2 2 3" xfId="2483" xr:uid="{00000000-0005-0000-0000-000088070000}"/>
    <cellStyle name="Calculation 2 3 4 2 2 2 2 4" xfId="2484" xr:uid="{00000000-0005-0000-0000-000089070000}"/>
    <cellStyle name="Calculation 2 3 4 2 2 2 2 5" xfId="2485" xr:uid="{00000000-0005-0000-0000-00008A070000}"/>
    <cellStyle name="Calculation 2 3 4 2 2 2 2 6" xfId="2486" xr:uid="{00000000-0005-0000-0000-00008B070000}"/>
    <cellStyle name="Calculation 2 3 4 2 2 2 3" xfId="2487" xr:uid="{00000000-0005-0000-0000-00008C070000}"/>
    <cellStyle name="Calculation 2 3 4 2 2 2 3 2" xfId="2488" xr:uid="{00000000-0005-0000-0000-00008D070000}"/>
    <cellStyle name="Calculation 2 3 4 2 2 2 4" xfId="2489" xr:uid="{00000000-0005-0000-0000-00008E070000}"/>
    <cellStyle name="Calculation 2 3 4 2 2 3" xfId="2490" xr:uid="{00000000-0005-0000-0000-00008F070000}"/>
    <cellStyle name="Calculation 2 3 4 2 2 3 2" xfId="2491" xr:uid="{00000000-0005-0000-0000-000090070000}"/>
    <cellStyle name="Calculation 2 3 4 2 2 3 2 2" xfId="2492" xr:uid="{00000000-0005-0000-0000-000091070000}"/>
    <cellStyle name="Calculation 2 3 4 2 2 3 3" xfId="2493" xr:uid="{00000000-0005-0000-0000-000092070000}"/>
    <cellStyle name="Calculation 2 3 4 2 2 3 4" xfId="2494" xr:uid="{00000000-0005-0000-0000-000093070000}"/>
    <cellStyle name="Calculation 2 3 4 2 2 3 5" xfId="2495" xr:uid="{00000000-0005-0000-0000-000094070000}"/>
    <cellStyle name="Calculation 2 3 4 2 2 3 6" xfId="2496" xr:uid="{00000000-0005-0000-0000-000095070000}"/>
    <cellStyle name="Calculation 2 3 4 2 2 4" xfId="2497" xr:uid="{00000000-0005-0000-0000-000096070000}"/>
    <cellStyle name="Calculation 2 3 4 2 2 5" xfId="2498" xr:uid="{00000000-0005-0000-0000-000097070000}"/>
    <cellStyle name="Calculation 2 3 4 2 3" xfId="2499" xr:uid="{00000000-0005-0000-0000-000098070000}"/>
    <cellStyle name="Calculation 2 3 4 2 3 2" xfId="2500" xr:uid="{00000000-0005-0000-0000-000099070000}"/>
    <cellStyle name="Calculation 2 3 4 2 3 2 2" xfId="2501" xr:uid="{00000000-0005-0000-0000-00009A070000}"/>
    <cellStyle name="Calculation 2 3 4 2 3 2 2 2" xfId="2502" xr:uid="{00000000-0005-0000-0000-00009B070000}"/>
    <cellStyle name="Calculation 2 3 4 2 3 2 3" xfId="2503" xr:uid="{00000000-0005-0000-0000-00009C070000}"/>
    <cellStyle name="Calculation 2 3 4 2 3 2 4" xfId="2504" xr:uid="{00000000-0005-0000-0000-00009D070000}"/>
    <cellStyle name="Calculation 2 3 4 2 3 2 5" xfId="2505" xr:uid="{00000000-0005-0000-0000-00009E070000}"/>
    <cellStyle name="Calculation 2 3 4 2 3 2 6" xfId="2506" xr:uid="{00000000-0005-0000-0000-00009F070000}"/>
    <cellStyle name="Calculation 2 3 4 2 3 3" xfId="2507" xr:uid="{00000000-0005-0000-0000-0000A0070000}"/>
    <cellStyle name="Calculation 2 3 4 2 3 3 2" xfId="2508" xr:uid="{00000000-0005-0000-0000-0000A1070000}"/>
    <cellStyle name="Calculation 2 3 4 2 3 4" xfId="2509" xr:uid="{00000000-0005-0000-0000-0000A2070000}"/>
    <cellStyle name="Calculation 2 3 4 2 4" xfId="2510" xr:uid="{00000000-0005-0000-0000-0000A3070000}"/>
    <cellStyle name="Calculation 2 3 4 2 4 2" xfId="2511" xr:uid="{00000000-0005-0000-0000-0000A4070000}"/>
    <cellStyle name="Calculation 2 3 4 2 4 2 2" xfId="2512" xr:uid="{00000000-0005-0000-0000-0000A5070000}"/>
    <cellStyle name="Calculation 2 3 4 2 4 3" xfId="2513" xr:uid="{00000000-0005-0000-0000-0000A6070000}"/>
    <cellStyle name="Calculation 2 3 4 2 4 4" xfId="2514" xr:uid="{00000000-0005-0000-0000-0000A7070000}"/>
    <cellStyle name="Calculation 2 3 4 2 4 5" xfId="2515" xr:uid="{00000000-0005-0000-0000-0000A8070000}"/>
    <cellStyle name="Calculation 2 3 4 2 4 6" xfId="2516" xr:uid="{00000000-0005-0000-0000-0000A9070000}"/>
    <cellStyle name="Calculation 2 3 4 2 5" xfId="2517" xr:uid="{00000000-0005-0000-0000-0000AA070000}"/>
    <cellStyle name="Calculation 2 3 4 2 6" xfId="2518" xr:uid="{00000000-0005-0000-0000-0000AB070000}"/>
    <cellStyle name="Calculation 2 3 4 3" xfId="2519" xr:uid="{00000000-0005-0000-0000-0000AC070000}"/>
    <cellStyle name="Calculation 2 3 4 3 2" xfId="2520" xr:uid="{00000000-0005-0000-0000-0000AD070000}"/>
    <cellStyle name="Calculation 2 3 4 3 2 2" xfId="2521" xr:uid="{00000000-0005-0000-0000-0000AE070000}"/>
    <cellStyle name="Calculation 2 3 4 3 2 2 2" xfId="2522" xr:uid="{00000000-0005-0000-0000-0000AF070000}"/>
    <cellStyle name="Calculation 2 3 4 3 2 2 2 2" xfId="2523" xr:uid="{00000000-0005-0000-0000-0000B0070000}"/>
    <cellStyle name="Calculation 2 3 4 3 2 2 3" xfId="2524" xr:uid="{00000000-0005-0000-0000-0000B1070000}"/>
    <cellStyle name="Calculation 2 3 4 3 2 2 4" xfId="2525" xr:uid="{00000000-0005-0000-0000-0000B2070000}"/>
    <cellStyle name="Calculation 2 3 4 3 2 2 5" xfId="2526" xr:uid="{00000000-0005-0000-0000-0000B3070000}"/>
    <cellStyle name="Calculation 2 3 4 3 2 2 6" xfId="2527" xr:uid="{00000000-0005-0000-0000-0000B4070000}"/>
    <cellStyle name="Calculation 2 3 4 3 2 3" xfId="2528" xr:uid="{00000000-0005-0000-0000-0000B5070000}"/>
    <cellStyle name="Calculation 2 3 4 3 2 3 2" xfId="2529" xr:uid="{00000000-0005-0000-0000-0000B6070000}"/>
    <cellStyle name="Calculation 2 3 4 3 2 4" xfId="2530" xr:uid="{00000000-0005-0000-0000-0000B7070000}"/>
    <cellStyle name="Calculation 2 3 4 3 3" xfId="2531" xr:uid="{00000000-0005-0000-0000-0000B8070000}"/>
    <cellStyle name="Calculation 2 3 4 3 3 2" xfId="2532" xr:uid="{00000000-0005-0000-0000-0000B9070000}"/>
    <cellStyle name="Calculation 2 3 4 3 3 2 2" xfId="2533" xr:uid="{00000000-0005-0000-0000-0000BA070000}"/>
    <cellStyle name="Calculation 2 3 4 3 3 3" xfId="2534" xr:uid="{00000000-0005-0000-0000-0000BB070000}"/>
    <cellStyle name="Calculation 2 3 4 3 3 4" xfId="2535" xr:uid="{00000000-0005-0000-0000-0000BC070000}"/>
    <cellStyle name="Calculation 2 3 4 3 3 5" xfId="2536" xr:uid="{00000000-0005-0000-0000-0000BD070000}"/>
    <cellStyle name="Calculation 2 3 4 3 3 6" xfId="2537" xr:uid="{00000000-0005-0000-0000-0000BE070000}"/>
    <cellStyle name="Calculation 2 3 4 3 4" xfId="2538" xr:uid="{00000000-0005-0000-0000-0000BF070000}"/>
    <cellStyle name="Calculation 2 3 4 3 5" xfId="2539" xr:uid="{00000000-0005-0000-0000-0000C0070000}"/>
    <cellStyle name="Calculation 2 3 4 4" xfId="2540" xr:uid="{00000000-0005-0000-0000-0000C1070000}"/>
    <cellStyle name="Calculation 2 3 4 4 2" xfId="2541" xr:uid="{00000000-0005-0000-0000-0000C2070000}"/>
    <cellStyle name="Calculation 2 3 4 4 2 2" xfId="2542" xr:uid="{00000000-0005-0000-0000-0000C3070000}"/>
    <cellStyle name="Calculation 2 3 4 4 2 2 2" xfId="2543" xr:uid="{00000000-0005-0000-0000-0000C4070000}"/>
    <cellStyle name="Calculation 2 3 4 4 2 3" xfId="2544" xr:uid="{00000000-0005-0000-0000-0000C5070000}"/>
    <cellStyle name="Calculation 2 3 4 4 2 4" xfId="2545" xr:uid="{00000000-0005-0000-0000-0000C6070000}"/>
    <cellStyle name="Calculation 2 3 4 4 2 5" xfId="2546" xr:uid="{00000000-0005-0000-0000-0000C7070000}"/>
    <cellStyle name="Calculation 2 3 4 4 2 6" xfId="2547" xr:uid="{00000000-0005-0000-0000-0000C8070000}"/>
    <cellStyle name="Calculation 2 3 4 4 3" xfId="2548" xr:uid="{00000000-0005-0000-0000-0000C9070000}"/>
    <cellStyle name="Calculation 2 3 4 4 3 2" xfId="2549" xr:uid="{00000000-0005-0000-0000-0000CA070000}"/>
    <cellStyle name="Calculation 2 3 4 4 4" xfId="2550" xr:uid="{00000000-0005-0000-0000-0000CB070000}"/>
    <cellStyle name="Calculation 2 3 4 5" xfId="2551" xr:uid="{00000000-0005-0000-0000-0000CC070000}"/>
    <cellStyle name="Calculation 2 3 4 5 2" xfId="2552" xr:uid="{00000000-0005-0000-0000-0000CD070000}"/>
    <cellStyle name="Calculation 2 3 4 5 2 2" xfId="2553" xr:uid="{00000000-0005-0000-0000-0000CE070000}"/>
    <cellStyle name="Calculation 2 3 4 5 3" xfId="2554" xr:uid="{00000000-0005-0000-0000-0000CF070000}"/>
    <cellStyle name="Calculation 2 3 4 5 4" xfId="2555" xr:uid="{00000000-0005-0000-0000-0000D0070000}"/>
    <cellStyle name="Calculation 2 3 4 5 5" xfId="2556" xr:uid="{00000000-0005-0000-0000-0000D1070000}"/>
    <cellStyle name="Calculation 2 3 4 5 6" xfId="2557" xr:uid="{00000000-0005-0000-0000-0000D2070000}"/>
    <cellStyle name="Calculation 2 3 4 6" xfId="2558" xr:uid="{00000000-0005-0000-0000-0000D3070000}"/>
    <cellStyle name="Calculation 2 3 4 7" xfId="2559" xr:uid="{00000000-0005-0000-0000-0000D4070000}"/>
    <cellStyle name="Calculation 2 3 5" xfId="2560" xr:uid="{00000000-0005-0000-0000-0000D5070000}"/>
    <cellStyle name="Calculation 2 3 5 2" xfId="2561" xr:uid="{00000000-0005-0000-0000-0000D6070000}"/>
    <cellStyle name="Calculation 2 3 5 2 2" xfId="2562" xr:uid="{00000000-0005-0000-0000-0000D7070000}"/>
    <cellStyle name="Calculation 2 3 5 2 2 2" xfId="2563" xr:uid="{00000000-0005-0000-0000-0000D8070000}"/>
    <cellStyle name="Calculation 2 3 5 2 2 2 2" xfId="2564" xr:uid="{00000000-0005-0000-0000-0000D9070000}"/>
    <cellStyle name="Calculation 2 3 5 2 2 2 2 2" xfId="2565" xr:uid="{00000000-0005-0000-0000-0000DA070000}"/>
    <cellStyle name="Calculation 2 3 5 2 2 2 3" xfId="2566" xr:uid="{00000000-0005-0000-0000-0000DB070000}"/>
    <cellStyle name="Calculation 2 3 5 2 2 2 4" xfId="2567" xr:uid="{00000000-0005-0000-0000-0000DC070000}"/>
    <cellStyle name="Calculation 2 3 5 2 2 2 5" xfId="2568" xr:uid="{00000000-0005-0000-0000-0000DD070000}"/>
    <cellStyle name="Calculation 2 3 5 2 2 2 6" xfId="2569" xr:uid="{00000000-0005-0000-0000-0000DE070000}"/>
    <cellStyle name="Calculation 2 3 5 2 2 3" xfId="2570" xr:uid="{00000000-0005-0000-0000-0000DF070000}"/>
    <cellStyle name="Calculation 2 3 5 2 2 3 2" xfId="2571" xr:uid="{00000000-0005-0000-0000-0000E0070000}"/>
    <cellStyle name="Calculation 2 3 5 2 2 4" xfId="2572" xr:uid="{00000000-0005-0000-0000-0000E1070000}"/>
    <cellStyle name="Calculation 2 3 5 2 3" xfId="2573" xr:uid="{00000000-0005-0000-0000-0000E2070000}"/>
    <cellStyle name="Calculation 2 3 5 2 3 2" xfId="2574" xr:uid="{00000000-0005-0000-0000-0000E3070000}"/>
    <cellStyle name="Calculation 2 3 5 2 3 2 2" xfId="2575" xr:uid="{00000000-0005-0000-0000-0000E4070000}"/>
    <cellStyle name="Calculation 2 3 5 2 3 3" xfId="2576" xr:uid="{00000000-0005-0000-0000-0000E5070000}"/>
    <cellStyle name="Calculation 2 3 5 2 3 4" xfId="2577" xr:uid="{00000000-0005-0000-0000-0000E6070000}"/>
    <cellStyle name="Calculation 2 3 5 2 3 5" xfId="2578" xr:uid="{00000000-0005-0000-0000-0000E7070000}"/>
    <cellStyle name="Calculation 2 3 5 2 3 6" xfId="2579" xr:uid="{00000000-0005-0000-0000-0000E8070000}"/>
    <cellStyle name="Calculation 2 3 5 2 4" xfId="2580" xr:uid="{00000000-0005-0000-0000-0000E9070000}"/>
    <cellStyle name="Calculation 2 3 5 2 5" xfId="2581" xr:uid="{00000000-0005-0000-0000-0000EA070000}"/>
    <cellStyle name="Calculation 2 3 5 3" xfId="2582" xr:uid="{00000000-0005-0000-0000-0000EB070000}"/>
    <cellStyle name="Calculation 2 3 5 3 2" xfId="2583" xr:uid="{00000000-0005-0000-0000-0000EC070000}"/>
    <cellStyle name="Calculation 2 3 5 3 2 2" xfId="2584" xr:uid="{00000000-0005-0000-0000-0000ED070000}"/>
    <cellStyle name="Calculation 2 3 5 3 2 2 2" xfId="2585" xr:uid="{00000000-0005-0000-0000-0000EE070000}"/>
    <cellStyle name="Calculation 2 3 5 3 2 3" xfId="2586" xr:uid="{00000000-0005-0000-0000-0000EF070000}"/>
    <cellStyle name="Calculation 2 3 5 3 2 4" xfId="2587" xr:uid="{00000000-0005-0000-0000-0000F0070000}"/>
    <cellStyle name="Calculation 2 3 5 3 2 5" xfId="2588" xr:uid="{00000000-0005-0000-0000-0000F1070000}"/>
    <cellStyle name="Calculation 2 3 5 3 2 6" xfId="2589" xr:uid="{00000000-0005-0000-0000-0000F2070000}"/>
    <cellStyle name="Calculation 2 3 5 3 3" xfId="2590" xr:uid="{00000000-0005-0000-0000-0000F3070000}"/>
    <cellStyle name="Calculation 2 3 5 3 3 2" xfId="2591" xr:uid="{00000000-0005-0000-0000-0000F4070000}"/>
    <cellStyle name="Calculation 2 3 5 3 4" xfId="2592" xr:uid="{00000000-0005-0000-0000-0000F5070000}"/>
    <cellStyle name="Calculation 2 3 5 4" xfId="2593" xr:uid="{00000000-0005-0000-0000-0000F6070000}"/>
    <cellStyle name="Calculation 2 3 5 4 2" xfId="2594" xr:uid="{00000000-0005-0000-0000-0000F7070000}"/>
    <cellStyle name="Calculation 2 3 5 4 2 2" xfId="2595" xr:uid="{00000000-0005-0000-0000-0000F8070000}"/>
    <cellStyle name="Calculation 2 3 5 4 3" xfId="2596" xr:uid="{00000000-0005-0000-0000-0000F9070000}"/>
    <cellStyle name="Calculation 2 3 5 4 4" xfId="2597" xr:uid="{00000000-0005-0000-0000-0000FA070000}"/>
    <cellStyle name="Calculation 2 3 5 4 5" xfId="2598" xr:uid="{00000000-0005-0000-0000-0000FB070000}"/>
    <cellStyle name="Calculation 2 3 5 4 6" xfId="2599" xr:uid="{00000000-0005-0000-0000-0000FC070000}"/>
    <cellStyle name="Calculation 2 3 5 5" xfId="2600" xr:uid="{00000000-0005-0000-0000-0000FD070000}"/>
    <cellStyle name="Calculation 2 3 5 6" xfId="2601" xr:uid="{00000000-0005-0000-0000-0000FE070000}"/>
    <cellStyle name="Calculation 2 3 6" xfId="2602" xr:uid="{00000000-0005-0000-0000-0000FF070000}"/>
    <cellStyle name="Calculation 2 3 6 2" xfId="2603" xr:uid="{00000000-0005-0000-0000-000000080000}"/>
    <cellStyle name="Calculation 2 3 6 2 2" xfId="2604" xr:uid="{00000000-0005-0000-0000-000001080000}"/>
    <cellStyle name="Calculation 2 3 6 2 2 2" xfId="2605" xr:uid="{00000000-0005-0000-0000-000002080000}"/>
    <cellStyle name="Calculation 2 3 6 2 2 2 2" xfId="2606" xr:uid="{00000000-0005-0000-0000-000003080000}"/>
    <cellStyle name="Calculation 2 3 6 2 2 3" xfId="2607" xr:uid="{00000000-0005-0000-0000-000004080000}"/>
    <cellStyle name="Calculation 2 3 6 2 2 4" xfId="2608" xr:uid="{00000000-0005-0000-0000-000005080000}"/>
    <cellStyle name="Calculation 2 3 6 2 2 5" xfId="2609" xr:uid="{00000000-0005-0000-0000-000006080000}"/>
    <cellStyle name="Calculation 2 3 6 2 2 6" xfId="2610" xr:uid="{00000000-0005-0000-0000-000007080000}"/>
    <cellStyle name="Calculation 2 3 6 2 3" xfId="2611" xr:uid="{00000000-0005-0000-0000-000008080000}"/>
    <cellStyle name="Calculation 2 3 6 2 3 2" xfId="2612" xr:uid="{00000000-0005-0000-0000-000009080000}"/>
    <cellStyle name="Calculation 2 3 6 2 4" xfId="2613" xr:uid="{00000000-0005-0000-0000-00000A080000}"/>
    <cellStyle name="Calculation 2 3 6 3" xfId="2614" xr:uid="{00000000-0005-0000-0000-00000B080000}"/>
    <cellStyle name="Calculation 2 3 6 3 2" xfId="2615" xr:uid="{00000000-0005-0000-0000-00000C080000}"/>
    <cellStyle name="Calculation 2 3 6 3 2 2" xfId="2616" xr:uid="{00000000-0005-0000-0000-00000D080000}"/>
    <cellStyle name="Calculation 2 3 6 3 3" xfId="2617" xr:uid="{00000000-0005-0000-0000-00000E080000}"/>
    <cellStyle name="Calculation 2 3 6 3 4" xfId="2618" xr:uid="{00000000-0005-0000-0000-00000F080000}"/>
    <cellStyle name="Calculation 2 3 6 3 5" xfId="2619" xr:uid="{00000000-0005-0000-0000-000010080000}"/>
    <cellStyle name="Calculation 2 3 6 3 6" xfId="2620" xr:uid="{00000000-0005-0000-0000-000011080000}"/>
    <cellStyle name="Calculation 2 3 6 4" xfId="2621" xr:uid="{00000000-0005-0000-0000-000012080000}"/>
    <cellStyle name="Calculation 2 3 6 5" xfId="2622" xr:uid="{00000000-0005-0000-0000-000013080000}"/>
    <cellStyle name="Calculation 2 3 7" xfId="2623" xr:uid="{00000000-0005-0000-0000-000014080000}"/>
    <cellStyle name="Calculation 2 3 7 2" xfId="2624" xr:uid="{00000000-0005-0000-0000-000015080000}"/>
    <cellStyle name="Calculation 2 3 7 2 2" xfId="2625" xr:uid="{00000000-0005-0000-0000-000016080000}"/>
    <cellStyle name="Calculation 2 3 7 2 2 2" xfId="2626" xr:uid="{00000000-0005-0000-0000-000017080000}"/>
    <cellStyle name="Calculation 2 3 7 2 3" xfId="2627" xr:uid="{00000000-0005-0000-0000-000018080000}"/>
    <cellStyle name="Calculation 2 3 7 2 4" xfId="2628" xr:uid="{00000000-0005-0000-0000-000019080000}"/>
    <cellStyle name="Calculation 2 3 7 2 5" xfId="2629" xr:uid="{00000000-0005-0000-0000-00001A080000}"/>
    <cellStyle name="Calculation 2 3 7 2 6" xfId="2630" xr:uid="{00000000-0005-0000-0000-00001B080000}"/>
    <cellStyle name="Calculation 2 3 7 3" xfId="2631" xr:uid="{00000000-0005-0000-0000-00001C080000}"/>
    <cellStyle name="Calculation 2 3 7 3 2" xfId="2632" xr:uid="{00000000-0005-0000-0000-00001D080000}"/>
    <cellStyle name="Calculation 2 3 7 4" xfId="2633" xr:uid="{00000000-0005-0000-0000-00001E080000}"/>
    <cellStyle name="Calculation 2 3 8" xfId="2634" xr:uid="{00000000-0005-0000-0000-00001F080000}"/>
    <cellStyle name="Calculation 2 3 8 2" xfId="2635" xr:uid="{00000000-0005-0000-0000-000020080000}"/>
    <cellStyle name="Calculation 2 3 8 2 2" xfId="2636" xr:uid="{00000000-0005-0000-0000-000021080000}"/>
    <cellStyle name="Calculation 2 3 8 3" xfId="2637" xr:uid="{00000000-0005-0000-0000-000022080000}"/>
    <cellStyle name="Calculation 2 3 8 4" xfId="2638" xr:uid="{00000000-0005-0000-0000-000023080000}"/>
    <cellStyle name="Calculation 2 3 8 5" xfId="2639" xr:uid="{00000000-0005-0000-0000-000024080000}"/>
    <cellStyle name="Calculation 2 3 8 6" xfId="2640" xr:uid="{00000000-0005-0000-0000-000025080000}"/>
    <cellStyle name="Calculation 2 3 9" xfId="2641" xr:uid="{00000000-0005-0000-0000-000026080000}"/>
    <cellStyle name="Calculation 2 4" xfId="73" xr:uid="{00000000-0005-0000-0000-000027080000}"/>
    <cellStyle name="Calculation 2 4 2" xfId="2642" xr:uid="{00000000-0005-0000-0000-000028080000}"/>
    <cellStyle name="Calculation 2 4 2 2" xfId="2643" xr:uid="{00000000-0005-0000-0000-000029080000}"/>
    <cellStyle name="Calculation 2 4 2 2 2" xfId="2644" xr:uid="{00000000-0005-0000-0000-00002A080000}"/>
    <cellStyle name="Calculation 2 4 2 2 2 2" xfId="2645" xr:uid="{00000000-0005-0000-0000-00002B080000}"/>
    <cellStyle name="Calculation 2 4 2 2 2 2 2" xfId="2646" xr:uid="{00000000-0005-0000-0000-00002C080000}"/>
    <cellStyle name="Calculation 2 4 2 2 2 2 2 2" xfId="2647" xr:uid="{00000000-0005-0000-0000-00002D080000}"/>
    <cellStyle name="Calculation 2 4 2 2 2 2 2 2 2" xfId="2648" xr:uid="{00000000-0005-0000-0000-00002E080000}"/>
    <cellStyle name="Calculation 2 4 2 2 2 2 2 2 2 2" xfId="2649" xr:uid="{00000000-0005-0000-0000-00002F080000}"/>
    <cellStyle name="Calculation 2 4 2 2 2 2 2 2 3" xfId="2650" xr:uid="{00000000-0005-0000-0000-000030080000}"/>
    <cellStyle name="Calculation 2 4 2 2 2 2 2 2 4" xfId="2651" xr:uid="{00000000-0005-0000-0000-000031080000}"/>
    <cellStyle name="Calculation 2 4 2 2 2 2 2 2 5" xfId="2652" xr:uid="{00000000-0005-0000-0000-000032080000}"/>
    <cellStyle name="Calculation 2 4 2 2 2 2 2 2 6" xfId="2653" xr:uid="{00000000-0005-0000-0000-000033080000}"/>
    <cellStyle name="Calculation 2 4 2 2 2 2 2 3" xfId="2654" xr:uid="{00000000-0005-0000-0000-000034080000}"/>
    <cellStyle name="Calculation 2 4 2 2 2 2 2 3 2" xfId="2655" xr:uid="{00000000-0005-0000-0000-000035080000}"/>
    <cellStyle name="Calculation 2 4 2 2 2 2 2 4" xfId="2656" xr:uid="{00000000-0005-0000-0000-000036080000}"/>
    <cellStyle name="Calculation 2 4 2 2 2 2 3" xfId="2657" xr:uid="{00000000-0005-0000-0000-000037080000}"/>
    <cellStyle name="Calculation 2 4 2 2 2 2 3 2" xfId="2658" xr:uid="{00000000-0005-0000-0000-000038080000}"/>
    <cellStyle name="Calculation 2 4 2 2 2 2 3 2 2" xfId="2659" xr:uid="{00000000-0005-0000-0000-000039080000}"/>
    <cellStyle name="Calculation 2 4 2 2 2 2 3 3" xfId="2660" xr:uid="{00000000-0005-0000-0000-00003A080000}"/>
    <cellStyle name="Calculation 2 4 2 2 2 2 3 4" xfId="2661" xr:uid="{00000000-0005-0000-0000-00003B080000}"/>
    <cellStyle name="Calculation 2 4 2 2 2 2 3 5" xfId="2662" xr:uid="{00000000-0005-0000-0000-00003C080000}"/>
    <cellStyle name="Calculation 2 4 2 2 2 2 3 6" xfId="2663" xr:uid="{00000000-0005-0000-0000-00003D080000}"/>
    <cellStyle name="Calculation 2 4 2 2 2 2 4" xfId="2664" xr:uid="{00000000-0005-0000-0000-00003E080000}"/>
    <cellStyle name="Calculation 2 4 2 2 2 2 5" xfId="2665" xr:uid="{00000000-0005-0000-0000-00003F080000}"/>
    <cellStyle name="Calculation 2 4 2 2 2 3" xfId="2666" xr:uid="{00000000-0005-0000-0000-000040080000}"/>
    <cellStyle name="Calculation 2 4 2 2 2 3 2" xfId="2667" xr:uid="{00000000-0005-0000-0000-000041080000}"/>
    <cellStyle name="Calculation 2 4 2 2 2 3 2 2" xfId="2668" xr:uid="{00000000-0005-0000-0000-000042080000}"/>
    <cellStyle name="Calculation 2 4 2 2 2 3 2 2 2" xfId="2669" xr:uid="{00000000-0005-0000-0000-000043080000}"/>
    <cellStyle name="Calculation 2 4 2 2 2 3 2 3" xfId="2670" xr:uid="{00000000-0005-0000-0000-000044080000}"/>
    <cellStyle name="Calculation 2 4 2 2 2 3 2 4" xfId="2671" xr:uid="{00000000-0005-0000-0000-000045080000}"/>
    <cellStyle name="Calculation 2 4 2 2 2 3 2 5" xfId="2672" xr:uid="{00000000-0005-0000-0000-000046080000}"/>
    <cellStyle name="Calculation 2 4 2 2 2 3 2 6" xfId="2673" xr:uid="{00000000-0005-0000-0000-000047080000}"/>
    <cellStyle name="Calculation 2 4 2 2 2 3 3" xfId="2674" xr:uid="{00000000-0005-0000-0000-000048080000}"/>
    <cellStyle name="Calculation 2 4 2 2 2 3 3 2" xfId="2675" xr:uid="{00000000-0005-0000-0000-000049080000}"/>
    <cellStyle name="Calculation 2 4 2 2 2 3 4" xfId="2676" xr:uid="{00000000-0005-0000-0000-00004A080000}"/>
    <cellStyle name="Calculation 2 4 2 2 2 4" xfId="2677" xr:uid="{00000000-0005-0000-0000-00004B080000}"/>
    <cellStyle name="Calculation 2 4 2 2 2 4 2" xfId="2678" xr:uid="{00000000-0005-0000-0000-00004C080000}"/>
    <cellStyle name="Calculation 2 4 2 2 2 4 2 2" xfId="2679" xr:uid="{00000000-0005-0000-0000-00004D080000}"/>
    <cellStyle name="Calculation 2 4 2 2 2 4 3" xfId="2680" xr:uid="{00000000-0005-0000-0000-00004E080000}"/>
    <cellStyle name="Calculation 2 4 2 2 2 4 4" xfId="2681" xr:uid="{00000000-0005-0000-0000-00004F080000}"/>
    <cellStyle name="Calculation 2 4 2 2 2 4 5" xfId="2682" xr:uid="{00000000-0005-0000-0000-000050080000}"/>
    <cellStyle name="Calculation 2 4 2 2 2 4 6" xfId="2683" xr:uid="{00000000-0005-0000-0000-000051080000}"/>
    <cellStyle name="Calculation 2 4 2 2 2 5" xfId="2684" xr:uid="{00000000-0005-0000-0000-000052080000}"/>
    <cellStyle name="Calculation 2 4 2 2 2 6" xfId="2685" xr:uid="{00000000-0005-0000-0000-000053080000}"/>
    <cellStyle name="Calculation 2 4 2 2 3" xfId="2686" xr:uid="{00000000-0005-0000-0000-000054080000}"/>
    <cellStyle name="Calculation 2 4 2 2 3 2" xfId="2687" xr:uid="{00000000-0005-0000-0000-000055080000}"/>
    <cellStyle name="Calculation 2 4 2 2 3 2 2" xfId="2688" xr:uid="{00000000-0005-0000-0000-000056080000}"/>
    <cellStyle name="Calculation 2 4 2 2 3 2 2 2" xfId="2689" xr:uid="{00000000-0005-0000-0000-000057080000}"/>
    <cellStyle name="Calculation 2 4 2 2 3 2 2 2 2" xfId="2690" xr:uid="{00000000-0005-0000-0000-000058080000}"/>
    <cellStyle name="Calculation 2 4 2 2 3 2 2 3" xfId="2691" xr:uid="{00000000-0005-0000-0000-000059080000}"/>
    <cellStyle name="Calculation 2 4 2 2 3 2 2 4" xfId="2692" xr:uid="{00000000-0005-0000-0000-00005A080000}"/>
    <cellStyle name="Calculation 2 4 2 2 3 2 2 5" xfId="2693" xr:uid="{00000000-0005-0000-0000-00005B080000}"/>
    <cellStyle name="Calculation 2 4 2 2 3 2 2 6" xfId="2694" xr:uid="{00000000-0005-0000-0000-00005C080000}"/>
    <cellStyle name="Calculation 2 4 2 2 3 2 3" xfId="2695" xr:uid="{00000000-0005-0000-0000-00005D080000}"/>
    <cellStyle name="Calculation 2 4 2 2 3 2 3 2" xfId="2696" xr:uid="{00000000-0005-0000-0000-00005E080000}"/>
    <cellStyle name="Calculation 2 4 2 2 3 2 4" xfId="2697" xr:uid="{00000000-0005-0000-0000-00005F080000}"/>
    <cellStyle name="Calculation 2 4 2 2 3 3" xfId="2698" xr:uid="{00000000-0005-0000-0000-000060080000}"/>
    <cellStyle name="Calculation 2 4 2 2 3 3 2" xfId="2699" xr:uid="{00000000-0005-0000-0000-000061080000}"/>
    <cellStyle name="Calculation 2 4 2 2 3 3 2 2" xfId="2700" xr:uid="{00000000-0005-0000-0000-000062080000}"/>
    <cellStyle name="Calculation 2 4 2 2 3 3 3" xfId="2701" xr:uid="{00000000-0005-0000-0000-000063080000}"/>
    <cellStyle name="Calculation 2 4 2 2 3 3 4" xfId="2702" xr:uid="{00000000-0005-0000-0000-000064080000}"/>
    <cellStyle name="Calculation 2 4 2 2 3 3 5" xfId="2703" xr:uid="{00000000-0005-0000-0000-000065080000}"/>
    <cellStyle name="Calculation 2 4 2 2 3 3 6" xfId="2704" xr:uid="{00000000-0005-0000-0000-000066080000}"/>
    <cellStyle name="Calculation 2 4 2 2 3 4" xfId="2705" xr:uid="{00000000-0005-0000-0000-000067080000}"/>
    <cellStyle name="Calculation 2 4 2 2 3 5" xfId="2706" xr:uid="{00000000-0005-0000-0000-000068080000}"/>
    <cellStyle name="Calculation 2 4 2 2 4" xfId="2707" xr:uid="{00000000-0005-0000-0000-000069080000}"/>
    <cellStyle name="Calculation 2 4 2 2 4 2" xfId="2708" xr:uid="{00000000-0005-0000-0000-00006A080000}"/>
    <cellStyle name="Calculation 2 4 2 2 4 2 2" xfId="2709" xr:uid="{00000000-0005-0000-0000-00006B080000}"/>
    <cellStyle name="Calculation 2 4 2 2 4 2 2 2" xfId="2710" xr:uid="{00000000-0005-0000-0000-00006C080000}"/>
    <cellStyle name="Calculation 2 4 2 2 4 2 3" xfId="2711" xr:uid="{00000000-0005-0000-0000-00006D080000}"/>
    <cellStyle name="Calculation 2 4 2 2 4 2 4" xfId="2712" xr:uid="{00000000-0005-0000-0000-00006E080000}"/>
    <cellStyle name="Calculation 2 4 2 2 4 2 5" xfId="2713" xr:uid="{00000000-0005-0000-0000-00006F080000}"/>
    <cellStyle name="Calculation 2 4 2 2 4 2 6" xfId="2714" xr:uid="{00000000-0005-0000-0000-000070080000}"/>
    <cellStyle name="Calculation 2 4 2 2 4 3" xfId="2715" xr:uid="{00000000-0005-0000-0000-000071080000}"/>
    <cellStyle name="Calculation 2 4 2 2 4 3 2" xfId="2716" xr:uid="{00000000-0005-0000-0000-000072080000}"/>
    <cellStyle name="Calculation 2 4 2 2 4 4" xfId="2717" xr:uid="{00000000-0005-0000-0000-000073080000}"/>
    <cellStyle name="Calculation 2 4 2 2 5" xfId="2718" xr:uid="{00000000-0005-0000-0000-000074080000}"/>
    <cellStyle name="Calculation 2 4 2 2 5 2" xfId="2719" xr:uid="{00000000-0005-0000-0000-000075080000}"/>
    <cellStyle name="Calculation 2 4 2 2 5 2 2" xfId="2720" xr:uid="{00000000-0005-0000-0000-000076080000}"/>
    <cellStyle name="Calculation 2 4 2 2 5 3" xfId="2721" xr:uid="{00000000-0005-0000-0000-000077080000}"/>
    <cellStyle name="Calculation 2 4 2 2 5 4" xfId="2722" xr:uid="{00000000-0005-0000-0000-000078080000}"/>
    <cellStyle name="Calculation 2 4 2 2 5 5" xfId="2723" xr:uid="{00000000-0005-0000-0000-000079080000}"/>
    <cellStyle name="Calculation 2 4 2 2 5 6" xfId="2724" xr:uid="{00000000-0005-0000-0000-00007A080000}"/>
    <cellStyle name="Calculation 2 4 2 2 6" xfId="2725" xr:uid="{00000000-0005-0000-0000-00007B080000}"/>
    <cellStyle name="Calculation 2 4 2 2 7" xfId="2726" xr:uid="{00000000-0005-0000-0000-00007C080000}"/>
    <cellStyle name="Calculation 2 4 2 3" xfId="2727" xr:uid="{00000000-0005-0000-0000-00007D080000}"/>
    <cellStyle name="Calculation 2 4 2 3 2" xfId="2728" xr:uid="{00000000-0005-0000-0000-00007E080000}"/>
    <cellStyle name="Calculation 2 4 2 3 2 2" xfId="2729" xr:uid="{00000000-0005-0000-0000-00007F080000}"/>
    <cellStyle name="Calculation 2 4 2 3 2 2 2" xfId="2730" xr:uid="{00000000-0005-0000-0000-000080080000}"/>
    <cellStyle name="Calculation 2 4 2 3 2 2 2 2" xfId="2731" xr:uid="{00000000-0005-0000-0000-000081080000}"/>
    <cellStyle name="Calculation 2 4 2 3 2 2 2 2 2" xfId="2732" xr:uid="{00000000-0005-0000-0000-000082080000}"/>
    <cellStyle name="Calculation 2 4 2 3 2 2 2 3" xfId="2733" xr:uid="{00000000-0005-0000-0000-000083080000}"/>
    <cellStyle name="Calculation 2 4 2 3 2 2 2 4" xfId="2734" xr:uid="{00000000-0005-0000-0000-000084080000}"/>
    <cellStyle name="Calculation 2 4 2 3 2 2 2 5" xfId="2735" xr:uid="{00000000-0005-0000-0000-000085080000}"/>
    <cellStyle name="Calculation 2 4 2 3 2 2 2 6" xfId="2736" xr:uid="{00000000-0005-0000-0000-000086080000}"/>
    <cellStyle name="Calculation 2 4 2 3 2 2 3" xfId="2737" xr:uid="{00000000-0005-0000-0000-000087080000}"/>
    <cellStyle name="Calculation 2 4 2 3 2 2 3 2" xfId="2738" xr:uid="{00000000-0005-0000-0000-000088080000}"/>
    <cellStyle name="Calculation 2 4 2 3 2 2 4" xfId="2739" xr:uid="{00000000-0005-0000-0000-000089080000}"/>
    <cellStyle name="Calculation 2 4 2 3 2 3" xfId="2740" xr:uid="{00000000-0005-0000-0000-00008A080000}"/>
    <cellStyle name="Calculation 2 4 2 3 2 3 2" xfId="2741" xr:uid="{00000000-0005-0000-0000-00008B080000}"/>
    <cellStyle name="Calculation 2 4 2 3 2 3 2 2" xfId="2742" xr:uid="{00000000-0005-0000-0000-00008C080000}"/>
    <cellStyle name="Calculation 2 4 2 3 2 3 3" xfId="2743" xr:uid="{00000000-0005-0000-0000-00008D080000}"/>
    <cellStyle name="Calculation 2 4 2 3 2 3 4" xfId="2744" xr:uid="{00000000-0005-0000-0000-00008E080000}"/>
    <cellStyle name="Calculation 2 4 2 3 2 3 5" xfId="2745" xr:uid="{00000000-0005-0000-0000-00008F080000}"/>
    <cellStyle name="Calculation 2 4 2 3 2 3 6" xfId="2746" xr:uid="{00000000-0005-0000-0000-000090080000}"/>
    <cellStyle name="Calculation 2 4 2 3 2 4" xfId="2747" xr:uid="{00000000-0005-0000-0000-000091080000}"/>
    <cellStyle name="Calculation 2 4 2 3 2 5" xfId="2748" xr:uid="{00000000-0005-0000-0000-000092080000}"/>
    <cellStyle name="Calculation 2 4 2 3 3" xfId="2749" xr:uid="{00000000-0005-0000-0000-000093080000}"/>
    <cellStyle name="Calculation 2 4 2 3 3 2" xfId="2750" xr:uid="{00000000-0005-0000-0000-000094080000}"/>
    <cellStyle name="Calculation 2 4 2 3 3 2 2" xfId="2751" xr:uid="{00000000-0005-0000-0000-000095080000}"/>
    <cellStyle name="Calculation 2 4 2 3 3 2 2 2" xfId="2752" xr:uid="{00000000-0005-0000-0000-000096080000}"/>
    <cellStyle name="Calculation 2 4 2 3 3 2 3" xfId="2753" xr:uid="{00000000-0005-0000-0000-000097080000}"/>
    <cellStyle name="Calculation 2 4 2 3 3 2 4" xfId="2754" xr:uid="{00000000-0005-0000-0000-000098080000}"/>
    <cellStyle name="Calculation 2 4 2 3 3 2 5" xfId="2755" xr:uid="{00000000-0005-0000-0000-000099080000}"/>
    <cellStyle name="Calculation 2 4 2 3 3 2 6" xfId="2756" xr:uid="{00000000-0005-0000-0000-00009A080000}"/>
    <cellStyle name="Calculation 2 4 2 3 3 3" xfId="2757" xr:uid="{00000000-0005-0000-0000-00009B080000}"/>
    <cellStyle name="Calculation 2 4 2 3 3 3 2" xfId="2758" xr:uid="{00000000-0005-0000-0000-00009C080000}"/>
    <cellStyle name="Calculation 2 4 2 3 3 4" xfId="2759" xr:uid="{00000000-0005-0000-0000-00009D080000}"/>
    <cellStyle name="Calculation 2 4 2 3 4" xfId="2760" xr:uid="{00000000-0005-0000-0000-00009E080000}"/>
    <cellStyle name="Calculation 2 4 2 3 4 2" xfId="2761" xr:uid="{00000000-0005-0000-0000-00009F080000}"/>
    <cellStyle name="Calculation 2 4 2 3 4 2 2" xfId="2762" xr:uid="{00000000-0005-0000-0000-0000A0080000}"/>
    <cellStyle name="Calculation 2 4 2 3 4 3" xfId="2763" xr:uid="{00000000-0005-0000-0000-0000A1080000}"/>
    <cellStyle name="Calculation 2 4 2 3 4 4" xfId="2764" xr:uid="{00000000-0005-0000-0000-0000A2080000}"/>
    <cellStyle name="Calculation 2 4 2 3 4 5" xfId="2765" xr:uid="{00000000-0005-0000-0000-0000A3080000}"/>
    <cellStyle name="Calculation 2 4 2 3 4 6" xfId="2766" xr:uid="{00000000-0005-0000-0000-0000A4080000}"/>
    <cellStyle name="Calculation 2 4 2 3 5" xfId="2767" xr:uid="{00000000-0005-0000-0000-0000A5080000}"/>
    <cellStyle name="Calculation 2 4 2 3 6" xfId="2768" xr:uid="{00000000-0005-0000-0000-0000A6080000}"/>
    <cellStyle name="Calculation 2 4 2 4" xfId="2769" xr:uid="{00000000-0005-0000-0000-0000A7080000}"/>
    <cellStyle name="Calculation 2 4 2 4 2" xfId="2770" xr:uid="{00000000-0005-0000-0000-0000A8080000}"/>
    <cellStyle name="Calculation 2 4 2 4 2 2" xfId="2771" xr:uid="{00000000-0005-0000-0000-0000A9080000}"/>
    <cellStyle name="Calculation 2 4 2 4 2 2 2" xfId="2772" xr:uid="{00000000-0005-0000-0000-0000AA080000}"/>
    <cellStyle name="Calculation 2 4 2 4 2 2 2 2" xfId="2773" xr:uid="{00000000-0005-0000-0000-0000AB080000}"/>
    <cellStyle name="Calculation 2 4 2 4 2 2 3" xfId="2774" xr:uid="{00000000-0005-0000-0000-0000AC080000}"/>
    <cellStyle name="Calculation 2 4 2 4 2 2 4" xfId="2775" xr:uid="{00000000-0005-0000-0000-0000AD080000}"/>
    <cellStyle name="Calculation 2 4 2 4 2 2 5" xfId="2776" xr:uid="{00000000-0005-0000-0000-0000AE080000}"/>
    <cellStyle name="Calculation 2 4 2 4 2 2 6" xfId="2777" xr:uid="{00000000-0005-0000-0000-0000AF080000}"/>
    <cellStyle name="Calculation 2 4 2 4 2 3" xfId="2778" xr:uid="{00000000-0005-0000-0000-0000B0080000}"/>
    <cellStyle name="Calculation 2 4 2 4 2 3 2" xfId="2779" xr:uid="{00000000-0005-0000-0000-0000B1080000}"/>
    <cellStyle name="Calculation 2 4 2 4 2 4" xfId="2780" xr:uid="{00000000-0005-0000-0000-0000B2080000}"/>
    <cellStyle name="Calculation 2 4 2 4 3" xfId="2781" xr:uid="{00000000-0005-0000-0000-0000B3080000}"/>
    <cellStyle name="Calculation 2 4 2 4 3 2" xfId="2782" xr:uid="{00000000-0005-0000-0000-0000B4080000}"/>
    <cellStyle name="Calculation 2 4 2 4 3 2 2" xfId="2783" xr:uid="{00000000-0005-0000-0000-0000B5080000}"/>
    <cellStyle name="Calculation 2 4 2 4 3 3" xfId="2784" xr:uid="{00000000-0005-0000-0000-0000B6080000}"/>
    <cellStyle name="Calculation 2 4 2 4 3 4" xfId="2785" xr:uid="{00000000-0005-0000-0000-0000B7080000}"/>
    <cellStyle name="Calculation 2 4 2 4 3 5" xfId="2786" xr:uid="{00000000-0005-0000-0000-0000B8080000}"/>
    <cellStyle name="Calculation 2 4 2 4 3 6" xfId="2787" xr:uid="{00000000-0005-0000-0000-0000B9080000}"/>
    <cellStyle name="Calculation 2 4 2 4 4" xfId="2788" xr:uid="{00000000-0005-0000-0000-0000BA080000}"/>
    <cellStyle name="Calculation 2 4 2 4 5" xfId="2789" xr:uid="{00000000-0005-0000-0000-0000BB080000}"/>
    <cellStyle name="Calculation 2 4 2 5" xfId="2790" xr:uid="{00000000-0005-0000-0000-0000BC080000}"/>
    <cellStyle name="Calculation 2 4 2 5 2" xfId="2791" xr:uid="{00000000-0005-0000-0000-0000BD080000}"/>
    <cellStyle name="Calculation 2 4 2 5 2 2" xfId="2792" xr:uid="{00000000-0005-0000-0000-0000BE080000}"/>
    <cellStyle name="Calculation 2 4 2 5 2 2 2" xfId="2793" xr:uid="{00000000-0005-0000-0000-0000BF080000}"/>
    <cellStyle name="Calculation 2 4 2 5 2 3" xfId="2794" xr:uid="{00000000-0005-0000-0000-0000C0080000}"/>
    <cellStyle name="Calculation 2 4 2 5 2 4" xfId="2795" xr:uid="{00000000-0005-0000-0000-0000C1080000}"/>
    <cellStyle name="Calculation 2 4 2 5 2 5" xfId="2796" xr:uid="{00000000-0005-0000-0000-0000C2080000}"/>
    <cellStyle name="Calculation 2 4 2 5 2 6" xfId="2797" xr:uid="{00000000-0005-0000-0000-0000C3080000}"/>
    <cellStyle name="Calculation 2 4 2 5 3" xfId="2798" xr:uid="{00000000-0005-0000-0000-0000C4080000}"/>
    <cellStyle name="Calculation 2 4 2 5 3 2" xfId="2799" xr:uid="{00000000-0005-0000-0000-0000C5080000}"/>
    <cellStyle name="Calculation 2 4 2 5 4" xfId="2800" xr:uid="{00000000-0005-0000-0000-0000C6080000}"/>
    <cellStyle name="Calculation 2 4 2 6" xfId="2801" xr:uid="{00000000-0005-0000-0000-0000C7080000}"/>
    <cellStyle name="Calculation 2 4 2 6 2" xfId="2802" xr:uid="{00000000-0005-0000-0000-0000C8080000}"/>
    <cellStyle name="Calculation 2 4 2 6 2 2" xfId="2803" xr:uid="{00000000-0005-0000-0000-0000C9080000}"/>
    <cellStyle name="Calculation 2 4 2 6 3" xfId="2804" xr:uid="{00000000-0005-0000-0000-0000CA080000}"/>
    <cellStyle name="Calculation 2 4 2 6 4" xfId="2805" xr:uid="{00000000-0005-0000-0000-0000CB080000}"/>
    <cellStyle name="Calculation 2 4 2 6 5" xfId="2806" xr:uid="{00000000-0005-0000-0000-0000CC080000}"/>
    <cellStyle name="Calculation 2 4 2 6 6" xfId="2807" xr:uid="{00000000-0005-0000-0000-0000CD080000}"/>
    <cellStyle name="Calculation 2 4 2 7" xfId="2808" xr:uid="{00000000-0005-0000-0000-0000CE080000}"/>
    <cellStyle name="Calculation 2 4 2 8" xfId="2809" xr:uid="{00000000-0005-0000-0000-0000CF080000}"/>
    <cellStyle name="Calculation 2 4 3" xfId="2810" xr:uid="{00000000-0005-0000-0000-0000D0080000}"/>
    <cellStyle name="Calculation 2 4 3 2" xfId="2811" xr:uid="{00000000-0005-0000-0000-0000D1080000}"/>
    <cellStyle name="Calculation 2 4 3 2 2" xfId="2812" xr:uid="{00000000-0005-0000-0000-0000D2080000}"/>
    <cellStyle name="Calculation 2 4 3 2 2 2" xfId="2813" xr:uid="{00000000-0005-0000-0000-0000D3080000}"/>
    <cellStyle name="Calculation 2 4 3 2 2 2 2" xfId="2814" xr:uid="{00000000-0005-0000-0000-0000D4080000}"/>
    <cellStyle name="Calculation 2 4 3 2 2 2 2 2" xfId="2815" xr:uid="{00000000-0005-0000-0000-0000D5080000}"/>
    <cellStyle name="Calculation 2 4 3 2 2 2 2 2 2" xfId="2816" xr:uid="{00000000-0005-0000-0000-0000D6080000}"/>
    <cellStyle name="Calculation 2 4 3 2 2 2 2 3" xfId="2817" xr:uid="{00000000-0005-0000-0000-0000D7080000}"/>
    <cellStyle name="Calculation 2 4 3 2 2 2 2 4" xfId="2818" xr:uid="{00000000-0005-0000-0000-0000D8080000}"/>
    <cellStyle name="Calculation 2 4 3 2 2 2 2 5" xfId="2819" xr:uid="{00000000-0005-0000-0000-0000D9080000}"/>
    <cellStyle name="Calculation 2 4 3 2 2 2 2 6" xfId="2820" xr:uid="{00000000-0005-0000-0000-0000DA080000}"/>
    <cellStyle name="Calculation 2 4 3 2 2 2 3" xfId="2821" xr:uid="{00000000-0005-0000-0000-0000DB080000}"/>
    <cellStyle name="Calculation 2 4 3 2 2 2 3 2" xfId="2822" xr:uid="{00000000-0005-0000-0000-0000DC080000}"/>
    <cellStyle name="Calculation 2 4 3 2 2 2 4" xfId="2823" xr:uid="{00000000-0005-0000-0000-0000DD080000}"/>
    <cellStyle name="Calculation 2 4 3 2 2 3" xfId="2824" xr:uid="{00000000-0005-0000-0000-0000DE080000}"/>
    <cellStyle name="Calculation 2 4 3 2 2 3 2" xfId="2825" xr:uid="{00000000-0005-0000-0000-0000DF080000}"/>
    <cellStyle name="Calculation 2 4 3 2 2 3 2 2" xfId="2826" xr:uid="{00000000-0005-0000-0000-0000E0080000}"/>
    <cellStyle name="Calculation 2 4 3 2 2 3 3" xfId="2827" xr:uid="{00000000-0005-0000-0000-0000E1080000}"/>
    <cellStyle name="Calculation 2 4 3 2 2 3 4" xfId="2828" xr:uid="{00000000-0005-0000-0000-0000E2080000}"/>
    <cellStyle name="Calculation 2 4 3 2 2 3 5" xfId="2829" xr:uid="{00000000-0005-0000-0000-0000E3080000}"/>
    <cellStyle name="Calculation 2 4 3 2 2 3 6" xfId="2830" xr:uid="{00000000-0005-0000-0000-0000E4080000}"/>
    <cellStyle name="Calculation 2 4 3 2 2 4" xfId="2831" xr:uid="{00000000-0005-0000-0000-0000E5080000}"/>
    <cellStyle name="Calculation 2 4 3 2 2 5" xfId="2832" xr:uid="{00000000-0005-0000-0000-0000E6080000}"/>
    <cellStyle name="Calculation 2 4 3 2 3" xfId="2833" xr:uid="{00000000-0005-0000-0000-0000E7080000}"/>
    <cellStyle name="Calculation 2 4 3 2 3 2" xfId="2834" xr:uid="{00000000-0005-0000-0000-0000E8080000}"/>
    <cellStyle name="Calculation 2 4 3 2 3 2 2" xfId="2835" xr:uid="{00000000-0005-0000-0000-0000E9080000}"/>
    <cellStyle name="Calculation 2 4 3 2 3 2 2 2" xfId="2836" xr:uid="{00000000-0005-0000-0000-0000EA080000}"/>
    <cellStyle name="Calculation 2 4 3 2 3 2 3" xfId="2837" xr:uid="{00000000-0005-0000-0000-0000EB080000}"/>
    <cellStyle name="Calculation 2 4 3 2 3 2 4" xfId="2838" xr:uid="{00000000-0005-0000-0000-0000EC080000}"/>
    <cellStyle name="Calculation 2 4 3 2 3 2 5" xfId="2839" xr:uid="{00000000-0005-0000-0000-0000ED080000}"/>
    <cellStyle name="Calculation 2 4 3 2 3 2 6" xfId="2840" xr:uid="{00000000-0005-0000-0000-0000EE080000}"/>
    <cellStyle name="Calculation 2 4 3 2 3 3" xfId="2841" xr:uid="{00000000-0005-0000-0000-0000EF080000}"/>
    <cellStyle name="Calculation 2 4 3 2 3 3 2" xfId="2842" xr:uid="{00000000-0005-0000-0000-0000F0080000}"/>
    <cellStyle name="Calculation 2 4 3 2 3 4" xfId="2843" xr:uid="{00000000-0005-0000-0000-0000F1080000}"/>
    <cellStyle name="Calculation 2 4 3 2 4" xfId="2844" xr:uid="{00000000-0005-0000-0000-0000F2080000}"/>
    <cellStyle name="Calculation 2 4 3 2 4 2" xfId="2845" xr:uid="{00000000-0005-0000-0000-0000F3080000}"/>
    <cellStyle name="Calculation 2 4 3 2 4 2 2" xfId="2846" xr:uid="{00000000-0005-0000-0000-0000F4080000}"/>
    <cellStyle name="Calculation 2 4 3 2 4 3" xfId="2847" xr:uid="{00000000-0005-0000-0000-0000F5080000}"/>
    <cellStyle name="Calculation 2 4 3 2 4 4" xfId="2848" xr:uid="{00000000-0005-0000-0000-0000F6080000}"/>
    <cellStyle name="Calculation 2 4 3 2 4 5" xfId="2849" xr:uid="{00000000-0005-0000-0000-0000F7080000}"/>
    <cellStyle name="Calculation 2 4 3 2 4 6" xfId="2850" xr:uid="{00000000-0005-0000-0000-0000F8080000}"/>
    <cellStyle name="Calculation 2 4 3 2 5" xfId="2851" xr:uid="{00000000-0005-0000-0000-0000F9080000}"/>
    <cellStyle name="Calculation 2 4 3 2 6" xfId="2852" xr:uid="{00000000-0005-0000-0000-0000FA080000}"/>
    <cellStyle name="Calculation 2 4 3 3" xfId="2853" xr:uid="{00000000-0005-0000-0000-0000FB080000}"/>
    <cellStyle name="Calculation 2 4 3 3 2" xfId="2854" xr:uid="{00000000-0005-0000-0000-0000FC080000}"/>
    <cellStyle name="Calculation 2 4 3 3 2 2" xfId="2855" xr:uid="{00000000-0005-0000-0000-0000FD080000}"/>
    <cellStyle name="Calculation 2 4 3 3 2 2 2" xfId="2856" xr:uid="{00000000-0005-0000-0000-0000FE080000}"/>
    <cellStyle name="Calculation 2 4 3 3 2 2 2 2" xfId="2857" xr:uid="{00000000-0005-0000-0000-0000FF080000}"/>
    <cellStyle name="Calculation 2 4 3 3 2 2 3" xfId="2858" xr:uid="{00000000-0005-0000-0000-000000090000}"/>
    <cellStyle name="Calculation 2 4 3 3 2 2 4" xfId="2859" xr:uid="{00000000-0005-0000-0000-000001090000}"/>
    <cellStyle name="Calculation 2 4 3 3 2 2 5" xfId="2860" xr:uid="{00000000-0005-0000-0000-000002090000}"/>
    <cellStyle name="Calculation 2 4 3 3 2 2 6" xfId="2861" xr:uid="{00000000-0005-0000-0000-000003090000}"/>
    <cellStyle name="Calculation 2 4 3 3 2 3" xfId="2862" xr:uid="{00000000-0005-0000-0000-000004090000}"/>
    <cellStyle name="Calculation 2 4 3 3 2 3 2" xfId="2863" xr:uid="{00000000-0005-0000-0000-000005090000}"/>
    <cellStyle name="Calculation 2 4 3 3 2 4" xfId="2864" xr:uid="{00000000-0005-0000-0000-000006090000}"/>
    <cellStyle name="Calculation 2 4 3 3 3" xfId="2865" xr:uid="{00000000-0005-0000-0000-000007090000}"/>
    <cellStyle name="Calculation 2 4 3 3 3 2" xfId="2866" xr:uid="{00000000-0005-0000-0000-000008090000}"/>
    <cellStyle name="Calculation 2 4 3 3 3 2 2" xfId="2867" xr:uid="{00000000-0005-0000-0000-000009090000}"/>
    <cellStyle name="Calculation 2 4 3 3 3 3" xfId="2868" xr:uid="{00000000-0005-0000-0000-00000A090000}"/>
    <cellStyle name="Calculation 2 4 3 3 3 4" xfId="2869" xr:uid="{00000000-0005-0000-0000-00000B090000}"/>
    <cellStyle name="Calculation 2 4 3 3 3 5" xfId="2870" xr:uid="{00000000-0005-0000-0000-00000C090000}"/>
    <cellStyle name="Calculation 2 4 3 3 3 6" xfId="2871" xr:uid="{00000000-0005-0000-0000-00000D090000}"/>
    <cellStyle name="Calculation 2 4 3 3 4" xfId="2872" xr:uid="{00000000-0005-0000-0000-00000E090000}"/>
    <cellStyle name="Calculation 2 4 3 3 5" xfId="2873" xr:uid="{00000000-0005-0000-0000-00000F090000}"/>
    <cellStyle name="Calculation 2 4 3 4" xfId="2874" xr:uid="{00000000-0005-0000-0000-000010090000}"/>
    <cellStyle name="Calculation 2 4 3 4 2" xfId="2875" xr:uid="{00000000-0005-0000-0000-000011090000}"/>
    <cellStyle name="Calculation 2 4 3 4 2 2" xfId="2876" xr:uid="{00000000-0005-0000-0000-000012090000}"/>
    <cellStyle name="Calculation 2 4 3 4 2 2 2" xfId="2877" xr:uid="{00000000-0005-0000-0000-000013090000}"/>
    <cellStyle name="Calculation 2 4 3 4 2 3" xfId="2878" xr:uid="{00000000-0005-0000-0000-000014090000}"/>
    <cellStyle name="Calculation 2 4 3 4 2 4" xfId="2879" xr:uid="{00000000-0005-0000-0000-000015090000}"/>
    <cellStyle name="Calculation 2 4 3 4 2 5" xfId="2880" xr:uid="{00000000-0005-0000-0000-000016090000}"/>
    <cellStyle name="Calculation 2 4 3 4 2 6" xfId="2881" xr:uid="{00000000-0005-0000-0000-000017090000}"/>
    <cellStyle name="Calculation 2 4 3 4 3" xfId="2882" xr:uid="{00000000-0005-0000-0000-000018090000}"/>
    <cellStyle name="Calculation 2 4 3 4 3 2" xfId="2883" xr:uid="{00000000-0005-0000-0000-000019090000}"/>
    <cellStyle name="Calculation 2 4 3 4 4" xfId="2884" xr:uid="{00000000-0005-0000-0000-00001A090000}"/>
    <cellStyle name="Calculation 2 4 3 5" xfId="2885" xr:uid="{00000000-0005-0000-0000-00001B090000}"/>
    <cellStyle name="Calculation 2 4 3 5 2" xfId="2886" xr:uid="{00000000-0005-0000-0000-00001C090000}"/>
    <cellStyle name="Calculation 2 4 3 5 2 2" xfId="2887" xr:uid="{00000000-0005-0000-0000-00001D090000}"/>
    <cellStyle name="Calculation 2 4 3 5 3" xfId="2888" xr:uid="{00000000-0005-0000-0000-00001E090000}"/>
    <cellStyle name="Calculation 2 4 3 5 4" xfId="2889" xr:uid="{00000000-0005-0000-0000-00001F090000}"/>
    <cellStyle name="Calculation 2 4 3 5 5" xfId="2890" xr:uid="{00000000-0005-0000-0000-000020090000}"/>
    <cellStyle name="Calculation 2 4 3 5 6" xfId="2891" xr:uid="{00000000-0005-0000-0000-000021090000}"/>
    <cellStyle name="Calculation 2 4 3 6" xfId="2892" xr:uid="{00000000-0005-0000-0000-000022090000}"/>
    <cellStyle name="Calculation 2 4 3 7" xfId="2893" xr:uid="{00000000-0005-0000-0000-000023090000}"/>
    <cellStyle name="Calculation 2 4 4" xfId="2894" xr:uid="{00000000-0005-0000-0000-000024090000}"/>
    <cellStyle name="Calculation 2 4 4 2" xfId="2895" xr:uid="{00000000-0005-0000-0000-000025090000}"/>
    <cellStyle name="Calculation 2 4 4 2 2" xfId="2896" xr:uid="{00000000-0005-0000-0000-000026090000}"/>
    <cellStyle name="Calculation 2 4 4 2 2 2" xfId="2897" xr:uid="{00000000-0005-0000-0000-000027090000}"/>
    <cellStyle name="Calculation 2 4 4 2 2 2 2" xfId="2898" xr:uid="{00000000-0005-0000-0000-000028090000}"/>
    <cellStyle name="Calculation 2 4 4 2 2 2 2 2" xfId="2899" xr:uid="{00000000-0005-0000-0000-000029090000}"/>
    <cellStyle name="Calculation 2 4 4 2 2 2 3" xfId="2900" xr:uid="{00000000-0005-0000-0000-00002A090000}"/>
    <cellStyle name="Calculation 2 4 4 2 2 2 4" xfId="2901" xr:uid="{00000000-0005-0000-0000-00002B090000}"/>
    <cellStyle name="Calculation 2 4 4 2 2 2 5" xfId="2902" xr:uid="{00000000-0005-0000-0000-00002C090000}"/>
    <cellStyle name="Calculation 2 4 4 2 2 2 6" xfId="2903" xr:uid="{00000000-0005-0000-0000-00002D090000}"/>
    <cellStyle name="Calculation 2 4 4 2 2 3" xfId="2904" xr:uid="{00000000-0005-0000-0000-00002E090000}"/>
    <cellStyle name="Calculation 2 4 4 2 2 3 2" xfId="2905" xr:uid="{00000000-0005-0000-0000-00002F090000}"/>
    <cellStyle name="Calculation 2 4 4 2 2 4" xfId="2906" xr:uid="{00000000-0005-0000-0000-000030090000}"/>
    <cellStyle name="Calculation 2 4 4 2 3" xfId="2907" xr:uid="{00000000-0005-0000-0000-000031090000}"/>
    <cellStyle name="Calculation 2 4 4 2 3 2" xfId="2908" xr:uid="{00000000-0005-0000-0000-000032090000}"/>
    <cellStyle name="Calculation 2 4 4 2 3 2 2" xfId="2909" xr:uid="{00000000-0005-0000-0000-000033090000}"/>
    <cellStyle name="Calculation 2 4 4 2 3 3" xfId="2910" xr:uid="{00000000-0005-0000-0000-000034090000}"/>
    <cellStyle name="Calculation 2 4 4 2 3 4" xfId="2911" xr:uid="{00000000-0005-0000-0000-000035090000}"/>
    <cellStyle name="Calculation 2 4 4 2 3 5" xfId="2912" xr:uid="{00000000-0005-0000-0000-000036090000}"/>
    <cellStyle name="Calculation 2 4 4 2 3 6" xfId="2913" xr:uid="{00000000-0005-0000-0000-000037090000}"/>
    <cellStyle name="Calculation 2 4 4 2 4" xfId="2914" xr:uid="{00000000-0005-0000-0000-000038090000}"/>
    <cellStyle name="Calculation 2 4 4 2 5" xfId="2915" xr:uid="{00000000-0005-0000-0000-000039090000}"/>
    <cellStyle name="Calculation 2 4 4 3" xfId="2916" xr:uid="{00000000-0005-0000-0000-00003A090000}"/>
    <cellStyle name="Calculation 2 4 4 3 2" xfId="2917" xr:uid="{00000000-0005-0000-0000-00003B090000}"/>
    <cellStyle name="Calculation 2 4 4 3 2 2" xfId="2918" xr:uid="{00000000-0005-0000-0000-00003C090000}"/>
    <cellStyle name="Calculation 2 4 4 3 2 2 2" xfId="2919" xr:uid="{00000000-0005-0000-0000-00003D090000}"/>
    <cellStyle name="Calculation 2 4 4 3 2 3" xfId="2920" xr:uid="{00000000-0005-0000-0000-00003E090000}"/>
    <cellStyle name="Calculation 2 4 4 3 2 4" xfId="2921" xr:uid="{00000000-0005-0000-0000-00003F090000}"/>
    <cellStyle name="Calculation 2 4 4 3 2 5" xfId="2922" xr:uid="{00000000-0005-0000-0000-000040090000}"/>
    <cellStyle name="Calculation 2 4 4 3 2 6" xfId="2923" xr:uid="{00000000-0005-0000-0000-000041090000}"/>
    <cellStyle name="Calculation 2 4 4 3 3" xfId="2924" xr:uid="{00000000-0005-0000-0000-000042090000}"/>
    <cellStyle name="Calculation 2 4 4 3 3 2" xfId="2925" xr:uid="{00000000-0005-0000-0000-000043090000}"/>
    <cellStyle name="Calculation 2 4 4 3 4" xfId="2926" xr:uid="{00000000-0005-0000-0000-000044090000}"/>
    <cellStyle name="Calculation 2 4 4 4" xfId="2927" xr:uid="{00000000-0005-0000-0000-000045090000}"/>
    <cellStyle name="Calculation 2 4 4 4 2" xfId="2928" xr:uid="{00000000-0005-0000-0000-000046090000}"/>
    <cellStyle name="Calculation 2 4 4 4 2 2" xfId="2929" xr:uid="{00000000-0005-0000-0000-000047090000}"/>
    <cellStyle name="Calculation 2 4 4 4 3" xfId="2930" xr:uid="{00000000-0005-0000-0000-000048090000}"/>
    <cellStyle name="Calculation 2 4 4 4 4" xfId="2931" xr:uid="{00000000-0005-0000-0000-000049090000}"/>
    <cellStyle name="Calculation 2 4 4 4 5" xfId="2932" xr:uid="{00000000-0005-0000-0000-00004A090000}"/>
    <cellStyle name="Calculation 2 4 4 4 6" xfId="2933" xr:uid="{00000000-0005-0000-0000-00004B090000}"/>
    <cellStyle name="Calculation 2 4 4 5" xfId="2934" xr:uid="{00000000-0005-0000-0000-00004C090000}"/>
    <cellStyle name="Calculation 2 4 4 6" xfId="2935" xr:uid="{00000000-0005-0000-0000-00004D090000}"/>
    <cellStyle name="Calculation 2 4 5" xfId="2936" xr:uid="{00000000-0005-0000-0000-00004E090000}"/>
    <cellStyle name="Calculation 2 4 5 2" xfId="2937" xr:uid="{00000000-0005-0000-0000-00004F090000}"/>
    <cellStyle name="Calculation 2 4 5 2 2" xfId="2938" xr:uid="{00000000-0005-0000-0000-000050090000}"/>
    <cellStyle name="Calculation 2 4 5 2 2 2" xfId="2939" xr:uid="{00000000-0005-0000-0000-000051090000}"/>
    <cellStyle name="Calculation 2 4 5 2 2 2 2" xfId="2940" xr:uid="{00000000-0005-0000-0000-000052090000}"/>
    <cellStyle name="Calculation 2 4 5 2 2 3" xfId="2941" xr:uid="{00000000-0005-0000-0000-000053090000}"/>
    <cellStyle name="Calculation 2 4 5 2 2 4" xfId="2942" xr:uid="{00000000-0005-0000-0000-000054090000}"/>
    <cellStyle name="Calculation 2 4 5 2 2 5" xfId="2943" xr:uid="{00000000-0005-0000-0000-000055090000}"/>
    <cellStyle name="Calculation 2 4 5 2 2 6" xfId="2944" xr:uid="{00000000-0005-0000-0000-000056090000}"/>
    <cellStyle name="Calculation 2 4 5 2 3" xfId="2945" xr:uid="{00000000-0005-0000-0000-000057090000}"/>
    <cellStyle name="Calculation 2 4 5 2 3 2" xfId="2946" xr:uid="{00000000-0005-0000-0000-000058090000}"/>
    <cellStyle name="Calculation 2 4 5 2 4" xfId="2947" xr:uid="{00000000-0005-0000-0000-000059090000}"/>
    <cellStyle name="Calculation 2 4 5 3" xfId="2948" xr:uid="{00000000-0005-0000-0000-00005A090000}"/>
    <cellStyle name="Calculation 2 4 5 3 2" xfId="2949" xr:uid="{00000000-0005-0000-0000-00005B090000}"/>
    <cellStyle name="Calculation 2 4 5 3 2 2" xfId="2950" xr:uid="{00000000-0005-0000-0000-00005C090000}"/>
    <cellStyle name="Calculation 2 4 5 3 3" xfId="2951" xr:uid="{00000000-0005-0000-0000-00005D090000}"/>
    <cellStyle name="Calculation 2 4 5 3 4" xfId="2952" xr:uid="{00000000-0005-0000-0000-00005E090000}"/>
    <cellStyle name="Calculation 2 4 5 3 5" xfId="2953" xr:uid="{00000000-0005-0000-0000-00005F090000}"/>
    <cellStyle name="Calculation 2 4 5 3 6" xfId="2954" xr:uid="{00000000-0005-0000-0000-000060090000}"/>
    <cellStyle name="Calculation 2 4 5 4" xfId="2955" xr:uid="{00000000-0005-0000-0000-000061090000}"/>
    <cellStyle name="Calculation 2 4 5 5" xfId="2956" xr:uid="{00000000-0005-0000-0000-000062090000}"/>
    <cellStyle name="Calculation 2 4 6" xfId="2957" xr:uid="{00000000-0005-0000-0000-000063090000}"/>
    <cellStyle name="Calculation 2 4 6 2" xfId="2958" xr:uid="{00000000-0005-0000-0000-000064090000}"/>
    <cellStyle name="Calculation 2 4 6 2 2" xfId="2959" xr:uid="{00000000-0005-0000-0000-000065090000}"/>
    <cellStyle name="Calculation 2 4 6 2 2 2" xfId="2960" xr:uid="{00000000-0005-0000-0000-000066090000}"/>
    <cellStyle name="Calculation 2 4 6 2 3" xfId="2961" xr:uid="{00000000-0005-0000-0000-000067090000}"/>
    <cellStyle name="Calculation 2 4 6 2 4" xfId="2962" xr:uid="{00000000-0005-0000-0000-000068090000}"/>
    <cellStyle name="Calculation 2 4 6 2 5" xfId="2963" xr:uid="{00000000-0005-0000-0000-000069090000}"/>
    <cellStyle name="Calculation 2 4 6 2 6" xfId="2964" xr:uid="{00000000-0005-0000-0000-00006A090000}"/>
    <cellStyle name="Calculation 2 4 6 3" xfId="2965" xr:uid="{00000000-0005-0000-0000-00006B090000}"/>
    <cellStyle name="Calculation 2 4 6 3 2" xfId="2966" xr:uid="{00000000-0005-0000-0000-00006C090000}"/>
    <cellStyle name="Calculation 2 4 6 4" xfId="2967" xr:uid="{00000000-0005-0000-0000-00006D090000}"/>
    <cellStyle name="Calculation 2 4 7" xfId="2968" xr:uid="{00000000-0005-0000-0000-00006E090000}"/>
    <cellStyle name="Calculation 2 4 7 2" xfId="2969" xr:uid="{00000000-0005-0000-0000-00006F090000}"/>
    <cellStyle name="Calculation 2 4 7 2 2" xfId="2970" xr:uid="{00000000-0005-0000-0000-000070090000}"/>
    <cellStyle name="Calculation 2 4 7 3" xfId="2971" xr:uid="{00000000-0005-0000-0000-000071090000}"/>
    <cellStyle name="Calculation 2 4 7 4" xfId="2972" xr:uid="{00000000-0005-0000-0000-000072090000}"/>
    <cellStyle name="Calculation 2 4 7 5" xfId="2973" xr:uid="{00000000-0005-0000-0000-000073090000}"/>
    <cellStyle name="Calculation 2 4 7 6" xfId="2974" xr:uid="{00000000-0005-0000-0000-000074090000}"/>
    <cellStyle name="Calculation 2 4 8" xfId="2975" xr:uid="{00000000-0005-0000-0000-000075090000}"/>
    <cellStyle name="Calculation 2 4 9" xfId="2976" xr:uid="{00000000-0005-0000-0000-000076090000}"/>
    <cellStyle name="Calculation 2 5" xfId="74" xr:uid="{00000000-0005-0000-0000-000077090000}"/>
    <cellStyle name="Calculation 2 5 2" xfId="2977" xr:uid="{00000000-0005-0000-0000-000078090000}"/>
    <cellStyle name="Calculation 2 5 2 2" xfId="2978" xr:uid="{00000000-0005-0000-0000-000079090000}"/>
    <cellStyle name="Calculation 2 5 2 2 2" xfId="2979" xr:uid="{00000000-0005-0000-0000-00007A090000}"/>
    <cellStyle name="Calculation 2 5 2 2 2 2" xfId="2980" xr:uid="{00000000-0005-0000-0000-00007B090000}"/>
    <cellStyle name="Calculation 2 5 2 2 2 2 2" xfId="2981" xr:uid="{00000000-0005-0000-0000-00007C090000}"/>
    <cellStyle name="Calculation 2 5 2 2 2 2 2 2" xfId="2982" xr:uid="{00000000-0005-0000-0000-00007D090000}"/>
    <cellStyle name="Calculation 2 5 2 2 2 2 2 2 2" xfId="2983" xr:uid="{00000000-0005-0000-0000-00007E090000}"/>
    <cellStyle name="Calculation 2 5 2 2 2 2 2 3" xfId="2984" xr:uid="{00000000-0005-0000-0000-00007F090000}"/>
    <cellStyle name="Calculation 2 5 2 2 2 2 2 4" xfId="2985" xr:uid="{00000000-0005-0000-0000-000080090000}"/>
    <cellStyle name="Calculation 2 5 2 2 2 2 2 5" xfId="2986" xr:uid="{00000000-0005-0000-0000-000081090000}"/>
    <cellStyle name="Calculation 2 5 2 2 2 2 2 6" xfId="2987" xr:uid="{00000000-0005-0000-0000-000082090000}"/>
    <cellStyle name="Calculation 2 5 2 2 2 2 3" xfId="2988" xr:uid="{00000000-0005-0000-0000-000083090000}"/>
    <cellStyle name="Calculation 2 5 2 2 2 2 3 2" xfId="2989" xr:uid="{00000000-0005-0000-0000-000084090000}"/>
    <cellStyle name="Calculation 2 5 2 2 2 2 4" xfId="2990" xr:uid="{00000000-0005-0000-0000-000085090000}"/>
    <cellStyle name="Calculation 2 5 2 2 2 3" xfId="2991" xr:uid="{00000000-0005-0000-0000-000086090000}"/>
    <cellStyle name="Calculation 2 5 2 2 2 3 2" xfId="2992" xr:uid="{00000000-0005-0000-0000-000087090000}"/>
    <cellStyle name="Calculation 2 5 2 2 2 3 2 2" xfId="2993" xr:uid="{00000000-0005-0000-0000-000088090000}"/>
    <cellStyle name="Calculation 2 5 2 2 2 3 3" xfId="2994" xr:uid="{00000000-0005-0000-0000-000089090000}"/>
    <cellStyle name="Calculation 2 5 2 2 2 3 4" xfId="2995" xr:uid="{00000000-0005-0000-0000-00008A090000}"/>
    <cellStyle name="Calculation 2 5 2 2 2 3 5" xfId="2996" xr:uid="{00000000-0005-0000-0000-00008B090000}"/>
    <cellStyle name="Calculation 2 5 2 2 2 3 6" xfId="2997" xr:uid="{00000000-0005-0000-0000-00008C090000}"/>
    <cellStyle name="Calculation 2 5 2 2 2 4" xfId="2998" xr:uid="{00000000-0005-0000-0000-00008D090000}"/>
    <cellStyle name="Calculation 2 5 2 2 2 5" xfId="2999" xr:uid="{00000000-0005-0000-0000-00008E090000}"/>
    <cellStyle name="Calculation 2 5 2 2 3" xfId="3000" xr:uid="{00000000-0005-0000-0000-00008F090000}"/>
    <cellStyle name="Calculation 2 5 2 2 3 2" xfId="3001" xr:uid="{00000000-0005-0000-0000-000090090000}"/>
    <cellStyle name="Calculation 2 5 2 2 3 2 2" xfId="3002" xr:uid="{00000000-0005-0000-0000-000091090000}"/>
    <cellStyle name="Calculation 2 5 2 2 3 2 2 2" xfId="3003" xr:uid="{00000000-0005-0000-0000-000092090000}"/>
    <cellStyle name="Calculation 2 5 2 2 3 2 3" xfId="3004" xr:uid="{00000000-0005-0000-0000-000093090000}"/>
    <cellStyle name="Calculation 2 5 2 2 3 2 4" xfId="3005" xr:uid="{00000000-0005-0000-0000-000094090000}"/>
    <cellStyle name="Calculation 2 5 2 2 3 2 5" xfId="3006" xr:uid="{00000000-0005-0000-0000-000095090000}"/>
    <cellStyle name="Calculation 2 5 2 2 3 2 6" xfId="3007" xr:uid="{00000000-0005-0000-0000-000096090000}"/>
    <cellStyle name="Calculation 2 5 2 2 3 3" xfId="3008" xr:uid="{00000000-0005-0000-0000-000097090000}"/>
    <cellStyle name="Calculation 2 5 2 2 3 3 2" xfId="3009" xr:uid="{00000000-0005-0000-0000-000098090000}"/>
    <cellStyle name="Calculation 2 5 2 2 3 4" xfId="3010" xr:uid="{00000000-0005-0000-0000-000099090000}"/>
    <cellStyle name="Calculation 2 5 2 2 4" xfId="3011" xr:uid="{00000000-0005-0000-0000-00009A090000}"/>
    <cellStyle name="Calculation 2 5 2 2 4 2" xfId="3012" xr:uid="{00000000-0005-0000-0000-00009B090000}"/>
    <cellStyle name="Calculation 2 5 2 2 4 2 2" xfId="3013" xr:uid="{00000000-0005-0000-0000-00009C090000}"/>
    <cellStyle name="Calculation 2 5 2 2 4 3" xfId="3014" xr:uid="{00000000-0005-0000-0000-00009D090000}"/>
    <cellStyle name="Calculation 2 5 2 2 4 4" xfId="3015" xr:uid="{00000000-0005-0000-0000-00009E090000}"/>
    <cellStyle name="Calculation 2 5 2 2 4 5" xfId="3016" xr:uid="{00000000-0005-0000-0000-00009F090000}"/>
    <cellStyle name="Calculation 2 5 2 2 4 6" xfId="3017" xr:uid="{00000000-0005-0000-0000-0000A0090000}"/>
    <cellStyle name="Calculation 2 5 2 2 5" xfId="3018" xr:uid="{00000000-0005-0000-0000-0000A1090000}"/>
    <cellStyle name="Calculation 2 5 2 2 6" xfId="3019" xr:uid="{00000000-0005-0000-0000-0000A2090000}"/>
    <cellStyle name="Calculation 2 5 2 3" xfId="3020" xr:uid="{00000000-0005-0000-0000-0000A3090000}"/>
    <cellStyle name="Calculation 2 5 2 3 2" xfId="3021" xr:uid="{00000000-0005-0000-0000-0000A4090000}"/>
    <cellStyle name="Calculation 2 5 2 3 2 2" xfId="3022" xr:uid="{00000000-0005-0000-0000-0000A5090000}"/>
    <cellStyle name="Calculation 2 5 2 3 2 2 2" xfId="3023" xr:uid="{00000000-0005-0000-0000-0000A6090000}"/>
    <cellStyle name="Calculation 2 5 2 3 2 2 2 2" xfId="3024" xr:uid="{00000000-0005-0000-0000-0000A7090000}"/>
    <cellStyle name="Calculation 2 5 2 3 2 2 3" xfId="3025" xr:uid="{00000000-0005-0000-0000-0000A8090000}"/>
    <cellStyle name="Calculation 2 5 2 3 2 2 4" xfId="3026" xr:uid="{00000000-0005-0000-0000-0000A9090000}"/>
    <cellStyle name="Calculation 2 5 2 3 2 2 5" xfId="3027" xr:uid="{00000000-0005-0000-0000-0000AA090000}"/>
    <cellStyle name="Calculation 2 5 2 3 2 2 6" xfId="3028" xr:uid="{00000000-0005-0000-0000-0000AB090000}"/>
    <cellStyle name="Calculation 2 5 2 3 2 3" xfId="3029" xr:uid="{00000000-0005-0000-0000-0000AC090000}"/>
    <cellStyle name="Calculation 2 5 2 3 2 3 2" xfId="3030" xr:uid="{00000000-0005-0000-0000-0000AD090000}"/>
    <cellStyle name="Calculation 2 5 2 3 2 4" xfId="3031" xr:uid="{00000000-0005-0000-0000-0000AE090000}"/>
    <cellStyle name="Calculation 2 5 2 3 3" xfId="3032" xr:uid="{00000000-0005-0000-0000-0000AF090000}"/>
    <cellStyle name="Calculation 2 5 2 3 3 2" xfId="3033" xr:uid="{00000000-0005-0000-0000-0000B0090000}"/>
    <cellStyle name="Calculation 2 5 2 3 3 2 2" xfId="3034" xr:uid="{00000000-0005-0000-0000-0000B1090000}"/>
    <cellStyle name="Calculation 2 5 2 3 3 3" xfId="3035" xr:uid="{00000000-0005-0000-0000-0000B2090000}"/>
    <cellStyle name="Calculation 2 5 2 3 3 4" xfId="3036" xr:uid="{00000000-0005-0000-0000-0000B3090000}"/>
    <cellStyle name="Calculation 2 5 2 3 3 5" xfId="3037" xr:uid="{00000000-0005-0000-0000-0000B4090000}"/>
    <cellStyle name="Calculation 2 5 2 3 3 6" xfId="3038" xr:uid="{00000000-0005-0000-0000-0000B5090000}"/>
    <cellStyle name="Calculation 2 5 2 3 4" xfId="3039" xr:uid="{00000000-0005-0000-0000-0000B6090000}"/>
    <cellStyle name="Calculation 2 5 2 3 5" xfId="3040" xr:uid="{00000000-0005-0000-0000-0000B7090000}"/>
    <cellStyle name="Calculation 2 5 2 4" xfId="3041" xr:uid="{00000000-0005-0000-0000-0000B8090000}"/>
    <cellStyle name="Calculation 2 5 2 4 2" xfId="3042" xr:uid="{00000000-0005-0000-0000-0000B9090000}"/>
    <cellStyle name="Calculation 2 5 2 4 2 2" xfId="3043" xr:uid="{00000000-0005-0000-0000-0000BA090000}"/>
    <cellStyle name="Calculation 2 5 2 4 2 2 2" xfId="3044" xr:uid="{00000000-0005-0000-0000-0000BB090000}"/>
    <cellStyle name="Calculation 2 5 2 4 2 3" xfId="3045" xr:uid="{00000000-0005-0000-0000-0000BC090000}"/>
    <cellStyle name="Calculation 2 5 2 4 2 4" xfId="3046" xr:uid="{00000000-0005-0000-0000-0000BD090000}"/>
    <cellStyle name="Calculation 2 5 2 4 2 5" xfId="3047" xr:uid="{00000000-0005-0000-0000-0000BE090000}"/>
    <cellStyle name="Calculation 2 5 2 4 2 6" xfId="3048" xr:uid="{00000000-0005-0000-0000-0000BF090000}"/>
    <cellStyle name="Calculation 2 5 2 4 3" xfId="3049" xr:uid="{00000000-0005-0000-0000-0000C0090000}"/>
    <cellStyle name="Calculation 2 5 2 4 3 2" xfId="3050" xr:uid="{00000000-0005-0000-0000-0000C1090000}"/>
    <cellStyle name="Calculation 2 5 2 4 4" xfId="3051" xr:uid="{00000000-0005-0000-0000-0000C2090000}"/>
    <cellStyle name="Calculation 2 5 2 5" xfId="3052" xr:uid="{00000000-0005-0000-0000-0000C3090000}"/>
    <cellStyle name="Calculation 2 5 2 5 2" xfId="3053" xr:uid="{00000000-0005-0000-0000-0000C4090000}"/>
    <cellStyle name="Calculation 2 5 2 5 2 2" xfId="3054" xr:uid="{00000000-0005-0000-0000-0000C5090000}"/>
    <cellStyle name="Calculation 2 5 2 5 3" xfId="3055" xr:uid="{00000000-0005-0000-0000-0000C6090000}"/>
    <cellStyle name="Calculation 2 5 2 5 4" xfId="3056" xr:uid="{00000000-0005-0000-0000-0000C7090000}"/>
    <cellStyle name="Calculation 2 5 2 5 5" xfId="3057" xr:uid="{00000000-0005-0000-0000-0000C8090000}"/>
    <cellStyle name="Calculation 2 5 2 5 6" xfId="3058" xr:uid="{00000000-0005-0000-0000-0000C9090000}"/>
    <cellStyle name="Calculation 2 5 2 6" xfId="3059" xr:uid="{00000000-0005-0000-0000-0000CA090000}"/>
    <cellStyle name="Calculation 2 5 2 7" xfId="3060" xr:uid="{00000000-0005-0000-0000-0000CB090000}"/>
    <cellStyle name="Calculation 2 5 3" xfId="3061" xr:uid="{00000000-0005-0000-0000-0000CC090000}"/>
    <cellStyle name="Calculation 2 5 3 2" xfId="3062" xr:uid="{00000000-0005-0000-0000-0000CD090000}"/>
    <cellStyle name="Calculation 2 5 3 2 2" xfId="3063" xr:uid="{00000000-0005-0000-0000-0000CE090000}"/>
    <cellStyle name="Calculation 2 5 3 2 2 2" xfId="3064" xr:uid="{00000000-0005-0000-0000-0000CF090000}"/>
    <cellStyle name="Calculation 2 5 3 2 2 2 2" xfId="3065" xr:uid="{00000000-0005-0000-0000-0000D0090000}"/>
    <cellStyle name="Calculation 2 5 3 2 2 2 2 2" xfId="3066" xr:uid="{00000000-0005-0000-0000-0000D1090000}"/>
    <cellStyle name="Calculation 2 5 3 2 2 2 3" xfId="3067" xr:uid="{00000000-0005-0000-0000-0000D2090000}"/>
    <cellStyle name="Calculation 2 5 3 2 2 2 4" xfId="3068" xr:uid="{00000000-0005-0000-0000-0000D3090000}"/>
    <cellStyle name="Calculation 2 5 3 2 2 2 5" xfId="3069" xr:uid="{00000000-0005-0000-0000-0000D4090000}"/>
    <cellStyle name="Calculation 2 5 3 2 2 2 6" xfId="3070" xr:uid="{00000000-0005-0000-0000-0000D5090000}"/>
    <cellStyle name="Calculation 2 5 3 2 2 3" xfId="3071" xr:uid="{00000000-0005-0000-0000-0000D6090000}"/>
    <cellStyle name="Calculation 2 5 3 2 2 3 2" xfId="3072" xr:uid="{00000000-0005-0000-0000-0000D7090000}"/>
    <cellStyle name="Calculation 2 5 3 2 2 4" xfId="3073" xr:uid="{00000000-0005-0000-0000-0000D8090000}"/>
    <cellStyle name="Calculation 2 5 3 2 3" xfId="3074" xr:uid="{00000000-0005-0000-0000-0000D9090000}"/>
    <cellStyle name="Calculation 2 5 3 2 3 2" xfId="3075" xr:uid="{00000000-0005-0000-0000-0000DA090000}"/>
    <cellStyle name="Calculation 2 5 3 2 3 2 2" xfId="3076" xr:uid="{00000000-0005-0000-0000-0000DB090000}"/>
    <cellStyle name="Calculation 2 5 3 2 3 3" xfId="3077" xr:uid="{00000000-0005-0000-0000-0000DC090000}"/>
    <cellStyle name="Calculation 2 5 3 2 3 4" xfId="3078" xr:uid="{00000000-0005-0000-0000-0000DD090000}"/>
    <cellStyle name="Calculation 2 5 3 2 3 5" xfId="3079" xr:uid="{00000000-0005-0000-0000-0000DE090000}"/>
    <cellStyle name="Calculation 2 5 3 2 3 6" xfId="3080" xr:uid="{00000000-0005-0000-0000-0000DF090000}"/>
    <cellStyle name="Calculation 2 5 3 2 4" xfId="3081" xr:uid="{00000000-0005-0000-0000-0000E0090000}"/>
    <cellStyle name="Calculation 2 5 3 2 5" xfId="3082" xr:uid="{00000000-0005-0000-0000-0000E1090000}"/>
    <cellStyle name="Calculation 2 5 3 3" xfId="3083" xr:uid="{00000000-0005-0000-0000-0000E2090000}"/>
    <cellStyle name="Calculation 2 5 3 3 2" xfId="3084" xr:uid="{00000000-0005-0000-0000-0000E3090000}"/>
    <cellStyle name="Calculation 2 5 3 3 2 2" xfId="3085" xr:uid="{00000000-0005-0000-0000-0000E4090000}"/>
    <cellStyle name="Calculation 2 5 3 3 2 2 2" xfId="3086" xr:uid="{00000000-0005-0000-0000-0000E5090000}"/>
    <cellStyle name="Calculation 2 5 3 3 2 3" xfId="3087" xr:uid="{00000000-0005-0000-0000-0000E6090000}"/>
    <cellStyle name="Calculation 2 5 3 3 2 4" xfId="3088" xr:uid="{00000000-0005-0000-0000-0000E7090000}"/>
    <cellStyle name="Calculation 2 5 3 3 2 5" xfId="3089" xr:uid="{00000000-0005-0000-0000-0000E8090000}"/>
    <cellStyle name="Calculation 2 5 3 3 2 6" xfId="3090" xr:uid="{00000000-0005-0000-0000-0000E9090000}"/>
    <cellStyle name="Calculation 2 5 3 3 3" xfId="3091" xr:uid="{00000000-0005-0000-0000-0000EA090000}"/>
    <cellStyle name="Calculation 2 5 3 3 3 2" xfId="3092" xr:uid="{00000000-0005-0000-0000-0000EB090000}"/>
    <cellStyle name="Calculation 2 5 3 3 4" xfId="3093" xr:uid="{00000000-0005-0000-0000-0000EC090000}"/>
    <cellStyle name="Calculation 2 5 3 4" xfId="3094" xr:uid="{00000000-0005-0000-0000-0000ED090000}"/>
    <cellStyle name="Calculation 2 5 3 4 2" xfId="3095" xr:uid="{00000000-0005-0000-0000-0000EE090000}"/>
    <cellStyle name="Calculation 2 5 3 4 2 2" xfId="3096" xr:uid="{00000000-0005-0000-0000-0000EF090000}"/>
    <cellStyle name="Calculation 2 5 3 4 3" xfId="3097" xr:uid="{00000000-0005-0000-0000-0000F0090000}"/>
    <cellStyle name="Calculation 2 5 3 4 4" xfId="3098" xr:uid="{00000000-0005-0000-0000-0000F1090000}"/>
    <cellStyle name="Calculation 2 5 3 4 5" xfId="3099" xr:uid="{00000000-0005-0000-0000-0000F2090000}"/>
    <cellStyle name="Calculation 2 5 3 4 6" xfId="3100" xr:uid="{00000000-0005-0000-0000-0000F3090000}"/>
    <cellStyle name="Calculation 2 5 3 5" xfId="3101" xr:uid="{00000000-0005-0000-0000-0000F4090000}"/>
    <cellStyle name="Calculation 2 5 3 6" xfId="3102" xr:uid="{00000000-0005-0000-0000-0000F5090000}"/>
    <cellStyle name="Calculation 2 5 4" xfId="3103" xr:uid="{00000000-0005-0000-0000-0000F6090000}"/>
    <cellStyle name="Calculation 2 5 4 2" xfId="3104" xr:uid="{00000000-0005-0000-0000-0000F7090000}"/>
    <cellStyle name="Calculation 2 5 4 2 2" xfId="3105" xr:uid="{00000000-0005-0000-0000-0000F8090000}"/>
    <cellStyle name="Calculation 2 5 4 2 2 2" xfId="3106" xr:uid="{00000000-0005-0000-0000-0000F9090000}"/>
    <cellStyle name="Calculation 2 5 4 2 2 2 2" xfId="3107" xr:uid="{00000000-0005-0000-0000-0000FA090000}"/>
    <cellStyle name="Calculation 2 5 4 2 2 3" xfId="3108" xr:uid="{00000000-0005-0000-0000-0000FB090000}"/>
    <cellStyle name="Calculation 2 5 4 2 2 4" xfId="3109" xr:uid="{00000000-0005-0000-0000-0000FC090000}"/>
    <cellStyle name="Calculation 2 5 4 2 2 5" xfId="3110" xr:uid="{00000000-0005-0000-0000-0000FD090000}"/>
    <cellStyle name="Calculation 2 5 4 2 2 6" xfId="3111" xr:uid="{00000000-0005-0000-0000-0000FE090000}"/>
    <cellStyle name="Calculation 2 5 4 2 3" xfId="3112" xr:uid="{00000000-0005-0000-0000-0000FF090000}"/>
    <cellStyle name="Calculation 2 5 4 2 3 2" xfId="3113" xr:uid="{00000000-0005-0000-0000-0000000A0000}"/>
    <cellStyle name="Calculation 2 5 4 2 4" xfId="3114" xr:uid="{00000000-0005-0000-0000-0000010A0000}"/>
    <cellStyle name="Calculation 2 5 4 3" xfId="3115" xr:uid="{00000000-0005-0000-0000-0000020A0000}"/>
    <cellStyle name="Calculation 2 5 4 3 2" xfId="3116" xr:uid="{00000000-0005-0000-0000-0000030A0000}"/>
    <cellStyle name="Calculation 2 5 4 3 2 2" xfId="3117" xr:uid="{00000000-0005-0000-0000-0000040A0000}"/>
    <cellStyle name="Calculation 2 5 4 3 3" xfId="3118" xr:uid="{00000000-0005-0000-0000-0000050A0000}"/>
    <cellStyle name="Calculation 2 5 4 3 4" xfId="3119" xr:uid="{00000000-0005-0000-0000-0000060A0000}"/>
    <cellStyle name="Calculation 2 5 4 3 5" xfId="3120" xr:uid="{00000000-0005-0000-0000-0000070A0000}"/>
    <cellStyle name="Calculation 2 5 4 3 6" xfId="3121" xr:uid="{00000000-0005-0000-0000-0000080A0000}"/>
    <cellStyle name="Calculation 2 5 4 4" xfId="3122" xr:uid="{00000000-0005-0000-0000-0000090A0000}"/>
    <cellStyle name="Calculation 2 5 4 5" xfId="3123" xr:uid="{00000000-0005-0000-0000-00000A0A0000}"/>
    <cellStyle name="Calculation 2 5 5" xfId="3124" xr:uid="{00000000-0005-0000-0000-00000B0A0000}"/>
    <cellStyle name="Calculation 2 5 5 2" xfId="3125" xr:uid="{00000000-0005-0000-0000-00000C0A0000}"/>
    <cellStyle name="Calculation 2 5 5 2 2" xfId="3126" xr:uid="{00000000-0005-0000-0000-00000D0A0000}"/>
    <cellStyle name="Calculation 2 5 5 2 2 2" xfId="3127" xr:uid="{00000000-0005-0000-0000-00000E0A0000}"/>
    <cellStyle name="Calculation 2 5 5 2 3" xfId="3128" xr:uid="{00000000-0005-0000-0000-00000F0A0000}"/>
    <cellStyle name="Calculation 2 5 5 2 4" xfId="3129" xr:uid="{00000000-0005-0000-0000-0000100A0000}"/>
    <cellStyle name="Calculation 2 5 5 2 5" xfId="3130" xr:uid="{00000000-0005-0000-0000-0000110A0000}"/>
    <cellStyle name="Calculation 2 5 5 2 6" xfId="3131" xr:uid="{00000000-0005-0000-0000-0000120A0000}"/>
    <cellStyle name="Calculation 2 5 5 3" xfId="3132" xr:uid="{00000000-0005-0000-0000-0000130A0000}"/>
    <cellStyle name="Calculation 2 5 5 3 2" xfId="3133" xr:uid="{00000000-0005-0000-0000-0000140A0000}"/>
    <cellStyle name="Calculation 2 5 5 4" xfId="3134" xr:uid="{00000000-0005-0000-0000-0000150A0000}"/>
    <cellStyle name="Calculation 2 5 6" xfId="3135" xr:uid="{00000000-0005-0000-0000-0000160A0000}"/>
    <cellStyle name="Calculation 2 5 6 2" xfId="3136" xr:uid="{00000000-0005-0000-0000-0000170A0000}"/>
    <cellStyle name="Calculation 2 5 6 2 2" xfId="3137" xr:uid="{00000000-0005-0000-0000-0000180A0000}"/>
    <cellStyle name="Calculation 2 5 6 3" xfId="3138" xr:uid="{00000000-0005-0000-0000-0000190A0000}"/>
    <cellStyle name="Calculation 2 5 6 4" xfId="3139" xr:uid="{00000000-0005-0000-0000-00001A0A0000}"/>
    <cellStyle name="Calculation 2 5 6 5" xfId="3140" xr:uid="{00000000-0005-0000-0000-00001B0A0000}"/>
    <cellStyle name="Calculation 2 5 6 6" xfId="3141" xr:uid="{00000000-0005-0000-0000-00001C0A0000}"/>
    <cellStyle name="Calculation 2 5 7" xfId="3142" xr:uid="{00000000-0005-0000-0000-00001D0A0000}"/>
    <cellStyle name="Calculation 2 5 8" xfId="3143" xr:uid="{00000000-0005-0000-0000-00001E0A0000}"/>
    <cellStyle name="Calculation 2 6" xfId="75" xr:uid="{00000000-0005-0000-0000-00001F0A0000}"/>
    <cellStyle name="Calculation 2 6 2" xfId="3144" xr:uid="{00000000-0005-0000-0000-0000200A0000}"/>
    <cellStyle name="Calculation 2 6 2 2" xfId="3145" xr:uid="{00000000-0005-0000-0000-0000210A0000}"/>
    <cellStyle name="Calculation 2 6 2 2 2" xfId="3146" xr:uid="{00000000-0005-0000-0000-0000220A0000}"/>
    <cellStyle name="Calculation 2 6 2 2 2 2" xfId="3147" xr:uid="{00000000-0005-0000-0000-0000230A0000}"/>
    <cellStyle name="Calculation 2 6 2 2 2 2 2" xfId="3148" xr:uid="{00000000-0005-0000-0000-0000240A0000}"/>
    <cellStyle name="Calculation 2 6 2 2 2 2 2 2" xfId="3149" xr:uid="{00000000-0005-0000-0000-0000250A0000}"/>
    <cellStyle name="Calculation 2 6 2 2 2 2 3" xfId="3150" xr:uid="{00000000-0005-0000-0000-0000260A0000}"/>
    <cellStyle name="Calculation 2 6 2 2 2 2 4" xfId="3151" xr:uid="{00000000-0005-0000-0000-0000270A0000}"/>
    <cellStyle name="Calculation 2 6 2 2 2 2 5" xfId="3152" xr:uid="{00000000-0005-0000-0000-0000280A0000}"/>
    <cellStyle name="Calculation 2 6 2 2 2 2 6" xfId="3153" xr:uid="{00000000-0005-0000-0000-0000290A0000}"/>
    <cellStyle name="Calculation 2 6 2 2 2 3" xfId="3154" xr:uid="{00000000-0005-0000-0000-00002A0A0000}"/>
    <cellStyle name="Calculation 2 6 2 2 2 3 2" xfId="3155" xr:uid="{00000000-0005-0000-0000-00002B0A0000}"/>
    <cellStyle name="Calculation 2 6 2 2 2 4" xfId="3156" xr:uid="{00000000-0005-0000-0000-00002C0A0000}"/>
    <cellStyle name="Calculation 2 6 2 2 3" xfId="3157" xr:uid="{00000000-0005-0000-0000-00002D0A0000}"/>
    <cellStyle name="Calculation 2 6 2 2 3 2" xfId="3158" xr:uid="{00000000-0005-0000-0000-00002E0A0000}"/>
    <cellStyle name="Calculation 2 6 2 2 3 2 2" xfId="3159" xr:uid="{00000000-0005-0000-0000-00002F0A0000}"/>
    <cellStyle name="Calculation 2 6 2 2 3 3" xfId="3160" xr:uid="{00000000-0005-0000-0000-0000300A0000}"/>
    <cellStyle name="Calculation 2 6 2 2 3 4" xfId="3161" xr:uid="{00000000-0005-0000-0000-0000310A0000}"/>
    <cellStyle name="Calculation 2 6 2 2 3 5" xfId="3162" xr:uid="{00000000-0005-0000-0000-0000320A0000}"/>
    <cellStyle name="Calculation 2 6 2 2 3 6" xfId="3163" xr:uid="{00000000-0005-0000-0000-0000330A0000}"/>
    <cellStyle name="Calculation 2 6 2 2 4" xfId="3164" xr:uid="{00000000-0005-0000-0000-0000340A0000}"/>
    <cellStyle name="Calculation 2 6 2 2 5" xfId="3165" xr:uid="{00000000-0005-0000-0000-0000350A0000}"/>
    <cellStyle name="Calculation 2 6 2 3" xfId="3166" xr:uid="{00000000-0005-0000-0000-0000360A0000}"/>
    <cellStyle name="Calculation 2 6 2 3 2" xfId="3167" xr:uid="{00000000-0005-0000-0000-0000370A0000}"/>
    <cellStyle name="Calculation 2 6 2 3 2 2" xfId="3168" xr:uid="{00000000-0005-0000-0000-0000380A0000}"/>
    <cellStyle name="Calculation 2 6 2 3 2 2 2" xfId="3169" xr:uid="{00000000-0005-0000-0000-0000390A0000}"/>
    <cellStyle name="Calculation 2 6 2 3 2 3" xfId="3170" xr:uid="{00000000-0005-0000-0000-00003A0A0000}"/>
    <cellStyle name="Calculation 2 6 2 3 2 4" xfId="3171" xr:uid="{00000000-0005-0000-0000-00003B0A0000}"/>
    <cellStyle name="Calculation 2 6 2 3 2 5" xfId="3172" xr:uid="{00000000-0005-0000-0000-00003C0A0000}"/>
    <cellStyle name="Calculation 2 6 2 3 2 6" xfId="3173" xr:uid="{00000000-0005-0000-0000-00003D0A0000}"/>
    <cellStyle name="Calculation 2 6 2 3 3" xfId="3174" xr:uid="{00000000-0005-0000-0000-00003E0A0000}"/>
    <cellStyle name="Calculation 2 6 2 3 3 2" xfId="3175" xr:uid="{00000000-0005-0000-0000-00003F0A0000}"/>
    <cellStyle name="Calculation 2 6 2 3 4" xfId="3176" xr:uid="{00000000-0005-0000-0000-0000400A0000}"/>
    <cellStyle name="Calculation 2 6 2 4" xfId="3177" xr:uid="{00000000-0005-0000-0000-0000410A0000}"/>
    <cellStyle name="Calculation 2 6 2 4 2" xfId="3178" xr:uid="{00000000-0005-0000-0000-0000420A0000}"/>
    <cellStyle name="Calculation 2 6 2 4 2 2" xfId="3179" xr:uid="{00000000-0005-0000-0000-0000430A0000}"/>
    <cellStyle name="Calculation 2 6 2 4 3" xfId="3180" xr:uid="{00000000-0005-0000-0000-0000440A0000}"/>
    <cellStyle name="Calculation 2 6 2 4 4" xfId="3181" xr:uid="{00000000-0005-0000-0000-0000450A0000}"/>
    <cellStyle name="Calculation 2 6 2 4 5" xfId="3182" xr:uid="{00000000-0005-0000-0000-0000460A0000}"/>
    <cellStyle name="Calculation 2 6 2 4 6" xfId="3183" xr:uid="{00000000-0005-0000-0000-0000470A0000}"/>
    <cellStyle name="Calculation 2 6 2 5" xfId="3184" xr:uid="{00000000-0005-0000-0000-0000480A0000}"/>
    <cellStyle name="Calculation 2 6 2 6" xfId="3185" xr:uid="{00000000-0005-0000-0000-0000490A0000}"/>
    <cellStyle name="Calculation 2 6 3" xfId="3186" xr:uid="{00000000-0005-0000-0000-00004A0A0000}"/>
    <cellStyle name="Calculation 2 6 3 2" xfId="3187" xr:uid="{00000000-0005-0000-0000-00004B0A0000}"/>
    <cellStyle name="Calculation 2 6 3 2 2" xfId="3188" xr:uid="{00000000-0005-0000-0000-00004C0A0000}"/>
    <cellStyle name="Calculation 2 6 3 2 2 2" xfId="3189" xr:uid="{00000000-0005-0000-0000-00004D0A0000}"/>
    <cellStyle name="Calculation 2 6 3 2 2 2 2" xfId="3190" xr:uid="{00000000-0005-0000-0000-00004E0A0000}"/>
    <cellStyle name="Calculation 2 6 3 2 2 3" xfId="3191" xr:uid="{00000000-0005-0000-0000-00004F0A0000}"/>
    <cellStyle name="Calculation 2 6 3 2 2 4" xfId="3192" xr:uid="{00000000-0005-0000-0000-0000500A0000}"/>
    <cellStyle name="Calculation 2 6 3 2 2 5" xfId="3193" xr:uid="{00000000-0005-0000-0000-0000510A0000}"/>
    <cellStyle name="Calculation 2 6 3 2 2 6" xfId="3194" xr:uid="{00000000-0005-0000-0000-0000520A0000}"/>
    <cellStyle name="Calculation 2 6 3 2 3" xfId="3195" xr:uid="{00000000-0005-0000-0000-0000530A0000}"/>
    <cellStyle name="Calculation 2 6 3 2 3 2" xfId="3196" xr:uid="{00000000-0005-0000-0000-0000540A0000}"/>
    <cellStyle name="Calculation 2 6 3 2 4" xfId="3197" xr:uid="{00000000-0005-0000-0000-0000550A0000}"/>
    <cellStyle name="Calculation 2 6 3 3" xfId="3198" xr:uid="{00000000-0005-0000-0000-0000560A0000}"/>
    <cellStyle name="Calculation 2 6 3 3 2" xfId="3199" xr:uid="{00000000-0005-0000-0000-0000570A0000}"/>
    <cellStyle name="Calculation 2 6 3 3 2 2" xfId="3200" xr:uid="{00000000-0005-0000-0000-0000580A0000}"/>
    <cellStyle name="Calculation 2 6 3 3 3" xfId="3201" xr:uid="{00000000-0005-0000-0000-0000590A0000}"/>
    <cellStyle name="Calculation 2 6 3 3 4" xfId="3202" xr:uid="{00000000-0005-0000-0000-00005A0A0000}"/>
    <cellStyle name="Calculation 2 6 3 3 5" xfId="3203" xr:uid="{00000000-0005-0000-0000-00005B0A0000}"/>
    <cellStyle name="Calculation 2 6 3 3 6" xfId="3204" xr:uid="{00000000-0005-0000-0000-00005C0A0000}"/>
    <cellStyle name="Calculation 2 6 3 4" xfId="3205" xr:uid="{00000000-0005-0000-0000-00005D0A0000}"/>
    <cellStyle name="Calculation 2 6 3 5" xfId="3206" xr:uid="{00000000-0005-0000-0000-00005E0A0000}"/>
    <cellStyle name="Calculation 2 6 4" xfId="3207" xr:uid="{00000000-0005-0000-0000-00005F0A0000}"/>
    <cellStyle name="Calculation 2 6 4 2" xfId="3208" xr:uid="{00000000-0005-0000-0000-0000600A0000}"/>
    <cellStyle name="Calculation 2 6 4 2 2" xfId="3209" xr:uid="{00000000-0005-0000-0000-0000610A0000}"/>
    <cellStyle name="Calculation 2 6 4 2 2 2" xfId="3210" xr:uid="{00000000-0005-0000-0000-0000620A0000}"/>
    <cellStyle name="Calculation 2 6 4 2 3" xfId="3211" xr:uid="{00000000-0005-0000-0000-0000630A0000}"/>
    <cellStyle name="Calculation 2 6 4 2 4" xfId="3212" xr:uid="{00000000-0005-0000-0000-0000640A0000}"/>
    <cellStyle name="Calculation 2 6 4 2 5" xfId="3213" xr:uid="{00000000-0005-0000-0000-0000650A0000}"/>
    <cellStyle name="Calculation 2 6 4 2 6" xfId="3214" xr:uid="{00000000-0005-0000-0000-0000660A0000}"/>
    <cellStyle name="Calculation 2 6 4 3" xfId="3215" xr:uid="{00000000-0005-0000-0000-0000670A0000}"/>
    <cellStyle name="Calculation 2 6 4 3 2" xfId="3216" xr:uid="{00000000-0005-0000-0000-0000680A0000}"/>
    <cellStyle name="Calculation 2 6 4 4" xfId="3217" xr:uid="{00000000-0005-0000-0000-0000690A0000}"/>
    <cellStyle name="Calculation 2 6 5" xfId="3218" xr:uid="{00000000-0005-0000-0000-00006A0A0000}"/>
    <cellStyle name="Calculation 2 6 5 2" xfId="3219" xr:uid="{00000000-0005-0000-0000-00006B0A0000}"/>
    <cellStyle name="Calculation 2 6 5 2 2" xfId="3220" xr:uid="{00000000-0005-0000-0000-00006C0A0000}"/>
    <cellStyle name="Calculation 2 6 5 3" xfId="3221" xr:uid="{00000000-0005-0000-0000-00006D0A0000}"/>
    <cellStyle name="Calculation 2 6 5 4" xfId="3222" xr:uid="{00000000-0005-0000-0000-00006E0A0000}"/>
    <cellStyle name="Calculation 2 6 5 5" xfId="3223" xr:uid="{00000000-0005-0000-0000-00006F0A0000}"/>
    <cellStyle name="Calculation 2 6 5 6" xfId="3224" xr:uid="{00000000-0005-0000-0000-0000700A0000}"/>
    <cellStyle name="Calculation 2 6 6" xfId="3225" xr:uid="{00000000-0005-0000-0000-0000710A0000}"/>
    <cellStyle name="Calculation 2 6 7" xfId="3226" xr:uid="{00000000-0005-0000-0000-0000720A0000}"/>
    <cellStyle name="Calculation 2 7" xfId="76" xr:uid="{00000000-0005-0000-0000-0000730A0000}"/>
    <cellStyle name="Calculation 2 7 2" xfId="3227" xr:uid="{00000000-0005-0000-0000-0000740A0000}"/>
    <cellStyle name="Calculation 2 7 2 2" xfId="3228" xr:uid="{00000000-0005-0000-0000-0000750A0000}"/>
    <cellStyle name="Calculation 2 7 2 2 2" xfId="3229" xr:uid="{00000000-0005-0000-0000-0000760A0000}"/>
    <cellStyle name="Calculation 2 7 2 2 2 2" xfId="3230" xr:uid="{00000000-0005-0000-0000-0000770A0000}"/>
    <cellStyle name="Calculation 2 7 2 2 2 2 2" xfId="3231" xr:uid="{00000000-0005-0000-0000-0000780A0000}"/>
    <cellStyle name="Calculation 2 7 2 2 2 3" xfId="3232" xr:uid="{00000000-0005-0000-0000-0000790A0000}"/>
    <cellStyle name="Calculation 2 7 2 2 2 4" xfId="3233" xr:uid="{00000000-0005-0000-0000-00007A0A0000}"/>
    <cellStyle name="Calculation 2 7 2 2 2 5" xfId="3234" xr:uid="{00000000-0005-0000-0000-00007B0A0000}"/>
    <cellStyle name="Calculation 2 7 2 2 2 6" xfId="3235" xr:uid="{00000000-0005-0000-0000-00007C0A0000}"/>
    <cellStyle name="Calculation 2 7 2 2 3" xfId="3236" xr:uid="{00000000-0005-0000-0000-00007D0A0000}"/>
    <cellStyle name="Calculation 2 7 2 2 3 2" xfId="3237" xr:uid="{00000000-0005-0000-0000-00007E0A0000}"/>
    <cellStyle name="Calculation 2 7 2 2 4" xfId="3238" xr:uid="{00000000-0005-0000-0000-00007F0A0000}"/>
    <cellStyle name="Calculation 2 7 2 3" xfId="3239" xr:uid="{00000000-0005-0000-0000-0000800A0000}"/>
    <cellStyle name="Calculation 2 7 2 3 2" xfId="3240" xr:uid="{00000000-0005-0000-0000-0000810A0000}"/>
    <cellStyle name="Calculation 2 7 2 3 2 2" xfId="3241" xr:uid="{00000000-0005-0000-0000-0000820A0000}"/>
    <cellStyle name="Calculation 2 7 2 3 3" xfId="3242" xr:uid="{00000000-0005-0000-0000-0000830A0000}"/>
    <cellStyle name="Calculation 2 7 2 3 4" xfId="3243" xr:uid="{00000000-0005-0000-0000-0000840A0000}"/>
    <cellStyle name="Calculation 2 7 2 3 5" xfId="3244" xr:uid="{00000000-0005-0000-0000-0000850A0000}"/>
    <cellStyle name="Calculation 2 7 2 3 6" xfId="3245" xr:uid="{00000000-0005-0000-0000-0000860A0000}"/>
    <cellStyle name="Calculation 2 7 2 4" xfId="3246" xr:uid="{00000000-0005-0000-0000-0000870A0000}"/>
    <cellStyle name="Calculation 2 7 2 5" xfId="3247" xr:uid="{00000000-0005-0000-0000-0000880A0000}"/>
    <cellStyle name="Calculation 2 7 3" xfId="3248" xr:uid="{00000000-0005-0000-0000-0000890A0000}"/>
    <cellStyle name="Calculation 2 7 3 2" xfId="3249" xr:uid="{00000000-0005-0000-0000-00008A0A0000}"/>
    <cellStyle name="Calculation 2 7 3 2 2" xfId="3250" xr:uid="{00000000-0005-0000-0000-00008B0A0000}"/>
    <cellStyle name="Calculation 2 7 3 2 2 2" xfId="3251" xr:uid="{00000000-0005-0000-0000-00008C0A0000}"/>
    <cellStyle name="Calculation 2 7 3 2 3" xfId="3252" xr:uid="{00000000-0005-0000-0000-00008D0A0000}"/>
    <cellStyle name="Calculation 2 7 3 2 4" xfId="3253" xr:uid="{00000000-0005-0000-0000-00008E0A0000}"/>
    <cellStyle name="Calculation 2 7 3 2 5" xfId="3254" xr:uid="{00000000-0005-0000-0000-00008F0A0000}"/>
    <cellStyle name="Calculation 2 7 3 2 6" xfId="3255" xr:uid="{00000000-0005-0000-0000-0000900A0000}"/>
    <cellStyle name="Calculation 2 7 3 3" xfId="3256" xr:uid="{00000000-0005-0000-0000-0000910A0000}"/>
    <cellStyle name="Calculation 2 7 3 3 2" xfId="3257" xr:uid="{00000000-0005-0000-0000-0000920A0000}"/>
    <cellStyle name="Calculation 2 7 3 4" xfId="3258" xr:uid="{00000000-0005-0000-0000-0000930A0000}"/>
    <cellStyle name="Calculation 2 7 4" xfId="3259" xr:uid="{00000000-0005-0000-0000-0000940A0000}"/>
    <cellStyle name="Calculation 2 7 4 2" xfId="3260" xr:uid="{00000000-0005-0000-0000-0000950A0000}"/>
    <cellStyle name="Calculation 2 7 4 2 2" xfId="3261" xr:uid="{00000000-0005-0000-0000-0000960A0000}"/>
    <cellStyle name="Calculation 2 7 4 3" xfId="3262" xr:uid="{00000000-0005-0000-0000-0000970A0000}"/>
    <cellStyle name="Calculation 2 7 4 4" xfId="3263" xr:uid="{00000000-0005-0000-0000-0000980A0000}"/>
    <cellStyle name="Calculation 2 7 4 5" xfId="3264" xr:uid="{00000000-0005-0000-0000-0000990A0000}"/>
    <cellStyle name="Calculation 2 7 4 6" xfId="3265" xr:uid="{00000000-0005-0000-0000-00009A0A0000}"/>
    <cellStyle name="Calculation 2 7 5" xfId="3266" xr:uid="{00000000-0005-0000-0000-00009B0A0000}"/>
    <cellStyle name="Calculation 2 7 6" xfId="3267" xr:uid="{00000000-0005-0000-0000-00009C0A0000}"/>
    <cellStyle name="Calculation 2 8" xfId="3268" xr:uid="{00000000-0005-0000-0000-00009D0A0000}"/>
    <cellStyle name="Calculation 2 8 2" xfId="3269" xr:uid="{00000000-0005-0000-0000-00009E0A0000}"/>
    <cellStyle name="Calculation 2 8 2 2" xfId="3270" xr:uid="{00000000-0005-0000-0000-00009F0A0000}"/>
    <cellStyle name="Calculation 2 8 2 2 2" xfId="3271" xr:uid="{00000000-0005-0000-0000-0000A00A0000}"/>
    <cellStyle name="Calculation 2 8 2 2 2 2" xfId="3272" xr:uid="{00000000-0005-0000-0000-0000A10A0000}"/>
    <cellStyle name="Calculation 2 8 2 2 3" xfId="3273" xr:uid="{00000000-0005-0000-0000-0000A20A0000}"/>
    <cellStyle name="Calculation 2 8 2 2 4" xfId="3274" xr:uid="{00000000-0005-0000-0000-0000A30A0000}"/>
    <cellStyle name="Calculation 2 8 2 2 5" xfId="3275" xr:uid="{00000000-0005-0000-0000-0000A40A0000}"/>
    <cellStyle name="Calculation 2 8 2 2 6" xfId="3276" xr:uid="{00000000-0005-0000-0000-0000A50A0000}"/>
    <cellStyle name="Calculation 2 8 2 3" xfId="3277" xr:uid="{00000000-0005-0000-0000-0000A60A0000}"/>
    <cellStyle name="Calculation 2 8 2 3 2" xfId="3278" xr:uid="{00000000-0005-0000-0000-0000A70A0000}"/>
    <cellStyle name="Calculation 2 8 2 4" xfId="3279" xr:uid="{00000000-0005-0000-0000-0000A80A0000}"/>
    <cellStyle name="Calculation 2 8 3" xfId="3280" xr:uid="{00000000-0005-0000-0000-0000A90A0000}"/>
    <cellStyle name="Calculation 2 8 3 2" xfId="3281" xr:uid="{00000000-0005-0000-0000-0000AA0A0000}"/>
    <cellStyle name="Calculation 2 8 3 2 2" xfId="3282" xr:uid="{00000000-0005-0000-0000-0000AB0A0000}"/>
    <cellStyle name="Calculation 2 8 3 3" xfId="3283" xr:uid="{00000000-0005-0000-0000-0000AC0A0000}"/>
    <cellStyle name="Calculation 2 8 3 4" xfId="3284" xr:uid="{00000000-0005-0000-0000-0000AD0A0000}"/>
    <cellStyle name="Calculation 2 8 3 5" xfId="3285" xr:uid="{00000000-0005-0000-0000-0000AE0A0000}"/>
    <cellStyle name="Calculation 2 8 3 6" xfId="3286" xr:uid="{00000000-0005-0000-0000-0000AF0A0000}"/>
    <cellStyle name="Calculation 2 8 4" xfId="3287" xr:uid="{00000000-0005-0000-0000-0000B00A0000}"/>
    <cellStyle name="Calculation 2 8 5" xfId="3288" xr:uid="{00000000-0005-0000-0000-0000B10A0000}"/>
    <cellStyle name="Calculation 2 9" xfId="3289" xr:uid="{00000000-0005-0000-0000-0000B20A0000}"/>
    <cellStyle name="Calculation 2 9 2" xfId="3290" xr:uid="{00000000-0005-0000-0000-0000B30A0000}"/>
    <cellStyle name="Calculation 2 9 2 2" xfId="3291" xr:uid="{00000000-0005-0000-0000-0000B40A0000}"/>
    <cellStyle name="Calculation 2 9 2 2 2" xfId="3292" xr:uid="{00000000-0005-0000-0000-0000B50A0000}"/>
    <cellStyle name="Calculation 2 9 2 3" xfId="3293" xr:uid="{00000000-0005-0000-0000-0000B60A0000}"/>
    <cellStyle name="Calculation 2 9 2 4" xfId="3294" xr:uid="{00000000-0005-0000-0000-0000B70A0000}"/>
    <cellStyle name="Calculation 2 9 2 5" xfId="3295" xr:uid="{00000000-0005-0000-0000-0000B80A0000}"/>
    <cellStyle name="Calculation 2 9 2 6" xfId="3296" xr:uid="{00000000-0005-0000-0000-0000B90A0000}"/>
    <cellStyle name="Calculation 2 9 3" xfId="3297" xr:uid="{00000000-0005-0000-0000-0000BA0A0000}"/>
    <cellStyle name="Calculation 2 9 3 2" xfId="3298" xr:uid="{00000000-0005-0000-0000-0000BB0A0000}"/>
    <cellStyle name="Calculation 2 9 4" xfId="3299" xr:uid="{00000000-0005-0000-0000-0000BC0A0000}"/>
    <cellStyle name="Check Cell 2" xfId="77" xr:uid="{00000000-0005-0000-0000-0000BD0A0000}"/>
    <cellStyle name="Comma 2" xfId="78" xr:uid="{00000000-0005-0000-0000-0000BE0A0000}"/>
    <cellStyle name="Comma 2 2" xfId="79" xr:uid="{00000000-0005-0000-0000-0000BF0A0000}"/>
    <cellStyle name="Comma 2 3" xfId="80" xr:uid="{00000000-0005-0000-0000-0000C00A0000}"/>
    <cellStyle name="Comma 2 4" xfId="81" xr:uid="{00000000-0005-0000-0000-0000C10A0000}"/>
    <cellStyle name="Comma 2 5" xfId="82" xr:uid="{00000000-0005-0000-0000-0000C20A0000}"/>
    <cellStyle name="Comma 2 5 2" xfId="83" xr:uid="{00000000-0005-0000-0000-0000C30A0000}"/>
    <cellStyle name="Comma 2 5 2 2" xfId="3300" xr:uid="{00000000-0005-0000-0000-0000C40A0000}"/>
    <cellStyle name="Comma 2 5 2 2 2" xfId="3301" xr:uid="{00000000-0005-0000-0000-0000C50A0000}"/>
    <cellStyle name="Comma 2 5 2 2 2 2" xfId="3302" xr:uid="{00000000-0005-0000-0000-0000C60A0000}"/>
    <cellStyle name="Comma 2 5 2 2 2 2 2" xfId="3303" xr:uid="{00000000-0005-0000-0000-0000C70A0000}"/>
    <cellStyle name="Comma 2 5 2 2 2 2 2 2" xfId="3304" xr:uid="{00000000-0005-0000-0000-0000C80A0000}"/>
    <cellStyle name="Comma 2 5 2 2 2 2 2 2 2" xfId="3305" xr:uid="{00000000-0005-0000-0000-0000C90A0000}"/>
    <cellStyle name="Comma 2 5 2 2 2 2 2 2 3" xfId="3306" xr:uid="{00000000-0005-0000-0000-0000CA0A0000}"/>
    <cellStyle name="Comma 2 5 2 2 2 2 2 3" xfId="3307" xr:uid="{00000000-0005-0000-0000-0000CB0A0000}"/>
    <cellStyle name="Comma 2 5 2 2 2 2 2 4" xfId="3308" xr:uid="{00000000-0005-0000-0000-0000CC0A0000}"/>
    <cellStyle name="Comma 2 5 2 2 2 2 3" xfId="3309" xr:uid="{00000000-0005-0000-0000-0000CD0A0000}"/>
    <cellStyle name="Comma 2 5 2 2 2 2 3 2" xfId="3310" xr:uid="{00000000-0005-0000-0000-0000CE0A0000}"/>
    <cellStyle name="Comma 2 5 2 2 2 2 3 3" xfId="3311" xr:uid="{00000000-0005-0000-0000-0000CF0A0000}"/>
    <cellStyle name="Comma 2 5 2 2 2 2 4" xfId="3312" xr:uid="{00000000-0005-0000-0000-0000D00A0000}"/>
    <cellStyle name="Comma 2 5 2 2 2 2 5" xfId="3313" xr:uid="{00000000-0005-0000-0000-0000D10A0000}"/>
    <cellStyle name="Comma 2 5 2 2 2 3" xfId="3314" xr:uid="{00000000-0005-0000-0000-0000D20A0000}"/>
    <cellStyle name="Comma 2 5 2 2 2 3 2" xfId="3315" xr:uid="{00000000-0005-0000-0000-0000D30A0000}"/>
    <cellStyle name="Comma 2 5 2 2 2 3 2 2" xfId="3316" xr:uid="{00000000-0005-0000-0000-0000D40A0000}"/>
    <cellStyle name="Comma 2 5 2 2 2 3 2 3" xfId="3317" xr:uid="{00000000-0005-0000-0000-0000D50A0000}"/>
    <cellStyle name="Comma 2 5 2 2 2 3 3" xfId="3318" xr:uid="{00000000-0005-0000-0000-0000D60A0000}"/>
    <cellStyle name="Comma 2 5 2 2 2 3 4" xfId="3319" xr:uid="{00000000-0005-0000-0000-0000D70A0000}"/>
    <cellStyle name="Comma 2 5 2 2 2 4" xfId="3320" xr:uid="{00000000-0005-0000-0000-0000D80A0000}"/>
    <cellStyle name="Comma 2 5 2 2 2 4 2" xfId="3321" xr:uid="{00000000-0005-0000-0000-0000D90A0000}"/>
    <cellStyle name="Comma 2 5 2 2 2 4 3" xfId="3322" xr:uid="{00000000-0005-0000-0000-0000DA0A0000}"/>
    <cellStyle name="Comma 2 5 2 2 2 5" xfId="3323" xr:uid="{00000000-0005-0000-0000-0000DB0A0000}"/>
    <cellStyle name="Comma 2 5 2 2 2 6" xfId="3324" xr:uid="{00000000-0005-0000-0000-0000DC0A0000}"/>
    <cellStyle name="Comma 2 5 2 2 3" xfId="3325" xr:uid="{00000000-0005-0000-0000-0000DD0A0000}"/>
    <cellStyle name="Comma 2 5 2 2 3 2" xfId="3326" xr:uid="{00000000-0005-0000-0000-0000DE0A0000}"/>
    <cellStyle name="Comma 2 5 2 2 3 2 2" xfId="3327" xr:uid="{00000000-0005-0000-0000-0000DF0A0000}"/>
    <cellStyle name="Comma 2 5 2 2 3 2 2 2" xfId="3328" xr:uid="{00000000-0005-0000-0000-0000E00A0000}"/>
    <cellStyle name="Comma 2 5 2 2 3 2 2 3" xfId="3329" xr:uid="{00000000-0005-0000-0000-0000E10A0000}"/>
    <cellStyle name="Comma 2 5 2 2 3 2 3" xfId="3330" xr:uid="{00000000-0005-0000-0000-0000E20A0000}"/>
    <cellStyle name="Comma 2 5 2 2 3 2 4" xfId="3331" xr:uid="{00000000-0005-0000-0000-0000E30A0000}"/>
    <cellStyle name="Comma 2 5 2 2 3 3" xfId="3332" xr:uid="{00000000-0005-0000-0000-0000E40A0000}"/>
    <cellStyle name="Comma 2 5 2 2 3 3 2" xfId="3333" xr:uid="{00000000-0005-0000-0000-0000E50A0000}"/>
    <cellStyle name="Comma 2 5 2 2 3 3 3" xfId="3334" xr:uid="{00000000-0005-0000-0000-0000E60A0000}"/>
    <cellStyle name="Comma 2 5 2 2 3 4" xfId="3335" xr:uid="{00000000-0005-0000-0000-0000E70A0000}"/>
    <cellStyle name="Comma 2 5 2 2 3 5" xfId="3336" xr:uid="{00000000-0005-0000-0000-0000E80A0000}"/>
    <cellStyle name="Comma 2 5 2 2 4" xfId="3337" xr:uid="{00000000-0005-0000-0000-0000E90A0000}"/>
    <cellStyle name="Comma 2 5 2 2 4 2" xfId="3338" xr:uid="{00000000-0005-0000-0000-0000EA0A0000}"/>
    <cellStyle name="Comma 2 5 2 2 4 2 2" xfId="3339" xr:uid="{00000000-0005-0000-0000-0000EB0A0000}"/>
    <cellStyle name="Comma 2 5 2 2 4 2 3" xfId="3340" xr:uid="{00000000-0005-0000-0000-0000EC0A0000}"/>
    <cellStyle name="Comma 2 5 2 2 4 3" xfId="3341" xr:uid="{00000000-0005-0000-0000-0000ED0A0000}"/>
    <cellStyle name="Comma 2 5 2 2 4 4" xfId="3342" xr:uid="{00000000-0005-0000-0000-0000EE0A0000}"/>
    <cellStyle name="Comma 2 5 2 2 5" xfId="3343" xr:uid="{00000000-0005-0000-0000-0000EF0A0000}"/>
    <cellStyle name="Comma 2 5 2 2 5 2" xfId="3344" xr:uid="{00000000-0005-0000-0000-0000F00A0000}"/>
    <cellStyle name="Comma 2 5 2 2 5 3" xfId="3345" xr:uid="{00000000-0005-0000-0000-0000F10A0000}"/>
    <cellStyle name="Comma 2 5 2 2 6" xfId="3346" xr:uid="{00000000-0005-0000-0000-0000F20A0000}"/>
    <cellStyle name="Comma 2 5 2 2 7" xfId="3347" xr:uid="{00000000-0005-0000-0000-0000F30A0000}"/>
    <cellStyle name="Comma 2 5 2 3" xfId="3348" xr:uid="{00000000-0005-0000-0000-0000F40A0000}"/>
    <cellStyle name="Comma 2 5 2 3 2" xfId="3349" xr:uid="{00000000-0005-0000-0000-0000F50A0000}"/>
    <cellStyle name="Comma 2 5 2 3 2 2" xfId="3350" xr:uid="{00000000-0005-0000-0000-0000F60A0000}"/>
    <cellStyle name="Comma 2 5 2 3 2 2 2" xfId="3351" xr:uid="{00000000-0005-0000-0000-0000F70A0000}"/>
    <cellStyle name="Comma 2 5 2 3 2 2 2 2" xfId="3352" xr:uid="{00000000-0005-0000-0000-0000F80A0000}"/>
    <cellStyle name="Comma 2 5 2 3 2 2 2 3" xfId="3353" xr:uid="{00000000-0005-0000-0000-0000F90A0000}"/>
    <cellStyle name="Comma 2 5 2 3 2 2 3" xfId="3354" xr:uid="{00000000-0005-0000-0000-0000FA0A0000}"/>
    <cellStyle name="Comma 2 5 2 3 2 2 4" xfId="3355" xr:uid="{00000000-0005-0000-0000-0000FB0A0000}"/>
    <cellStyle name="Comma 2 5 2 3 2 3" xfId="3356" xr:uid="{00000000-0005-0000-0000-0000FC0A0000}"/>
    <cellStyle name="Comma 2 5 2 3 2 3 2" xfId="3357" xr:uid="{00000000-0005-0000-0000-0000FD0A0000}"/>
    <cellStyle name="Comma 2 5 2 3 2 3 3" xfId="3358" xr:uid="{00000000-0005-0000-0000-0000FE0A0000}"/>
    <cellStyle name="Comma 2 5 2 3 2 4" xfId="3359" xr:uid="{00000000-0005-0000-0000-0000FF0A0000}"/>
    <cellStyle name="Comma 2 5 2 3 2 5" xfId="3360" xr:uid="{00000000-0005-0000-0000-0000000B0000}"/>
    <cellStyle name="Comma 2 5 2 3 3" xfId="3361" xr:uid="{00000000-0005-0000-0000-0000010B0000}"/>
    <cellStyle name="Comma 2 5 2 3 3 2" xfId="3362" xr:uid="{00000000-0005-0000-0000-0000020B0000}"/>
    <cellStyle name="Comma 2 5 2 3 3 2 2" xfId="3363" xr:uid="{00000000-0005-0000-0000-0000030B0000}"/>
    <cellStyle name="Comma 2 5 2 3 3 2 3" xfId="3364" xr:uid="{00000000-0005-0000-0000-0000040B0000}"/>
    <cellStyle name="Comma 2 5 2 3 3 3" xfId="3365" xr:uid="{00000000-0005-0000-0000-0000050B0000}"/>
    <cellStyle name="Comma 2 5 2 3 3 4" xfId="3366" xr:uid="{00000000-0005-0000-0000-0000060B0000}"/>
    <cellStyle name="Comma 2 5 2 3 4" xfId="3367" xr:uid="{00000000-0005-0000-0000-0000070B0000}"/>
    <cellStyle name="Comma 2 5 2 3 4 2" xfId="3368" xr:uid="{00000000-0005-0000-0000-0000080B0000}"/>
    <cellStyle name="Comma 2 5 2 3 4 3" xfId="3369" xr:uid="{00000000-0005-0000-0000-0000090B0000}"/>
    <cellStyle name="Comma 2 5 2 3 5" xfId="3370" xr:uid="{00000000-0005-0000-0000-00000A0B0000}"/>
    <cellStyle name="Comma 2 5 2 3 6" xfId="3371" xr:uid="{00000000-0005-0000-0000-00000B0B0000}"/>
    <cellStyle name="Comma 2 5 2 4" xfId="3372" xr:uid="{00000000-0005-0000-0000-00000C0B0000}"/>
    <cellStyle name="Comma 2 5 2 4 2" xfId="3373" xr:uid="{00000000-0005-0000-0000-00000D0B0000}"/>
    <cellStyle name="Comma 2 5 2 4 2 2" xfId="3374" xr:uid="{00000000-0005-0000-0000-00000E0B0000}"/>
    <cellStyle name="Comma 2 5 2 4 2 2 2" xfId="3375" xr:uid="{00000000-0005-0000-0000-00000F0B0000}"/>
    <cellStyle name="Comma 2 5 2 4 2 2 3" xfId="3376" xr:uid="{00000000-0005-0000-0000-0000100B0000}"/>
    <cellStyle name="Comma 2 5 2 4 2 3" xfId="3377" xr:uid="{00000000-0005-0000-0000-0000110B0000}"/>
    <cellStyle name="Comma 2 5 2 4 2 4" xfId="3378" xr:uid="{00000000-0005-0000-0000-0000120B0000}"/>
    <cellStyle name="Comma 2 5 2 4 3" xfId="3379" xr:uid="{00000000-0005-0000-0000-0000130B0000}"/>
    <cellStyle name="Comma 2 5 2 4 3 2" xfId="3380" xr:uid="{00000000-0005-0000-0000-0000140B0000}"/>
    <cellStyle name="Comma 2 5 2 4 3 3" xfId="3381" xr:uid="{00000000-0005-0000-0000-0000150B0000}"/>
    <cellStyle name="Comma 2 5 2 4 4" xfId="3382" xr:uid="{00000000-0005-0000-0000-0000160B0000}"/>
    <cellStyle name="Comma 2 5 2 4 5" xfId="3383" xr:uid="{00000000-0005-0000-0000-0000170B0000}"/>
    <cellStyle name="Comma 2 5 2 5" xfId="3384" xr:uid="{00000000-0005-0000-0000-0000180B0000}"/>
    <cellStyle name="Comma 2 5 2 5 2" xfId="3385" xr:uid="{00000000-0005-0000-0000-0000190B0000}"/>
    <cellStyle name="Comma 2 5 2 5 2 2" xfId="3386" xr:uid="{00000000-0005-0000-0000-00001A0B0000}"/>
    <cellStyle name="Comma 2 5 2 5 2 3" xfId="3387" xr:uid="{00000000-0005-0000-0000-00001B0B0000}"/>
    <cellStyle name="Comma 2 5 2 5 3" xfId="3388" xr:uid="{00000000-0005-0000-0000-00001C0B0000}"/>
    <cellStyle name="Comma 2 5 2 5 4" xfId="3389" xr:uid="{00000000-0005-0000-0000-00001D0B0000}"/>
    <cellStyle name="Comma 2 5 2 6" xfId="3390" xr:uid="{00000000-0005-0000-0000-00001E0B0000}"/>
    <cellStyle name="Comma 2 5 2 6 2" xfId="3391" xr:uid="{00000000-0005-0000-0000-00001F0B0000}"/>
    <cellStyle name="Comma 2 5 2 6 3" xfId="3392" xr:uid="{00000000-0005-0000-0000-0000200B0000}"/>
    <cellStyle name="Comma 2 5 2 7" xfId="3393" xr:uid="{00000000-0005-0000-0000-0000210B0000}"/>
    <cellStyle name="Comma 2 5 2 8" xfId="3394" xr:uid="{00000000-0005-0000-0000-0000220B0000}"/>
    <cellStyle name="Comma 2 5 3" xfId="84" xr:uid="{00000000-0005-0000-0000-0000230B0000}"/>
    <cellStyle name="Comma 2 5 3 2" xfId="3395" xr:uid="{00000000-0005-0000-0000-0000240B0000}"/>
    <cellStyle name="Comma 2 5 3 2 2" xfId="3396" xr:uid="{00000000-0005-0000-0000-0000250B0000}"/>
    <cellStyle name="Comma 2 5 3 2 2 2" xfId="3397" xr:uid="{00000000-0005-0000-0000-0000260B0000}"/>
    <cellStyle name="Comma 2 5 3 2 2 2 2" xfId="3398" xr:uid="{00000000-0005-0000-0000-0000270B0000}"/>
    <cellStyle name="Comma 2 5 3 2 2 2 2 2" xfId="3399" xr:uid="{00000000-0005-0000-0000-0000280B0000}"/>
    <cellStyle name="Comma 2 5 3 2 2 2 2 3" xfId="3400" xr:uid="{00000000-0005-0000-0000-0000290B0000}"/>
    <cellStyle name="Comma 2 5 3 2 2 2 3" xfId="3401" xr:uid="{00000000-0005-0000-0000-00002A0B0000}"/>
    <cellStyle name="Comma 2 5 3 2 2 2 4" xfId="3402" xr:uid="{00000000-0005-0000-0000-00002B0B0000}"/>
    <cellStyle name="Comma 2 5 3 2 2 3" xfId="3403" xr:uid="{00000000-0005-0000-0000-00002C0B0000}"/>
    <cellStyle name="Comma 2 5 3 2 2 3 2" xfId="3404" xr:uid="{00000000-0005-0000-0000-00002D0B0000}"/>
    <cellStyle name="Comma 2 5 3 2 2 3 3" xfId="3405" xr:uid="{00000000-0005-0000-0000-00002E0B0000}"/>
    <cellStyle name="Comma 2 5 3 2 2 4" xfId="3406" xr:uid="{00000000-0005-0000-0000-00002F0B0000}"/>
    <cellStyle name="Comma 2 5 3 2 2 5" xfId="3407" xr:uid="{00000000-0005-0000-0000-0000300B0000}"/>
    <cellStyle name="Comma 2 5 3 2 3" xfId="3408" xr:uid="{00000000-0005-0000-0000-0000310B0000}"/>
    <cellStyle name="Comma 2 5 3 2 3 2" xfId="3409" xr:uid="{00000000-0005-0000-0000-0000320B0000}"/>
    <cellStyle name="Comma 2 5 3 2 3 2 2" xfId="3410" xr:uid="{00000000-0005-0000-0000-0000330B0000}"/>
    <cellStyle name="Comma 2 5 3 2 3 2 3" xfId="3411" xr:uid="{00000000-0005-0000-0000-0000340B0000}"/>
    <cellStyle name="Comma 2 5 3 2 3 3" xfId="3412" xr:uid="{00000000-0005-0000-0000-0000350B0000}"/>
    <cellStyle name="Comma 2 5 3 2 3 4" xfId="3413" xr:uid="{00000000-0005-0000-0000-0000360B0000}"/>
    <cellStyle name="Comma 2 5 3 2 4" xfId="3414" xr:uid="{00000000-0005-0000-0000-0000370B0000}"/>
    <cellStyle name="Comma 2 5 3 2 4 2" xfId="3415" xr:uid="{00000000-0005-0000-0000-0000380B0000}"/>
    <cellStyle name="Comma 2 5 3 2 4 3" xfId="3416" xr:uid="{00000000-0005-0000-0000-0000390B0000}"/>
    <cellStyle name="Comma 2 5 3 2 5" xfId="3417" xr:uid="{00000000-0005-0000-0000-00003A0B0000}"/>
    <cellStyle name="Comma 2 5 3 2 6" xfId="3418" xr:uid="{00000000-0005-0000-0000-00003B0B0000}"/>
    <cellStyle name="Comma 2 5 3 3" xfId="3419" xr:uid="{00000000-0005-0000-0000-00003C0B0000}"/>
    <cellStyle name="Comma 2 5 3 3 2" xfId="3420" xr:uid="{00000000-0005-0000-0000-00003D0B0000}"/>
    <cellStyle name="Comma 2 5 3 3 2 2" xfId="3421" xr:uid="{00000000-0005-0000-0000-00003E0B0000}"/>
    <cellStyle name="Comma 2 5 3 3 2 2 2" xfId="3422" xr:uid="{00000000-0005-0000-0000-00003F0B0000}"/>
    <cellStyle name="Comma 2 5 3 3 2 2 3" xfId="3423" xr:uid="{00000000-0005-0000-0000-0000400B0000}"/>
    <cellStyle name="Comma 2 5 3 3 2 3" xfId="3424" xr:uid="{00000000-0005-0000-0000-0000410B0000}"/>
    <cellStyle name="Comma 2 5 3 3 2 4" xfId="3425" xr:uid="{00000000-0005-0000-0000-0000420B0000}"/>
    <cellStyle name="Comma 2 5 3 3 3" xfId="3426" xr:uid="{00000000-0005-0000-0000-0000430B0000}"/>
    <cellStyle name="Comma 2 5 3 3 3 2" xfId="3427" xr:uid="{00000000-0005-0000-0000-0000440B0000}"/>
    <cellStyle name="Comma 2 5 3 3 3 3" xfId="3428" xr:uid="{00000000-0005-0000-0000-0000450B0000}"/>
    <cellStyle name="Comma 2 5 3 3 4" xfId="3429" xr:uid="{00000000-0005-0000-0000-0000460B0000}"/>
    <cellStyle name="Comma 2 5 3 3 5" xfId="3430" xr:uid="{00000000-0005-0000-0000-0000470B0000}"/>
    <cellStyle name="Comma 2 5 3 4" xfId="3431" xr:uid="{00000000-0005-0000-0000-0000480B0000}"/>
    <cellStyle name="Comma 2 5 3 4 2" xfId="3432" xr:uid="{00000000-0005-0000-0000-0000490B0000}"/>
    <cellStyle name="Comma 2 5 3 4 2 2" xfId="3433" xr:uid="{00000000-0005-0000-0000-00004A0B0000}"/>
    <cellStyle name="Comma 2 5 3 4 2 3" xfId="3434" xr:uid="{00000000-0005-0000-0000-00004B0B0000}"/>
    <cellStyle name="Comma 2 5 3 4 3" xfId="3435" xr:uid="{00000000-0005-0000-0000-00004C0B0000}"/>
    <cellStyle name="Comma 2 5 3 4 4" xfId="3436" xr:uid="{00000000-0005-0000-0000-00004D0B0000}"/>
    <cellStyle name="Comma 2 5 3 5" xfId="3437" xr:uid="{00000000-0005-0000-0000-00004E0B0000}"/>
    <cellStyle name="Comma 2 5 3 5 2" xfId="3438" xr:uid="{00000000-0005-0000-0000-00004F0B0000}"/>
    <cellStyle name="Comma 2 5 3 5 3" xfId="3439" xr:uid="{00000000-0005-0000-0000-0000500B0000}"/>
    <cellStyle name="Comma 2 5 3 6" xfId="3440" xr:uid="{00000000-0005-0000-0000-0000510B0000}"/>
    <cellStyle name="Comma 2 5 3 7" xfId="3441" xr:uid="{00000000-0005-0000-0000-0000520B0000}"/>
    <cellStyle name="Comma 2 5 4" xfId="3442" xr:uid="{00000000-0005-0000-0000-0000530B0000}"/>
    <cellStyle name="Comma 2 5 4 2" xfId="3443" xr:uid="{00000000-0005-0000-0000-0000540B0000}"/>
    <cellStyle name="Comma 2 5 4 2 2" xfId="3444" xr:uid="{00000000-0005-0000-0000-0000550B0000}"/>
    <cellStyle name="Comma 2 5 4 2 2 2" xfId="3445" xr:uid="{00000000-0005-0000-0000-0000560B0000}"/>
    <cellStyle name="Comma 2 5 4 2 2 2 2" xfId="3446" xr:uid="{00000000-0005-0000-0000-0000570B0000}"/>
    <cellStyle name="Comma 2 5 4 2 2 2 3" xfId="3447" xr:uid="{00000000-0005-0000-0000-0000580B0000}"/>
    <cellStyle name="Comma 2 5 4 2 2 3" xfId="3448" xr:uid="{00000000-0005-0000-0000-0000590B0000}"/>
    <cellStyle name="Comma 2 5 4 2 2 4" xfId="3449" xr:uid="{00000000-0005-0000-0000-00005A0B0000}"/>
    <cellStyle name="Comma 2 5 4 2 3" xfId="3450" xr:uid="{00000000-0005-0000-0000-00005B0B0000}"/>
    <cellStyle name="Comma 2 5 4 2 3 2" xfId="3451" xr:uid="{00000000-0005-0000-0000-00005C0B0000}"/>
    <cellStyle name="Comma 2 5 4 2 3 3" xfId="3452" xr:uid="{00000000-0005-0000-0000-00005D0B0000}"/>
    <cellStyle name="Comma 2 5 4 2 4" xfId="3453" xr:uid="{00000000-0005-0000-0000-00005E0B0000}"/>
    <cellStyle name="Comma 2 5 4 2 5" xfId="3454" xr:uid="{00000000-0005-0000-0000-00005F0B0000}"/>
    <cellStyle name="Comma 2 5 4 3" xfId="3455" xr:uid="{00000000-0005-0000-0000-0000600B0000}"/>
    <cellStyle name="Comma 2 5 4 3 2" xfId="3456" xr:uid="{00000000-0005-0000-0000-0000610B0000}"/>
    <cellStyle name="Comma 2 5 4 3 2 2" xfId="3457" xr:uid="{00000000-0005-0000-0000-0000620B0000}"/>
    <cellStyle name="Comma 2 5 4 3 2 3" xfId="3458" xr:uid="{00000000-0005-0000-0000-0000630B0000}"/>
    <cellStyle name="Comma 2 5 4 3 3" xfId="3459" xr:uid="{00000000-0005-0000-0000-0000640B0000}"/>
    <cellStyle name="Comma 2 5 4 3 4" xfId="3460" xr:uid="{00000000-0005-0000-0000-0000650B0000}"/>
    <cellStyle name="Comma 2 5 4 4" xfId="3461" xr:uid="{00000000-0005-0000-0000-0000660B0000}"/>
    <cellStyle name="Comma 2 5 4 4 2" xfId="3462" xr:uid="{00000000-0005-0000-0000-0000670B0000}"/>
    <cellStyle name="Comma 2 5 4 4 3" xfId="3463" xr:uid="{00000000-0005-0000-0000-0000680B0000}"/>
    <cellStyle name="Comma 2 5 4 5" xfId="3464" xr:uid="{00000000-0005-0000-0000-0000690B0000}"/>
    <cellStyle name="Comma 2 5 4 6" xfId="3465" xr:uid="{00000000-0005-0000-0000-00006A0B0000}"/>
    <cellStyle name="Comma 2 5 5" xfId="3466" xr:uid="{00000000-0005-0000-0000-00006B0B0000}"/>
    <cellStyle name="Comma 2 5 5 2" xfId="3467" xr:uid="{00000000-0005-0000-0000-00006C0B0000}"/>
    <cellStyle name="Comma 2 5 5 2 2" xfId="3468" xr:uid="{00000000-0005-0000-0000-00006D0B0000}"/>
    <cellStyle name="Comma 2 5 5 2 2 2" xfId="3469" xr:uid="{00000000-0005-0000-0000-00006E0B0000}"/>
    <cellStyle name="Comma 2 5 5 2 2 3" xfId="3470" xr:uid="{00000000-0005-0000-0000-00006F0B0000}"/>
    <cellStyle name="Comma 2 5 5 2 3" xfId="3471" xr:uid="{00000000-0005-0000-0000-0000700B0000}"/>
    <cellStyle name="Comma 2 5 5 2 4" xfId="3472" xr:uid="{00000000-0005-0000-0000-0000710B0000}"/>
    <cellStyle name="Comma 2 5 5 3" xfId="3473" xr:uid="{00000000-0005-0000-0000-0000720B0000}"/>
    <cellStyle name="Comma 2 5 5 3 2" xfId="3474" xr:uid="{00000000-0005-0000-0000-0000730B0000}"/>
    <cellStyle name="Comma 2 5 5 3 3" xfId="3475" xr:uid="{00000000-0005-0000-0000-0000740B0000}"/>
    <cellStyle name="Comma 2 5 5 4" xfId="3476" xr:uid="{00000000-0005-0000-0000-0000750B0000}"/>
    <cellStyle name="Comma 2 5 5 5" xfId="3477" xr:uid="{00000000-0005-0000-0000-0000760B0000}"/>
    <cellStyle name="Comma 2 5 6" xfId="3478" xr:uid="{00000000-0005-0000-0000-0000770B0000}"/>
    <cellStyle name="Comma 2 5 6 2" xfId="3479" xr:uid="{00000000-0005-0000-0000-0000780B0000}"/>
    <cellStyle name="Comma 2 5 6 2 2" xfId="3480" xr:uid="{00000000-0005-0000-0000-0000790B0000}"/>
    <cellStyle name="Comma 2 5 6 2 3" xfId="3481" xr:uid="{00000000-0005-0000-0000-00007A0B0000}"/>
    <cellStyle name="Comma 2 5 6 3" xfId="3482" xr:uid="{00000000-0005-0000-0000-00007B0B0000}"/>
    <cellStyle name="Comma 2 5 6 4" xfId="3483" xr:uid="{00000000-0005-0000-0000-00007C0B0000}"/>
    <cellStyle name="Comma 2 5 7" xfId="3484" xr:uid="{00000000-0005-0000-0000-00007D0B0000}"/>
    <cellStyle name="Comma 2 5 7 2" xfId="3485" xr:uid="{00000000-0005-0000-0000-00007E0B0000}"/>
    <cellStyle name="Comma 2 5 7 3" xfId="3486" xr:uid="{00000000-0005-0000-0000-00007F0B0000}"/>
    <cellStyle name="Comma 2 5 8" xfId="3487" xr:uid="{00000000-0005-0000-0000-0000800B0000}"/>
    <cellStyle name="Comma 2 5 9" xfId="3488" xr:uid="{00000000-0005-0000-0000-0000810B0000}"/>
    <cellStyle name="Comma 3" xfId="85" xr:uid="{00000000-0005-0000-0000-0000820B0000}"/>
    <cellStyle name="Currency 2" xfId="86" xr:uid="{00000000-0005-0000-0000-0000830B0000}"/>
    <cellStyle name="Currency 2 2" xfId="87" xr:uid="{00000000-0005-0000-0000-0000840B0000}"/>
    <cellStyle name="Currency 2 3" xfId="88" xr:uid="{00000000-0005-0000-0000-0000850B0000}"/>
    <cellStyle name="Date" xfId="89" xr:uid="{00000000-0005-0000-0000-0000860B0000}"/>
    <cellStyle name="Date 10" xfId="3489" xr:uid="{00000000-0005-0000-0000-0000870B0000}"/>
    <cellStyle name="Date 10 2" xfId="3490" xr:uid="{00000000-0005-0000-0000-0000880B0000}"/>
    <cellStyle name="Date 10 2 2" xfId="3491" xr:uid="{00000000-0005-0000-0000-0000890B0000}"/>
    <cellStyle name="Date 10 2 3" xfId="3492" xr:uid="{00000000-0005-0000-0000-00008A0B0000}"/>
    <cellStyle name="Date 10 2 3 2" xfId="3493" xr:uid="{00000000-0005-0000-0000-00008B0B0000}"/>
    <cellStyle name="Date 10 2 4" xfId="3494" xr:uid="{00000000-0005-0000-0000-00008C0B0000}"/>
    <cellStyle name="Date 10 3" xfId="3495" xr:uid="{00000000-0005-0000-0000-00008D0B0000}"/>
    <cellStyle name="Date 10 3 2" xfId="3496" xr:uid="{00000000-0005-0000-0000-00008E0B0000}"/>
    <cellStyle name="Date 10 3 2 2" xfId="3497" xr:uid="{00000000-0005-0000-0000-00008F0B0000}"/>
    <cellStyle name="Date 10 4" xfId="3498" xr:uid="{00000000-0005-0000-0000-0000900B0000}"/>
    <cellStyle name="Date 10 5" xfId="3499" xr:uid="{00000000-0005-0000-0000-0000910B0000}"/>
    <cellStyle name="Date 10 6" xfId="3500" xr:uid="{00000000-0005-0000-0000-0000920B0000}"/>
    <cellStyle name="Date 10 7" xfId="3501" xr:uid="{00000000-0005-0000-0000-0000930B0000}"/>
    <cellStyle name="Date 11" xfId="3502" xr:uid="{00000000-0005-0000-0000-0000940B0000}"/>
    <cellStyle name="Date 11 2" xfId="3503" xr:uid="{00000000-0005-0000-0000-0000950B0000}"/>
    <cellStyle name="Date 11 3" xfId="3504" xr:uid="{00000000-0005-0000-0000-0000960B0000}"/>
    <cellStyle name="Date 11 3 2" xfId="3505" xr:uid="{00000000-0005-0000-0000-0000970B0000}"/>
    <cellStyle name="Date 12" xfId="3506" xr:uid="{00000000-0005-0000-0000-0000980B0000}"/>
    <cellStyle name="Date 2" xfId="90" xr:uid="{00000000-0005-0000-0000-0000990B0000}"/>
    <cellStyle name="Date 2 10" xfId="3507" xr:uid="{00000000-0005-0000-0000-00009A0B0000}"/>
    <cellStyle name="Date 2 10 2" xfId="3508" xr:uid="{00000000-0005-0000-0000-00009B0B0000}"/>
    <cellStyle name="Date 2 10 3" xfId="3509" xr:uid="{00000000-0005-0000-0000-00009C0B0000}"/>
    <cellStyle name="Date 2 10 3 2" xfId="3510" xr:uid="{00000000-0005-0000-0000-00009D0B0000}"/>
    <cellStyle name="Date 2 11" xfId="3511" xr:uid="{00000000-0005-0000-0000-00009E0B0000}"/>
    <cellStyle name="Date 2 2" xfId="91" xr:uid="{00000000-0005-0000-0000-00009F0B0000}"/>
    <cellStyle name="Date 2 2 10" xfId="3512" xr:uid="{00000000-0005-0000-0000-0000A00B0000}"/>
    <cellStyle name="Date 2 2 10 2" xfId="3513" xr:uid="{00000000-0005-0000-0000-0000A10B0000}"/>
    <cellStyle name="Date 2 2 10 3" xfId="3514" xr:uid="{00000000-0005-0000-0000-0000A20B0000}"/>
    <cellStyle name="Date 2 2 10 3 2" xfId="3515" xr:uid="{00000000-0005-0000-0000-0000A30B0000}"/>
    <cellStyle name="Date 2 2 11" xfId="3516" xr:uid="{00000000-0005-0000-0000-0000A40B0000}"/>
    <cellStyle name="Date 2 2 2" xfId="92" xr:uid="{00000000-0005-0000-0000-0000A50B0000}"/>
    <cellStyle name="Date 2 2 2 2" xfId="93" xr:uid="{00000000-0005-0000-0000-0000A60B0000}"/>
    <cellStyle name="Date 2 2 2 2 10" xfId="3517" xr:uid="{00000000-0005-0000-0000-0000A70B0000}"/>
    <cellStyle name="Date 2 2 2 2 11" xfId="3518" xr:uid="{00000000-0005-0000-0000-0000A80B0000}"/>
    <cellStyle name="Date 2 2 2 2 12" xfId="3519" xr:uid="{00000000-0005-0000-0000-0000A90B0000}"/>
    <cellStyle name="Date 2 2 2 2 2" xfId="3520" xr:uid="{00000000-0005-0000-0000-0000AA0B0000}"/>
    <cellStyle name="Date 2 2 2 2 2 2" xfId="3521" xr:uid="{00000000-0005-0000-0000-0000AB0B0000}"/>
    <cellStyle name="Date 2 2 2 2 2 2 10" xfId="3522" xr:uid="{00000000-0005-0000-0000-0000AC0B0000}"/>
    <cellStyle name="Date 2 2 2 2 2 2 11" xfId="3523" xr:uid="{00000000-0005-0000-0000-0000AD0B0000}"/>
    <cellStyle name="Date 2 2 2 2 2 2 2" xfId="3524" xr:uid="{00000000-0005-0000-0000-0000AE0B0000}"/>
    <cellStyle name="Date 2 2 2 2 2 2 2 2" xfId="3525" xr:uid="{00000000-0005-0000-0000-0000AF0B0000}"/>
    <cellStyle name="Date 2 2 2 2 2 2 2 2 2" xfId="3526" xr:uid="{00000000-0005-0000-0000-0000B00B0000}"/>
    <cellStyle name="Date 2 2 2 2 2 2 2 2 2 2" xfId="3527" xr:uid="{00000000-0005-0000-0000-0000B10B0000}"/>
    <cellStyle name="Date 2 2 2 2 2 2 2 2 2 2 2" xfId="3528" xr:uid="{00000000-0005-0000-0000-0000B20B0000}"/>
    <cellStyle name="Date 2 2 2 2 2 2 2 2 2 2 2 2" xfId="3529" xr:uid="{00000000-0005-0000-0000-0000B30B0000}"/>
    <cellStyle name="Date 2 2 2 2 2 2 2 2 2 2 2 3" xfId="3530" xr:uid="{00000000-0005-0000-0000-0000B40B0000}"/>
    <cellStyle name="Date 2 2 2 2 2 2 2 2 2 2 2 3 2" xfId="3531" xr:uid="{00000000-0005-0000-0000-0000B50B0000}"/>
    <cellStyle name="Date 2 2 2 2 2 2 2 2 2 2 2 4" xfId="3532" xr:uid="{00000000-0005-0000-0000-0000B60B0000}"/>
    <cellStyle name="Date 2 2 2 2 2 2 2 2 2 2 3" xfId="3533" xr:uid="{00000000-0005-0000-0000-0000B70B0000}"/>
    <cellStyle name="Date 2 2 2 2 2 2 2 2 2 2 3 2" xfId="3534" xr:uid="{00000000-0005-0000-0000-0000B80B0000}"/>
    <cellStyle name="Date 2 2 2 2 2 2 2 2 2 2 3 2 2" xfId="3535" xr:uid="{00000000-0005-0000-0000-0000B90B0000}"/>
    <cellStyle name="Date 2 2 2 2 2 2 2 2 2 2 4" xfId="3536" xr:uid="{00000000-0005-0000-0000-0000BA0B0000}"/>
    <cellStyle name="Date 2 2 2 2 2 2 2 2 2 2 5" xfId="3537" xr:uid="{00000000-0005-0000-0000-0000BB0B0000}"/>
    <cellStyle name="Date 2 2 2 2 2 2 2 2 2 2 6" xfId="3538" xr:uid="{00000000-0005-0000-0000-0000BC0B0000}"/>
    <cellStyle name="Date 2 2 2 2 2 2 2 2 2 2 7" xfId="3539" xr:uid="{00000000-0005-0000-0000-0000BD0B0000}"/>
    <cellStyle name="Date 2 2 2 2 2 2 2 2 2 3" xfId="3540" xr:uid="{00000000-0005-0000-0000-0000BE0B0000}"/>
    <cellStyle name="Date 2 2 2 2 2 2 2 2 2 3 2" xfId="3541" xr:uid="{00000000-0005-0000-0000-0000BF0B0000}"/>
    <cellStyle name="Date 2 2 2 2 2 2 2 2 2 3 3" xfId="3542" xr:uid="{00000000-0005-0000-0000-0000C00B0000}"/>
    <cellStyle name="Date 2 2 2 2 2 2 2 2 2 3 3 2" xfId="3543" xr:uid="{00000000-0005-0000-0000-0000C10B0000}"/>
    <cellStyle name="Date 2 2 2 2 2 2 2 2 2 3 4" xfId="3544" xr:uid="{00000000-0005-0000-0000-0000C20B0000}"/>
    <cellStyle name="Date 2 2 2 2 2 2 2 2 2 4" xfId="3545" xr:uid="{00000000-0005-0000-0000-0000C30B0000}"/>
    <cellStyle name="Date 2 2 2 2 2 2 2 2 2 4 2" xfId="3546" xr:uid="{00000000-0005-0000-0000-0000C40B0000}"/>
    <cellStyle name="Date 2 2 2 2 2 2 2 2 2 4 2 2" xfId="3547" xr:uid="{00000000-0005-0000-0000-0000C50B0000}"/>
    <cellStyle name="Date 2 2 2 2 2 2 2 2 2 5" xfId="3548" xr:uid="{00000000-0005-0000-0000-0000C60B0000}"/>
    <cellStyle name="Date 2 2 2 2 2 2 2 2 2 6" xfId="3549" xr:uid="{00000000-0005-0000-0000-0000C70B0000}"/>
    <cellStyle name="Date 2 2 2 2 2 2 2 2 2 7" xfId="3550" xr:uid="{00000000-0005-0000-0000-0000C80B0000}"/>
    <cellStyle name="Date 2 2 2 2 2 2 2 2 2 8" xfId="3551" xr:uid="{00000000-0005-0000-0000-0000C90B0000}"/>
    <cellStyle name="Date 2 2 2 2 2 2 2 2 3" xfId="3552" xr:uid="{00000000-0005-0000-0000-0000CA0B0000}"/>
    <cellStyle name="Date 2 2 2 2 2 2 2 2 3 2" xfId="3553" xr:uid="{00000000-0005-0000-0000-0000CB0B0000}"/>
    <cellStyle name="Date 2 2 2 2 2 2 2 2 3 2 2" xfId="3554" xr:uid="{00000000-0005-0000-0000-0000CC0B0000}"/>
    <cellStyle name="Date 2 2 2 2 2 2 2 2 3 2 3" xfId="3555" xr:uid="{00000000-0005-0000-0000-0000CD0B0000}"/>
    <cellStyle name="Date 2 2 2 2 2 2 2 2 3 2 3 2" xfId="3556" xr:uid="{00000000-0005-0000-0000-0000CE0B0000}"/>
    <cellStyle name="Date 2 2 2 2 2 2 2 2 3 2 4" xfId="3557" xr:uid="{00000000-0005-0000-0000-0000CF0B0000}"/>
    <cellStyle name="Date 2 2 2 2 2 2 2 2 3 3" xfId="3558" xr:uid="{00000000-0005-0000-0000-0000D00B0000}"/>
    <cellStyle name="Date 2 2 2 2 2 2 2 2 3 3 2" xfId="3559" xr:uid="{00000000-0005-0000-0000-0000D10B0000}"/>
    <cellStyle name="Date 2 2 2 2 2 2 2 2 3 3 2 2" xfId="3560" xr:uid="{00000000-0005-0000-0000-0000D20B0000}"/>
    <cellStyle name="Date 2 2 2 2 2 2 2 2 3 4" xfId="3561" xr:uid="{00000000-0005-0000-0000-0000D30B0000}"/>
    <cellStyle name="Date 2 2 2 2 2 2 2 2 3 5" xfId="3562" xr:uid="{00000000-0005-0000-0000-0000D40B0000}"/>
    <cellStyle name="Date 2 2 2 2 2 2 2 2 3 6" xfId="3563" xr:uid="{00000000-0005-0000-0000-0000D50B0000}"/>
    <cellStyle name="Date 2 2 2 2 2 2 2 2 3 7" xfId="3564" xr:uid="{00000000-0005-0000-0000-0000D60B0000}"/>
    <cellStyle name="Date 2 2 2 2 2 2 2 2 4" xfId="3565" xr:uid="{00000000-0005-0000-0000-0000D70B0000}"/>
    <cellStyle name="Date 2 2 2 2 2 2 2 2 4 2" xfId="3566" xr:uid="{00000000-0005-0000-0000-0000D80B0000}"/>
    <cellStyle name="Date 2 2 2 2 2 2 2 2 4 3" xfId="3567" xr:uid="{00000000-0005-0000-0000-0000D90B0000}"/>
    <cellStyle name="Date 2 2 2 2 2 2 2 2 4 3 2" xfId="3568" xr:uid="{00000000-0005-0000-0000-0000DA0B0000}"/>
    <cellStyle name="Date 2 2 2 2 2 2 2 2 5" xfId="3569" xr:uid="{00000000-0005-0000-0000-0000DB0B0000}"/>
    <cellStyle name="Date 2 2 2 2 2 2 2 3" xfId="3570" xr:uid="{00000000-0005-0000-0000-0000DC0B0000}"/>
    <cellStyle name="Date 2 2 2 2 2 2 2 3 2" xfId="3571" xr:uid="{00000000-0005-0000-0000-0000DD0B0000}"/>
    <cellStyle name="Date 2 2 2 2 2 2 2 3 2 2" xfId="3572" xr:uid="{00000000-0005-0000-0000-0000DE0B0000}"/>
    <cellStyle name="Date 2 2 2 2 2 2 2 3 2 2 2" xfId="3573" xr:uid="{00000000-0005-0000-0000-0000DF0B0000}"/>
    <cellStyle name="Date 2 2 2 2 2 2 2 3 2 2 3" xfId="3574" xr:uid="{00000000-0005-0000-0000-0000E00B0000}"/>
    <cellStyle name="Date 2 2 2 2 2 2 2 3 2 2 3 2" xfId="3575" xr:uid="{00000000-0005-0000-0000-0000E10B0000}"/>
    <cellStyle name="Date 2 2 2 2 2 2 2 3 2 2 4" xfId="3576" xr:uid="{00000000-0005-0000-0000-0000E20B0000}"/>
    <cellStyle name="Date 2 2 2 2 2 2 2 3 2 3" xfId="3577" xr:uid="{00000000-0005-0000-0000-0000E30B0000}"/>
    <cellStyle name="Date 2 2 2 2 2 2 2 3 2 3 2" xfId="3578" xr:uid="{00000000-0005-0000-0000-0000E40B0000}"/>
    <cellStyle name="Date 2 2 2 2 2 2 2 3 2 3 2 2" xfId="3579" xr:uid="{00000000-0005-0000-0000-0000E50B0000}"/>
    <cellStyle name="Date 2 2 2 2 2 2 2 3 2 4" xfId="3580" xr:uid="{00000000-0005-0000-0000-0000E60B0000}"/>
    <cellStyle name="Date 2 2 2 2 2 2 2 3 2 5" xfId="3581" xr:uid="{00000000-0005-0000-0000-0000E70B0000}"/>
    <cellStyle name="Date 2 2 2 2 2 2 2 3 2 6" xfId="3582" xr:uid="{00000000-0005-0000-0000-0000E80B0000}"/>
    <cellStyle name="Date 2 2 2 2 2 2 2 3 2 7" xfId="3583" xr:uid="{00000000-0005-0000-0000-0000E90B0000}"/>
    <cellStyle name="Date 2 2 2 2 2 2 2 3 3" xfId="3584" xr:uid="{00000000-0005-0000-0000-0000EA0B0000}"/>
    <cellStyle name="Date 2 2 2 2 2 2 2 3 3 2" xfId="3585" xr:uid="{00000000-0005-0000-0000-0000EB0B0000}"/>
    <cellStyle name="Date 2 2 2 2 2 2 2 3 3 3" xfId="3586" xr:uid="{00000000-0005-0000-0000-0000EC0B0000}"/>
    <cellStyle name="Date 2 2 2 2 2 2 2 3 3 3 2" xfId="3587" xr:uid="{00000000-0005-0000-0000-0000ED0B0000}"/>
    <cellStyle name="Date 2 2 2 2 2 2 2 3 3 4" xfId="3588" xr:uid="{00000000-0005-0000-0000-0000EE0B0000}"/>
    <cellStyle name="Date 2 2 2 2 2 2 2 3 4" xfId="3589" xr:uid="{00000000-0005-0000-0000-0000EF0B0000}"/>
    <cellStyle name="Date 2 2 2 2 2 2 2 3 4 2" xfId="3590" xr:uid="{00000000-0005-0000-0000-0000F00B0000}"/>
    <cellStyle name="Date 2 2 2 2 2 2 2 3 4 2 2" xfId="3591" xr:uid="{00000000-0005-0000-0000-0000F10B0000}"/>
    <cellStyle name="Date 2 2 2 2 2 2 2 3 5" xfId="3592" xr:uid="{00000000-0005-0000-0000-0000F20B0000}"/>
    <cellStyle name="Date 2 2 2 2 2 2 2 3 6" xfId="3593" xr:uid="{00000000-0005-0000-0000-0000F30B0000}"/>
    <cellStyle name="Date 2 2 2 2 2 2 2 3 7" xfId="3594" xr:uid="{00000000-0005-0000-0000-0000F40B0000}"/>
    <cellStyle name="Date 2 2 2 2 2 2 2 3 8" xfId="3595" xr:uid="{00000000-0005-0000-0000-0000F50B0000}"/>
    <cellStyle name="Date 2 2 2 2 2 2 2 4" xfId="3596" xr:uid="{00000000-0005-0000-0000-0000F60B0000}"/>
    <cellStyle name="Date 2 2 2 2 2 2 2 4 2" xfId="3597" xr:uid="{00000000-0005-0000-0000-0000F70B0000}"/>
    <cellStyle name="Date 2 2 2 2 2 2 2 4 2 2" xfId="3598" xr:uid="{00000000-0005-0000-0000-0000F80B0000}"/>
    <cellStyle name="Date 2 2 2 2 2 2 2 4 2 3" xfId="3599" xr:uid="{00000000-0005-0000-0000-0000F90B0000}"/>
    <cellStyle name="Date 2 2 2 2 2 2 2 4 2 3 2" xfId="3600" xr:uid="{00000000-0005-0000-0000-0000FA0B0000}"/>
    <cellStyle name="Date 2 2 2 2 2 2 2 4 2 4" xfId="3601" xr:uid="{00000000-0005-0000-0000-0000FB0B0000}"/>
    <cellStyle name="Date 2 2 2 2 2 2 2 4 3" xfId="3602" xr:uid="{00000000-0005-0000-0000-0000FC0B0000}"/>
    <cellStyle name="Date 2 2 2 2 2 2 2 4 3 2" xfId="3603" xr:uid="{00000000-0005-0000-0000-0000FD0B0000}"/>
    <cellStyle name="Date 2 2 2 2 2 2 2 4 3 2 2" xfId="3604" xr:uid="{00000000-0005-0000-0000-0000FE0B0000}"/>
    <cellStyle name="Date 2 2 2 2 2 2 2 4 4" xfId="3605" xr:uid="{00000000-0005-0000-0000-0000FF0B0000}"/>
    <cellStyle name="Date 2 2 2 2 2 2 2 4 5" xfId="3606" xr:uid="{00000000-0005-0000-0000-0000000C0000}"/>
    <cellStyle name="Date 2 2 2 2 2 2 2 4 6" xfId="3607" xr:uid="{00000000-0005-0000-0000-0000010C0000}"/>
    <cellStyle name="Date 2 2 2 2 2 2 2 4 7" xfId="3608" xr:uid="{00000000-0005-0000-0000-0000020C0000}"/>
    <cellStyle name="Date 2 2 2 2 2 2 2 5" xfId="3609" xr:uid="{00000000-0005-0000-0000-0000030C0000}"/>
    <cellStyle name="Date 2 2 2 2 2 2 2 5 2" xfId="3610" xr:uid="{00000000-0005-0000-0000-0000040C0000}"/>
    <cellStyle name="Date 2 2 2 2 2 2 2 5 3" xfId="3611" xr:uid="{00000000-0005-0000-0000-0000050C0000}"/>
    <cellStyle name="Date 2 2 2 2 2 2 2 5 3 2" xfId="3612" xr:uid="{00000000-0005-0000-0000-0000060C0000}"/>
    <cellStyle name="Date 2 2 2 2 2 2 2 6" xfId="3613" xr:uid="{00000000-0005-0000-0000-0000070C0000}"/>
    <cellStyle name="Date 2 2 2 2 2 2 2 7" xfId="3614" xr:uid="{00000000-0005-0000-0000-0000080C0000}"/>
    <cellStyle name="Date 2 2 2 2 2 2 2 8" xfId="3615" xr:uid="{00000000-0005-0000-0000-0000090C0000}"/>
    <cellStyle name="Date 2 2 2 2 2 2 2 9" xfId="3616" xr:uid="{00000000-0005-0000-0000-00000A0C0000}"/>
    <cellStyle name="Date 2 2 2 2 2 2 3" xfId="3617" xr:uid="{00000000-0005-0000-0000-00000B0C0000}"/>
    <cellStyle name="Date 2 2 2 2 2 2 3 2" xfId="3618" xr:uid="{00000000-0005-0000-0000-00000C0C0000}"/>
    <cellStyle name="Date 2 2 2 2 2 2 3 2 2" xfId="3619" xr:uid="{00000000-0005-0000-0000-00000D0C0000}"/>
    <cellStyle name="Date 2 2 2 2 2 2 3 2 2 2" xfId="3620" xr:uid="{00000000-0005-0000-0000-00000E0C0000}"/>
    <cellStyle name="Date 2 2 2 2 2 2 3 2 2 2 2" xfId="3621" xr:uid="{00000000-0005-0000-0000-00000F0C0000}"/>
    <cellStyle name="Date 2 2 2 2 2 2 3 2 2 2 3" xfId="3622" xr:uid="{00000000-0005-0000-0000-0000100C0000}"/>
    <cellStyle name="Date 2 2 2 2 2 2 3 2 2 2 3 2" xfId="3623" xr:uid="{00000000-0005-0000-0000-0000110C0000}"/>
    <cellStyle name="Date 2 2 2 2 2 2 3 2 2 2 4" xfId="3624" xr:uid="{00000000-0005-0000-0000-0000120C0000}"/>
    <cellStyle name="Date 2 2 2 2 2 2 3 2 2 3" xfId="3625" xr:uid="{00000000-0005-0000-0000-0000130C0000}"/>
    <cellStyle name="Date 2 2 2 2 2 2 3 2 2 3 2" xfId="3626" xr:uid="{00000000-0005-0000-0000-0000140C0000}"/>
    <cellStyle name="Date 2 2 2 2 2 2 3 2 2 3 2 2" xfId="3627" xr:uid="{00000000-0005-0000-0000-0000150C0000}"/>
    <cellStyle name="Date 2 2 2 2 2 2 3 2 2 4" xfId="3628" xr:uid="{00000000-0005-0000-0000-0000160C0000}"/>
    <cellStyle name="Date 2 2 2 2 2 2 3 2 2 5" xfId="3629" xr:uid="{00000000-0005-0000-0000-0000170C0000}"/>
    <cellStyle name="Date 2 2 2 2 2 2 3 2 2 6" xfId="3630" xr:uid="{00000000-0005-0000-0000-0000180C0000}"/>
    <cellStyle name="Date 2 2 2 2 2 2 3 2 2 7" xfId="3631" xr:uid="{00000000-0005-0000-0000-0000190C0000}"/>
    <cellStyle name="Date 2 2 2 2 2 2 3 2 3" xfId="3632" xr:uid="{00000000-0005-0000-0000-00001A0C0000}"/>
    <cellStyle name="Date 2 2 2 2 2 2 3 2 3 2" xfId="3633" xr:uid="{00000000-0005-0000-0000-00001B0C0000}"/>
    <cellStyle name="Date 2 2 2 2 2 2 3 2 3 3" xfId="3634" xr:uid="{00000000-0005-0000-0000-00001C0C0000}"/>
    <cellStyle name="Date 2 2 2 2 2 2 3 2 3 3 2" xfId="3635" xr:uid="{00000000-0005-0000-0000-00001D0C0000}"/>
    <cellStyle name="Date 2 2 2 2 2 2 3 2 3 4" xfId="3636" xr:uid="{00000000-0005-0000-0000-00001E0C0000}"/>
    <cellStyle name="Date 2 2 2 2 2 2 3 2 4" xfId="3637" xr:uid="{00000000-0005-0000-0000-00001F0C0000}"/>
    <cellStyle name="Date 2 2 2 2 2 2 3 2 4 2" xfId="3638" xr:uid="{00000000-0005-0000-0000-0000200C0000}"/>
    <cellStyle name="Date 2 2 2 2 2 2 3 2 4 2 2" xfId="3639" xr:uid="{00000000-0005-0000-0000-0000210C0000}"/>
    <cellStyle name="Date 2 2 2 2 2 2 3 2 5" xfId="3640" xr:uid="{00000000-0005-0000-0000-0000220C0000}"/>
    <cellStyle name="Date 2 2 2 2 2 2 3 2 6" xfId="3641" xr:uid="{00000000-0005-0000-0000-0000230C0000}"/>
    <cellStyle name="Date 2 2 2 2 2 2 3 2 7" xfId="3642" xr:uid="{00000000-0005-0000-0000-0000240C0000}"/>
    <cellStyle name="Date 2 2 2 2 2 2 3 2 8" xfId="3643" xr:uid="{00000000-0005-0000-0000-0000250C0000}"/>
    <cellStyle name="Date 2 2 2 2 2 2 3 3" xfId="3644" xr:uid="{00000000-0005-0000-0000-0000260C0000}"/>
    <cellStyle name="Date 2 2 2 2 2 2 3 3 2" xfId="3645" xr:uid="{00000000-0005-0000-0000-0000270C0000}"/>
    <cellStyle name="Date 2 2 2 2 2 2 3 3 2 2" xfId="3646" xr:uid="{00000000-0005-0000-0000-0000280C0000}"/>
    <cellStyle name="Date 2 2 2 2 2 2 3 3 2 3" xfId="3647" xr:uid="{00000000-0005-0000-0000-0000290C0000}"/>
    <cellStyle name="Date 2 2 2 2 2 2 3 3 2 3 2" xfId="3648" xr:uid="{00000000-0005-0000-0000-00002A0C0000}"/>
    <cellStyle name="Date 2 2 2 2 2 2 3 3 2 4" xfId="3649" xr:uid="{00000000-0005-0000-0000-00002B0C0000}"/>
    <cellStyle name="Date 2 2 2 2 2 2 3 3 3" xfId="3650" xr:uid="{00000000-0005-0000-0000-00002C0C0000}"/>
    <cellStyle name="Date 2 2 2 2 2 2 3 3 3 2" xfId="3651" xr:uid="{00000000-0005-0000-0000-00002D0C0000}"/>
    <cellStyle name="Date 2 2 2 2 2 2 3 3 3 2 2" xfId="3652" xr:uid="{00000000-0005-0000-0000-00002E0C0000}"/>
    <cellStyle name="Date 2 2 2 2 2 2 3 3 4" xfId="3653" xr:uid="{00000000-0005-0000-0000-00002F0C0000}"/>
    <cellStyle name="Date 2 2 2 2 2 2 3 3 5" xfId="3654" xr:uid="{00000000-0005-0000-0000-0000300C0000}"/>
    <cellStyle name="Date 2 2 2 2 2 2 3 3 6" xfId="3655" xr:uid="{00000000-0005-0000-0000-0000310C0000}"/>
    <cellStyle name="Date 2 2 2 2 2 2 3 3 7" xfId="3656" xr:uid="{00000000-0005-0000-0000-0000320C0000}"/>
    <cellStyle name="Date 2 2 2 2 2 2 3 4" xfId="3657" xr:uid="{00000000-0005-0000-0000-0000330C0000}"/>
    <cellStyle name="Date 2 2 2 2 2 2 3 4 2" xfId="3658" xr:uid="{00000000-0005-0000-0000-0000340C0000}"/>
    <cellStyle name="Date 2 2 2 2 2 2 3 4 3" xfId="3659" xr:uid="{00000000-0005-0000-0000-0000350C0000}"/>
    <cellStyle name="Date 2 2 2 2 2 2 3 4 3 2" xfId="3660" xr:uid="{00000000-0005-0000-0000-0000360C0000}"/>
    <cellStyle name="Date 2 2 2 2 2 2 3 5" xfId="3661" xr:uid="{00000000-0005-0000-0000-0000370C0000}"/>
    <cellStyle name="Date 2 2 2 2 2 2 4" xfId="3662" xr:uid="{00000000-0005-0000-0000-0000380C0000}"/>
    <cellStyle name="Date 2 2 2 2 2 2 4 2" xfId="3663" xr:uid="{00000000-0005-0000-0000-0000390C0000}"/>
    <cellStyle name="Date 2 2 2 2 2 2 4 2 2" xfId="3664" xr:uid="{00000000-0005-0000-0000-00003A0C0000}"/>
    <cellStyle name="Date 2 2 2 2 2 2 4 2 2 2" xfId="3665" xr:uid="{00000000-0005-0000-0000-00003B0C0000}"/>
    <cellStyle name="Date 2 2 2 2 2 2 4 2 2 2 2" xfId="3666" xr:uid="{00000000-0005-0000-0000-00003C0C0000}"/>
    <cellStyle name="Date 2 2 2 2 2 2 4 2 2 2 2 2" xfId="3667" xr:uid="{00000000-0005-0000-0000-00003D0C0000}"/>
    <cellStyle name="Date 2 2 2 2 2 2 4 2 2 2 2 3" xfId="3668" xr:uid="{00000000-0005-0000-0000-00003E0C0000}"/>
    <cellStyle name="Date 2 2 2 2 2 2 4 2 2 2 2 3 2" xfId="3669" xr:uid="{00000000-0005-0000-0000-00003F0C0000}"/>
    <cellStyle name="Date 2 2 2 2 2 2 4 2 2 2 2 4" xfId="3670" xr:uid="{00000000-0005-0000-0000-0000400C0000}"/>
    <cellStyle name="Date 2 2 2 2 2 2 4 2 2 2 3" xfId="3671" xr:uid="{00000000-0005-0000-0000-0000410C0000}"/>
    <cellStyle name="Date 2 2 2 2 2 2 4 2 2 2 3 2" xfId="3672" xr:uid="{00000000-0005-0000-0000-0000420C0000}"/>
    <cellStyle name="Date 2 2 2 2 2 2 4 2 2 2 3 2 2" xfId="3673" xr:uid="{00000000-0005-0000-0000-0000430C0000}"/>
    <cellStyle name="Date 2 2 2 2 2 2 4 2 2 2 4" xfId="3674" xr:uid="{00000000-0005-0000-0000-0000440C0000}"/>
    <cellStyle name="Date 2 2 2 2 2 2 4 2 2 2 5" xfId="3675" xr:uid="{00000000-0005-0000-0000-0000450C0000}"/>
    <cellStyle name="Date 2 2 2 2 2 2 4 2 2 2 6" xfId="3676" xr:uid="{00000000-0005-0000-0000-0000460C0000}"/>
    <cellStyle name="Date 2 2 2 2 2 2 4 2 2 2 7" xfId="3677" xr:uid="{00000000-0005-0000-0000-0000470C0000}"/>
    <cellStyle name="Date 2 2 2 2 2 2 4 2 2 3" xfId="3678" xr:uid="{00000000-0005-0000-0000-0000480C0000}"/>
    <cellStyle name="Date 2 2 2 2 2 2 4 2 2 3 2" xfId="3679" xr:uid="{00000000-0005-0000-0000-0000490C0000}"/>
    <cellStyle name="Date 2 2 2 2 2 2 4 2 2 3 3" xfId="3680" xr:uid="{00000000-0005-0000-0000-00004A0C0000}"/>
    <cellStyle name="Date 2 2 2 2 2 2 4 2 2 3 3 2" xfId="3681" xr:uid="{00000000-0005-0000-0000-00004B0C0000}"/>
    <cellStyle name="Date 2 2 2 2 2 2 4 2 2 3 4" xfId="3682" xr:uid="{00000000-0005-0000-0000-00004C0C0000}"/>
    <cellStyle name="Date 2 2 2 2 2 2 4 2 2 4" xfId="3683" xr:uid="{00000000-0005-0000-0000-00004D0C0000}"/>
    <cellStyle name="Date 2 2 2 2 2 2 4 2 2 4 2" xfId="3684" xr:uid="{00000000-0005-0000-0000-00004E0C0000}"/>
    <cellStyle name="Date 2 2 2 2 2 2 4 2 2 4 2 2" xfId="3685" xr:uid="{00000000-0005-0000-0000-00004F0C0000}"/>
    <cellStyle name="Date 2 2 2 2 2 2 4 2 2 5" xfId="3686" xr:uid="{00000000-0005-0000-0000-0000500C0000}"/>
    <cellStyle name="Date 2 2 2 2 2 2 4 2 2 6" xfId="3687" xr:uid="{00000000-0005-0000-0000-0000510C0000}"/>
    <cellStyle name="Date 2 2 2 2 2 2 4 2 2 7" xfId="3688" xr:uid="{00000000-0005-0000-0000-0000520C0000}"/>
    <cellStyle name="Date 2 2 2 2 2 2 4 2 2 8" xfId="3689" xr:uid="{00000000-0005-0000-0000-0000530C0000}"/>
    <cellStyle name="Date 2 2 2 2 2 2 4 2 3" xfId="3690" xr:uid="{00000000-0005-0000-0000-0000540C0000}"/>
    <cellStyle name="Date 2 2 2 2 2 2 4 2 3 2" xfId="3691" xr:uid="{00000000-0005-0000-0000-0000550C0000}"/>
    <cellStyle name="Date 2 2 2 2 2 2 4 2 3 2 2" xfId="3692" xr:uid="{00000000-0005-0000-0000-0000560C0000}"/>
    <cellStyle name="Date 2 2 2 2 2 2 4 2 3 2 3" xfId="3693" xr:uid="{00000000-0005-0000-0000-0000570C0000}"/>
    <cellStyle name="Date 2 2 2 2 2 2 4 2 3 2 3 2" xfId="3694" xr:uid="{00000000-0005-0000-0000-0000580C0000}"/>
    <cellStyle name="Date 2 2 2 2 2 2 4 2 3 2 4" xfId="3695" xr:uid="{00000000-0005-0000-0000-0000590C0000}"/>
    <cellStyle name="Date 2 2 2 2 2 2 4 2 3 3" xfId="3696" xr:uid="{00000000-0005-0000-0000-00005A0C0000}"/>
    <cellStyle name="Date 2 2 2 2 2 2 4 2 3 3 2" xfId="3697" xr:uid="{00000000-0005-0000-0000-00005B0C0000}"/>
    <cellStyle name="Date 2 2 2 2 2 2 4 2 3 3 2 2" xfId="3698" xr:uid="{00000000-0005-0000-0000-00005C0C0000}"/>
    <cellStyle name="Date 2 2 2 2 2 2 4 2 3 4" xfId="3699" xr:uid="{00000000-0005-0000-0000-00005D0C0000}"/>
    <cellStyle name="Date 2 2 2 2 2 2 4 2 3 5" xfId="3700" xr:uid="{00000000-0005-0000-0000-00005E0C0000}"/>
    <cellStyle name="Date 2 2 2 2 2 2 4 2 3 6" xfId="3701" xr:uid="{00000000-0005-0000-0000-00005F0C0000}"/>
    <cellStyle name="Date 2 2 2 2 2 2 4 2 3 7" xfId="3702" xr:uid="{00000000-0005-0000-0000-0000600C0000}"/>
    <cellStyle name="Date 2 2 2 2 2 2 4 2 4" xfId="3703" xr:uid="{00000000-0005-0000-0000-0000610C0000}"/>
    <cellStyle name="Date 2 2 2 2 2 2 4 2 4 2" xfId="3704" xr:uid="{00000000-0005-0000-0000-0000620C0000}"/>
    <cellStyle name="Date 2 2 2 2 2 2 4 2 4 3" xfId="3705" xr:uid="{00000000-0005-0000-0000-0000630C0000}"/>
    <cellStyle name="Date 2 2 2 2 2 2 4 2 4 3 2" xfId="3706" xr:uid="{00000000-0005-0000-0000-0000640C0000}"/>
    <cellStyle name="Date 2 2 2 2 2 2 4 2 5" xfId="3707" xr:uid="{00000000-0005-0000-0000-0000650C0000}"/>
    <cellStyle name="Date 2 2 2 2 2 2 4 3" xfId="3708" xr:uid="{00000000-0005-0000-0000-0000660C0000}"/>
    <cellStyle name="Date 2 2 2 2 2 2 4 3 2" xfId="3709" xr:uid="{00000000-0005-0000-0000-0000670C0000}"/>
    <cellStyle name="Date 2 2 2 2 2 2 4 3 2 2" xfId="3710" xr:uid="{00000000-0005-0000-0000-0000680C0000}"/>
    <cellStyle name="Date 2 2 2 2 2 2 4 3 2 2 2" xfId="3711" xr:uid="{00000000-0005-0000-0000-0000690C0000}"/>
    <cellStyle name="Date 2 2 2 2 2 2 4 3 2 2 3" xfId="3712" xr:uid="{00000000-0005-0000-0000-00006A0C0000}"/>
    <cellStyle name="Date 2 2 2 2 2 2 4 3 2 2 3 2" xfId="3713" xr:uid="{00000000-0005-0000-0000-00006B0C0000}"/>
    <cellStyle name="Date 2 2 2 2 2 2 4 3 2 2 4" xfId="3714" xr:uid="{00000000-0005-0000-0000-00006C0C0000}"/>
    <cellStyle name="Date 2 2 2 2 2 2 4 3 2 3" xfId="3715" xr:uid="{00000000-0005-0000-0000-00006D0C0000}"/>
    <cellStyle name="Date 2 2 2 2 2 2 4 3 2 3 2" xfId="3716" xr:uid="{00000000-0005-0000-0000-00006E0C0000}"/>
    <cellStyle name="Date 2 2 2 2 2 2 4 3 2 3 2 2" xfId="3717" xr:uid="{00000000-0005-0000-0000-00006F0C0000}"/>
    <cellStyle name="Date 2 2 2 2 2 2 4 3 2 4" xfId="3718" xr:uid="{00000000-0005-0000-0000-0000700C0000}"/>
    <cellStyle name="Date 2 2 2 2 2 2 4 3 2 5" xfId="3719" xr:uid="{00000000-0005-0000-0000-0000710C0000}"/>
    <cellStyle name="Date 2 2 2 2 2 2 4 3 2 6" xfId="3720" xr:uid="{00000000-0005-0000-0000-0000720C0000}"/>
    <cellStyle name="Date 2 2 2 2 2 2 4 3 2 7" xfId="3721" xr:uid="{00000000-0005-0000-0000-0000730C0000}"/>
    <cellStyle name="Date 2 2 2 2 2 2 4 3 3" xfId="3722" xr:uid="{00000000-0005-0000-0000-0000740C0000}"/>
    <cellStyle name="Date 2 2 2 2 2 2 4 3 3 2" xfId="3723" xr:uid="{00000000-0005-0000-0000-0000750C0000}"/>
    <cellStyle name="Date 2 2 2 2 2 2 4 3 3 3" xfId="3724" xr:uid="{00000000-0005-0000-0000-0000760C0000}"/>
    <cellStyle name="Date 2 2 2 2 2 2 4 3 3 3 2" xfId="3725" xr:uid="{00000000-0005-0000-0000-0000770C0000}"/>
    <cellStyle name="Date 2 2 2 2 2 2 4 3 3 4" xfId="3726" xr:uid="{00000000-0005-0000-0000-0000780C0000}"/>
    <cellStyle name="Date 2 2 2 2 2 2 4 3 4" xfId="3727" xr:uid="{00000000-0005-0000-0000-0000790C0000}"/>
    <cellStyle name="Date 2 2 2 2 2 2 4 3 4 2" xfId="3728" xr:uid="{00000000-0005-0000-0000-00007A0C0000}"/>
    <cellStyle name="Date 2 2 2 2 2 2 4 3 4 2 2" xfId="3729" xr:uid="{00000000-0005-0000-0000-00007B0C0000}"/>
    <cellStyle name="Date 2 2 2 2 2 2 4 3 5" xfId="3730" xr:uid="{00000000-0005-0000-0000-00007C0C0000}"/>
    <cellStyle name="Date 2 2 2 2 2 2 4 3 6" xfId="3731" xr:uid="{00000000-0005-0000-0000-00007D0C0000}"/>
    <cellStyle name="Date 2 2 2 2 2 2 4 3 7" xfId="3732" xr:uid="{00000000-0005-0000-0000-00007E0C0000}"/>
    <cellStyle name="Date 2 2 2 2 2 2 4 3 8" xfId="3733" xr:uid="{00000000-0005-0000-0000-00007F0C0000}"/>
    <cellStyle name="Date 2 2 2 2 2 2 4 4" xfId="3734" xr:uid="{00000000-0005-0000-0000-0000800C0000}"/>
    <cellStyle name="Date 2 2 2 2 2 2 4 4 2" xfId="3735" xr:uid="{00000000-0005-0000-0000-0000810C0000}"/>
    <cellStyle name="Date 2 2 2 2 2 2 4 4 2 2" xfId="3736" xr:uid="{00000000-0005-0000-0000-0000820C0000}"/>
    <cellStyle name="Date 2 2 2 2 2 2 4 4 2 3" xfId="3737" xr:uid="{00000000-0005-0000-0000-0000830C0000}"/>
    <cellStyle name="Date 2 2 2 2 2 2 4 4 2 3 2" xfId="3738" xr:uid="{00000000-0005-0000-0000-0000840C0000}"/>
    <cellStyle name="Date 2 2 2 2 2 2 4 4 2 4" xfId="3739" xr:uid="{00000000-0005-0000-0000-0000850C0000}"/>
    <cellStyle name="Date 2 2 2 2 2 2 4 4 3" xfId="3740" xr:uid="{00000000-0005-0000-0000-0000860C0000}"/>
    <cellStyle name="Date 2 2 2 2 2 2 4 4 3 2" xfId="3741" xr:uid="{00000000-0005-0000-0000-0000870C0000}"/>
    <cellStyle name="Date 2 2 2 2 2 2 4 4 3 2 2" xfId="3742" xr:uid="{00000000-0005-0000-0000-0000880C0000}"/>
    <cellStyle name="Date 2 2 2 2 2 2 4 4 4" xfId="3743" xr:uid="{00000000-0005-0000-0000-0000890C0000}"/>
    <cellStyle name="Date 2 2 2 2 2 2 4 4 5" xfId="3744" xr:uid="{00000000-0005-0000-0000-00008A0C0000}"/>
    <cellStyle name="Date 2 2 2 2 2 2 4 4 6" xfId="3745" xr:uid="{00000000-0005-0000-0000-00008B0C0000}"/>
    <cellStyle name="Date 2 2 2 2 2 2 4 4 7" xfId="3746" xr:uid="{00000000-0005-0000-0000-00008C0C0000}"/>
    <cellStyle name="Date 2 2 2 2 2 2 4 5" xfId="3747" xr:uid="{00000000-0005-0000-0000-00008D0C0000}"/>
    <cellStyle name="Date 2 2 2 2 2 2 4 5 2" xfId="3748" xr:uid="{00000000-0005-0000-0000-00008E0C0000}"/>
    <cellStyle name="Date 2 2 2 2 2 2 4 5 3" xfId="3749" xr:uid="{00000000-0005-0000-0000-00008F0C0000}"/>
    <cellStyle name="Date 2 2 2 2 2 2 4 5 3 2" xfId="3750" xr:uid="{00000000-0005-0000-0000-0000900C0000}"/>
    <cellStyle name="Date 2 2 2 2 2 2 4 6" xfId="3751" xr:uid="{00000000-0005-0000-0000-0000910C0000}"/>
    <cellStyle name="Date 2 2 2 2 2 2 4 7" xfId="3752" xr:uid="{00000000-0005-0000-0000-0000920C0000}"/>
    <cellStyle name="Date 2 2 2 2 2 2 4 8" xfId="3753" xr:uid="{00000000-0005-0000-0000-0000930C0000}"/>
    <cellStyle name="Date 2 2 2 2 2 2 4 9" xfId="3754" xr:uid="{00000000-0005-0000-0000-0000940C0000}"/>
    <cellStyle name="Date 2 2 2 2 2 2 5" xfId="3755" xr:uid="{00000000-0005-0000-0000-0000950C0000}"/>
    <cellStyle name="Date 2 2 2 2 2 2 5 2" xfId="3756" xr:uid="{00000000-0005-0000-0000-0000960C0000}"/>
    <cellStyle name="Date 2 2 2 2 2 2 5 2 2" xfId="3757" xr:uid="{00000000-0005-0000-0000-0000970C0000}"/>
    <cellStyle name="Date 2 2 2 2 2 2 5 2 2 2" xfId="3758" xr:uid="{00000000-0005-0000-0000-0000980C0000}"/>
    <cellStyle name="Date 2 2 2 2 2 2 5 2 2 3" xfId="3759" xr:uid="{00000000-0005-0000-0000-0000990C0000}"/>
    <cellStyle name="Date 2 2 2 2 2 2 5 2 2 3 2" xfId="3760" xr:uid="{00000000-0005-0000-0000-00009A0C0000}"/>
    <cellStyle name="Date 2 2 2 2 2 2 5 2 2 4" xfId="3761" xr:uid="{00000000-0005-0000-0000-00009B0C0000}"/>
    <cellStyle name="Date 2 2 2 2 2 2 5 2 3" xfId="3762" xr:uid="{00000000-0005-0000-0000-00009C0C0000}"/>
    <cellStyle name="Date 2 2 2 2 2 2 5 2 3 2" xfId="3763" xr:uid="{00000000-0005-0000-0000-00009D0C0000}"/>
    <cellStyle name="Date 2 2 2 2 2 2 5 2 3 2 2" xfId="3764" xr:uid="{00000000-0005-0000-0000-00009E0C0000}"/>
    <cellStyle name="Date 2 2 2 2 2 2 5 2 4" xfId="3765" xr:uid="{00000000-0005-0000-0000-00009F0C0000}"/>
    <cellStyle name="Date 2 2 2 2 2 2 5 2 5" xfId="3766" xr:uid="{00000000-0005-0000-0000-0000A00C0000}"/>
    <cellStyle name="Date 2 2 2 2 2 2 5 2 6" xfId="3767" xr:uid="{00000000-0005-0000-0000-0000A10C0000}"/>
    <cellStyle name="Date 2 2 2 2 2 2 5 2 7" xfId="3768" xr:uid="{00000000-0005-0000-0000-0000A20C0000}"/>
    <cellStyle name="Date 2 2 2 2 2 2 5 3" xfId="3769" xr:uid="{00000000-0005-0000-0000-0000A30C0000}"/>
    <cellStyle name="Date 2 2 2 2 2 2 5 3 2" xfId="3770" xr:uid="{00000000-0005-0000-0000-0000A40C0000}"/>
    <cellStyle name="Date 2 2 2 2 2 2 5 3 3" xfId="3771" xr:uid="{00000000-0005-0000-0000-0000A50C0000}"/>
    <cellStyle name="Date 2 2 2 2 2 2 5 3 3 2" xfId="3772" xr:uid="{00000000-0005-0000-0000-0000A60C0000}"/>
    <cellStyle name="Date 2 2 2 2 2 2 5 3 4" xfId="3773" xr:uid="{00000000-0005-0000-0000-0000A70C0000}"/>
    <cellStyle name="Date 2 2 2 2 2 2 5 4" xfId="3774" xr:uid="{00000000-0005-0000-0000-0000A80C0000}"/>
    <cellStyle name="Date 2 2 2 2 2 2 5 4 2" xfId="3775" xr:uid="{00000000-0005-0000-0000-0000A90C0000}"/>
    <cellStyle name="Date 2 2 2 2 2 2 5 4 2 2" xfId="3776" xr:uid="{00000000-0005-0000-0000-0000AA0C0000}"/>
    <cellStyle name="Date 2 2 2 2 2 2 5 5" xfId="3777" xr:uid="{00000000-0005-0000-0000-0000AB0C0000}"/>
    <cellStyle name="Date 2 2 2 2 2 2 5 6" xfId="3778" xr:uid="{00000000-0005-0000-0000-0000AC0C0000}"/>
    <cellStyle name="Date 2 2 2 2 2 2 5 7" xfId="3779" xr:uid="{00000000-0005-0000-0000-0000AD0C0000}"/>
    <cellStyle name="Date 2 2 2 2 2 2 5 8" xfId="3780" xr:uid="{00000000-0005-0000-0000-0000AE0C0000}"/>
    <cellStyle name="Date 2 2 2 2 2 2 6" xfId="3781" xr:uid="{00000000-0005-0000-0000-0000AF0C0000}"/>
    <cellStyle name="Date 2 2 2 2 2 2 6 2" xfId="3782" xr:uid="{00000000-0005-0000-0000-0000B00C0000}"/>
    <cellStyle name="Date 2 2 2 2 2 2 6 2 2" xfId="3783" xr:uid="{00000000-0005-0000-0000-0000B10C0000}"/>
    <cellStyle name="Date 2 2 2 2 2 2 6 2 3" xfId="3784" xr:uid="{00000000-0005-0000-0000-0000B20C0000}"/>
    <cellStyle name="Date 2 2 2 2 2 2 6 2 3 2" xfId="3785" xr:uid="{00000000-0005-0000-0000-0000B30C0000}"/>
    <cellStyle name="Date 2 2 2 2 2 2 6 2 4" xfId="3786" xr:uid="{00000000-0005-0000-0000-0000B40C0000}"/>
    <cellStyle name="Date 2 2 2 2 2 2 6 3" xfId="3787" xr:uid="{00000000-0005-0000-0000-0000B50C0000}"/>
    <cellStyle name="Date 2 2 2 2 2 2 6 3 2" xfId="3788" xr:uid="{00000000-0005-0000-0000-0000B60C0000}"/>
    <cellStyle name="Date 2 2 2 2 2 2 6 3 2 2" xfId="3789" xr:uid="{00000000-0005-0000-0000-0000B70C0000}"/>
    <cellStyle name="Date 2 2 2 2 2 2 6 4" xfId="3790" xr:uid="{00000000-0005-0000-0000-0000B80C0000}"/>
    <cellStyle name="Date 2 2 2 2 2 2 6 5" xfId="3791" xr:uid="{00000000-0005-0000-0000-0000B90C0000}"/>
    <cellStyle name="Date 2 2 2 2 2 2 6 6" xfId="3792" xr:uid="{00000000-0005-0000-0000-0000BA0C0000}"/>
    <cellStyle name="Date 2 2 2 2 2 2 6 7" xfId="3793" xr:uid="{00000000-0005-0000-0000-0000BB0C0000}"/>
    <cellStyle name="Date 2 2 2 2 2 2 7" xfId="3794" xr:uid="{00000000-0005-0000-0000-0000BC0C0000}"/>
    <cellStyle name="Date 2 2 2 2 2 2 7 2" xfId="3795" xr:uid="{00000000-0005-0000-0000-0000BD0C0000}"/>
    <cellStyle name="Date 2 2 2 2 2 2 7 3" xfId="3796" xr:uid="{00000000-0005-0000-0000-0000BE0C0000}"/>
    <cellStyle name="Date 2 2 2 2 2 2 7 3 2" xfId="3797" xr:uid="{00000000-0005-0000-0000-0000BF0C0000}"/>
    <cellStyle name="Date 2 2 2 2 2 2 8" xfId="3798" xr:uid="{00000000-0005-0000-0000-0000C00C0000}"/>
    <cellStyle name="Date 2 2 2 2 2 2 9" xfId="3799" xr:uid="{00000000-0005-0000-0000-0000C10C0000}"/>
    <cellStyle name="Date 2 2 2 2 2 3" xfId="3800" xr:uid="{00000000-0005-0000-0000-0000C20C0000}"/>
    <cellStyle name="Date 2 2 2 2 2 3 2" xfId="3801" xr:uid="{00000000-0005-0000-0000-0000C30C0000}"/>
    <cellStyle name="Date 2 2 2 2 2 3 2 2" xfId="3802" xr:uid="{00000000-0005-0000-0000-0000C40C0000}"/>
    <cellStyle name="Date 2 2 2 2 2 3 2 2 2" xfId="3803" xr:uid="{00000000-0005-0000-0000-0000C50C0000}"/>
    <cellStyle name="Date 2 2 2 2 2 3 2 2 2 2" xfId="3804" xr:uid="{00000000-0005-0000-0000-0000C60C0000}"/>
    <cellStyle name="Date 2 2 2 2 2 3 2 2 2 2 2" xfId="3805" xr:uid="{00000000-0005-0000-0000-0000C70C0000}"/>
    <cellStyle name="Date 2 2 2 2 2 3 2 2 2 2 3" xfId="3806" xr:uid="{00000000-0005-0000-0000-0000C80C0000}"/>
    <cellStyle name="Date 2 2 2 2 2 3 2 2 2 2 3 2" xfId="3807" xr:uid="{00000000-0005-0000-0000-0000C90C0000}"/>
    <cellStyle name="Date 2 2 2 2 2 3 2 2 2 2 4" xfId="3808" xr:uid="{00000000-0005-0000-0000-0000CA0C0000}"/>
    <cellStyle name="Date 2 2 2 2 2 3 2 2 2 3" xfId="3809" xr:uid="{00000000-0005-0000-0000-0000CB0C0000}"/>
    <cellStyle name="Date 2 2 2 2 2 3 2 2 2 3 2" xfId="3810" xr:uid="{00000000-0005-0000-0000-0000CC0C0000}"/>
    <cellStyle name="Date 2 2 2 2 2 3 2 2 2 3 2 2" xfId="3811" xr:uid="{00000000-0005-0000-0000-0000CD0C0000}"/>
    <cellStyle name="Date 2 2 2 2 2 3 2 2 2 4" xfId="3812" xr:uid="{00000000-0005-0000-0000-0000CE0C0000}"/>
    <cellStyle name="Date 2 2 2 2 2 3 2 2 2 5" xfId="3813" xr:uid="{00000000-0005-0000-0000-0000CF0C0000}"/>
    <cellStyle name="Date 2 2 2 2 2 3 2 2 2 6" xfId="3814" xr:uid="{00000000-0005-0000-0000-0000D00C0000}"/>
    <cellStyle name="Date 2 2 2 2 2 3 2 2 2 7" xfId="3815" xr:uid="{00000000-0005-0000-0000-0000D10C0000}"/>
    <cellStyle name="Date 2 2 2 2 2 3 2 2 3" xfId="3816" xr:uid="{00000000-0005-0000-0000-0000D20C0000}"/>
    <cellStyle name="Date 2 2 2 2 2 3 2 2 3 2" xfId="3817" xr:uid="{00000000-0005-0000-0000-0000D30C0000}"/>
    <cellStyle name="Date 2 2 2 2 2 3 2 2 3 3" xfId="3818" xr:uid="{00000000-0005-0000-0000-0000D40C0000}"/>
    <cellStyle name="Date 2 2 2 2 2 3 2 2 3 3 2" xfId="3819" xr:uid="{00000000-0005-0000-0000-0000D50C0000}"/>
    <cellStyle name="Date 2 2 2 2 2 3 2 2 3 4" xfId="3820" xr:uid="{00000000-0005-0000-0000-0000D60C0000}"/>
    <cellStyle name="Date 2 2 2 2 2 3 2 2 4" xfId="3821" xr:uid="{00000000-0005-0000-0000-0000D70C0000}"/>
    <cellStyle name="Date 2 2 2 2 2 3 2 2 4 2" xfId="3822" xr:uid="{00000000-0005-0000-0000-0000D80C0000}"/>
    <cellStyle name="Date 2 2 2 2 2 3 2 2 4 2 2" xfId="3823" xr:uid="{00000000-0005-0000-0000-0000D90C0000}"/>
    <cellStyle name="Date 2 2 2 2 2 3 2 2 5" xfId="3824" xr:uid="{00000000-0005-0000-0000-0000DA0C0000}"/>
    <cellStyle name="Date 2 2 2 2 2 3 2 2 6" xfId="3825" xr:uid="{00000000-0005-0000-0000-0000DB0C0000}"/>
    <cellStyle name="Date 2 2 2 2 2 3 2 2 7" xfId="3826" xr:uid="{00000000-0005-0000-0000-0000DC0C0000}"/>
    <cellStyle name="Date 2 2 2 2 2 3 2 2 8" xfId="3827" xr:uid="{00000000-0005-0000-0000-0000DD0C0000}"/>
    <cellStyle name="Date 2 2 2 2 2 3 2 3" xfId="3828" xr:uid="{00000000-0005-0000-0000-0000DE0C0000}"/>
    <cellStyle name="Date 2 2 2 2 2 3 2 3 2" xfId="3829" xr:uid="{00000000-0005-0000-0000-0000DF0C0000}"/>
    <cellStyle name="Date 2 2 2 2 2 3 2 3 2 2" xfId="3830" xr:uid="{00000000-0005-0000-0000-0000E00C0000}"/>
    <cellStyle name="Date 2 2 2 2 2 3 2 3 2 3" xfId="3831" xr:uid="{00000000-0005-0000-0000-0000E10C0000}"/>
    <cellStyle name="Date 2 2 2 2 2 3 2 3 2 3 2" xfId="3832" xr:uid="{00000000-0005-0000-0000-0000E20C0000}"/>
    <cellStyle name="Date 2 2 2 2 2 3 2 3 2 4" xfId="3833" xr:uid="{00000000-0005-0000-0000-0000E30C0000}"/>
    <cellStyle name="Date 2 2 2 2 2 3 2 3 3" xfId="3834" xr:uid="{00000000-0005-0000-0000-0000E40C0000}"/>
    <cellStyle name="Date 2 2 2 2 2 3 2 3 3 2" xfId="3835" xr:uid="{00000000-0005-0000-0000-0000E50C0000}"/>
    <cellStyle name="Date 2 2 2 2 2 3 2 3 3 2 2" xfId="3836" xr:uid="{00000000-0005-0000-0000-0000E60C0000}"/>
    <cellStyle name="Date 2 2 2 2 2 3 2 3 4" xfId="3837" xr:uid="{00000000-0005-0000-0000-0000E70C0000}"/>
    <cellStyle name="Date 2 2 2 2 2 3 2 3 5" xfId="3838" xr:uid="{00000000-0005-0000-0000-0000E80C0000}"/>
    <cellStyle name="Date 2 2 2 2 2 3 2 3 6" xfId="3839" xr:uid="{00000000-0005-0000-0000-0000E90C0000}"/>
    <cellStyle name="Date 2 2 2 2 2 3 2 3 7" xfId="3840" xr:uid="{00000000-0005-0000-0000-0000EA0C0000}"/>
    <cellStyle name="Date 2 2 2 2 2 3 2 4" xfId="3841" xr:uid="{00000000-0005-0000-0000-0000EB0C0000}"/>
    <cellStyle name="Date 2 2 2 2 2 3 2 4 2" xfId="3842" xr:uid="{00000000-0005-0000-0000-0000EC0C0000}"/>
    <cellStyle name="Date 2 2 2 2 2 3 2 4 3" xfId="3843" xr:uid="{00000000-0005-0000-0000-0000ED0C0000}"/>
    <cellStyle name="Date 2 2 2 2 2 3 2 4 3 2" xfId="3844" xr:uid="{00000000-0005-0000-0000-0000EE0C0000}"/>
    <cellStyle name="Date 2 2 2 2 2 3 2 5" xfId="3845" xr:uid="{00000000-0005-0000-0000-0000EF0C0000}"/>
    <cellStyle name="Date 2 2 2 2 2 3 3" xfId="3846" xr:uid="{00000000-0005-0000-0000-0000F00C0000}"/>
    <cellStyle name="Date 2 2 2 2 2 3 3 2" xfId="3847" xr:uid="{00000000-0005-0000-0000-0000F10C0000}"/>
    <cellStyle name="Date 2 2 2 2 2 3 3 2 2" xfId="3848" xr:uid="{00000000-0005-0000-0000-0000F20C0000}"/>
    <cellStyle name="Date 2 2 2 2 2 3 3 2 2 2" xfId="3849" xr:uid="{00000000-0005-0000-0000-0000F30C0000}"/>
    <cellStyle name="Date 2 2 2 2 2 3 3 2 2 3" xfId="3850" xr:uid="{00000000-0005-0000-0000-0000F40C0000}"/>
    <cellStyle name="Date 2 2 2 2 2 3 3 2 2 3 2" xfId="3851" xr:uid="{00000000-0005-0000-0000-0000F50C0000}"/>
    <cellStyle name="Date 2 2 2 2 2 3 3 2 2 4" xfId="3852" xr:uid="{00000000-0005-0000-0000-0000F60C0000}"/>
    <cellStyle name="Date 2 2 2 2 2 3 3 2 3" xfId="3853" xr:uid="{00000000-0005-0000-0000-0000F70C0000}"/>
    <cellStyle name="Date 2 2 2 2 2 3 3 2 3 2" xfId="3854" xr:uid="{00000000-0005-0000-0000-0000F80C0000}"/>
    <cellStyle name="Date 2 2 2 2 2 3 3 2 3 2 2" xfId="3855" xr:uid="{00000000-0005-0000-0000-0000F90C0000}"/>
    <cellStyle name="Date 2 2 2 2 2 3 3 2 4" xfId="3856" xr:uid="{00000000-0005-0000-0000-0000FA0C0000}"/>
    <cellStyle name="Date 2 2 2 2 2 3 3 2 5" xfId="3857" xr:uid="{00000000-0005-0000-0000-0000FB0C0000}"/>
    <cellStyle name="Date 2 2 2 2 2 3 3 2 6" xfId="3858" xr:uid="{00000000-0005-0000-0000-0000FC0C0000}"/>
    <cellStyle name="Date 2 2 2 2 2 3 3 2 7" xfId="3859" xr:uid="{00000000-0005-0000-0000-0000FD0C0000}"/>
    <cellStyle name="Date 2 2 2 2 2 3 3 3" xfId="3860" xr:uid="{00000000-0005-0000-0000-0000FE0C0000}"/>
    <cellStyle name="Date 2 2 2 2 2 3 3 3 2" xfId="3861" xr:uid="{00000000-0005-0000-0000-0000FF0C0000}"/>
    <cellStyle name="Date 2 2 2 2 2 3 3 3 3" xfId="3862" xr:uid="{00000000-0005-0000-0000-0000000D0000}"/>
    <cellStyle name="Date 2 2 2 2 2 3 3 3 3 2" xfId="3863" xr:uid="{00000000-0005-0000-0000-0000010D0000}"/>
    <cellStyle name="Date 2 2 2 2 2 3 3 3 4" xfId="3864" xr:uid="{00000000-0005-0000-0000-0000020D0000}"/>
    <cellStyle name="Date 2 2 2 2 2 3 3 4" xfId="3865" xr:uid="{00000000-0005-0000-0000-0000030D0000}"/>
    <cellStyle name="Date 2 2 2 2 2 3 3 4 2" xfId="3866" xr:uid="{00000000-0005-0000-0000-0000040D0000}"/>
    <cellStyle name="Date 2 2 2 2 2 3 3 4 2 2" xfId="3867" xr:uid="{00000000-0005-0000-0000-0000050D0000}"/>
    <cellStyle name="Date 2 2 2 2 2 3 3 5" xfId="3868" xr:uid="{00000000-0005-0000-0000-0000060D0000}"/>
    <cellStyle name="Date 2 2 2 2 2 3 3 6" xfId="3869" xr:uid="{00000000-0005-0000-0000-0000070D0000}"/>
    <cellStyle name="Date 2 2 2 2 2 3 3 7" xfId="3870" xr:uid="{00000000-0005-0000-0000-0000080D0000}"/>
    <cellStyle name="Date 2 2 2 2 2 3 3 8" xfId="3871" xr:uid="{00000000-0005-0000-0000-0000090D0000}"/>
    <cellStyle name="Date 2 2 2 2 2 3 4" xfId="3872" xr:uid="{00000000-0005-0000-0000-00000A0D0000}"/>
    <cellStyle name="Date 2 2 2 2 2 3 4 2" xfId="3873" xr:uid="{00000000-0005-0000-0000-00000B0D0000}"/>
    <cellStyle name="Date 2 2 2 2 2 3 4 2 2" xfId="3874" xr:uid="{00000000-0005-0000-0000-00000C0D0000}"/>
    <cellStyle name="Date 2 2 2 2 2 3 4 2 3" xfId="3875" xr:uid="{00000000-0005-0000-0000-00000D0D0000}"/>
    <cellStyle name="Date 2 2 2 2 2 3 4 2 3 2" xfId="3876" xr:uid="{00000000-0005-0000-0000-00000E0D0000}"/>
    <cellStyle name="Date 2 2 2 2 2 3 4 2 4" xfId="3877" xr:uid="{00000000-0005-0000-0000-00000F0D0000}"/>
    <cellStyle name="Date 2 2 2 2 2 3 4 3" xfId="3878" xr:uid="{00000000-0005-0000-0000-0000100D0000}"/>
    <cellStyle name="Date 2 2 2 2 2 3 4 3 2" xfId="3879" xr:uid="{00000000-0005-0000-0000-0000110D0000}"/>
    <cellStyle name="Date 2 2 2 2 2 3 4 3 2 2" xfId="3880" xr:uid="{00000000-0005-0000-0000-0000120D0000}"/>
    <cellStyle name="Date 2 2 2 2 2 3 4 4" xfId="3881" xr:uid="{00000000-0005-0000-0000-0000130D0000}"/>
    <cellStyle name="Date 2 2 2 2 2 3 4 5" xfId="3882" xr:uid="{00000000-0005-0000-0000-0000140D0000}"/>
    <cellStyle name="Date 2 2 2 2 2 3 4 6" xfId="3883" xr:uid="{00000000-0005-0000-0000-0000150D0000}"/>
    <cellStyle name="Date 2 2 2 2 2 3 4 7" xfId="3884" xr:uid="{00000000-0005-0000-0000-0000160D0000}"/>
    <cellStyle name="Date 2 2 2 2 2 3 5" xfId="3885" xr:uid="{00000000-0005-0000-0000-0000170D0000}"/>
    <cellStyle name="Date 2 2 2 2 2 3 5 2" xfId="3886" xr:uid="{00000000-0005-0000-0000-0000180D0000}"/>
    <cellStyle name="Date 2 2 2 2 2 3 5 3" xfId="3887" xr:uid="{00000000-0005-0000-0000-0000190D0000}"/>
    <cellStyle name="Date 2 2 2 2 2 3 5 3 2" xfId="3888" xr:uid="{00000000-0005-0000-0000-00001A0D0000}"/>
    <cellStyle name="Date 2 2 2 2 2 3 6" xfId="3889" xr:uid="{00000000-0005-0000-0000-00001B0D0000}"/>
    <cellStyle name="Date 2 2 2 2 2 3 7" xfId="3890" xr:uid="{00000000-0005-0000-0000-00001C0D0000}"/>
    <cellStyle name="Date 2 2 2 2 2 3 8" xfId="3891" xr:uid="{00000000-0005-0000-0000-00001D0D0000}"/>
    <cellStyle name="Date 2 2 2 2 2 3 9" xfId="3892" xr:uid="{00000000-0005-0000-0000-00001E0D0000}"/>
    <cellStyle name="Date 2 2 2 2 2 4" xfId="3893" xr:uid="{00000000-0005-0000-0000-00001F0D0000}"/>
    <cellStyle name="Date 2 2 2 2 2 4 2" xfId="3894" xr:uid="{00000000-0005-0000-0000-0000200D0000}"/>
    <cellStyle name="Date 2 2 2 2 2 4 2 2" xfId="3895" xr:uid="{00000000-0005-0000-0000-0000210D0000}"/>
    <cellStyle name="Date 2 2 2 2 2 4 2 2 2" xfId="3896" xr:uid="{00000000-0005-0000-0000-0000220D0000}"/>
    <cellStyle name="Date 2 2 2 2 2 4 2 2 2 2" xfId="3897" xr:uid="{00000000-0005-0000-0000-0000230D0000}"/>
    <cellStyle name="Date 2 2 2 2 2 4 2 2 2 2 2" xfId="3898" xr:uid="{00000000-0005-0000-0000-0000240D0000}"/>
    <cellStyle name="Date 2 2 2 2 2 4 2 2 2 2 3" xfId="3899" xr:uid="{00000000-0005-0000-0000-0000250D0000}"/>
    <cellStyle name="Date 2 2 2 2 2 4 2 2 2 2 3 2" xfId="3900" xr:uid="{00000000-0005-0000-0000-0000260D0000}"/>
    <cellStyle name="Date 2 2 2 2 2 4 2 2 2 2 4" xfId="3901" xr:uid="{00000000-0005-0000-0000-0000270D0000}"/>
    <cellStyle name="Date 2 2 2 2 2 4 2 2 2 3" xfId="3902" xr:uid="{00000000-0005-0000-0000-0000280D0000}"/>
    <cellStyle name="Date 2 2 2 2 2 4 2 2 2 3 2" xfId="3903" xr:uid="{00000000-0005-0000-0000-0000290D0000}"/>
    <cellStyle name="Date 2 2 2 2 2 4 2 2 2 3 2 2" xfId="3904" xr:uid="{00000000-0005-0000-0000-00002A0D0000}"/>
    <cellStyle name="Date 2 2 2 2 2 4 2 2 2 4" xfId="3905" xr:uid="{00000000-0005-0000-0000-00002B0D0000}"/>
    <cellStyle name="Date 2 2 2 2 2 4 2 2 2 5" xfId="3906" xr:uid="{00000000-0005-0000-0000-00002C0D0000}"/>
    <cellStyle name="Date 2 2 2 2 2 4 2 2 2 6" xfId="3907" xr:uid="{00000000-0005-0000-0000-00002D0D0000}"/>
    <cellStyle name="Date 2 2 2 2 2 4 2 2 2 7" xfId="3908" xr:uid="{00000000-0005-0000-0000-00002E0D0000}"/>
    <cellStyle name="Date 2 2 2 2 2 4 2 2 3" xfId="3909" xr:uid="{00000000-0005-0000-0000-00002F0D0000}"/>
    <cellStyle name="Date 2 2 2 2 2 4 2 2 3 2" xfId="3910" xr:uid="{00000000-0005-0000-0000-0000300D0000}"/>
    <cellStyle name="Date 2 2 2 2 2 4 2 2 3 3" xfId="3911" xr:uid="{00000000-0005-0000-0000-0000310D0000}"/>
    <cellStyle name="Date 2 2 2 2 2 4 2 2 3 3 2" xfId="3912" xr:uid="{00000000-0005-0000-0000-0000320D0000}"/>
    <cellStyle name="Date 2 2 2 2 2 4 2 2 3 4" xfId="3913" xr:uid="{00000000-0005-0000-0000-0000330D0000}"/>
    <cellStyle name="Date 2 2 2 2 2 4 2 2 4" xfId="3914" xr:uid="{00000000-0005-0000-0000-0000340D0000}"/>
    <cellStyle name="Date 2 2 2 2 2 4 2 2 4 2" xfId="3915" xr:uid="{00000000-0005-0000-0000-0000350D0000}"/>
    <cellStyle name="Date 2 2 2 2 2 4 2 2 4 2 2" xfId="3916" xr:uid="{00000000-0005-0000-0000-0000360D0000}"/>
    <cellStyle name="Date 2 2 2 2 2 4 2 2 5" xfId="3917" xr:uid="{00000000-0005-0000-0000-0000370D0000}"/>
    <cellStyle name="Date 2 2 2 2 2 4 2 2 6" xfId="3918" xr:uid="{00000000-0005-0000-0000-0000380D0000}"/>
    <cellStyle name="Date 2 2 2 2 2 4 2 2 7" xfId="3919" xr:uid="{00000000-0005-0000-0000-0000390D0000}"/>
    <cellStyle name="Date 2 2 2 2 2 4 2 2 8" xfId="3920" xr:uid="{00000000-0005-0000-0000-00003A0D0000}"/>
    <cellStyle name="Date 2 2 2 2 2 4 2 3" xfId="3921" xr:uid="{00000000-0005-0000-0000-00003B0D0000}"/>
    <cellStyle name="Date 2 2 2 2 2 4 2 3 2" xfId="3922" xr:uid="{00000000-0005-0000-0000-00003C0D0000}"/>
    <cellStyle name="Date 2 2 2 2 2 4 2 3 2 2" xfId="3923" xr:uid="{00000000-0005-0000-0000-00003D0D0000}"/>
    <cellStyle name="Date 2 2 2 2 2 4 2 3 2 3" xfId="3924" xr:uid="{00000000-0005-0000-0000-00003E0D0000}"/>
    <cellStyle name="Date 2 2 2 2 2 4 2 3 2 3 2" xfId="3925" xr:uid="{00000000-0005-0000-0000-00003F0D0000}"/>
    <cellStyle name="Date 2 2 2 2 2 4 2 3 2 4" xfId="3926" xr:uid="{00000000-0005-0000-0000-0000400D0000}"/>
    <cellStyle name="Date 2 2 2 2 2 4 2 3 3" xfId="3927" xr:uid="{00000000-0005-0000-0000-0000410D0000}"/>
    <cellStyle name="Date 2 2 2 2 2 4 2 3 3 2" xfId="3928" xr:uid="{00000000-0005-0000-0000-0000420D0000}"/>
    <cellStyle name="Date 2 2 2 2 2 4 2 3 3 2 2" xfId="3929" xr:uid="{00000000-0005-0000-0000-0000430D0000}"/>
    <cellStyle name="Date 2 2 2 2 2 4 2 3 4" xfId="3930" xr:uid="{00000000-0005-0000-0000-0000440D0000}"/>
    <cellStyle name="Date 2 2 2 2 2 4 2 3 5" xfId="3931" xr:uid="{00000000-0005-0000-0000-0000450D0000}"/>
    <cellStyle name="Date 2 2 2 2 2 4 2 3 6" xfId="3932" xr:uid="{00000000-0005-0000-0000-0000460D0000}"/>
    <cellStyle name="Date 2 2 2 2 2 4 2 3 7" xfId="3933" xr:uid="{00000000-0005-0000-0000-0000470D0000}"/>
    <cellStyle name="Date 2 2 2 2 2 4 2 4" xfId="3934" xr:uid="{00000000-0005-0000-0000-0000480D0000}"/>
    <cellStyle name="Date 2 2 2 2 2 4 2 4 2" xfId="3935" xr:uid="{00000000-0005-0000-0000-0000490D0000}"/>
    <cellStyle name="Date 2 2 2 2 2 4 2 4 3" xfId="3936" xr:uid="{00000000-0005-0000-0000-00004A0D0000}"/>
    <cellStyle name="Date 2 2 2 2 2 4 2 4 3 2" xfId="3937" xr:uid="{00000000-0005-0000-0000-00004B0D0000}"/>
    <cellStyle name="Date 2 2 2 2 2 4 2 5" xfId="3938" xr:uid="{00000000-0005-0000-0000-00004C0D0000}"/>
    <cellStyle name="Date 2 2 2 2 2 4 3" xfId="3939" xr:uid="{00000000-0005-0000-0000-00004D0D0000}"/>
    <cellStyle name="Date 2 2 2 2 2 4 3 2" xfId="3940" xr:uid="{00000000-0005-0000-0000-00004E0D0000}"/>
    <cellStyle name="Date 2 2 2 2 2 4 3 2 2" xfId="3941" xr:uid="{00000000-0005-0000-0000-00004F0D0000}"/>
    <cellStyle name="Date 2 2 2 2 2 4 3 2 2 2" xfId="3942" xr:uid="{00000000-0005-0000-0000-0000500D0000}"/>
    <cellStyle name="Date 2 2 2 2 2 4 3 2 2 3" xfId="3943" xr:uid="{00000000-0005-0000-0000-0000510D0000}"/>
    <cellStyle name="Date 2 2 2 2 2 4 3 2 2 3 2" xfId="3944" xr:uid="{00000000-0005-0000-0000-0000520D0000}"/>
    <cellStyle name="Date 2 2 2 2 2 4 3 2 2 4" xfId="3945" xr:uid="{00000000-0005-0000-0000-0000530D0000}"/>
    <cellStyle name="Date 2 2 2 2 2 4 3 2 3" xfId="3946" xr:uid="{00000000-0005-0000-0000-0000540D0000}"/>
    <cellStyle name="Date 2 2 2 2 2 4 3 2 3 2" xfId="3947" xr:uid="{00000000-0005-0000-0000-0000550D0000}"/>
    <cellStyle name="Date 2 2 2 2 2 4 3 2 3 2 2" xfId="3948" xr:uid="{00000000-0005-0000-0000-0000560D0000}"/>
    <cellStyle name="Date 2 2 2 2 2 4 3 2 4" xfId="3949" xr:uid="{00000000-0005-0000-0000-0000570D0000}"/>
    <cellStyle name="Date 2 2 2 2 2 4 3 2 5" xfId="3950" xr:uid="{00000000-0005-0000-0000-0000580D0000}"/>
    <cellStyle name="Date 2 2 2 2 2 4 3 2 6" xfId="3951" xr:uid="{00000000-0005-0000-0000-0000590D0000}"/>
    <cellStyle name="Date 2 2 2 2 2 4 3 2 7" xfId="3952" xr:uid="{00000000-0005-0000-0000-00005A0D0000}"/>
    <cellStyle name="Date 2 2 2 2 2 4 3 3" xfId="3953" xr:uid="{00000000-0005-0000-0000-00005B0D0000}"/>
    <cellStyle name="Date 2 2 2 2 2 4 3 3 2" xfId="3954" xr:uid="{00000000-0005-0000-0000-00005C0D0000}"/>
    <cellStyle name="Date 2 2 2 2 2 4 3 3 3" xfId="3955" xr:uid="{00000000-0005-0000-0000-00005D0D0000}"/>
    <cellStyle name="Date 2 2 2 2 2 4 3 3 3 2" xfId="3956" xr:uid="{00000000-0005-0000-0000-00005E0D0000}"/>
    <cellStyle name="Date 2 2 2 2 2 4 3 3 4" xfId="3957" xr:uid="{00000000-0005-0000-0000-00005F0D0000}"/>
    <cellStyle name="Date 2 2 2 2 2 4 3 4" xfId="3958" xr:uid="{00000000-0005-0000-0000-0000600D0000}"/>
    <cellStyle name="Date 2 2 2 2 2 4 3 4 2" xfId="3959" xr:uid="{00000000-0005-0000-0000-0000610D0000}"/>
    <cellStyle name="Date 2 2 2 2 2 4 3 4 2 2" xfId="3960" xr:uid="{00000000-0005-0000-0000-0000620D0000}"/>
    <cellStyle name="Date 2 2 2 2 2 4 3 5" xfId="3961" xr:uid="{00000000-0005-0000-0000-0000630D0000}"/>
    <cellStyle name="Date 2 2 2 2 2 4 3 6" xfId="3962" xr:uid="{00000000-0005-0000-0000-0000640D0000}"/>
    <cellStyle name="Date 2 2 2 2 2 4 3 7" xfId="3963" xr:uid="{00000000-0005-0000-0000-0000650D0000}"/>
    <cellStyle name="Date 2 2 2 2 2 4 3 8" xfId="3964" xr:uid="{00000000-0005-0000-0000-0000660D0000}"/>
    <cellStyle name="Date 2 2 2 2 2 4 4" xfId="3965" xr:uid="{00000000-0005-0000-0000-0000670D0000}"/>
    <cellStyle name="Date 2 2 2 2 2 4 4 2" xfId="3966" xr:uid="{00000000-0005-0000-0000-0000680D0000}"/>
    <cellStyle name="Date 2 2 2 2 2 4 4 2 2" xfId="3967" xr:uid="{00000000-0005-0000-0000-0000690D0000}"/>
    <cellStyle name="Date 2 2 2 2 2 4 4 2 3" xfId="3968" xr:uid="{00000000-0005-0000-0000-00006A0D0000}"/>
    <cellStyle name="Date 2 2 2 2 2 4 4 2 3 2" xfId="3969" xr:uid="{00000000-0005-0000-0000-00006B0D0000}"/>
    <cellStyle name="Date 2 2 2 2 2 4 4 2 4" xfId="3970" xr:uid="{00000000-0005-0000-0000-00006C0D0000}"/>
    <cellStyle name="Date 2 2 2 2 2 4 4 3" xfId="3971" xr:uid="{00000000-0005-0000-0000-00006D0D0000}"/>
    <cellStyle name="Date 2 2 2 2 2 4 4 3 2" xfId="3972" xr:uid="{00000000-0005-0000-0000-00006E0D0000}"/>
    <cellStyle name="Date 2 2 2 2 2 4 4 3 2 2" xfId="3973" xr:uid="{00000000-0005-0000-0000-00006F0D0000}"/>
    <cellStyle name="Date 2 2 2 2 2 4 4 4" xfId="3974" xr:uid="{00000000-0005-0000-0000-0000700D0000}"/>
    <cellStyle name="Date 2 2 2 2 2 4 4 5" xfId="3975" xr:uid="{00000000-0005-0000-0000-0000710D0000}"/>
    <cellStyle name="Date 2 2 2 2 2 4 4 6" xfId="3976" xr:uid="{00000000-0005-0000-0000-0000720D0000}"/>
    <cellStyle name="Date 2 2 2 2 2 4 4 7" xfId="3977" xr:uid="{00000000-0005-0000-0000-0000730D0000}"/>
    <cellStyle name="Date 2 2 2 2 2 4 5" xfId="3978" xr:uid="{00000000-0005-0000-0000-0000740D0000}"/>
    <cellStyle name="Date 2 2 2 2 2 4 5 2" xfId="3979" xr:uid="{00000000-0005-0000-0000-0000750D0000}"/>
    <cellStyle name="Date 2 2 2 2 2 4 5 3" xfId="3980" xr:uid="{00000000-0005-0000-0000-0000760D0000}"/>
    <cellStyle name="Date 2 2 2 2 2 4 5 3 2" xfId="3981" xr:uid="{00000000-0005-0000-0000-0000770D0000}"/>
    <cellStyle name="Date 2 2 2 2 2 4 6" xfId="3982" xr:uid="{00000000-0005-0000-0000-0000780D0000}"/>
    <cellStyle name="Date 2 2 2 2 2 4 7" xfId="3983" xr:uid="{00000000-0005-0000-0000-0000790D0000}"/>
    <cellStyle name="Date 2 2 2 2 2 4 8" xfId="3984" xr:uid="{00000000-0005-0000-0000-00007A0D0000}"/>
    <cellStyle name="Date 2 2 2 2 2 4 9" xfId="3985" xr:uid="{00000000-0005-0000-0000-00007B0D0000}"/>
    <cellStyle name="Date 2 2 2 2 2 5" xfId="3986" xr:uid="{00000000-0005-0000-0000-00007C0D0000}"/>
    <cellStyle name="Date 2 2 2 2 2 5 2" xfId="3987" xr:uid="{00000000-0005-0000-0000-00007D0D0000}"/>
    <cellStyle name="Date 2 2 2 2 2 5 2 2" xfId="3988" xr:uid="{00000000-0005-0000-0000-00007E0D0000}"/>
    <cellStyle name="Date 2 2 2 2 2 5 2 2 2" xfId="3989" xr:uid="{00000000-0005-0000-0000-00007F0D0000}"/>
    <cellStyle name="Date 2 2 2 2 2 5 2 2 3" xfId="3990" xr:uid="{00000000-0005-0000-0000-0000800D0000}"/>
    <cellStyle name="Date 2 2 2 2 2 5 2 2 3 2" xfId="3991" xr:uid="{00000000-0005-0000-0000-0000810D0000}"/>
    <cellStyle name="Date 2 2 2 2 2 5 2 2 4" xfId="3992" xr:uid="{00000000-0005-0000-0000-0000820D0000}"/>
    <cellStyle name="Date 2 2 2 2 2 5 2 3" xfId="3993" xr:uid="{00000000-0005-0000-0000-0000830D0000}"/>
    <cellStyle name="Date 2 2 2 2 2 5 2 3 2" xfId="3994" xr:uid="{00000000-0005-0000-0000-0000840D0000}"/>
    <cellStyle name="Date 2 2 2 2 2 5 2 3 2 2" xfId="3995" xr:uid="{00000000-0005-0000-0000-0000850D0000}"/>
    <cellStyle name="Date 2 2 2 2 2 5 2 4" xfId="3996" xr:uid="{00000000-0005-0000-0000-0000860D0000}"/>
    <cellStyle name="Date 2 2 2 2 2 5 2 5" xfId="3997" xr:uid="{00000000-0005-0000-0000-0000870D0000}"/>
    <cellStyle name="Date 2 2 2 2 2 5 2 6" xfId="3998" xr:uid="{00000000-0005-0000-0000-0000880D0000}"/>
    <cellStyle name="Date 2 2 2 2 2 5 2 7" xfId="3999" xr:uid="{00000000-0005-0000-0000-0000890D0000}"/>
    <cellStyle name="Date 2 2 2 2 2 5 3" xfId="4000" xr:uid="{00000000-0005-0000-0000-00008A0D0000}"/>
    <cellStyle name="Date 2 2 2 2 2 5 3 2" xfId="4001" xr:uid="{00000000-0005-0000-0000-00008B0D0000}"/>
    <cellStyle name="Date 2 2 2 2 2 5 3 3" xfId="4002" xr:uid="{00000000-0005-0000-0000-00008C0D0000}"/>
    <cellStyle name="Date 2 2 2 2 2 5 3 3 2" xfId="4003" xr:uid="{00000000-0005-0000-0000-00008D0D0000}"/>
    <cellStyle name="Date 2 2 2 2 2 5 3 4" xfId="4004" xr:uid="{00000000-0005-0000-0000-00008E0D0000}"/>
    <cellStyle name="Date 2 2 2 2 2 5 4" xfId="4005" xr:uid="{00000000-0005-0000-0000-00008F0D0000}"/>
    <cellStyle name="Date 2 2 2 2 2 5 4 2" xfId="4006" xr:uid="{00000000-0005-0000-0000-0000900D0000}"/>
    <cellStyle name="Date 2 2 2 2 2 5 4 2 2" xfId="4007" xr:uid="{00000000-0005-0000-0000-0000910D0000}"/>
    <cellStyle name="Date 2 2 2 2 2 5 5" xfId="4008" xr:uid="{00000000-0005-0000-0000-0000920D0000}"/>
    <cellStyle name="Date 2 2 2 2 2 5 6" xfId="4009" xr:uid="{00000000-0005-0000-0000-0000930D0000}"/>
    <cellStyle name="Date 2 2 2 2 2 5 7" xfId="4010" xr:uid="{00000000-0005-0000-0000-0000940D0000}"/>
    <cellStyle name="Date 2 2 2 2 2 5 8" xfId="4011" xr:uid="{00000000-0005-0000-0000-0000950D0000}"/>
    <cellStyle name="Date 2 2 2 2 2 6" xfId="4012" xr:uid="{00000000-0005-0000-0000-0000960D0000}"/>
    <cellStyle name="Date 2 2 2 2 2 6 2" xfId="4013" xr:uid="{00000000-0005-0000-0000-0000970D0000}"/>
    <cellStyle name="Date 2 2 2 2 2 6 2 2" xfId="4014" xr:uid="{00000000-0005-0000-0000-0000980D0000}"/>
    <cellStyle name="Date 2 2 2 2 2 6 2 3" xfId="4015" xr:uid="{00000000-0005-0000-0000-0000990D0000}"/>
    <cellStyle name="Date 2 2 2 2 2 6 2 3 2" xfId="4016" xr:uid="{00000000-0005-0000-0000-00009A0D0000}"/>
    <cellStyle name="Date 2 2 2 2 2 6 2 4" xfId="4017" xr:uid="{00000000-0005-0000-0000-00009B0D0000}"/>
    <cellStyle name="Date 2 2 2 2 2 6 3" xfId="4018" xr:uid="{00000000-0005-0000-0000-00009C0D0000}"/>
    <cellStyle name="Date 2 2 2 2 2 6 3 2" xfId="4019" xr:uid="{00000000-0005-0000-0000-00009D0D0000}"/>
    <cellStyle name="Date 2 2 2 2 2 6 3 2 2" xfId="4020" xr:uid="{00000000-0005-0000-0000-00009E0D0000}"/>
    <cellStyle name="Date 2 2 2 2 2 6 4" xfId="4021" xr:uid="{00000000-0005-0000-0000-00009F0D0000}"/>
    <cellStyle name="Date 2 2 2 2 2 6 5" xfId="4022" xr:uid="{00000000-0005-0000-0000-0000A00D0000}"/>
    <cellStyle name="Date 2 2 2 2 2 6 6" xfId="4023" xr:uid="{00000000-0005-0000-0000-0000A10D0000}"/>
    <cellStyle name="Date 2 2 2 2 2 6 7" xfId="4024" xr:uid="{00000000-0005-0000-0000-0000A20D0000}"/>
    <cellStyle name="Date 2 2 2 2 2 7" xfId="4025" xr:uid="{00000000-0005-0000-0000-0000A30D0000}"/>
    <cellStyle name="Date 2 2 2 2 2 7 2" xfId="4026" xr:uid="{00000000-0005-0000-0000-0000A40D0000}"/>
    <cellStyle name="Date 2 2 2 2 2 7 3" xfId="4027" xr:uid="{00000000-0005-0000-0000-0000A50D0000}"/>
    <cellStyle name="Date 2 2 2 2 2 7 3 2" xfId="4028" xr:uid="{00000000-0005-0000-0000-0000A60D0000}"/>
    <cellStyle name="Date 2 2 2 2 2 8" xfId="4029" xr:uid="{00000000-0005-0000-0000-0000A70D0000}"/>
    <cellStyle name="Date 2 2 2 2 3" xfId="4030" xr:uid="{00000000-0005-0000-0000-0000A80D0000}"/>
    <cellStyle name="Date 2 2 2 2 3 10" xfId="4031" xr:uid="{00000000-0005-0000-0000-0000A90D0000}"/>
    <cellStyle name="Date 2 2 2 2 3 11" xfId="4032" xr:uid="{00000000-0005-0000-0000-0000AA0D0000}"/>
    <cellStyle name="Date 2 2 2 2 3 2" xfId="4033" xr:uid="{00000000-0005-0000-0000-0000AB0D0000}"/>
    <cellStyle name="Date 2 2 2 2 3 2 2" xfId="4034" xr:uid="{00000000-0005-0000-0000-0000AC0D0000}"/>
    <cellStyle name="Date 2 2 2 2 3 2 2 2" xfId="4035" xr:uid="{00000000-0005-0000-0000-0000AD0D0000}"/>
    <cellStyle name="Date 2 2 2 2 3 2 2 2 2" xfId="4036" xr:uid="{00000000-0005-0000-0000-0000AE0D0000}"/>
    <cellStyle name="Date 2 2 2 2 3 2 2 2 2 2" xfId="4037" xr:uid="{00000000-0005-0000-0000-0000AF0D0000}"/>
    <cellStyle name="Date 2 2 2 2 3 2 2 2 2 2 2" xfId="4038" xr:uid="{00000000-0005-0000-0000-0000B00D0000}"/>
    <cellStyle name="Date 2 2 2 2 3 2 2 2 2 2 3" xfId="4039" xr:uid="{00000000-0005-0000-0000-0000B10D0000}"/>
    <cellStyle name="Date 2 2 2 2 3 2 2 2 2 2 3 2" xfId="4040" xr:uid="{00000000-0005-0000-0000-0000B20D0000}"/>
    <cellStyle name="Date 2 2 2 2 3 2 2 2 2 2 4" xfId="4041" xr:uid="{00000000-0005-0000-0000-0000B30D0000}"/>
    <cellStyle name="Date 2 2 2 2 3 2 2 2 2 3" xfId="4042" xr:uid="{00000000-0005-0000-0000-0000B40D0000}"/>
    <cellStyle name="Date 2 2 2 2 3 2 2 2 2 3 2" xfId="4043" xr:uid="{00000000-0005-0000-0000-0000B50D0000}"/>
    <cellStyle name="Date 2 2 2 2 3 2 2 2 2 3 2 2" xfId="4044" xr:uid="{00000000-0005-0000-0000-0000B60D0000}"/>
    <cellStyle name="Date 2 2 2 2 3 2 2 2 2 4" xfId="4045" xr:uid="{00000000-0005-0000-0000-0000B70D0000}"/>
    <cellStyle name="Date 2 2 2 2 3 2 2 2 2 5" xfId="4046" xr:uid="{00000000-0005-0000-0000-0000B80D0000}"/>
    <cellStyle name="Date 2 2 2 2 3 2 2 2 2 6" xfId="4047" xr:uid="{00000000-0005-0000-0000-0000B90D0000}"/>
    <cellStyle name="Date 2 2 2 2 3 2 2 2 2 7" xfId="4048" xr:uid="{00000000-0005-0000-0000-0000BA0D0000}"/>
    <cellStyle name="Date 2 2 2 2 3 2 2 2 3" xfId="4049" xr:uid="{00000000-0005-0000-0000-0000BB0D0000}"/>
    <cellStyle name="Date 2 2 2 2 3 2 2 2 3 2" xfId="4050" xr:uid="{00000000-0005-0000-0000-0000BC0D0000}"/>
    <cellStyle name="Date 2 2 2 2 3 2 2 2 3 3" xfId="4051" xr:uid="{00000000-0005-0000-0000-0000BD0D0000}"/>
    <cellStyle name="Date 2 2 2 2 3 2 2 2 3 3 2" xfId="4052" xr:uid="{00000000-0005-0000-0000-0000BE0D0000}"/>
    <cellStyle name="Date 2 2 2 2 3 2 2 2 3 4" xfId="4053" xr:uid="{00000000-0005-0000-0000-0000BF0D0000}"/>
    <cellStyle name="Date 2 2 2 2 3 2 2 2 4" xfId="4054" xr:uid="{00000000-0005-0000-0000-0000C00D0000}"/>
    <cellStyle name="Date 2 2 2 2 3 2 2 2 4 2" xfId="4055" xr:uid="{00000000-0005-0000-0000-0000C10D0000}"/>
    <cellStyle name="Date 2 2 2 2 3 2 2 2 4 2 2" xfId="4056" xr:uid="{00000000-0005-0000-0000-0000C20D0000}"/>
    <cellStyle name="Date 2 2 2 2 3 2 2 2 5" xfId="4057" xr:uid="{00000000-0005-0000-0000-0000C30D0000}"/>
    <cellStyle name="Date 2 2 2 2 3 2 2 2 6" xfId="4058" xr:uid="{00000000-0005-0000-0000-0000C40D0000}"/>
    <cellStyle name="Date 2 2 2 2 3 2 2 2 7" xfId="4059" xr:uid="{00000000-0005-0000-0000-0000C50D0000}"/>
    <cellStyle name="Date 2 2 2 2 3 2 2 2 8" xfId="4060" xr:uid="{00000000-0005-0000-0000-0000C60D0000}"/>
    <cellStyle name="Date 2 2 2 2 3 2 2 3" xfId="4061" xr:uid="{00000000-0005-0000-0000-0000C70D0000}"/>
    <cellStyle name="Date 2 2 2 2 3 2 2 3 2" xfId="4062" xr:uid="{00000000-0005-0000-0000-0000C80D0000}"/>
    <cellStyle name="Date 2 2 2 2 3 2 2 3 2 2" xfId="4063" xr:uid="{00000000-0005-0000-0000-0000C90D0000}"/>
    <cellStyle name="Date 2 2 2 2 3 2 2 3 2 3" xfId="4064" xr:uid="{00000000-0005-0000-0000-0000CA0D0000}"/>
    <cellStyle name="Date 2 2 2 2 3 2 2 3 2 3 2" xfId="4065" xr:uid="{00000000-0005-0000-0000-0000CB0D0000}"/>
    <cellStyle name="Date 2 2 2 2 3 2 2 3 2 4" xfId="4066" xr:uid="{00000000-0005-0000-0000-0000CC0D0000}"/>
    <cellStyle name="Date 2 2 2 2 3 2 2 3 3" xfId="4067" xr:uid="{00000000-0005-0000-0000-0000CD0D0000}"/>
    <cellStyle name="Date 2 2 2 2 3 2 2 3 3 2" xfId="4068" xr:uid="{00000000-0005-0000-0000-0000CE0D0000}"/>
    <cellStyle name="Date 2 2 2 2 3 2 2 3 3 2 2" xfId="4069" xr:uid="{00000000-0005-0000-0000-0000CF0D0000}"/>
    <cellStyle name="Date 2 2 2 2 3 2 2 3 4" xfId="4070" xr:uid="{00000000-0005-0000-0000-0000D00D0000}"/>
    <cellStyle name="Date 2 2 2 2 3 2 2 3 5" xfId="4071" xr:uid="{00000000-0005-0000-0000-0000D10D0000}"/>
    <cellStyle name="Date 2 2 2 2 3 2 2 3 6" xfId="4072" xr:uid="{00000000-0005-0000-0000-0000D20D0000}"/>
    <cellStyle name="Date 2 2 2 2 3 2 2 3 7" xfId="4073" xr:uid="{00000000-0005-0000-0000-0000D30D0000}"/>
    <cellStyle name="Date 2 2 2 2 3 2 2 4" xfId="4074" xr:uid="{00000000-0005-0000-0000-0000D40D0000}"/>
    <cellStyle name="Date 2 2 2 2 3 2 2 4 2" xfId="4075" xr:uid="{00000000-0005-0000-0000-0000D50D0000}"/>
    <cellStyle name="Date 2 2 2 2 3 2 2 4 3" xfId="4076" xr:uid="{00000000-0005-0000-0000-0000D60D0000}"/>
    <cellStyle name="Date 2 2 2 2 3 2 2 4 3 2" xfId="4077" xr:uid="{00000000-0005-0000-0000-0000D70D0000}"/>
    <cellStyle name="Date 2 2 2 2 3 2 2 5" xfId="4078" xr:uid="{00000000-0005-0000-0000-0000D80D0000}"/>
    <cellStyle name="Date 2 2 2 2 3 2 3" xfId="4079" xr:uid="{00000000-0005-0000-0000-0000D90D0000}"/>
    <cellStyle name="Date 2 2 2 2 3 2 3 2" xfId="4080" xr:uid="{00000000-0005-0000-0000-0000DA0D0000}"/>
    <cellStyle name="Date 2 2 2 2 3 2 3 2 2" xfId="4081" xr:uid="{00000000-0005-0000-0000-0000DB0D0000}"/>
    <cellStyle name="Date 2 2 2 2 3 2 3 2 2 2" xfId="4082" xr:uid="{00000000-0005-0000-0000-0000DC0D0000}"/>
    <cellStyle name="Date 2 2 2 2 3 2 3 2 2 3" xfId="4083" xr:uid="{00000000-0005-0000-0000-0000DD0D0000}"/>
    <cellStyle name="Date 2 2 2 2 3 2 3 2 2 3 2" xfId="4084" xr:uid="{00000000-0005-0000-0000-0000DE0D0000}"/>
    <cellStyle name="Date 2 2 2 2 3 2 3 2 2 4" xfId="4085" xr:uid="{00000000-0005-0000-0000-0000DF0D0000}"/>
    <cellStyle name="Date 2 2 2 2 3 2 3 2 3" xfId="4086" xr:uid="{00000000-0005-0000-0000-0000E00D0000}"/>
    <cellStyle name="Date 2 2 2 2 3 2 3 2 3 2" xfId="4087" xr:uid="{00000000-0005-0000-0000-0000E10D0000}"/>
    <cellStyle name="Date 2 2 2 2 3 2 3 2 3 2 2" xfId="4088" xr:uid="{00000000-0005-0000-0000-0000E20D0000}"/>
    <cellStyle name="Date 2 2 2 2 3 2 3 2 4" xfId="4089" xr:uid="{00000000-0005-0000-0000-0000E30D0000}"/>
    <cellStyle name="Date 2 2 2 2 3 2 3 2 5" xfId="4090" xr:uid="{00000000-0005-0000-0000-0000E40D0000}"/>
    <cellStyle name="Date 2 2 2 2 3 2 3 2 6" xfId="4091" xr:uid="{00000000-0005-0000-0000-0000E50D0000}"/>
    <cellStyle name="Date 2 2 2 2 3 2 3 2 7" xfId="4092" xr:uid="{00000000-0005-0000-0000-0000E60D0000}"/>
    <cellStyle name="Date 2 2 2 2 3 2 3 3" xfId="4093" xr:uid="{00000000-0005-0000-0000-0000E70D0000}"/>
    <cellStyle name="Date 2 2 2 2 3 2 3 3 2" xfId="4094" xr:uid="{00000000-0005-0000-0000-0000E80D0000}"/>
    <cellStyle name="Date 2 2 2 2 3 2 3 3 3" xfId="4095" xr:uid="{00000000-0005-0000-0000-0000E90D0000}"/>
    <cellStyle name="Date 2 2 2 2 3 2 3 3 3 2" xfId="4096" xr:uid="{00000000-0005-0000-0000-0000EA0D0000}"/>
    <cellStyle name="Date 2 2 2 2 3 2 3 3 4" xfId="4097" xr:uid="{00000000-0005-0000-0000-0000EB0D0000}"/>
    <cellStyle name="Date 2 2 2 2 3 2 3 4" xfId="4098" xr:uid="{00000000-0005-0000-0000-0000EC0D0000}"/>
    <cellStyle name="Date 2 2 2 2 3 2 3 4 2" xfId="4099" xr:uid="{00000000-0005-0000-0000-0000ED0D0000}"/>
    <cellStyle name="Date 2 2 2 2 3 2 3 4 2 2" xfId="4100" xr:uid="{00000000-0005-0000-0000-0000EE0D0000}"/>
    <cellStyle name="Date 2 2 2 2 3 2 3 5" xfId="4101" xr:uid="{00000000-0005-0000-0000-0000EF0D0000}"/>
    <cellStyle name="Date 2 2 2 2 3 2 3 6" xfId="4102" xr:uid="{00000000-0005-0000-0000-0000F00D0000}"/>
    <cellStyle name="Date 2 2 2 2 3 2 3 7" xfId="4103" xr:uid="{00000000-0005-0000-0000-0000F10D0000}"/>
    <cellStyle name="Date 2 2 2 2 3 2 3 8" xfId="4104" xr:uid="{00000000-0005-0000-0000-0000F20D0000}"/>
    <cellStyle name="Date 2 2 2 2 3 2 4" xfId="4105" xr:uid="{00000000-0005-0000-0000-0000F30D0000}"/>
    <cellStyle name="Date 2 2 2 2 3 2 4 2" xfId="4106" xr:uid="{00000000-0005-0000-0000-0000F40D0000}"/>
    <cellStyle name="Date 2 2 2 2 3 2 4 2 2" xfId="4107" xr:uid="{00000000-0005-0000-0000-0000F50D0000}"/>
    <cellStyle name="Date 2 2 2 2 3 2 4 2 3" xfId="4108" xr:uid="{00000000-0005-0000-0000-0000F60D0000}"/>
    <cellStyle name="Date 2 2 2 2 3 2 4 2 3 2" xfId="4109" xr:uid="{00000000-0005-0000-0000-0000F70D0000}"/>
    <cellStyle name="Date 2 2 2 2 3 2 4 2 4" xfId="4110" xr:uid="{00000000-0005-0000-0000-0000F80D0000}"/>
    <cellStyle name="Date 2 2 2 2 3 2 4 3" xfId="4111" xr:uid="{00000000-0005-0000-0000-0000F90D0000}"/>
    <cellStyle name="Date 2 2 2 2 3 2 4 3 2" xfId="4112" xr:uid="{00000000-0005-0000-0000-0000FA0D0000}"/>
    <cellStyle name="Date 2 2 2 2 3 2 4 3 2 2" xfId="4113" xr:uid="{00000000-0005-0000-0000-0000FB0D0000}"/>
    <cellStyle name="Date 2 2 2 2 3 2 4 4" xfId="4114" xr:uid="{00000000-0005-0000-0000-0000FC0D0000}"/>
    <cellStyle name="Date 2 2 2 2 3 2 4 5" xfId="4115" xr:uid="{00000000-0005-0000-0000-0000FD0D0000}"/>
    <cellStyle name="Date 2 2 2 2 3 2 4 6" xfId="4116" xr:uid="{00000000-0005-0000-0000-0000FE0D0000}"/>
    <cellStyle name="Date 2 2 2 2 3 2 4 7" xfId="4117" xr:uid="{00000000-0005-0000-0000-0000FF0D0000}"/>
    <cellStyle name="Date 2 2 2 2 3 2 5" xfId="4118" xr:uid="{00000000-0005-0000-0000-0000000E0000}"/>
    <cellStyle name="Date 2 2 2 2 3 2 5 2" xfId="4119" xr:uid="{00000000-0005-0000-0000-0000010E0000}"/>
    <cellStyle name="Date 2 2 2 2 3 2 5 3" xfId="4120" xr:uid="{00000000-0005-0000-0000-0000020E0000}"/>
    <cellStyle name="Date 2 2 2 2 3 2 5 3 2" xfId="4121" xr:uid="{00000000-0005-0000-0000-0000030E0000}"/>
    <cellStyle name="Date 2 2 2 2 3 2 6" xfId="4122" xr:uid="{00000000-0005-0000-0000-0000040E0000}"/>
    <cellStyle name="Date 2 2 2 2 3 2 7" xfId="4123" xr:uid="{00000000-0005-0000-0000-0000050E0000}"/>
    <cellStyle name="Date 2 2 2 2 3 2 8" xfId="4124" xr:uid="{00000000-0005-0000-0000-0000060E0000}"/>
    <cellStyle name="Date 2 2 2 2 3 2 9" xfId="4125" xr:uid="{00000000-0005-0000-0000-0000070E0000}"/>
    <cellStyle name="Date 2 2 2 2 3 3" xfId="4126" xr:uid="{00000000-0005-0000-0000-0000080E0000}"/>
    <cellStyle name="Date 2 2 2 2 3 3 2" xfId="4127" xr:uid="{00000000-0005-0000-0000-0000090E0000}"/>
    <cellStyle name="Date 2 2 2 2 3 3 2 2" xfId="4128" xr:uid="{00000000-0005-0000-0000-00000A0E0000}"/>
    <cellStyle name="Date 2 2 2 2 3 3 2 2 2" xfId="4129" xr:uid="{00000000-0005-0000-0000-00000B0E0000}"/>
    <cellStyle name="Date 2 2 2 2 3 3 2 2 2 2" xfId="4130" xr:uid="{00000000-0005-0000-0000-00000C0E0000}"/>
    <cellStyle name="Date 2 2 2 2 3 3 2 2 2 3" xfId="4131" xr:uid="{00000000-0005-0000-0000-00000D0E0000}"/>
    <cellStyle name="Date 2 2 2 2 3 3 2 2 2 3 2" xfId="4132" xr:uid="{00000000-0005-0000-0000-00000E0E0000}"/>
    <cellStyle name="Date 2 2 2 2 3 3 2 2 2 4" xfId="4133" xr:uid="{00000000-0005-0000-0000-00000F0E0000}"/>
    <cellStyle name="Date 2 2 2 2 3 3 2 2 3" xfId="4134" xr:uid="{00000000-0005-0000-0000-0000100E0000}"/>
    <cellStyle name="Date 2 2 2 2 3 3 2 2 3 2" xfId="4135" xr:uid="{00000000-0005-0000-0000-0000110E0000}"/>
    <cellStyle name="Date 2 2 2 2 3 3 2 2 3 2 2" xfId="4136" xr:uid="{00000000-0005-0000-0000-0000120E0000}"/>
    <cellStyle name="Date 2 2 2 2 3 3 2 2 4" xfId="4137" xr:uid="{00000000-0005-0000-0000-0000130E0000}"/>
    <cellStyle name="Date 2 2 2 2 3 3 2 2 5" xfId="4138" xr:uid="{00000000-0005-0000-0000-0000140E0000}"/>
    <cellStyle name="Date 2 2 2 2 3 3 2 2 6" xfId="4139" xr:uid="{00000000-0005-0000-0000-0000150E0000}"/>
    <cellStyle name="Date 2 2 2 2 3 3 2 2 7" xfId="4140" xr:uid="{00000000-0005-0000-0000-0000160E0000}"/>
    <cellStyle name="Date 2 2 2 2 3 3 2 3" xfId="4141" xr:uid="{00000000-0005-0000-0000-0000170E0000}"/>
    <cellStyle name="Date 2 2 2 2 3 3 2 3 2" xfId="4142" xr:uid="{00000000-0005-0000-0000-0000180E0000}"/>
    <cellStyle name="Date 2 2 2 2 3 3 2 3 3" xfId="4143" xr:uid="{00000000-0005-0000-0000-0000190E0000}"/>
    <cellStyle name="Date 2 2 2 2 3 3 2 3 3 2" xfId="4144" xr:uid="{00000000-0005-0000-0000-00001A0E0000}"/>
    <cellStyle name="Date 2 2 2 2 3 3 2 3 4" xfId="4145" xr:uid="{00000000-0005-0000-0000-00001B0E0000}"/>
    <cellStyle name="Date 2 2 2 2 3 3 2 4" xfId="4146" xr:uid="{00000000-0005-0000-0000-00001C0E0000}"/>
    <cellStyle name="Date 2 2 2 2 3 3 2 4 2" xfId="4147" xr:uid="{00000000-0005-0000-0000-00001D0E0000}"/>
    <cellStyle name="Date 2 2 2 2 3 3 2 4 2 2" xfId="4148" xr:uid="{00000000-0005-0000-0000-00001E0E0000}"/>
    <cellStyle name="Date 2 2 2 2 3 3 2 5" xfId="4149" xr:uid="{00000000-0005-0000-0000-00001F0E0000}"/>
    <cellStyle name="Date 2 2 2 2 3 3 2 6" xfId="4150" xr:uid="{00000000-0005-0000-0000-0000200E0000}"/>
    <cellStyle name="Date 2 2 2 2 3 3 2 7" xfId="4151" xr:uid="{00000000-0005-0000-0000-0000210E0000}"/>
    <cellStyle name="Date 2 2 2 2 3 3 2 8" xfId="4152" xr:uid="{00000000-0005-0000-0000-0000220E0000}"/>
    <cellStyle name="Date 2 2 2 2 3 3 3" xfId="4153" xr:uid="{00000000-0005-0000-0000-0000230E0000}"/>
    <cellStyle name="Date 2 2 2 2 3 3 3 2" xfId="4154" xr:uid="{00000000-0005-0000-0000-0000240E0000}"/>
    <cellStyle name="Date 2 2 2 2 3 3 3 2 2" xfId="4155" xr:uid="{00000000-0005-0000-0000-0000250E0000}"/>
    <cellStyle name="Date 2 2 2 2 3 3 3 2 3" xfId="4156" xr:uid="{00000000-0005-0000-0000-0000260E0000}"/>
    <cellStyle name="Date 2 2 2 2 3 3 3 2 3 2" xfId="4157" xr:uid="{00000000-0005-0000-0000-0000270E0000}"/>
    <cellStyle name="Date 2 2 2 2 3 3 3 2 4" xfId="4158" xr:uid="{00000000-0005-0000-0000-0000280E0000}"/>
    <cellStyle name="Date 2 2 2 2 3 3 3 3" xfId="4159" xr:uid="{00000000-0005-0000-0000-0000290E0000}"/>
    <cellStyle name="Date 2 2 2 2 3 3 3 3 2" xfId="4160" xr:uid="{00000000-0005-0000-0000-00002A0E0000}"/>
    <cellStyle name="Date 2 2 2 2 3 3 3 3 2 2" xfId="4161" xr:uid="{00000000-0005-0000-0000-00002B0E0000}"/>
    <cellStyle name="Date 2 2 2 2 3 3 3 4" xfId="4162" xr:uid="{00000000-0005-0000-0000-00002C0E0000}"/>
    <cellStyle name="Date 2 2 2 2 3 3 3 5" xfId="4163" xr:uid="{00000000-0005-0000-0000-00002D0E0000}"/>
    <cellStyle name="Date 2 2 2 2 3 3 3 6" xfId="4164" xr:uid="{00000000-0005-0000-0000-00002E0E0000}"/>
    <cellStyle name="Date 2 2 2 2 3 3 3 7" xfId="4165" xr:uid="{00000000-0005-0000-0000-00002F0E0000}"/>
    <cellStyle name="Date 2 2 2 2 3 3 4" xfId="4166" xr:uid="{00000000-0005-0000-0000-0000300E0000}"/>
    <cellStyle name="Date 2 2 2 2 3 3 4 2" xfId="4167" xr:uid="{00000000-0005-0000-0000-0000310E0000}"/>
    <cellStyle name="Date 2 2 2 2 3 3 4 3" xfId="4168" xr:uid="{00000000-0005-0000-0000-0000320E0000}"/>
    <cellStyle name="Date 2 2 2 2 3 3 4 3 2" xfId="4169" xr:uid="{00000000-0005-0000-0000-0000330E0000}"/>
    <cellStyle name="Date 2 2 2 2 3 3 5" xfId="4170" xr:uid="{00000000-0005-0000-0000-0000340E0000}"/>
    <cellStyle name="Date 2 2 2 2 3 4" xfId="4171" xr:uid="{00000000-0005-0000-0000-0000350E0000}"/>
    <cellStyle name="Date 2 2 2 2 3 4 2" xfId="4172" xr:uid="{00000000-0005-0000-0000-0000360E0000}"/>
    <cellStyle name="Date 2 2 2 2 3 4 2 2" xfId="4173" xr:uid="{00000000-0005-0000-0000-0000370E0000}"/>
    <cellStyle name="Date 2 2 2 2 3 4 2 2 2" xfId="4174" xr:uid="{00000000-0005-0000-0000-0000380E0000}"/>
    <cellStyle name="Date 2 2 2 2 3 4 2 2 2 2" xfId="4175" xr:uid="{00000000-0005-0000-0000-0000390E0000}"/>
    <cellStyle name="Date 2 2 2 2 3 4 2 2 2 2 2" xfId="4176" xr:uid="{00000000-0005-0000-0000-00003A0E0000}"/>
    <cellStyle name="Date 2 2 2 2 3 4 2 2 2 2 3" xfId="4177" xr:uid="{00000000-0005-0000-0000-00003B0E0000}"/>
    <cellStyle name="Date 2 2 2 2 3 4 2 2 2 2 3 2" xfId="4178" xr:uid="{00000000-0005-0000-0000-00003C0E0000}"/>
    <cellStyle name="Date 2 2 2 2 3 4 2 2 2 2 4" xfId="4179" xr:uid="{00000000-0005-0000-0000-00003D0E0000}"/>
    <cellStyle name="Date 2 2 2 2 3 4 2 2 2 3" xfId="4180" xr:uid="{00000000-0005-0000-0000-00003E0E0000}"/>
    <cellStyle name="Date 2 2 2 2 3 4 2 2 2 3 2" xfId="4181" xr:uid="{00000000-0005-0000-0000-00003F0E0000}"/>
    <cellStyle name="Date 2 2 2 2 3 4 2 2 2 3 2 2" xfId="4182" xr:uid="{00000000-0005-0000-0000-0000400E0000}"/>
    <cellStyle name="Date 2 2 2 2 3 4 2 2 2 4" xfId="4183" xr:uid="{00000000-0005-0000-0000-0000410E0000}"/>
    <cellStyle name="Date 2 2 2 2 3 4 2 2 2 5" xfId="4184" xr:uid="{00000000-0005-0000-0000-0000420E0000}"/>
    <cellStyle name="Date 2 2 2 2 3 4 2 2 2 6" xfId="4185" xr:uid="{00000000-0005-0000-0000-0000430E0000}"/>
    <cellStyle name="Date 2 2 2 2 3 4 2 2 2 7" xfId="4186" xr:uid="{00000000-0005-0000-0000-0000440E0000}"/>
    <cellStyle name="Date 2 2 2 2 3 4 2 2 3" xfId="4187" xr:uid="{00000000-0005-0000-0000-0000450E0000}"/>
    <cellStyle name="Date 2 2 2 2 3 4 2 2 3 2" xfId="4188" xr:uid="{00000000-0005-0000-0000-0000460E0000}"/>
    <cellStyle name="Date 2 2 2 2 3 4 2 2 3 3" xfId="4189" xr:uid="{00000000-0005-0000-0000-0000470E0000}"/>
    <cellStyle name="Date 2 2 2 2 3 4 2 2 3 3 2" xfId="4190" xr:uid="{00000000-0005-0000-0000-0000480E0000}"/>
    <cellStyle name="Date 2 2 2 2 3 4 2 2 3 4" xfId="4191" xr:uid="{00000000-0005-0000-0000-0000490E0000}"/>
    <cellStyle name="Date 2 2 2 2 3 4 2 2 4" xfId="4192" xr:uid="{00000000-0005-0000-0000-00004A0E0000}"/>
    <cellStyle name="Date 2 2 2 2 3 4 2 2 4 2" xfId="4193" xr:uid="{00000000-0005-0000-0000-00004B0E0000}"/>
    <cellStyle name="Date 2 2 2 2 3 4 2 2 4 2 2" xfId="4194" xr:uid="{00000000-0005-0000-0000-00004C0E0000}"/>
    <cellStyle name="Date 2 2 2 2 3 4 2 2 5" xfId="4195" xr:uid="{00000000-0005-0000-0000-00004D0E0000}"/>
    <cellStyle name="Date 2 2 2 2 3 4 2 2 6" xfId="4196" xr:uid="{00000000-0005-0000-0000-00004E0E0000}"/>
    <cellStyle name="Date 2 2 2 2 3 4 2 2 7" xfId="4197" xr:uid="{00000000-0005-0000-0000-00004F0E0000}"/>
    <cellStyle name="Date 2 2 2 2 3 4 2 2 8" xfId="4198" xr:uid="{00000000-0005-0000-0000-0000500E0000}"/>
    <cellStyle name="Date 2 2 2 2 3 4 2 3" xfId="4199" xr:uid="{00000000-0005-0000-0000-0000510E0000}"/>
    <cellStyle name="Date 2 2 2 2 3 4 2 3 2" xfId="4200" xr:uid="{00000000-0005-0000-0000-0000520E0000}"/>
    <cellStyle name="Date 2 2 2 2 3 4 2 3 2 2" xfId="4201" xr:uid="{00000000-0005-0000-0000-0000530E0000}"/>
    <cellStyle name="Date 2 2 2 2 3 4 2 3 2 3" xfId="4202" xr:uid="{00000000-0005-0000-0000-0000540E0000}"/>
    <cellStyle name="Date 2 2 2 2 3 4 2 3 2 3 2" xfId="4203" xr:uid="{00000000-0005-0000-0000-0000550E0000}"/>
    <cellStyle name="Date 2 2 2 2 3 4 2 3 2 4" xfId="4204" xr:uid="{00000000-0005-0000-0000-0000560E0000}"/>
    <cellStyle name="Date 2 2 2 2 3 4 2 3 3" xfId="4205" xr:uid="{00000000-0005-0000-0000-0000570E0000}"/>
    <cellStyle name="Date 2 2 2 2 3 4 2 3 3 2" xfId="4206" xr:uid="{00000000-0005-0000-0000-0000580E0000}"/>
    <cellStyle name="Date 2 2 2 2 3 4 2 3 3 2 2" xfId="4207" xr:uid="{00000000-0005-0000-0000-0000590E0000}"/>
    <cellStyle name="Date 2 2 2 2 3 4 2 3 4" xfId="4208" xr:uid="{00000000-0005-0000-0000-00005A0E0000}"/>
    <cellStyle name="Date 2 2 2 2 3 4 2 3 5" xfId="4209" xr:uid="{00000000-0005-0000-0000-00005B0E0000}"/>
    <cellStyle name="Date 2 2 2 2 3 4 2 3 6" xfId="4210" xr:uid="{00000000-0005-0000-0000-00005C0E0000}"/>
    <cellStyle name="Date 2 2 2 2 3 4 2 3 7" xfId="4211" xr:uid="{00000000-0005-0000-0000-00005D0E0000}"/>
    <cellStyle name="Date 2 2 2 2 3 4 2 4" xfId="4212" xr:uid="{00000000-0005-0000-0000-00005E0E0000}"/>
    <cellStyle name="Date 2 2 2 2 3 4 2 4 2" xfId="4213" xr:uid="{00000000-0005-0000-0000-00005F0E0000}"/>
    <cellStyle name="Date 2 2 2 2 3 4 2 4 3" xfId="4214" xr:uid="{00000000-0005-0000-0000-0000600E0000}"/>
    <cellStyle name="Date 2 2 2 2 3 4 2 4 3 2" xfId="4215" xr:uid="{00000000-0005-0000-0000-0000610E0000}"/>
    <cellStyle name="Date 2 2 2 2 3 4 2 5" xfId="4216" xr:uid="{00000000-0005-0000-0000-0000620E0000}"/>
    <cellStyle name="Date 2 2 2 2 3 4 3" xfId="4217" xr:uid="{00000000-0005-0000-0000-0000630E0000}"/>
    <cellStyle name="Date 2 2 2 2 3 4 3 2" xfId="4218" xr:uid="{00000000-0005-0000-0000-0000640E0000}"/>
    <cellStyle name="Date 2 2 2 2 3 4 3 2 2" xfId="4219" xr:uid="{00000000-0005-0000-0000-0000650E0000}"/>
    <cellStyle name="Date 2 2 2 2 3 4 3 2 2 2" xfId="4220" xr:uid="{00000000-0005-0000-0000-0000660E0000}"/>
    <cellStyle name="Date 2 2 2 2 3 4 3 2 2 3" xfId="4221" xr:uid="{00000000-0005-0000-0000-0000670E0000}"/>
    <cellStyle name="Date 2 2 2 2 3 4 3 2 2 3 2" xfId="4222" xr:uid="{00000000-0005-0000-0000-0000680E0000}"/>
    <cellStyle name="Date 2 2 2 2 3 4 3 2 2 4" xfId="4223" xr:uid="{00000000-0005-0000-0000-0000690E0000}"/>
    <cellStyle name="Date 2 2 2 2 3 4 3 2 3" xfId="4224" xr:uid="{00000000-0005-0000-0000-00006A0E0000}"/>
    <cellStyle name="Date 2 2 2 2 3 4 3 2 3 2" xfId="4225" xr:uid="{00000000-0005-0000-0000-00006B0E0000}"/>
    <cellStyle name="Date 2 2 2 2 3 4 3 2 3 2 2" xfId="4226" xr:uid="{00000000-0005-0000-0000-00006C0E0000}"/>
    <cellStyle name="Date 2 2 2 2 3 4 3 2 4" xfId="4227" xr:uid="{00000000-0005-0000-0000-00006D0E0000}"/>
    <cellStyle name="Date 2 2 2 2 3 4 3 2 5" xfId="4228" xr:uid="{00000000-0005-0000-0000-00006E0E0000}"/>
    <cellStyle name="Date 2 2 2 2 3 4 3 2 6" xfId="4229" xr:uid="{00000000-0005-0000-0000-00006F0E0000}"/>
    <cellStyle name="Date 2 2 2 2 3 4 3 2 7" xfId="4230" xr:uid="{00000000-0005-0000-0000-0000700E0000}"/>
    <cellStyle name="Date 2 2 2 2 3 4 3 3" xfId="4231" xr:uid="{00000000-0005-0000-0000-0000710E0000}"/>
    <cellStyle name="Date 2 2 2 2 3 4 3 3 2" xfId="4232" xr:uid="{00000000-0005-0000-0000-0000720E0000}"/>
    <cellStyle name="Date 2 2 2 2 3 4 3 3 3" xfId="4233" xr:uid="{00000000-0005-0000-0000-0000730E0000}"/>
    <cellStyle name="Date 2 2 2 2 3 4 3 3 3 2" xfId="4234" xr:uid="{00000000-0005-0000-0000-0000740E0000}"/>
    <cellStyle name="Date 2 2 2 2 3 4 3 3 4" xfId="4235" xr:uid="{00000000-0005-0000-0000-0000750E0000}"/>
    <cellStyle name="Date 2 2 2 2 3 4 3 4" xfId="4236" xr:uid="{00000000-0005-0000-0000-0000760E0000}"/>
    <cellStyle name="Date 2 2 2 2 3 4 3 4 2" xfId="4237" xr:uid="{00000000-0005-0000-0000-0000770E0000}"/>
    <cellStyle name="Date 2 2 2 2 3 4 3 4 2 2" xfId="4238" xr:uid="{00000000-0005-0000-0000-0000780E0000}"/>
    <cellStyle name="Date 2 2 2 2 3 4 3 5" xfId="4239" xr:uid="{00000000-0005-0000-0000-0000790E0000}"/>
    <cellStyle name="Date 2 2 2 2 3 4 3 6" xfId="4240" xr:uid="{00000000-0005-0000-0000-00007A0E0000}"/>
    <cellStyle name="Date 2 2 2 2 3 4 3 7" xfId="4241" xr:uid="{00000000-0005-0000-0000-00007B0E0000}"/>
    <cellStyle name="Date 2 2 2 2 3 4 3 8" xfId="4242" xr:uid="{00000000-0005-0000-0000-00007C0E0000}"/>
    <cellStyle name="Date 2 2 2 2 3 4 4" xfId="4243" xr:uid="{00000000-0005-0000-0000-00007D0E0000}"/>
    <cellStyle name="Date 2 2 2 2 3 4 4 2" xfId="4244" xr:uid="{00000000-0005-0000-0000-00007E0E0000}"/>
    <cellStyle name="Date 2 2 2 2 3 4 4 2 2" xfId="4245" xr:uid="{00000000-0005-0000-0000-00007F0E0000}"/>
    <cellStyle name="Date 2 2 2 2 3 4 4 2 3" xfId="4246" xr:uid="{00000000-0005-0000-0000-0000800E0000}"/>
    <cellStyle name="Date 2 2 2 2 3 4 4 2 3 2" xfId="4247" xr:uid="{00000000-0005-0000-0000-0000810E0000}"/>
    <cellStyle name="Date 2 2 2 2 3 4 4 2 4" xfId="4248" xr:uid="{00000000-0005-0000-0000-0000820E0000}"/>
    <cellStyle name="Date 2 2 2 2 3 4 4 3" xfId="4249" xr:uid="{00000000-0005-0000-0000-0000830E0000}"/>
    <cellStyle name="Date 2 2 2 2 3 4 4 3 2" xfId="4250" xr:uid="{00000000-0005-0000-0000-0000840E0000}"/>
    <cellStyle name="Date 2 2 2 2 3 4 4 3 2 2" xfId="4251" xr:uid="{00000000-0005-0000-0000-0000850E0000}"/>
    <cellStyle name="Date 2 2 2 2 3 4 4 4" xfId="4252" xr:uid="{00000000-0005-0000-0000-0000860E0000}"/>
    <cellStyle name="Date 2 2 2 2 3 4 4 5" xfId="4253" xr:uid="{00000000-0005-0000-0000-0000870E0000}"/>
    <cellStyle name="Date 2 2 2 2 3 4 4 6" xfId="4254" xr:uid="{00000000-0005-0000-0000-0000880E0000}"/>
    <cellStyle name="Date 2 2 2 2 3 4 4 7" xfId="4255" xr:uid="{00000000-0005-0000-0000-0000890E0000}"/>
    <cellStyle name="Date 2 2 2 2 3 4 5" xfId="4256" xr:uid="{00000000-0005-0000-0000-00008A0E0000}"/>
    <cellStyle name="Date 2 2 2 2 3 4 5 2" xfId="4257" xr:uid="{00000000-0005-0000-0000-00008B0E0000}"/>
    <cellStyle name="Date 2 2 2 2 3 4 5 3" xfId="4258" xr:uid="{00000000-0005-0000-0000-00008C0E0000}"/>
    <cellStyle name="Date 2 2 2 2 3 4 5 3 2" xfId="4259" xr:uid="{00000000-0005-0000-0000-00008D0E0000}"/>
    <cellStyle name="Date 2 2 2 2 3 4 6" xfId="4260" xr:uid="{00000000-0005-0000-0000-00008E0E0000}"/>
    <cellStyle name="Date 2 2 2 2 3 4 7" xfId="4261" xr:uid="{00000000-0005-0000-0000-00008F0E0000}"/>
    <cellStyle name="Date 2 2 2 2 3 4 8" xfId="4262" xr:uid="{00000000-0005-0000-0000-0000900E0000}"/>
    <cellStyle name="Date 2 2 2 2 3 4 9" xfId="4263" xr:uid="{00000000-0005-0000-0000-0000910E0000}"/>
    <cellStyle name="Date 2 2 2 2 3 5" xfId="4264" xr:uid="{00000000-0005-0000-0000-0000920E0000}"/>
    <cellStyle name="Date 2 2 2 2 3 5 2" xfId="4265" xr:uid="{00000000-0005-0000-0000-0000930E0000}"/>
    <cellStyle name="Date 2 2 2 2 3 5 2 2" xfId="4266" xr:uid="{00000000-0005-0000-0000-0000940E0000}"/>
    <cellStyle name="Date 2 2 2 2 3 5 2 2 2" xfId="4267" xr:uid="{00000000-0005-0000-0000-0000950E0000}"/>
    <cellStyle name="Date 2 2 2 2 3 5 2 2 3" xfId="4268" xr:uid="{00000000-0005-0000-0000-0000960E0000}"/>
    <cellStyle name="Date 2 2 2 2 3 5 2 2 3 2" xfId="4269" xr:uid="{00000000-0005-0000-0000-0000970E0000}"/>
    <cellStyle name="Date 2 2 2 2 3 5 2 2 4" xfId="4270" xr:uid="{00000000-0005-0000-0000-0000980E0000}"/>
    <cellStyle name="Date 2 2 2 2 3 5 2 3" xfId="4271" xr:uid="{00000000-0005-0000-0000-0000990E0000}"/>
    <cellStyle name="Date 2 2 2 2 3 5 2 3 2" xfId="4272" xr:uid="{00000000-0005-0000-0000-00009A0E0000}"/>
    <cellStyle name="Date 2 2 2 2 3 5 2 3 2 2" xfId="4273" xr:uid="{00000000-0005-0000-0000-00009B0E0000}"/>
    <cellStyle name="Date 2 2 2 2 3 5 2 4" xfId="4274" xr:uid="{00000000-0005-0000-0000-00009C0E0000}"/>
    <cellStyle name="Date 2 2 2 2 3 5 2 5" xfId="4275" xr:uid="{00000000-0005-0000-0000-00009D0E0000}"/>
    <cellStyle name="Date 2 2 2 2 3 5 2 6" xfId="4276" xr:uid="{00000000-0005-0000-0000-00009E0E0000}"/>
    <cellStyle name="Date 2 2 2 2 3 5 2 7" xfId="4277" xr:uid="{00000000-0005-0000-0000-00009F0E0000}"/>
    <cellStyle name="Date 2 2 2 2 3 5 3" xfId="4278" xr:uid="{00000000-0005-0000-0000-0000A00E0000}"/>
    <cellStyle name="Date 2 2 2 2 3 5 3 2" xfId="4279" xr:uid="{00000000-0005-0000-0000-0000A10E0000}"/>
    <cellStyle name="Date 2 2 2 2 3 5 3 3" xfId="4280" xr:uid="{00000000-0005-0000-0000-0000A20E0000}"/>
    <cellStyle name="Date 2 2 2 2 3 5 3 3 2" xfId="4281" xr:uid="{00000000-0005-0000-0000-0000A30E0000}"/>
    <cellStyle name="Date 2 2 2 2 3 5 3 4" xfId="4282" xr:uid="{00000000-0005-0000-0000-0000A40E0000}"/>
    <cellStyle name="Date 2 2 2 2 3 5 4" xfId="4283" xr:uid="{00000000-0005-0000-0000-0000A50E0000}"/>
    <cellStyle name="Date 2 2 2 2 3 5 4 2" xfId="4284" xr:uid="{00000000-0005-0000-0000-0000A60E0000}"/>
    <cellStyle name="Date 2 2 2 2 3 5 4 2 2" xfId="4285" xr:uid="{00000000-0005-0000-0000-0000A70E0000}"/>
    <cellStyle name="Date 2 2 2 2 3 5 5" xfId="4286" xr:uid="{00000000-0005-0000-0000-0000A80E0000}"/>
    <cellStyle name="Date 2 2 2 2 3 5 6" xfId="4287" xr:uid="{00000000-0005-0000-0000-0000A90E0000}"/>
    <cellStyle name="Date 2 2 2 2 3 5 7" xfId="4288" xr:uid="{00000000-0005-0000-0000-0000AA0E0000}"/>
    <cellStyle name="Date 2 2 2 2 3 5 8" xfId="4289" xr:uid="{00000000-0005-0000-0000-0000AB0E0000}"/>
    <cellStyle name="Date 2 2 2 2 3 6" xfId="4290" xr:uid="{00000000-0005-0000-0000-0000AC0E0000}"/>
    <cellStyle name="Date 2 2 2 2 3 6 2" xfId="4291" xr:uid="{00000000-0005-0000-0000-0000AD0E0000}"/>
    <cellStyle name="Date 2 2 2 2 3 6 2 2" xfId="4292" xr:uid="{00000000-0005-0000-0000-0000AE0E0000}"/>
    <cellStyle name="Date 2 2 2 2 3 6 2 3" xfId="4293" xr:uid="{00000000-0005-0000-0000-0000AF0E0000}"/>
    <cellStyle name="Date 2 2 2 2 3 6 2 3 2" xfId="4294" xr:uid="{00000000-0005-0000-0000-0000B00E0000}"/>
    <cellStyle name="Date 2 2 2 2 3 6 2 4" xfId="4295" xr:uid="{00000000-0005-0000-0000-0000B10E0000}"/>
    <cellStyle name="Date 2 2 2 2 3 6 3" xfId="4296" xr:uid="{00000000-0005-0000-0000-0000B20E0000}"/>
    <cellStyle name="Date 2 2 2 2 3 6 3 2" xfId="4297" xr:uid="{00000000-0005-0000-0000-0000B30E0000}"/>
    <cellStyle name="Date 2 2 2 2 3 6 3 2 2" xfId="4298" xr:uid="{00000000-0005-0000-0000-0000B40E0000}"/>
    <cellStyle name="Date 2 2 2 2 3 6 4" xfId="4299" xr:uid="{00000000-0005-0000-0000-0000B50E0000}"/>
    <cellStyle name="Date 2 2 2 2 3 6 5" xfId="4300" xr:uid="{00000000-0005-0000-0000-0000B60E0000}"/>
    <cellStyle name="Date 2 2 2 2 3 6 6" xfId="4301" xr:uid="{00000000-0005-0000-0000-0000B70E0000}"/>
    <cellStyle name="Date 2 2 2 2 3 6 7" xfId="4302" xr:uid="{00000000-0005-0000-0000-0000B80E0000}"/>
    <cellStyle name="Date 2 2 2 2 3 7" xfId="4303" xr:uid="{00000000-0005-0000-0000-0000B90E0000}"/>
    <cellStyle name="Date 2 2 2 2 3 7 2" xfId="4304" xr:uid="{00000000-0005-0000-0000-0000BA0E0000}"/>
    <cellStyle name="Date 2 2 2 2 3 7 3" xfId="4305" xr:uid="{00000000-0005-0000-0000-0000BB0E0000}"/>
    <cellStyle name="Date 2 2 2 2 3 7 3 2" xfId="4306" xr:uid="{00000000-0005-0000-0000-0000BC0E0000}"/>
    <cellStyle name="Date 2 2 2 2 3 8" xfId="4307" xr:uid="{00000000-0005-0000-0000-0000BD0E0000}"/>
    <cellStyle name="Date 2 2 2 2 3 9" xfId="4308" xr:uid="{00000000-0005-0000-0000-0000BE0E0000}"/>
    <cellStyle name="Date 2 2 2 2 4" xfId="4309" xr:uid="{00000000-0005-0000-0000-0000BF0E0000}"/>
    <cellStyle name="Date 2 2 2 2 4 2" xfId="4310" xr:uid="{00000000-0005-0000-0000-0000C00E0000}"/>
    <cellStyle name="Date 2 2 2 2 4 2 2" xfId="4311" xr:uid="{00000000-0005-0000-0000-0000C10E0000}"/>
    <cellStyle name="Date 2 2 2 2 4 2 2 2" xfId="4312" xr:uid="{00000000-0005-0000-0000-0000C20E0000}"/>
    <cellStyle name="Date 2 2 2 2 4 2 2 2 2" xfId="4313" xr:uid="{00000000-0005-0000-0000-0000C30E0000}"/>
    <cellStyle name="Date 2 2 2 2 4 2 2 2 2 2" xfId="4314" xr:uid="{00000000-0005-0000-0000-0000C40E0000}"/>
    <cellStyle name="Date 2 2 2 2 4 2 2 2 2 3" xfId="4315" xr:uid="{00000000-0005-0000-0000-0000C50E0000}"/>
    <cellStyle name="Date 2 2 2 2 4 2 2 2 2 3 2" xfId="4316" xr:uid="{00000000-0005-0000-0000-0000C60E0000}"/>
    <cellStyle name="Date 2 2 2 2 4 2 2 2 2 4" xfId="4317" xr:uid="{00000000-0005-0000-0000-0000C70E0000}"/>
    <cellStyle name="Date 2 2 2 2 4 2 2 2 3" xfId="4318" xr:uid="{00000000-0005-0000-0000-0000C80E0000}"/>
    <cellStyle name="Date 2 2 2 2 4 2 2 2 3 2" xfId="4319" xr:uid="{00000000-0005-0000-0000-0000C90E0000}"/>
    <cellStyle name="Date 2 2 2 2 4 2 2 2 3 2 2" xfId="4320" xr:uid="{00000000-0005-0000-0000-0000CA0E0000}"/>
    <cellStyle name="Date 2 2 2 2 4 2 2 2 4" xfId="4321" xr:uid="{00000000-0005-0000-0000-0000CB0E0000}"/>
    <cellStyle name="Date 2 2 2 2 4 2 2 2 5" xfId="4322" xr:uid="{00000000-0005-0000-0000-0000CC0E0000}"/>
    <cellStyle name="Date 2 2 2 2 4 2 2 2 6" xfId="4323" xr:uid="{00000000-0005-0000-0000-0000CD0E0000}"/>
    <cellStyle name="Date 2 2 2 2 4 2 2 2 7" xfId="4324" xr:uid="{00000000-0005-0000-0000-0000CE0E0000}"/>
    <cellStyle name="Date 2 2 2 2 4 2 2 3" xfId="4325" xr:uid="{00000000-0005-0000-0000-0000CF0E0000}"/>
    <cellStyle name="Date 2 2 2 2 4 2 2 3 2" xfId="4326" xr:uid="{00000000-0005-0000-0000-0000D00E0000}"/>
    <cellStyle name="Date 2 2 2 2 4 2 2 3 3" xfId="4327" xr:uid="{00000000-0005-0000-0000-0000D10E0000}"/>
    <cellStyle name="Date 2 2 2 2 4 2 2 3 3 2" xfId="4328" xr:uid="{00000000-0005-0000-0000-0000D20E0000}"/>
    <cellStyle name="Date 2 2 2 2 4 2 2 3 4" xfId="4329" xr:uid="{00000000-0005-0000-0000-0000D30E0000}"/>
    <cellStyle name="Date 2 2 2 2 4 2 2 4" xfId="4330" xr:uid="{00000000-0005-0000-0000-0000D40E0000}"/>
    <cellStyle name="Date 2 2 2 2 4 2 2 4 2" xfId="4331" xr:uid="{00000000-0005-0000-0000-0000D50E0000}"/>
    <cellStyle name="Date 2 2 2 2 4 2 2 4 2 2" xfId="4332" xr:uid="{00000000-0005-0000-0000-0000D60E0000}"/>
    <cellStyle name="Date 2 2 2 2 4 2 2 5" xfId="4333" xr:uid="{00000000-0005-0000-0000-0000D70E0000}"/>
    <cellStyle name="Date 2 2 2 2 4 2 2 6" xfId="4334" xr:uid="{00000000-0005-0000-0000-0000D80E0000}"/>
    <cellStyle name="Date 2 2 2 2 4 2 2 7" xfId="4335" xr:uid="{00000000-0005-0000-0000-0000D90E0000}"/>
    <cellStyle name="Date 2 2 2 2 4 2 2 8" xfId="4336" xr:uid="{00000000-0005-0000-0000-0000DA0E0000}"/>
    <cellStyle name="Date 2 2 2 2 4 2 3" xfId="4337" xr:uid="{00000000-0005-0000-0000-0000DB0E0000}"/>
    <cellStyle name="Date 2 2 2 2 4 2 3 2" xfId="4338" xr:uid="{00000000-0005-0000-0000-0000DC0E0000}"/>
    <cellStyle name="Date 2 2 2 2 4 2 3 2 2" xfId="4339" xr:uid="{00000000-0005-0000-0000-0000DD0E0000}"/>
    <cellStyle name="Date 2 2 2 2 4 2 3 2 3" xfId="4340" xr:uid="{00000000-0005-0000-0000-0000DE0E0000}"/>
    <cellStyle name="Date 2 2 2 2 4 2 3 2 3 2" xfId="4341" xr:uid="{00000000-0005-0000-0000-0000DF0E0000}"/>
    <cellStyle name="Date 2 2 2 2 4 2 3 2 4" xfId="4342" xr:uid="{00000000-0005-0000-0000-0000E00E0000}"/>
    <cellStyle name="Date 2 2 2 2 4 2 3 3" xfId="4343" xr:uid="{00000000-0005-0000-0000-0000E10E0000}"/>
    <cellStyle name="Date 2 2 2 2 4 2 3 3 2" xfId="4344" xr:uid="{00000000-0005-0000-0000-0000E20E0000}"/>
    <cellStyle name="Date 2 2 2 2 4 2 3 3 2 2" xfId="4345" xr:uid="{00000000-0005-0000-0000-0000E30E0000}"/>
    <cellStyle name="Date 2 2 2 2 4 2 3 4" xfId="4346" xr:uid="{00000000-0005-0000-0000-0000E40E0000}"/>
    <cellStyle name="Date 2 2 2 2 4 2 3 5" xfId="4347" xr:uid="{00000000-0005-0000-0000-0000E50E0000}"/>
    <cellStyle name="Date 2 2 2 2 4 2 3 6" xfId="4348" xr:uid="{00000000-0005-0000-0000-0000E60E0000}"/>
    <cellStyle name="Date 2 2 2 2 4 2 3 7" xfId="4349" xr:uid="{00000000-0005-0000-0000-0000E70E0000}"/>
    <cellStyle name="Date 2 2 2 2 4 2 4" xfId="4350" xr:uid="{00000000-0005-0000-0000-0000E80E0000}"/>
    <cellStyle name="Date 2 2 2 2 4 2 4 2" xfId="4351" xr:uid="{00000000-0005-0000-0000-0000E90E0000}"/>
    <cellStyle name="Date 2 2 2 2 4 2 4 3" xfId="4352" xr:uid="{00000000-0005-0000-0000-0000EA0E0000}"/>
    <cellStyle name="Date 2 2 2 2 4 2 4 3 2" xfId="4353" xr:uid="{00000000-0005-0000-0000-0000EB0E0000}"/>
    <cellStyle name="Date 2 2 2 2 4 2 5" xfId="4354" xr:uid="{00000000-0005-0000-0000-0000EC0E0000}"/>
    <cellStyle name="Date 2 2 2 2 4 3" xfId="4355" xr:uid="{00000000-0005-0000-0000-0000ED0E0000}"/>
    <cellStyle name="Date 2 2 2 2 4 3 2" xfId="4356" xr:uid="{00000000-0005-0000-0000-0000EE0E0000}"/>
    <cellStyle name="Date 2 2 2 2 4 3 2 2" xfId="4357" xr:uid="{00000000-0005-0000-0000-0000EF0E0000}"/>
    <cellStyle name="Date 2 2 2 2 4 3 2 2 2" xfId="4358" xr:uid="{00000000-0005-0000-0000-0000F00E0000}"/>
    <cellStyle name="Date 2 2 2 2 4 3 2 2 3" xfId="4359" xr:uid="{00000000-0005-0000-0000-0000F10E0000}"/>
    <cellStyle name="Date 2 2 2 2 4 3 2 2 3 2" xfId="4360" xr:uid="{00000000-0005-0000-0000-0000F20E0000}"/>
    <cellStyle name="Date 2 2 2 2 4 3 2 2 4" xfId="4361" xr:uid="{00000000-0005-0000-0000-0000F30E0000}"/>
    <cellStyle name="Date 2 2 2 2 4 3 2 3" xfId="4362" xr:uid="{00000000-0005-0000-0000-0000F40E0000}"/>
    <cellStyle name="Date 2 2 2 2 4 3 2 3 2" xfId="4363" xr:uid="{00000000-0005-0000-0000-0000F50E0000}"/>
    <cellStyle name="Date 2 2 2 2 4 3 2 3 2 2" xfId="4364" xr:uid="{00000000-0005-0000-0000-0000F60E0000}"/>
    <cellStyle name="Date 2 2 2 2 4 3 2 4" xfId="4365" xr:uid="{00000000-0005-0000-0000-0000F70E0000}"/>
    <cellStyle name="Date 2 2 2 2 4 3 2 5" xfId="4366" xr:uid="{00000000-0005-0000-0000-0000F80E0000}"/>
    <cellStyle name="Date 2 2 2 2 4 3 2 6" xfId="4367" xr:uid="{00000000-0005-0000-0000-0000F90E0000}"/>
    <cellStyle name="Date 2 2 2 2 4 3 2 7" xfId="4368" xr:uid="{00000000-0005-0000-0000-0000FA0E0000}"/>
    <cellStyle name="Date 2 2 2 2 4 3 3" xfId="4369" xr:uid="{00000000-0005-0000-0000-0000FB0E0000}"/>
    <cellStyle name="Date 2 2 2 2 4 3 3 2" xfId="4370" xr:uid="{00000000-0005-0000-0000-0000FC0E0000}"/>
    <cellStyle name="Date 2 2 2 2 4 3 3 3" xfId="4371" xr:uid="{00000000-0005-0000-0000-0000FD0E0000}"/>
    <cellStyle name="Date 2 2 2 2 4 3 3 3 2" xfId="4372" xr:uid="{00000000-0005-0000-0000-0000FE0E0000}"/>
    <cellStyle name="Date 2 2 2 2 4 3 3 4" xfId="4373" xr:uid="{00000000-0005-0000-0000-0000FF0E0000}"/>
    <cellStyle name="Date 2 2 2 2 4 3 4" xfId="4374" xr:uid="{00000000-0005-0000-0000-0000000F0000}"/>
    <cellStyle name="Date 2 2 2 2 4 3 4 2" xfId="4375" xr:uid="{00000000-0005-0000-0000-0000010F0000}"/>
    <cellStyle name="Date 2 2 2 2 4 3 4 2 2" xfId="4376" xr:uid="{00000000-0005-0000-0000-0000020F0000}"/>
    <cellStyle name="Date 2 2 2 2 4 3 5" xfId="4377" xr:uid="{00000000-0005-0000-0000-0000030F0000}"/>
    <cellStyle name="Date 2 2 2 2 4 3 6" xfId="4378" xr:uid="{00000000-0005-0000-0000-0000040F0000}"/>
    <cellStyle name="Date 2 2 2 2 4 3 7" xfId="4379" xr:uid="{00000000-0005-0000-0000-0000050F0000}"/>
    <cellStyle name="Date 2 2 2 2 4 3 8" xfId="4380" xr:uid="{00000000-0005-0000-0000-0000060F0000}"/>
    <cellStyle name="Date 2 2 2 2 4 4" xfId="4381" xr:uid="{00000000-0005-0000-0000-0000070F0000}"/>
    <cellStyle name="Date 2 2 2 2 4 4 2" xfId="4382" xr:uid="{00000000-0005-0000-0000-0000080F0000}"/>
    <cellStyle name="Date 2 2 2 2 4 4 2 2" xfId="4383" xr:uid="{00000000-0005-0000-0000-0000090F0000}"/>
    <cellStyle name="Date 2 2 2 2 4 4 2 3" xfId="4384" xr:uid="{00000000-0005-0000-0000-00000A0F0000}"/>
    <cellStyle name="Date 2 2 2 2 4 4 2 3 2" xfId="4385" xr:uid="{00000000-0005-0000-0000-00000B0F0000}"/>
    <cellStyle name="Date 2 2 2 2 4 4 2 4" xfId="4386" xr:uid="{00000000-0005-0000-0000-00000C0F0000}"/>
    <cellStyle name="Date 2 2 2 2 4 4 3" xfId="4387" xr:uid="{00000000-0005-0000-0000-00000D0F0000}"/>
    <cellStyle name="Date 2 2 2 2 4 4 3 2" xfId="4388" xr:uid="{00000000-0005-0000-0000-00000E0F0000}"/>
    <cellStyle name="Date 2 2 2 2 4 4 3 2 2" xfId="4389" xr:uid="{00000000-0005-0000-0000-00000F0F0000}"/>
    <cellStyle name="Date 2 2 2 2 4 4 4" xfId="4390" xr:uid="{00000000-0005-0000-0000-0000100F0000}"/>
    <cellStyle name="Date 2 2 2 2 4 4 5" xfId="4391" xr:uid="{00000000-0005-0000-0000-0000110F0000}"/>
    <cellStyle name="Date 2 2 2 2 4 4 6" xfId="4392" xr:uid="{00000000-0005-0000-0000-0000120F0000}"/>
    <cellStyle name="Date 2 2 2 2 4 4 7" xfId="4393" xr:uid="{00000000-0005-0000-0000-0000130F0000}"/>
    <cellStyle name="Date 2 2 2 2 4 5" xfId="4394" xr:uid="{00000000-0005-0000-0000-0000140F0000}"/>
    <cellStyle name="Date 2 2 2 2 4 5 2" xfId="4395" xr:uid="{00000000-0005-0000-0000-0000150F0000}"/>
    <cellStyle name="Date 2 2 2 2 4 5 3" xfId="4396" xr:uid="{00000000-0005-0000-0000-0000160F0000}"/>
    <cellStyle name="Date 2 2 2 2 4 5 3 2" xfId="4397" xr:uid="{00000000-0005-0000-0000-0000170F0000}"/>
    <cellStyle name="Date 2 2 2 2 4 6" xfId="4398" xr:uid="{00000000-0005-0000-0000-0000180F0000}"/>
    <cellStyle name="Date 2 2 2 2 4 7" xfId="4399" xr:uid="{00000000-0005-0000-0000-0000190F0000}"/>
    <cellStyle name="Date 2 2 2 2 4 8" xfId="4400" xr:uid="{00000000-0005-0000-0000-00001A0F0000}"/>
    <cellStyle name="Date 2 2 2 2 4 9" xfId="4401" xr:uid="{00000000-0005-0000-0000-00001B0F0000}"/>
    <cellStyle name="Date 2 2 2 2 5" xfId="4402" xr:uid="{00000000-0005-0000-0000-00001C0F0000}"/>
    <cellStyle name="Date 2 2 2 2 5 2" xfId="4403" xr:uid="{00000000-0005-0000-0000-00001D0F0000}"/>
    <cellStyle name="Date 2 2 2 2 5 2 2" xfId="4404" xr:uid="{00000000-0005-0000-0000-00001E0F0000}"/>
    <cellStyle name="Date 2 2 2 2 5 2 2 2" xfId="4405" xr:uid="{00000000-0005-0000-0000-00001F0F0000}"/>
    <cellStyle name="Date 2 2 2 2 5 2 2 2 2" xfId="4406" xr:uid="{00000000-0005-0000-0000-0000200F0000}"/>
    <cellStyle name="Date 2 2 2 2 5 2 2 2 2 2" xfId="4407" xr:uid="{00000000-0005-0000-0000-0000210F0000}"/>
    <cellStyle name="Date 2 2 2 2 5 2 2 2 2 3" xfId="4408" xr:uid="{00000000-0005-0000-0000-0000220F0000}"/>
    <cellStyle name="Date 2 2 2 2 5 2 2 2 2 3 2" xfId="4409" xr:uid="{00000000-0005-0000-0000-0000230F0000}"/>
    <cellStyle name="Date 2 2 2 2 5 2 2 2 2 4" xfId="4410" xr:uid="{00000000-0005-0000-0000-0000240F0000}"/>
    <cellStyle name="Date 2 2 2 2 5 2 2 2 3" xfId="4411" xr:uid="{00000000-0005-0000-0000-0000250F0000}"/>
    <cellStyle name="Date 2 2 2 2 5 2 2 2 3 2" xfId="4412" xr:uid="{00000000-0005-0000-0000-0000260F0000}"/>
    <cellStyle name="Date 2 2 2 2 5 2 2 2 3 2 2" xfId="4413" xr:uid="{00000000-0005-0000-0000-0000270F0000}"/>
    <cellStyle name="Date 2 2 2 2 5 2 2 2 4" xfId="4414" xr:uid="{00000000-0005-0000-0000-0000280F0000}"/>
    <cellStyle name="Date 2 2 2 2 5 2 2 2 5" xfId="4415" xr:uid="{00000000-0005-0000-0000-0000290F0000}"/>
    <cellStyle name="Date 2 2 2 2 5 2 2 2 6" xfId="4416" xr:uid="{00000000-0005-0000-0000-00002A0F0000}"/>
    <cellStyle name="Date 2 2 2 2 5 2 2 2 7" xfId="4417" xr:uid="{00000000-0005-0000-0000-00002B0F0000}"/>
    <cellStyle name="Date 2 2 2 2 5 2 2 3" xfId="4418" xr:uid="{00000000-0005-0000-0000-00002C0F0000}"/>
    <cellStyle name="Date 2 2 2 2 5 2 2 3 2" xfId="4419" xr:uid="{00000000-0005-0000-0000-00002D0F0000}"/>
    <cellStyle name="Date 2 2 2 2 5 2 2 3 3" xfId="4420" xr:uid="{00000000-0005-0000-0000-00002E0F0000}"/>
    <cellStyle name="Date 2 2 2 2 5 2 2 3 3 2" xfId="4421" xr:uid="{00000000-0005-0000-0000-00002F0F0000}"/>
    <cellStyle name="Date 2 2 2 2 5 2 2 3 4" xfId="4422" xr:uid="{00000000-0005-0000-0000-0000300F0000}"/>
    <cellStyle name="Date 2 2 2 2 5 2 2 4" xfId="4423" xr:uid="{00000000-0005-0000-0000-0000310F0000}"/>
    <cellStyle name="Date 2 2 2 2 5 2 2 4 2" xfId="4424" xr:uid="{00000000-0005-0000-0000-0000320F0000}"/>
    <cellStyle name="Date 2 2 2 2 5 2 2 4 2 2" xfId="4425" xr:uid="{00000000-0005-0000-0000-0000330F0000}"/>
    <cellStyle name="Date 2 2 2 2 5 2 2 5" xfId="4426" xr:uid="{00000000-0005-0000-0000-0000340F0000}"/>
    <cellStyle name="Date 2 2 2 2 5 2 2 6" xfId="4427" xr:uid="{00000000-0005-0000-0000-0000350F0000}"/>
    <cellStyle name="Date 2 2 2 2 5 2 2 7" xfId="4428" xr:uid="{00000000-0005-0000-0000-0000360F0000}"/>
    <cellStyle name="Date 2 2 2 2 5 2 2 8" xfId="4429" xr:uid="{00000000-0005-0000-0000-0000370F0000}"/>
    <cellStyle name="Date 2 2 2 2 5 2 3" xfId="4430" xr:uid="{00000000-0005-0000-0000-0000380F0000}"/>
    <cellStyle name="Date 2 2 2 2 5 2 3 2" xfId="4431" xr:uid="{00000000-0005-0000-0000-0000390F0000}"/>
    <cellStyle name="Date 2 2 2 2 5 2 3 2 2" xfId="4432" xr:uid="{00000000-0005-0000-0000-00003A0F0000}"/>
    <cellStyle name="Date 2 2 2 2 5 2 3 2 3" xfId="4433" xr:uid="{00000000-0005-0000-0000-00003B0F0000}"/>
    <cellStyle name="Date 2 2 2 2 5 2 3 2 3 2" xfId="4434" xr:uid="{00000000-0005-0000-0000-00003C0F0000}"/>
    <cellStyle name="Date 2 2 2 2 5 2 3 2 4" xfId="4435" xr:uid="{00000000-0005-0000-0000-00003D0F0000}"/>
    <cellStyle name="Date 2 2 2 2 5 2 3 3" xfId="4436" xr:uid="{00000000-0005-0000-0000-00003E0F0000}"/>
    <cellStyle name="Date 2 2 2 2 5 2 3 3 2" xfId="4437" xr:uid="{00000000-0005-0000-0000-00003F0F0000}"/>
    <cellStyle name="Date 2 2 2 2 5 2 3 3 2 2" xfId="4438" xr:uid="{00000000-0005-0000-0000-0000400F0000}"/>
    <cellStyle name="Date 2 2 2 2 5 2 3 4" xfId="4439" xr:uid="{00000000-0005-0000-0000-0000410F0000}"/>
    <cellStyle name="Date 2 2 2 2 5 2 3 5" xfId="4440" xr:uid="{00000000-0005-0000-0000-0000420F0000}"/>
    <cellStyle name="Date 2 2 2 2 5 2 3 6" xfId="4441" xr:uid="{00000000-0005-0000-0000-0000430F0000}"/>
    <cellStyle name="Date 2 2 2 2 5 2 3 7" xfId="4442" xr:uid="{00000000-0005-0000-0000-0000440F0000}"/>
    <cellStyle name="Date 2 2 2 2 5 2 4" xfId="4443" xr:uid="{00000000-0005-0000-0000-0000450F0000}"/>
    <cellStyle name="Date 2 2 2 2 5 2 4 2" xfId="4444" xr:uid="{00000000-0005-0000-0000-0000460F0000}"/>
    <cellStyle name="Date 2 2 2 2 5 2 4 3" xfId="4445" xr:uid="{00000000-0005-0000-0000-0000470F0000}"/>
    <cellStyle name="Date 2 2 2 2 5 2 4 3 2" xfId="4446" xr:uid="{00000000-0005-0000-0000-0000480F0000}"/>
    <cellStyle name="Date 2 2 2 2 5 2 5" xfId="4447" xr:uid="{00000000-0005-0000-0000-0000490F0000}"/>
    <cellStyle name="Date 2 2 2 2 5 3" xfId="4448" xr:uid="{00000000-0005-0000-0000-00004A0F0000}"/>
    <cellStyle name="Date 2 2 2 2 5 3 2" xfId="4449" xr:uid="{00000000-0005-0000-0000-00004B0F0000}"/>
    <cellStyle name="Date 2 2 2 2 5 3 2 2" xfId="4450" xr:uid="{00000000-0005-0000-0000-00004C0F0000}"/>
    <cellStyle name="Date 2 2 2 2 5 3 2 2 2" xfId="4451" xr:uid="{00000000-0005-0000-0000-00004D0F0000}"/>
    <cellStyle name="Date 2 2 2 2 5 3 2 2 3" xfId="4452" xr:uid="{00000000-0005-0000-0000-00004E0F0000}"/>
    <cellStyle name="Date 2 2 2 2 5 3 2 2 3 2" xfId="4453" xr:uid="{00000000-0005-0000-0000-00004F0F0000}"/>
    <cellStyle name="Date 2 2 2 2 5 3 2 2 4" xfId="4454" xr:uid="{00000000-0005-0000-0000-0000500F0000}"/>
    <cellStyle name="Date 2 2 2 2 5 3 2 3" xfId="4455" xr:uid="{00000000-0005-0000-0000-0000510F0000}"/>
    <cellStyle name="Date 2 2 2 2 5 3 2 3 2" xfId="4456" xr:uid="{00000000-0005-0000-0000-0000520F0000}"/>
    <cellStyle name="Date 2 2 2 2 5 3 2 3 2 2" xfId="4457" xr:uid="{00000000-0005-0000-0000-0000530F0000}"/>
    <cellStyle name="Date 2 2 2 2 5 3 2 4" xfId="4458" xr:uid="{00000000-0005-0000-0000-0000540F0000}"/>
    <cellStyle name="Date 2 2 2 2 5 3 2 5" xfId="4459" xr:uid="{00000000-0005-0000-0000-0000550F0000}"/>
    <cellStyle name="Date 2 2 2 2 5 3 2 6" xfId="4460" xr:uid="{00000000-0005-0000-0000-0000560F0000}"/>
    <cellStyle name="Date 2 2 2 2 5 3 2 7" xfId="4461" xr:uid="{00000000-0005-0000-0000-0000570F0000}"/>
    <cellStyle name="Date 2 2 2 2 5 3 3" xfId="4462" xr:uid="{00000000-0005-0000-0000-0000580F0000}"/>
    <cellStyle name="Date 2 2 2 2 5 3 3 2" xfId="4463" xr:uid="{00000000-0005-0000-0000-0000590F0000}"/>
    <cellStyle name="Date 2 2 2 2 5 3 3 3" xfId="4464" xr:uid="{00000000-0005-0000-0000-00005A0F0000}"/>
    <cellStyle name="Date 2 2 2 2 5 3 3 3 2" xfId="4465" xr:uid="{00000000-0005-0000-0000-00005B0F0000}"/>
    <cellStyle name="Date 2 2 2 2 5 3 3 4" xfId="4466" xr:uid="{00000000-0005-0000-0000-00005C0F0000}"/>
    <cellStyle name="Date 2 2 2 2 5 3 4" xfId="4467" xr:uid="{00000000-0005-0000-0000-00005D0F0000}"/>
    <cellStyle name="Date 2 2 2 2 5 3 4 2" xfId="4468" xr:uid="{00000000-0005-0000-0000-00005E0F0000}"/>
    <cellStyle name="Date 2 2 2 2 5 3 4 2 2" xfId="4469" xr:uid="{00000000-0005-0000-0000-00005F0F0000}"/>
    <cellStyle name="Date 2 2 2 2 5 3 5" xfId="4470" xr:uid="{00000000-0005-0000-0000-0000600F0000}"/>
    <cellStyle name="Date 2 2 2 2 5 3 6" xfId="4471" xr:uid="{00000000-0005-0000-0000-0000610F0000}"/>
    <cellStyle name="Date 2 2 2 2 5 3 7" xfId="4472" xr:uid="{00000000-0005-0000-0000-0000620F0000}"/>
    <cellStyle name="Date 2 2 2 2 5 3 8" xfId="4473" xr:uid="{00000000-0005-0000-0000-0000630F0000}"/>
    <cellStyle name="Date 2 2 2 2 5 4" xfId="4474" xr:uid="{00000000-0005-0000-0000-0000640F0000}"/>
    <cellStyle name="Date 2 2 2 2 5 4 2" xfId="4475" xr:uid="{00000000-0005-0000-0000-0000650F0000}"/>
    <cellStyle name="Date 2 2 2 2 5 4 2 2" xfId="4476" xr:uid="{00000000-0005-0000-0000-0000660F0000}"/>
    <cellStyle name="Date 2 2 2 2 5 4 2 3" xfId="4477" xr:uid="{00000000-0005-0000-0000-0000670F0000}"/>
    <cellStyle name="Date 2 2 2 2 5 4 2 3 2" xfId="4478" xr:uid="{00000000-0005-0000-0000-0000680F0000}"/>
    <cellStyle name="Date 2 2 2 2 5 4 2 4" xfId="4479" xr:uid="{00000000-0005-0000-0000-0000690F0000}"/>
    <cellStyle name="Date 2 2 2 2 5 4 3" xfId="4480" xr:uid="{00000000-0005-0000-0000-00006A0F0000}"/>
    <cellStyle name="Date 2 2 2 2 5 4 3 2" xfId="4481" xr:uid="{00000000-0005-0000-0000-00006B0F0000}"/>
    <cellStyle name="Date 2 2 2 2 5 4 3 2 2" xfId="4482" xr:uid="{00000000-0005-0000-0000-00006C0F0000}"/>
    <cellStyle name="Date 2 2 2 2 5 4 4" xfId="4483" xr:uid="{00000000-0005-0000-0000-00006D0F0000}"/>
    <cellStyle name="Date 2 2 2 2 5 4 5" xfId="4484" xr:uid="{00000000-0005-0000-0000-00006E0F0000}"/>
    <cellStyle name="Date 2 2 2 2 5 4 6" xfId="4485" xr:uid="{00000000-0005-0000-0000-00006F0F0000}"/>
    <cellStyle name="Date 2 2 2 2 5 4 7" xfId="4486" xr:uid="{00000000-0005-0000-0000-0000700F0000}"/>
    <cellStyle name="Date 2 2 2 2 5 5" xfId="4487" xr:uid="{00000000-0005-0000-0000-0000710F0000}"/>
    <cellStyle name="Date 2 2 2 2 5 5 2" xfId="4488" xr:uid="{00000000-0005-0000-0000-0000720F0000}"/>
    <cellStyle name="Date 2 2 2 2 5 5 3" xfId="4489" xr:uid="{00000000-0005-0000-0000-0000730F0000}"/>
    <cellStyle name="Date 2 2 2 2 5 5 3 2" xfId="4490" xr:uid="{00000000-0005-0000-0000-0000740F0000}"/>
    <cellStyle name="Date 2 2 2 2 5 6" xfId="4491" xr:uid="{00000000-0005-0000-0000-0000750F0000}"/>
    <cellStyle name="Date 2 2 2 2 5 7" xfId="4492" xr:uid="{00000000-0005-0000-0000-0000760F0000}"/>
    <cellStyle name="Date 2 2 2 2 5 8" xfId="4493" xr:uid="{00000000-0005-0000-0000-0000770F0000}"/>
    <cellStyle name="Date 2 2 2 2 5 9" xfId="4494" xr:uid="{00000000-0005-0000-0000-0000780F0000}"/>
    <cellStyle name="Date 2 2 2 2 6" xfId="4495" xr:uid="{00000000-0005-0000-0000-0000790F0000}"/>
    <cellStyle name="Date 2 2 2 2 6 2" xfId="4496" xr:uid="{00000000-0005-0000-0000-00007A0F0000}"/>
    <cellStyle name="Date 2 2 2 2 6 2 2" xfId="4497" xr:uid="{00000000-0005-0000-0000-00007B0F0000}"/>
    <cellStyle name="Date 2 2 2 2 6 2 2 2" xfId="4498" xr:uid="{00000000-0005-0000-0000-00007C0F0000}"/>
    <cellStyle name="Date 2 2 2 2 6 2 2 3" xfId="4499" xr:uid="{00000000-0005-0000-0000-00007D0F0000}"/>
    <cellStyle name="Date 2 2 2 2 6 2 2 3 2" xfId="4500" xr:uid="{00000000-0005-0000-0000-00007E0F0000}"/>
    <cellStyle name="Date 2 2 2 2 6 2 2 4" xfId="4501" xr:uid="{00000000-0005-0000-0000-00007F0F0000}"/>
    <cellStyle name="Date 2 2 2 2 6 2 3" xfId="4502" xr:uid="{00000000-0005-0000-0000-0000800F0000}"/>
    <cellStyle name="Date 2 2 2 2 6 2 3 2" xfId="4503" xr:uid="{00000000-0005-0000-0000-0000810F0000}"/>
    <cellStyle name="Date 2 2 2 2 6 2 3 2 2" xfId="4504" xr:uid="{00000000-0005-0000-0000-0000820F0000}"/>
    <cellStyle name="Date 2 2 2 2 6 2 4" xfId="4505" xr:uid="{00000000-0005-0000-0000-0000830F0000}"/>
    <cellStyle name="Date 2 2 2 2 6 2 5" xfId="4506" xr:uid="{00000000-0005-0000-0000-0000840F0000}"/>
    <cellStyle name="Date 2 2 2 2 6 2 6" xfId="4507" xr:uid="{00000000-0005-0000-0000-0000850F0000}"/>
    <cellStyle name="Date 2 2 2 2 6 2 7" xfId="4508" xr:uid="{00000000-0005-0000-0000-0000860F0000}"/>
    <cellStyle name="Date 2 2 2 2 6 3" xfId="4509" xr:uid="{00000000-0005-0000-0000-0000870F0000}"/>
    <cellStyle name="Date 2 2 2 2 6 3 2" xfId="4510" xr:uid="{00000000-0005-0000-0000-0000880F0000}"/>
    <cellStyle name="Date 2 2 2 2 6 3 3" xfId="4511" xr:uid="{00000000-0005-0000-0000-0000890F0000}"/>
    <cellStyle name="Date 2 2 2 2 6 3 3 2" xfId="4512" xr:uid="{00000000-0005-0000-0000-00008A0F0000}"/>
    <cellStyle name="Date 2 2 2 2 6 3 4" xfId="4513" xr:uid="{00000000-0005-0000-0000-00008B0F0000}"/>
    <cellStyle name="Date 2 2 2 2 6 4" xfId="4514" xr:uid="{00000000-0005-0000-0000-00008C0F0000}"/>
    <cellStyle name="Date 2 2 2 2 6 4 2" xfId="4515" xr:uid="{00000000-0005-0000-0000-00008D0F0000}"/>
    <cellStyle name="Date 2 2 2 2 6 4 2 2" xfId="4516" xr:uid="{00000000-0005-0000-0000-00008E0F0000}"/>
    <cellStyle name="Date 2 2 2 2 6 5" xfId="4517" xr:uid="{00000000-0005-0000-0000-00008F0F0000}"/>
    <cellStyle name="Date 2 2 2 2 6 6" xfId="4518" xr:uid="{00000000-0005-0000-0000-0000900F0000}"/>
    <cellStyle name="Date 2 2 2 2 6 7" xfId="4519" xr:uid="{00000000-0005-0000-0000-0000910F0000}"/>
    <cellStyle name="Date 2 2 2 2 6 8" xfId="4520" xr:uid="{00000000-0005-0000-0000-0000920F0000}"/>
    <cellStyle name="Date 2 2 2 2 7" xfId="4521" xr:uid="{00000000-0005-0000-0000-0000930F0000}"/>
    <cellStyle name="Date 2 2 2 2 7 2" xfId="4522" xr:uid="{00000000-0005-0000-0000-0000940F0000}"/>
    <cellStyle name="Date 2 2 2 2 7 2 2" xfId="4523" xr:uid="{00000000-0005-0000-0000-0000950F0000}"/>
    <cellStyle name="Date 2 2 2 2 7 2 3" xfId="4524" xr:uid="{00000000-0005-0000-0000-0000960F0000}"/>
    <cellStyle name="Date 2 2 2 2 7 2 3 2" xfId="4525" xr:uid="{00000000-0005-0000-0000-0000970F0000}"/>
    <cellStyle name="Date 2 2 2 2 7 2 4" xfId="4526" xr:uid="{00000000-0005-0000-0000-0000980F0000}"/>
    <cellStyle name="Date 2 2 2 2 7 3" xfId="4527" xr:uid="{00000000-0005-0000-0000-0000990F0000}"/>
    <cellStyle name="Date 2 2 2 2 7 3 2" xfId="4528" xr:uid="{00000000-0005-0000-0000-00009A0F0000}"/>
    <cellStyle name="Date 2 2 2 2 7 3 2 2" xfId="4529" xr:uid="{00000000-0005-0000-0000-00009B0F0000}"/>
    <cellStyle name="Date 2 2 2 2 7 4" xfId="4530" xr:uid="{00000000-0005-0000-0000-00009C0F0000}"/>
    <cellStyle name="Date 2 2 2 2 7 5" xfId="4531" xr:uid="{00000000-0005-0000-0000-00009D0F0000}"/>
    <cellStyle name="Date 2 2 2 2 7 6" xfId="4532" xr:uid="{00000000-0005-0000-0000-00009E0F0000}"/>
    <cellStyle name="Date 2 2 2 2 7 7" xfId="4533" xr:uid="{00000000-0005-0000-0000-00009F0F0000}"/>
    <cellStyle name="Date 2 2 2 2 8" xfId="4534" xr:uid="{00000000-0005-0000-0000-0000A00F0000}"/>
    <cellStyle name="Date 2 2 2 2 8 2" xfId="4535" xr:uid="{00000000-0005-0000-0000-0000A10F0000}"/>
    <cellStyle name="Date 2 2 2 2 8 3" xfId="4536" xr:uid="{00000000-0005-0000-0000-0000A20F0000}"/>
    <cellStyle name="Date 2 2 2 2 8 3 2" xfId="4537" xr:uid="{00000000-0005-0000-0000-0000A30F0000}"/>
    <cellStyle name="Date 2 2 2 2 9" xfId="4538" xr:uid="{00000000-0005-0000-0000-0000A40F0000}"/>
    <cellStyle name="Date 2 2 2 3" xfId="94" xr:uid="{00000000-0005-0000-0000-0000A50F0000}"/>
    <cellStyle name="Date 2 2 2 3 10" xfId="4539" xr:uid="{00000000-0005-0000-0000-0000A60F0000}"/>
    <cellStyle name="Date 2 2 2 3 11" xfId="4540" xr:uid="{00000000-0005-0000-0000-0000A70F0000}"/>
    <cellStyle name="Date 2 2 2 3 2" xfId="4541" xr:uid="{00000000-0005-0000-0000-0000A80F0000}"/>
    <cellStyle name="Date 2 2 2 3 2 2" xfId="4542" xr:uid="{00000000-0005-0000-0000-0000A90F0000}"/>
    <cellStyle name="Date 2 2 2 3 2 2 2" xfId="4543" xr:uid="{00000000-0005-0000-0000-0000AA0F0000}"/>
    <cellStyle name="Date 2 2 2 3 2 2 2 2" xfId="4544" xr:uid="{00000000-0005-0000-0000-0000AB0F0000}"/>
    <cellStyle name="Date 2 2 2 3 2 2 2 2 2" xfId="4545" xr:uid="{00000000-0005-0000-0000-0000AC0F0000}"/>
    <cellStyle name="Date 2 2 2 3 2 2 2 2 2 2" xfId="4546" xr:uid="{00000000-0005-0000-0000-0000AD0F0000}"/>
    <cellStyle name="Date 2 2 2 3 2 2 2 2 2 3" xfId="4547" xr:uid="{00000000-0005-0000-0000-0000AE0F0000}"/>
    <cellStyle name="Date 2 2 2 3 2 2 2 2 2 3 2" xfId="4548" xr:uid="{00000000-0005-0000-0000-0000AF0F0000}"/>
    <cellStyle name="Date 2 2 2 3 2 2 2 2 2 4" xfId="4549" xr:uid="{00000000-0005-0000-0000-0000B00F0000}"/>
    <cellStyle name="Date 2 2 2 3 2 2 2 2 3" xfId="4550" xr:uid="{00000000-0005-0000-0000-0000B10F0000}"/>
    <cellStyle name="Date 2 2 2 3 2 2 2 2 3 2" xfId="4551" xr:uid="{00000000-0005-0000-0000-0000B20F0000}"/>
    <cellStyle name="Date 2 2 2 3 2 2 2 2 3 2 2" xfId="4552" xr:uid="{00000000-0005-0000-0000-0000B30F0000}"/>
    <cellStyle name="Date 2 2 2 3 2 2 2 2 4" xfId="4553" xr:uid="{00000000-0005-0000-0000-0000B40F0000}"/>
    <cellStyle name="Date 2 2 2 3 2 2 2 2 5" xfId="4554" xr:uid="{00000000-0005-0000-0000-0000B50F0000}"/>
    <cellStyle name="Date 2 2 2 3 2 2 2 2 6" xfId="4555" xr:uid="{00000000-0005-0000-0000-0000B60F0000}"/>
    <cellStyle name="Date 2 2 2 3 2 2 2 2 7" xfId="4556" xr:uid="{00000000-0005-0000-0000-0000B70F0000}"/>
    <cellStyle name="Date 2 2 2 3 2 2 2 3" xfId="4557" xr:uid="{00000000-0005-0000-0000-0000B80F0000}"/>
    <cellStyle name="Date 2 2 2 3 2 2 2 3 2" xfId="4558" xr:uid="{00000000-0005-0000-0000-0000B90F0000}"/>
    <cellStyle name="Date 2 2 2 3 2 2 2 3 3" xfId="4559" xr:uid="{00000000-0005-0000-0000-0000BA0F0000}"/>
    <cellStyle name="Date 2 2 2 3 2 2 2 3 3 2" xfId="4560" xr:uid="{00000000-0005-0000-0000-0000BB0F0000}"/>
    <cellStyle name="Date 2 2 2 3 2 2 2 3 4" xfId="4561" xr:uid="{00000000-0005-0000-0000-0000BC0F0000}"/>
    <cellStyle name="Date 2 2 2 3 2 2 2 4" xfId="4562" xr:uid="{00000000-0005-0000-0000-0000BD0F0000}"/>
    <cellStyle name="Date 2 2 2 3 2 2 2 4 2" xfId="4563" xr:uid="{00000000-0005-0000-0000-0000BE0F0000}"/>
    <cellStyle name="Date 2 2 2 3 2 2 2 4 2 2" xfId="4564" xr:uid="{00000000-0005-0000-0000-0000BF0F0000}"/>
    <cellStyle name="Date 2 2 2 3 2 2 2 5" xfId="4565" xr:uid="{00000000-0005-0000-0000-0000C00F0000}"/>
    <cellStyle name="Date 2 2 2 3 2 2 2 6" xfId="4566" xr:uid="{00000000-0005-0000-0000-0000C10F0000}"/>
    <cellStyle name="Date 2 2 2 3 2 2 2 7" xfId="4567" xr:uid="{00000000-0005-0000-0000-0000C20F0000}"/>
    <cellStyle name="Date 2 2 2 3 2 2 2 8" xfId="4568" xr:uid="{00000000-0005-0000-0000-0000C30F0000}"/>
    <cellStyle name="Date 2 2 2 3 2 2 3" xfId="4569" xr:uid="{00000000-0005-0000-0000-0000C40F0000}"/>
    <cellStyle name="Date 2 2 2 3 2 2 3 2" xfId="4570" xr:uid="{00000000-0005-0000-0000-0000C50F0000}"/>
    <cellStyle name="Date 2 2 2 3 2 2 3 2 2" xfId="4571" xr:uid="{00000000-0005-0000-0000-0000C60F0000}"/>
    <cellStyle name="Date 2 2 2 3 2 2 3 2 3" xfId="4572" xr:uid="{00000000-0005-0000-0000-0000C70F0000}"/>
    <cellStyle name="Date 2 2 2 3 2 2 3 2 3 2" xfId="4573" xr:uid="{00000000-0005-0000-0000-0000C80F0000}"/>
    <cellStyle name="Date 2 2 2 3 2 2 3 2 4" xfId="4574" xr:uid="{00000000-0005-0000-0000-0000C90F0000}"/>
    <cellStyle name="Date 2 2 2 3 2 2 3 3" xfId="4575" xr:uid="{00000000-0005-0000-0000-0000CA0F0000}"/>
    <cellStyle name="Date 2 2 2 3 2 2 3 3 2" xfId="4576" xr:uid="{00000000-0005-0000-0000-0000CB0F0000}"/>
    <cellStyle name="Date 2 2 2 3 2 2 3 3 2 2" xfId="4577" xr:uid="{00000000-0005-0000-0000-0000CC0F0000}"/>
    <cellStyle name="Date 2 2 2 3 2 2 3 4" xfId="4578" xr:uid="{00000000-0005-0000-0000-0000CD0F0000}"/>
    <cellStyle name="Date 2 2 2 3 2 2 3 5" xfId="4579" xr:uid="{00000000-0005-0000-0000-0000CE0F0000}"/>
    <cellStyle name="Date 2 2 2 3 2 2 3 6" xfId="4580" xr:uid="{00000000-0005-0000-0000-0000CF0F0000}"/>
    <cellStyle name="Date 2 2 2 3 2 2 3 7" xfId="4581" xr:uid="{00000000-0005-0000-0000-0000D00F0000}"/>
    <cellStyle name="Date 2 2 2 3 2 2 4" xfId="4582" xr:uid="{00000000-0005-0000-0000-0000D10F0000}"/>
    <cellStyle name="Date 2 2 2 3 2 2 4 2" xfId="4583" xr:uid="{00000000-0005-0000-0000-0000D20F0000}"/>
    <cellStyle name="Date 2 2 2 3 2 2 4 3" xfId="4584" xr:uid="{00000000-0005-0000-0000-0000D30F0000}"/>
    <cellStyle name="Date 2 2 2 3 2 2 4 3 2" xfId="4585" xr:uid="{00000000-0005-0000-0000-0000D40F0000}"/>
    <cellStyle name="Date 2 2 2 3 2 2 5" xfId="4586" xr:uid="{00000000-0005-0000-0000-0000D50F0000}"/>
    <cellStyle name="Date 2 2 2 3 2 3" xfId="4587" xr:uid="{00000000-0005-0000-0000-0000D60F0000}"/>
    <cellStyle name="Date 2 2 2 3 2 3 2" xfId="4588" xr:uid="{00000000-0005-0000-0000-0000D70F0000}"/>
    <cellStyle name="Date 2 2 2 3 2 3 2 2" xfId="4589" xr:uid="{00000000-0005-0000-0000-0000D80F0000}"/>
    <cellStyle name="Date 2 2 2 3 2 3 2 2 2" xfId="4590" xr:uid="{00000000-0005-0000-0000-0000D90F0000}"/>
    <cellStyle name="Date 2 2 2 3 2 3 2 2 3" xfId="4591" xr:uid="{00000000-0005-0000-0000-0000DA0F0000}"/>
    <cellStyle name="Date 2 2 2 3 2 3 2 2 3 2" xfId="4592" xr:uid="{00000000-0005-0000-0000-0000DB0F0000}"/>
    <cellStyle name="Date 2 2 2 3 2 3 2 2 4" xfId="4593" xr:uid="{00000000-0005-0000-0000-0000DC0F0000}"/>
    <cellStyle name="Date 2 2 2 3 2 3 2 3" xfId="4594" xr:uid="{00000000-0005-0000-0000-0000DD0F0000}"/>
    <cellStyle name="Date 2 2 2 3 2 3 2 3 2" xfId="4595" xr:uid="{00000000-0005-0000-0000-0000DE0F0000}"/>
    <cellStyle name="Date 2 2 2 3 2 3 2 3 2 2" xfId="4596" xr:uid="{00000000-0005-0000-0000-0000DF0F0000}"/>
    <cellStyle name="Date 2 2 2 3 2 3 2 4" xfId="4597" xr:uid="{00000000-0005-0000-0000-0000E00F0000}"/>
    <cellStyle name="Date 2 2 2 3 2 3 2 5" xfId="4598" xr:uid="{00000000-0005-0000-0000-0000E10F0000}"/>
    <cellStyle name="Date 2 2 2 3 2 3 2 6" xfId="4599" xr:uid="{00000000-0005-0000-0000-0000E20F0000}"/>
    <cellStyle name="Date 2 2 2 3 2 3 2 7" xfId="4600" xr:uid="{00000000-0005-0000-0000-0000E30F0000}"/>
    <cellStyle name="Date 2 2 2 3 2 3 3" xfId="4601" xr:uid="{00000000-0005-0000-0000-0000E40F0000}"/>
    <cellStyle name="Date 2 2 2 3 2 3 3 2" xfId="4602" xr:uid="{00000000-0005-0000-0000-0000E50F0000}"/>
    <cellStyle name="Date 2 2 2 3 2 3 3 3" xfId="4603" xr:uid="{00000000-0005-0000-0000-0000E60F0000}"/>
    <cellStyle name="Date 2 2 2 3 2 3 3 3 2" xfId="4604" xr:uid="{00000000-0005-0000-0000-0000E70F0000}"/>
    <cellStyle name="Date 2 2 2 3 2 3 3 4" xfId="4605" xr:uid="{00000000-0005-0000-0000-0000E80F0000}"/>
    <cellStyle name="Date 2 2 2 3 2 3 4" xfId="4606" xr:uid="{00000000-0005-0000-0000-0000E90F0000}"/>
    <cellStyle name="Date 2 2 2 3 2 3 4 2" xfId="4607" xr:uid="{00000000-0005-0000-0000-0000EA0F0000}"/>
    <cellStyle name="Date 2 2 2 3 2 3 4 2 2" xfId="4608" xr:uid="{00000000-0005-0000-0000-0000EB0F0000}"/>
    <cellStyle name="Date 2 2 2 3 2 3 5" xfId="4609" xr:uid="{00000000-0005-0000-0000-0000EC0F0000}"/>
    <cellStyle name="Date 2 2 2 3 2 3 6" xfId="4610" xr:uid="{00000000-0005-0000-0000-0000ED0F0000}"/>
    <cellStyle name="Date 2 2 2 3 2 3 7" xfId="4611" xr:uid="{00000000-0005-0000-0000-0000EE0F0000}"/>
    <cellStyle name="Date 2 2 2 3 2 3 8" xfId="4612" xr:uid="{00000000-0005-0000-0000-0000EF0F0000}"/>
    <cellStyle name="Date 2 2 2 3 2 4" xfId="4613" xr:uid="{00000000-0005-0000-0000-0000F00F0000}"/>
    <cellStyle name="Date 2 2 2 3 2 4 2" xfId="4614" xr:uid="{00000000-0005-0000-0000-0000F10F0000}"/>
    <cellStyle name="Date 2 2 2 3 2 4 2 2" xfId="4615" xr:uid="{00000000-0005-0000-0000-0000F20F0000}"/>
    <cellStyle name="Date 2 2 2 3 2 4 2 3" xfId="4616" xr:uid="{00000000-0005-0000-0000-0000F30F0000}"/>
    <cellStyle name="Date 2 2 2 3 2 4 2 3 2" xfId="4617" xr:uid="{00000000-0005-0000-0000-0000F40F0000}"/>
    <cellStyle name="Date 2 2 2 3 2 4 2 4" xfId="4618" xr:uid="{00000000-0005-0000-0000-0000F50F0000}"/>
    <cellStyle name="Date 2 2 2 3 2 4 3" xfId="4619" xr:uid="{00000000-0005-0000-0000-0000F60F0000}"/>
    <cellStyle name="Date 2 2 2 3 2 4 3 2" xfId="4620" xr:uid="{00000000-0005-0000-0000-0000F70F0000}"/>
    <cellStyle name="Date 2 2 2 3 2 4 3 2 2" xfId="4621" xr:uid="{00000000-0005-0000-0000-0000F80F0000}"/>
    <cellStyle name="Date 2 2 2 3 2 4 4" xfId="4622" xr:uid="{00000000-0005-0000-0000-0000F90F0000}"/>
    <cellStyle name="Date 2 2 2 3 2 4 5" xfId="4623" xr:uid="{00000000-0005-0000-0000-0000FA0F0000}"/>
    <cellStyle name="Date 2 2 2 3 2 4 6" xfId="4624" xr:uid="{00000000-0005-0000-0000-0000FB0F0000}"/>
    <cellStyle name="Date 2 2 2 3 2 4 7" xfId="4625" xr:uid="{00000000-0005-0000-0000-0000FC0F0000}"/>
    <cellStyle name="Date 2 2 2 3 2 5" xfId="4626" xr:uid="{00000000-0005-0000-0000-0000FD0F0000}"/>
    <cellStyle name="Date 2 2 2 3 2 5 2" xfId="4627" xr:uid="{00000000-0005-0000-0000-0000FE0F0000}"/>
    <cellStyle name="Date 2 2 2 3 2 5 3" xfId="4628" xr:uid="{00000000-0005-0000-0000-0000FF0F0000}"/>
    <cellStyle name="Date 2 2 2 3 2 5 3 2" xfId="4629" xr:uid="{00000000-0005-0000-0000-000000100000}"/>
    <cellStyle name="Date 2 2 2 3 2 6" xfId="4630" xr:uid="{00000000-0005-0000-0000-000001100000}"/>
    <cellStyle name="Date 2 2 2 3 2 7" xfId="4631" xr:uid="{00000000-0005-0000-0000-000002100000}"/>
    <cellStyle name="Date 2 2 2 3 2 8" xfId="4632" xr:uid="{00000000-0005-0000-0000-000003100000}"/>
    <cellStyle name="Date 2 2 2 3 2 9" xfId="4633" xr:uid="{00000000-0005-0000-0000-000004100000}"/>
    <cellStyle name="Date 2 2 2 3 3" xfId="4634" xr:uid="{00000000-0005-0000-0000-000005100000}"/>
    <cellStyle name="Date 2 2 2 3 3 2" xfId="4635" xr:uid="{00000000-0005-0000-0000-000006100000}"/>
    <cellStyle name="Date 2 2 2 3 3 2 2" xfId="4636" xr:uid="{00000000-0005-0000-0000-000007100000}"/>
    <cellStyle name="Date 2 2 2 3 3 2 2 2" xfId="4637" xr:uid="{00000000-0005-0000-0000-000008100000}"/>
    <cellStyle name="Date 2 2 2 3 3 2 2 2 2" xfId="4638" xr:uid="{00000000-0005-0000-0000-000009100000}"/>
    <cellStyle name="Date 2 2 2 3 3 2 2 2 3" xfId="4639" xr:uid="{00000000-0005-0000-0000-00000A100000}"/>
    <cellStyle name="Date 2 2 2 3 3 2 2 2 3 2" xfId="4640" xr:uid="{00000000-0005-0000-0000-00000B100000}"/>
    <cellStyle name="Date 2 2 2 3 3 2 2 2 4" xfId="4641" xr:uid="{00000000-0005-0000-0000-00000C100000}"/>
    <cellStyle name="Date 2 2 2 3 3 2 2 3" xfId="4642" xr:uid="{00000000-0005-0000-0000-00000D100000}"/>
    <cellStyle name="Date 2 2 2 3 3 2 2 3 2" xfId="4643" xr:uid="{00000000-0005-0000-0000-00000E100000}"/>
    <cellStyle name="Date 2 2 2 3 3 2 2 3 2 2" xfId="4644" xr:uid="{00000000-0005-0000-0000-00000F100000}"/>
    <cellStyle name="Date 2 2 2 3 3 2 2 4" xfId="4645" xr:uid="{00000000-0005-0000-0000-000010100000}"/>
    <cellStyle name="Date 2 2 2 3 3 2 2 5" xfId="4646" xr:uid="{00000000-0005-0000-0000-000011100000}"/>
    <cellStyle name="Date 2 2 2 3 3 2 2 6" xfId="4647" xr:uid="{00000000-0005-0000-0000-000012100000}"/>
    <cellStyle name="Date 2 2 2 3 3 2 2 7" xfId="4648" xr:uid="{00000000-0005-0000-0000-000013100000}"/>
    <cellStyle name="Date 2 2 2 3 3 2 3" xfId="4649" xr:uid="{00000000-0005-0000-0000-000014100000}"/>
    <cellStyle name="Date 2 2 2 3 3 2 3 2" xfId="4650" xr:uid="{00000000-0005-0000-0000-000015100000}"/>
    <cellStyle name="Date 2 2 2 3 3 2 3 3" xfId="4651" xr:uid="{00000000-0005-0000-0000-000016100000}"/>
    <cellStyle name="Date 2 2 2 3 3 2 3 3 2" xfId="4652" xr:uid="{00000000-0005-0000-0000-000017100000}"/>
    <cellStyle name="Date 2 2 2 3 3 2 3 4" xfId="4653" xr:uid="{00000000-0005-0000-0000-000018100000}"/>
    <cellStyle name="Date 2 2 2 3 3 2 4" xfId="4654" xr:uid="{00000000-0005-0000-0000-000019100000}"/>
    <cellStyle name="Date 2 2 2 3 3 2 4 2" xfId="4655" xr:uid="{00000000-0005-0000-0000-00001A100000}"/>
    <cellStyle name="Date 2 2 2 3 3 2 4 2 2" xfId="4656" xr:uid="{00000000-0005-0000-0000-00001B100000}"/>
    <cellStyle name="Date 2 2 2 3 3 2 5" xfId="4657" xr:uid="{00000000-0005-0000-0000-00001C100000}"/>
    <cellStyle name="Date 2 2 2 3 3 2 6" xfId="4658" xr:uid="{00000000-0005-0000-0000-00001D100000}"/>
    <cellStyle name="Date 2 2 2 3 3 2 7" xfId="4659" xr:uid="{00000000-0005-0000-0000-00001E100000}"/>
    <cellStyle name="Date 2 2 2 3 3 2 8" xfId="4660" xr:uid="{00000000-0005-0000-0000-00001F100000}"/>
    <cellStyle name="Date 2 2 2 3 3 3" xfId="4661" xr:uid="{00000000-0005-0000-0000-000020100000}"/>
    <cellStyle name="Date 2 2 2 3 3 3 2" xfId="4662" xr:uid="{00000000-0005-0000-0000-000021100000}"/>
    <cellStyle name="Date 2 2 2 3 3 3 2 2" xfId="4663" xr:uid="{00000000-0005-0000-0000-000022100000}"/>
    <cellStyle name="Date 2 2 2 3 3 3 2 3" xfId="4664" xr:uid="{00000000-0005-0000-0000-000023100000}"/>
    <cellStyle name="Date 2 2 2 3 3 3 2 3 2" xfId="4665" xr:uid="{00000000-0005-0000-0000-000024100000}"/>
    <cellStyle name="Date 2 2 2 3 3 3 2 4" xfId="4666" xr:uid="{00000000-0005-0000-0000-000025100000}"/>
    <cellStyle name="Date 2 2 2 3 3 3 3" xfId="4667" xr:uid="{00000000-0005-0000-0000-000026100000}"/>
    <cellStyle name="Date 2 2 2 3 3 3 3 2" xfId="4668" xr:uid="{00000000-0005-0000-0000-000027100000}"/>
    <cellStyle name="Date 2 2 2 3 3 3 3 2 2" xfId="4669" xr:uid="{00000000-0005-0000-0000-000028100000}"/>
    <cellStyle name="Date 2 2 2 3 3 3 4" xfId="4670" xr:uid="{00000000-0005-0000-0000-000029100000}"/>
    <cellStyle name="Date 2 2 2 3 3 3 5" xfId="4671" xr:uid="{00000000-0005-0000-0000-00002A100000}"/>
    <cellStyle name="Date 2 2 2 3 3 3 6" xfId="4672" xr:uid="{00000000-0005-0000-0000-00002B100000}"/>
    <cellStyle name="Date 2 2 2 3 3 3 7" xfId="4673" xr:uid="{00000000-0005-0000-0000-00002C100000}"/>
    <cellStyle name="Date 2 2 2 3 3 4" xfId="4674" xr:uid="{00000000-0005-0000-0000-00002D100000}"/>
    <cellStyle name="Date 2 2 2 3 3 4 2" xfId="4675" xr:uid="{00000000-0005-0000-0000-00002E100000}"/>
    <cellStyle name="Date 2 2 2 3 3 4 3" xfId="4676" xr:uid="{00000000-0005-0000-0000-00002F100000}"/>
    <cellStyle name="Date 2 2 2 3 3 4 3 2" xfId="4677" xr:uid="{00000000-0005-0000-0000-000030100000}"/>
    <cellStyle name="Date 2 2 2 3 3 5" xfId="4678" xr:uid="{00000000-0005-0000-0000-000031100000}"/>
    <cellStyle name="Date 2 2 2 3 4" xfId="4679" xr:uid="{00000000-0005-0000-0000-000032100000}"/>
    <cellStyle name="Date 2 2 2 3 4 2" xfId="4680" xr:uid="{00000000-0005-0000-0000-000033100000}"/>
    <cellStyle name="Date 2 2 2 3 4 2 2" xfId="4681" xr:uid="{00000000-0005-0000-0000-000034100000}"/>
    <cellStyle name="Date 2 2 2 3 4 2 2 2" xfId="4682" xr:uid="{00000000-0005-0000-0000-000035100000}"/>
    <cellStyle name="Date 2 2 2 3 4 2 2 2 2" xfId="4683" xr:uid="{00000000-0005-0000-0000-000036100000}"/>
    <cellStyle name="Date 2 2 2 3 4 2 2 2 2 2" xfId="4684" xr:uid="{00000000-0005-0000-0000-000037100000}"/>
    <cellStyle name="Date 2 2 2 3 4 2 2 2 2 3" xfId="4685" xr:uid="{00000000-0005-0000-0000-000038100000}"/>
    <cellStyle name="Date 2 2 2 3 4 2 2 2 2 3 2" xfId="4686" xr:uid="{00000000-0005-0000-0000-000039100000}"/>
    <cellStyle name="Date 2 2 2 3 4 2 2 2 2 4" xfId="4687" xr:uid="{00000000-0005-0000-0000-00003A100000}"/>
    <cellStyle name="Date 2 2 2 3 4 2 2 2 3" xfId="4688" xr:uid="{00000000-0005-0000-0000-00003B100000}"/>
    <cellStyle name="Date 2 2 2 3 4 2 2 2 3 2" xfId="4689" xr:uid="{00000000-0005-0000-0000-00003C100000}"/>
    <cellStyle name="Date 2 2 2 3 4 2 2 2 3 2 2" xfId="4690" xr:uid="{00000000-0005-0000-0000-00003D100000}"/>
    <cellStyle name="Date 2 2 2 3 4 2 2 2 4" xfId="4691" xr:uid="{00000000-0005-0000-0000-00003E100000}"/>
    <cellStyle name="Date 2 2 2 3 4 2 2 2 5" xfId="4692" xr:uid="{00000000-0005-0000-0000-00003F100000}"/>
    <cellStyle name="Date 2 2 2 3 4 2 2 2 6" xfId="4693" xr:uid="{00000000-0005-0000-0000-000040100000}"/>
    <cellStyle name="Date 2 2 2 3 4 2 2 2 7" xfId="4694" xr:uid="{00000000-0005-0000-0000-000041100000}"/>
    <cellStyle name="Date 2 2 2 3 4 2 2 3" xfId="4695" xr:uid="{00000000-0005-0000-0000-000042100000}"/>
    <cellStyle name="Date 2 2 2 3 4 2 2 3 2" xfId="4696" xr:uid="{00000000-0005-0000-0000-000043100000}"/>
    <cellStyle name="Date 2 2 2 3 4 2 2 3 3" xfId="4697" xr:uid="{00000000-0005-0000-0000-000044100000}"/>
    <cellStyle name="Date 2 2 2 3 4 2 2 3 3 2" xfId="4698" xr:uid="{00000000-0005-0000-0000-000045100000}"/>
    <cellStyle name="Date 2 2 2 3 4 2 2 3 4" xfId="4699" xr:uid="{00000000-0005-0000-0000-000046100000}"/>
    <cellStyle name="Date 2 2 2 3 4 2 2 4" xfId="4700" xr:uid="{00000000-0005-0000-0000-000047100000}"/>
    <cellStyle name="Date 2 2 2 3 4 2 2 4 2" xfId="4701" xr:uid="{00000000-0005-0000-0000-000048100000}"/>
    <cellStyle name="Date 2 2 2 3 4 2 2 4 2 2" xfId="4702" xr:uid="{00000000-0005-0000-0000-000049100000}"/>
    <cellStyle name="Date 2 2 2 3 4 2 2 5" xfId="4703" xr:uid="{00000000-0005-0000-0000-00004A100000}"/>
    <cellStyle name="Date 2 2 2 3 4 2 2 6" xfId="4704" xr:uid="{00000000-0005-0000-0000-00004B100000}"/>
    <cellStyle name="Date 2 2 2 3 4 2 2 7" xfId="4705" xr:uid="{00000000-0005-0000-0000-00004C100000}"/>
    <cellStyle name="Date 2 2 2 3 4 2 2 8" xfId="4706" xr:uid="{00000000-0005-0000-0000-00004D100000}"/>
    <cellStyle name="Date 2 2 2 3 4 2 3" xfId="4707" xr:uid="{00000000-0005-0000-0000-00004E100000}"/>
    <cellStyle name="Date 2 2 2 3 4 2 3 2" xfId="4708" xr:uid="{00000000-0005-0000-0000-00004F100000}"/>
    <cellStyle name="Date 2 2 2 3 4 2 3 2 2" xfId="4709" xr:uid="{00000000-0005-0000-0000-000050100000}"/>
    <cellStyle name="Date 2 2 2 3 4 2 3 2 3" xfId="4710" xr:uid="{00000000-0005-0000-0000-000051100000}"/>
    <cellStyle name="Date 2 2 2 3 4 2 3 2 3 2" xfId="4711" xr:uid="{00000000-0005-0000-0000-000052100000}"/>
    <cellStyle name="Date 2 2 2 3 4 2 3 2 4" xfId="4712" xr:uid="{00000000-0005-0000-0000-000053100000}"/>
    <cellStyle name="Date 2 2 2 3 4 2 3 3" xfId="4713" xr:uid="{00000000-0005-0000-0000-000054100000}"/>
    <cellStyle name="Date 2 2 2 3 4 2 3 3 2" xfId="4714" xr:uid="{00000000-0005-0000-0000-000055100000}"/>
    <cellStyle name="Date 2 2 2 3 4 2 3 3 2 2" xfId="4715" xr:uid="{00000000-0005-0000-0000-000056100000}"/>
    <cellStyle name="Date 2 2 2 3 4 2 3 4" xfId="4716" xr:uid="{00000000-0005-0000-0000-000057100000}"/>
    <cellStyle name="Date 2 2 2 3 4 2 3 5" xfId="4717" xr:uid="{00000000-0005-0000-0000-000058100000}"/>
    <cellStyle name="Date 2 2 2 3 4 2 3 6" xfId="4718" xr:uid="{00000000-0005-0000-0000-000059100000}"/>
    <cellStyle name="Date 2 2 2 3 4 2 3 7" xfId="4719" xr:uid="{00000000-0005-0000-0000-00005A100000}"/>
    <cellStyle name="Date 2 2 2 3 4 2 4" xfId="4720" xr:uid="{00000000-0005-0000-0000-00005B100000}"/>
    <cellStyle name="Date 2 2 2 3 4 2 4 2" xfId="4721" xr:uid="{00000000-0005-0000-0000-00005C100000}"/>
    <cellStyle name="Date 2 2 2 3 4 2 4 3" xfId="4722" xr:uid="{00000000-0005-0000-0000-00005D100000}"/>
    <cellStyle name="Date 2 2 2 3 4 2 4 3 2" xfId="4723" xr:uid="{00000000-0005-0000-0000-00005E100000}"/>
    <cellStyle name="Date 2 2 2 3 4 2 5" xfId="4724" xr:uid="{00000000-0005-0000-0000-00005F100000}"/>
    <cellStyle name="Date 2 2 2 3 4 3" xfId="4725" xr:uid="{00000000-0005-0000-0000-000060100000}"/>
    <cellStyle name="Date 2 2 2 3 4 3 2" xfId="4726" xr:uid="{00000000-0005-0000-0000-000061100000}"/>
    <cellStyle name="Date 2 2 2 3 4 3 2 2" xfId="4727" xr:uid="{00000000-0005-0000-0000-000062100000}"/>
    <cellStyle name="Date 2 2 2 3 4 3 2 2 2" xfId="4728" xr:uid="{00000000-0005-0000-0000-000063100000}"/>
    <cellStyle name="Date 2 2 2 3 4 3 2 2 3" xfId="4729" xr:uid="{00000000-0005-0000-0000-000064100000}"/>
    <cellStyle name="Date 2 2 2 3 4 3 2 2 3 2" xfId="4730" xr:uid="{00000000-0005-0000-0000-000065100000}"/>
    <cellStyle name="Date 2 2 2 3 4 3 2 2 4" xfId="4731" xr:uid="{00000000-0005-0000-0000-000066100000}"/>
    <cellStyle name="Date 2 2 2 3 4 3 2 3" xfId="4732" xr:uid="{00000000-0005-0000-0000-000067100000}"/>
    <cellStyle name="Date 2 2 2 3 4 3 2 3 2" xfId="4733" xr:uid="{00000000-0005-0000-0000-000068100000}"/>
    <cellStyle name="Date 2 2 2 3 4 3 2 3 2 2" xfId="4734" xr:uid="{00000000-0005-0000-0000-000069100000}"/>
    <cellStyle name="Date 2 2 2 3 4 3 2 4" xfId="4735" xr:uid="{00000000-0005-0000-0000-00006A100000}"/>
    <cellStyle name="Date 2 2 2 3 4 3 2 5" xfId="4736" xr:uid="{00000000-0005-0000-0000-00006B100000}"/>
    <cellStyle name="Date 2 2 2 3 4 3 2 6" xfId="4737" xr:uid="{00000000-0005-0000-0000-00006C100000}"/>
    <cellStyle name="Date 2 2 2 3 4 3 2 7" xfId="4738" xr:uid="{00000000-0005-0000-0000-00006D100000}"/>
    <cellStyle name="Date 2 2 2 3 4 3 3" xfId="4739" xr:uid="{00000000-0005-0000-0000-00006E100000}"/>
    <cellStyle name="Date 2 2 2 3 4 3 3 2" xfId="4740" xr:uid="{00000000-0005-0000-0000-00006F100000}"/>
    <cellStyle name="Date 2 2 2 3 4 3 3 3" xfId="4741" xr:uid="{00000000-0005-0000-0000-000070100000}"/>
    <cellStyle name="Date 2 2 2 3 4 3 3 3 2" xfId="4742" xr:uid="{00000000-0005-0000-0000-000071100000}"/>
    <cellStyle name="Date 2 2 2 3 4 3 3 4" xfId="4743" xr:uid="{00000000-0005-0000-0000-000072100000}"/>
    <cellStyle name="Date 2 2 2 3 4 3 4" xfId="4744" xr:uid="{00000000-0005-0000-0000-000073100000}"/>
    <cellStyle name="Date 2 2 2 3 4 3 4 2" xfId="4745" xr:uid="{00000000-0005-0000-0000-000074100000}"/>
    <cellStyle name="Date 2 2 2 3 4 3 4 2 2" xfId="4746" xr:uid="{00000000-0005-0000-0000-000075100000}"/>
    <cellStyle name="Date 2 2 2 3 4 3 5" xfId="4747" xr:uid="{00000000-0005-0000-0000-000076100000}"/>
    <cellStyle name="Date 2 2 2 3 4 3 6" xfId="4748" xr:uid="{00000000-0005-0000-0000-000077100000}"/>
    <cellStyle name="Date 2 2 2 3 4 3 7" xfId="4749" xr:uid="{00000000-0005-0000-0000-000078100000}"/>
    <cellStyle name="Date 2 2 2 3 4 3 8" xfId="4750" xr:uid="{00000000-0005-0000-0000-000079100000}"/>
    <cellStyle name="Date 2 2 2 3 4 4" xfId="4751" xr:uid="{00000000-0005-0000-0000-00007A100000}"/>
    <cellStyle name="Date 2 2 2 3 4 4 2" xfId="4752" xr:uid="{00000000-0005-0000-0000-00007B100000}"/>
    <cellStyle name="Date 2 2 2 3 4 4 2 2" xfId="4753" xr:uid="{00000000-0005-0000-0000-00007C100000}"/>
    <cellStyle name="Date 2 2 2 3 4 4 2 3" xfId="4754" xr:uid="{00000000-0005-0000-0000-00007D100000}"/>
    <cellStyle name="Date 2 2 2 3 4 4 2 3 2" xfId="4755" xr:uid="{00000000-0005-0000-0000-00007E100000}"/>
    <cellStyle name="Date 2 2 2 3 4 4 2 4" xfId="4756" xr:uid="{00000000-0005-0000-0000-00007F100000}"/>
    <cellStyle name="Date 2 2 2 3 4 4 3" xfId="4757" xr:uid="{00000000-0005-0000-0000-000080100000}"/>
    <cellStyle name="Date 2 2 2 3 4 4 3 2" xfId="4758" xr:uid="{00000000-0005-0000-0000-000081100000}"/>
    <cellStyle name="Date 2 2 2 3 4 4 3 2 2" xfId="4759" xr:uid="{00000000-0005-0000-0000-000082100000}"/>
    <cellStyle name="Date 2 2 2 3 4 4 4" xfId="4760" xr:uid="{00000000-0005-0000-0000-000083100000}"/>
    <cellStyle name="Date 2 2 2 3 4 4 5" xfId="4761" xr:uid="{00000000-0005-0000-0000-000084100000}"/>
    <cellStyle name="Date 2 2 2 3 4 4 6" xfId="4762" xr:uid="{00000000-0005-0000-0000-000085100000}"/>
    <cellStyle name="Date 2 2 2 3 4 4 7" xfId="4763" xr:uid="{00000000-0005-0000-0000-000086100000}"/>
    <cellStyle name="Date 2 2 2 3 4 5" xfId="4764" xr:uid="{00000000-0005-0000-0000-000087100000}"/>
    <cellStyle name="Date 2 2 2 3 4 5 2" xfId="4765" xr:uid="{00000000-0005-0000-0000-000088100000}"/>
    <cellStyle name="Date 2 2 2 3 4 5 3" xfId="4766" xr:uid="{00000000-0005-0000-0000-000089100000}"/>
    <cellStyle name="Date 2 2 2 3 4 5 3 2" xfId="4767" xr:uid="{00000000-0005-0000-0000-00008A100000}"/>
    <cellStyle name="Date 2 2 2 3 4 6" xfId="4768" xr:uid="{00000000-0005-0000-0000-00008B100000}"/>
    <cellStyle name="Date 2 2 2 3 4 7" xfId="4769" xr:uid="{00000000-0005-0000-0000-00008C100000}"/>
    <cellStyle name="Date 2 2 2 3 4 8" xfId="4770" xr:uid="{00000000-0005-0000-0000-00008D100000}"/>
    <cellStyle name="Date 2 2 2 3 4 9" xfId="4771" xr:uid="{00000000-0005-0000-0000-00008E100000}"/>
    <cellStyle name="Date 2 2 2 3 5" xfId="4772" xr:uid="{00000000-0005-0000-0000-00008F100000}"/>
    <cellStyle name="Date 2 2 2 3 5 2" xfId="4773" xr:uid="{00000000-0005-0000-0000-000090100000}"/>
    <cellStyle name="Date 2 2 2 3 5 2 2" xfId="4774" xr:uid="{00000000-0005-0000-0000-000091100000}"/>
    <cellStyle name="Date 2 2 2 3 5 2 2 2" xfId="4775" xr:uid="{00000000-0005-0000-0000-000092100000}"/>
    <cellStyle name="Date 2 2 2 3 5 2 2 3" xfId="4776" xr:uid="{00000000-0005-0000-0000-000093100000}"/>
    <cellStyle name="Date 2 2 2 3 5 2 2 3 2" xfId="4777" xr:uid="{00000000-0005-0000-0000-000094100000}"/>
    <cellStyle name="Date 2 2 2 3 5 2 2 4" xfId="4778" xr:uid="{00000000-0005-0000-0000-000095100000}"/>
    <cellStyle name="Date 2 2 2 3 5 2 3" xfId="4779" xr:uid="{00000000-0005-0000-0000-000096100000}"/>
    <cellStyle name="Date 2 2 2 3 5 2 3 2" xfId="4780" xr:uid="{00000000-0005-0000-0000-000097100000}"/>
    <cellStyle name="Date 2 2 2 3 5 2 3 2 2" xfId="4781" xr:uid="{00000000-0005-0000-0000-000098100000}"/>
    <cellStyle name="Date 2 2 2 3 5 2 4" xfId="4782" xr:uid="{00000000-0005-0000-0000-000099100000}"/>
    <cellStyle name="Date 2 2 2 3 5 2 5" xfId="4783" xr:uid="{00000000-0005-0000-0000-00009A100000}"/>
    <cellStyle name="Date 2 2 2 3 5 2 6" xfId="4784" xr:uid="{00000000-0005-0000-0000-00009B100000}"/>
    <cellStyle name="Date 2 2 2 3 5 2 7" xfId="4785" xr:uid="{00000000-0005-0000-0000-00009C100000}"/>
    <cellStyle name="Date 2 2 2 3 5 3" xfId="4786" xr:uid="{00000000-0005-0000-0000-00009D100000}"/>
    <cellStyle name="Date 2 2 2 3 5 3 2" xfId="4787" xr:uid="{00000000-0005-0000-0000-00009E100000}"/>
    <cellStyle name="Date 2 2 2 3 5 3 3" xfId="4788" xr:uid="{00000000-0005-0000-0000-00009F100000}"/>
    <cellStyle name="Date 2 2 2 3 5 3 3 2" xfId="4789" xr:uid="{00000000-0005-0000-0000-0000A0100000}"/>
    <cellStyle name="Date 2 2 2 3 5 3 4" xfId="4790" xr:uid="{00000000-0005-0000-0000-0000A1100000}"/>
    <cellStyle name="Date 2 2 2 3 5 4" xfId="4791" xr:uid="{00000000-0005-0000-0000-0000A2100000}"/>
    <cellStyle name="Date 2 2 2 3 5 4 2" xfId="4792" xr:uid="{00000000-0005-0000-0000-0000A3100000}"/>
    <cellStyle name="Date 2 2 2 3 5 4 2 2" xfId="4793" xr:uid="{00000000-0005-0000-0000-0000A4100000}"/>
    <cellStyle name="Date 2 2 2 3 5 5" xfId="4794" xr:uid="{00000000-0005-0000-0000-0000A5100000}"/>
    <cellStyle name="Date 2 2 2 3 5 6" xfId="4795" xr:uid="{00000000-0005-0000-0000-0000A6100000}"/>
    <cellStyle name="Date 2 2 2 3 5 7" xfId="4796" xr:uid="{00000000-0005-0000-0000-0000A7100000}"/>
    <cellStyle name="Date 2 2 2 3 5 8" xfId="4797" xr:uid="{00000000-0005-0000-0000-0000A8100000}"/>
    <cellStyle name="Date 2 2 2 3 6" xfId="4798" xr:uid="{00000000-0005-0000-0000-0000A9100000}"/>
    <cellStyle name="Date 2 2 2 3 6 2" xfId="4799" xr:uid="{00000000-0005-0000-0000-0000AA100000}"/>
    <cellStyle name="Date 2 2 2 3 6 2 2" xfId="4800" xr:uid="{00000000-0005-0000-0000-0000AB100000}"/>
    <cellStyle name="Date 2 2 2 3 6 2 3" xfId="4801" xr:uid="{00000000-0005-0000-0000-0000AC100000}"/>
    <cellStyle name="Date 2 2 2 3 6 2 3 2" xfId="4802" xr:uid="{00000000-0005-0000-0000-0000AD100000}"/>
    <cellStyle name="Date 2 2 2 3 6 2 4" xfId="4803" xr:uid="{00000000-0005-0000-0000-0000AE100000}"/>
    <cellStyle name="Date 2 2 2 3 6 3" xfId="4804" xr:uid="{00000000-0005-0000-0000-0000AF100000}"/>
    <cellStyle name="Date 2 2 2 3 6 3 2" xfId="4805" xr:uid="{00000000-0005-0000-0000-0000B0100000}"/>
    <cellStyle name="Date 2 2 2 3 6 3 2 2" xfId="4806" xr:uid="{00000000-0005-0000-0000-0000B1100000}"/>
    <cellStyle name="Date 2 2 2 3 6 4" xfId="4807" xr:uid="{00000000-0005-0000-0000-0000B2100000}"/>
    <cellStyle name="Date 2 2 2 3 6 5" xfId="4808" xr:uid="{00000000-0005-0000-0000-0000B3100000}"/>
    <cellStyle name="Date 2 2 2 3 6 6" xfId="4809" xr:uid="{00000000-0005-0000-0000-0000B4100000}"/>
    <cellStyle name="Date 2 2 2 3 6 7" xfId="4810" xr:uid="{00000000-0005-0000-0000-0000B5100000}"/>
    <cellStyle name="Date 2 2 2 3 7" xfId="4811" xr:uid="{00000000-0005-0000-0000-0000B6100000}"/>
    <cellStyle name="Date 2 2 2 3 7 2" xfId="4812" xr:uid="{00000000-0005-0000-0000-0000B7100000}"/>
    <cellStyle name="Date 2 2 2 3 7 3" xfId="4813" xr:uid="{00000000-0005-0000-0000-0000B8100000}"/>
    <cellStyle name="Date 2 2 2 3 7 3 2" xfId="4814" xr:uid="{00000000-0005-0000-0000-0000B9100000}"/>
    <cellStyle name="Date 2 2 2 3 8" xfId="4815" xr:uid="{00000000-0005-0000-0000-0000BA100000}"/>
    <cellStyle name="Date 2 2 2 3 9" xfId="4816" xr:uid="{00000000-0005-0000-0000-0000BB100000}"/>
    <cellStyle name="Date 2 2 2 4" xfId="95" xr:uid="{00000000-0005-0000-0000-0000BC100000}"/>
    <cellStyle name="Date 2 2 2 4 2" xfId="4817" xr:uid="{00000000-0005-0000-0000-0000BD100000}"/>
    <cellStyle name="Date 2 2 2 4 2 2" xfId="4818" xr:uid="{00000000-0005-0000-0000-0000BE100000}"/>
    <cellStyle name="Date 2 2 2 4 2 2 2" xfId="4819" xr:uid="{00000000-0005-0000-0000-0000BF100000}"/>
    <cellStyle name="Date 2 2 2 4 2 2 2 2" xfId="4820" xr:uid="{00000000-0005-0000-0000-0000C0100000}"/>
    <cellStyle name="Date 2 2 2 4 2 2 2 2 2" xfId="4821" xr:uid="{00000000-0005-0000-0000-0000C1100000}"/>
    <cellStyle name="Date 2 2 2 4 2 2 2 2 3" xfId="4822" xr:uid="{00000000-0005-0000-0000-0000C2100000}"/>
    <cellStyle name="Date 2 2 2 4 2 2 2 2 3 2" xfId="4823" xr:uid="{00000000-0005-0000-0000-0000C3100000}"/>
    <cellStyle name="Date 2 2 2 4 2 2 2 2 4" xfId="4824" xr:uid="{00000000-0005-0000-0000-0000C4100000}"/>
    <cellStyle name="Date 2 2 2 4 2 2 2 3" xfId="4825" xr:uid="{00000000-0005-0000-0000-0000C5100000}"/>
    <cellStyle name="Date 2 2 2 4 2 2 2 3 2" xfId="4826" xr:uid="{00000000-0005-0000-0000-0000C6100000}"/>
    <cellStyle name="Date 2 2 2 4 2 2 2 3 2 2" xfId="4827" xr:uid="{00000000-0005-0000-0000-0000C7100000}"/>
    <cellStyle name="Date 2 2 2 4 2 2 2 4" xfId="4828" xr:uid="{00000000-0005-0000-0000-0000C8100000}"/>
    <cellStyle name="Date 2 2 2 4 2 2 2 5" xfId="4829" xr:uid="{00000000-0005-0000-0000-0000C9100000}"/>
    <cellStyle name="Date 2 2 2 4 2 2 2 6" xfId="4830" xr:uid="{00000000-0005-0000-0000-0000CA100000}"/>
    <cellStyle name="Date 2 2 2 4 2 2 2 7" xfId="4831" xr:uid="{00000000-0005-0000-0000-0000CB100000}"/>
    <cellStyle name="Date 2 2 2 4 2 2 3" xfId="4832" xr:uid="{00000000-0005-0000-0000-0000CC100000}"/>
    <cellStyle name="Date 2 2 2 4 2 2 3 2" xfId="4833" xr:uid="{00000000-0005-0000-0000-0000CD100000}"/>
    <cellStyle name="Date 2 2 2 4 2 2 3 3" xfId="4834" xr:uid="{00000000-0005-0000-0000-0000CE100000}"/>
    <cellStyle name="Date 2 2 2 4 2 2 3 3 2" xfId="4835" xr:uid="{00000000-0005-0000-0000-0000CF100000}"/>
    <cellStyle name="Date 2 2 2 4 2 2 3 4" xfId="4836" xr:uid="{00000000-0005-0000-0000-0000D0100000}"/>
    <cellStyle name="Date 2 2 2 4 2 2 4" xfId="4837" xr:uid="{00000000-0005-0000-0000-0000D1100000}"/>
    <cellStyle name="Date 2 2 2 4 2 2 4 2" xfId="4838" xr:uid="{00000000-0005-0000-0000-0000D2100000}"/>
    <cellStyle name="Date 2 2 2 4 2 2 4 2 2" xfId="4839" xr:uid="{00000000-0005-0000-0000-0000D3100000}"/>
    <cellStyle name="Date 2 2 2 4 2 2 5" xfId="4840" xr:uid="{00000000-0005-0000-0000-0000D4100000}"/>
    <cellStyle name="Date 2 2 2 4 2 2 6" xfId="4841" xr:uid="{00000000-0005-0000-0000-0000D5100000}"/>
    <cellStyle name="Date 2 2 2 4 2 2 7" xfId="4842" xr:uid="{00000000-0005-0000-0000-0000D6100000}"/>
    <cellStyle name="Date 2 2 2 4 2 2 8" xfId="4843" xr:uid="{00000000-0005-0000-0000-0000D7100000}"/>
    <cellStyle name="Date 2 2 2 4 2 3" xfId="4844" xr:uid="{00000000-0005-0000-0000-0000D8100000}"/>
    <cellStyle name="Date 2 2 2 4 2 3 2" xfId="4845" xr:uid="{00000000-0005-0000-0000-0000D9100000}"/>
    <cellStyle name="Date 2 2 2 4 2 3 2 2" xfId="4846" xr:uid="{00000000-0005-0000-0000-0000DA100000}"/>
    <cellStyle name="Date 2 2 2 4 2 3 2 3" xfId="4847" xr:uid="{00000000-0005-0000-0000-0000DB100000}"/>
    <cellStyle name="Date 2 2 2 4 2 3 2 3 2" xfId="4848" xr:uid="{00000000-0005-0000-0000-0000DC100000}"/>
    <cellStyle name="Date 2 2 2 4 2 3 2 4" xfId="4849" xr:uid="{00000000-0005-0000-0000-0000DD100000}"/>
    <cellStyle name="Date 2 2 2 4 2 3 3" xfId="4850" xr:uid="{00000000-0005-0000-0000-0000DE100000}"/>
    <cellStyle name="Date 2 2 2 4 2 3 3 2" xfId="4851" xr:uid="{00000000-0005-0000-0000-0000DF100000}"/>
    <cellStyle name="Date 2 2 2 4 2 3 3 2 2" xfId="4852" xr:uid="{00000000-0005-0000-0000-0000E0100000}"/>
    <cellStyle name="Date 2 2 2 4 2 3 4" xfId="4853" xr:uid="{00000000-0005-0000-0000-0000E1100000}"/>
    <cellStyle name="Date 2 2 2 4 2 3 5" xfId="4854" xr:uid="{00000000-0005-0000-0000-0000E2100000}"/>
    <cellStyle name="Date 2 2 2 4 2 3 6" xfId="4855" xr:uid="{00000000-0005-0000-0000-0000E3100000}"/>
    <cellStyle name="Date 2 2 2 4 2 3 7" xfId="4856" xr:uid="{00000000-0005-0000-0000-0000E4100000}"/>
    <cellStyle name="Date 2 2 2 4 2 4" xfId="4857" xr:uid="{00000000-0005-0000-0000-0000E5100000}"/>
    <cellStyle name="Date 2 2 2 4 2 4 2" xfId="4858" xr:uid="{00000000-0005-0000-0000-0000E6100000}"/>
    <cellStyle name="Date 2 2 2 4 2 4 3" xfId="4859" xr:uid="{00000000-0005-0000-0000-0000E7100000}"/>
    <cellStyle name="Date 2 2 2 4 2 4 3 2" xfId="4860" xr:uid="{00000000-0005-0000-0000-0000E8100000}"/>
    <cellStyle name="Date 2 2 2 4 2 5" xfId="4861" xr:uid="{00000000-0005-0000-0000-0000E9100000}"/>
    <cellStyle name="Date 2 2 2 4 3" xfId="4862" xr:uid="{00000000-0005-0000-0000-0000EA100000}"/>
    <cellStyle name="Date 2 2 2 4 3 2" xfId="4863" xr:uid="{00000000-0005-0000-0000-0000EB100000}"/>
    <cellStyle name="Date 2 2 2 4 3 2 2" xfId="4864" xr:uid="{00000000-0005-0000-0000-0000EC100000}"/>
    <cellStyle name="Date 2 2 2 4 3 2 2 2" xfId="4865" xr:uid="{00000000-0005-0000-0000-0000ED100000}"/>
    <cellStyle name="Date 2 2 2 4 3 2 2 3" xfId="4866" xr:uid="{00000000-0005-0000-0000-0000EE100000}"/>
    <cellStyle name="Date 2 2 2 4 3 2 2 3 2" xfId="4867" xr:uid="{00000000-0005-0000-0000-0000EF100000}"/>
    <cellStyle name="Date 2 2 2 4 3 2 2 4" xfId="4868" xr:uid="{00000000-0005-0000-0000-0000F0100000}"/>
    <cellStyle name="Date 2 2 2 4 3 2 3" xfId="4869" xr:uid="{00000000-0005-0000-0000-0000F1100000}"/>
    <cellStyle name="Date 2 2 2 4 3 2 3 2" xfId="4870" xr:uid="{00000000-0005-0000-0000-0000F2100000}"/>
    <cellStyle name="Date 2 2 2 4 3 2 3 2 2" xfId="4871" xr:uid="{00000000-0005-0000-0000-0000F3100000}"/>
    <cellStyle name="Date 2 2 2 4 3 2 4" xfId="4872" xr:uid="{00000000-0005-0000-0000-0000F4100000}"/>
    <cellStyle name="Date 2 2 2 4 3 2 5" xfId="4873" xr:uid="{00000000-0005-0000-0000-0000F5100000}"/>
    <cellStyle name="Date 2 2 2 4 3 2 6" xfId="4874" xr:uid="{00000000-0005-0000-0000-0000F6100000}"/>
    <cellStyle name="Date 2 2 2 4 3 2 7" xfId="4875" xr:uid="{00000000-0005-0000-0000-0000F7100000}"/>
    <cellStyle name="Date 2 2 2 4 3 3" xfId="4876" xr:uid="{00000000-0005-0000-0000-0000F8100000}"/>
    <cellStyle name="Date 2 2 2 4 3 3 2" xfId="4877" xr:uid="{00000000-0005-0000-0000-0000F9100000}"/>
    <cellStyle name="Date 2 2 2 4 3 3 3" xfId="4878" xr:uid="{00000000-0005-0000-0000-0000FA100000}"/>
    <cellStyle name="Date 2 2 2 4 3 3 3 2" xfId="4879" xr:uid="{00000000-0005-0000-0000-0000FB100000}"/>
    <cellStyle name="Date 2 2 2 4 3 3 4" xfId="4880" xr:uid="{00000000-0005-0000-0000-0000FC100000}"/>
    <cellStyle name="Date 2 2 2 4 3 4" xfId="4881" xr:uid="{00000000-0005-0000-0000-0000FD100000}"/>
    <cellStyle name="Date 2 2 2 4 3 4 2" xfId="4882" xr:uid="{00000000-0005-0000-0000-0000FE100000}"/>
    <cellStyle name="Date 2 2 2 4 3 4 2 2" xfId="4883" xr:uid="{00000000-0005-0000-0000-0000FF100000}"/>
    <cellStyle name="Date 2 2 2 4 3 5" xfId="4884" xr:uid="{00000000-0005-0000-0000-000000110000}"/>
    <cellStyle name="Date 2 2 2 4 3 6" xfId="4885" xr:uid="{00000000-0005-0000-0000-000001110000}"/>
    <cellStyle name="Date 2 2 2 4 3 7" xfId="4886" xr:uid="{00000000-0005-0000-0000-000002110000}"/>
    <cellStyle name="Date 2 2 2 4 3 8" xfId="4887" xr:uid="{00000000-0005-0000-0000-000003110000}"/>
    <cellStyle name="Date 2 2 2 4 4" xfId="4888" xr:uid="{00000000-0005-0000-0000-000004110000}"/>
    <cellStyle name="Date 2 2 2 4 4 2" xfId="4889" xr:uid="{00000000-0005-0000-0000-000005110000}"/>
    <cellStyle name="Date 2 2 2 4 4 2 2" xfId="4890" xr:uid="{00000000-0005-0000-0000-000006110000}"/>
    <cellStyle name="Date 2 2 2 4 4 2 3" xfId="4891" xr:uid="{00000000-0005-0000-0000-000007110000}"/>
    <cellStyle name="Date 2 2 2 4 4 2 3 2" xfId="4892" xr:uid="{00000000-0005-0000-0000-000008110000}"/>
    <cellStyle name="Date 2 2 2 4 4 2 4" xfId="4893" xr:uid="{00000000-0005-0000-0000-000009110000}"/>
    <cellStyle name="Date 2 2 2 4 4 3" xfId="4894" xr:uid="{00000000-0005-0000-0000-00000A110000}"/>
    <cellStyle name="Date 2 2 2 4 4 3 2" xfId="4895" xr:uid="{00000000-0005-0000-0000-00000B110000}"/>
    <cellStyle name="Date 2 2 2 4 4 3 2 2" xfId="4896" xr:uid="{00000000-0005-0000-0000-00000C110000}"/>
    <cellStyle name="Date 2 2 2 4 4 4" xfId="4897" xr:uid="{00000000-0005-0000-0000-00000D110000}"/>
    <cellStyle name="Date 2 2 2 4 4 5" xfId="4898" xr:uid="{00000000-0005-0000-0000-00000E110000}"/>
    <cellStyle name="Date 2 2 2 4 4 6" xfId="4899" xr:uid="{00000000-0005-0000-0000-00000F110000}"/>
    <cellStyle name="Date 2 2 2 4 4 7" xfId="4900" xr:uid="{00000000-0005-0000-0000-000010110000}"/>
    <cellStyle name="Date 2 2 2 4 5" xfId="4901" xr:uid="{00000000-0005-0000-0000-000011110000}"/>
    <cellStyle name="Date 2 2 2 4 5 2" xfId="4902" xr:uid="{00000000-0005-0000-0000-000012110000}"/>
    <cellStyle name="Date 2 2 2 4 5 3" xfId="4903" xr:uid="{00000000-0005-0000-0000-000013110000}"/>
    <cellStyle name="Date 2 2 2 4 5 3 2" xfId="4904" xr:uid="{00000000-0005-0000-0000-000014110000}"/>
    <cellStyle name="Date 2 2 2 4 6" xfId="4905" xr:uid="{00000000-0005-0000-0000-000015110000}"/>
    <cellStyle name="Date 2 2 2 4 7" xfId="4906" xr:uid="{00000000-0005-0000-0000-000016110000}"/>
    <cellStyle name="Date 2 2 2 4 8" xfId="4907" xr:uid="{00000000-0005-0000-0000-000017110000}"/>
    <cellStyle name="Date 2 2 2 4 9" xfId="4908" xr:uid="{00000000-0005-0000-0000-000018110000}"/>
    <cellStyle name="Date 2 2 2 5" xfId="96" xr:uid="{00000000-0005-0000-0000-000019110000}"/>
    <cellStyle name="Date 2 2 2 5 2" xfId="4909" xr:uid="{00000000-0005-0000-0000-00001A110000}"/>
    <cellStyle name="Date 2 2 2 5 2 2" xfId="4910" xr:uid="{00000000-0005-0000-0000-00001B110000}"/>
    <cellStyle name="Date 2 2 2 5 2 2 2" xfId="4911" xr:uid="{00000000-0005-0000-0000-00001C110000}"/>
    <cellStyle name="Date 2 2 2 5 2 2 2 2" xfId="4912" xr:uid="{00000000-0005-0000-0000-00001D110000}"/>
    <cellStyle name="Date 2 2 2 5 2 2 2 2 2" xfId="4913" xr:uid="{00000000-0005-0000-0000-00001E110000}"/>
    <cellStyle name="Date 2 2 2 5 2 2 2 2 3" xfId="4914" xr:uid="{00000000-0005-0000-0000-00001F110000}"/>
    <cellStyle name="Date 2 2 2 5 2 2 2 2 3 2" xfId="4915" xr:uid="{00000000-0005-0000-0000-000020110000}"/>
    <cellStyle name="Date 2 2 2 5 2 2 2 2 4" xfId="4916" xr:uid="{00000000-0005-0000-0000-000021110000}"/>
    <cellStyle name="Date 2 2 2 5 2 2 2 3" xfId="4917" xr:uid="{00000000-0005-0000-0000-000022110000}"/>
    <cellStyle name="Date 2 2 2 5 2 2 2 3 2" xfId="4918" xr:uid="{00000000-0005-0000-0000-000023110000}"/>
    <cellStyle name="Date 2 2 2 5 2 2 2 3 2 2" xfId="4919" xr:uid="{00000000-0005-0000-0000-000024110000}"/>
    <cellStyle name="Date 2 2 2 5 2 2 2 4" xfId="4920" xr:uid="{00000000-0005-0000-0000-000025110000}"/>
    <cellStyle name="Date 2 2 2 5 2 2 2 5" xfId="4921" xr:uid="{00000000-0005-0000-0000-000026110000}"/>
    <cellStyle name="Date 2 2 2 5 2 2 2 6" xfId="4922" xr:uid="{00000000-0005-0000-0000-000027110000}"/>
    <cellStyle name="Date 2 2 2 5 2 2 2 7" xfId="4923" xr:uid="{00000000-0005-0000-0000-000028110000}"/>
    <cellStyle name="Date 2 2 2 5 2 2 3" xfId="4924" xr:uid="{00000000-0005-0000-0000-000029110000}"/>
    <cellStyle name="Date 2 2 2 5 2 2 3 2" xfId="4925" xr:uid="{00000000-0005-0000-0000-00002A110000}"/>
    <cellStyle name="Date 2 2 2 5 2 2 3 3" xfId="4926" xr:uid="{00000000-0005-0000-0000-00002B110000}"/>
    <cellStyle name="Date 2 2 2 5 2 2 3 3 2" xfId="4927" xr:uid="{00000000-0005-0000-0000-00002C110000}"/>
    <cellStyle name="Date 2 2 2 5 2 2 3 4" xfId="4928" xr:uid="{00000000-0005-0000-0000-00002D110000}"/>
    <cellStyle name="Date 2 2 2 5 2 2 4" xfId="4929" xr:uid="{00000000-0005-0000-0000-00002E110000}"/>
    <cellStyle name="Date 2 2 2 5 2 2 4 2" xfId="4930" xr:uid="{00000000-0005-0000-0000-00002F110000}"/>
    <cellStyle name="Date 2 2 2 5 2 2 4 2 2" xfId="4931" xr:uid="{00000000-0005-0000-0000-000030110000}"/>
    <cellStyle name="Date 2 2 2 5 2 2 5" xfId="4932" xr:uid="{00000000-0005-0000-0000-000031110000}"/>
    <cellStyle name="Date 2 2 2 5 2 2 6" xfId="4933" xr:uid="{00000000-0005-0000-0000-000032110000}"/>
    <cellStyle name="Date 2 2 2 5 2 2 7" xfId="4934" xr:uid="{00000000-0005-0000-0000-000033110000}"/>
    <cellStyle name="Date 2 2 2 5 2 2 8" xfId="4935" xr:uid="{00000000-0005-0000-0000-000034110000}"/>
    <cellStyle name="Date 2 2 2 5 2 3" xfId="4936" xr:uid="{00000000-0005-0000-0000-000035110000}"/>
    <cellStyle name="Date 2 2 2 5 2 3 2" xfId="4937" xr:uid="{00000000-0005-0000-0000-000036110000}"/>
    <cellStyle name="Date 2 2 2 5 2 3 2 2" xfId="4938" xr:uid="{00000000-0005-0000-0000-000037110000}"/>
    <cellStyle name="Date 2 2 2 5 2 3 2 3" xfId="4939" xr:uid="{00000000-0005-0000-0000-000038110000}"/>
    <cellStyle name="Date 2 2 2 5 2 3 2 3 2" xfId="4940" xr:uid="{00000000-0005-0000-0000-000039110000}"/>
    <cellStyle name="Date 2 2 2 5 2 3 2 4" xfId="4941" xr:uid="{00000000-0005-0000-0000-00003A110000}"/>
    <cellStyle name="Date 2 2 2 5 2 3 3" xfId="4942" xr:uid="{00000000-0005-0000-0000-00003B110000}"/>
    <cellStyle name="Date 2 2 2 5 2 3 3 2" xfId="4943" xr:uid="{00000000-0005-0000-0000-00003C110000}"/>
    <cellStyle name="Date 2 2 2 5 2 3 3 2 2" xfId="4944" xr:uid="{00000000-0005-0000-0000-00003D110000}"/>
    <cellStyle name="Date 2 2 2 5 2 3 4" xfId="4945" xr:uid="{00000000-0005-0000-0000-00003E110000}"/>
    <cellStyle name="Date 2 2 2 5 2 3 5" xfId="4946" xr:uid="{00000000-0005-0000-0000-00003F110000}"/>
    <cellStyle name="Date 2 2 2 5 2 3 6" xfId="4947" xr:uid="{00000000-0005-0000-0000-000040110000}"/>
    <cellStyle name="Date 2 2 2 5 2 3 7" xfId="4948" xr:uid="{00000000-0005-0000-0000-000041110000}"/>
    <cellStyle name="Date 2 2 2 5 2 4" xfId="4949" xr:uid="{00000000-0005-0000-0000-000042110000}"/>
    <cellStyle name="Date 2 2 2 5 2 4 2" xfId="4950" xr:uid="{00000000-0005-0000-0000-000043110000}"/>
    <cellStyle name="Date 2 2 2 5 2 4 3" xfId="4951" xr:uid="{00000000-0005-0000-0000-000044110000}"/>
    <cellStyle name="Date 2 2 2 5 2 4 3 2" xfId="4952" xr:uid="{00000000-0005-0000-0000-000045110000}"/>
    <cellStyle name="Date 2 2 2 5 2 5" xfId="4953" xr:uid="{00000000-0005-0000-0000-000046110000}"/>
    <cellStyle name="Date 2 2 2 5 3" xfId="4954" xr:uid="{00000000-0005-0000-0000-000047110000}"/>
    <cellStyle name="Date 2 2 2 5 3 2" xfId="4955" xr:uid="{00000000-0005-0000-0000-000048110000}"/>
    <cellStyle name="Date 2 2 2 5 3 2 2" xfId="4956" xr:uid="{00000000-0005-0000-0000-000049110000}"/>
    <cellStyle name="Date 2 2 2 5 3 2 2 2" xfId="4957" xr:uid="{00000000-0005-0000-0000-00004A110000}"/>
    <cellStyle name="Date 2 2 2 5 3 2 2 3" xfId="4958" xr:uid="{00000000-0005-0000-0000-00004B110000}"/>
    <cellStyle name="Date 2 2 2 5 3 2 2 3 2" xfId="4959" xr:uid="{00000000-0005-0000-0000-00004C110000}"/>
    <cellStyle name="Date 2 2 2 5 3 2 2 4" xfId="4960" xr:uid="{00000000-0005-0000-0000-00004D110000}"/>
    <cellStyle name="Date 2 2 2 5 3 2 3" xfId="4961" xr:uid="{00000000-0005-0000-0000-00004E110000}"/>
    <cellStyle name="Date 2 2 2 5 3 2 3 2" xfId="4962" xr:uid="{00000000-0005-0000-0000-00004F110000}"/>
    <cellStyle name="Date 2 2 2 5 3 2 3 2 2" xfId="4963" xr:uid="{00000000-0005-0000-0000-000050110000}"/>
    <cellStyle name="Date 2 2 2 5 3 2 4" xfId="4964" xr:uid="{00000000-0005-0000-0000-000051110000}"/>
    <cellStyle name="Date 2 2 2 5 3 2 5" xfId="4965" xr:uid="{00000000-0005-0000-0000-000052110000}"/>
    <cellStyle name="Date 2 2 2 5 3 2 6" xfId="4966" xr:uid="{00000000-0005-0000-0000-000053110000}"/>
    <cellStyle name="Date 2 2 2 5 3 2 7" xfId="4967" xr:uid="{00000000-0005-0000-0000-000054110000}"/>
    <cellStyle name="Date 2 2 2 5 3 3" xfId="4968" xr:uid="{00000000-0005-0000-0000-000055110000}"/>
    <cellStyle name="Date 2 2 2 5 3 3 2" xfId="4969" xr:uid="{00000000-0005-0000-0000-000056110000}"/>
    <cellStyle name="Date 2 2 2 5 3 3 3" xfId="4970" xr:uid="{00000000-0005-0000-0000-000057110000}"/>
    <cellStyle name="Date 2 2 2 5 3 3 3 2" xfId="4971" xr:uid="{00000000-0005-0000-0000-000058110000}"/>
    <cellStyle name="Date 2 2 2 5 3 3 4" xfId="4972" xr:uid="{00000000-0005-0000-0000-000059110000}"/>
    <cellStyle name="Date 2 2 2 5 3 4" xfId="4973" xr:uid="{00000000-0005-0000-0000-00005A110000}"/>
    <cellStyle name="Date 2 2 2 5 3 4 2" xfId="4974" xr:uid="{00000000-0005-0000-0000-00005B110000}"/>
    <cellStyle name="Date 2 2 2 5 3 4 2 2" xfId="4975" xr:uid="{00000000-0005-0000-0000-00005C110000}"/>
    <cellStyle name="Date 2 2 2 5 3 5" xfId="4976" xr:uid="{00000000-0005-0000-0000-00005D110000}"/>
    <cellStyle name="Date 2 2 2 5 3 6" xfId="4977" xr:uid="{00000000-0005-0000-0000-00005E110000}"/>
    <cellStyle name="Date 2 2 2 5 3 7" xfId="4978" xr:uid="{00000000-0005-0000-0000-00005F110000}"/>
    <cellStyle name="Date 2 2 2 5 3 8" xfId="4979" xr:uid="{00000000-0005-0000-0000-000060110000}"/>
    <cellStyle name="Date 2 2 2 5 4" xfId="4980" xr:uid="{00000000-0005-0000-0000-000061110000}"/>
    <cellStyle name="Date 2 2 2 5 4 2" xfId="4981" xr:uid="{00000000-0005-0000-0000-000062110000}"/>
    <cellStyle name="Date 2 2 2 5 4 2 2" xfId="4982" xr:uid="{00000000-0005-0000-0000-000063110000}"/>
    <cellStyle name="Date 2 2 2 5 4 2 3" xfId="4983" xr:uid="{00000000-0005-0000-0000-000064110000}"/>
    <cellStyle name="Date 2 2 2 5 4 2 3 2" xfId="4984" xr:uid="{00000000-0005-0000-0000-000065110000}"/>
    <cellStyle name="Date 2 2 2 5 4 2 4" xfId="4985" xr:uid="{00000000-0005-0000-0000-000066110000}"/>
    <cellStyle name="Date 2 2 2 5 4 3" xfId="4986" xr:uid="{00000000-0005-0000-0000-000067110000}"/>
    <cellStyle name="Date 2 2 2 5 4 3 2" xfId="4987" xr:uid="{00000000-0005-0000-0000-000068110000}"/>
    <cellStyle name="Date 2 2 2 5 4 3 2 2" xfId="4988" xr:uid="{00000000-0005-0000-0000-000069110000}"/>
    <cellStyle name="Date 2 2 2 5 4 4" xfId="4989" xr:uid="{00000000-0005-0000-0000-00006A110000}"/>
    <cellStyle name="Date 2 2 2 5 4 5" xfId="4990" xr:uid="{00000000-0005-0000-0000-00006B110000}"/>
    <cellStyle name="Date 2 2 2 5 4 6" xfId="4991" xr:uid="{00000000-0005-0000-0000-00006C110000}"/>
    <cellStyle name="Date 2 2 2 5 4 7" xfId="4992" xr:uid="{00000000-0005-0000-0000-00006D110000}"/>
    <cellStyle name="Date 2 2 2 5 5" xfId="4993" xr:uid="{00000000-0005-0000-0000-00006E110000}"/>
    <cellStyle name="Date 2 2 2 5 5 2" xfId="4994" xr:uid="{00000000-0005-0000-0000-00006F110000}"/>
    <cellStyle name="Date 2 2 2 5 5 3" xfId="4995" xr:uid="{00000000-0005-0000-0000-000070110000}"/>
    <cellStyle name="Date 2 2 2 5 5 3 2" xfId="4996" xr:uid="{00000000-0005-0000-0000-000071110000}"/>
    <cellStyle name="Date 2 2 2 5 6" xfId="4997" xr:uid="{00000000-0005-0000-0000-000072110000}"/>
    <cellStyle name="Date 2 2 2 5 7" xfId="4998" xr:uid="{00000000-0005-0000-0000-000073110000}"/>
    <cellStyle name="Date 2 2 2 5 8" xfId="4999" xr:uid="{00000000-0005-0000-0000-000074110000}"/>
    <cellStyle name="Date 2 2 2 5 9" xfId="5000" xr:uid="{00000000-0005-0000-0000-000075110000}"/>
    <cellStyle name="Date 2 2 2 6" xfId="5001" xr:uid="{00000000-0005-0000-0000-000076110000}"/>
    <cellStyle name="Date 2 2 2 6 2" xfId="5002" xr:uid="{00000000-0005-0000-0000-000077110000}"/>
    <cellStyle name="Date 2 2 2 6 2 2" xfId="5003" xr:uid="{00000000-0005-0000-0000-000078110000}"/>
    <cellStyle name="Date 2 2 2 6 2 2 2" xfId="5004" xr:uid="{00000000-0005-0000-0000-000079110000}"/>
    <cellStyle name="Date 2 2 2 6 2 2 3" xfId="5005" xr:uid="{00000000-0005-0000-0000-00007A110000}"/>
    <cellStyle name="Date 2 2 2 6 2 2 3 2" xfId="5006" xr:uid="{00000000-0005-0000-0000-00007B110000}"/>
    <cellStyle name="Date 2 2 2 6 2 2 4" xfId="5007" xr:uid="{00000000-0005-0000-0000-00007C110000}"/>
    <cellStyle name="Date 2 2 2 6 2 3" xfId="5008" xr:uid="{00000000-0005-0000-0000-00007D110000}"/>
    <cellStyle name="Date 2 2 2 6 2 3 2" xfId="5009" xr:uid="{00000000-0005-0000-0000-00007E110000}"/>
    <cellStyle name="Date 2 2 2 6 2 3 2 2" xfId="5010" xr:uid="{00000000-0005-0000-0000-00007F110000}"/>
    <cellStyle name="Date 2 2 2 6 2 4" xfId="5011" xr:uid="{00000000-0005-0000-0000-000080110000}"/>
    <cellStyle name="Date 2 2 2 6 2 5" xfId="5012" xr:uid="{00000000-0005-0000-0000-000081110000}"/>
    <cellStyle name="Date 2 2 2 6 2 6" xfId="5013" xr:uid="{00000000-0005-0000-0000-000082110000}"/>
    <cellStyle name="Date 2 2 2 6 2 7" xfId="5014" xr:uid="{00000000-0005-0000-0000-000083110000}"/>
    <cellStyle name="Date 2 2 2 6 3" xfId="5015" xr:uid="{00000000-0005-0000-0000-000084110000}"/>
    <cellStyle name="Date 2 2 2 6 3 2" xfId="5016" xr:uid="{00000000-0005-0000-0000-000085110000}"/>
    <cellStyle name="Date 2 2 2 6 3 3" xfId="5017" xr:uid="{00000000-0005-0000-0000-000086110000}"/>
    <cellStyle name="Date 2 2 2 6 3 3 2" xfId="5018" xr:uid="{00000000-0005-0000-0000-000087110000}"/>
    <cellStyle name="Date 2 2 2 6 3 4" xfId="5019" xr:uid="{00000000-0005-0000-0000-000088110000}"/>
    <cellStyle name="Date 2 2 2 6 4" xfId="5020" xr:uid="{00000000-0005-0000-0000-000089110000}"/>
    <cellStyle name="Date 2 2 2 6 4 2" xfId="5021" xr:uid="{00000000-0005-0000-0000-00008A110000}"/>
    <cellStyle name="Date 2 2 2 6 4 2 2" xfId="5022" xr:uid="{00000000-0005-0000-0000-00008B110000}"/>
    <cellStyle name="Date 2 2 2 6 5" xfId="5023" xr:uid="{00000000-0005-0000-0000-00008C110000}"/>
    <cellStyle name="Date 2 2 2 6 6" xfId="5024" xr:uid="{00000000-0005-0000-0000-00008D110000}"/>
    <cellStyle name="Date 2 2 2 6 7" xfId="5025" xr:uid="{00000000-0005-0000-0000-00008E110000}"/>
    <cellStyle name="Date 2 2 2 6 8" xfId="5026" xr:uid="{00000000-0005-0000-0000-00008F110000}"/>
    <cellStyle name="Date 2 2 2 7" xfId="5027" xr:uid="{00000000-0005-0000-0000-000090110000}"/>
    <cellStyle name="Date 2 2 2 7 2" xfId="5028" xr:uid="{00000000-0005-0000-0000-000091110000}"/>
    <cellStyle name="Date 2 2 2 7 2 2" xfId="5029" xr:uid="{00000000-0005-0000-0000-000092110000}"/>
    <cellStyle name="Date 2 2 2 7 2 3" xfId="5030" xr:uid="{00000000-0005-0000-0000-000093110000}"/>
    <cellStyle name="Date 2 2 2 7 2 3 2" xfId="5031" xr:uid="{00000000-0005-0000-0000-000094110000}"/>
    <cellStyle name="Date 2 2 2 7 2 4" xfId="5032" xr:uid="{00000000-0005-0000-0000-000095110000}"/>
    <cellStyle name="Date 2 2 2 7 3" xfId="5033" xr:uid="{00000000-0005-0000-0000-000096110000}"/>
    <cellStyle name="Date 2 2 2 7 3 2" xfId="5034" xr:uid="{00000000-0005-0000-0000-000097110000}"/>
    <cellStyle name="Date 2 2 2 7 3 2 2" xfId="5035" xr:uid="{00000000-0005-0000-0000-000098110000}"/>
    <cellStyle name="Date 2 2 2 7 4" xfId="5036" xr:uid="{00000000-0005-0000-0000-000099110000}"/>
    <cellStyle name="Date 2 2 2 7 5" xfId="5037" xr:uid="{00000000-0005-0000-0000-00009A110000}"/>
    <cellStyle name="Date 2 2 2 7 6" xfId="5038" xr:uid="{00000000-0005-0000-0000-00009B110000}"/>
    <cellStyle name="Date 2 2 2 7 7" xfId="5039" xr:uid="{00000000-0005-0000-0000-00009C110000}"/>
    <cellStyle name="Date 2 2 2 8" xfId="5040" xr:uid="{00000000-0005-0000-0000-00009D110000}"/>
    <cellStyle name="Date 2 2 2 8 2" xfId="5041" xr:uid="{00000000-0005-0000-0000-00009E110000}"/>
    <cellStyle name="Date 2 2 2 8 3" xfId="5042" xr:uid="{00000000-0005-0000-0000-00009F110000}"/>
    <cellStyle name="Date 2 2 2 8 3 2" xfId="5043" xr:uid="{00000000-0005-0000-0000-0000A0110000}"/>
    <cellStyle name="Date 2 2 2 9" xfId="5044" xr:uid="{00000000-0005-0000-0000-0000A1110000}"/>
    <cellStyle name="Date 2 2 3" xfId="97" xr:uid="{00000000-0005-0000-0000-0000A2110000}"/>
    <cellStyle name="Date 2 2 3 2" xfId="98" xr:uid="{00000000-0005-0000-0000-0000A3110000}"/>
    <cellStyle name="Date 2 2 3 2 10" xfId="5045" xr:uid="{00000000-0005-0000-0000-0000A4110000}"/>
    <cellStyle name="Date 2 2 3 2 11" xfId="5046" xr:uid="{00000000-0005-0000-0000-0000A5110000}"/>
    <cellStyle name="Date 2 2 3 2 12" xfId="5047" xr:uid="{00000000-0005-0000-0000-0000A6110000}"/>
    <cellStyle name="Date 2 2 3 2 2" xfId="5048" xr:uid="{00000000-0005-0000-0000-0000A7110000}"/>
    <cellStyle name="Date 2 2 3 2 2 2" xfId="5049" xr:uid="{00000000-0005-0000-0000-0000A8110000}"/>
    <cellStyle name="Date 2 2 3 2 2 2 10" xfId="5050" xr:uid="{00000000-0005-0000-0000-0000A9110000}"/>
    <cellStyle name="Date 2 2 3 2 2 2 11" xfId="5051" xr:uid="{00000000-0005-0000-0000-0000AA110000}"/>
    <cellStyle name="Date 2 2 3 2 2 2 2" xfId="5052" xr:uid="{00000000-0005-0000-0000-0000AB110000}"/>
    <cellStyle name="Date 2 2 3 2 2 2 2 2" xfId="5053" xr:uid="{00000000-0005-0000-0000-0000AC110000}"/>
    <cellStyle name="Date 2 2 3 2 2 2 2 2 2" xfId="5054" xr:uid="{00000000-0005-0000-0000-0000AD110000}"/>
    <cellStyle name="Date 2 2 3 2 2 2 2 2 2 2" xfId="5055" xr:uid="{00000000-0005-0000-0000-0000AE110000}"/>
    <cellStyle name="Date 2 2 3 2 2 2 2 2 2 2 2" xfId="5056" xr:uid="{00000000-0005-0000-0000-0000AF110000}"/>
    <cellStyle name="Date 2 2 3 2 2 2 2 2 2 2 2 2" xfId="5057" xr:uid="{00000000-0005-0000-0000-0000B0110000}"/>
    <cellStyle name="Date 2 2 3 2 2 2 2 2 2 2 2 3" xfId="5058" xr:uid="{00000000-0005-0000-0000-0000B1110000}"/>
    <cellStyle name="Date 2 2 3 2 2 2 2 2 2 2 2 3 2" xfId="5059" xr:uid="{00000000-0005-0000-0000-0000B2110000}"/>
    <cellStyle name="Date 2 2 3 2 2 2 2 2 2 2 2 4" xfId="5060" xr:uid="{00000000-0005-0000-0000-0000B3110000}"/>
    <cellStyle name="Date 2 2 3 2 2 2 2 2 2 2 3" xfId="5061" xr:uid="{00000000-0005-0000-0000-0000B4110000}"/>
    <cellStyle name="Date 2 2 3 2 2 2 2 2 2 2 3 2" xfId="5062" xr:uid="{00000000-0005-0000-0000-0000B5110000}"/>
    <cellStyle name="Date 2 2 3 2 2 2 2 2 2 2 3 2 2" xfId="5063" xr:uid="{00000000-0005-0000-0000-0000B6110000}"/>
    <cellStyle name="Date 2 2 3 2 2 2 2 2 2 2 4" xfId="5064" xr:uid="{00000000-0005-0000-0000-0000B7110000}"/>
    <cellStyle name="Date 2 2 3 2 2 2 2 2 2 2 5" xfId="5065" xr:uid="{00000000-0005-0000-0000-0000B8110000}"/>
    <cellStyle name="Date 2 2 3 2 2 2 2 2 2 2 6" xfId="5066" xr:uid="{00000000-0005-0000-0000-0000B9110000}"/>
    <cellStyle name="Date 2 2 3 2 2 2 2 2 2 2 7" xfId="5067" xr:uid="{00000000-0005-0000-0000-0000BA110000}"/>
    <cellStyle name="Date 2 2 3 2 2 2 2 2 2 3" xfId="5068" xr:uid="{00000000-0005-0000-0000-0000BB110000}"/>
    <cellStyle name="Date 2 2 3 2 2 2 2 2 2 3 2" xfId="5069" xr:uid="{00000000-0005-0000-0000-0000BC110000}"/>
    <cellStyle name="Date 2 2 3 2 2 2 2 2 2 3 3" xfId="5070" xr:uid="{00000000-0005-0000-0000-0000BD110000}"/>
    <cellStyle name="Date 2 2 3 2 2 2 2 2 2 3 3 2" xfId="5071" xr:uid="{00000000-0005-0000-0000-0000BE110000}"/>
    <cellStyle name="Date 2 2 3 2 2 2 2 2 2 3 4" xfId="5072" xr:uid="{00000000-0005-0000-0000-0000BF110000}"/>
    <cellStyle name="Date 2 2 3 2 2 2 2 2 2 4" xfId="5073" xr:uid="{00000000-0005-0000-0000-0000C0110000}"/>
    <cellStyle name="Date 2 2 3 2 2 2 2 2 2 4 2" xfId="5074" xr:uid="{00000000-0005-0000-0000-0000C1110000}"/>
    <cellStyle name="Date 2 2 3 2 2 2 2 2 2 4 2 2" xfId="5075" xr:uid="{00000000-0005-0000-0000-0000C2110000}"/>
    <cellStyle name="Date 2 2 3 2 2 2 2 2 2 5" xfId="5076" xr:uid="{00000000-0005-0000-0000-0000C3110000}"/>
    <cellStyle name="Date 2 2 3 2 2 2 2 2 2 6" xfId="5077" xr:uid="{00000000-0005-0000-0000-0000C4110000}"/>
    <cellStyle name="Date 2 2 3 2 2 2 2 2 2 7" xfId="5078" xr:uid="{00000000-0005-0000-0000-0000C5110000}"/>
    <cellStyle name="Date 2 2 3 2 2 2 2 2 2 8" xfId="5079" xr:uid="{00000000-0005-0000-0000-0000C6110000}"/>
    <cellStyle name="Date 2 2 3 2 2 2 2 2 3" xfId="5080" xr:uid="{00000000-0005-0000-0000-0000C7110000}"/>
    <cellStyle name="Date 2 2 3 2 2 2 2 2 3 2" xfId="5081" xr:uid="{00000000-0005-0000-0000-0000C8110000}"/>
    <cellStyle name="Date 2 2 3 2 2 2 2 2 3 2 2" xfId="5082" xr:uid="{00000000-0005-0000-0000-0000C9110000}"/>
    <cellStyle name="Date 2 2 3 2 2 2 2 2 3 2 3" xfId="5083" xr:uid="{00000000-0005-0000-0000-0000CA110000}"/>
    <cellStyle name="Date 2 2 3 2 2 2 2 2 3 2 3 2" xfId="5084" xr:uid="{00000000-0005-0000-0000-0000CB110000}"/>
    <cellStyle name="Date 2 2 3 2 2 2 2 2 3 2 4" xfId="5085" xr:uid="{00000000-0005-0000-0000-0000CC110000}"/>
    <cellStyle name="Date 2 2 3 2 2 2 2 2 3 3" xfId="5086" xr:uid="{00000000-0005-0000-0000-0000CD110000}"/>
    <cellStyle name="Date 2 2 3 2 2 2 2 2 3 3 2" xfId="5087" xr:uid="{00000000-0005-0000-0000-0000CE110000}"/>
    <cellStyle name="Date 2 2 3 2 2 2 2 2 3 3 2 2" xfId="5088" xr:uid="{00000000-0005-0000-0000-0000CF110000}"/>
    <cellStyle name="Date 2 2 3 2 2 2 2 2 3 4" xfId="5089" xr:uid="{00000000-0005-0000-0000-0000D0110000}"/>
    <cellStyle name="Date 2 2 3 2 2 2 2 2 3 5" xfId="5090" xr:uid="{00000000-0005-0000-0000-0000D1110000}"/>
    <cellStyle name="Date 2 2 3 2 2 2 2 2 3 6" xfId="5091" xr:uid="{00000000-0005-0000-0000-0000D2110000}"/>
    <cellStyle name="Date 2 2 3 2 2 2 2 2 3 7" xfId="5092" xr:uid="{00000000-0005-0000-0000-0000D3110000}"/>
    <cellStyle name="Date 2 2 3 2 2 2 2 2 4" xfId="5093" xr:uid="{00000000-0005-0000-0000-0000D4110000}"/>
    <cellStyle name="Date 2 2 3 2 2 2 2 2 4 2" xfId="5094" xr:uid="{00000000-0005-0000-0000-0000D5110000}"/>
    <cellStyle name="Date 2 2 3 2 2 2 2 2 4 3" xfId="5095" xr:uid="{00000000-0005-0000-0000-0000D6110000}"/>
    <cellStyle name="Date 2 2 3 2 2 2 2 2 4 3 2" xfId="5096" xr:uid="{00000000-0005-0000-0000-0000D7110000}"/>
    <cellStyle name="Date 2 2 3 2 2 2 2 2 5" xfId="5097" xr:uid="{00000000-0005-0000-0000-0000D8110000}"/>
    <cellStyle name="Date 2 2 3 2 2 2 2 3" xfId="5098" xr:uid="{00000000-0005-0000-0000-0000D9110000}"/>
    <cellStyle name="Date 2 2 3 2 2 2 2 3 2" xfId="5099" xr:uid="{00000000-0005-0000-0000-0000DA110000}"/>
    <cellStyle name="Date 2 2 3 2 2 2 2 3 2 2" xfId="5100" xr:uid="{00000000-0005-0000-0000-0000DB110000}"/>
    <cellStyle name="Date 2 2 3 2 2 2 2 3 2 2 2" xfId="5101" xr:uid="{00000000-0005-0000-0000-0000DC110000}"/>
    <cellStyle name="Date 2 2 3 2 2 2 2 3 2 2 3" xfId="5102" xr:uid="{00000000-0005-0000-0000-0000DD110000}"/>
    <cellStyle name="Date 2 2 3 2 2 2 2 3 2 2 3 2" xfId="5103" xr:uid="{00000000-0005-0000-0000-0000DE110000}"/>
    <cellStyle name="Date 2 2 3 2 2 2 2 3 2 2 4" xfId="5104" xr:uid="{00000000-0005-0000-0000-0000DF110000}"/>
    <cellStyle name="Date 2 2 3 2 2 2 2 3 2 3" xfId="5105" xr:uid="{00000000-0005-0000-0000-0000E0110000}"/>
    <cellStyle name="Date 2 2 3 2 2 2 2 3 2 3 2" xfId="5106" xr:uid="{00000000-0005-0000-0000-0000E1110000}"/>
    <cellStyle name="Date 2 2 3 2 2 2 2 3 2 3 2 2" xfId="5107" xr:uid="{00000000-0005-0000-0000-0000E2110000}"/>
    <cellStyle name="Date 2 2 3 2 2 2 2 3 2 4" xfId="5108" xr:uid="{00000000-0005-0000-0000-0000E3110000}"/>
    <cellStyle name="Date 2 2 3 2 2 2 2 3 2 5" xfId="5109" xr:uid="{00000000-0005-0000-0000-0000E4110000}"/>
    <cellStyle name="Date 2 2 3 2 2 2 2 3 2 6" xfId="5110" xr:uid="{00000000-0005-0000-0000-0000E5110000}"/>
    <cellStyle name="Date 2 2 3 2 2 2 2 3 2 7" xfId="5111" xr:uid="{00000000-0005-0000-0000-0000E6110000}"/>
    <cellStyle name="Date 2 2 3 2 2 2 2 3 3" xfId="5112" xr:uid="{00000000-0005-0000-0000-0000E7110000}"/>
    <cellStyle name="Date 2 2 3 2 2 2 2 3 3 2" xfId="5113" xr:uid="{00000000-0005-0000-0000-0000E8110000}"/>
    <cellStyle name="Date 2 2 3 2 2 2 2 3 3 3" xfId="5114" xr:uid="{00000000-0005-0000-0000-0000E9110000}"/>
    <cellStyle name="Date 2 2 3 2 2 2 2 3 3 3 2" xfId="5115" xr:uid="{00000000-0005-0000-0000-0000EA110000}"/>
    <cellStyle name="Date 2 2 3 2 2 2 2 3 3 4" xfId="5116" xr:uid="{00000000-0005-0000-0000-0000EB110000}"/>
    <cellStyle name="Date 2 2 3 2 2 2 2 3 4" xfId="5117" xr:uid="{00000000-0005-0000-0000-0000EC110000}"/>
    <cellStyle name="Date 2 2 3 2 2 2 2 3 4 2" xfId="5118" xr:uid="{00000000-0005-0000-0000-0000ED110000}"/>
    <cellStyle name="Date 2 2 3 2 2 2 2 3 4 2 2" xfId="5119" xr:uid="{00000000-0005-0000-0000-0000EE110000}"/>
    <cellStyle name="Date 2 2 3 2 2 2 2 3 5" xfId="5120" xr:uid="{00000000-0005-0000-0000-0000EF110000}"/>
    <cellStyle name="Date 2 2 3 2 2 2 2 3 6" xfId="5121" xr:uid="{00000000-0005-0000-0000-0000F0110000}"/>
    <cellStyle name="Date 2 2 3 2 2 2 2 3 7" xfId="5122" xr:uid="{00000000-0005-0000-0000-0000F1110000}"/>
    <cellStyle name="Date 2 2 3 2 2 2 2 3 8" xfId="5123" xr:uid="{00000000-0005-0000-0000-0000F2110000}"/>
    <cellStyle name="Date 2 2 3 2 2 2 2 4" xfId="5124" xr:uid="{00000000-0005-0000-0000-0000F3110000}"/>
    <cellStyle name="Date 2 2 3 2 2 2 2 4 2" xfId="5125" xr:uid="{00000000-0005-0000-0000-0000F4110000}"/>
    <cellStyle name="Date 2 2 3 2 2 2 2 4 2 2" xfId="5126" xr:uid="{00000000-0005-0000-0000-0000F5110000}"/>
    <cellStyle name="Date 2 2 3 2 2 2 2 4 2 3" xfId="5127" xr:uid="{00000000-0005-0000-0000-0000F6110000}"/>
    <cellStyle name="Date 2 2 3 2 2 2 2 4 2 3 2" xfId="5128" xr:uid="{00000000-0005-0000-0000-0000F7110000}"/>
    <cellStyle name="Date 2 2 3 2 2 2 2 4 2 4" xfId="5129" xr:uid="{00000000-0005-0000-0000-0000F8110000}"/>
    <cellStyle name="Date 2 2 3 2 2 2 2 4 3" xfId="5130" xr:uid="{00000000-0005-0000-0000-0000F9110000}"/>
    <cellStyle name="Date 2 2 3 2 2 2 2 4 3 2" xfId="5131" xr:uid="{00000000-0005-0000-0000-0000FA110000}"/>
    <cellStyle name="Date 2 2 3 2 2 2 2 4 3 2 2" xfId="5132" xr:uid="{00000000-0005-0000-0000-0000FB110000}"/>
    <cellStyle name="Date 2 2 3 2 2 2 2 4 4" xfId="5133" xr:uid="{00000000-0005-0000-0000-0000FC110000}"/>
    <cellStyle name="Date 2 2 3 2 2 2 2 4 5" xfId="5134" xr:uid="{00000000-0005-0000-0000-0000FD110000}"/>
    <cellStyle name="Date 2 2 3 2 2 2 2 4 6" xfId="5135" xr:uid="{00000000-0005-0000-0000-0000FE110000}"/>
    <cellStyle name="Date 2 2 3 2 2 2 2 4 7" xfId="5136" xr:uid="{00000000-0005-0000-0000-0000FF110000}"/>
    <cellStyle name="Date 2 2 3 2 2 2 2 5" xfId="5137" xr:uid="{00000000-0005-0000-0000-000000120000}"/>
    <cellStyle name="Date 2 2 3 2 2 2 2 5 2" xfId="5138" xr:uid="{00000000-0005-0000-0000-000001120000}"/>
    <cellStyle name="Date 2 2 3 2 2 2 2 5 3" xfId="5139" xr:uid="{00000000-0005-0000-0000-000002120000}"/>
    <cellStyle name="Date 2 2 3 2 2 2 2 5 3 2" xfId="5140" xr:uid="{00000000-0005-0000-0000-000003120000}"/>
    <cellStyle name="Date 2 2 3 2 2 2 2 6" xfId="5141" xr:uid="{00000000-0005-0000-0000-000004120000}"/>
    <cellStyle name="Date 2 2 3 2 2 2 2 7" xfId="5142" xr:uid="{00000000-0005-0000-0000-000005120000}"/>
    <cellStyle name="Date 2 2 3 2 2 2 2 8" xfId="5143" xr:uid="{00000000-0005-0000-0000-000006120000}"/>
    <cellStyle name="Date 2 2 3 2 2 2 2 9" xfId="5144" xr:uid="{00000000-0005-0000-0000-000007120000}"/>
    <cellStyle name="Date 2 2 3 2 2 2 3" xfId="5145" xr:uid="{00000000-0005-0000-0000-000008120000}"/>
    <cellStyle name="Date 2 2 3 2 2 2 3 2" xfId="5146" xr:uid="{00000000-0005-0000-0000-000009120000}"/>
    <cellStyle name="Date 2 2 3 2 2 2 3 2 2" xfId="5147" xr:uid="{00000000-0005-0000-0000-00000A120000}"/>
    <cellStyle name="Date 2 2 3 2 2 2 3 2 2 2" xfId="5148" xr:uid="{00000000-0005-0000-0000-00000B120000}"/>
    <cellStyle name="Date 2 2 3 2 2 2 3 2 2 2 2" xfId="5149" xr:uid="{00000000-0005-0000-0000-00000C120000}"/>
    <cellStyle name="Date 2 2 3 2 2 2 3 2 2 2 3" xfId="5150" xr:uid="{00000000-0005-0000-0000-00000D120000}"/>
    <cellStyle name="Date 2 2 3 2 2 2 3 2 2 2 3 2" xfId="5151" xr:uid="{00000000-0005-0000-0000-00000E120000}"/>
    <cellStyle name="Date 2 2 3 2 2 2 3 2 2 2 4" xfId="5152" xr:uid="{00000000-0005-0000-0000-00000F120000}"/>
    <cellStyle name="Date 2 2 3 2 2 2 3 2 2 3" xfId="5153" xr:uid="{00000000-0005-0000-0000-000010120000}"/>
    <cellStyle name="Date 2 2 3 2 2 2 3 2 2 3 2" xfId="5154" xr:uid="{00000000-0005-0000-0000-000011120000}"/>
    <cellStyle name="Date 2 2 3 2 2 2 3 2 2 3 2 2" xfId="5155" xr:uid="{00000000-0005-0000-0000-000012120000}"/>
    <cellStyle name="Date 2 2 3 2 2 2 3 2 2 4" xfId="5156" xr:uid="{00000000-0005-0000-0000-000013120000}"/>
    <cellStyle name="Date 2 2 3 2 2 2 3 2 2 5" xfId="5157" xr:uid="{00000000-0005-0000-0000-000014120000}"/>
    <cellStyle name="Date 2 2 3 2 2 2 3 2 2 6" xfId="5158" xr:uid="{00000000-0005-0000-0000-000015120000}"/>
    <cellStyle name="Date 2 2 3 2 2 2 3 2 2 7" xfId="5159" xr:uid="{00000000-0005-0000-0000-000016120000}"/>
    <cellStyle name="Date 2 2 3 2 2 2 3 2 3" xfId="5160" xr:uid="{00000000-0005-0000-0000-000017120000}"/>
    <cellStyle name="Date 2 2 3 2 2 2 3 2 3 2" xfId="5161" xr:uid="{00000000-0005-0000-0000-000018120000}"/>
    <cellStyle name="Date 2 2 3 2 2 2 3 2 3 3" xfId="5162" xr:uid="{00000000-0005-0000-0000-000019120000}"/>
    <cellStyle name="Date 2 2 3 2 2 2 3 2 3 3 2" xfId="5163" xr:uid="{00000000-0005-0000-0000-00001A120000}"/>
    <cellStyle name="Date 2 2 3 2 2 2 3 2 3 4" xfId="5164" xr:uid="{00000000-0005-0000-0000-00001B120000}"/>
    <cellStyle name="Date 2 2 3 2 2 2 3 2 4" xfId="5165" xr:uid="{00000000-0005-0000-0000-00001C120000}"/>
    <cellStyle name="Date 2 2 3 2 2 2 3 2 4 2" xfId="5166" xr:uid="{00000000-0005-0000-0000-00001D120000}"/>
    <cellStyle name="Date 2 2 3 2 2 2 3 2 4 2 2" xfId="5167" xr:uid="{00000000-0005-0000-0000-00001E120000}"/>
    <cellStyle name="Date 2 2 3 2 2 2 3 2 5" xfId="5168" xr:uid="{00000000-0005-0000-0000-00001F120000}"/>
    <cellStyle name="Date 2 2 3 2 2 2 3 2 6" xfId="5169" xr:uid="{00000000-0005-0000-0000-000020120000}"/>
    <cellStyle name="Date 2 2 3 2 2 2 3 2 7" xfId="5170" xr:uid="{00000000-0005-0000-0000-000021120000}"/>
    <cellStyle name="Date 2 2 3 2 2 2 3 2 8" xfId="5171" xr:uid="{00000000-0005-0000-0000-000022120000}"/>
    <cellStyle name="Date 2 2 3 2 2 2 3 3" xfId="5172" xr:uid="{00000000-0005-0000-0000-000023120000}"/>
    <cellStyle name="Date 2 2 3 2 2 2 3 3 2" xfId="5173" xr:uid="{00000000-0005-0000-0000-000024120000}"/>
    <cellStyle name="Date 2 2 3 2 2 2 3 3 2 2" xfId="5174" xr:uid="{00000000-0005-0000-0000-000025120000}"/>
    <cellStyle name="Date 2 2 3 2 2 2 3 3 2 3" xfId="5175" xr:uid="{00000000-0005-0000-0000-000026120000}"/>
    <cellStyle name="Date 2 2 3 2 2 2 3 3 2 3 2" xfId="5176" xr:uid="{00000000-0005-0000-0000-000027120000}"/>
    <cellStyle name="Date 2 2 3 2 2 2 3 3 2 4" xfId="5177" xr:uid="{00000000-0005-0000-0000-000028120000}"/>
    <cellStyle name="Date 2 2 3 2 2 2 3 3 3" xfId="5178" xr:uid="{00000000-0005-0000-0000-000029120000}"/>
    <cellStyle name="Date 2 2 3 2 2 2 3 3 3 2" xfId="5179" xr:uid="{00000000-0005-0000-0000-00002A120000}"/>
    <cellStyle name="Date 2 2 3 2 2 2 3 3 3 2 2" xfId="5180" xr:uid="{00000000-0005-0000-0000-00002B120000}"/>
    <cellStyle name="Date 2 2 3 2 2 2 3 3 4" xfId="5181" xr:uid="{00000000-0005-0000-0000-00002C120000}"/>
    <cellStyle name="Date 2 2 3 2 2 2 3 3 5" xfId="5182" xr:uid="{00000000-0005-0000-0000-00002D120000}"/>
    <cellStyle name="Date 2 2 3 2 2 2 3 3 6" xfId="5183" xr:uid="{00000000-0005-0000-0000-00002E120000}"/>
    <cellStyle name="Date 2 2 3 2 2 2 3 3 7" xfId="5184" xr:uid="{00000000-0005-0000-0000-00002F120000}"/>
    <cellStyle name="Date 2 2 3 2 2 2 3 4" xfId="5185" xr:uid="{00000000-0005-0000-0000-000030120000}"/>
    <cellStyle name="Date 2 2 3 2 2 2 3 4 2" xfId="5186" xr:uid="{00000000-0005-0000-0000-000031120000}"/>
    <cellStyle name="Date 2 2 3 2 2 2 3 4 3" xfId="5187" xr:uid="{00000000-0005-0000-0000-000032120000}"/>
    <cellStyle name="Date 2 2 3 2 2 2 3 4 3 2" xfId="5188" xr:uid="{00000000-0005-0000-0000-000033120000}"/>
    <cellStyle name="Date 2 2 3 2 2 2 3 5" xfId="5189" xr:uid="{00000000-0005-0000-0000-000034120000}"/>
    <cellStyle name="Date 2 2 3 2 2 2 4" xfId="5190" xr:uid="{00000000-0005-0000-0000-000035120000}"/>
    <cellStyle name="Date 2 2 3 2 2 2 4 2" xfId="5191" xr:uid="{00000000-0005-0000-0000-000036120000}"/>
    <cellStyle name="Date 2 2 3 2 2 2 4 2 2" xfId="5192" xr:uid="{00000000-0005-0000-0000-000037120000}"/>
    <cellStyle name="Date 2 2 3 2 2 2 4 2 2 2" xfId="5193" xr:uid="{00000000-0005-0000-0000-000038120000}"/>
    <cellStyle name="Date 2 2 3 2 2 2 4 2 2 2 2" xfId="5194" xr:uid="{00000000-0005-0000-0000-000039120000}"/>
    <cellStyle name="Date 2 2 3 2 2 2 4 2 2 2 2 2" xfId="5195" xr:uid="{00000000-0005-0000-0000-00003A120000}"/>
    <cellStyle name="Date 2 2 3 2 2 2 4 2 2 2 2 3" xfId="5196" xr:uid="{00000000-0005-0000-0000-00003B120000}"/>
    <cellStyle name="Date 2 2 3 2 2 2 4 2 2 2 2 3 2" xfId="5197" xr:uid="{00000000-0005-0000-0000-00003C120000}"/>
    <cellStyle name="Date 2 2 3 2 2 2 4 2 2 2 2 4" xfId="5198" xr:uid="{00000000-0005-0000-0000-00003D120000}"/>
    <cellStyle name="Date 2 2 3 2 2 2 4 2 2 2 3" xfId="5199" xr:uid="{00000000-0005-0000-0000-00003E120000}"/>
    <cellStyle name="Date 2 2 3 2 2 2 4 2 2 2 3 2" xfId="5200" xr:uid="{00000000-0005-0000-0000-00003F120000}"/>
    <cellStyle name="Date 2 2 3 2 2 2 4 2 2 2 3 2 2" xfId="5201" xr:uid="{00000000-0005-0000-0000-000040120000}"/>
    <cellStyle name="Date 2 2 3 2 2 2 4 2 2 2 4" xfId="5202" xr:uid="{00000000-0005-0000-0000-000041120000}"/>
    <cellStyle name="Date 2 2 3 2 2 2 4 2 2 2 5" xfId="5203" xr:uid="{00000000-0005-0000-0000-000042120000}"/>
    <cellStyle name="Date 2 2 3 2 2 2 4 2 2 2 6" xfId="5204" xr:uid="{00000000-0005-0000-0000-000043120000}"/>
    <cellStyle name="Date 2 2 3 2 2 2 4 2 2 2 7" xfId="5205" xr:uid="{00000000-0005-0000-0000-000044120000}"/>
    <cellStyle name="Date 2 2 3 2 2 2 4 2 2 3" xfId="5206" xr:uid="{00000000-0005-0000-0000-000045120000}"/>
    <cellStyle name="Date 2 2 3 2 2 2 4 2 2 3 2" xfId="5207" xr:uid="{00000000-0005-0000-0000-000046120000}"/>
    <cellStyle name="Date 2 2 3 2 2 2 4 2 2 3 3" xfId="5208" xr:uid="{00000000-0005-0000-0000-000047120000}"/>
    <cellStyle name="Date 2 2 3 2 2 2 4 2 2 3 3 2" xfId="5209" xr:uid="{00000000-0005-0000-0000-000048120000}"/>
    <cellStyle name="Date 2 2 3 2 2 2 4 2 2 3 4" xfId="5210" xr:uid="{00000000-0005-0000-0000-000049120000}"/>
    <cellStyle name="Date 2 2 3 2 2 2 4 2 2 4" xfId="5211" xr:uid="{00000000-0005-0000-0000-00004A120000}"/>
    <cellStyle name="Date 2 2 3 2 2 2 4 2 2 4 2" xfId="5212" xr:uid="{00000000-0005-0000-0000-00004B120000}"/>
    <cellStyle name="Date 2 2 3 2 2 2 4 2 2 4 2 2" xfId="5213" xr:uid="{00000000-0005-0000-0000-00004C120000}"/>
    <cellStyle name="Date 2 2 3 2 2 2 4 2 2 5" xfId="5214" xr:uid="{00000000-0005-0000-0000-00004D120000}"/>
    <cellStyle name="Date 2 2 3 2 2 2 4 2 2 6" xfId="5215" xr:uid="{00000000-0005-0000-0000-00004E120000}"/>
    <cellStyle name="Date 2 2 3 2 2 2 4 2 2 7" xfId="5216" xr:uid="{00000000-0005-0000-0000-00004F120000}"/>
    <cellStyle name="Date 2 2 3 2 2 2 4 2 2 8" xfId="5217" xr:uid="{00000000-0005-0000-0000-000050120000}"/>
    <cellStyle name="Date 2 2 3 2 2 2 4 2 3" xfId="5218" xr:uid="{00000000-0005-0000-0000-000051120000}"/>
    <cellStyle name="Date 2 2 3 2 2 2 4 2 3 2" xfId="5219" xr:uid="{00000000-0005-0000-0000-000052120000}"/>
    <cellStyle name="Date 2 2 3 2 2 2 4 2 3 2 2" xfId="5220" xr:uid="{00000000-0005-0000-0000-000053120000}"/>
    <cellStyle name="Date 2 2 3 2 2 2 4 2 3 2 3" xfId="5221" xr:uid="{00000000-0005-0000-0000-000054120000}"/>
    <cellStyle name="Date 2 2 3 2 2 2 4 2 3 2 3 2" xfId="5222" xr:uid="{00000000-0005-0000-0000-000055120000}"/>
    <cellStyle name="Date 2 2 3 2 2 2 4 2 3 2 4" xfId="5223" xr:uid="{00000000-0005-0000-0000-000056120000}"/>
    <cellStyle name="Date 2 2 3 2 2 2 4 2 3 3" xfId="5224" xr:uid="{00000000-0005-0000-0000-000057120000}"/>
    <cellStyle name="Date 2 2 3 2 2 2 4 2 3 3 2" xfId="5225" xr:uid="{00000000-0005-0000-0000-000058120000}"/>
    <cellStyle name="Date 2 2 3 2 2 2 4 2 3 3 2 2" xfId="5226" xr:uid="{00000000-0005-0000-0000-000059120000}"/>
    <cellStyle name="Date 2 2 3 2 2 2 4 2 3 4" xfId="5227" xr:uid="{00000000-0005-0000-0000-00005A120000}"/>
    <cellStyle name="Date 2 2 3 2 2 2 4 2 3 5" xfId="5228" xr:uid="{00000000-0005-0000-0000-00005B120000}"/>
    <cellStyle name="Date 2 2 3 2 2 2 4 2 3 6" xfId="5229" xr:uid="{00000000-0005-0000-0000-00005C120000}"/>
    <cellStyle name="Date 2 2 3 2 2 2 4 2 3 7" xfId="5230" xr:uid="{00000000-0005-0000-0000-00005D120000}"/>
    <cellStyle name="Date 2 2 3 2 2 2 4 2 4" xfId="5231" xr:uid="{00000000-0005-0000-0000-00005E120000}"/>
    <cellStyle name="Date 2 2 3 2 2 2 4 2 4 2" xfId="5232" xr:uid="{00000000-0005-0000-0000-00005F120000}"/>
    <cellStyle name="Date 2 2 3 2 2 2 4 2 4 3" xfId="5233" xr:uid="{00000000-0005-0000-0000-000060120000}"/>
    <cellStyle name="Date 2 2 3 2 2 2 4 2 4 3 2" xfId="5234" xr:uid="{00000000-0005-0000-0000-000061120000}"/>
    <cellStyle name="Date 2 2 3 2 2 2 4 2 5" xfId="5235" xr:uid="{00000000-0005-0000-0000-000062120000}"/>
    <cellStyle name="Date 2 2 3 2 2 2 4 3" xfId="5236" xr:uid="{00000000-0005-0000-0000-000063120000}"/>
    <cellStyle name="Date 2 2 3 2 2 2 4 3 2" xfId="5237" xr:uid="{00000000-0005-0000-0000-000064120000}"/>
    <cellStyle name="Date 2 2 3 2 2 2 4 3 2 2" xfId="5238" xr:uid="{00000000-0005-0000-0000-000065120000}"/>
    <cellStyle name="Date 2 2 3 2 2 2 4 3 2 2 2" xfId="5239" xr:uid="{00000000-0005-0000-0000-000066120000}"/>
    <cellStyle name="Date 2 2 3 2 2 2 4 3 2 2 3" xfId="5240" xr:uid="{00000000-0005-0000-0000-000067120000}"/>
    <cellStyle name="Date 2 2 3 2 2 2 4 3 2 2 3 2" xfId="5241" xr:uid="{00000000-0005-0000-0000-000068120000}"/>
    <cellStyle name="Date 2 2 3 2 2 2 4 3 2 2 4" xfId="5242" xr:uid="{00000000-0005-0000-0000-000069120000}"/>
    <cellStyle name="Date 2 2 3 2 2 2 4 3 2 3" xfId="5243" xr:uid="{00000000-0005-0000-0000-00006A120000}"/>
    <cellStyle name="Date 2 2 3 2 2 2 4 3 2 3 2" xfId="5244" xr:uid="{00000000-0005-0000-0000-00006B120000}"/>
    <cellStyle name="Date 2 2 3 2 2 2 4 3 2 3 2 2" xfId="5245" xr:uid="{00000000-0005-0000-0000-00006C120000}"/>
    <cellStyle name="Date 2 2 3 2 2 2 4 3 2 4" xfId="5246" xr:uid="{00000000-0005-0000-0000-00006D120000}"/>
    <cellStyle name="Date 2 2 3 2 2 2 4 3 2 5" xfId="5247" xr:uid="{00000000-0005-0000-0000-00006E120000}"/>
    <cellStyle name="Date 2 2 3 2 2 2 4 3 2 6" xfId="5248" xr:uid="{00000000-0005-0000-0000-00006F120000}"/>
    <cellStyle name="Date 2 2 3 2 2 2 4 3 2 7" xfId="5249" xr:uid="{00000000-0005-0000-0000-000070120000}"/>
    <cellStyle name="Date 2 2 3 2 2 2 4 3 3" xfId="5250" xr:uid="{00000000-0005-0000-0000-000071120000}"/>
    <cellStyle name="Date 2 2 3 2 2 2 4 3 3 2" xfId="5251" xr:uid="{00000000-0005-0000-0000-000072120000}"/>
    <cellStyle name="Date 2 2 3 2 2 2 4 3 3 3" xfId="5252" xr:uid="{00000000-0005-0000-0000-000073120000}"/>
    <cellStyle name="Date 2 2 3 2 2 2 4 3 3 3 2" xfId="5253" xr:uid="{00000000-0005-0000-0000-000074120000}"/>
    <cellStyle name="Date 2 2 3 2 2 2 4 3 3 4" xfId="5254" xr:uid="{00000000-0005-0000-0000-000075120000}"/>
    <cellStyle name="Date 2 2 3 2 2 2 4 3 4" xfId="5255" xr:uid="{00000000-0005-0000-0000-000076120000}"/>
    <cellStyle name="Date 2 2 3 2 2 2 4 3 4 2" xfId="5256" xr:uid="{00000000-0005-0000-0000-000077120000}"/>
    <cellStyle name="Date 2 2 3 2 2 2 4 3 4 2 2" xfId="5257" xr:uid="{00000000-0005-0000-0000-000078120000}"/>
    <cellStyle name="Date 2 2 3 2 2 2 4 3 5" xfId="5258" xr:uid="{00000000-0005-0000-0000-000079120000}"/>
    <cellStyle name="Date 2 2 3 2 2 2 4 3 6" xfId="5259" xr:uid="{00000000-0005-0000-0000-00007A120000}"/>
    <cellStyle name="Date 2 2 3 2 2 2 4 3 7" xfId="5260" xr:uid="{00000000-0005-0000-0000-00007B120000}"/>
    <cellStyle name="Date 2 2 3 2 2 2 4 3 8" xfId="5261" xr:uid="{00000000-0005-0000-0000-00007C120000}"/>
    <cellStyle name="Date 2 2 3 2 2 2 4 4" xfId="5262" xr:uid="{00000000-0005-0000-0000-00007D120000}"/>
    <cellStyle name="Date 2 2 3 2 2 2 4 4 2" xfId="5263" xr:uid="{00000000-0005-0000-0000-00007E120000}"/>
    <cellStyle name="Date 2 2 3 2 2 2 4 4 2 2" xfId="5264" xr:uid="{00000000-0005-0000-0000-00007F120000}"/>
    <cellStyle name="Date 2 2 3 2 2 2 4 4 2 3" xfId="5265" xr:uid="{00000000-0005-0000-0000-000080120000}"/>
    <cellStyle name="Date 2 2 3 2 2 2 4 4 2 3 2" xfId="5266" xr:uid="{00000000-0005-0000-0000-000081120000}"/>
    <cellStyle name="Date 2 2 3 2 2 2 4 4 2 4" xfId="5267" xr:uid="{00000000-0005-0000-0000-000082120000}"/>
    <cellStyle name="Date 2 2 3 2 2 2 4 4 3" xfId="5268" xr:uid="{00000000-0005-0000-0000-000083120000}"/>
    <cellStyle name="Date 2 2 3 2 2 2 4 4 3 2" xfId="5269" xr:uid="{00000000-0005-0000-0000-000084120000}"/>
    <cellStyle name="Date 2 2 3 2 2 2 4 4 3 2 2" xfId="5270" xr:uid="{00000000-0005-0000-0000-000085120000}"/>
    <cellStyle name="Date 2 2 3 2 2 2 4 4 4" xfId="5271" xr:uid="{00000000-0005-0000-0000-000086120000}"/>
    <cellStyle name="Date 2 2 3 2 2 2 4 4 5" xfId="5272" xr:uid="{00000000-0005-0000-0000-000087120000}"/>
    <cellStyle name="Date 2 2 3 2 2 2 4 4 6" xfId="5273" xr:uid="{00000000-0005-0000-0000-000088120000}"/>
    <cellStyle name="Date 2 2 3 2 2 2 4 4 7" xfId="5274" xr:uid="{00000000-0005-0000-0000-000089120000}"/>
    <cellStyle name="Date 2 2 3 2 2 2 4 5" xfId="5275" xr:uid="{00000000-0005-0000-0000-00008A120000}"/>
    <cellStyle name="Date 2 2 3 2 2 2 4 5 2" xfId="5276" xr:uid="{00000000-0005-0000-0000-00008B120000}"/>
    <cellStyle name="Date 2 2 3 2 2 2 4 5 3" xfId="5277" xr:uid="{00000000-0005-0000-0000-00008C120000}"/>
    <cellStyle name="Date 2 2 3 2 2 2 4 5 3 2" xfId="5278" xr:uid="{00000000-0005-0000-0000-00008D120000}"/>
    <cellStyle name="Date 2 2 3 2 2 2 4 6" xfId="5279" xr:uid="{00000000-0005-0000-0000-00008E120000}"/>
    <cellStyle name="Date 2 2 3 2 2 2 4 7" xfId="5280" xr:uid="{00000000-0005-0000-0000-00008F120000}"/>
    <cellStyle name="Date 2 2 3 2 2 2 4 8" xfId="5281" xr:uid="{00000000-0005-0000-0000-000090120000}"/>
    <cellStyle name="Date 2 2 3 2 2 2 4 9" xfId="5282" xr:uid="{00000000-0005-0000-0000-000091120000}"/>
    <cellStyle name="Date 2 2 3 2 2 2 5" xfId="5283" xr:uid="{00000000-0005-0000-0000-000092120000}"/>
    <cellStyle name="Date 2 2 3 2 2 2 5 2" xfId="5284" xr:uid="{00000000-0005-0000-0000-000093120000}"/>
    <cellStyle name="Date 2 2 3 2 2 2 5 2 2" xfId="5285" xr:uid="{00000000-0005-0000-0000-000094120000}"/>
    <cellStyle name="Date 2 2 3 2 2 2 5 2 2 2" xfId="5286" xr:uid="{00000000-0005-0000-0000-000095120000}"/>
    <cellStyle name="Date 2 2 3 2 2 2 5 2 2 3" xfId="5287" xr:uid="{00000000-0005-0000-0000-000096120000}"/>
    <cellStyle name="Date 2 2 3 2 2 2 5 2 2 3 2" xfId="5288" xr:uid="{00000000-0005-0000-0000-000097120000}"/>
    <cellStyle name="Date 2 2 3 2 2 2 5 2 2 4" xfId="5289" xr:uid="{00000000-0005-0000-0000-000098120000}"/>
    <cellStyle name="Date 2 2 3 2 2 2 5 2 3" xfId="5290" xr:uid="{00000000-0005-0000-0000-000099120000}"/>
    <cellStyle name="Date 2 2 3 2 2 2 5 2 3 2" xfId="5291" xr:uid="{00000000-0005-0000-0000-00009A120000}"/>
    <cellStyle name="Date 2 2 3 2 2 2 5 2 3 2 2" xfId="5292" xr:uid="{00000000-0005-0000-0000-00009B120000}"/>
    <cellStyle name="Date 2 2 3 2 2 2 5 2 4" xfId="5293" xr:uid="{00000000-0005-0000-0000-00009C120000}"/>
    <cellStyle name="Date 2 2 3 2 2 2 5 2 5" xfId="5294" xr:uid="{00000000-0005-0000-0000-00009D120000}"/>
    <cellStyle name="Date 2 2 3 2 2 2 5 2 6" xfId="5295" xr:uid="{00000000-0005-0000-0000-00009E120000}"/>
    <cellStyle name="Date 2 2 3 2 2 2 5 2 7" xfId="5296" xr:uid="{00000000-0005-0000-0000-00009F120000}"/>
    <cellStyle name="Date 2 2 3 2 2 2 5 3" xfId="5297" xr:uid="{00000000-0005-0000-0000-0000A0120000}"/>
    <cellStyle name="Date 2 2 3 2 2 2 5 3 2" xfId="5298" xr:uid="{00000000-0005-0000-0000-0000A1120000}"/>
    <cellStyle name="Date 2 2 3 2 2 2 5 3 3" xfId="5299" xr:uid="{00000000-0005-0000-0000-0000A2120000}"/>
    <cellStyle name="Date 2 2 3 2 2 2 5 3 3 2" xfId="5300" xr:uid="{00000000-0005-0000-0000-0000A3120000}"/>
    <cellStyle name="Date 2 2 3 2 2 2 5 3 4" xfId="5301" xr:uid="{00000000-0005-0000-0000-0000A4120000}"/>
    <cellStyle name="Date 2 2 3 2 2 2 5 4" xfId="5302" xr:uid="{00000000-0005-0000-0000-0000A5120000}"/>
    <cellStyle name="Date 2 2 3 2 2 2 5 4 2" xfId="5303" xr:uid="{00000000-0005-0000-0000-0000A6120000}"/>
    <cellStyle name="Date 2 2 3 2 2 2 5 4 2 2" xfId="5304" xr:uid="{00000000-0005-0000-0000-0000A7120000}"/>
    <cellStyle name="Date 2 2 3 2 2 2 5 5" xfId="5305" xr:uid="{00000000-0005-0000-0000-0000A8120000}"/>
    <cellStyle name="Date 2 2 3 2 2 2 5 6" xfId="5306" xr:uid="{00000000-0005-0000-0000-0000A9120000}"/>
    <cellStyle name="Date 2 2 3 2 2 2 5 7" xfId="5307" xr:uid="{00000000-0005-0000-0000-0000AA120000}"/>
    <cellStyle name="Date 2 2 3 2 2 2 5 8" xfId="5308" xr:uid="{00000000-0005-0000-0000-0000AB120000}"/>
    <cellStyle name="Date 2 2 3 2 2 2 6" xfId="5309" xr:uid="{00000000-0005-0000-0000-0000AC120000}"/>
    <cellStyle name="Date 2 2 3 2 2 2 6 2" xfId="5310" xr:uid="{00000000-0005-0000-0000-0000AD120000}"/>
    <cellStyle name="Date 2 2 3 2 2 2 6 2 2" xfId="5311" xr:uid="{00000000-0005-0000-0000-0000AE120000}"/>
    <cellStyle name="Date 2 2 3 2 2 2 6 2 3" xfId="5312" xr:uid="{00000000-0005-0000-0000-0000AF120000}"/>
    <cellStyle name="Date 2 2 3 2 2 2 6 2 3 2" xfId="5313" xr:uid="{00000000-0005-0000-0000-0000B0120000}"/>
    <cellStyle name="Date 2 2 3 2 2 2 6 2 4" xfId="5314" xr:uid="{00000000-0005-0000-0000-0000B1120000}"/>
    <cellStyle name="Date 2 2 3 2 2 2 6 3" xfId="5315" xr:uid="{00000000-0005-0000-0000-0000B2120000}"/>
    <cellStyle name="Date 2 2 3 2 2 2 6 3 2" xfId="5316" xr:uid="{00000000-0005-0000-0000-0000B3120000}"/>
    <cellStyle name="Date 2 2 3 2 2 2 6 3 2 2" xfId="5317" xr:uid="{00000000-0005-0000-0000-0000B4120000}"/>
    <cellStyle name="Date 2 2 3 2 2 2 6 4" xfId="5318" xr:uid="{00000000-0005-0000-0000-0000B5120000}"/>
    <cellStyle name="Date 2 2 3 2 2 2 6 5" xfId="5319" xr:uid="{00000000-0005-0000-0000-0000B6120000}"/>
    <cellStyle name="Date 2 2 3 2 2 2 6 6" xfId="5320" xr:uid="{00000000-0005-0000-0000-0000B7120000}"/>
    <cellStyle name="Date 2 2 3 2 2 2 6 7" xfId="5321" xr:uid="{00000000-0005-0000-0000-0000B8120000}"/>
    <cellStyle name="Date 2 2 3 2 2 2 7" xfId="5322" xr:uid="{00000000-0005-0000-0000-0000B9120000}"/>
    <cellStyle name="Date 2 2 3 2 2 2 7 2" xfId="5323" xr:uid="{00000000-0005-0000-0000-0000BA120000}"/>
    <cellStyle name="Date 2 2 3 2 2 2 7 3" xfId="5324" xr:uid="{00000000-0005-0000-0000-0000BB120000}"/>
    <cellStyle name="Date 2 2 3 2 2 2 7 3 2" xfId="5325" xr:uid="{00000000-0005-0000-0000-0000BC120000}"/>
    <cellStyle name="Date 2 2 3 2 2 2 8" xfId="5326" xr:uid="{00000000-0005-0000-0000-0000BD120000}"/>
    <cellStyle name="Date 2 2 3 2 2 2 9" xfId="5327" xr:uid="{00000000-0005-0000-0000-0000BE120000}"/>
    <cellStyle name="Date 2 2 3 2 2 3" xfId="5328" xr:uid="{00000000-0005-0000-0000-0000BF120000}"/>
    <cellStyle name="Date 2 2 3 2 2 3 2" xfId="5329" xr:uid="{00000000-0005-0000-0000-0000C0120000}"/>
    <cellStyle name="Date 2 2 3 2 2 3 2 2" xfId="5330" xr:uid="{00000000-0005-0000-0000-0000C1120000}"/>
    <cellStyle name="Date 2 2 3 2 2 3 2 2 2" xfId="5331" xr:uid="{00000000-0005-0000-0000-0000C2120000}"/>
    <cellStyle name="Date 2 2 3 2 2 3 2 2 2 2" xfId="5332" xr:uid="{00000000-0005-0000-0000-0000C3120000}"/>
    <cellStyle name="Date 2 2 3 2 2 3 2 2 2 2 2" xfId="5333" xr:uid="{00000000-0005-0000-0000-0000C4120000}"/>
    <cellStyle name="Date 2 2 3 2 2 3 2 2 2 2 3" xfId="5334" xr:uid="{00000000-0005-0000-0000-0000C5120000}"/>
    <cellStyle name="Date 2 2 3 2 2 3 2 2 2 2 3 2" xfId="5335" xr:uid="{00000000-0005-0000-0000-0000C6120000}"/>
    <cellStyle name="Date 2 2 3 2 2 3 2 2 2 2 4" xfId="5336" xr:uid="{00000000-0005-0000-0000-0000C7120000}"/>
    <cellStyle name="Date 2 2 3 2 2 3 2 2 2 3" xfId="5337" xr:uid="{00000000-0005-0000-0000-0000C8120000}"/>
    <cellStyle name="Date 2 2 3 2 2 3 2 2 2 3 2" xfId="5338" xr:uid="{00000000-0005-0000-0000-0000C9120000}"/>
    <cellStyle name="Date 2 2 3 2 2 3 2 2 2 3 2 2" xfId="5339" xr:uid="{00000000-0005-0000-0000-0000CA120000}"/>
    <cellStyle name="Date 2 2 3 2 2 3 2 2 2 4" xfId="5340" xr:uid="{00000000-0005-0000-0000-0000CB120000}"/>
    <cellStyle name="Date 2 2 3 2 2 3 2 2 2 5" xfId="5341" xr:uid="{00000000-0005-0000-0000-0000CC120000}"/>
    <cellStyle name="Date 2 2 3 2 2 3 2 2 2 6" xfId="5342" xr:uid="{00000000-0005-0000-0000-0000CD120000}"/>
    <cellStyle name="Date 2 2 3 2 2 3 2 2 2 7" xfId="5343" xr:uid="{00000000-0005-0000-0000-0000CE120000}"/>
    <cellStyle name="Date 2 2 3 2 2 3 2 2 3" xfId="5344" xr:uid="{00000000-0005-0000-0000-0000CF120000}"/>
    <cellStyle name="Date 2 2 3 2 2 3 2 2 3 2" xfId="5345" xr:uid="{00000000-0005-0000-0000-0000D0120000}"/>
    <cellStyle name="Date 2 2 3 2 2 3 2 2 3 3" xfId="5346" xr:uid="{00000000-0005-0000-0000-0000D1120000}"/>
    <cellStyle name="Date 2 2 3 2 2 3 2 2 3 3 2" xfId="5347" xr:uid="{00000000-0005-0000-0000-0000D2120000}"/>
    <cellStyle name="Date 2 2 3 2 2 3 2 2 3 4" xfId="5348" xr:uid="{00000000-0005-0000-0000-0000D3120000}"/>
    <cellStyle name="Date 2 2 3 2 2 3 2 2 4" xfId="5349" xr:uid="{00000000-0005-0000-0000-0000D4120000}"/>
    <cellStyle name="Date 2 2 3 2 2 3 2 2 4 2" xfId="5350" xr:uid="{00000000-0005-0000-0000-0000D5120000}"/>
    <cellStyle name="Date 2 2 3 2 2 3 2 2 4 2 2" xfId="5351" xr:uid="{00000000-0005-0000-0000-0000D6120000}"/>
    <cellStyle name="Date 2 2 3 2 2 3 2 2 5" xfId="5352" xr:uid="{00000000-0005-0000-0000-0000D7120000}"/>
    <cellStyle name="Date 2 2 3 2 2 3 2 2 6" xfId="5353" xr:uid="{00000000-0005-0000-0000-0000D8120000}"/>
    <cellStyle name="Date 2 2 3 2 2 3 2 2 7" xfId="5354" xr:uid="{00000000-0005-0000-0000-0000D9120000}"/>
    <cellStyle name="Date 2 2 3 2 2 3 2 2 8" xfId="5355" xr:uid="{00000000-0005-0000-0000-0000DA120000}"/>
    <cellStyle name="Date 2 2 3 2 2 3 2 3" xfId="5356" xr:uid="{00000000-0005-0000-0000-0000DB120000}"/>
    <cellStyle name="Date 2 2 3 2 2 3 2 3 2" xfId="5357" xr:uid="{00000000-0005-0000-0000-0000DC120000}"/>
    <cellStyle name="Date 2 2 3 2 2 3 2 3 2 2" xfId="5358" xr:uid="{00000000-0005-0000-0000-0000DD120000}"/>
    <cellStyle name="Date 2 2 3 2 2 3 2 3 2 3" xfId="5359" xr:uid="{00000000-0005-0000-0000-0000DE120000}"/>
    <cellStyle name="Date 2 2 3 2 2 3 2 3 2 3 2" xfId="5360" xr:uid="{00000000-0005-0000-0000-0000DF120000}"/>
    <cellStyle name="Date 2 2 3 2 2 3 2 3 2 4" xfId="5361" xr:uid="{00000000-0005-0000-0000-0000E0120000}"/>
    <cellStyle name="Date 2 2 3 2 2 3 2 3 3" xfId="5362" xr:uid="{00000000-0005-0000-0000-0000E1120000}"/>
    <cellStyle name="Date 2 2 3 2 2 3 2 3 3 2" xfId="5363" xr:uid="{00000000-0005-0000-0000-0000E2120000}"/>
    <cellStyle name="Date 2 2 3 2 2 3 2 3 3 2 2" xfId="5364" xr:uid="{00000000-0005-0000-0000-0000E3120000}"/>
    <cellStyle name="Date 2 2 3 2 2 3 2 3 4" xfId="5365" xr:uid="{00000000-0005-0000-0000-0000E4120000}"/>
    <cellStyle name="Date 2 2 3 2 2 3 2 3 5" xfId="5366" xr:uid="{00000000-0005-0000-0000-0000E5120000}"/>
    <cellStyle name="Date 2 2 3 2 2 3 2 3 6" xfId="5367" xr:uid="{00000000-0005-0000-0000-0000E6120000}"/>
    <cellStyle name="Date 2 2 3 2 2 3 2 3 7" xfId="5368" xr:uid="{00000000-0005-0000-0000-0000E7120000}"/>
    <cellStyle name="Date 2 2 3 2 2 3 2 4" xfId="5369" xr:uid="{00000000-0005-0000-0000-0000E8120000}"/>
    <cellStyle name="Date 2 2 3 2 2 3 2 4 2" xfId="5370" xr:uid="{00000000-0005-0000-0000-0000E9120000}"/>
    <cellStyle name="Date 2 2 3 2 2 3 2 4 3" xfId="5371" xr:uid="{00000000-0005-0000-0000-0000EA120000}"/>
    <cellStyle name="Date 2 2 3 2 2 3 2 4 3 2" xfId="5372" xr:uid="{00000000-0005-0000-0000-0000EB120000}"/>
    <cellStyle name="Date 2 2 3 2 2 3 2 5" xfId="5373" xr:uid="{00000000-0005-0000-0000-0000EC120000}"/>
    <cellStyle name="Date 2 2 3 2 2 3 3" xfId="5374" xr:uid="{00000000-0005-0000-0000-0000ED120000}"/>
    <cellStyle name="Date 2 2 3 2 2 3 3 2" xfId="5375" xr:uid="{00000000-0005-0000-0000-0000EE120000}"/>
    <cellStyle name="Date 2 2 3 2 2 3 3 2 2" xfId="5376" xr:uid="{00000000-0005-0000-0000-0000EF120000}"/>
    <cellStyle name="Date 2 2 3 2 2 3 3 2 2 2" xfId="5377" xr:uid="{00000000-0005-0000-0000-0000F0120000}"/>
    <cellStyle name="Date 2 2 3 2 2 3 3 2 2 3" xfId="5378" xr:uid="{00000000-0005-0000-0000-0000F1120000}"/>
    <cellStyle name="Date 2 2 3 2 2 3 3 2 2 3 2" xfId="5379" xr:uid="{00000000-0005-0000-0000-0000F2120000}"/>
    <cellStyle name="Date 2 2 3 2 2 3 3 2 2 4" xfId="5380" xr:uid="{00000000-0005-0000-0000-0000F3120000}"/>
    <cellStyle name="Date 2 2 3 2 2 3 3 2 3" xfId="5381" xr:uid="{00000000-0005-0000-0000-0000F4120000}"/>
    <cellStyle name="Date 2 2 3 2 2 3 3 2 3 2" xfId="5382" xr:uid="{00000000-0005-0000-0000-0000F5120000}"/>
    <cellStyle name="Date 2 2 3 2 2 3 3 2 3 2 2" xfId="5383" xr:uid="{00000000-0005-0000-0000-0000F6120000}"/>
    <cellStyle name="Date 2 2 3 2 2 3 3 2 4" xfId="5384" xr:uid="{00000000-0005-0000-0000-0000F7120000}"/>
    <cellStyle name="Date 2 2 3 2 2 3 3 2 5" xfId="5385" xr:uid="{00000000-0005-0000-0000-0000F8120000}"/>
    <cellStyle name="Date 2 2 3 2 2 3 3 2 6" xfId="5386" xr:uid="{00000000-0005-0000-0000-0000F9120000}"/>
    <cellStyle name="Date 2 2 3 2 2 3 3 2 7" xfId="5387" xr:uid="{00000000-0005-0000-0000-0000FA120000}"/>
    <cellStyle name="Date 2 2 3 2 2 3 3 3" xfId="5388" xr:uid="{00000000-0005-0000-0000-0000FB120000}"/>
    <cellStyle name="Date 2 2 3 2 2 3 3 3 2" xfId="5389" xr:uid="{00000000-0005-0000-0000-0000FC120000}"/>
    <cellStyle name="Date 2 2 3 2 2 3 3 3 3" xfId="5390" xr:uid="{00000000-0005-0000-0000-0000FD120000}"/>
    <cellStyle name="Date 2 2 3 2 2 3 3 3 3 2" xfId="5391" xr:uid="{00000000-0005-0000-0000-0000FE120000}"/>
    <cellStyle name="Date 2 2 3 2 2 3 3 3 4" xfId="5392" xr:uid="{00000000-0005-0000-0000-0000FF120000}"/>
    <cellStyle name="Date 2 2 3 2 2 3 3 4" xfId="5393" xr:uid="{00000000-0005-0000-0000-000000130000}"/>
    <cellStyle name="Date 2 2 3 2 2 3 3 4 2" xfId="5394" xr:uid="{00000000-0005-0000-0000-000001130000}"/>
    <cellStyle name="Date 2 2 3 2 2 3 3 4 2 2" xfId="5395" xr:uid="{00000000-0005-0000-0000-000002130000}"/>
    <cellStyle name="Date 2 2 3 2 2 3 3 5" xfId="5396" xr:uid="{00000000-0005-0000-0000-000003130000}"/>
    <cellStyle name="Date 2 2 3 2 2 3 3 6" xfId="5397" xr:uid="{00000000-0005-0000-0000-000004130000}"/>
    <cellStyle name="Date 2 2 3 2 2 3 3 7" xfId="5398" xr:uid="{00000000-0005-0000-0000-000005130000}"/>
    <cellStyle name="Date 2 2 3 2 2 3 3 8" xfId="5399" xr:uid="{00000000-0005-0000-0000-000006130000}"/>
    <cellStyle name="Date 2 2 3 2 2 3 4" xfId="5400" xr:uid="{00000000-0005-0000-0000-000007130000}"/>
    <cellStyle name="Date 2 2 3 2 2 3 4 2" xfId="5401" xr:uid="{00000000-0005-0000-0000-000008130000}"/>
    <cellStyle name="Date 2 2 3 2 2 3 4 2 2" xfId="5402" xr:uid="{00000000-0005-0000-0000-000009130000}"/>
    <cellStyle name="Date 2 2 3 2 2 3 4 2 3" xfId="5403" xr:uid="{00000000-0005-0000-0000-00000A130000}"/>
    <cellStyle name="Date 2 2 3 2 2 3 4 2 3 2" xfId="5404" xr:uid="{00000000-0005-0000-0000-00000B130000}"/>
    <cellStyle name="Date 2 2 3 2 2 3 4 2 4" xfId="5405" xr:uid="{00000000-0005-0000-0000-00000C130000}"/>
    <cellStyle name="Date 2 2 3 2 2 3 4 3" xfId="5406" xr:uid="{00000000-0005-0000-0000-00000D130000}"/>
    <cellStyle name="Date 2 2 3 2 2 3 4 3 2" xfId="5407" xr:uid="{00000000-0005-0000-0000-00000E130000}"/>
    <cellStyle name="Date 2 2 3 2 2 3 4 3 2 2" xfId="5408" xr:uid="{00000000-0005-0000-0000-00000F130000}"/>
    <cellStyle name="Date 2 2 3 2 2 3 4 4" xfId="5409" xr:uid="{00000000-0005-0000-0000-000010130000}"/>
    <cellStyle name="Date 2 2 3 2 2 3 4 5" xfId="5410" xr:uid="{00000000-0005-0000-0000-000011130000}"/>
    <cellStyle name="Date 2 2 3 2 2 3 4 6" xfId="5411" xr:uid="{00000000-0005-0000-0000-000012130000}"/>
    <cellStyle name="Date 2 2 3 2 2 3 4 7" xfId="5412" xr:uid="{00000000-0005-0000-0000-000013130000}"/>
    <cellStyle name="Date 2 2 3 2 2 3 5" xfId="5413" xr:uid="{00000000-0005-0000-0000-000014130000}"/>
    <cellStyle name="Date 2 2 3 2 2 3 5 2" xfId="5414" xr:uid="{00000000-0005-0000-0000-000015130000}"/>
    <cellStyle name="Date 2 2 3 2 2 3 5 3" xfId="5415" xr:uid="{00000000-0005-0000-0000-000016130000}"/>
    <cellStyle name="Date 2 2 3 2 2 3 5 3 2" xfId="5416" xr:uid="{00000000-0005-0000-0000-000017130000}"/>
    <cellStyle name="Date 2 2 3 2 2 3 6" xfId="5417" xr:uid="{00000000-0005-0000-0000-000018130000}"/>
    <cellStyle name="Date 2 2 3 2 2 3 7" xfId="5418" xr:uid="{00000000-0005-0000-0000-000019130000}"/>
    <cellStyle name="Date 2 2 3 2 2 3 8" xfId="5419" xr:uid="{00000000-0005-0000-0000-00001A130000}"/>
    <cellStyle name="Date 2 2 3 2 2 3 9" xfId="5420" xr:uid="{00000000-0005-0000-0000-00001B130000}"/>
    <cellStyle name="Date 2 2 3 2 2 4" xfId="5421" xr:uid="{00000000-0005-0000-0000-00001C130000}"/>
    <cellStyle name="Date 2 2 3 2 2 4 2" xfId="5422" xr:uid="{00000000-0005-0000-0000-00001D130000}"/>
    <cellStyle name="Date 2 2 3 2 2 4 2 2" xfId="5423" xr:uid="{00000000-0005-0000-0000-00001E130000}"/>
    <cellStyle name="Date 2 2 3 2 2 4 2 2 2" xfId="5424" xr:uid="{00000000-0005-0000-0000-00001F130000}"/>
    <cellStyle name="Date 2 2 3 2 2 4 2 2 2 2" xfId="5425" xr:uid="{00000000-0005-0000-0000-000020130000}"/>
    <cellStyle name="Date 2 2 3 2 2 4 2 2 2 2 2" xfId="5426" xr:uid="{00000000-0005-0000-0000-000021130000}"/>
    <cellStyle name="Date 2 2 3 2 2 4 2 2 2 2 3" xfId="5427" xr:uid="{00000000-0005-0000-0000-000022130000}"/>
    <cellStyle name="Date 2 2 3 2 2 4 2 2 2 2 3 2" xfId="5428" xr:uid="{00000000-0005-0000-0000-000023130000}"/>
    <cellStyle name="Date 2 2 3 2 2 4 2 2 2 2 4" xfId="5429" xr:uid="{00000000-0005-0000-0000-000024130000}"/>
    <cellStyle name="Date 2 2 3 2 2 4 2 2 2 3" xfId="5430" xr:uid="{00000000-0005-0000-0000-000025130000}"/>
    <cellStyle name="Date 2 2 3 2 2 4 2 2 2 3 2" xfId="5431" xr:uid="{00000000-0005-0000-0000-000026130000}"/>
    <cellStyle name="Date 2 2 3 2 2 4 2 2 2 3 2 2" xfId="5432" xr:uid="{00000000-0005-0000-0000-000027130000}"/>
    <cellStyle name="Date 2 2 3 2 2 4 2 2 2 4" xfId="5433" xr:uid="{00000000-0005-0000-0000-000028130000}"/>
    <cellStyle name="Date 2 2 3 2 2 4 2 2 2 5" xfId="5434" xr:uid="{00000000-0005-0000-0000-000029130000}"/>
    <cellStyle name="Date 2 2 3 2 2 4 2 2 2 6" xfId="5435" xr:uid="{00000000-0005-0000-0000-00002A130000}"/>
    <cellStyle name="Date 2 2 3 2 2 4 2 2 2 7" xfId="5436" xr:uid="{00000000-0005-0000-0000-00002B130000}"/>
    <cellStyle name="Date 2 2 3 2 2 4 2 2 3" xfId="5437" xr:uid="{00000000-0005-0000-0000-00002C130000}"/>
    <cellStyle name="Date 2 2 3 2 2 4 2 2 3 2" xfId="5438" xr:uid="{00000000-0005-0000-0000-00002D130000}"/>
    <cellStyle name="Date 2 2 3 2 2 4 2 2 3 3" xfId="5439" xr:uid="{00000000-0005-0000-0000-00002E130000}"/>
    <cellStyle name="Date 2 2 3 2 2 4 2 2 3 3 2" xfId="5440" xr:uid="{00000000-0005-0000-0000-00002F130000}"/>
    <cellStyle name="Date 2 2 3 2 2 4 2 2 3 4" xfId="5441" xr:uid="{00000000-0005-0000-0000-000030130000}"/>
    <cellStyle name="Date 2 2 3 2 2 4 2 2 4" xfId="5442" xr:uid="{00000000-0005-0000-0000-000031130000}"/>
    <cellStyle name="Date 2 2 3 2 2 4 2 2 4 2" xfId="5443" xr:uid="{00000000-0005-0000-0000-000032130000}"/>
    <cellStyle name="Date 2 2 3 2 2 4 2 2 4 2 2" xfId="5444" xr:uid="{00000000-0005-0000-0000-000033130000}"/>
    <cellStyle name="Date 2 2 3 2 2 4 2 2 5" xfId="5445" xr:uid="{00000000-0005-0000-0000-000034130000}"/>
    <cellStyle name="Date 2 2 3 2 2 4 2 2 6" xfId="5446" xr:uid="{00000000-0005-0000-0000-000035130000}"/>
    <cellStyle name="Date 2 2 3 2 2 4 2 2 7" xfId="5447" xr:uid="{00000000-0005-0000-0000-000036130000}"/>
    <cellStyle name="Date 2 2 3 2 2 4 2 2 8" xfId="5448" xr:uid="{00000000-0005-0000-0000-000037130000}"/>
    <cellStyle name="Date 2 2 3 2 2 4 2 3" xfId="5449" xr:uid="{00000000-0005-0000-0000-000038130000}"/>
    <cellStyle name="Date 2 2 3 2 2 4 2 3 2" xfId="5450" xr:uid="{00000000-0005-0000-0000-000039130000}"/>
    <cellStyle name="Date 2 2 3 2 2 4 2 3 2 2" xfId="5451" xr:uid="{00000000-0005-0000-0000-00003A130000}"/>
    <cellStyle name="Date 2 2 3 2 2 4 2 3 2 3" xfId="5452" xr:uid="{00000000-0005-0000-0000-00003B130000}"/>
    <cellStyle name="Date 2 2 3 2 2 4 2 3 2 3 2" xfId="5453" xr:uid="{00000000-0005-0000-0000-00003C130000}"/>
    <cellStyle name="Date 2 2 3 2 2 4 2 3 2 4" xfId="5454" xr:uid="{00000000-0005-0000-0000-00003D130000}"/>
    <cellStyle name="Date 2 2 3 2 2 4 2 3 3" xfId="5455" xr:uid="{00000000-0005-0000-0000-00003E130000}"/>
    <cellStyle name="Date 2 2 3 2 2 4 2 3 3 2" xfId="5456" xr:uid="{00000000-0005-0000-0000-00003F130000}"/>
    <cellStyle name="Date 2 2 3 2 2 4 2 3 3 2 2" xfId="5457" xr:uid="{00000000-0005-0000-0000-000040130000}"/>
    <cellStyle name="Date 2 2 3 2 2 4 2 3 4" xfId="5458" xr:uid="{00000000-0005-0000-0000-000041130000}"/>
    <cellStyle name="Date 2 2 3 2 2 4 2 3 5" xfId="5459" xr:uid="{00000000-0005-0000-0000-000042130000}"/>
    <cellStyle name="Date 2 2 3 2 2 4 2 3 6" xfId="5460" xr:uid="{00000000-0005-0000-0000-000043130000}"/>
    <cellStyle name="Date 2 2 3 2 2 4 2 3 7" xfId="5461" xr:uid="{00000000-0005-0000-0000-000044130000}"/>
    <cellStyle name="Date 2 2 3 2 2 4 2 4" xfId="5462" xr:uid="{00000000-0005-0000-0000-000045130000}"/>
    <cellStyle name="Date 2 2 3 2 2 4 2 4 2" xfId="5463" xr:uid="{00000000-0005-0000-0000-000046130000}"/>
    <cellStyle name="Date 2 2 3 2 2 4 2 4 3" xfId="5464" xr:uid="{00000000-0005-0000-0000-000047130000}"/>
    <cellStyle name="Date 2 2 3 2 2 4 2 4 3 2" xfId="5465" xr:uid="{00000000-0005-0000-0000-000048130000}"/>
    <cellStyle name="Date 2 2 3 2 2 4 2 5" xfId="5466" xr:uid="{00000000-0005-0000-0000-000049130000}"/>
    <cellStyle name="Date 2 2 3 2 2 4 3" xfId="5467" xr:uid="{00000000-0005-0000-0000-00004A130000}"/>
    <cellStyle name="Date 2 2 3 2 2 4 3 2" xfId="5468" xr:uid="{00000000-0005-0000-0000-00004B130000}"/>
    <cellStyle name="Date 2 2 3 2 2 4 3 2 2" xfId="5469" xr:uid="{00000000-0005-0000-0000-00004C130000}"/>
    <cellStyle name="Date 2 2 3 2 2 4 3 2 2 2" xfId="5470" xr:uid="{00000000-0005-0000-0000-00004D130000}"/>
    <cellStyle name="Date 2 2 3 2 2 4 3 2 2 3" xfId="5471" xr:uid="{00000000-0005-0000-0000-00004E130000}"/>
    <cellStyle name="Date 2 2 3 2 2 4 3 2 2 3 2" xfId="5472" xr:uid="{00000000-0005-0000-0000-00004F130000}"/>
    <cellStyle name="Date 2 2 3 2 2 4 3 2 2 4" xfId="5473" xr:uid="{00000000-0005-0000-0000-000050130000}"/>
    <cellStyle name="Date 2 2 3 2 2 4 3 2 3" xfId="5474" xr:uid="{00000000-0005-0000-0000-000051130000}"/>
    <cellStyle name="Date 2 2 3 2 2 4 3 2 3 2" xfId="5475" xr:uid="{00000000-0005-0000-0000-000052130000}"/>
    <cellStyle name="Date 2 2 3 2 2 4 3 2 3 2 2" xfId="5476" xr:uid="{00000000-0005-0000-0000-000053130000}"/>
    <cellStyle name="Date 2 2 3 2 2 4 3 2 4" xfId="5477" xr:uid="{00000000-0005-0000-0000-000054130000}"/>
    <cellStyle name="Date 2 2 3 2 2 4 3 2 5" xfId="5478" xr:uid="{00000000-0005-0000-0000-000055130000}"/>
    <cellStyle name="Date 2 2 3 2 2 4 3 2 6" xfId="5479" xr:uid="{00000000-0005-0000-0000-000056130000}"/>
    <cellStyle name="Date 2 2 3 2 2 4 3 2 7" xfId="5480" xr:uid="{00000000-0005-0000-0000-000057130000}"/>
    <cellStyle name="Date 2 2 3 2 2 4 3 3" xfId="5481" xr:uid="{00000000-0005-0000-0000-000058130000}"/>
    <cellStyle name="Date 2 2 3 2 2 4 3 3 2" xfId="5482" xr:uid="{00000000-0005-0000-0000-000059130000}"/>
    <cellStyle name="Date 2 2 3 2 2 4 3 3 3" xfId="5483" xr:uid="{00000000-0005-0000-0000-00005A130000}"/>
    <cellStyle name="Date 2 2 3 2 2 4 3 3 3 2" xfId="5484" xr:uid="{00000000-0005-0000-0000-00005B130000}"/>
    <cellStyle name="Date 2 2 3 2 2 4 3 3 4" xfId="5485" xr:uid="{00000000-0005-0000-0000-00005C130000}"/>
    <cellStyle name="Date 2 2 3 2 2 4 3 4" xfId="5486" xr:uid="{00000000-0005-0000-0000-00005D130000}"/>
    <cellStyle name="Date 2 2 3 2 2 4 3 4 2" xfId="5487" xr:uid="{00000000-0005-0000-0000-00005E130000}"/>
    <cellStyle name="Date 2 2 3 2 2 4 3 4 2 2" xfId="5488" xr:uid="{00000000-0005-0000-0000-00005F130000}"/>
    <cellStyle name="Date 2 2 3 2 2 4 3 5" xfId="5489" xr:uid="{00000000-0005-0000-0000-000060130000}"/>
    <cellStyle name="Date 2 2 3 2 2 4 3 6" xfId="5490" xr:uid="{00000000-0005-0000-0000-000061130000}"/>
    <cellStyle name="Date 2 2 3 2 2 4 3 7" xfId="5491" xr:uid="{00000000-0005-0000-0000-000062130000}"/>
    <cellStyle name="Date 2 2 3 2 2 4 3 8" xfId="5492" xr:uid="{00000000-0005-0000-0000-000063130000}"/>
    <cellStyle name="Date 2 2 3 2 2 4 4" xfId="5493" xr:uid="{00000000-0005-0000-0000-000064130000}"/>
    <cellStyle name="Date 2 2 3 2 2 4 4 2" xfId="5494" xr:uid="{00000000-0005-0000-0000-000065130000}"/>
    <cellStyle name="Date 2 2 3 2 2 4 4 2 2" xfId="5495" xr:uid="{00000000-0005-0000-0000-000066130000}"/>
    <cellStyle name="Date 2 2 3 2 2 4 4 2 3" xfId="5496" xr:uid="{00000000-0005-0000-0000-000067130000}"/>
    <cellStyle name="Date 2 2 3 2 2 4 4 2 3 2" xfId="5497" xr:uid="{00000000-0005-0000-0000-000068130000}"/>
    <cellStyle name="Date 2 2 3 2 2 4 4 2 4" xfId="5498" xr:uid="{00000000-0005-0000-0000-000069130000}"/>
    <cellStyle name="Date 2 2 3 2 2 4 4 3" xfId="5499" xr:uid="{00000000-0005-0000-0000-00006A130000}"/>
    <cellStyle name="Date 2 2 3 2 2 4 4 3 2" xfId="5500" xr:uid="{00000000-0005-0000-0000-00006B130000}"/>
    <cellStyle name="Date 2 2 3 2 2 4 4 3 2 2" xfId="5501" xr:uid="{00000000-0005-0000-0000-00006C130000}"/>
    <cellStyle name="Date 2 2 3 2 2 4 4 4" xfId="5502" xr:uid="{00000000-0005-0000-0000-00006D130000}"/>
    <cellStyle name="Date 2 2 3 2 2 4 4 5" xfId="5503" xr:uid="{00000000-0005-0000-0000-00006E130000}"/>
    <cellStyle name="Date 2 2 3 2 2 4 4 6" xfId="5504" xr:uid="{00000000-0005-0000-0000-00006F130000}"/>
    <cellStyle name="Date 2 2 3 2 2 4 4 7" xfId="5505" xr:uid="{00000000-0005-0000-0000-000070130000}"/>
    <cellStyle name="Date 2 2 3 2 2 4 5" xfId="5506" xr:uid="{00000000-0005-0000-0000-000071130000}"/>
    <cellStyle name="Date 2 2 3 2 2 4 5 2" xfId="5507" xr:uid="{00000000-0005-0000-0000-000072130000}"/>
    <cellStyle name="Date 2 2 3 2 2 4 5 3" xfId="5508" xr:uid="{00000000-0005-0000-0000-000073130000}"/>
    <cellStyle name="Date 2 2 3 2 2 4 5 3 2" xfId="5509" xr:uid="{00000000-0005-0000-0000-000074130000}"/>
    <cellStyle name="Date 2 2 3 2 2 4 6" xfId="5510" xr:uid="{00000000-0005-0000-0000-000075130000}"/>
    <cellStyle name="Date 2 2 3 2 2 4 7" xfId="5511" xr:uid="{00000000-0005-0000-0000-000076130000}"/>
    <cellStyle name="Date 2 2 3 2 2 4 8" xfId="5512" xr:uid="{00000000-0005-0000-0000-000077130000}"/>
    <cellStyle name="Date 2 2 3 2 2 4 9" xfId="5513" xr:uid="{00000000-0005-0000-0000-000078130000}"/>
    <cellStyle name="Date 2 2 3 2 2 5" xfId="5514" xr:uid="{00000000-0005-0000-0000-000079130000}"/>
    <cellStyle name="Date 2 2 3 2 2 5 2" xfId="5515" xr:uid="{00000000-0005-0000-0000-00007A130000}"/>
    <cellStyle name="Date 2 2 3 2 2 5 2 2" xfId="5516" xr:uid="{00000000-0005-0000-0000-00007B130000}"/>
    <cellStyle name="Date 2 2 3 2 2 5 2 2 2" xfId="5517" xr:uid="{00000000-0005-0000-0000-00007C130000}"/>
    <cellStyle name="Date 2 2 3 2 2 5 2 2 3" xfId="5518" xr:uid="{00000000-0005-0000-0000-00007D130000}"/>
    <cellStyle name="Date 2 2 3 2 2 5 2 2 3 2" xfId="5519" xr:uid="{00000000-0005-0000-0000-00007E130000}"/>
    <cellStyle name="Date 2 2 3 2 2 5 2 2 4" xfId="5520" xr:uid="{00000000-0005-0000-0000-00007F130000}"/>
    <cellStyle name="Date 2 2 3 2 2 5 2 3" xfId="5521" xr:uid="{00000000-0005-0000-0000-000080130000}"/>
    <cellStyle name="Date 2 2 3 2 2 5 2 3 2" xfId="5522" xr:uid="{00000000-0005-0000-0000-000081130000}"/>
    <cellStyle name="Date 2 2 3 2 2 5 2 3 2 2" xfId="5523" xr:uid="{00000000-0005-0000-0000-000082130000}"/>
    <cellStyle name="Date 2 2 3 2 2 5 2 4" xfId="5524" xr:uid="{00000000-0005-0000-0000-000083130000}"/>
    <cellStyle name="Date 2 2 3 2 2 5 2 5" xfId="5525" xr:uid="{00000000-0005-0000-0000-000084130000}"/>
    <cellStyle name="Date 2 2 3 2 2 5 2 6" xfId="5526" xr:uid="{00000000-0005-0000-0000-000085130000}"/>
    <cellStyle name="Date 2 2 3 2 2 5 2 7" xfId="5527" xr:uid="{00000000-0005-0000-0000-000086130000}"/>
    <cellStyle name="Date 2 2 3 2 2 5 3" xfId="5528" xr:uid="{00000000-0005-0000-0000-000087130000}"/>
    <cellStyle name="Date 2 2 3 2 2 5 3 2" xfId="5529" xr:uid="{00000000-0005-0000-0000-000088130000}"/>
    <cellStyle name="Date 2 2 3 2 2 5 3 3" xfId="5530" xr:uid="{00000000-0005-0000-0000-000089130000}"/>
    <cellStyle name="Date 2 2 3 2 2 5 3 3 2" xfId="5531" xr:uid="{00000000-0005-0000-0000-00008A130000}"/>
    <cellStyle name="Date 2 2 3 2 2 5 3 4" xfId="5532" xr:uid="{00000000-0005-0000-0000-00008B130000}"/>
    <cellStyle name="Date 2 2 3 2 2 5 4" xfId="5533" xr:uid="{00000000-0005-0000-0000-00008C130000}"/>
    <cellStyle name="Date 2 2 3 2 2 5 4 2" xfId="5534" xr:uid="{00000000-0005-0000-0000-00008D130000}"/>
    <cellStyle name="Date 2 2 3 2 2 5 4 2 2" xfId="5535" xr:uid="{00000000-0005-0000-0000-00008E130000}"/>
    <cellStyle name="Date 2 2 3 2 2 5 5" xfId="5536" xr:uid="{00000000-0005-0000-0000-00008F130000}"/>
    <cellStyle name="Date 2 2 3 2 2 5 6" xfId="5537" xr:uid="{00000000-0005-0000-0000-000090130000}"/>
    <cellStyle name="Date 2 2 3 2 2 5 7" xfId="5538" xr:uid="{00000000-0005-0000-0000-000091130000}"/>
    <cellStyle name="Date 2 2 3 2 2 5 8" xfId="5539" xr:uid="{00000000-0005-0000-0000-000092130000}"/>
    <cellStyle name="Date 2 2 3 2 2 6" xfId="5540" xr:uid="{00000000-0005-0000-0000-000093130000}"/>
    <cellStyle name="Date 2 2 3 2 2 6 2" xfId="5541" xr:uid="{00000000-0005-0000-0000-000094130000}"/>
    <cellStyle name="Date 2 2 3 2 2 6 2 2" xfId="5542" xr:uid="{00000000-0005-0000-0000-000095130000}"/>
    <cellStyle name="Date 2 2 3 2 2 6 2 3" xfId="5543" xr:uid="{00000000-0005-0000-0000-000096130000}"/>
    <cellStyle name="Date 2 2 3 2 2 6 2 3 2" xfId="5544" xr:uid="{00000000-0005-0000-0000-000097130000}"/>
    <cellStyle name="Date 2 2 3 2 2 6 2 4" xfId="5545" xr:uid="{00000000-0005-0000-0000-000098130000}"/>
    <cellStyle name="Date 2 2 3 2 2 6 3" xfId="5546" xr:uid="{00000000-0005-0000-0000-000099130000}"/>
    <cellStyle name="Date 2 2 3 2 2 6 3 2" xfId="5547" xr:uid="{00000000-0005-0000-0000-00009A130000}"/>
    <cellStyle name="Date 2 2 3 2 2 6 3 2 2" xfId="5548" xr:uid="{00000000-0005-0000-0000-00009B130000}"/>
    <cellStyle name="Date 2 2 3 2 2 6 4" xfId="5549" xr:uid="{00000000-0005-0000-0000-00009C130000}"/>
    <cellStyle name="Date 2 2 3 2 2 6 5" xfId="5550" xr:uid="{00000000-0005-0000-0000-00009D130000}"/>
    <cellStyle name="Date 2 2 3 2 2 6 6" xfId="5551" xr:uid="{00000000-0005-0000-0000-00009E130000}"/>
    <cellStyle name="Date 2 2 3 2 2 6 7" xfId="5552" xr:uid="{00000000-0005-0000-0000-00009F130000}"/>
    <cellStyle name="Date 2 2 3 2 2 7" xfId="5553" xr:uid="{00000000-0005-0000-0000-0000A0130000}"/>
    <cellStyle name="Date 2 2 3 2 2 7 2" xfId="5554" xr:uid="{00000000-0005-0000-0000-0000A1130000}"/>
    <cellStyle name="Date 2 2 3 2 2 7 3" xfId="5555" xr:uid="{00000000-0005-0000-0000-0000A2130000}"/>
    <cellStyle name="Date 2 2 3 2 2 7 3 2" xfId="5556" xr:uid="{00000000-0005-0000-0000-0000A3130000}"/>
    <cellStyle name="Date 2 2 3 2 2 8" xfId="5557" xr:uid="{00000000-0005-0000-0000-0000A4130000}"/>
    <cellStyle name="Date 2 2 3 2 3" xfId="5558" xr:uid="{00000000-0005-0000-0000-0000A5130000}"/>
    <cellStyle name="Date 2 2 3 2 3 10" xfId="5559" xr:uid="{00000000-0005-0000-0000-0000A6130000}"/>
    <cellStyle name="Date 2 2 3 2 3 11" xfId="5560" xr:uid="{00000000-0005-0000-0000-0000A7130000}"/>
    <cellStyle name="Date 2 2 3 2 3 2" xfId="5561" xr:uid="{00000000-0005-0000-0000-0000A8130000}"/>
    <cellStyle name="Date 2 2 3 2 3 2 2" xfId="5562" xr:uid="{00000000-0005-0000-0000-0000A9130000}"/>
    <cellStyle name="Date 2 2 3 2 3 2 2 2" xfId="5563" xr:uid="{00000000-0005-0000-0000-0000AA130000}"/>
    <cellStyle name="Date 2 2 3 2 3 2 2 2 2" xfId="5564" xr:uid="{00000000-0005-0000-0000-0000AB130000}"/>
    <cellStyle name="Date 2 2 3 2 3 2 2 2 2 2" xfId="5565" xr:uid="{00000000-0005-0000-0000-0000AC130000}"/>
    <cellStyle name="Date 2 2 3 2 3 2 2 2 2 2 2" xfId="5566" xr:uid="{00000000-0005-0000-0000-0000AD130000}"/>
    <cellStyle name="Date 2 2 3 2 3 2 2 2 2 2 3" xfId="5567" xr:uid="{00000000-0005-0000-0000-0000AE130000}"/>
    <cellStyle name="Date 2 2 3 2 3 2 2 2 2 2 3 2" xfId="5568" xr:uid="{00000000-0005-0000-0000-0000AF130000}"/>
    <cellStyle name="Date 2 2 3 2 3 2 2 2 2 2 4" xfId="5569" xr:uid="{00000000-0005-0000-0000-0000B0130000}"/>
    <cellStyle name="Date 2 2 3 2 3 2 2 2 2 3" xfId="5570" xr:uid="{00000000-0005-0000-0000-0000B1130000}"/>
    <cellStyle name="Date 2 2 3 2 3 2 2 2 2 3 2" xfId="5571" xr:uid="{00000000-0005-0000-0000-0000B2130000}"/>
    <cellStyle name="Date 2 2 3 2 3 2 2 2 2 3 2 2" xfId="5572" xr:uid="{00000000-0005-0000-0000-0000B3130000}"/>
    <cellStyle name="Date 2 2 3 2 3 2 2 2 2 4" xfId="5573" xr:uid="{00000000-0005-0000-0000-0000B4130000}"/>
    <cellStyle name="Date 2 2 3 2 3 2 2 2 2 5" xfId="5574" xr:uid="{00000000-0005-0000-0000-0000B5130000}"/>
    <cellStyle name="Date 2 2 3 2 3 2 2 2 2 6" xfId="5575" xr:uid="{00000000-0005-0000-0000-0000B6130000}"/>
    <cellStyle name="Date 2 2 3 2 3 2 2 2 2 7" xfId="5576" xr:uid="{00000000-0005-0000-0000-0000B7130000}"/>
    <cellStyle name="Date 2 2 3 2 3 2 2 2 3" xfId="5577" xr:uid="{00000000-0005-0000-0000-0000B8130000}"/>
    <cellStyle name="Date 2 2 3 2 3 2 2 2 3 2" xfId="5578" xr:uid="{00000000-0005-0000-0000-0000B9130000}"/>
    <cellStyle name="Date 2 2 3 2 3 2 2 2 3 3" xfId="5579" xr:uid="{00000000-0005-0000-0000-0000BA130000}"/>
    <cellStyle name="Date 2 2 3 2 3 2 2 2 3 3 2" xfId="5580" xr:uid="{00000000-0005-0000-0000-0000BB130000}"/>
    <cellStyle name="Date 2 2 3 2 3 2 2 2 3 4" xfId="5581" xr:uid="{00000000-0005-0000-0000-0000BC130000}"/>
    <cellStyle name="Date 2 2 3 2 3 2 2 2 4" xfId="5582" xr:uid="{00000000-0005-0000-0000-0000BD130000}"/>
    <cellStyle name="Date 2 2 3 2 3 2 2 2 4 2" xfId="5583" xr:uid="{00000000-0005-0000-0000-0000BE130000}"/>
    <cellStyle name="Date 2 2 3 2 3 2 2 2 4 2 2" xfId="5584" xr:uid="{00000000-0005-0000-0000-0000BF130000}"/>
    <cellStyle name="Date 2 2 3 2 3 2 2 2 5" xfId="5585" xr:uid="{00000000-0005-0000-0000-0000C0130000}"/>
    <cellStyle name="Date 2 2 3 2 3 2 2 2 6" xfId="5586" xr:uid="{00000000-0005-0000-0000-0000C1130000}"/>
    <cellStyle name="Date 2 2 3 2 3 2 2 2 7" xfId="5587" xr:uid="{00000000-0005-0000-0000-0000C2130000}"/>
    <cellStyle name="Date 2 2 3 2 3 2 2 2 8" xfId="5588" xr:uid="{00000000-0005-0000-0000-0000C3130000}"/>
    <cellStyle name="Date 2 2 3 2 3 2 2 3" xfId="5589" xr:uid="{00000000-0005-0000-0000-0000C4130000}"/>
    <cellStyle name="Date 2 2 3 2 3 2 2 3 2" xfId="5590" xr:uid="{00000000-0005-0000-0000-0000C5130000}"/>
    <cellStyle name="Date 2 2 3 2 3 2 2 3 2 2" xfId="5591" xr:uid="{00000000-0005-0000-0000-0000C6130000}"/>
    <cellStyle name="Date 2 2 3 2 3 2 2 3 2 3" xfId="5592" xr:uid="{00000000-0005-0000-0000-0000C7130000}"/>
    <cellStyle name="Date 2 2 3 2 3 2 2 3 2 3 2" xfId="5593" xr:uid="{00000000-0005-0000-0000-0000C8130000}"/>
    <cellStyle name="Date 2 2 3 2 3 2 2 3 2 4" xfId="5594" xr:uid="{00000000-0005-0000-0000-0000C9130000}"/>
    <cellStyle name="Date 2 2 3 2 3 2 2 3 3" xfId="5595" xr:uid="{00000000-0005-0000-0000-0000CA130000}"/>
    <cellStyle name="Date 2 2 3 2 3 2 2 3 3 2" xfId="5596" xr:uid="{00000000-0005-0000-0000-0000CB130000}"/>
    <cellStyle name="Date 2 2 3 2 3 2 2 3 3 2 2" xfId="5597" xr:uid="{00000000-0005-0000-0000-0000CC130000}"/>
    <cellStyle name="Date 2 2 3 2 3 2 2 3 4" xfId="5598" xr:uid="{00000000-0005-0000-0000-0000CD130000}"/>
    <cellStyle name="Date 2 2 3 2 3 2 2 3 5" xfId="5599" xr:uid="{00000000-0005-0000-0000-0000CE130000}"/>
    <cellStyle name="Date 2 2 3 2 3 2 2 3 6" xfId="5600" xr:uid="{00000000-0005-0000-0000-0000CF130000}"/>
    <cellStyle name="Date 2 2 3 2 3 2 2 3 7" xfId="5601" xr:uid="{00000000-0005-0000-0000-0000D0130000}"/>
    <cellStyle name="Date 2 2 3 2 3 2 2 4" xfId="5602" xr:uid="{00000000-0005-0000-0000-0000D1130000}"/>
    <cellStyle name="Date 2 2 3 2 3 2 2 4 2" xfId="5603" xr:uid="{00000000-0005-0000-0000-0000D2130000}"/>
    <cellStyle name="Date 2 2 3 2 3 2 2 4 3" xfId="5604" xr:uid="{00000000-0005-0000-0000-0000D3130000}"/>
    <cellStyle name="Date 2 2 3 2 3 2 2 4 3 2" xfId="5605" xr:uid="{00000000-0005-0000-0000-0000D4130000}"/>
    <cellStyle name="Date 2 2 3 2 3 2 2 5" xfId="5606" xr:uid="{00000000-0005-0000-0000-0000D5130000}"/>
    <cellStyle name="Date 2 2 3 2 3 2 3" xfId="5607" xr:uid="{00000000-0005-0000-0000-0000D6130000}"/>
    <cellStyle name="Date 2 2 3 2 3 2 3 2" xfId="5608" xr:uid="{00000000-0005-0000-0000-0000D7130000}"/>
    <cellStyle name="Date 2 2 3 2 3 2 3 2 2" xfId="5609" xr:uid="{00000000-0005-0000-0000-0000D8130000}"/>
    <cellStyle name="Date 2 2 3 2 3 2 3 2 2 2" xfId="5610" xr:uid="{00000000-0005-0000-0000-0000D9130000}"/>
    <cellStyle name="Date 2 2 3 2 3 2 3 2 2 3" xfId="5611" xr:uid="{00000000-0005-0000-0000-0000DA130000}"/>
    <cellStyle name="Date 2 2 3 2 3 2 3 2 2 3 2" xfId="5612" xr:uid="{00000000-0005-0000-0000-0000DB130000}"/>
    <cellStyle name="Date 2 2 3 2 3 2 3 2 2 4" xfId="5613" xr:uid="{00000000-0005-0000-0000-0000DC130000}"/>
    <cellStyle name="Date 2 2 3 2 3 2 3 2 3" xfId="5614" xr:uid="{00000000-0005-0000-0000-0000DD130000}"/>
    <cellStyle name="Date 2 2 3 2 3 2 3 2 3 2" xfId="5615" xr:uid="{00000000-0005-0000-0000-0000DE130000}"/>
    <cellStyle name="Date 2 2 3 2 3 2 3 2 3 2 2" xfId="5616" xr:uid="{00000000-0005-0000-0000-0000DF130000}"/>
    <cellStyle name="Date 2 2 3 2 3 2 3 2 4" xfId="5617" xr:uid="{00000000-0005-0000-0000-0000E0130000}"/>
    <cellStyle name="Date 2 2 3 2 3 2 3 2 5" xfId="5618" xr:uid="{00000000-0005-0000-0000-0000E1130000}"/>
    <cellStyle name="Date 2 2 3 2 3 2 3 2 6" xfId="5619" xr:uid="{00000000-0005-0000-0000-0000E2130000}"/>
    <cellStyle name="Date 2 2 3 2 3 2 3 2 7" xfId="5620" xr:uid="{00000000-0005-0000-0000-0000E3130000}"/>
    <cellStyle name="Date 2 2 3 2 3 2 3 3" xfId="5621" xr:uid="{00000000-0005-0000-0000-0000E4130000}"/>
    <cellStyle name="Date 2 2 3 2 3 2 3 3 2" xfId="5622" xr:uid="{00000000-0005-0000-0000-0000E5130000}"/>
    <cellStyle name="Date 2 2 3 2 3 2 3 3 3" xfId="5623" xr:uid="{00000000-0005-0000-0000-0000E6130000}"/>
    <cellStyle name="Date 2 2 3 2 3 2 3 3 3 2" xfId="5624" xr:uid="{00000000-0005-0000-0000-0000E7130000}"/>
    <cellStyle name="Date 2 2 3 2 3 2 3 3 4" xfId="5625" xr:uid="{00000000-0005-0000-0000-0000E8130000}"/>
    <cellStyle name="Date 2 2 3 2 3 2 3 4" xfId="5626" xr:uid="{00000000-0005-0000-0000-0000E9130000}"/>
    <cellStyle name="Date 2 2 3 2 3 2 3 4 2" xfId="5627" xr:uid="{00000000-0005-0000-0000-0000EA130000}"/>
    <cellStyle name="Date 2 2 3 2 3 2 3 4 2 2" xfId="5628" xr:uid="{00000000-0005-0000-0000-0000EB130000}"/>
    <cellStyle name="Date 2 2 3 2 3 2 3 5" xfId="5629" xr:uid="{00000000-0005-0000-0000-0000EC130000}"/>
    <cellStyle name="Date 2 2 3 2 3 2 3 6" xfId="5630" xr:uid="{00000000-0005-0000-0000-0000ED130000}"/>
    <cellStyle name="Date 2 2 3 2 3 2 3 7" xfId="5631" xr:uid="{00000000-0005-0000-0000-0000EE130000}"/>
    <cellStyle name="Date 2 2 3 2 3 2 3 8" xfId="5632" xr:uid="{00000000-0005-0000-0000-0000EF130000}"/>
    <cellStyle name="Date 2 2 3 2 3 2 4" xfId="5633" xr:uid="{00000000-0005-0000-0000-0000F0130000}"/>
    <cellStyle name="Date 2 2 3 2 3 2 4 2" xfId="5634" xr:uid="{00000000-0005-0000-0000-0000F1130000}"/>
    <cellStyle name="Date 2 2 3 2 3 2 4 2 2" xfId="5635" xr:uid="{00000000-0005-0000-0000-0000F2130000}"/>
    <cellStyle name="Date 2 2 3 2 3 2 4 2 3" xfId="5636" xr:uid="{00000000-0005-0000-0000-0000F3130000}"/>
    <cellStyle name="Date 2 2 3 2 3 2 4 2 3 2" xfId="5637" xr:uid="{00000000-0005-0000-0000-0000F4130000}"/>
    <cellStyle name="Date 2 2 3 2 3 2 4 2 4" xfId="5638" xr:uid="{00000000-0005-0000-0000-0000F5130000}"/>
    <cellStyle name="Date 2 2 3 2 3 2 4 3" xfId="5639" xr:uid="{00000000-0005-0000-0000-0000F6130000}"/>
    <cellStyle name="Date 2 2 3 2 3 2 4 3 2" xfId="5640" xr:uid="{00000000-0005-0000-0000-0000F7130000}"/>
    <cellStyle name="Date 2 2 3 2 3 2 4 3 2 2" xfId="5641" xr:uid="{00000000-0005-0000-0000-0000F8130000}"/>
    <cellStyle name="Date 2 2 3 2 3 2 4 4" xfId="5642" xr:uid="{00000000-0005-0000-0000-0000F9130000}"/>
    <cellStyle name="Date 2 2 3 2 3 2 4 5" xfId="5643" xr:uid="{00000000-0005-0000-0000-0000FA130000}"/>
    <cellStyle name="Date 2 2 3 2 3 2 4 6" xfId="5644" xr:uid="{00000000-0005-0000-0000-0000FB130000}"/>
    <cellStyle name="Date 2 2 3 2 3 2 4 7" xfId="5645" xr:uid="{00000000-0005-0000-0000-0000FC130000}"/>
    <cellStyle name="Date 2 2 3 2 3 2 5" xfId="5646" xr:uid="{00000000-0005-0000-0000-0000FD130000}"/>
    <cellStyle name="Date 2 2 3 2 3 2 5 2" xfId="5647" xr:uid="{00000000-0005-0000-0000-0000FE130000}"/>
    <cellStyle name="Date 2 2 3 2 3 2 5 3" xfId="5648" xr:uid="{00000000-0005-0000-0000-0000FF130000}"/>
    <cellStyle name="Date 2 2 3 2 3 2 5 3 2" xfId="5649" xr:uid="{00000000-0005-0000-0000-000000140000}"/>
    <cellStyle name="Date 2 2 3 2 3 2 6" xfId="5650" xr:uid="{00000000-0005-0000-0000-000001140000}"/>
    <cellStyle name="Date 2 2 3 2 3 2 7" xfId="5651" xr:uid="{00000000-0005-0000-0000-000002140000}"/>
    <cellStyle name="Date 2 2 3 2 3 2 8" xfId="5652" xr:uid="{00000000-0005-0000-0000-000003140000}"/>
    <cellStyle name="Date 2 2 3 2 3 2 9" xfId="5653" xr:uid="{00000000-0005-0000-0000-000004140000}"/>
    <cellStyle name="Date 2 2 3 2 3 3" xfId="5654" xr:uid="{00000000-0005-0000-0000-000005140000}"/>
    <cellStyle name="Date 2 2 3 2 3 3 2" xfId="5655" xr:uid="{00000000-0005-0000-0000-000006140000}"/>
    <cellStyle name="Date 2 2 3 2 3 3 2 2" xfId="5656" xr:uid="{00000000-0005-0000-0000-000007140000}"/>
    <cellStyle name="Date 2 2 3 2 3 3 2 2 2" xfId="5657" xr:uid="{00000000-0005-0000-0000-000008140000}"/>
    <cellStyle name="Date 2 2 3 2 3 3 2 2 2 2" xfId="5658" xr:uid="{00000000-0005-0000-0000-000009140000}"/>
    <cellStyle name="Date 2 2 3 2 3 3 2 2 2 3" xfId="5659" xr:uid="{00000000-0005-0000-0000-00000A140000}"/>
    <cellStyle name="Date 2 2 3 2 3 3 2 2 2 3 2" xfId="5660" xr:uid="{00000000-0005-0000-0000-00000B140000}"/>
    <cellStyle name="Date 2 2 3 2 3 3 2 2 2 4" xfId="5661" xr:uid="{00000000-0005-0000-0000-00000C140000}"/>
    <cellStyle name="Date 2 2 3 2 3 3 2 2 3" xfId="5662" xr:uid="{00000000-0005-0000-0000-00000D140000}"/>
    <cellStyle name="Date 2 2 3 2 3 3 2 2 3 2" xfId="5663" xr:uid="{00000000-0005-0000-0000-00000E140000}"/>
    <cellStyle name="Date 2 2 3 2 3 3 2 2 3 2 2" xfId="5664" xr:uid="{00000000-0005-0000-0000-00000F140000}"/>
    <cellStyle name="Date 2 2 3 2 3 3 2 2 4" xfId="5665" xr:uid="{00000000-0005-0000-0000-000010140000}"/>
    <cellStyle name="Date 2 2 3 2 3 3 2 2 5" xfId="5666" xr:uid="{00000000-0005-0000-0000-000011140000}"/>
    <cellStyle name="Date 2 2 3 2 3 3 2 2 6" xfId="5667" xr:uid="{00000000-0005-0000-0000-000012140000}"/>
    <cellStyle name="Date 2 2 3 2 3 3 2 2 7" xfId="5668" xr:uid="{00000000-0005-0000-0000-000013140000}"/>
    <cellStyle name="Date 2 2 3 2 3 3 2 3" xfId="5669" xr:uid="{00000000-0005-0000-0000-000014140000}"/>
    <cellStyle name="Date 2 2 3 2 3 3 2 3 2" xfId="5670" xr:uid="{00000000-0005-0000-0000-000015140000}"/>
    <cellStyle name="Date 2 2 3 2 3 3 2 3 3" xfId="5671" xr:uid="{00000000-0005-0000-0000-000016140000}"/>
    <cellStyle name="Date 2 2 3 2 3 3 2 3 3 2" xfId="5672" xr:uid="{00000000-0005-0000-0000-000017140000}"/>
    <cellStyle name="Date 2 2 3 2 3 3 2 3 4" xfId="5673" xr:uid="{00000000-0005-0000-0000-000018140000}"/>
    <cellStyle name="Date 2 2 3 2 3 3 2 4" xfId="5674" xr:uid="{00000000-0005-0000-0000-000019140000}"/>
    <cellStyle name="Date 2 2 3 2 3 3 2 4 2" xfId="5675" xr:uid="{00000000-0005-0000-0000-00001A140000}"/>
    <cellStyle name="Date 2 2 3 2 3 3 2 4 2 2" xfId="5676" xr:uid="{00000000-0005-0000-0000-00001B140000}"/>
    <cellStyle name="Date 2 2 3 2 3 3 2 5" xfId="5677" xr:uid="{00000000-0005-0000-0000-00001C140000}"/>
    <cellStyle name="Date 2 2 3 2 3 3 2 6" xfId="5678" xr:uid="{00000000-0005-0000-0000-00001D140000}"/>
    <cellStyle name="Date 2 2 3 2 3 3 2 7" xfId="5679" xr:uid="{00000000-0005-0000-0000-00001E140000}"/>
    <cellStyle name="Date 2 2 3 2 3 3 2 8" xfId="5680" xr:uid="{00000000-0005-0000-0000-00001F140000}"/>
    <cellStyle name="Date 2 2 3 2 3 3 3" xfId="5681" xr:uid="{00000000-0005-0000-0000-000020140000}"/>
    <cellStyle name="Date 2 2 3 2 3 3 3 2" xfId="5682" xr:uid="{00000000-0005-0000-0000-000021140000}"/>
    <cellStyle name="Date 2 2 3 2 3 3 3 2 2" xfId="5683" xr:uid="{00000000-0005-0000-0000-000022140000}"/>
    <cellStyle name="Date 2 2 3 2 3 3 3 2 3" xfId="5684" xr:uid="{00000000-0005-0000-0000-000023140000}"/>
    <cellStyle name="Date 2 2 3 2 3 3 3 2 3 2" xfId="5685" xr:uid="{00000000-0005-0000-0000-000024140000}"/>
    <cellStyle name="Date 2 2 3 2 3 3 3 2 4" xfId="5686" xr:uid="{00000000-0005-0000-0000-000025140000}"/>
    <cellStyle name="Date 2 2 3 2 3 3 3 3" xfId="5687" xr:uid="{00000000-0005-0000-0000-000026140000}"/>
    <cellStyle name="Date 2 2 3 2 3 3 3 3 2" xfId="5688" xr:uid="{00000000-0005-0000-0000-000027140000}"/>
    <cellStyle name="Date 2 2 3 2 3 3 3 3 2 2" xfId="5689" xr:uid="{00000000-0005-0000-0000-000028140000}"/>
    <cellStyle name="Date 2 2 3 2 3 3 3 4" xfId="5690" xr:uid="{00000000-0005-0000-0000-000029140000}"/>
    <cellStyle name="Date 2 2 3 2 3 3 3 5" xfId="5691" xr:uid="{00000000-0005-0000-0000-00002A140000}"/>
    <cellStyle name="Date 2 2 3 2 3 3 3 6" xfId="5692" xr:uid="{00000000-0005-0000-0000-00002B140000}"/>
    <cellStyle name="Date 2 2 3 2 3 3 3 7" xfId="5693" xr:uid="{00000000-0005-0000-0000-00002C140000}"/>
    <cellStyle name="Date 2 2 3 2 3 3 4" xfId="5694" xr:uid="{00000000-0005-0000-0000-00002D140000}"/>
    <cellStyle name="Date 2 2 3 2 3 3 4 2" xfId="5695" xr:uid="{00000000-0005-0000-0000-00002E140000}"/>
    <cellStyle name="Date 2 2 3 2 3 3 4 3" xfId="5696" xr:uid="{00000000-0005-0000-0000-00002F140000}"/>
    <cellStyle name="Date 2 2 3 2 3 3 4 3 2" xfId="5697" xr:uid="{00000000-0005-0000-0000-000030140000}"/>
    <cellStyle name="Date 2 2 3 2 3 3 5" xfId="5698" xr:uid="{00000000-0005-0000-0000-000031140000}"/>
    <cellStyle name="Date 2 2 3 2 3 4" xfId="5699" xr:uid="{00000000-0005-0000-0000-000032140000}"/>
    <cellStyle name="Date 2 2 3 2 3 4 2" xfId="5700" xr:uid="{00000000-0005-0000-0000-000033140000}"/>
    <cellStyle name="Date 2 2 3 2 3 4 2 2" xfId="5701" xr:uid="{00000000-0005-0000-0000-000034140000}"/>
    <cellStyle name="Date 2 2 3 2 3 4 2 2 2" xfId="5702" xr:uid="{00000000-0005-0000-0000-000035140000}"/>
    <cellStyle name="Date 2 2 3 2 3 4 2 2 2 2" xfId="5703" xr:uid="{00000000-0005-0000-0000-000036140000}"/>
    <cellStyle name="Date 2 2 3 2 3 4 2 2 2 2 2" xfId="5704" xr:uid="{00000000-0005-0000-0000-000037140000}"/>
    <cellStyle name="Date 2 2 3 2 3 4 2 2 2 2 3" xfId="5705" xr:uid="{00000000-0005-0000-0000-000038140000}"/>
    <cellStyle name="Date 2 2 3 2 3 4 2 2 2 2 3 2" xfId="5706" xr:uid="{00000000-0005-0000-0000-000039140000}"/>
    <cellStyle name="Date 2 2 3 2 3 4 2 2 2 2 4" xfId="5707" xr:uid="{00000000-0005-0000-0000-00003A140000}"/>
    <cellStyle name="Date 2 2 3 2 3 4 2 2 2 3" xfId="5708" xr:uid="{00000000-0005-0000-0000-00003B140000}"/>
    <cellStyle name="Date 2 2 3 2 3 4 2 2 2 3 2" xfId="5709" xr:uid="{00000000-0005-0000-0000-00003C140000}"/>
    <cellStyle name="Date 2 2 3 2 3 4 2 2 2 3 2 2" xfId="5710" xr:uid="{00000000-0005-0000-0000-00003D140000}"/>
    <cellStyle name="Date 2 2 3 2 3 4 2 2 2 4" xfId="5711" xr:uid="{00000000-0005-0000-0000-00003E140000}"/>
    <cellStyle name="Date 2 2 3 2 3 4 2 2 2 5" xfId="5712" xr:uid="{00000000-0005-0000-0000-00003F140000}"/>
    <cellStyle name="Date 2 2 3 2 3 4 2 2 2 6" xfId="5713" xr:uid="{00000000-0005-0000-0000-000040140000}"/>
    <cellStyle name="Date 2 2 3 2 3 4 2 2 2 7" xfId="5714" xr:uid="{00000000-0005-0000-0000-000041140000}"/>
    <cellStyle name="Date 2 2 3 2 3 4 2 2 3" xfId="5715" xr:uid="{00000000-0005-0000-0000-000042140000}"/>
    <cellStyle name="Date 2 2 3 2 3 4 2 2 3 2" xfId="5716" xr:uid="{00000000-0005-0000-0000-000043140000}"/>
    <cellStyle name="Date 2 2 3 2 3 4 2 2 3 3" xfId="5717" xr:uid="{00000000-0005-0000-0000-000044140000}"/>
    <cellStyle name="Date 2 2 3 2 3 4 2 2 3 3 2" xfId="5718" xr:uid="{00000000-0005-0000-0000-000045140000}"/>
    <cellStyle name="Date 2 2 3 2 3 4 2 2 3 4" xfId="5719" xr:uid="{00000000-0005-0000-0000-000046140000}"/>
    <cellStyle name="Date 2 2 3 2 3 4 2 2 4" xfId="5720" xr:uid="{00000000-0005-0000-0000-000047140000}"/>
    <cellStyle name="Date 2 2 3 2 3 4 2 2 4 2" xfId="5721" xr:uid="{00000000-0005-0000-0000-000048140000}"/>
    <cellStyle name="Date 2 2 3 2 3 4 2 2 4 2 2" xfId="5722" xr:uid="{00000000-0005-0000-0000-000049140000}"/>
    <cellStyle name="Date 2 2 3 2 3 4 2 2 5" xfId="5723" xr:uid="{00000000-0005-0000-0000-00004A140000}"/>
    <cellStyle name="Date 2 2 3 2 3 4 2 2 6" xfId="5724" xr:uid="{00000000-0005-0000-0000-00004B140000}"/>
    <cellStyle name="Date 2 2 3 2 3 4 2 2 7" xfId="5725" xr:uid="{00000000-0005-0000-0000-00004C140000}"/>
    <cellStyle name="Date 2 2 3 2 3 4 2 2 8" xfId="5726" xr:uid="{00000000-0005-0000-0000-00004D140000}"/>
    <cellStyle name="Date 2 2 3 2 3 4 2 3" xfId="5727" xr:uid="{00000000-0005-0000-0000-00004E140000}"/>
    <cellStyle name="Date 2 2 3 2 3 4 2 3 2" xfId="5728" xr:uid="{00000000-0005-0000-0000-00004F140000}"/>
    <cellStyle name="Date 2 2 3 2 3 4 2 3 2 2" xfId="5729" xr:uid="{00000000-0005-0000-0000-000050140000}"/>
    <cellStyle name="Date 2 2 3 2 3 4 2 3 2 3" xfId="5730" xr:uid="{00000000-0005-0000-0000-000051140000}"/>
    <cellStyle name="Date 2 2 3 2 3 4 2 3 2 3 2" xfId="5731" xr:uid="{00000000-0005-0000-0000-000052140000}"/>
    <cellStyle name="Date 2 2 3 2 3 4 2 3 2 4" xfId="5732" xr:uid="{00000000-0005-0000-0000-000053140000}"/>
    <cellStyle name="Date 2 2 3 2 3 4 2 3 3" xfId="5733" xr:uid="{00000000-0005-0000-0000-000054140000}"/>
    <cellStyle name="Date 2 2 3 2 3 4 2 3 3 2" xfId="5734" xr:uid="{00000000-0005-0000-0000-000055140000}"/>
    <cellStyle name="Date 2 2 3 2 3 4 2 3 3 2 2" xfId="5735" xr:uid="{00000000-0005-0000-0000-000056140000}"/>
    <cellStyle name="Date 2 2 3 2 3 4 2 3 4" xfId="5736" xr:uid="{00000000-0005-0000-0000-000057140000}"/>
    <cellStyle name="Date 2 2 3 2 3 4 2 3 5" xfId="5737" xr:uid="{00000000-0005-0000-0000-000058140000}"/>
    <cellStyle name="Date 2 2 3 2 3 4 2 3 6" xfId="5738" xr:uid="{00000000-0005-0000-0000-000059140000}"/>
    <cellStyle name="Date 2 2 3 2 3 4 2 3 7" xfId="5739" xr:uid="{00000000-0005-0000-0000-00005A140000}"/>
    <cellStyle name="Date 2 2 3 2 3 4 2 4" xfId="5740" xr:uid="{00000000-0005-0000-0000-00005B140000}"/>
    <cellStyle name="Date 2 2 3 2 3 4 2 4 2" xfId="5741" xr:uid="{00000000-0005-0000-0000-00005C140000}"/>
    <cellStyle name="Date 2 2 3 2 3 4 2 4 3" xfId="5742" xr:uid="{00000000-0005-0000-0000-00005D140000}"/>
    <cellStyle name="Date 2 2 3 2 3 4 2 4 3 2" xfId="5743" xr:uid="{00000000-0005-0000-0000-00005E140000}"/>
    <cellStyle name="Date 2 2 3 2 3 4 2 5" xfId="5744" xr:uid="{00000000-0005-0000-0000-00005F140000}"/>
    <cellStyle name="Date 2 2 3 2 3 4 3" xfId="5745" xr:uid="{00000000-0005-0000-0000-000060140000}"/>
    <cellStyle name="Date 2 2 3 2 3 4 3 2" xfId="5746" xr:uid="{00000000-0005-0000-0000-000061140000}"/>
    <cellStyle name="Date 2 2 3 2 3 4 3 2 2" xfId="5747" xr:uid="{00000000-0005-0000-0000-000062140000}"/>
    <cellStyle name="Date 2 2 3 2 3 4 3 2 2 2" xfId="5748" xr:uid="{00000000-0005-0000-0000-000063140000}"/>
    <cellStyle name="Date 2 2 3 2 3 4 3 2 2 3" xfId="5749" xr:uid="{00000000-0005-0000-0000-000064140000}"/>
    <cellStyle name="Date 2 2 3 2 3 4 3 2 2 3 2" xfId="5750" xr:uid="{00000000-0005-0000-0000-000065140000}"/>
    <cellStyle name="Date 2 2 3 2 3 4 3 2 2 4" xfId="5751" xr:uid="{00000000-0005-0000-0000-000066140000}"/>
    <cellStyle name="Date 2 2 3 2 3 4 3 2 3" xfId="5752" xr:uid="{00000000-0005-0000-0000-000067140000}"/>
    <cellStyle name="Date 2 2 3 2 3 4 3 2 3 2" xfId="5753" xr:uid="{00000000-0005-0000-0000-000068140000}"/>
    <cellStyle name="Date 2 2 3 2 3 4 3 2 3 2 2" xfId="5754" xr:uid="{00000000-0005-0000-0000-000069140000}"/>
    <cellStyle name="Date 2 2 3 2 3 4 3 2 4" xfId="5755" xr:uid="{00000000-0005-0000-0000-00006A140000}"/>
    <cellStyle name="Date 2 2 3 2 3 4 3 2 5" xfId="5756" xr:uid="{00000000-0005-0000-0000-00006B140000}"/>
    <cellStyle name="Date 2 2 3 2 3 4 3 2 6" xfId="5757" xr:uid="{00000000-0005-0000-0000-00006C140000}"/>
    <cellStyle name="Date 2 2 3 2 3 4 3 2 7" xfId="5758" xr:uid="{00000000-0005-0000-0000-00006D140000}"/>
    <cellStyle name="Date 2 2 3 2 3 4 3 3" xfId="5759" xr:uid="{00000000-0005-0000-0000-00006E140000}"/>
    <cellStyle name="Date 2 2 3 2 3 4 3 3 2" xfId="5760" xr:uid="{00000000-0005-0000-0000-00006F140000}"/>
    <cellStyle name="Date 2 2 3 2 3 4 3 3 3" xfId="5761" xr:uid="{00000000-0005-0000-0000-000070140000}"/>
    <cellStyle name="Date 2 2 3 2 3 4 3 3 3 2" xfId="5762" xr:uid="{00000000-0005-0000-0000-000071140000}"/>
    <cellStyle name="Date 2 2 3 2 3 4 3 3 4" xfId="5763" xr:uid="{00000000-0005-0000-0000-000072140000}"/>
    <cellStyle name="Date 2 2 3 2 3 4 3 4" xfId="5764" xr:uid="{00000000-0005-0000-0000-000073140000}"/>
    <cellStyle name="Date 2 2 3 2 3 4 3 4 2" xfId="5765" xr:uid="{00000000-0005-0000-0000-000074140000}"/>
    <cellStyle name="Date 2 2 3 2 3 4 3 4 2 2" xfId="5766" xr:uid="{00000000-0005-0000-0000-000075140000}"/>
    <cellStyle name="Date 2 2 3 2 3 4 3 5" xfId="5767" xr:uid="{00000000-0005-0000-0000-000076140000}"/>
    <cellStyle name="Date 2 2 3 2 3 4 3 6" xfId="5768" xr:uid="{00000000-0005-0000-0000-000077140000}"/>
    <cellStyle name="Date 2 2 3 2 3 4 3 7" xfId="5769" xr:uid="{00000000-0005-0000-0000-000078140000}"/>
    <cellStyle name="Date 2 2 3 2 3 4 3 8" xfId="5770" xr:uid="{00000000-0005-0000-0000-000079140000}"/>
    <cellStyle name="Date 2 2 3 2 3 4 4" xfId="5771" xr:uid="{00000000-0005-0000-0000-00007A140000}"/>
    <cellStyle name="Date 2 2 3 2 3 4 4 2" xfId="5772" xr:uid="{00000000-0005-0000-0000-00007B140000}"/>
    <cellStyle name="Date 2 2 3 2 3 4 4 2 2" xfId="5773" xr:uid="{00000000-0005-0000-0000-00007C140000}"/>
    <cellStyle name="Date 2 2 3 2 3 4 4 2 3" xfId="5774" xr:uid="{00000000-0005-0000-0000-00007D140000}"/>
    <cellStyle name="Date 2 2 3 2 3 4 4 2 3 2" xfId="5775" xr:uid="{00000000-0005-0000-0000-00007E140000}"/>
    <cellStyle name="Date 2 2 3 2 3 4 4 2 4" xfId="5776" xr:uid="{00000000-0005-0000-0000-00007F140000}"/>
    <cellStyle name="Date 2 2 3 2 3 4 4 3" xfId="5777" xr:uid="{00000000-0005-0000-0000-000080140000}"/>
    <cellStyle name="Date 2 2 3 2 3 4 4 3 2" xfId="5778" xr:uid="{00000000-0005-0000-0000-000081140000}"/>
    <cellStyle name="Date 2 2 3 2 3 4 4 3 2 2" xfId="5779" xr:uid="{00000000-0005-0000-0000-000082140000}"/>
    <cellStyle name="Date 2 2 3 2 3 4 4 4" xfId="5780" xr:uid="{00000000-0005-0000-0000-000083140000}"/>
    <cellStyle name="Date 2 2 3 2 3 4 4 5" xfId="5781" xr:uid="{00000000-0005-0000-0000-000084140000}"/>
    <cellStyle name="Date 2 2 3 2 3 4 4 6" xfId="5782" xr:uid="{00000000-0005-0000-0000-000085140000}"/>
    <cellStyle name="Date 2 2 3 2 3 4 4 7" xfId="5783" xr:uid="{00000000-0005-0000-0000-000086140000}"/>
    <cellStyle name="Date 2 2 3 2 3 4 5" xfId="5784" xr:uid="{00000000-0005-0000-0000-000087140000}"/>
    <cellStyle name="Date 2 2 3 2 3 4 5 2" xfId="5785" xr:uid="{00000000-0005-0000-0000-000088140000}"/>
    <cellStyle name="Date 2 2 3 2 3 4 5 3" xfId="5786" xr:uid="{00000000-0005-0000-0000-000089140000}"/>
    <cellStyle name="Date 2 2 3 2 3 4 5 3 2" xfId="5787" xr:uid="{00000000-0005-0000-0000-00008A140000}"/>
    <cellStyle name="Date 2 2 3 2 3 4 6" xfId="5788" xr:uid="{00000000-0005-0000-0000-00008B140000}"/>
    <cellStyle name="Date 2 2 3 2 3 4 7" xfId="5789" xr:uid="{00000000-0005-0000-0000-00008C140000}"/>
    <cellStyle name="Date 2 2 3 2 3 4 8" xfId="5790" xr:uid="{00000000-0005-0000-0000-00008D140000}"/>
    <cellStyle name="Date 2 2 3 2 3 4 9" xfId="5791" xr:uid="{00000000-0005-0000-0000-00008E140000}"/>
    <cellStyle name="Date 2 2 3 2 3 5" xfId="5792" xr:uid="{00000000-0005-0000-0000-00008F140000}"/>
    <cellStyle name="Date 2 2 3 2 3 5 2" xfId="5793" xr:uid="{00000000-0005-0000-0000-000090140000}"/>
    <cellStyle name="Date 2 2 3 2 3 5 2 2" xfId="5794" xr:uid="{00000000-0005-0000-0000-000091140000}"/>
    <cellStyle name="Date 2 2 3 2 3 5 2 2 2" xfId="5795" xr:uid="{00000000-0005-0000-0000-000092140000}"/>
    <cellStyle name="Date 2 2 3 2 3 5 2 2 3" xfId="5796" xr:uid="{00000000-0005-0000-0000-000093140000}"/>
    <cellStyle name="Date 2 2 3 2 3 5 2 2 3 2" xfId="5797" xr:uid="{00000000-0005-0000-0000-000094140000}"/>
    <cellStyle name="Date 2 2 3 2 3 5 2 2 4" xfId="5798" xr:uid="{00000000-0005-0000-0000-000095140000}"/>
    <cellStyle name="Date 2 2 3 2 3 5 2 3" xfId="5799" xr:uid="{00000000-0005-0000-0000-000096140000}"/>
    <cellStyle name="Date 2 2 3 2 3 5 2 3 2" xfId="5800" xr:uid="{00000000-0005-0000-0000-000097140000}"/>
    <cellStyle name="Date 2 2 3 2 3 5 2 3 2 2" xfId="5801" xr:uid="{00000000-0005-0000-0000-000098140000}"/>
    <cellStyle name="Date 2 2 3 2 3 5 2 4" xfId="5802" xr:uid="{00000000-0005-0000-0000-000099140000}"/>
    <cellStyle name="Date 2 2 3 2 3 5 2 5" xfId="5803" xr:uid="{00000000-0005-0000-0000-00009A140000}"/>
    <cellStyle name="Date 2 2 3 2 3 5 2 6" xfId="5804" xr:uid="{00000000-0005-0000-0000-00009B140000}"/>
    <cellStyle name="Date 2 2 3 2 3 5 2 7" xfId="5805" xr:uid="{00000000-0005-0000-0000-00009C140000}"/>
    <cellStyle name="Date 2 2 3 2 3 5 3" xfId="5806" xr:uid="{00000000-0005-0000-0000-00009D140000}"/>
    <cellStyle name="Date 2 2 3 2 3 5 3 2" xfId="5807" xr:uid="{00000000-0005-0000-0000-00009E140000}"/>
    <cellStyle name="Date 2 2 3 2 3 5 3 3" xfId="5808" xr:uid="{00000000-0005-0000-0000-00009F140000}"/>
    <cellStyle name="Date 2 2 3 2 3 5 3 3 2" xfId="5809" xr:uid="{00000000-0005-0000-0000-0000A0140000}"/>
    <cellStyle name="Date 2 2 3 2 3 5 3 4" xfId="5810" xr:uid="{00000000-0005-0000-0000-0000A1140000}"/>
    <cellStyle name="Date 2 2 3 2 3 5 4" xfId="5811" xr:uid="{00000000-0005-0000-0000-0000A2140000}"/>
    <cellStyle name="Date 2 2 3 2 3 5 4 2" xfId="5812" xr:uid="{00000000-0005-0000-0000-0000A3140000}"/>
    <cellStyle name="Date 2 2 3 2 3 5 4 2 2" xfId="5813" xr:uid="{00000000-0005-0000-0000-0000A4140000}"/>
    <cellStyle name="Date 2 2 3 2 3 5 5" xfId="5814" xr:uid="{00000000-0005-0000-0000-0000A5140000}"/>
    <cellStyle name="Date 2 2 3 2 3 5 6" xfId="5815" xr:uid="{00000000-0005-0000-0000-0000A6140000}"/>
    <cellStyle name="Date 2 2 3 2 3 5 7" xfId="5816" xr:uid="{00000000-0005-0000-0000-0000A7140000}"/>
    <cellStyle name="Date 2 2 3 2 3 5 8" xfId="5817" xr:uid="{00000000-0005-0000-0000-0000A8140000}"/>
    <cellStyle name="Date 2 2 3 2 3 6" xfId="5818" xr:uid="{00000000-0005-0000-0000-0000A9140000}"/>
    <cellStyle name="Date 2 2 3 2 3 6 2" xfId="5819" xr:uid="{00000000-0005-0000-0000-0000AA140000}"/>
    <cellStyle name="Date 2 2 3 2 3 6 2 2" xfId="5820" xr:uid="{00000000-0005-0000-0000-0000AB140000}"/>
    <cellStyle name="Date 2 2 3 2 3 6 2 3" xfId="5821" xr:uid="{00000000-0005-0000-0000-0000AC140000}"/>
    <cellStyle name="Date 2 2 3 2 3 6 2 3 2" xfId="5822" xr:uid="{00000000-0005-0000-0000-0000AD140000}"/>
    <cellStyle name="Date 2 2 3 2 3 6 2 4" xfId="5823" xr:uid="{00000000-0005-0000-0000-0000AE140000}"/>
    <cellStyle name="Date 2 2 3 2 3 6 3" xfId="5824" xr:uid="{00000000-0005-0000-0000-0000AF140000}"/>
    <cellStyle name="Date 2 2 3 2 3 6 3 2" xfId="5825" xr:uid="{00000000-0005-0000-0000-0000B0140000}"/>
    <cellStyle name="Date 2 2 3 2 3 6 3 2 2" xfId="5826" xr:uid="{00000000-0005-0000-0000-0000B1140000}"/>
    <cellStyle name="Date 2 2 3 2 3 6 4" xfId="5827" xr:uid="{00000000-0005-0000-0000-0000B2140000}"/>
    <cellStyle name="Date 2 2 3 2 3 6 5" xfId="5828" xr:uid="{00000000-0005-0000-0000-0000B3140000}"/>
    <cellStyle name="Date 2 2 3 2 3 6 6" xfId="5829" xr:uid="{00000000-0005-0000-0000-0000B4140000}"/>
    <cellStyle name="Date 2 2 3 2 3 6 7" xfId="5830" xr:uid="{00000000-0005-0000-0000-0000B5140000}"/>
    <cellStyle name="Date 2 2 3 2 3 7" xfId="5831" xr:uid="{00000000-0005-0000-0000-0000B6140000}"/>
    <cellStyle name="Date 2 2 3 2 3 7 2" xfId="5832" xr:uid="{00000000-0005-0000-0000-0000B7140000}"/>
    <cellStyle name="Date 2 2 3 2 3 7 3" xfId="5833" xr:uid="{00000000-0005-0000-0000-0000B8140000}"/>
    <cellStyle name="Date 2 2 3 2 3 7 3 2" xfId="5834" xr:uid="{00000000-0005-0000-0000-0000B9140000}"/>
    <cellStyle name="Date 2 2 3 2 3 8" xfId="5835" xr:uid="{00000000-0005-0000-0000-0000BA140000}"/>
    <cellStyle name="Date 2 2 3 2 3 9" xfId="5836" xr:uid="{00000000-0005-0000-0000-0000BB140000}"/>
    <cellStyle name="Date 2 2 3 2 4" xfId="5837" xr:uid="{00000000-0005-0000-0000-0000BC140000}"/>
    <cellStyle name="Date 2 2 3 2 4 2" xfId="5838" xr:uid="{00000000-0005-0000-0000-0000BD140000}"/>
    <cellStyle name="Date 2 2 3 2 4 2 2" xfId="5839" xr:uid="{00000000-0005-0000-0000-0000BE140000}"/>
    <cellStyle name="Date 2 2 3 2 4 2 2 2" xfId="5840" xr:uid="{00000000-0005-0000-0000-0000BF140000}"/>
    <cellStyle name="Date 2 2 3 2 4 2 2 2 2" xfId="5841" xr:uid="{00000000-0005-0000-0000-0000C0140000}"/>
    <cellStyle name="Date 2 2 3 2 4 2 2 2 2 2" xfId="5842" xr:uid="{00000000-0005-0000-0000-0000C1140000}"/>
    <cellStyle name="Date 2 2 3 2 4 2 2 2 2 3" xfId="5843" xr:uid="{00000000-0005-0000-0000-0000C2140000}"/>
    <cellStyle name="Date 2 2 3 2 4 2 2 2 2 3 2" xfId="5844" xr:uid="{00000000-0005-0000-0000-0000C3140000}"/>
    <cellStyle name="Date 2 2 3 2 4 2 2 2 2 4" xfId="5845" xr:uid="{00000000-0005-0000-0000-0000C4140000}"/>
    <cellStyle name="Date 2 2 3 2 4 2 2 2 3" xfId="5846" xr:uid="{00000000-0005-0000-0000-0000C5140000}"/>
    <cellStyle name="Date 2 2 3 2 4 2 2 2 3 2" xfId="5847" xr:uid="{00000000-0005-0000-0000-0000C6140000}"/>
    <cellStyle name="Date 2 2 3 2 4 2 2 2 3 2 2" xfId="5848" xr:uid="{00000000-0005-0000-0000-0000C7140000}"/>
    <cellStyle name="Date 2 2 3 2 4 2 2 2 4" xfId="5849" xr:uid="{00000000-0005-0000-0000-0000C8140000}"/>
    <cellStyle name="Date 2 2 3 2 4 2 2 2 5" xfId="5850" xr:uid="{00000000-0005-0000-0000-0000C9140000}"/>
    <cellStyle name="Date 2 2 3 2 4 2 2 2 6" xfId="5851" xr:uid="{00000000-0005-0000-0000-0000CA140000}"/>
    <cellStyle name="Date 2 2 3 2 4 2 2 2 7" xfId="5852" xr:uid="{00000000-0005-0000-0000-0000CB140000}"/>
    <cellStyle name="Date 2 2 3 2 4 2 2 3" xfId="5853" xr:uid="{00000000-0005-0000-0000-0000CC140000}"/>
    <cellStyle name="Date 2 2 3 2 4 2 2 3 2" xfId="5854" xr:uid="{00000000-0005-0000-0000-0000CD140000}"/>
    <cellStyle name="Date 2 2 3 2 4 2 2 3 3" xfId="5855" xr:uid="{00000000-0005-0000-0000-0000CE140000}"/>
    <cellStyle name="Date 2 2 3 2 4 2 2 3 3 2" xfId="5856" xr:uid="{00000000-0005-0000-0000-0000CF140000}"/>
    <cellStyle name="Date 2 2 3 2 4 2 2 3 4" xfId="5857" xr:uid="{00000000-0005-0000-0000-0000D0140000}"/>
    <cellStyle name="Date 2 2 3 2 4 2 2 4" xfId="5858" xr:uid="{00000000-0005-0000-0000-0000D1140000}"/>
    <cellStyle name="Date 2 2 3 2 4 2 2 4 2" xfId="5859" xr:uid="{00000000-0005-0000-0000-0000D2140000}"/>
    <cellStyle name="Date 2 2 3 2 4 2 2 4 2 2" xfId="5860" xr:uid="{00000000-0005-0000-0000-0000D3140000}"/>
    <cellStyle name="Date 2 2 3 2 4 2 2 5" xfId="5861" xr:uid="{00000000-0005-0000-0000-0000D4140000}"/>
    <cellStyle name="Date 2 2 3 2 4 2 2 6" xfId="5862" xr:uid="{00000000-0005-0000-0000-0000D5140000}"/>
    <cellStyle name="Date 2 2 3 2 4 2 2 7" xfId="5863" xr:uid="{00000000-0005-0000-0000-0000D6140000}"/>
    <cellStyle name="Date 2 2 3 2 4 2 2 8" xfId="5864" xr:uid="{00000000-0005-0000-0000-0000D7140000}"/>
    <cellStyle name="Date 2 2 3 2 4 2 3" xfId="5865" xr:uid="{00000000-0005-0000-0000-0000D8140000}"/>
    <cellStyle name="Date 2 2 3 2 4 2 3 2" xfId="5866" xr:uid="{00000000-0005-0000-0000-0000D9140000}"/>
    <cellStyle name="Date 2 2 3 2 4 2 3 2 2" xfId="5867" xr:uid="{00000000-0005-0000-0000-0000DA140000}"/>
    <cellStyle name="Date 2 2 3 2 4 2 3 2 3" xfId="5868" xr:uid="{00000000-0005-0000-0000-0000DB140000}"/>
    <cellStyle name="Date 2 2 3 2 4 2 3 2 3 2" xfId="5869" xr:uid="{00000000-0005-0000-0000-0000DC140000}"/>
    <cellStyle name="Date 2 2 3 2 4 2 3 2 4" xfId="5870" xr:uid="{00000000-0005-0000-0000-0000DD140000}"/>
    <cellStyle name="Date 2 2 3 2 4 2 3 3" xfId="5871" xr:uid="{00000000-0005-0000-0000-0000DE140000}"/>
    <cellStyle name="Date 2 2 3 2 4 2 3 3 2" xfId="5872" xr:uid="{00000000-0005-0000-0000-0000DF140000}"/>
    <cellStyle name="Date 2 2 3 2 4 2 3 3 2 2" xfId="5873" xr:uid="{00000000-0005-0000-0000-0000E0140000}"/>
    <cellStyle name="Date 2 2 3 2 4 2 3 4" xfId="5874" xr:uid="{00000000-0005-0000-0000-0000E1140000}"/>
    <cellStyle name="Date 2 2 3 2 4 2 3 5" xfId="5875" xr:uid="{00000000-0005-0000-0000-0000E2140000}"/>
    <cellStyle name="Date 2 2 3 2 4 2 3 6" xfId="5876" xr:uid="{00000000-0005-0000-0000-0000E3140000}"/>
    <cellStyle name="Date 2 2 3 2 4 2 3 7" xfId="5877" xr:uid="{00000000-0005-0000-0000-0000E4140000}"/>
    <cellStyle name="Date 2 2 3 2 4 2 4" xfId="5878" xr:uid="{00000000-0005-0000-0000-0000E5140000}"/>
    <cellStyle name="Date 2 2 3 2 4 2 4 2" xfId="5879" xr:uid="{00000000-0005-0000-0000-0000E6140000}"/>
    <cellStyle name="Date 2 2 3 2 4 2 4 3" xfId="5880" xr:uid="{00000000-0005-0000-0000-0000E7140000}"/>
    <cellStyle name="Date 2 2 3 2 4 2 4 3 2" xfId="5881" xr:uid="{00000000-0005-0000-0000-0000E8140000}"/>
    <cellStyle name="Date 2 2 3 2 4 2 5" xfId="5882" xr:uid="{00000000-0005-0000-0000-0000E9140000}"/>
    <cellStyle name="Date 2 2 3 2 4 3" xfId="5883" xr:uid="{00000000-0005-0000-0000-0000EA140000}"/>
    <cellStyle name="Date 2 2 3 2 4 3 2" xfId="5884" xr:uid="{00000000-0005-0000-0000-0000EB140000}"/>
    <cellStyle name="Date 2 2 3 2 4 3 2 2" xfId="5885" xr:uid="{00000000-0005-0000-0000-0000EC140000}"/>
    <cellStyle name="Date 2 2 3 2 4 3 2 2 2" xfId="5886" xr:uid="{00000000-0005-0000-0000-0000ED140000}"/>
    <cellStyle name="Date 2 2 3 2 4 3 2 2 3" xfId="5887" xr:uid="{00000000-0005-0000-0000-0000EE140000}"/>
    <cellStyle name="Date 2 2 3 2 4 3 2 2 3 2" xfId="5888" xr:uid="{00000000-0005-0000-0000-0000EF140000}"/>
    <cellStyle name="Date 2 2 3 2 4 3 2 2 4" xfId="5889" xr:uid="{00000000-0005-0000-0000-0000F0140000}"/>
    <cellStyle name="Date 2 2 3 2 4 3 2 3" xfId="5890" xr:uid="{00000000-0005-0000-0000-0000F1140000}"/>
    <cellStyle name="Date 2 2 3 2 4 3 2 3 2" xfId="5891" xr:uid="{00000000-0005-0000-0000-0000F2140000}"/>
    <cellStyle name="Date 2 2 3 2 4 3 2 3 2 2" xfId="5892" xr:uid="{00000000-0005-0000-0000-0000F3140000}"/>
    <cellStyle name="Date 2 2 3 2 4 3 2 4" xfId="5893" xr:uid="{00000000-0005-0000-0000-0000F4140000}"/>
    <cellStyle name="Date 2 2 3 2 4 3 2 5" xfId="5894" xr:uid="{00000000-0005-0000-0000-0000F5140000}"/>
    <cellStyle name="Date 2 2 3 2 4 3 2 6" xfId="5895" xr:uid="{00000000-0005-0000-0000-0000F6140000}"/>
    <cellStyle name="Date 2 2 3 2 4 3 2 7" xfId="5896" xr:uid="{00000000-0005-0000-0000-0000F7140000}"/>
    <cellStyle name="Date 2 2 3 2 4 3 3" xfId="5897" xr:uid="{00000000-0005-0000-0000-0000F8140000}"/>
    <cellStyle name="Date 2 2 3 2 4 3 3 2" xfId="5898" xr:uid="{00000000-0005-0000-0000-0000F9140000}"/>
    <cellStyle name="Date 2 2 3 2 4 3 3 3" xfId="5899" xr:uid="{00000000-0005-0000-0000-0000FA140000}"/>
    <cellStyle name="Date 2 2 3 2 4 3 3 3 2" xfId="5900" xr:uid="{00000000-0005-0000-0000-0000FB140000}"/>
    <cellStyle name="Date 2 2 3 2 4 3 3 4" xfId="5901" xr:uid="{00000000-0005-0000-0000-0000FC140000}"/>
    <cellStyle name="Date 2 2 3 2 4 3 4" xfId="5902" xr:uid="{00000000-0005-0000-0000-0000FD140000}"/>
    <cellStyle name="Date 2 2 3 2 4 3 4 2" xfId="5903" xr:uid="{00000000-0005-0000-0000-0000FE140000}"/>
    <cellStyle name="Date 2 2 3 2 4 3 4 2 2" xfId="5904" xr:uid="{00000000-0005-0000-0000-0000FF140000}"/>
    <cellStyle name="Date 2 2 3 2 4 3 5" xfId="5905" xr:uid="{00000000-0005-0000-0000-000000150000}"/>
    <cellStyle name="Date 2 2 3 2 4 3 6" xfId="5906" xr:uid="{00000000-0005-0000-0000-000001150000}"/>
    <cellStyle name="Date 2 2 3 2 4 3 7" xfId="5907" xr:uid="{00000000-0005-0000-0000-000002150000}"/>
    <cellStyle name="Date 2 2 3 2 4 3 8" xfId="5908" xr:uid="{00000000-0005-0000-0000-000003150000}"/>
    <cellStyle name="Date 2 2 3 2 4 4" xfId="5909" xr:uid="{00000000-0005-0000-0000-000004150000}"/>
    <cellStyle name="Date 2 2 3 2 4 4 2" xfId="5910" xr:uid="{00000000-0005-0000-0000-000005150000}"/>
    <cellStyle name="Date 2 2 3 2 4 4 2 2" xfId="5911" xr:uid="{00000000-0005-0000-0000-000006150000}"/>
    <cellStyle name="Date 2 2 3 2 4 4 2 3" xfId="5912" xr:uid="{00000000-0005-0000-0000-000007150000}"/>
    <cellStyle name="Date 2 2 3 2 4 4 2 3 2" xfId="5913" xr:uid="{00000000-0005-0000-0000-000008150000}"/>
    <cellStyle name="Date 2 2 3 2 4 4 2 4" xfId="5914" xr:uid="{00000000-0005-0000-0000-000009150000}"/>
    <cellStyle name="Date 2 2 3 2 4 4 3" xfId="5915" xr:uid="{00000000-0005-0000-0000-00000A150000}"/>
    <cellStyle name="Date 2 2 3 2 4 4 3 2" xfId="5916" xr:uid="{00000000-0005-0000-0000-00000B150000}"/>
    <cellStyle name="Date 2 2 3 2 4 4 3 2 2" xfId="5917" xr:uid="{00000000-0005-0000-0000-00000C150000}"/>
    <cellStyle name="Date 2 2 3 2 4 4 4" xfId="5918" xr:uid="{00000000-0005-0000-0000-00000D150000}"/>
    <cellStyle name="Date 2 2 3 2 4 4 5" xfId="5919" xr:uid="{00000000-0005-0000-0000-00000E150000}"/>
    <cellStyle name="Date 2 2 3 2 4 4 6" xfId="5920" xr:uid="{00000000-0005-0000-0000-00000F150000}"/>
    <cellStyle name="Date 2 2 3 2 4 4 7" xfId="5921" xr:uid="{00000000-0005-0000-0000-000010150000}"/>
    <cellStyle name="Date 2 2 3 2 4 5" xfId="5922" xr:uid="{00000000-0005-0000-0000-000011150000}"/>
    <cellStyle name="Date 2 2 3 2 4 5 2" xfId="5923" xr:uid="{00000000-0005-0000-0000-000012150000}"/>
    <cellStyle name="Date 2 2 3 2 4 5 3" xfId="5924" xr:uid="{00000000-0005-0000-0000-000013150000}"/>
    <cellStyle name="Date 2 2 3 2 4 5 3 2" xfId="5925" xr:uid="{00000000-0005-0000-0000-000014150000}"/>
    <cellStyle name="Date 2 2 3 2 4 6" xfId="5926" xr:uid="{00000000-0005-0000-0000-000015150000}"/>
    <cellStyle name="Date 2 2 3 2 4 7" xfId="5927" xr:uid="{00000000-0005-0000-0000-000016150000}"/>
    <cellStyle name="Date 2 2 3 2 4 8" xfId="5928" xr:uid="{00000000-0005-0000-0000-000017150000}"/>
    <cellStyle name="Date 2 2 3 2 4 9" xfId="5929" xr:uid="{00000000-0005-0000-0000-000018150000}"/>
    <cellStyle name="Date 2 2 3 2 5" xfId="5930" xr:uid="{00000000-0005-0000-0000-000019150000}"/>
    <cellStyle name="Date 2 2 3 2 5 2" xfId="5931" xr:uid="{00000000-0005-0000-0000-00001A150000}"/>
    <cellStyle name="Date 2 2 3 2 5 2 2" xfId="5932" xr:uid="{00000000-0005-0000-0000-00001B150000}"/>
    <cellStyle name="Date 2 2 3 2 5 2 2 2" xfId="5933" xr:uid="{00000000-0005-0000-0000-00001C150000}"/>
    <cellStyle name="Date 2 2 3 2 5 2 2 2 2" xfId="5934" xr:uid="{00000000-0005-0000-0000-00001D150000}"/>
    <cellStyle name="Date 2 2 3 2 5 2 2 2 2 2" xfId="5935" xr:uid="{00000000-0005-0000-0000-00001E150000}"/>
    <cellStyle name="Date 2 2 3 2 5 2 2 2 2 3" xfId="5936" xr:uid="{00000000-0005-0000-0000-00001F150000}"/>
    <cellStyle name="Date 2 2 3 2 5 2 2 2 2 3 2" xfId="5937" xr:uid="{00000000-0005-0000-0000-000020150000}"/>
    <cellStyle name="Date 2 2 3 2 5 2 2 2 2 4" xfId="5938" xr:uid="{00000000-0005-0000-0000-000021150000}"/>
    <cellStyle name="Date 2 2 3 2 5 2 2 2 3" xfId="5939" xr:uid="{00000000-0005-0000-0000-000022150000}"/>
    <cellStyle name="Date 2 2 3 2 5 2 2 2 3 2" xfId="5940" xr:uid="{00000000-0005-0000-0000-000023150000}"/>
    <cellStyle name="Date 2 2 3 2 5 2 2 2 3 2 2" xfId="5941" xr:uid="{00000000-0005-0000-0000-000024150000}"/>
    <cellStyle name="Date 2 2 3 2 5 2 2 2 4" xfId="5942" xr:uid="{00000000-0005-0000-0000-000025150000}"/>
    <cellStyle name="Date 2 2 3 2 5 2 2 2 5" xfId="5943" xr:uid="{00000000-0005-0000-0000-000026150000}"/>
    <cellStyle name="Date 2 2 3 2 5 2 2 2 6" xfId="5944" xr:uid="{00000000-0005-0000-0000-000027150000}"/>
    <cellStyle name="Date 2 2 3 2 5 2 2 2 7" xfId="5945" xr:uid="{00000000-0005-0000-0000-000028150000}"/>
    <cellStyle name="Date 2 2 3 2 5 2 2 3" xfId="5946" xr:uid="{00000000-0005-0000-0000-000029150000}"/>
    <cellStyle name="Date 2 2 3 2 5 2 2 3 2" xfId="5947" xr:uid="{00000000-0005-0000-0000-00002A150000}"/>
    <cellStyle name="Date 2 2 3 2 5 2 2 3 3" xfId="5948" xr:uid="{00000000-0005-0000-0000-00002B150000}"/>
    <cellStyle name="Date 2 2 3 2 5 2 2 3 3 2" xfId="5949" xr:uid="{00000000-0005-0000-0000-00002C150000}"/>
    <cellStyle name="Date 2 2 3 2 5 2 2 3 4" xfId="5950" xr:uid="{00000000-0005-0000-0000-00002D150000}"/>
    <cellStyle name="Date 2 2 3 2 5 2 2 4" xfId="5951" xr:uid="{00000000-0005-0000-0000-00002E150000}"/>
    <cellStyle name="Date 2 2 3 2 5 2 2 4 2" xfId="5952" xr:uid="{00000000-0005-0000-0000-00002F150000}"/>
    <cellStyle name="Date 2 2 3 2 5 2 2 4 2 2" xfId="5953" xr:uid="{00000000-0005-0000-0000-000030150000}"/>
    <cellStyle name="Date 2 2 3 2 5 2 2 5" xfId="5954" xr:uid="{00000000-0005-0000-0000-000031150000}"/>
    <cellStyle name="Date 2 2 3 2 5 2 2 6" xfId="5955" xr:uid="{00000000-0005-0000-0000-000032150000}"/>
    <cellStyle name="Date 2 2 3 2 5 2 2 7" xfId="5956" xr:uid="{00000000-0005-0000-0000-000033150000}"/>
    <cellStyle name="Date 2 2 3 2 5 2 2 8" xfId="5957" xr:uid="{00000000-0005-0000-0000-000034150000}"/>
    <cellStyle name="Date 2 2 3 2 5 2 3" xfId="5958" xr:uid="{00000000-0005-0000-0000-000035150000}"/>
    <cellStyle name="Date 2 2 3 2 5 2 3 2" xfId="5959" xr:uid="{00000000-0005-0000-0000-000036150000}"/>
    <cellStyle name="Date 2 2 3 2 5 2 3 2 2" xfId="5960" xr:uid="{00000000-0005-0000-0000-000037150000}"/>
    <cellStyle name="Date 2 2 3 2 5 2 3 2 3" xfId="5961" xr:uid="{00000000-0005-0000-0000-000038150000}"/>
    <cellStyle name="Date 2 2 3 2 5 2 3 2 3 2" xfId="5962" xr:uid="{00000000-0005-0000-0000-000039150000}"/>
    <cellStyle name="Date 2 2 3 2 5 2 3 2 4" xfId="5963" xr:uid="{00000000-0005-0000-0000-00003A150000}"/>
    <cellStyle name="Date 2 2 3 2 5 2 3 3" xfId="5964" xr:uid="{00000000-0005-0000-0000-00003B150000}"/>
    <cellStyle name="Date 2 2 3 2 5 2 3 3 2" xfId="5965" xr:uid="{00000000-0005-0000-0000-00003C150000}"/>
    <cellStyle name="Date 2 2 3 2 5 2 3 3 2 2" xfId="5966" xr:uid="{00000000-0005-0000-0000-00003D150000}"/>
    <cellStyle name="Date 2 2 3 2 5 2 3 4" xfId="5967" xr:uid="{00000000-0005-0000-0000-00003E150000}"/>
    <cellStyle name="Date 2 2 3 2 5 2 3 5" xfId="5968" xr:uid="{00000000-0005-0000-0000-00003F150000}"/>
    <cellStyle name="Date 2 2 3 2 5 2 3 6" xfId="5969" xr:uid="{00000000-0005-0000-0000-000040150000}"/>
    <cellStyle name="Date 2 2 3 2 5 2 3 7" xfId="5970" xr:uid="{00000000-0005-0000-0000-000041150000}"/>
    <cellStyle name="Date 2 2 3 2 5 2 4" xfId="5971" xr:uid="{00000000-0005-0000-0000-000042150000}"/>
    <cellStyle name="Date 2 2 3 2 5 2 4 2" xfId="5972" xr:uid="{00000000-0005-0000-0000-000043150000}"/>
    <cellStyle name="Date 2 2 3 2 5 2 4 3" xfId="5973" xr:uid="{00000000-0005-0000-0000-000044150000}"/>
    <cellStyle name="Date 2 2 3 2 5 2 4 3 2" xfId="5974" xr:uid="{00000000-0005-0000-0000-000045150000}"/>
    <cellStyle name="Date 2 2 3 2 5 2 5" xfId="5975" xr:uid="{00000000-0005-0000-0000-000046150000}"/>
    <cellStyle name="Date 2 2 3 2 5 3" xfId="5976" xr:uid="{00000000-0005-0000-0000-000047150000}"/>
    <cellStyle name="Date 2 2 3 2 5 3 2" xfId="5977" xr:uid="{00000000-0005-0000-0000-000048150000}"/>
    <cellStyle name="Date 2 2 3 2 5 3 2 2" xfId="5978" xr:uid="{00000000-0005-0000-0000-000049150000}"/>
    <cellStyle name="Date 2 2 3 2 5 3 2 2 2" xfId="5979" xr:uid="{00000000-0005-0000-0000-00004A150000}"/>
    <cellStyle name="Date 2 2 3 2 5 3 2 2 3" xfId="5980" xr:uid="{00000000-0005-0000-0000-00004B150000}"/>
    <cellStyle name="Date 2 2 3 2 5 3 2 2 3 2" xfId="5981" xr:uid="{00000000-0005-0000-0000-00004C150000}"/>
    <cellStyle name="Date 2 2 3 2 5 3 2 2 4" xfId="5982" xr:uid="{00000000-0005-0000-0000-00004D150000}"/>
    <cellStyle name="Date 2 2 3 2 5 3 2 3" xfId="5983" xr:uid="{00000000-0005-0000-0000-00004E150000}"/>
    <cellStyle name="Date 2 2 3 2 5 3 2 3 2" xfId="5984" xr:uid="{00000000-0005-0000-0000-00004F150000}"/>
    <cellStyle name="Date 2 2 3 2 5 3 2 3 2 2" xfId="5985" xr:uid="{00000000-0005-0000-0000-000050150000}"/>
    <cellStyle name="Date 2 2 3 2 5 3 2 4" xfId="5986" xr:uid="{00000000-0005-0000-0000-000051150000}"/>
    <cellStyle name="Date 2 2 3 2 5 3 2 5" xfId="5987" xr:uid="{00000000-0005-0000-0000-000052150000}"/>
    <cellStyle name="Date 2 2 3 2 5 3 2 6" xfId="5988" xr:uid="{00000000-0005-0000-0000-000053150000}"/>
    <cellStyle name="Date 2 2 3 2 5 3 2 7" xfId="5989" xr:uid="{00000000-0005-0000-0000-000054150000}"/>
    <cellStyle name="Date 2 2 3 2 5 3 3" xfId="5990" xr:uid="{00000000-0005-0000-0000-000055150000}"/>
    <cellStyle name="Date 2 2 3 2 5 3 3 2" xfId="5991" xr:uid="{00000000-0005-0000-0000-000056150000}"/>
    <cellStyle name="Date 2 2 3 2 5 3 3 3" xfId="5992" xr:uid="{00000000-0005-0000-0000-000057150000}"/>
    <cellStyle name="Date 2 2 3 2 5 3 3 3 2" xfId="5993" xr:uid="{00000000-0005-0000-0000-000058150000}"/>
    <cellStyle name="Date 2 2 3 2 5 3 3 4" xfId="5994" xr:uid="{00000000-0005-0000-0000-000059150000}"/>
    <cellStyle name="Date 2 2 3 2 5 3 4" xfId="5995" xr:uid="{00000000-0005-0000-0000-00005A150000}"/>
    <cellStyle name="Date 2 2 3 2 5 3 4 2" xfId="5996" xr:uid="{00000000-0005-0000-0000-00005B150000}"/>
    <cellStyle name="Date 2 2 3 2 5 3 4 2 2" xfId="5997" xr:uid="{00000000-0005-0000-0000-00005C150000}"/>
    <cellStyle name="Date 2 2 3 2 5 3 5" xfId="5998" xr:uid="{00000000-0005-0000-0000-00005D150000}"/>
    <cellStyle name="Date 2 2 3 2 5 3 6" xfId="5999" xr:uid="{00000000-0005-0000-0000-00005E150000}"/>
    <cellStyle name="Date 2 2 3 2 5 3 7" xfId="6000" xr:uid="{00000000-0005-0000-0000-00005F150000}"/>
    <cellStyle name="Date 2 2 3 2 5 3 8" xfId="6001" xr:uid="{00000000-0005-0000-0000-000060150000}"/>
    <cellStyle name="Date 2 2 3 2 5 4" xfId="6002" xr:uid="{00000000-0005-0000-0000-000061150000}"/>
    <cellStyle name="Date 2 2 3 2 5 4 2" xfId="6003" xr:uid="{00000000-0005-0000-0000-000062150000}"/>
    <cellStyle name="Date 2 2 3 2 5 4 2 2" xfId="6004" xr:uid="{00000000-0005-0000-0000-000063150000}"/>
    <cellStyle name="Date 2 2 3 2 5 4 2 3" xfId="6005" xr:uid="{00000000-0005-0000-0000-000064150000}"/>
    <cellStyle name="Date 2 2 3 2 5 4 2 3 2" xfId="6006" xr:uid="{00000000-0005-0000-0000-000065150000}"/>
    <cellStyle name="Date 2 2 3 2 5 4 2 4" xfId="6007" xr:uid="{00000000-0005-0000-0000-000066150000}"/>
    <cellStyle name="Date 2 2 3 2 5 4 3" xfId="6008" xr:uid="{00000000-0005-0000-0000-000067150000}"/>
    <cellStyle name="Date 2 2 3 2 5 4 3 2" xfId="6009" xr:uid="{00000000-0005-0000-0000-000068150000}"/>
    <cellStyle name="Date 2 2 3 2 5 4 3 2 2" xfId="6010" xr:uid="{00000000-0005-0000-0000-000069150000}"/>
    <cellStyle name="Date 2 2 3 2 5 4 4" xfId="6011" xr:uid="{00000000-0005-0000-0000-00006A150000}"/>
    <cellStyle name="Date 2 2 3 2 5 4 5" xfId="6012" xr:uid="{00000000-0005-0000-0000-00006B150000}"/>
    <cellStyle name="Date 2 2 3 2 5 4 6" xfId="6013" xr:uid="{00000000-0005-0000-0000-00006C150000}"/>
    <cellStyle name="Date 2 2 3 2 5 4 7" xfId="6014" xr:uid="{00000000-0005-0000-0000-00006D150000}"/>
    <cellStyle name="Date 2 2 3 2 5 5" xfId="6015" xr:uid="{00000000-0005-0000-0000-00006E150000}"/>
    <cellStyle name="Date 2 2 3 2 5 5 2" xfId="6016" xr:uid="{00000000-0005-0000-0000-00006F150000}"/>
    <cellStyle name="Date 2 2 3 2 5 5 3" xfId="6017" xr:uid="{00000000-0005-0000-0000-000070150000}"/>
    <cellStyle name="Date 2 2 3 2 5 5 3 2" xfId="6018" xr:uid="{00000000-0005-0000-0000-000071150000}"/>
    <cellStyle name="Date 2 2 3 2 5 6" xfId="6019" xr:uid="{00000000-0005-0000-0000-000072150000}"/>
    <cellStyle name="Date 2 2 3 2 5 7" xfId="6020" xr:uid="{00000000-0005-0000-0000-000073150000}"/>
    <cellStyle name="Date 2 2 3 2 5 8" xfId="6021" xr:uid="{00000000-0005-0000-0000-000074150000}"/>
    <cellStyle name="Date 2 2 3 2 5 9" xfId="6022" xr:uid="{00000000-0005-0000-0000-000075150000}"/>
    <cellStyle name="Date 2 2 3 2 6" xfId="6023" xr:uid="{00000000-0005-0000-0000-000076150000}"/>
    <cellStyle name="Date 2 2 3 2 6 2" xfId="6024" xr:uid="{00000000-0005-0000-0000-000077150000}"/>
    <cellStyle name="Date 2 2 3 2 6 2 2" xfId="6025" xr:uid="{00000000-0005-0000-0000-000078150000}"/>
    <cellStyle name="Date 2 2 3 2 6 2 2 2" xfId="6026" xr:uid="{00000000-0005-0000-0000-000079150000}"/>
    <cellStyle name="Date 2 2 3 2 6 2 2 3" xfId="6027" xr:uid="{00000000-0005-0000-0000-00007A150000}"/>
    <cellStyle name="Date 2 2 3 2 6 2 2 3 2" xfId="6028" xr:uid="{00000000-0005-0000-0000-00007B150000}"/>
    <cellStyle name="Date 2 2 3 2 6 2 2 4" xfId="6029" xr:uid="{00000000-0005-0000-0000-00007C150000}"/>
    <cellStyle name="Date 2 2 3 2 6 2 3" xfId="6030" xr:uid="{00000000-0005-0000-0000-00007D150000}"/>
    <cellStyle name="Date 2 2 3 2 6 2 3 2" xfId="6031" xr:uid="{00000000-0005-0000-0000-00007E150000}"/>
    <cellStyle name="Date 2 2 3 2 6 2 3 2 2" xfId="6032" xr:uid="{00000000-0005-0000-0000-00007F150000}"/>
    <cellStyle name="Date 2 2 3 2 6 2 4" xfId="6033" xr:uid="{00000000-0005-0000-0000-000080150000}"/>
    <cellStyle name="Date 2 2 3 2 6 2 5" xfId="6034" xr:uid="{00000000-0005-0000-0000-000081150000}"/>
    <cellStyle name="Date 2 2 3 2 6 2 6" xfId="6035" xr:uid="{00000000-0005-0000-0000-000082150000}"/>
    <cellStyle name="Date 2 2 3 2 6 2 7" xfId="6036" xr:uid="{00000000-0005-0000-0000-000083150000}"/>
    <cellStyle name="Date 2 2 3 2 6 3" xfId="6037" xr:uid="{00000000-0005-0000-0000-000084150000}"/>
    <cellStyle name="Date 2 2 3 2 6 3 2" xfId="6038" xr:uid="{00000000-0005-0000-0000-000085150000}"/>
    <cellStyle name="Date 2 2 3 2 6 3 3" xfId="6039" xr:uid="{00000000-0005-0000-0000-000086150000}"/>
    <cellStyle name="Date 2 2 3 2 6 3 3 2" xfId="6040" xr:uid="{00000000-0005-0000-0000-000087150000}"/>
    <cellStyle name="Date 2 2 3 2 6 3 4" xfId="6041" xr:uid="{00000000-0005-0000-0000-000088150000}"/>
    <cellStyle name="Date 2 2 3 2 6 4" xfId="6042" xr:uid="{00000000-0005-0000-0000-000089150000}"/>
    <cellStyle name="Date 2 2 3 2 6 4 2" xfId="6043" xr:uid="{00000000-0005-0000-0000-00008A150000}"/>
    <cellStyle name="Date 2 2 3 2 6 4 2 2" xfId="6044" xr:uid="{00000000-0005-0000-0000-00008B150000}"/>
    <cellStyle name="Date 2 2 3 2 6 5" xfId="6045" xr:uid="{00000000-0005-0000-0000-00008C150000}"/>
    <cellStyle name="Date 2 2 3 2 6 6" xfId="6046" xr:uid="{00000000-0005-0000-0000-00008D150000}"/>
    <cellStyle name="Date 2 2 3 2 6 7" xfId="6047" xr:uid="{00000000-0005-0000-0000-00008E150000}"/>
    <cellStyle name="Date 2 2 3 2 6 8" xfId="6048" xr:uid="{00000000-0005-0000-0000-00008F150000}"/>
    <cellStyle name="Date 2 2 3 2 7" xfId="6049" xr:uid="{00000000-0005-0000-0000-000090150000}"/>
    <cellStyle name="Date 2 2 3 2 7 2" xfId="6050" xr:uid="{00000000-0005-0000-0000-000091150000}"/>
    <cellStyle name="Date 2 2 3 2 7 2 2" xfId="6051" xr:uid="{00000000-0005-0000-0000-000092150000}"/>
    <cellStyle name="Date 2 2 3 2 7 2 3" xfId="6052" xr:uid="{00000000-0005-0000-0000-000093150000}"/>
    <cellStyle name="Date 2 2 3 2 7 2 3 2" xfId="6053" xr:uid="{00000000-0005-0000-0000-000094150000}"/>
    <cellStyle name="Date 2 2 3 2 7 2 4" xfId="6054" xr:uid="{00000000-0005-0000-0000-000095150000}"/>
    <cellStyle name="Date 2 2 3 2 7 3" xfId="6055" xr:uid="{00000000-0005-0000-0000-000096150000}"/>
    <cellStyle name="Date 2 2 3 2 7 3 2" xfId="6056" xr:uid="{00000000-0005-0000-0000-000097150000}"/>
    <cellStyle name="Date 2 2 3 2 7 3 2 2" xfId="6057" xr:uid="{00000000-0005-0000-0000-000098150000}"/>
    <cellStyle name="Date 2 2 3 2 7 4" xfId="6058" xr:uid="{00000000-0005-0000-0000-000099150000}"/>
    <cellStyle name="Date 2 2 3 2 7 5" xfId="6059" xr:uid="{00000000-0005-0000-0000-00009A150000}"/>
    <cellStyle name="Date 2 2 3 2 7 6" xfId="6060" xr:uid="{00000000-0005-0000-0000-00009B150000}"/>
    <cellStyle name="Date 2 2 3 2 7 7" xfId="6061" xr:uid="{00000000-0005-0000-0000-00009C150000}"/>
    <cellStyle name="Date 2 2 3 2 8" xfId="6062" xr:uid="{00000000-0005-0000-0000-00009D150000}"/>
    <cellStyle name="Date 2 2 3 2 8 2" xfId="6063" xr:uid="{00000000-0005-0000-0000-00009E150000}"/>
    <cellStyle name="Date 2 2 3 2 8 3" xfId="6064" xr:uid="{00000000-0005-0000-0000-00009F150000}"/>
    <cellStyle name="Date 2 2 3 2 8 3 2" xfId="6065" xr:uid="{00000000-0005-0000-0000-0000A0150000}"/>
    <cellStyle name="Date 2 2 3 2 9" xfId="6066" xr:uid="{00000000-0005-0000-0000-0000A1150000}"/>
    <cellStyle name="Date 2 2 3 3" xfId="99" xr:uid="{00000000-0005-0000-0000-0000A2150000}"/>
    <cellStyle name="Date 2 2 3 3 10" xfId="6067" xr:uid="{00000000-0005-0000-0000-0000A3150000}"/>
    <cellStyle name="Date 2 2 3 3 11" xfId="6068" xr:uid="{00000000-0005-0000-0000-0000A4150000}"/>
    <cellStyle name="Date 2 2 3 3 2" xfId="6069" xr:uid="{00000000-0005-0000-0000-0000A5150000}"/>
    <cellStyle name="Date 2 2 3 3 2 2" xfId="6070" xr:uid="{00000000-0005-0000-0000-0000A6150000}"/>
    <cellStyle name="Date 2 2 3 3 2 2 2" xfId="6071" xr:uid="{00000000-0005-0000-0000-0000A7150000}"/>
    <cellStyle name="Date 2 2 3 3 2 2 2 2" xfId="6072" xr:uid="{00000000-0005-0000-0000-0000A8150000}"/>
    <cellStyle name="Date 2 2 3 3 2 2 2 2 2" xfId="6073" xr:uid="{00000000-0005-0000-0000-0000A9150000}"/>
    <cellStyle name="Date 2 2 3 3 2 2 2 2 2 2" xfId="6074" xr:uid="{00000000-0005-0000-0000-0000AA150000}"/>
    <cellStyle name="Date 2 2 3 3 2 2 2 2 2 3" xfId="6075" xr:uid="{00000000-0005-0000-0000-0000AB150000}"/>
    <cellStyle name="Date 2 2 3 3 2 2 2 2 2 3 2" xfId="6076" xr:uid="{00000000-0005-0000-0000-0000AC150000}"/>
    <cellStyle name="Date 2 2 3 3 2 2 2 2 2 4" xfId="6077" xr:uid="{00000000-0005-0000-0000-0000AD150000}"/>
    <cellStyle name="Date 2 2 3 3 2 2 2 2 3" xfId="6078" xr:uid="{00000000-0005-0000-0000-0000AE150000}"/>
    <cellStyle name="Date 2 2 3 3 2 2 2 2 3 2" xfId="6079" xr:uid="{00000000-0005-0000-0000-0000AF150000}"/>
    <cellStyle name="Date 2 2 3 3 2 2 2 2 3 2 2" xfId="6080" xr:uid="{00000000-0005-0000-0000-0000B0150000}"/>
    <cellStyle name="Date 2 2 3 3 2 2 2 2 4" xfId="6081" xr:uid="{00000000-0005-0000-0000-0000B1150000}"/>
    <cellStyle name="Date 2 2 3 3 2 2 2 2 5" xfId="6082" xr:uid="{00000000-0005-0000-0000-0000B2150000}"/>
    <cellStyle name="Date 2 2 3 3 2 2 2 2 6" xfId="6083" xr:uid="{00000000-0005-0000-0000-0000B3150000}"/>
    <cellStyle name="Date 2 2 3 3 2 2 2 2 7" xfId="6084" xr:uid="{00000000-0005-0000-0000-0000B4150000}"/>
    <cellStyle name="Date 2 2 3 3 2 2 2 3" xfId="6085" xr:uid="{00000000-0005-0000-0000-0000B5150000}"/>
    <cellStyle name="Date 2 2 3 3 2 2 2 3 2" xfId="6086" xr:uid="{00000000-0005-0000-0000-0000B6150000}"/>
    <cellStyle name="Date 2 2 3 3 2 2 2 3 3" xfId="6087" xr:uid="{00000000-0005-0000-0000-0000B7150000}"/>
    <cellStyle name="Date 2 2 3 3 2 2 2 3 3 2" xfId="6088" xr:uid="{00000000-0005-0000-0000-0000B8150000}"/>
    <cellStyle name="Date 2 2 3 3 2 2 2 3 4" xfId="6089" xr:uid="{00000000-0005-0000-0000-0000B9150000}"/>
    <cellStyle name="Date 2 2 3 3 2 2 2 4" xfId="6090" xr:uid="{00000000-0005-0000-0000-0000BA150000}"/>
    <cellStyle name="Date 2 2 3 3 2 2 2 4 2" xfId="6091" xr:uid="{00000000-0005-0000-0000-0000BB150000}"/>
    <cellStyle name="Date 2 2 3 3 2 2 2 4 2 2" xfId="6092" xr:uid="{00000000-0005-0000-0000-0000BC150000}"/>
    <cellStyle name="Date 2 2 3 3 2 2 2 5" xfId="6093" xr:uid="{00000000-0005-0000-0000-0000BD150000}"/>
    <cellStyle name="Date 2 2 3 3 2 2 2 6" xfId="6094" xr:uid="{00000000-0005-0000-0000-0000BE150000}"/>
    <cellStyle name="Date 2 2 3 3 2 2 2 7" xfId="6095" xr:uid="{00000000-0005-0000-0000-0000BF150000}"/>
    <cellStyle name="Date 2 2 3 3 2 2 2 8" xfId="6096" xr:uid="{00000000-0005-0000-0000-0000C0150000}"/>
    <cellStyle name="Date 2 2 3 3 2 2 3" xfId="6097" xr:uid="{00000000-0005-0000-0000-0000C1150000}"/>
    <cellStyle name="Date 2 2 3 3 2 2 3 2" xfId="6098" xr:uid="{00000000-0005-0000-0000-0000C2150000}"/>
    <cellStyle name="Date 2 2 3 3 2 2 3 2 2" xfId="6099" xr:uid="{00000000-0005-0000-0000-0000C3150000}"/>
    <cellStyle name="Date 2 2 3 3 2 2 3 2 3" xfId="6100" xr:uid="{00000000-0005-0000-0000-0000C4150000}"/>
    <cellStyle name="Date 2 2 3 3 2 2 3 2 3 2" xfId="6101" xr:uid="{00000000-0005-0000-0000-0000C5150000}"/>
    <cellStyle name="Date 2 2 3 3 2 2 3 2 4" xfId="6102" xr:uid="{00000000-0005-0000-0000-0000C6150000}"/>
    <cellStyle name="Date 2 2 3 3 2 2 3 3" xfId="6103" xr:uid="{00000000-0005-0000-0000-0000C7150000}"/>
    <cellStyle name="Date 2 2 3 3 2 2 3 3 2" xfId="6104" xr:uid="{00000000-0005-0000-0000-0000C8150000}"/>
    <cellStyle name="Date 2 2 3 3 2 2 3 3 2 2" xfId="6105" xr:uid="{00000000-0005-0000-0000-0000C9150000}"/>
    <cellStyle name="Date 2 2 3 3 2 2 3 4" xfId="6106" xr:uid="{00000000-0005-0000-0000-0000CA150000}"/>
    <cellStyle name="Date 2 2 3 3 2 2 3 5" xfId="6107" xr:uid="{00000000-0005-0000-0000-0000CB150000}"/>
    <cellStyle name="Date 2 2 3 3 2 2 3 6" xfId="6108" xr:uid="{00000000-0005-0000-0000-0000CC150000}"/>
    <cellStyle name="Date 2 2 3 3 2 2 3 7" xfId="6109" xr:uid="{00000000-0005-0000-0000-0000CD150000}"/>
    <cellStyle name="Date 2 2 3 3 2 2 4" xfId="6110" xr:uid="{00000000-0005-0000-0000-0000CE150000}"/>
    <cellStyle name="Date 2 2 3 3 2 2 4 2" xfId="6111" xr:uid="{00000000-0005-0000-0000-0000CF150000}"/>
    <cellStyle name="Date 2 2 3 3 2 2 4 3" xfId="6112" xr:uid="{00000000-0005-0000-0000-0000D0150000}"/>
    <cellStyle name="Date 2 2 3 3 2 2 4 3 2" xfId="6113" xr:uid="{00000000-0005-0000-0000-0000D1150000}"/>
    <cellStyle name="Date 2 2 3 3 2 2 5" xfId="6114" xr:uid="{00000000-0005-0000-0000-0000D2150000}"/>
    <cellStyle name="Date 2 2 3 3 2 3" xfId="6115" xr:uid="{00000000-0005-0000-0000-0000D3150000}"/>
    <cellStyle name="Date 2 2 3 3 2 3 2" xfId="6116" xr:uid="{00000000-0005-0000-0000-0000D4150000}"/>
    <cellStyle name="Date 2 2 3 3 2 3 2 2" xfId="6117" xr:uid="{00000000-0005-0000-0000-0000D5150000}"/>
    <cellStyle name="Date 2 2 3 3 2 3 2 2 2" xfId="6118" xr:uid="{00000000-0005-0000-0000-0000D6150000}"/>
    <cellStyle name="Date 2 2 3 3 2 3 2 2 3" xfId="6119" xr:uid="{00000000-0005-0000-0000-0000D7150000}"/>
    <cellStyle name="Date 2 2 3 3 2 3 2 2 3 2" xfId="6120" xr:uid="{00000000-0005-0000-0000-0000D8150000}"/>
    <cellStyle name="Date 2 2 3 3 2 3 2 2 4" xfId="6121" xr:uid="{00000000-0005-0000-0000-0000D9150000}"/>
    <cellStyle name="Date 2 2 3 3 2 3 2 3" xfId="6122" xr:uid="{00000000-0005-0000-0000-0000DA150000}"/>
    <cellStyle name="Date 2 2 3 3 2 3 2 3 2" xfId="6123" xr:uid="{00000000-0005-0000-0000-0000DB150000}"/>
    <cellStyle name="Date 2 2 3 3 2 3 2 3 2 2" xfId="6124" xr:uid="{00000000-0005-0000-0000-0000DC150000}"/>
    <cellStyle name="Date 2 2 3 3 2 3 2 4" xfId="6125" xr:uid="{00000000-0005-0000-0000-0000DD150000}"/>
    <cellStyle name="Date 2 2 3 3 2 3 2 5" xfId="6126" xr:uid="{00000000-0005-0000-0000-0000DE150000}"/>
    <cellStyle name="Date 2 2 3 3 2 3 2 6" xfId="6127" xr:uid="{00000000-0005-0000-0000-0000DF150000}"/>
    <cellStyle name="Date 2 2 3 3 2 3 2 7" xfId="6128" xr:uid="{00000000-0005-0000-0000-0000E0150000}"/>
    <cellStyle name="Date 2 2 3 3 2 3 3" xfId="6129" xr:uid="{00000000-0005-0000-0000-0000E1150000}"/>
    <cellStyle name="Date 2 2 3 3 2 3 3 2" xfId="6130" xr:uid="{00000000-0005-0000-0000-0000E2150000}"/>
    <cellStyle name="Date 2 2 3 3 2 3 3 3" xfId="6131" xr:uid="{00000000-0005-0000-0000-0000E3150000}"/>
    <cellStyle name="Date 2 2 3 3 2 3 3 3 2" xfId="6132" xr:uid="{00000000-0005-0000-0000-0000E4150000}"/>
    <cellStyle name="Date 2 2 3 3 2 3 3 4" xfId="6133" xr:uid="{00000000-0005-0000-0000-0000E5150000}"/>
    <cellStyle name="Date 2 2 3 3 2 3 4" xfId="6134" xr:uid="{00000000-0005-0000-0000-0000E6150000}"/>
    <cellStyle name="Date 2 2 3 3 2 3 4 2" xfId="6135" xr:uid="{00000000-0005-0000-0000-0000E7150000}"/>
    <cellStyle name="Date 2 2 3 3 2 3 4 2 2" xfId="6136" xr:uid="{00000000-0005-0000-0000-0000E8150000}"/>
    <cellStyle name="Date 2 2 3 3 2 3 5" xfId="6137" xr:uid="{00000000-0005-0000-0000-0000E9150000}"/>
    <cellStyle name="Date 2 2 3 3 2 3 6" xfId="6138" xr:uid="{00000000-0005-0000-0000-0000EA150000}"/>
    <cellStyle name="Date 2 2 3 3 2 3 7" xfId="6139" xr:uid="{00000000-0005-0000-0000-0000EB150000}"/>
    <cellStyle name="Date 2 2 3 3 2 3 8" xfId="6140" xr:uid="{00000000-0005-0000-0000-0000EC150000}"/>
    <cellStyle name="Date 2 2 3 3 2 4" xfId="6141" xr:uid="{00000000-0005-0000-0000-0000ED150000}"/>
    <cellStyle name="Date 2 2 3 3 2 4 2" xfId="6142" xr:uid="{00000000-0005-0000-0000-0000EE150000}"/>
    <cellStyle name="Date 2 2 3 3 2 4 2 2" xfId="6143" xr:uid="{00000000-0005-0000-0000-0000EF150000}"/>
    <cellStyle name="Date 2 2 3 3 2 4 2 3" xfId="6144" xr:uid="{00000000-0005-0000-0000-0000F0150000}"/>
    <cellStyle name="Date 2 2 3 3 2 4 2 3 2" xfId="6145" xr:uid="{00000000-0005-0000-0000-0000F1150000}"/>
    <cellStyle name="Date 2 2 3 3 2 4 2 4" xfId="6146" xr:uid="{00000000-0005-0000-0000-0000F2150000}"/>
    <cellStyle name="Date 2 2 3 3 2 4 3" xfId="6147" xr:uid="{00000000-0005-0000-0000-0000F3150000}"/>
    <cellStyle name="Date 2 2 3 3 2 4 3 2" xfId="6148" xr:uid="{00000000-0005-0000-0000-0000F4150000}"/>
    <cellStyle name="Date 2 2 3 3 2 4 3 2 2" xfId="6149" xr:uid="{00000000-0005-0000-0000-0000F5150000}"/>
    <cellStyle name="Date 2 2 3 3 2 4 4" xfId="6150" xr:uid="{00000000-0005-0000-0000-0000F6150000}"/>
    <cellStyle name="Date 2 2 3 3 2 4 5" xfId="6151" xr:uid="{00000000-0005-0000-0000-0000F7150000}"/>
    <cellStyle name="Date 2 2 3 3 2 4 6" xfId="6152" xr:uid="{00000000-0005-0000-0000-0000F8150000}"/>
    <cellStyle name="Date 2 2 3 3 2 4 7" xfId="6153" xr:uid="{00000000-0005-0000-0000-0000F9150000}"/>
    <cellStyle name="Date 2 2 3 3 2 5" xfId="6154" xr:uid="{00000000-0005-0000-0000-0000FA150000}"/>
    <cellStyle name="Date 2 2 3 3 2 5 2" xfId="6155" xr:uid="{00000000-0005-0000-0000-0000FB150000}"/>
    <cellStyle name="Date 2 2 3 3 2 5 3" xfId="6156" xr:uid="{00000000-0005-0000-0000-0000FC150000}"/>
    <cellStyle name="Date 2 2 3 3 2 5 3 2" xfId="6157" xr:uid="{00000000-0005-0000-0000-0000FD150000}"/>
    <cellStyle name="Date 2 2 3 3 2 6" xfId="6158" xr:uid="{00000000-0005-0000-0000-0000FE150000}"/>
    <cellStyle name="Date 2 2 3 3 2 7" xfId="6159" xr:uid="{00000000-0005-0000-0000-0000FF150000}"/>
    <cellStyle name="Date 2 2 3 3 2 8" xfId="6160" xr:uid="{00000000-0005-0000-0000-000000160000}"/>
    <cellStyle name="Date 2 2 3 3 2 9" xfId="6161" xr:uid="{00000000-0005-0000-0000-000001160000}"/>
    <cellStyle name="Date 2 2 3 3 3" xfId="6162" xr:uid="{00000000-0005-0000-0000-000002160000}"/>
    <cellStyle name="Date 2 2 3 3 3 2" xfId="6163" xr:uid="{00000000-0005-0000-0000-000003160000}"/>
    <cellStyle name="Date 2 2 3 3 3 2 2" xfId="6164" xr:uid="{00000000-0005-0000-0000-000004160000}"/>
    <cellStyle name="Date 2 2 3 3 3 2 2 2" xfId="6165" xr:uid="{00000000-0005-0000-0000-000005160000}"/>
    <cellStyle name="Date 2 2 3 3 3 2 2 2 2" xfId="6166" xr:uid="{00000000-0005-0000-0000-000006160000}"/>
    <cellStyle name="Date 2 2 3 3 3 2 2 2 3" xfId="6167" xr:uid="{00000000-0005-0000-0000-000007160000}"/>
    <cellStyle name="Date 2 2 3 3 3 2 2 2 3 2" xfId="6168" xr:uid="{00000000-0005-0000-0000-000008160000}"/>
    <cellStyle name="Date 2 2 3 3 3 2 2 2 4" xfId="6169" xr:uid="{00000000-0005-0000-0000-000009160000}"/>
    <cellStyle name="Date 2 2 3 3 3 2 2 3" xfId="6170" xr:uid="{00000000-0005-0000-0000-00000A160000}"/>
    <cellStyle name="Date 2 2 3 3 3 2 2 3 2" xfId="6171" xr:uid="{00000000-0005-0000-0000-00000B160000}"/>
    <cellStyle name="Date 2 2 3 3 3 2 2 3 2 2" xfId="6172" xr:uid="{00000000-0005-0000-0000-00000C160000}"/>
    <cellStyle name="Date 2 2 3 3 3 2 2 4" xfId="6173" xr:uid="{00000000-0005-0000-0000-00000D160000}"/>
    <cellStyle name="Date 2 2 3 3 3 2 2 5" xfId="6174" xr:uid="{00000000-0005-0000-0000-00000E160000}"/>
    <cellStyle name="Date 2 2 3 3 3 2 2 6" xfId="6175" xr:uid="{00000000-0005-0000-0000-00000F160000}"/>
    <cellStyle name="Date 2 2 3 3 3 2 2 7" xfId="6176" xr:uid="{00000000-0005-0000-0000-000010160000}"/>
    <cellStyle name="Date 2 2 3 3 3 2 3" xfId="6177" xr:uid="{00000000-0005-0000-0000-000011160000}"/>
    <cellStyle name="Date 2 2 3 3 3 2 3 2" xfId="6178" xr:uid="{00000000-0005-0000-0000-000012160000}"/>
    <cellStyle name="Date 2 2 3 3 3 2 3 3" xfId="6179" xr:uid="{00000000-0005-0000-0000-000013160000}"/>
    <cellStyle name="Date 2 2 3 3 3 2 3 3 2" xfId="6180" xr:uid="{00000000-0005-0000-0000-000014160000}"/>
    <cellStyle name="Date 2 2 3 3 3 2 3 4" xfId="6181" xr:uid="{00000000-0005-0000-0000-000015160000}"/>
    <cellStyle name="Date 2 2 3 3 3 2 4" xfId="6182" xr:uid="{00000000-0005-0000-0000-000016160000}"/>
    <cellStyle name="Date 2 2 3 3 3 2 4 2" xfId="6183" xr:uid="{00000000-0005-0000-0000-000017160000}"/>
    <cellStyle name="Date 2 2 3 3 3 2 4 2 2" xfId="6184" xr:uid="{00000000-0005-0000-0000-000018160000}"/>
    <cellStyle name="Date 2 2 3 3 3 2 5" xfId="6185" xr:uid="{00000000-0005-0000-0000-000019160000}"/>
    <cellStyle name="Date 2 2 3 3 3 2 6" xfId="6186" xr:uid="{00000000-0005-0000-0000-00001A160000}"/>
    <cellStyle name="Date 2 2 3 3 3 2 7" xfId="6187" xr:uid="{00000000-0005-0000-0000-00001B160000}"/>
    <cellStyle name="Date 2 2 3 3 3 2 8" xfId="6188" xr:uid="{00000000-0005-0000-0000-00001C160000}"/>
    <cellStyle name="Date 2 2 3 3 3 3" xfId="6189" xr:uid="{00000000-0005-0000-0000-00001D160000}"/>
    <cellStyle name="Date 2 2 3 3 3 3 2" xfId="6190" xr:uid="{00000000-0005-0000-0000-00001E160000}"/>
    <cellStyle name="Date 2 2 3 3 3 3 2 2" xfId="6191" xr:uid="{00000000-0005-0000-0000-00001F160000}"/>
    <cellStyle name="Date 2 2 3 3 3 3 2 3" xfId="6192" xr:uid="{00000000-0005-0000-0000-000020160000}"/>
    <cellStyle name="Date 2 2 3 3 3 3 2 3 2" xfId="6193" xr:uid="{00000000-0005-0000-0000-000021160000}"/>
    <cellStyle name="Date 2 2 3 3 3 3 2 4" xfId="6194" xr:uid="{00000000-0005-0000-0000-000022160000}"/>
    <cellStyle name="Date 2 2 3 3 3 3 3" xfId="6195" xr:uid="{00000000-0005-0000-0000-000023160000}"/>
    <cellStyle name="Date 2 2 3 3 3 3 3 2" xfId="6196" xr:uid="{00000000-0005-0000-0000-000024160000}"/>
    <cellStyle name="Date 2 2 3 3 3 3 3 2 2" xfId="6197" xr:uid="{00000000-0005-0000-0000-000025160000}"/>
    <cellStyle name="Date 2 2 3 3 3 3 4" xfId="6198" xr:uid="{00000000-0005-0000-0000-000026160000}"/>
    <cellStyle name="Date 2 2 3 3 3 3 5" xfId="6199" xr:uid="{00000000-0005-0000-0000-000027160000}"/>
    <cellStyle name="Date 2 2 3 3 3 3 6" xfId="6200" xr:uid="{00000000-0005-0000-0000-000028160000}"/>
    <cellStyle name="Date 2 2 3 3 3 3 7" xfId="6201" xr:uid="{00000000-0005-0000-0000-000029160000}"/>
    <cellStyle name="Date 2 2 3 3 3 4" xfId="6202" xr:uid="{00000000-0005-0000-0000-00002A160000}"/>
    <cellStyle name="Date 2 2 3 3 3 4 2" xfId="6203" xr:uid="{00000000-0005-0000-0000-00002B160000}"/>
    <cellStyle name="Date 2 2 3 3 3 4 3" xfId="6204" xr:uid="{00000000-0005-0000-0000-00002C160000}"/>
    <cellStyle name="Date 2 2 3 3 3 4 3 2" xfId="6205" xr:uid="{00000000-0005-0000-0000-00002D160000}"/>
    <cellStyle name="Date 2 2 3 3 3 5" xfId="6206" xr:uid="{00000000-0005-0000-0000-00002E160000}"/>
    <cellStyle name="Date 2 2 3 3 4" xfId="6207" xr:uid="{00000000-0005-0000-0000-00002F160000}"/>
    <cellStyle name="Date 2 2 3 3 4 2" xfId="6208" xr:uid="{00000000-0005-0000-0000-000030160000}"/>
    <cellStyle name="Date 2 2 3 3 4 2 2" xfId="6209" xr:uid="{00000000-0005-0000-0000-000031160000}"/>
    <cellStyle name="Date 2 2 3 3 4 2 2 2" xfId="6210" xr:uid="{00000000-0005-0000-0000-000032160000}"/>
    <cellStyle name="Date 2 2 3 3 4 2 2 2 2" xfId="6211" xr:uid="{00000000-0005-0000-0000-000033160000}"/>
    <cellStyle name="Date 2 2 3 3 4 2 2 2 2 2" xfId="6212" xr:uid="{00000000-0005-0000-0000-000034160000}"/>
    <cellStyle name="Date 2 2 3 3 4 2 2 2 2 3" xfId="6213" xr:uid="{00000000-0005-0000-0000-000035160000}"/>
    <cellStyle name="Date 2 2 3 3 4 2 2 2 2 3 2" xfId="6214" xr:uid="{00000000-0005-0000-0000-000036160000}"/>
    <cellStyle name="Date 2 2 3 3 4 2 2 2 2 4" xfId="6215" xr:uid="{00000000-0005-0000-0000-000037160000}"/>
    <cellStyle name="Date 2 2 3 3 4 2 2 2 3" xfId="6216" xr:uid="{00000000-0005-0000-0000-000038160000}"/>
    <cellStyle name="Date 2 2 3 3 4 2 2 2 3 2" xfId="6217" xr:uid="{00000000-0005-0000-0000-000039160000}"/>
    <cellStyle name="Date 2 2 3 3 4 2 2 2 3 2 2" xfId="6218" xr:uid="{00000000-0005-0000-0000-00003A160000}"/>
    <cellStyle name="Date 2 2 3 3 4 2 2 2 4" xfId="6219" xr:uid="{00000000-0005-0000-0000-00003B160000}"/>
    <cellStyle name="Date 2 2 3 3 4 2 2 2 5" xfId="6220" xr:uid="{00000000-0005-0000-0000-00003C160000}"/>
    <cellStyle name="Date 2 2 3 3 4 2 2 2 6" xfId="6221" xr:uid="{00000000-0005-0000-0000-00003D160000}"/>
    <cellStyle name="Date 2 2 3 3 4 2 2 2 7" xfId="6222" xr:uid="{00000000-0005-0000-0000-00003E160000}"/>
    <cellStyle name="Date 2 2 3 3 4 2 2 3" xfId="6223" xr:uid="{00000000-0005-0000-0000-00003F160000}"/>
    <cellStyle name="Date 2 2 3 3 4 2 2 3 2" xfId="6224" xr:uid="{00000000-0005-0000-0000-000040160000}"/>
    <cellStyle name="Date 2 2 3 3 4 2 2 3 3" xfId="6225" xr:uid="{00000000-0005-0000-0000-000041160000}"/>
    <cellStyle name="Date 2 2 3 3 4 2 2 3 3 2" xfId="6226" xr:uid="{00000000-0005-0000-0000-000042160000}"/>
    <cellStyle name="Date 2 2 3 3 4 2 2 3 4" xfId="6227" xr:uid="{00000000-0005-0000-0000-000043160000}"/>
    <cellStyle name="Date 2 2 3 3 4 2 2 4" xfId="6228" xr:uid="{00000000-0005-0000-0000-000044160000}"/>
    <cellStyle name="Date 2 2 3 3 4 2 2 4 2" xfId="6229" xr:uid="{00000000-0005-0000-0000-000045160000}"/>
    <cellStyle name="Date 2 2 3 3 4 2 2 4 2 2" xfId="6230" xr:uid="{00000000-0005-0000-0000-000046160000}"/>
    <cellStyle name="Date 2 2 3 3 4 2 2 5" xfId="6231" xr:uid="{00000000-0005-0000-0000-000047160000}"/>
    <cellStyle name="Date 2 2 3 3 4 2 2 6" xfId="6232" xr:uid="{00000000-0005-0000-0000-000048160000}"/>
    <cellStyle name="Date 2 2 3 3 4 2 2 7" xfId="6233" xr:uid="{00000000-0005-0000-0000-000049160000}"/>
    <cellStyle name="Date 2 2 3 3 4 2 2 8" xfId="6234" xr:uid="{00000000-0005-0000-0000-00004A160000}"/>
    <cellStyle name="Date 2 2 3 3 4 2 3" xfId="6235" xr:uid="{00000000-0005-0000-0000-00004B160000}"/>
    <cellStyle name="Date 2 2 3 3 4 2 3 2" xfId="6236" xr:uid="{00000000-0005-0000-0000-00004C160000}"/>
    <cellStyle name="Date 2 2 3 3 4 2 3 2 2" xfId="6237" xr:uid="{00000000-0005-0000-0000-00004D160000}"/>
    <cellStyle name="Date 2 2 3 3 4 2 3 2 3" xfId="6238" xr:uid="{00000000-0005-0000-0000-00004E160000}"/>
    <cellStyle name="Date 2 2 3 3 4 2 3 2 3 2" xfId="6239" xr:uid="{00000000-0005-0000-0000-00004F160000}"/>
    <cellStyle name="Date 2 2 3 3 4 2 3 2 4" xfId="6240" xr:uid="{00000000-0005-0000-0000-000050160000}"/>
    <cellStyle name="Date 2 2 3 3 4 2 3 3" xfId="6241" xr:uid="{00000000-0005-0000-0000-000051160000}"/>
    <cellStyle name="Date 2 2 3 3 4 2 3 3 2" xfId="6242" xr:uid="{00000000-0005-0000-0000-000052160000}"/>
    <cellStyle name="Date 2 2 3 3 4 2 3 3 2 2" xfId="6243" xr:uid="{00000000-0005-0000-0000-000053160000}"/>
    <cellStyle name="Date 2 2 3 3 4 2 3 4" xfId="6244" xr:uid="{00000000-0005-0000-0000-000054160000}"/>
    <cellStyle name="Date 2 2 3 3 4 2 3 5" xfId="6245" xr:uid="{00000000-0005-0000-0000-000055160000}"/>
    <cellStyle name="Date 2 2 3 3 4 2 3 6" xfId="6246" xr:uid="{00000000-0005-0000-0000-000056160000}"/>
    <cellStyle name="Date 2 2 3 3 4 2 3 7" xfId="6247" xr:uid="{00000000-0005-0000-0000-000057160000}"/>
    <cellStyle name="Date 2 2 3 3 4 2 4" xfId="6248" xr:uid="{00000000-0005-0000-0000-000058160000}"/>
    <cellStyle name="Date 2 2 3 3 4 2 4 2" xfId="6249" xr:uid="{00000000-0005-0000-0000-000059160000}"/>
    <cellStyle name="Date 2 2 3 3 4 2 4 3" xfId="6250" xr:uid="{00000000-0005-0000-0000-00005A160000}"/>
    <cellStyle name="Date 2 2 3 3 4 2 4 3 2" xfId="6251" xr:uid="{00000000-0005-0000-0000-00005B160000}"/>
    <cellStyle name="Date 2 2 3 3 4 2 5" xfId="6252" xr:uid="{00000000-0005-0000-0000-00005C160000}"/>
    <cellStyle name="Date 2 2 3 3 4 3" xfId="6253" xr:uid="{00000000-0005-0000-0000-00005D160000}"/>
    <cellStyle name="Date 2 2 3 3 4 3 2" xfId="6254" xr:uid="{00000000-0005-0000-0000-00005E160000}"/>
    <cellStyle name="Date 2 2 3 3 4 3 2 2" xfId="6255" xr:uid="{00000000-0005-0000-0000-00005F160000}"/>
    <cellStyle name="Date 2 2 3 3 4 3 2 2 2" xfId="6256" xr:uid="{00000000-0005-0000-0000-000060160000}"/>
    <cellStyle name="Date 2 2 3 3 4 3 2 2 3" xfId="6257" xr:uid="{00000000-0005-0000-0000-000061160000}"/>
    <cellStyle name="Date 2 2 3 3 4 3 2 2 3 2" xfId="6258" xr:uid="{00000000-0005-0000-0000-000062160000}"/>
    <cellStyle name="Date 2 2 3 3 4 3 2 2 4" xfId="6259" xr:uid="{00000000-0005-0000-0000-000063160000}"/>
    <cellStyle name="Date 2 2 3 3 4 3 2 3" xfId="6260" xr:uid="{00000000-0005-0000-0000-000064160000}"/>
    <cellStyle name="Date 2 2 3 3 4 3 2 3 2" xfId="6261" xr:uid="{00000000-0005-0000-0000-000065160000}"/>
    <cellStyle name="Date 2 2 3 3 4 3 2 3 2 2" xfId="6262" xr:uid="{00000000-0005-0000-0000-000066160000}"/>
    <cellStyle name="Date 2 2 3 3 4 3 2 4" xfId="6263" xr:uid="{00000000-0005-0000-0000-000067160000}"/>
    <cellStyle name="Date 2 2 3 3 4 3 2 5" xfId="6264" xr:uid="{00000000-0005-0000-0000-000068160000}"/>
    <cellStyle name="Date 2 2 3 3 4 3 2 6" xfId="6265" xr:uid="{00000000-0005-0000-0000-000069160000}"/>
    <cellStyle name="Date 2 2 3 3 4 3 2 7" xfId="6266" xr:uid="{00000000-0005-0000-0000-00006A160000}"/>
    <cellStyle name="Date 2 2 3 3 4 3 3" xfId="6267" xr:uid="{00000000-0005-0000-0000-00006B160000}"/>
    <cellStyle name="Date 2 2 3 3 4 3 3 2" xfId="6268" xr:uid="{00000000-0005-0000-0000-00006C160000}"/>
    <cellStyle name="Date 2 2 3 3 4 3 3 3" xfId="6269" xr:uid="{00000000-0005-0000-0000-00006D160000}"/>
    <cellStyle name="Date 2 2 3 3 4 3 3 3 2" xfId="6270" xr:uid="{00000000-0005-0000-0000-00006E160000}"/>
    <cellStyle name="Date 2 2 3 3 4 3 3 4" xfId="6271" xr:uid="{00000000-0005-0000-0000-00006F160000}"/>
    <cellStyle name="Date 2 2 3 3 4 3 4" xfId="6272" xr:uid="{00000000-0005-0000-0000-000070160000}"/>
    <cellStyle name="Date 2 2 3 3 4 3 4 2" xfId="6273" xr:uid="{00000000-0005-0000-0000-000071160000}"/>
    <cellStyle name="Date 2 2 3 3 4 3 4 2 2" xfId="6274" xr:uid="{00000000-0005-0000-0000-000072160000}"/>
    <cellStyle name="Date 2 2 3 3 4 3 5" xfId="6275" xr:uid="{00000000-0005-0000-0000-000073160000}"/>
    <cellStyle name="Date 2 2 3 3 4 3 6" xfId="6276" xr:uid="{00000000-0005-0000-0000-000074160000}"/>
    <cellStyle name="Date 2 2 3 3 4 3 7" xfId="6277" xr:uid="{00000000-0005-0000-0000-000075160000}"/>
    <cellStyle name="Date 2 2 3 3 4 3 8" xfId="6278" xr:uid="{00000000-0005-0000-0000-000076160000}"/>
    <cellStyle name="Date 2 2 3 3 4 4" xfId="6279" xr:uid="{00000000-0005-0000-0000-000077160000}"/>
    <cellStyle name="Date 2 2 3 3 4 4 2" xfId="6280" xr:uid="{00000000-0005-0000-0000-000078160000}"/>
    <cellStyle name="Date 2 2 3 3 4 4 2 2" xfId="6281" xr:uid="{00000000-0005-0000-0000-000079160000}"/>
    <cellStyle name="Date 2 2 3 3 4 4 2 3" xfId="6282" xr:uid="{00000000-0005-0000-0000-00007A160000}"/>
    <cellStyle name="Date 2 2 3 3 4 4 2 3 2" xfId="6283" xr:uid="{00000000-0005-0000-0000-00007B160000}"/>
    <cellStyle name="Date 2 2 3 3 4 4 2 4" xfId="6284" xr:uid="{00000000-0005-0000-0000-00007C160000}"/>
    <cellStyle name="Date 2 2 3 3 4 4 3" xfId="6285" xr:uid="{00000000-0005-0000-0000-00007D160000}"/>
    <cellStyle name="Date 2 2 3 3 4 4 3 2" xfId="6286" xr:uid="{00000000-0005-0000-0000-00007E160000}"/>
    <cellStyle name="Date 2 2 3 3 4 4 3 2 2" xfId="6287" xr:uid="{00000000-0005-0000-0000-00007F160000}"/>
    <cellStyle name="Date 2 2 3 3 4 4 4" xfId="6288" xr:uid="{00000000-0005-0000-0000-000080160000}"/>
    <cellStyle name="Date 2 2 3 3 4 4 5" xfId="6289" xr:uid="{00000000-0005-0000-0000-000081160000}"/>
    <cellStyle name="Date 2 2 3 3 4 4 6" xfId="6290" xr:uid="{00000000-0005-0000-0000-000082160000}"/>
    <cellStyle name="Date 2 2 3 3 4 4 7" xfId="6291" xr:uid="{00000000-0005-0000-0000-000083160000}"/>
    <cellStyle name="Date 2 2 3 3 4 5" xfId="6292" xr:uid="{00000000-0005-0000-0000-000084160000}"/>
    <cellStyle name="Date 2 2 3 3 4 5 2" xfId="6293" xr:uid="{00000000-0005-0000-0000-000085160000}"/>
    <cellStyle name="Date 2 2 3 3 4 5 3" xfId="6294" xr:uid="{00000000-0005-0000-0000-000086160000}"/>
    <cellStyle name="Date 2 2 3 3 4 5 3 2" xfId="6295" xr:uid="{00000000-0005-0000-0000-000087160000}"/>
    <cellStyle name="Date 2 2 3 3 4 6" xfId="6296" xr:uid="{00000000-0005-0000-0000-000088160000}"/>
    <cellStyle name="Date 2 2 3 3 4 7" xfId="6297" xr:uid="{00000000-0005-0000-0000-000089160000}"/>
    <cellStyle name="Date 2 2 3 3 4 8" xfId="6298" xr:uid="{00000000-0005-0000-0000-00008A160000}"/>
    <cellStyle name="Date 2 2 3 3 4 9" xfId="6299" xr:uid="{00000000-0005-0000-0000-00008B160000}"/>
    <cellStyle name="Date 2 2 3 3 5" xfId="6300" xr:uid="{00000000-0005-0000-0000-00008C160000}"/>
    <cellStyle name="Date 2 2 3 3 5 2" xfId="6301" xr:uid="{00000000-0005-0000-0000-00008D160000}"/>
    <cellStyle name="Date 2 2 3 3 5 2 2" xfId="6302" xr:uid="{00000000-0005-0000-0000-00008E160000}"/>
    <cellStyle name="Date 2 2 3 3 5 2 2 2" xfId="6303" xr:uid="{00000000-0005-0000-0000-00008F160000}"/>
    <cellStyle name="Date 2 2 3 3 5 2 2 3" xfId="6304" xr:uid="{00000000-0005-0000-0000-000090160000}"/>
    <cellStyle name="Date 2 2 3 3 5 2 2 3 2" xfId="6305" xr:uid="{00000000-0005-0000-0000-000091160000}"/>
    <cellStyle name="Date 2 2 3 3 5 2 2 4" xfId="6306" xr:uid="{00000000-0005-0000-0000-000092160000}"/>
    <cellStyle name="Date 2 2 3 3 5 2 3" xfId="6307" xr:uid="{00000000-0005-0000-0000-000093160000}"/>
    <cellStyle name="Date 2 2 3 3 5 2 3 2" xfId="6308" xr:uid="{00000000-0005-0000-0000-000094160000}"/>
    <cellStyle name="Date 2 2 3 3 5 2 3 2 2" xfId="6309" xr:uid="{00000000-0005-0000-0000-000095160000}"/>
    <cellStyle name="Date 2 2 3 3 5 2 4" xfId="6310" xr:uid="{00000000-0005-0000-0000-000096160000}"/>
    <cellStyle name="Date 2 2 3 3 5 2 5" xfId="6311" xr:uid="{00000000-0005-0000-0000-000097160000}"/>
    <cellStyle name="Date 2 2 3 3 5 2 6" xfId="6312" xr:uid="{00000000-0005-0000-0000-000098160000}"/>
    <cellStyle name="Date 2 2 3 3 5 2 7" xfId="6313" xr:uid="{00000000-0005-0000-0000-000099160000}"/>
    <cellStyle name="Date 2 2 3 3 5 3" xfId="6314" xr:uid="{00000000-0005-0000-0000-00009A160000}"/>
    <cellStyle name="Date 2 2 3 3 5 3 2" xfId="6315" xr:uid="{00000000-0005-0000-0000-00009B160000}"/>
    <cellStyle name="Date 2 2 3 3 5 3 3" xfId="6316" xr:uid="{00000000-0005-0000-0000-00009C160000}"/>
    <cellStyle name="Date 2 2 3 3 5 3 3 2" xfId="6317" xr:uid="{00000000-0005-0000-0000-00009D160000}"/>
    <cellStyle name="Date 2 2 3 3 5 3 4" xfId="6318" xr:uid="{00000000-0005-0000-0000-00009E160000}"/>
    <cellStyle name="Date 2 2 3 3 5 4" xfId="6319" xr:uid="{00000000-0005-0000-0000-00009F160000}"/>
    <cellStyle name="Date 2 2 3 3 5 4 2" xfId="6320" xr:uid="{00000000-0005-0000-0000-0000A0160000}"/>
    <cellStyle name="Date 2 2 3 3 5 4 2 2" xfId="6321" xr:uid="{00000000-0005-0000-0000-0000A1160000}"/>
    <cellStyle name="Date 2 2 3 3 5 5" xfId="6322" xr:uid="{00000000-0005-0000-0000-0000A2160000}"/>
    <cellStyle name="Date 2 2 3 3 5 6" xfId="6323" xr:uid="{00000000-0005-0000-0000-0000A3160000}"/>
    <cellStyle name="Date 2 2 3 3 5 7" xfId="6324" xr:uid="{00000000-0005-0000-0000-0000A4160000}"/>
    <cellStyle name="Date 2 2 3 3 5 8" xfId="6325" xr:uid="{00000000-0005-0000-0000-0000A5160000}"/>
    <cellStyle name="Date 2 2 3 3 6" xfId="6326" xr:uid="{00000000-0005-0000-0000-0000A6160000}"/>
    <cellStyle name="Date 2 2 3 3 6 2" xfId="6327" xr:uid="{00000000-0005-0000-0000-0000A7160000}"/>
    <cellStyle name="Date 2 2 3 3 6 2 2" xfId="6328" xr:uid="{00000000-0005-0000-0000-0000A8160000}"/>
    <cellStyle name="Date 2 2 3 3 6 2 3" xfId="6329" xr:uid="{00000000-0005-0000-0000-0000A9160000}"/>
    <cellStyle name="Date 2 2 3 3 6 2 3 2" xfId="6330" xr:uid="{00000000-0005-0000-0000-0000AA160000}"/>
    <cellStyle name="Date 2 2 3 3 6 2 4" xfId="6331" xr:uid="{00000000-0005-0000-0000-0000AB160000}"/>
    <cellStyle name="Date 2 2 3 3 6 3" xfId="6332" xr:uid="{00000000-0005-0000-0000-0000AC160000}"/>
    <cellStyle name="Date 2 2 3 3 6 3 2" xfId="6333" xr:uid="{00000000-0005-0000-0000-0000AD160000}"/>
    <cellStyle name="Date 2 2 3 3 6 3 2 2" xfId="6334" xr:uid="{00000000-0005-0000-0000-0000AE160000}"/>
    <cellStyle name="Date 2 2 3 3 6 4" xfId="6335" xr:uid="{00000000-0005-0000-0000-0000AF160000}"/>
    <cellStyle name="Date 2 2 3 3 6 5" xfId="6336" xr:uid="{00000000-0005-0000-0000-0000B0160000}"/>
    <cellStyle name="Date 2 2 3 3 6 6" xfId="6337" xr:uid="{00000000-0005-0000-0000-0000B1160000}"/>
    <cellStyle name="Date 2 2 3 3 6 7" xfId="6338" xr:uid="{00000000-0005-0000-0000-0000B2160000}"/>
    <cellStyle name="Date 2 2 3 3 7" xfId="6339" xr:uid="{00000000-0005-0000-0000-0000B3160000}"/>
    <cellStyle name="Date 2 2 3 3 7 2" xfId="6340" xr:uid="{00000000-0005-0000-0000-0000B4160000}"/>
    <cellStyle name="Date 2 2 3 3 7 3" xfId="6341" xr:uid="{00000000-0005-0000-0000-0000B5160000}"/>
    <cellStyle name="Date 2 2 3 3 7 3 2" xfId="6342" xr:uid="{00000000-0005-0000-0000-0000B6160000}"/>
    <cellStyle name="Date 2 2 3 3 8" xfId="6343" xr:uid="{00000000-0005-0000-0000-0000B7160000}"/>
    <cellStyle name="Date 2 2 3 3 9" xfId="6344" xr:uid="{00000000-0005-0000-0000-0000B8160000}"/>
    <cellStyle name="Date 2 2 3 4" xfId="100" xr:uid="{00000000-0005-0000-0000-0000B9160000}"/>
    <cellStyle name="Date 2 2 3 4 2" xfId="6345" xr:uid="{00000000-0005-0000-0000-0000BA160000}"/>
    <cellStyle name="Date 2 2 3 4 2 2" xfId="6346" xr:uid="{00000000-0005-0000-0000-0000BB160000}"/>
    <cellStyle name="Date 2 2 3 4 2 2 2" xfId="6347" xr:uid="{00000000-0005-0000-0000-0000BC160000}"/>
    <cellStyle name="Date 2 2 3 4 2 2 2 2" xfId="6348" xr:uid="{00000000-0005-0000-0000-0000BD160000}"/>
    <cellStyle name="Date 2 2 3 4 2 2 2 2 2" xfId="6349" xr:uid="{00000000-0005-0000-0000-0000BE160000}"/>
    <cellStyle name="Date 2 2 3 4 2 2 2 2 3" xfId="6350" xr:uid="{00000000-0005-0000-0000-0000BF160000}"/>
    <cellStyle name="Date 2 2 3 4 2 2 2 2 3 2" xfId="6351" xr:uid="{00000000-0005-0000-0000-0000C0160000}"/>
    <cellStyle name="Date 2 2 3 4 2 2 2 2 4" xfId="6352" xr:uid="{00000000-0005-0000-0000-0000C1160000}"/>
    <cellStyle name="Date 2 2 3 4 2 2 2 3" xfId="6353" xr:uid="{00000000-0005-0000-0000-0000C2160000}"/>
    <cellStyle name="Date 2 2 3 4 2 2 2 3 2" xfId="6354" xr:uid="{00000000-0005-0000-0000-0000C3160000}"/>
    <cellStyle name="Date 2 2 3 4 2 2 2 3 2 2" xfId="6355" xr:uid="{00000000-0005-0000-0000-0000C4160000}"/>
    <cellStyle name="Date 2 2 3 4 2 2 2 4" xfId="6356" xr:uid="{00000000-0005-0000-0000-0000C5160000}"/>
    <cellStyle name="Date 2 2 3 4 2 2 2 5" xfId="6357" xr:uid="{00000000-0005-0000-0000-0000C6160000}"/>
    <cellStyle name="Date 2 2 3 4 2 2 2 6" xfId="6358" xr:uid="{00000000-0005-0000-0000-0000C7160000}"/>
    <cellStyle name="Date 2 2 3 4 2 2 2 7" xfId="6359" xr:uid="{00000000-0005-0000-0000-0000C8160000}"/>
    <cellStyle name="Date 2 2 3 4 2 2 3" xfId="6360" xr:uid="{00000000-0005-0000-0000-0000C9160000}"/>
    <cellStyle name="Date 2 2 3 4 2 2 3 2" xfId="6361" xr:uid="{00000000-0005-0000-0000-0000CA160000}"/>
    <cellStyle name="Date 2 2 3 4 2 2 3 3" xfId="6362" xr:uid="{00000000-0005-0000-0000-0000CB160000}"/>
    <cellStyle name="Date 2 2 3 4 2 2 3 3 2" xfId="6363" xr:uid="{00000000-0005-0000-0000-0000CC160000}"/>
    <cellStyle name="Date 2 2 3 4 2 2 3 4" xfId="6364" xr:uid="{00000000-0005-0000-0000-0000CD160000}"/>
    <cellStyle name="Date 2 2 3 4 2 2 4" xfId="6365" xr:uid="{00000000-0005-0000-0000-0000CE160000}"/>
    <cellStyle name="Date 2 2 3 4 2 2 4 2" xfId="6366" xr:uid="{00000000-0005-0000-0000-0000CF160000}"/>
    <cellStyle name="Date 2 2 3 4 2 2 4 2 2" xfId="6367" xr:uid="{00000000-0005-0000-0000-0000D0160000}"/>
    <cellStyle name="Date 2 2 3 4 2 2 5" xfId="6368" xr:uid="{00000000-0005-0000-0000-0000D1160000}"/>
    <cellStyle name="Date 2 2 3 4 2 2 6" xfId="6369" xr:uid="{00000000-0005-0000-0000-0000D2160000}"/>
    <cellStyle name="Date 2 2 3 4 2 2 7" xfId="6370" xr:uid="{00000000-0005-0000-0000-0000D3160000}"/>
    <cellStyle name="Date 2 2 3 4 2 2 8" xfId="6371" xr:uid="{00000000-0005-0000-0000-0000D4160000}"/>
    <cellStyle name="Date 2 2 3 4 2 3" xfId="6372" xr:uid="{00000000-0005-0000-0000-0000D5160000}"/>
    <cellStyle name="Date 2 2 3 4 2 3 2" xfId="6373" xr:uid="{00000000-0005-0000-0000-0000D6160000}"/>
    <cellStyle name="Date 2 2 3 4 2 3 2 2" xfId="6374" xr:uid="{00000000-0005-0000-0000-0000D7160000}"/>
    <cellStyle name="Date 2 2 3 4 2 3 2 3" xfId="6375" xr:uid="{00000000-0005-0000-0000-0000D8160000}"/>
    <cellStyle name="Date 2 2 3 4 2 3 2 3 2" xfId="6376" xr:uid="{00000000-0005-0000-0000-0000D9160000}"/>
    <cellStyle name="Date 2 2 3 4 2 3 2 4" xfId="6377" xr:uid="{00000000-0005-0000-0000-0000DA160000}"/>
    <cellStyle name="Date 2 2 3 4 2 3 3" xfId="6378" xr:uid="{00000000-0005-0000-0000-0000DB160000}"/>
    <cellStyle name="Date 2 2 3 4 2 3 3 2" xfId="6379" xr:uid="{00000000-0005-0000-0000-0000DC160000}"/>
    <cellStyle name="Date 2 2 3 4 2 3 3 2 2" xfId="6380" xr:uid="{00000000-0005-0000-0000-0000DD160000}"/>
    <cellStyle name="Date 2 2 3 4 2 3 4" xfId="6381" xr:uid="{00000000-0005-0000-0000-0000DE160000}"/>
    <cellStyle name="Date 2 2 3 4 2 3 5" xfId="6382" xr:uid="{00000000-0005-0000-0000-0000DF160000}"/>
    <cellStyle name="Date 2 2 3 4 2 3 6" xfId="6383" xr:uid="{00000000-0005-0000-0000-0000E0160000}"/>
    <cellStyle name="Date 2 2 3 4 2 3 7" xfId="6384" xr:uid="{00000000-0005-0000-0000-0000E1160000}"/>
    <cellStyle name="Date 2 2 3 4 2 4" xfId="6385" xr:uid="{00000000-0005-0000-0000-0000E2160000}"/>
    <cellStyle name="Date 2 2 3 4 2 4 2" xfId="6386" xr:uid="{00000000-0005-0000-0000-0000E3160000}"/>
    <cellStyle name="Date 2 2 3 4 2 4 3" xfId="6387" xr:uid="{00000000-0005-0000-0000-0000E4160000}"/>
    <cellStyle name="Date 2 2 3 4 2 4 3 2" xfId="6388" xr:uid="{00000000-0005-0000-0000-0000E5160000}"/>
    <cellStyle name="Date 2 2 3 4 2 5" xfId="6389" xr:uid="{00000000-0005-0000-0000-0000E6160000}"/>
    <cellStyle name="Date 2 2 3 4 3" xfId="6390" xr:uid="{00000000-0005-0000-0000-0000E7160000}"/>
    <cellStyle name="Date 2 2 3 4 3 2" xfId="6391" xr:uid="{00000000-0005-0000-0000-0000E8160000}"/>
    <cellStyle name="Date 2 2 3 4 3 2 2" xfId="6392" xr:uid="{00000000-0005-0000-0000-0000E9160000}"/>
    <cellStyle name="Date 2 2 3 4 3 2 2 2" xfId="6393" xr:uid="{00000000-0005-0000-0000-0000EA160000}"/>
    <cellStyle name="Date 2 2 3 4 3 2 2 3" xfId="6394" xr:uid="{00000000-0005-0000-0000-0000EB160000}"/>
    <cellStyle name="Date 2 2 3 4 3 2 2 3 2" xfId="6395" xr:uid="{00000000-0005-0000-0000-0000EC160000}"/>
    <cellStyle name="Date 2 2 3 4 3 2 2 4" xfId="6396" xr:uid="{00000000-0005-0000-0000-0000ED160000}"/>
    <cellStyle name="Date 2 2 3 4 3 2 3" xfId="6397" xr:uid="{00000000-0005-0000-0000-0000EE160000}"/>
    <cellStyle name="Date 2 2 3 4 3 2 3 2" xfId="6398" xr:uid="{00000000-0005-0000-0000-0000EF160000}"/>
    <cellStyle name="Date 2 2 3 4 3 2 3 2 2" xfId="6399" xr:uid="{00000000-0005-0000-0000-0000F0160000}"/>
    <cellStyle name="Date 2 2 3 4 3 2 4" xfId="6400" xr:uid="{00000000-0005-0000-0000-0000F1160000}"/>
    <cellStyle name="Date 2 2 3 4 3 2 5" xfId="6401" xr:uid="{00000000-0005-0000-0000-0000F2160000}"/>
    <cellStyle name="Date 2 2 3 4 3 2 6" xfId="6402" xr:uid="{00000000-0005-0000-0000-0000F3160000}"/>
    <cellStyle name="Date 2 2 3 4 3 2 7" xfId="6403" xr:uid="{00000000-0005-0000-0000-0000F4160000}"/>
    <cellStyle name="Date 2 2 3 4 3 3" xfId="6404" xr:uid="{00000000-0005-0000-0000-0000F5160000}"/>
    <cellStyle name="Date 2 2 3 4 3 3 2" xfId="6405" xr:uid="{00000000-0005-0000-0000-0000F6160000}"/>
    <cellStyle name="Date 2 2 3 4 3 3 3" xfId="6406" xr:uid="{00000000-0005-0000-0000-0000F7160000}"/>
    <cellStyle name="Date 2 2 3 4 3 3 3 2" xfId="6407" xr:uid="{00000000-0005-0000-0000-0000F8160000}"/>
    <cellStyle name="Date 2 2 3 4 3 3 4" xfId="6408" xr:uid="{00000000-0005-0000-0000-0000F9160000}"/>
    <cellStyle name="Date 2 2 3 4 3 4" xfId="6409" xr:uid="{00000000-0005-0000-0000-0000FA160000}"/>
    <cellStyle name="Date 2 2 3 4 3 4 2" xfId="6410" xr:uid="{00000000-0005-0000-0000-0000FB160000}"/>
    <cellStyle name="Date 2 2 3 4 3 4 2 2" xfId="6411" xr:uid="{00000000-0005-0000-0000-0000FC160000}"/>
    <cellStyle name="Date 2 2 3 4 3 5" xfId="6412" xr:uid="{00000000-0005-0000-0000-0000FD160000}"/>
    <cellStyle name="Date 2 2 3 4 3 6" xfId="6413" xr:uid="{00000000-0005-0000-0000-0000FE160000}"/>
    <cellStyle name="Date 2 2 3 4 3 7" xfId="6414" xr:uid="{00000000-0005-0000-0000-0000FF160000}"/>
    <cellStyle name="Date 2 2 3 4 3 8" xfId="6415" xr:uid="{00000000-0005-0000-0000-000000170000}"/>
    <cellStyle name="Date 2 2 3 4 4" xfId="6416" xr:uid="{00000000-0005-0000-0000-000001170000}"/>
    <cellStyle name="Date 2 2 3 4 4 2" xfId="6417" xr:uid="{00000000-0005-0000-0000-000002170000}"/>
    <cellStyle name="Date 2 2 3 4 4 2 2" xfId="6418" xr:uid="{00000000-0005-0000-0000-000003170000}"/>
    <cellStyle name="Date 2 2 3 4 4 2 3" xfId="6419" xr:uid="{00000000-0005-0000-0000-000004170000}"/>
    <cellStyle name="Date 2 2 3 4 4 2 3 2" xfId="6420" xr:uid="{00000000-0005-0000-0000-000005170000}"/>
    <cellStyle name="Date 2 2 3 4 4 2 4" xfId="6421" xr:uid="{00000000-0005-0000-0000-000006170000}"/>
    <cellStyle name="Date 2 2 3 4 4 3" xfId="6422" xr:uid="{00000000-0005-0000-0000-000007170000}"/>
    <cellStyle name="Date 2 2 3 4 4 3 2" xfId="6423" xr:uid="{00000000-0005-0000-0000-000008170000}"/>
    <cellStyle name="Date 2 2 3 4 4 3 2 2" xfId="6424" xr:uid="{00000000-0005-0000-0000-000009170000}"/>
    <cellStyle name="Date 2 2 3 4 4 4" xfId="6425" xr:uid="{00000000-0005-0000-0000-00000A170000}"/>
    <cellStyle name="Date 2 2 3 4 4 5" xfId="6426" xr:uid="{00000000-0005-0000-0000-00000B170000}"/>
    <cellStyle name="Date 2 2 3 4 4 6" xfId="6427" xr:uid="{00000000-0005-0000-0000-00000C170000}"/>
    <cellStyle name="Date 2 2 3 4 4 7" xfId="6428" xr:uid="{00000000-0005-0000-0000-00000D170000}"/>
    <cellStyle name="Date 2 2 3 4 5" xfId="6429" xr:uid="{00000000-0005-0000-0000-00000E170000}"/>
    <cellStyle name="Date 2 2 3 4 5 2" xfId="6430" xr:uid="{00000000-0005-0000-0000-00000F170000}"/>
    <cellStyle name="Date 2 2 3 4 5 3" xfId="6431" xr:uid="{00000000-0005-0000-0000-000010170000}"/>
    <cellStyle name="Date 2 2 3 4 5 3 2" xfId="6432" xr:uid="{00000000-0005-0000-0000-000011170000}"/>
    <cellStyle name="Date 2 2 3 4 6" xfId="6433" xr:uid="{00000000-0005-0000-0000-000012170000}"/>
    <cellStyle name="Date 2 2 3 4 7" xfId="6434" xr:uid="{00000000-0005-0000-0000-000013170000}"/>
    <cellStyle name="Date 2 2 3 4 8" xfId="6435" xr:uid="{00000000-0005-0000-0000-000014170000}"/>
    <cellStyle name="Date 2 2 3 4 9" xfId="6436" xr:uid="{00000000-0005-0000-0000-000015170000}"/>
    <cellStyle name="Date 2 2 3 5" xfId="101" xr:uid="{00000000-0005-0000-0000-000016170000}"/>
    <cellStyle name="Date 2 2 3 5 2" xfId="6437" xr:uid="{00000000-0005-0000-0000-000017170000}"/>
    <cellStyle name="Date 2 2 3 5 2 2" xfId="6438" xr:uid="{00000000-0005-0000-0000-000018170000}"/>
    <cellStyle name="Date 2 2 3 5 2 2 2" xfId="6439" xr:uid="{00000000-0005-0000-0000-000019170000}"/>
    <cellStyle name="Date 2 2 3 5 2 2 2 2" xfId="6440" xr:uid="{00000000-0005-0000-0000-00001A170000}"/>
    <cellStyle name="Date 2 2 3 5 2 2 2 2 2" xfId="6441" xr:uid="{00000000-0005-0000-0000-00001B170000}"/>
    <cellStyle name="Date 2 2 3 5 2 2 2 2 3" xfId="6442" xr:uid="{00000000-0005-0000-0000-00001C170000}"/>
    <cellStyle name="Date 2 2 3 5 2 2 2 2 3 2" xfId="6443" xr:uid="{00000000-0005-0000-0000-00001D170000}"/>
    <cellStyle name="Date 2 2 3 5 2 2 2 2 4" xfId="6444" xr:uid="{00000000-0005-0000-0000-00001E170000}"/>
    <cellStyle name="Date 2 2 3 5 2 2 2 3" xfId="6445" xr:uid="{00000000-0005-0000-0000-00001F170000}"/>
    <cellStyle name="Date 2 2 3 5 2 2 2 3 2" xfId="6446" xr:uid="{00000000-0005-0000-0000-000020170000}"/>
    <cellStyle name="Date 2 2 3 5 2 2 2 3 2 2" xfId="6447" xr:uid="{00000000-0005-0000-0000-000021170000}"/>
    <cellStyle name="Date 2 2 3 5 2 2 2 4" xfId="6448" xr:uid="{00000000-0005-0000-0000-000022170000}"/>
    <cellStyle name="Date 2 2 3 5 2 2 2 5" xfId="6449" xr:uid="{00000000-0005-0000-0000-000023170000}"/>
    <cellStyle name="Date 2 2 3 5 2 2 2 6" xfId="6450" xr:uid="{00000000-0005-0000-0000-000024170000}"/>
    <cellStyle name="Date 2 2 3 5 2 2 2 7" xfId="6451" xr:uid="{00000000-0005-0000-0000-000025170000}"/>
    <cellStyle name="Date 2 2 3 5 2 2 3" xfId="6452" xr:uid="{00000000-0005-0000-0000-000026170000}"/>
    <cellStyle name="Date 2 2 3 5 2 2 3 2" xfId="6453" xr:uid="{00000000-0005-0000-0000-000027170000}"/>
    <cellStyle name="Date 2 2 3 5 2 2 3 3" xfId="6454" xr:uid="{00000000-0005-0000-0000-000028170000}"/>
    <cellStyle name="Date 2 2 3 5 2 2 3 3 2" xfId="6455" xr:uid="{00000000-0005-0000-0000-000029170000}"/>
    <cellStyle name="Date 2 2 3 5 2 2 3 4" xfId="6456" xr:uid="{00000000-0005-0000-0000-00002A170000}"/>
    <cellStyle name="Date 2 2 3 5 2 2 4" xfId="6457" xr:uid="{00000000-0005-0000-0000-00002B170000}"/>
    <cellStyle name="Date 2 2 3 5 2 2 4 2" xfId="6458" xr:uid="{00000000-0005-0000-0000-00002C170000}"/>
    <cellStyle name="Date 2 2 3 5 2 2 4 2 2" xfId="6459" xr:uid="{00000000-0005-0000-0000-00002D170000}"/>
    <cellStyle name="Date 2 2 3 5 2 2 5" xfId="6460" xr:uid="{00000000-0005-0000-0000-00002E170000}"/>
    <cellStyle name="Date 2 2 3 5 2 2 6" xfId="6461" xr:uid="{00000000-0005-0000-0000-00002F170000}"/>
    <cellStyle name="Date 2 2 3 5 2 2 7" xfId="6462" xr:uid="{00000000-0005-0000-0000-000030170000}"/>
    <cellStyle name="Date 2 2 3 5 2 2 8" xfId="6463" xr:uid="{00000000-0005-0000-0000-000031170000}"/>
    <cellStyle name="Date 2 2 3 5 2 3" xfId="6464" xr:uid="{00000000-0005-0000-0000-000032170000}"/>
    <cellStyle name="Date 2 2 3 5 2 3 2" xfId="6465" xr:uid="{00000000-0005-0000-0000-000033170000}"/>
    <cellStyle name="Date 2 2 3 5 2 3 2 2" xfId="6466" xr:uid="{00000000-0005-0000-0000-000034170000}"/>
    <cellStyle name="Date 2 2 3 5 2 3 2 3" xfId="6467" xr:uid="{00000000-0005-0000-0000-000035170000}"/>
    <cellStyle name="Date 2 2 3 5 2 3 2 3 2" xfId="6468" xr:uid="{00000000-0005-0000-0000-000036170000}"/>
    <cellStyle name="Date 2 2 3 5 2 3 2 4" xfId="6469" xr:uid="{00000000-0005-0000-0000-000037170000}"/>
    <cellStyle name="Date 2 2 3 5 2 3 3" xfId="6470" xr:uid="{00000000-0005-0000-0000-000038170000}"/>
    <cellStyle name="Date 2 2 3 5 2 3 3 2" xfId="6471" xr:uid="{00000000-0005-0000-0000-000039170000}"/>
    <cellStyle name="Date 2 2 3 5 2 3 3 2 2" xfId="6472" xr:uid="{00000000-0005-0000-0000-00003A170000}"/>
    <cellStyle name="Date 2 2 3 5 2 3 4" xfId="6473" xr:uid="{00000000-0005-0000-0000-00003B170000}"/>
    <cellStyle name="Date 2 2 3 5 2 3 5" xfId="6474" xr:uid="{00000000-0005-0000-0000-00003C170000}"/>
    <cellStyle name="Date 2 2 3 5 2 3 6" xfId="6475" xr:uid="{00000000-0005-0000-0000-00003D170000}"/>
    <cellStyle name="Date 2 2 3 5 2 3 7" xfId="6476" xr:uid="{00000000-0005-0000-0000-00003E170000}"/>
    <cellStyle name="Date 2 2 3 5 2 4" xfId="6477" xr:uid="{00000000-0005-0000-0000-00003F170000}"/>
    <cellStyle name="Date 2 2 3 5 2 4 2" xfId="6478" xr:uid="{00000000-0005-0000-0000-000040170000}"/>
    <cellStyle name="Date 2 2 3 5 2 4 3" xfId="6479" xr:uid="{00000000-0005-0000-0000-000041170000}"/>
    <cellStyle name="Date 2 2 3 5 2 4 3 2" xfId="6480" xr:uid="{00000000-0005-0000-0000-000042170000}"/>
    <cellStyle name="Date 2 2 3 5 2 5" xfId="6481" xr:uid="{00000000-0005-0000-0000-000043170000}"/>
    <cellStyle name="Date 2 2 3 5 3" xfId="6482" xr:uid="{00000000-0005-0000-0000-000044170000}"/>
    <cellStyle name="Date 2 2 3 5 3 2" xfId="6483" xr:uid="{00000000-0005-0000-0000-000045170000}"/>
    <cellStyle name="Date 2 2 3 5 3 2 2" xfId="6484" xr:uid="{00000000-0005-0000-0000-000046170000}"/>
    <cellStyle name="Date 2 2 3 5 3 2 2 2" xfId="6485" xr:uid="{00000000-0005-0000-0000-000047170000}"/>
    <cellStyle name="Date 2 2 3 5 3 2 2 3" xfId="6486" xr:uid="{00000000-0005-0000-0000-000048170000}"/>
    <cellStyle name="Date 2 2 3 5 3 2 2 3 2" xfId="6487" xr:uid="{00000000-0005-0000-0000-000049170000}"/>
    <cellStyle name="Date 2 2 3 5 3 2 2 4" xfId="6488" xr:uid="{00000000-0005-0000-0000-00004A170000}"/>
    <cellStyle name="Date 2 2 3 5 3 2 3" xfId="6489" xr:uid="{00000000-0005-0000-0000-00004B170000}"/>
    <cellStyle name="Date 2 2 3 5 3 2 3 2" xfId="6490" xr:uid="{00000000-0005-0000-0000-00004C170000}"/>
    <cellStyle name="Date 2 2 3 5 3 2 3 2 2" xfId="6491" xr:uid="{00000000-0005-0000-0000-00004D170000}"/>
    <cellStyle name="Date 2 2 3 5 3 2 4" xfId="6492" xr:uid="{00000000-0005-0000-0000-00004E170000}"/>
    <cellStyle name="Date 2 2 3 5 3 2 5" xfId="6493" xr:uid="{00000000-0005-0000-0000-00004F170000}"/>
    <cellStyle name="Date 2 2 3 5 3 2 6" xfId="6494" xr:uid="{00000000-0005-0000-0000-000050170000}"/>
    <cellStyle name="Date 2 2 3 5 3 2 7" xfId="6495" xr:uid="{00000000-0005-0000-0000-000051170000}"/>
    <cellStyle name="Date 2 2 3 5 3 3" xfId="6496" xr:uid="{00000000-0005-0000-0000-000052170000}"/>
    <cellStyle name="Date 2 2 3 5 3 3 2" xfId="6497" xr:uid="{00000000-0005-0000-0000-000053170000}"/>
    <cellStyle name="Date 2 2 3 5 3 3 3" xfId="6498" xr:uid="{00000000-0005-0000-0000-000054170000}"/>
    <cellStyle name="Date 2 2 3 5 3 3 3 2" xfId="6499" xr:uid="{00000000-0005-0000-0000-000055170000}"/>
    <cellStyle name="Date 2 2 3 5 3 3 4" xfId="6500" xr:uid="{00000000-0005-0000-0000-000056170000}"/>
    <cellStyle name="Date 2 2 3 5 3 4" xfId="6501" xr:uid="{00000000-0005-0000-0000-000057170000}"/>
    <cellStyle name="Date 2 2 3 5 3 4 2" xfId="6502" xr:uid="{00000000-0005-0000-0000-000058170000}"/>
    <cellStyle name="Date 2 2 3 5 3 4 2 2" xfId="6503" xr:uid="{00000000-0005-0000-0000-000059170000}"/>
    <cellStyle name="Date 2 2 3 5 3 5" xfId="6504" xr:uid="{00000000-0005-0000-0000-00005A170000}"/>
    <cellStyle name="Date 2 2 3 5 3 6" xfId="6505" xr:uid="{00000000-0005-0000-0000-00005B170000}"/>
    <cellStyle name="Date 2 2 3 5 3 7" xfId="6506" xr:uid="{00000000-0005-0000-0000-00005C170000}"/>
    <cellStyle name="Date 2 2 3 5 3 8" xfId="6507" xr:uid="{00000000-0005-0000-0000-00005D170000}"/>
    <cellStyle name="Date 2 2 3 5 4" xfId="6508" xr:uid="{00000000-0005-0000-0000-00005E170000}"/>
    <cellStyle name="Date 2 2 3 5 4 2" xfId="6509" xr:uid="{00000000-0005-0000-0000-00005F170000}"/>
    <cellStyle name="Date 2 2 3 5 4 2 2" xfId="6510" xr:uid="{00000000-0005-0000-0000-000060170000}"/>
    <cellStyle name="Date 2 2 3 5 4 2 3" xfId="6511" xr:uid="{00000000-0005-0000-0000-000061170000}"/>
    <cellStyle name="Date 2 2 3 5 4 2 3 2" xfId="6512" xr:uid="{00000000-0005-0000-0000-000062170000}"/>
    <cellStyle name="Date 2 2 3 5 4 2 4" xfId="6513" xr:uid="{00000000-0005-0000-0000-000063170000}"/>
    <cellStyle name="Date 2 2 3 5 4 3" xfId="6514" xr:uid="{00000000-0005-0000-0000-000064170000}"/>
    <cellStyle name="Date 2 2 3 5 4 3 2" xfId="6515" xr:uid="{00000000-0005-0000-0000-000065170000}"/>
    <cellStyle name="Date 2 2 3 5 4 3 2 2" xfId="6516" xr:uid="{00000000-0005-0000-0000-000066170000}"/>
    <cellStyle name="Date 2 2 3 5 4 4" xfId="6517" xr:uid="{00000000-0005-0000-0000-000067170000}"/>
    <cellStyle name="Date 2 2 3 5 4 5" xfId="6518" xr:uid="{00000000-0005-0000-0000-000068170000}"/>
    <cellStyle name="Date 2 2 3 5 4 6" xfId="6519" xr:uid="{00000000-0005-0000-0000-000069170000}"/>
    <cellStyle name="Date 2 2 3 5 4 7" xfId="6520" xr:uid="{00000000-0005-0000-0000-00006A170000}"/>
    <cellStyle name="Date 2 2 3 5 5" xfId="6521" xr:uid="{00000000-0005-0000-0000-00006B170000}"/>
    <cellStyle name="Date 2 2 3 5 5 2" xfId="6522" xr:uid="{00000000-0005-0000-0000-00006C170000}"/>
    <cellStyle name="Date 2 2 3 5 5 3" xfId="6523" xr:uid="{00000000-0005-0000-0000-00006D170000}"/>
    <cellStyle name="Date 2 2 3 5 5 3 2" xfId="6524" xr:uid="{00000000-0005-0000-0000-00006E170000}"/>
    <cellStyle name="Date 2 2 3 5 6" xfId="6525" xr:uid="{00000000-0005-0000-0000-00006F170000}"/>
    <cellStyle name="Date 2 2 3 5 7" xfId="6526" xr:uid="{00000000-0005-0000-0000-000070170000}"/>
    <cellStyle name="Date 2 2 3 5 8" xfId="6527" xr:uid="{00000000-0005-0000-0000-000071170000}"/>
    <cellStyle name="Date 2 2 3 5 9" xfId="6528" xr:uid="{00000000-0005-0000-0000-000072170000}"/>
    <cellStyle name="Date 2 2 3 6" xfId="6529" xr:uid="{00000000-0005-0000-0000-000073170000}"/>
    <cellStyle name="Date 2 2 3 6 2" xfId="6530" xr:uid="{00000000-0005-0000-0000-000074170000}"/>
    <cellStyle name="Date 2 2 3 6 2 2" xfId="6531" xr:uid="{00000000-0005-0000-0000-000075170000}"/>
    <cellStyle name="Date 2 2 3 6 2 2 2" xfId="6532" xr:uid="{00000000-0005-0000-0000-000076170000}"/>
    <cellStyle name="Date 2 2 3 6 2 2 3" xfId="6533" xr:uid="{00000000-0005-0000-0000-000077170000}"/>
    <cellStyle name="Date 2 2 3 6 2 2 3 2" xfId="6534" xr:uid="{00000000-0005-0000-0000-000078170000}"/>
    <cellStyle name="Date 2 2 3 6 2 2 4" xfId="6535" xr:uid="{00000000-0005-0000-0000-000079170000}"/>
    <cellStyle name="Date 2 2 3 6 2 3" xfId="6536" xr:uid="{00000000-0005-0000-0000-00007A170000}"/>
    <cellStyle name="Date 2 2 3 6 2 3 2" xfId="6537" xr:uid="{00000000-0005-0000-0000-00007B170000}"/>
    <cellStyle name="Date 2 2 3 6 2 3 2 2" xfId="6538" xr:uid="{00000000-0005-0000-0000-00007C170000}"/>
    <cellStyle name="Date 2 2 3 6 2 4" xfId="6539" xr:uid="{00000000-0005-0000-0000-00007D170000}"/>
    <cellStyle name="Date 2 2 3 6 2 5" xfId="6540" xr:uid="{00000000-0005-0000-0000-00007E170000}"/>
    <cellStyle name="Date 2 2 3 6 2 6" xfId="6541" xr:uid="{00000000-0005-0000-0000-00007F170000}"/>
    <cellStyle name="Date 2 2 3 6 2 7" xfId="6542" xr:uid="{00000000-0005-0000-0000-000080170000}"/>
    <cellStyle name="Date 2 2 3 6 3" xfId="6543" xr:uid="{00000000-0005-0000-0000-000081170000}"/>
    <cellStyle name="Date 2 2 3 6 3 2" xfId="6544" xr:uid="{00000000-0005-0000-0000-000082170000}"/>
    <cellStyle name="Date 2 2 3 6 3 3" xfId="6545" xr:uid="{00000000-0005-0000-0000-000083170000}"/>
    <cellStyle name="Date 2 2 3 6 3 3 2" xfId="6546" xr:uid="{00000000-0005-0000-0000-000084170000}"/>
    <cellStyle name="Date 2 2 3 6 3 4" xfId="6547" xr:uid="{00000000-0005-0000-0000-000085170000}"/>
    <cellStyle name="Date 2 2 3 6 4" xfId="6548" xr:uid="{00000000-0005-0000-0000-000086170000}"/>
    <cellStyle name="Date 2 2 3 6 4 2" xfId="6549" xr:uid="{00000000-0005-0000-0000-000087170000}"/>
    <cellStyle name="Date 2 2 3 6 4 2 2" xfId="6550" xr:uid="{00000000-0005-0000-0000-000088170000}"/>
    <cellStyle name="Date 2 2 3 6 5" xfId="6551" xr:uid="{00000000-0005-0000-0000-000089170000}"/>
    <cellStyle name="Date 2 2 3 6 6" xfId="6552" xr:uid="{00000000-0005-0000-0000-00008A170000}"/>
    <cellStyle name="Date 2 2 3 6 7" xfId="6553" xr:uid="{00000000-0005-0000-0000-00008B170000}"/>
    <cellStyle name="Date 2 2 3 6 8" xfId="6554" xr:uid="{00000000-0005-0000-0000-00008C170000}"/>
    <cellStyle name="Date 2 2 3 7" xfId="6555" xr:uid="{00000000-0005-0000-0000-00008D170000}"/>
    <cellStyle name="Date 2 2 3 7 2" xfId="6556" xr:uid="{00000000-0005-0000-0000-00008E170000}"/>
    <cellStyle name="Date 2 2 3 7 2 2" xfId="6557" xr:uid="{00000000-0005-0000-0000-00008F170000}"/>
    <cellStyle name="Date 2 2 3 7 2 3" xfId="6558" xr:uid="{00000000-0005-0000-0000-000090170000}"/>
    <cellStyle name="Date 2 2 3 7 2 3 2" xfId="6559" xr:uid="{00000000-0005-0000-0000-000091170000}"/>
    <cellStyle name="Date 2 2 3 7 2 4" xfId="6560" xr:uid="{00000000-0005-0000-0000-000092170000}"/>
    <cellStyle name="Date 2 2 3 7 3" xfId="6561" xr:uid="{00000000-0005-0000-0000-000093170000}"/>
    <cellStyle name="Date 2 2 3 7 3 2" xfId="6562" xr:uid="{00000000-0005-0000-0000-000094170000}"/>
    <cellStyle name="Date 2 2 3 7 3 2 2" xfId="6563" xr:uid="{00000000-0005-0000-0000-000095170000}"/>
    <cellStyle name="Date 2 2 3 7 4" xfId="6564" xr:uid="{00000000-0005-0000-0000-000096170000}"/>
    <cellStyle name="Date 2 2 3 7 5" xfId="6565" xr:uid="{00000000-0005-0000-0000-000097170000}"/>
    <cellStyle name="Date 2 2 3 7 6" xfId="6566" xr:uid="{00000000-0005-0000-0000-000098170000}"/>
    <cellStyle name="Date 2 2 3 7 7" xfId="6567" xr:uid="{00000000-0005-0000-0000-000099170000}"/>
    <cellStyle name="Date 2 2 3 8" xfId="6568" xr:uid="{00000000-0005-0000-0000-00009A170000}"/>
    <cellStyle name="Date 2 2 3 8 2" xfId="6569" xr:uid="{00000000-0005-0000-0000-00009B170000}"/>
    <cellStyle name="Date 2 2 3 8 3" xfId="6570" xr:uid="{00000000-0005-0000-0000-00009C170000}"/>
    <cellStyle name="Date 2 2 3 8 3 2" xfId="6571" xr:uid="{00000000-0005-0000-0000-00009D170000}"/>
    <cellStyle name="Date 2 2 3 9" xfId="6572" xr:uid="{00000000-0005-0000-0000-00009E170000}"/>
    <cellStyle name="Date 2 2 4" xfId="102" xr:uid="{00000000-0005-0000-0000-00009F170000}"/>
    <cellStyle name="Date 2 2 4 10" xfId="6573" xr:uid="{00000000-0005-0000-0000-0000A0170000}"/>
    <cellStyle name="Date 2 2 4 11" xfId="6574" xr:uid="{00000000-0005-0000-0000-0000A1170000}"/>
    <cellStyle name="Date 2 2 4 12" xfId="6575" xr:uid="{00000000-0005-0000-0000-0000A2170000}"/>
    <cellStyle name="Date 2 2 4 2" xfId="6576" xr:uid="{00000000-0005-0000-0000-0000A3170000}"/>
    <cellStyle name="Date 2 2 4 2 2" xfId="6577" xr:uid="{00000000-0005-0000-0000-0000A4170000}"/>
    <cellStyle name="Date 2 2 4 2 2 10" xfId="6578" xr:uid="{00000000-0005-0000-0000-0000A5170000}"/>
    <cellStyle name="Date 2 2 4 2 2 11" xfId="6579" xr:uid="{00000000-0005-0000-0000-0000A6170000}"/>
    <cellStyle name="Date 2 2 4 2 2 2" xfId="6580" xr:uid="{00000000-0005-0000-0000-0000A7170000}"/>
    <cellStyle name="Date 2 2 4 2 2 2 2" xfId="6581" xr:uid="{00000000-0005-0000-0000-0000A8170000}"/>
    <cellStyle name="Date 2 2 4 2 2 2 2 2" xfId="6582" xr:uid="{00000000-0005-0000-0000-0000A9170000}"/>
    <cellStyle name="Date 2 2 4 2 2 2 2 2 2" xfId="6583" xr:uid="{00000000-0005-0000-0000-0000AA170000}"/>
    <cellStyle name="Date 2 2 4 2 2 2 2 2 2 2" xfId="6584" xr:uid="{00000000-0005-0000-0000-0000AB170000}"/>
    <cellStyle name="Date 2 2 4 2 2 2 2 2 2 2 2" xfId="6585" xr:uid="{00000000-0005-0000-0000-0000AC170000}"/>
    <cellStyle name="Date 2 2 4 2 2 2 2 2 2 2 3" xfId="6586" xr:uid="{00000000-0005-0000-0000-0000AD170000}"/>
    <cellStyle name="Date 2 2 4 2 2 2 2 2 2 2 3 2" xfId="6587" xr:uid="{00000000-0005-0000-0000-0000AE170000}"/>
    <cellStyle name="Date 2 2 4 2 2 2 2 2 2 2 4" xfId="6588" xr:uid="{00000000-0005-0000-0000-0000AF170000}"/>
    <cellStyle name="Date 2 2 4 2 2 2 2 2 2 3" xfId="6589" xr:uid="{00000000-0005-0000-0000-0000B0170000}"/>
    <cellStyle name="Date 2 2 4 2 2 2 2 2 2 3 2" xfId="6590" xr:uid="{00000000-0005-0000-0000-0000B1170000}"/>
    <cellStyle name="Date 2 2 4 2 2 2 2 2 2 3 2 2" xfId="6591" xr:uid="{00000000-0005-0000-0000-0000B2170000}"/>
    <cellStyle name="Date 2 2 4 2 2 2 2 2 2 4" xfId="6592" xr:uid="{00000000-0005-0000-0000-0000B3170000}"/>
    <cellStyle name="Date 2 2 4 2 2 2 2 2 2 5" xfId="6593" xr:uid="{00000000-0005-0000-0000-0000B4170000}"/>
    <cellStyle name="Date 2 2 4 2 2 2 2 2 2 6" xfId="6594" xr:uid="{00000000-0005-0000-0000-0000B5170000}"/>
    <cellStyle name="Date 2 2 4 2 2 2 2 2 2 7" xfId="6595" xr:uid="{00000000-0005-0000-0000-0000B6170000}"/>
    <cellStyle name="Date 2 2 4 2 2 2 2 2 3" xfId="6596" xr:uid="{00000000-0005-0000-0000-0000B7170000}"/>
    <cellStyle name="Date 2 2 4 2 2 2 2 2 3 2" xfId="6597" xr:uid="{00000000-0005-0000-0000-0000B8170000}"/>
    <cellStyle name="Date 2 2 4 2 2 2 2 2 3 3" xfId="6598" xr:uid="{00000000-0005-0000-0000-0000B9170000}"/>
    <cellStyle name="Date 2 2 4 2 2 2 2 2 3 3 2" xfId="6599" xr:uid="{00000000-0005-0000-0000-0000BA170000}"/>
    <cellStyle name="Date 2 2 4 2 2 2 2 2 3 4" xfId="6600" xr:uid="{00000000-0005-0000-0000-0000BB170000}"/>
    <cellStyle name="Date 2 2 4 2 2 2 2 2 4" xfId="6601" xr:uid="{00000000-0005-0000-0000-0000BC170000}"/>
    <cellStyle name="Date 2 2 4 2 2 2 2 2 4 2" xfId="6602" xr:uid="{00000000-0005-0000-0000-0000BD170000}"/>
    <cellStyle name="Date 2 2 4 2 2 2 2 2 4 2 2" xfId="6603" xr:uid="{00000000-0005-0000-0000-0000BE170000}"/>
    <cellStyle name="Date 2 2 4 2 2 2 2 2 5" xfId="6604" xr:uid="{00000000-0005-0000-0000-0000BF170000}"/>
    <cellStyle name="Date 2 2 4 2 2 2 2 2 6" xfId="6605" xr:uid="{00000000-0005-0000-0000-0000C0170000}"/>
    <cellStyle name="Date 2 2 4 2 2 2 2 2 7" xfId="6606" xr:uid="{00000000-0005-0000-0000-0000C1170000}"/>
    <cellStyle name="Date 2 2 4 2 2 2 2 2 8" xfId="6607" xr:uid="{00000000-0005-0000-0000-0000C2170000}"/>
    <cellStyle name="Date 2 2 4 2 2 2 2 3" xfId="6608" xr:uid="{00000000-0005-0000-0000-0000C3170000}"/>
    <cellStyle name="Date 2 2 4 2 2 2 2 3 2" xfId="6609" xr:uid="{00000000-0005-0000-0000-0000C4170000}"/>
    <cellStyle name="Date 2 2 4 2 2 2 2 3 2 2" xfId="6610" xr:uid="{00000000-0005-0000-0000-0000C5170000}"/>
    <cellStyle name="Date 2 2 4 2 2 2 2 3 2 3" xfId="6611" xr:uid="{00000000-0005-0000-0000-0000C6170000}"/>
    <cellStyle name="Date 2 2 4 2 2 2 2 3 2 3 2" xfId="6612" xr:uid="{00000000-0005-0000-0000-0000C7170000}"/>
    <cellStyle name="Date 2 2 4 2 2 2 2 3 2 4" xfId="6613" xr:uid="{00000000-0005-0000-0000-0000C8170000}"/>
    <cellStyle name="Date 2 2 4 2 2 2 2 3 3" xfId="6614" xr:uid="{00000000-0005-0000-0000-0000C9170000}"/>
    <cellStyle name="Date 2 2 4 2 2 2 2 3 3 2" xfId="6615" xr:uid="{00000000-0005-0000-0000-0000CA170000}"/>
    <cellStyle name="Date 2 2 4 2 2 2 2 3 3 2 2" xfId="6616" xr:uid="{00000000-0005-0000-0000-0000CB170000}"/>
    <cellStyle name="Date 2 2 4 2 2 2 2 3 4" xfId="6617" xr:uid="{00000000-0005-0000-0000-0000CC170000}"/>
    <cellStyle name="Date 2 2 4 2 2 2 2 3 5" xfId="6618" xr:uid="{00000000-0005-0000-0000-0000CD170000}"/>
    <cellStyle name="Date 2 2 4 2 2 2 2 3 6" xfId="6619" xr:uid="{00000000-0005-0000-0000-0000CE170000}"/>
    <cellStyle name="Date 2 2 4 2 2 2 2 3 7" xfId="6620" xr:uid="{00000000-0005-0000-0000-0000CF170000}"/>
    <cellStyle name="Date 2 2 4 2 2 2 2 4" xfId="6621" xr:uid="{00000000-0005-0000-0000-0000D0170000}"/>
    <cellStyle name="Date 2 2 4 2 2 2 2 4 2" xfId="6622" xr:uid="{00000000-0005-0000-0000-0000D1170000}"/>
    <cellStyle name="Date 2 2 4 2 2 2 2 4 3" xfId="6623" xr:uid="{00000000-0005-0000-0000-0000D2170000}"/>
    <cellStyle name="Date 2 2 4 2 2 2 2 4 3 2" xfId="6624" xr:uid="{00000000-0005-0000-0000-0000D3170000}"/>
    <cellStyle name="Date 2 2 4 2 2 2 2 5" xfId="6625" xr:uid="{00000000-0005-0000-0000-0000D4170000}"/>
    <cellStyle name="Date 2 2 4 2 2 2 3" xfId="6626" xr:uid="{00000000-0005-0000-0000-0000D5170000}"/>
    <cellStyle name="Date 2 2 4 2 2 2 3 2" xfId="6627" xr:uid="{00000000-0005-0000-0000-0000D6170000}"/>
    <cellStyle name="Date 2 2 4 2 2 2 3 2 2" xfId="6628" xr:uid="{00000000-0005-0000-0000-0000D7170000}"/>
    <cellStyle name="Date 2 2 4 2 2 2 3 2 2 2" xfId="6629" xr:uid="{00000000-0005-0000-0000-0000D8170000}"/>
    <cellStyle name="Date 2 2 4 2 2 2 3 2 2 3" xfId="6630" xr:uid="{00000000-0005-0000-0000-0000D9170000}"/>
    <cellStyle name="Date 2 2 4 2 2 2 3 2 2 3 2" xfId="6631" xr:uid="{00000000-0005-0000-0000-0000DA170000}"/>
    <cellStyle name="Date 2 2 4 2 2 2 3 2 2 4" xfId="6632" xr:uid="{00000000-0005-0000-0000-0000DB170000}"/>
    <cellStyle name="Date 2 2 4 2 2 2 3 2 3" xfId="6633" xr:uid="{00000000-0005-0000-0000-0000DC170000}"/>
    <cellStyle name="Date 2 2 4 2 2 2 3 2 3 2" xfId="6634" xr:uid="{00000000-0005-0000-0000-0000DD170000}"/>
    <cellStyle name="Date 2 2 4 2 2 2 3 2 3 2 2" xfId="6635" xr:uid="{00000000-0005-0000-0000-0000DE170000}"/>
    <cellStyle name="Date 2 2 4 2 2 2 3 2 4" xfId="6636" xr:uid="{00000000-0005-0000-0000-0000DF170000}"/>
    <cellStyle name="Date 2 2 4 2 2 2 3 2 5" xfId="6637" xr:uid="{00000000-0005-0000-0000-0000E0170000}"/>
    <cellStyle name="Date 2 2 4 2 2 2 3 2 6" xfId="6638" xr:uid="{00000000-0005-0000-0000-0000E1170000}"/>
    <cellStyle name="Date 2 2 4 2 2 2 3 2 7" xfId="6639" xr:uid="{00000000-0005-0000-0000-0000E2170000}"/>
    <cellStyle name="Date 2 2 4 2 2 2 3 3" xfId="6640" xr:uid="{00000000-0005-0000-0000-0000E3170000}"/>
    <cellStyle name="Date 2 2 4 2 2 2 3 3 2" xfId="6641" xr:uid="{00000000-0005-0000-0000-0000E4170000}"/>
    <cellStyle name="Date 2 2 4 2 2 2 3 3 3" xfId="6642" xr:uid="{00000000-0005-0000-0000-0000E5170000}"/>
    <cellStyle name="Date 2 2 4 2 2 2 3 3 3 2" xfId="6643" xr:uid="{00000000-0005-0000-0000-0000E6170000}"/>
    <cellStyle name="Date 2 2 4 2 2 2 3 3 4" xfId="6644" xr:uid="{00000000-0005-0000-0000-0000E7170000}"/>
    <cellStyle name="Date 2 2 4 2 2 2 3 4" xfId="6645" xr:uid="{00000000-0005-0000-0000-0000E8170000}"/>
    <cellStyle name="Date 2 2 4 2 2 2 3 4 2" xfId="6646" xr:uid="{00000000-0005-0000-0000-0000E9170000}"/>
    <cellStyle name="Date 2 2 4 2 2 2 3 4 2 2" xfId="6647" xr:uid="{00000000-0005-0000-0000-0000EA170000}"/>
    <cellStyle name="Date 2 2 4 2 2 2 3 5" xfId="6648" xr:uid="{00000000-0005-0000-0000-0000EB170000}"/>
    <cellStyle name="Date 2 2 4 2 2 2 3 6" xfId="6649" xr:uid="{00000000-0005-0000-0000-0000EC170000}"/>
    <cellStyle name="Date 2 2 4 2 2 2 3 7" xfId="6650" xr:uid="{00000000-0005-0000-0000-0000ED170000}"/>
    <cellStyle name="Date 2 2 4 2 2 2 3 8" xfId="6651" xr:uid="{00000000-0005-0000-0000-0000EE170000}"/>
    <cellStyle name="Date 2 2 4 2 2 2 4" xfId="6652" xr:uid="{00000000-0005-0000-0000-0000EF170000}"/>
    <cellStyle name="Date 2 2 4 2 2 2 4 2" xfId="6653" xr:uid="{00000000-0005-0000-0000-0000F0170000}"/>
    <cellStyle name="Date 2 2 4 2 2 2 4 2 2" xfId="6654" xr:uid="{00000000-0005-0000-0000-0000F1170000}"/>
    <cellStyle name="Date 2 2 4 2 2 2 4 2 3" xfId="6655" xr:uid="{00000000-0005-0000-0000-0000F2170000}"/>
    <cellStyle name="Date 2 2 4 2 2 2 4 2 3 2" xfId="6656" xr:uid="{00000000-0005-0000-0000-0000F3170000}"/>
    <cellStyle name="Date 2 2 4 2 2 2 4 2 4" xfId="6657" xr:uid="{00000000-0005-0000-0000-0000F4170000}"/>
    <cellStyle name="Date 2 2 4 2 2 2 4 3" xfId="6658" xr:uid="{00000000-0005-0000-0000-0000F5170000}"/>
    <cellStyle name="Date 2 2 4 2 2 2 4 3 2" xfId="6659" xr:uid="{00000000-0005-0000-0000-0000F6170000}"/>
    <cellStyle name="Date 2 2 4 2 2 2 4 3 2 2" xfId="6660" xr:uid="{00000000-0005-0000-0000-0000F7170000}"/>
    <cellStyle name="Date 2 2 4 2 2 2 4 4" xfId="6661" xr:uid="{00000000-0005-0000-0000-0000F8170000}"/>
    <cellStyle name="Date 2 2 4 2 2 2 4 5" xfId="6662" xr:uid="{00000000-0005-0000-0000-0000F9170000}"/>
    <cellStyle name="Date 2 2 4 2 2 2 4 6" xfId="6663" xr:uid="{00000000-0005-0000-0000-0000FA170000}"/>
    <cellStyle name="Date 2 2 4 2 2 2 4 7" xfId="6664" xr:uid="{00000000-0005-0000-0000-0000FB170000}"/>
    <cellStyle name="Date 2 2 4 2 2 2 5" xfId="6665" xr:uid="{00000000-0005-0000-0000-0000FC170000}"/>
    <cellStyle name="Date 2 2 4 2 2 2 5 2" xfId="6666" xr:uid="{00000000-0005-0000-0000-0000FD170000}"/>
    <cellStyle name="Date 2 2 4 2 2 2 5 3" xfId="6667" xr:uid="{00000000-0005-0000-0000-0000FE170000}"/>
    <cellStyle name="Date 2 2 4 2 2 2 5 3 2" xfId="6668" xr:uid="{00000000-0005-0000-0000-0000FF170000}"/>
    <cellStyle name="Date 2 2 4 2 2 2 6" xfId="6669" xr:uid="{00000000-0005-0000-0000-000000180000}"/>
    <cellStyle name="Date 2 2 4 2 2 2 7" xfId="6670" xr:uid="{00000000-0005-0000-0000-000001180000}"/>
    <cellStyle name="Date 2 2 4 2 2 2 8" xfId="6671" xr:uid="{00000000-0005-0000-0000-000002180000}"/>
    <cellStyle name="Date 2 2 4 2 2 2 9" xfId="6672" xr:uid="{00000000-0005-0000-0000-000003180000}"/>
    <cellStyle name="Date 2 2 4 2 2 3" xfId="6673" xr:uid="{00000000-0005-0000-0000-000004180000}"/>
    <cellStyle name="Date 2 2 4 2 2 3 2" xfId="6674" xr:uid="{00000000-0005-0000-0000-000005180000}"/>
    <cellStyle name="Date 2 2 4 2 2 3 2 2" xfId="6675" xr:uid="{00000000-0005-0000-0000-000006180000}"/>
    <cellStyle name="Date 2 2 4 2 2 3 2 2 2" xfId="6676" xr:uid="{00000000-0005-0000-0000-000007180000}"/>
    <cellStyle name="Date 2 2 4 2 2 3 2 2 2 2" xfId="6677" xr:uid="{00000000-0005-0000-0000-000008180000}"/>
    <cellStyle name="Date 2 2 4 2 2 3 2 2 2 3" xfId="6678" xr:uid="{00000000-0005-0000-0000-000009180000}"/>
    <cellStyle name="Date 2 2 4 2 2 3 2 2 2 3 2" xfId="6679" xr:uid="{00000000-0005-0000-0000-00000A180000}"/>
    <cellStyle name="Date 2 2 4 2 2 3 2 2 2 4" xfId="6680" xr:uid="{00000000-0005-0000-0000-00000B180000}"/>
    <cellStyle name="Date 2 2 4 2 2 3 2 2 3" xfId="6681" xr:uid="{00000000-0005-0000-0000-00000C180000}"/>
    <cellStyle name="Date 2 2 4 2 2 3 2 2 3 2" xfId="6682" xr:uid="{00000000-0005-0000-0000-00000D180000}"/>
    <cellStyle name="Date 2 2 4 2 2 3 2 2 3 2 2" xfId="6683" xr:uid="{00000000-0005-0000-0000-00000E180000}"/>
    <cellStyle name="Date 2 2 4 2 2 3 2 2 4" xfId="6684" xr:uid="{00000000-0005-0000-0000-00000F180000}"/>
    <cellStyle name="Date 2 2 4 2 2 3 2 2 5" xfId="6685" xr:uid="{00000000-0005-0000-0000-000010180000}"/>
    <cellStyle name="Date 2 2 4 2 2 3 2 2 6" xfId="6686" xr:uid="{00000000-0005-0000-0000-000011180000}"/>
    <cellStyle name="Date 2 2 4 2 2 3 2 2 7" xfId="6687" xr:uid="{00000000-0005-0000-0000-000012180000}"/>
    <cellStyle name="Date 2 2 4 2 2 3 2 3" xfId="6688" xr:uid="{00000000-0005-0000-0000-000013180000}"/>
    <cellStyle name="Date 2 2 4 2 2 3 2 3 2" xfId="6689" xr:uid="{00000000-0005-0000-0000-000014180000}"/>
    <cellStyle name="Date 2 2 4 2 2 3 2 3 3" xfId="6690" xr:uid="{00000000-0005-0000-0000-000015180000}"/>
    <cellStyle name="Date 2 2 4 2 2 3 2 3 3 2" xfId="6691" xr:uid="{00000000-0005-0000-0000-000016180000}"/>
    <cellStyle name="Date 2 2 4 2 2 3 2 3 4" xfId="6692" xr:uid="{00000000-0005-0000-0000-000017180000}"/>
    <cellStyle name="Date 2 2 4 2 2 3 2 4" xfId="6693" xr:uid="{00000000-0005-0000-0000-000018180000}"/>
    <cellStyle name="Date 2 2 4 2 2 3 2 4 2" xfId="6694" xr:uid="{00000000-0005-0000-0000-000019180000}"/>
    <cellStyle name="Date 2 2 4 2 2 3 2 4 2 2" xfId="6695" xr:uid="{00000000-0005-0000-0000-00001A180000}"/>
    <cellStyle name="Date 2 2 4 2 2 3 2 5" xfId="6696" xr:uid="{00000000-0005-0000-0000-00001B180000}"/>
    <cellStyle name="Date 2 2 4 2 2 3 2 6" xfId="6697" xr:uid="{00000000-0005-0000-0000-00001C180000}"/>
    <cellStyle name="Date 2 2 4 2 2 3 2 7" xfId="6698" xr:uid="{00000000-0005-0000-0000-00001D180000}"/>
    <cellStyle name="Date 2 2 4 2 2 3 2 8" xfId="6699" xr:uid="{00000000-0005-0000-0000-00001E180000}"/>
    <cellStyle name="Date 2 2 4 2 2 3 3" xfId="6700" xr:uid="{00000000-0005-0000-0000-00001F180000}"/>
    <cellStyle name="Date 2 2 4 2 2 3 3 2" xfId="6701" xr:uid="{00000000-0005-0000-0000-000020180000}"/>
    <cellStyle name="Date 2 2 4 2 2 3 3 2 2" xfId="6702" xr:uid="{00000000-0005-0000-0000-000021180000}"/>
    <cellStyle name="Date 2 2 4 2 2 3 3 2 3" xfId="6703" xr:uid="{00000000-0005-0000-0000-000022180000}"/>
    <cellStyle name="Date 2 2 4 2 2 3 3 2 3 2" xfId="6704" xr:uid="{00000000-0005-0000-0000-000023180000}"/>
    <cellStyle name="Date 2 2 4 2 2 3 3 2 4" xfId="6705" xr:uid="{00000000-0005-0000-0000-000024180000}"/>
    <cellStyle name="Date 2 2 4 2 2 3 3 3" xfId="6706" xr:uid="{00000000-0005-0000-0000-000025180000}"/>
    <cellStyle name="Date 2 2 4 2 2 3 3 3 2" xfId="6707" xr:uid="{00000000-0005-0000-0000-000026180000}"/>
    <cellStyle name="Date 2 2 4 2 2 3 3 3 2 2" xfId="6708" xr:uid="{00000000-0005-0000-0000-000027180000}"/>
    <cellStyle name="Date 2 2 4 2 2 3 3 4" xfId="6709" xr:uid="{00000000-0005-0000-0000-000028180000}"/>
    <cellStyle name="Date 2 2 4 2 2 3 3 5" xfId="6710" xr:uid="{00000000-0005-0000-0000-000029180000}"/>
    <cellStyle name="Date 2 2 4 2 2 3 3 6" xfId="6711" xr:uid="{00000000-0005-0000-0000-00002A180000}"/>
    <cellStyle name="Date 2 2 4 2 2 3 3 7" xfId="6712" xr:uid="{00000000-0005-0000-0000-00002B180000}"/>
    <cellStyle name="Date 2 2 4 2 2 3 4" xfId="6713" xr:uid="{00000000-0005-0000-0000-00002C180000}"/>
    <cellStyle name="Date 2 2 4 2 2 3 4 2" xfId="6714" xr:uid="{00000000-0005-0000-0000-00002D180000}"/>
    <cellStyle name="Date 2 2 4 2 2 3 4 3" xfId="6715" xr:uid="{00000000-0005-0000-0000-00002E180000}"/>
    <cellStyle name="Date 2 2 4 2 2 3 4 3 2" xfId="6716" xr:uid="{00000000-0005-0000-0000-00002F180000}"/>
    <cellStyle name="Date 2 2 4 2 2 3 5" xfId="6717" xr:uid="{00000000-0005-0000-0000-000030180000}"/>
    <cellStyle name="Date 2 2 4 2 2 4" xfId="6718" xr:uid="{00000000-0005-0000-0000-000031180000}"/>
    <cellStyle name="Date 2 2 4 2 2 4 2" xfId="6719" xr:uid="{00000000-0005-0000-0000-000032180000}"/>
    <cellStyle name="Date 2 2 4 2 2 4 2 2" xfId="6720" xr:uid="{00000000-0005-0000-0000-000033180000}"/>
    <cellStyle name="Date 2 2 4 2 2 4 2 2 2" xfId="6721" xr:uid="{00000000-0005-0000-0000-000034180000}"/>
    <cellStyle name="Date 2 2 4 2 2 4 2 2 2 2" xfId="6722" xr:uid="{00000000-0005-0000-0000-000035180000}"/>
    <cellStyle name="Date 2 2 4 2 2 4 2 2 2 2 2" xfId="6723" xr:uid="{00000000-0005-0000-0000-000036180000}"/>
    <cellStyle name="Date 2 2 4 2 2 4 2 2 2 2 3" xfId="6724" xr:uid="{00000000-0005-0000-0000-000037180000}"/>
    <cellStyle name="Date 2 2 4 2 2 4 2 2 2 2 3 2" xfId="6725" xr:uid="{00000000-0005-0000-0000-000038180000}"/>
    <cellStyle name="Date 2 2 4 2 2 4 2 2 2 2 4" xfId="6726" xr:uid="{00000000-0005-0000-0000-000039180000}"/>
    <cellStyle name="Date 2 2 4 2 2 4 2 2 2 3" xfId="6727" xr:uid="{00000000-0005-0000-0000-00003A180000}"/>
    <cellStyle name="Date 2 2 4 2 2 4 2 2 2 3 2" xfId="6728" xr:uid="{00000000-0005-0000-0000-00003B180000}"/>
    <cellStyle name="Date 2 2 4 2 2 4 2 2 2 3 2 2" xfId="6729" xr:uid="{00000000-0005-0000-0000-00003C180000}"/>
    <cellStyle name="Date 2 2 4 2 2 4 2 2 2 4" xfId="6730" xr:uid="{00000000-0005-0000-0000-00003D180000}"/>
    <cellStyle name="Date 2 2 4 2 2 4 2 2 2 5" xfId="6731" xr:uid="{00000000-0005-0000-0000-00003E180000}"/>
    <cellStyle name="Date 2 2 4 2 2 4 2 2 2 6" xfId="6732" xr:uid="{00000000-0005-0000-0000-00003F180000}"/>
    <cellStyle name="Date 2 2 4 2 2 4 2 2 2 7" xfId="6733" xr:uid="{00000000-0005-0000-0000-000040180000}"/>
    <cellStyle name="Date 2 2 4 2 2 4 2 2 3" xfId="6734" xr:uid="{00000000-0005-0000-0000-000041180000}"/>
    <cellStyle name="Date 2 2 4 2 2 4 2 2 3 2" xfId="6735" xr:uid="{00000000-0005-0000-0000-000042180000}"/>
    <cellStyle name="Date 2 2 4 2 2 4 2 2 3 3" xfId="6736" xr:uid="{00000000-0005-0000-0000-000043180000}"/>
    <cellStyle name="Date 2 2 4 2 2 4 2 2 3 3 2" xfId="6737" xr:uid="{00000000-0005-0000-0000-000044180000}"/>
    <cellStyle name="Date 2 2 4 2 2 4 2 2 3 4" xfId="6738" xr:uid="{00000000-0005-0000-0000-000045180000}"/>
    <cellStyle name="Date 2 2 4 2 2 4 2 2 4" xfId="6739" xr:uid="{00000000-0005-0000-0000-000046180000}"/>
    <cellStyle name="Date 2 2 4 2 2 4 2 2 4 2" xfId="6740" xr:uid="{00000000-0005-0000-0000-000047180000}"/>
    <cellStyle name="Date 2 2 4 2 2 4 2 2 4 2 2" xfId="6741" xr:uid="{00000000-0005-0000-0000-000048180000}"/>
    <cellStyle name="Date 2 2 4 2 2 4 2 2 5" xfId="6742" xr:uid="{00000000-0005-0000-0000-000049180000}"/>
    <cellStyle name="Date 2 2 4 2 2 4 2 2 6" xfId="6743" xr:uid="{00000000-0005-0000-0000-00004A180000}"/>
    <cellStyle name="Date 2 2 4 2 2 4 2 2 7" xfId="6744" xr:uid="{00000000-0005-0000-0000-00004B180000}"/>
    <cellStyle name="Date 2 2 4 2 2 4 2 2 8" xfId="6745" xr:uid="{00000000-0005-0000-0000-00004C180000}"/>
    <cellStyle name="Date 2 2 4 2 2 4 2 3" xfId="6746" xr:uid="{00000000-0005-0000-0000-00004D180000}"/>
    <cellStyle name="Date 2 2 4 2 2 4 2 3 2" xfId="6747" xr:uid="{00000000-0005-0000-0000-00004E180000}"/>
    <cellStyle name="Date 2 2 4 2 2 4 2 3 2 2" xfId="6748" xr:uid="{00000000-0005-0000-0000-00004F180000}"/>
    <cellStyle name="Date 2 2 4 2 2 4 2 3 2 3" xfId="6749" xr:uid="{00000000-0005-0000-0000-000050180000}"/>
    <cellStyle name="Date 2 2 4 2 2 4 2 3 2 3 2" xfId="6750" xr:uid="{00000000-0005-0000-0000-000051180000}"/>
    <cellStyle name="Date 2 2 4 2 2 4 2 3 2 4" xfId="6751" xr:uid="{00000000-0005-0000-0000-000052180000}"/>
    <cellStyle name="Date 2 2 4 2 2 4 2 3 3" xfId="6752" xr:uid="{00000000-0005-0000-0000-000053180000}"/>
    <cellStyle name="Date 2 2 4 2 2 4 2 3 3 2" xfId="6753" xr:uid="{00000000-0005-0000-0000-000054180000}"/>
    <cellStyle name="Date 2 2 4 2 2 4 2 3 3 2 2" xfId="6754" xr:uid="{00000000-0005-0000-0000-000055180000}"/>
    <cellStyle name="Date 2 2 4 2 2 4 2 3 4" xfId="6755" xr:uid="{00000000-0005-0000-0000-000056180000}"/>
    <cellStyle name="Date 2 2 4 2 2 4 2 3 5" xfId="6756" xr:uid="{00000000-0005-0000-0000-000057180000}"/>
    <cellStyle name="Date 2 2 4 2 2 4 2 3 6" xfId="6757" xr:uid="{00000000-0005-0000-0000-000058180000}"/>
    <cellStyle name="Date 2 2 4 2 2 4 2 3 7" xfId="6758" xr:uid="{00000000-0005-0000-0000-000059180000}"/>
    <cellStyle name="Date 2 2 4 2 2 4 2 4" xfId="6759" xr:uid="{00000000-0005-0000-0000-00005A180000}"/>
    <cellStyle name="Date 2 2 4 2 2 4 2 4 2" xfId="6760" xr:uid="{00000000-0005-0000-0000-00005B180000}"/>
    <cellStyle name="Date 2 2 4 2 2 4 2 4 3" xfId="6761" xr:uid="{00000000-0005-0000-0000-00005C180000}"/>
    <cellStyle name="Date 2 2 4 2 2 4 2 4 3 2" xfId="6762" xr:uid="{00000000-0005-0000-0000-00005D180000}"/>
    <cellStyle name="Date 2 2 4 2 2 4 2 5" xfId="6763" xr:uid="{00000000-0005-0000-0000-00005E180000}"/>
    <cellStyle name="Date 2 2 4 2 2 4 3" xfId="6764" xr:uid="{00000000-0005-0000-0000-00005F180000}"/>
    <cellStyle name="Date 2 2 4 2 2 4 3 2" xfId="6765" xr:uid="{00000000-0005-0000-0000-000060180000}"/>
    <cellStyle name="Date 2 2 4 2 2 4 3 2 2" xfId="6766" xr:uid="{00000000-0005-0000-0000-000061180000}"/>
    <cellStyle name="Date 2 2 4 2 2 4 3 2 2 2" xfId="6767" xr:uid="{00000000-0005-0000-0000-000062180000}"/>
    <cellStyle name="Date 2 2 4 2 2 4 3 2 2 3" xfId="6768" xr:uid="{00000000-0005-0000-0000-000063180000}"/>
    <cellStyle name="Date 2 2 4 2 2 4 3 2 2 3 2" xfId="6769" xr:uid="{00000000-0005-0000-0000-000064180000}"/>
    <cellStyle name="Date 2 2 4 2 2 4 3 2 2 4" xfId="6770" xr:uid="{00000000-0005-0000-0000-000065180000}"/>
    <cellStyle name="Date 2 2 4 2 2 4 3 2 3" xfId="6771" xr:uid="{00000000-0005-0000-0000-000066180000}"/>
    <cellStyle name="Date 2 2 4 2 2 4 3 2 3 2" xfId="6772" xr:uid="{00000000-0005-0000-0000-000067180000}"/>
    <cellStyle name="Date 2 2 4 2 2 4 3 2 3 2 2" xfId="6773" xr:uid="{00000000-0005-0000-0000-000068180000}"/>
    <cellStyle name="Date 2 2 4 2 2 4 3 2 4" xfId="6774" xr:uid="{00000000-0005-0000-0000-000069180000}"/>
    <cellStyle name="Date 2 2 4 2 2 4 3 2 5" xfId="6775" xr:uid="{00000000-0005-0000-0000-00006A180000}"/>
    <cellStyle name="Date 2 2 4 2 2 4 3 2 6" xfId="6776" xr:uid="{00000000-0005-0000-0000-00006B180000}"/>
    <cellStyle name="Date 2 2 4 2 2 4 3 2 7" xfId="6777" xr:uid="{00000000-0005-0000-0000-00006C180000}"/>
    <cellStyle name="Date 2 2 4 2 2 4 3 3" xfId="6778" xr:uid="{00000000-0005-0000-0000-00006D180000}"/>
    <cellStyle name="Date 2 2 4 2 2 4 3 3 2" xfId="6779" xr:uid="{00000000-0005-0000-0000-00006E180000}"/>
    <cellStyle name="Date 2 2 4 2 2 4 3 3 3" xfId="6780" xr:uid="{00000000-0005-0000-0000-00006F180000}"/>
    <cellStyle name="Date 2 2 4 2 2 4 3 3 3 2" xfId="6781" xr:uid="{00000000-0005-0000-0000-000070180000}"/>
    <cellStyle name="Date 2 2 4 2 2 4 3 3 4" xfId="6782" xr:uid="{00000000-0005-0000-0000-000071180000}"/>
    <cellStyle name="Date 2 2 4 2 2 4 3 4" xfId="6783" xr:uid="{00000000-0005-0000-0000-000072180000}"/>
    <cellStyle name="Date 2 2 4 2 2 4 3 4 2" xfId="6784" xr:uid="{00000000-0005-0000-0000-000073180000}"/>
    <cellStyle name="Date 2 2 4 2 2 4 3 4 2 2" xfId="6785" xr:uid="{00000000-0005-0000-0000-000074180000}"/>
    <cellStyle name="Date 2 2 4 2 2 4 3 5" xfId="6786" xr:uid="{00000000-0005-0000-0000-000075180000}"/>
    <cellStyle name="Date 2 2 4 2 2 4 3 6" xfId="6787" xr:uid="{00000000-0005-0000-0000-000076180000}"/>
    <cellStyle name="Date 2 2 4 2 2 4 3 7" xfId="6788" xr:uid="{00000000-0005-0000-0000-000077180000}"/>
    <cellStyle name="Date 2 2 4 2 2 4 3 8" xfId="6789" xr:uid="{00000000-0005-0000-0000-000078180000}"/>
    <cellStyle name="Date 2 2 4 2 2 4 4" xfId="6790" xr:uid="{00000000-0005-0000-0000-000079180000}"/>
    <cellStyle name="Date 2 2 4 2 2 4 4 2" xfId="6791" xr:uid="{00000000-0005-0000-0000-00007A180000}"/>
    <cellStyle name="Date 2 2 4 2 2 4 4 2 2" xfId="6792" xr:uid="{00000000-0005-0000-0000-00007B180000}"/>
    <cellStyle name="Date 2 2 4 2 2 4 4 2 3" xfId="6793" xr:uid="{00000000-0005-0000-0000-00007C180000}"/>
    <cellStyle name="Date 2 2 4 2 2 4 4 2 3 2" xfId="6794" xr:uid="{00000000-0005-0000-0000-00007D180000}"/>
    <cellStyle name="Date 2 2 4 2 2 4 4 2 4" xfId="6795" xr:uid="{00000000-0005-0000-0000-00007E180000}"/>
    <cellStyle name="Date 2 2 4 2 2 4 4 3" xfId="6796" xr:uid="{00000000-0005-0000-0000-00007F180000}"/>
    <cellStyle name="Date 2 2 4 2 2 4 4 3 2" xfId="6797" xr:uid="{00000000-0005-0000-0000-000080180000}"/>
    <cellStyle name="Date 2 2 4 2 2 4 4 3 2 2" xfId="6798" xr:uid="{00000000-0005-0000-0000-000081180000}"/>
    <cellStyle name="Date 2 2 4 2 2 4 4 4" xfId="6799" xr:uid="{00000000-0005-0000-0000-000082180000}"/>
    <cellStyle name="Date 2 2 4 2 2 4 4 5" xfId="6800" xr:uid="{00000000-0005-0000-0000-000083180000}"/>
    <cellStyle name="Date 2 2 4 2 2 4 4 6" xfId="6801" xr:uid="{00000000-0005-0000-0000-000084180000}"/>
    <cellStyle name="Date 2 2 4 2 2 4 4 7" xfId="6802" xr:uid="{00000000-0005-0000-0000-000085180000}"/>
    <cellStyle name="Date 2 2 4 2 2 4 5" xfId="6803" xr:uid="{00000000-0005-0000-0000-000086180000}"/>
    <cellStyle name="Date 2 2 4 2 2 4 5 2" xfId="6804" xr:uid="{00000000-0005-0000-0000-000087180000}"/>
    <cellStyle name="Date 2 2 4 2 2 4 5 3" xfId="6805" xr:uid="{00000000-0005-0000-0000-000088180000}"/>
    <cellStyle name="Date 2 2 4 2 2 4 5 3 2" xfId="6806" xr:uid="{00000000-0005-0000-0000-000089180000}"/>
    <cellStyle name="Date 2 2 4 2 2 4 6" xfId="6807" xr:uid="{00000000-0005-0000-0000-00008A180000}"/>
    <cellStyle name="Date 2 2 4 2 2 4 7" xfId="6808" xr:uid="{00000000-0005-0000-0000-00008B180000}"/>
    <cellStyle name="Date 2 2 4 2 2 4 8" xfId="6809" xr:uid="{00000000-0005-0000-0000-00008C180000}"/>
    <cellStyle name="Date 2 2 4 2 2 4 9" xfId="6810" xr:uid="{00000000-0005-0000-0000-00008D180000}"/>
    <cellStyle name="Date 2 2 4 2 2 5" xfId="6811" xr:uid="{00000000-0005-0000-0000-00008E180000}"/>
    <cellStyle name="Date 2 2 4 2 2 5 2" xfId="6812" xr:uid="{00000000-0005-0000-0000-00008F180000}"/>
    <cellStyle name="Date 2 2 4 2 2 5 2 2" xfId="6813" xr:uid="{00000000-0005-0000-0000-000090180000}"/>
    <cellStyle name="Date 2 2 4 2 2 5 2 2 2" xfId="6814" xr:uid="{00000000-0005-0000-0000-000091180000}"/>
    <cellStyle name="Date 2 2 4 2 2 5 2 2 3" xfId="6815" xr:uid="{00000000-0005-0000-0000-000092180000}"/>
    <cellStyle name="Date 2 2 4 2 2 5 2 2 3 2" xfId="6816" xr:uid="{00000000-0005-0000-0000-000093180000}"/>
    <cellStyle name="Date 2 2 4 2 2 5 2 2 4" xfId="6817" xr:uid="{00000000-0005-0000-0000-000094180000}"/>
    <cellStyle name="Date 2 2 4 2 2 5 2 3" xfId="6818" xr:uid="{00000000-0005-0000-0000-000095180000}"/>
    <cellStyle name="Date 2 2 4 2 2 5 2 3 2" xfId="6819" xr:uid="{00000000-0005-0000-0000-000096180000}"/>
    <cellStyle name="Date 2 2 4 2 2 5 2 3 2 2" xfId="6820" xr:uid="{00000000-0005-0000-0000-000097180000}"/>
    <cellStyle name="Date 2 2 4 2 2 5 2 4" xfId="6821" xr:uid="{00000000-0005-0000-0000-000098180000}"/>
    <cellStyle name="Date 2 2 4 2 2 5 2 5" xfId="6822" xr:uid="{00000000-0005-0000-0000-000099180000}"/>
    <cellStyle name="Date 2 2 4 2 2 5 2 6" xfId="6823" xr:uid="{00000000-0005-0000-0000-00009A180000}"/>
    <cellStyle name="Date 2 2 4 2 2 5 2 7" xfId="6824" xr:uid="{00000000-0005-0000-0000-00009B180000}"/>
    <cellStyle name="Date 2 2 4 2 2 5 3" xfId="6825" xr:uid="{00000000-0005-0000-0000-00009C180000}"/>
    <cellStyle name="Date 2 2 4 2 2 5 3 2" xfId="6826" xr:uid="{00000000-0005-0000-0000-00009D180000}"/>
    <cellStyle name="Date 2 2 4 2 2 5 3 3" xfId="6827" xr:uid="{00000000-0005-0000-0000-00009E180000}"/>
    <cellStyle name="Date 2 2 4 2 2 5 3 3 2" xfId="6828" xr:uid="{00000000-0005-0000-0000-00009F180000}"/>
    <cellStyle name="Date 2 2 4 2 2 5 3 4" xfId="6829" xr:uid="{00000000-0005-0000-0000-0000A0180000}"/>
    <cellStyle name="Date 2 2 4 2 2 5 4" xfId="6830" xr:uid="{00000000-0005-0000-0000-0000A1180000}"/>
    <cellStyle name="Date 2 2 4 2 2 5 4 2" xfId="6831" xr:uid="{00000000-0005-0000-0000-0000A2180000}"/>
    <cellStyle name="Date 2 2 4 2 2 5 4 2 2" xfId="6832" xr:uid="{00000000-0005-0000-0000-0000A3180000}"/>
    <cellStyle name="Date 2 2 4 2 2 5 5" xfId="6833" xr:uid="{00000000-0005-0000-0000-0000A4180000}"/>
    <cellStyle name="Date 2 2 4 2 2 5 6" xfId="6834" xr:uid="{00000000-0005-0000-0000-0000A5180000}"/>
    <cellStyle name="Date 2 2 4 2 2 5 7" xfId="6835" xr:uid="{00000000-0005-0000-0000-0000A6180000}"/>
    <cellStyle name="Date 2 2 4 2 2 5 8" xfId="6836" xr:uid="{00000000-0005-0000-0000-0000A7180000}"/>
    <cellStyle name="Date 2 2 4 2 2 6" xfId="6837" xr:uid="{00000000-0005-0000-0000-0000A8180000}"/>
    <cellStyle name="Date 2 2 4 2 2 6 2" xfId="6838" xr:uid="{00000000-0005-0000-0000-0000A9180000}"/>
    <cellStyle name="Date 2 2 4 2 2 6 2 2" xfId="6839" xr:uid="{00000000-0005-0000-0000-0000AA180000}"/>
    <cellStyle name="Date 2 2 4 2 2 6 2 3" xfId="6840" xr:uid="{00000000-0005-0000-0000-0000AB180000}"/>
    <cellStyle name="Date 2 2 4 2 2 6 2 3 2" xfId="6841" xr:uid="{00000000-0005-0000-0000-0000AC180000}"/>
    <cellStyle name="Date 2 2 4 2 2 6 2 4" xfId="6842" xr:uid="{00000000-0005-0000-0000-0000AD180000}"/>
    <cellStyle name="Date 2 2 4 2 2 6 3" xfId="6843" xr:uid="{00000000-0005-0000-0000-0000AE180000}"/>
    <cellStyle name="Date 2 2 4 2 2 6 3 2" xfId="6844" xr:uid="{00000000-0005-0000-0000-0000AF180000}"/>
    <cellStyle name="Date 2 2 4 2 2 6 3 2 2" xfId="6845" xr:uid="{00000000-0005-0000-0000-0000B0180000}"/>
    <cellStyle name="Date 2 2 4 2 2 6 4" xfId="6846" xr:uid="{00000000-0005-0000-0000-0000B1180000}"/>
    <cellStyle name="Date 2 2 4 2 2 6 5" xfId="6847" xr:uid="{00000000-0005-0000-0000-0000B2180000}"/>
    <cellStyle name="Date 2 2 4 2 2 6 6" xfId="6848" xr:uid="{00000000-0005-0000-0000-0000B3180000}"/>
    <cellStyle name="Date 2 2 4 2 2 6 7" xfId="6849" xr:uid="{00000000-0005-0000-0000-0000B4180000}"/>
    <cellStyle name="Date 2 2 4 2 2 7" xfId="6850" xr:uid="{00000000-0005-0000-0000-0000B5180000}"/>
    <cellStyle name="Date 2 2 4 2 2 7 2" xfId="6851" xr:uid="{00000000-0005-0000-0000-0000B6180000}"/>
    <cellStyle name="Date 2 2 4 2 2 7 3" xfId="6852" xr:uid="{00000000-0005-0000-0000-0000B7180000}"/>
    <cellStyle name="Date 2 2 4 2 2 7 3 2" xfId="6853" xr:uid="{00000000-0005-0000-0000-0000B8180000}"/>
    <cellStyle name="Date 2 2 4 2 2 8" xfId="6854" xr:uid="{00000000-0005-0000-0000-0000B9180000}"/>
    <cellStyle name="Date 2 2 4 2 2 9" xfId="6855" xr:uid="{00000000-0005-0000-0000-0000BA180000}"/>
    <cellStyle name="Date 2 2 4 2 3" xfId="6856" xr:uid="{00000000-0005-0000-0000-0000BB180000}"/>
    <cellStyle name="Date 2 2 4 2 3 2" xfId="6857" xr:uid="{00000000-0005-0000-0000-0000BC180000}"/>
    <cellStyle name="Date 2 2 4 2 3 2 2" xfId="6858" xr:uid="{00000000-0005-0000-0000-0000BD180000}"/>
    <cellStyle name="Date 2 2 4 2 3 2 2 2" xfId="6859" xr:uid="{00000000-0005-0000-0000-0000BE180000}"/>
    <cellStyle name="Date 2 2 4 2 3 2 2 2 2" xfId="6860" xr:uid="{00000000-0005-0000-0000-0000BF180000}"/>
    <cellStyle name="Date 2 2 4 2 3 2 2 2 2 2" xfId="6861" xr:uid="{00000000-0005-0000-0000-0000C0180000}"/>
    <cellStyle name="Date 2 2 4 2 3 2 2 2 2 3" xfId="6862" xr:uid="{00000000-0005-0000-0000-0000C1180000}"/>
    <cellStyle name="Date 2 2 4 2 3 2 2 2 2 3 2" xfId="6863" xr:uid="{00000000-0005-0000-0000-0000C2180000}"/>
    <cellStyle name="Date 2 2 4 2 3 2 2 2 2 4" xfId="6864" xr:uid="{00000000-0005-0000-0000-0000C3180000}"/>
    <cellStyle name="Date 2 2 4 2 3 2 2 2 3" xfId="6865" xr:uid="{00000000-0005-0000-0000-0000C4180000}"/>
    <cellStyle name="Date 2 2 4 2 3 2 2 2 3 2" xfId="6866" xr:uid="{00000000-0005-0000-0000-0000C5180000}"/>
    <cellStyle name="Date 2 2 4 2 3 2 2 2 3 2 2" xfId="6867" xr:uid="{00000000-0005-0000-0000-0000C6180000}"/>
    <cellStyle name="Date 2 2 4 2 3 2 2 2 4" xfId="6868" xr:uid="{00000000-0005-0000-0000-0000C7180000}"/>
    <cellStyle name="Date 2 2 4 2 3 2 2 2 5" xfId="6869" xr:uid="{00000000-0005-0000-0000-0000C8180000}"/>
    <cellStyle name="Date 2 2 4 2 3 2 2 2 6" xfId="6870" xr:uid="{00000000-0005-0000-0000-0000C9180000}"/>
    <cellStyle name="Date 2 2 4 2 3 2 2 2 7" xfId="6871" xr:uid="{00000000-0005-0000-0000-0000CA180000}"/>
    <cellStyle name="Date 2 2 4 2 3 2 2 3" xfId="6872" xr:uid="{00000000-0005-0000-0000-0000CB180000}"/>
    <cellStyle name="Date 2 2 4 2 3 2 2 3 2" xfId="6873" xr:uid="{00000000-0005-0000-0000-0000CC180000}"/>
    <cellStyle name="Date 2 2 4 2 3 2 2 3 3" xfId="6874" xr:uid="{00000000-0005-0000-0000-0000CD180000}"/>
    <cellStyle name="Date 2 2 4 2 3 2 2 3 3 2" xfId="6875" xr:uid="{00000000-0005-0000-0000-0000CE180000}"/>
    <cellStyle name="Date 2 2 4 2 3 2 2 3 4" xfId="6876" xr:uid="{00000000-0005-0000-0000-0000CF180000}"/>
    <cellStyle name="Date 2 2 4 2 3 2 2 4" xfId="6877" xr:uid="{00000000-0005-0000-0000-0000D0180000}"/>
    <cellStyle name="Date 2 2 4 2 3 2 2 4 2" xfId="6878" xr:uid="{00000000-0005-0000-0000-0000D1180000}"/>
    <cellStyle name="Date 2 2 4 2 3 2 2 4 2 2" xfId="6879" xr:uid="{00000000-0005-0000-0000-0000D2180000}"/>
    <cellStyle name="Date 2 2 4 2 3 2 2 5" xfId="6880" xr:uid="{00000000-0005-0000-0000-0000D3180000}"/>
    <cellStyle name="Date 2 2 4 2 3 2 2 6" xfId="6881" xr:uid="{00000000-0005-0000-0000-0000D4180000}"/>
    <cellStyle name="Date 2 2 4 2 3 2 2 7" xfId="6882" xr:uid="{00000000-0005-0000-0000-0000D5180000}"/>
    <cellStyle name="Date 2 2 4 2 3 2 2 8" xfId="6883" xr:uid="{00000000-0005-0000-0000-0000D6180000}"/>
    <cellStyle name="Date 2 2 4 2 3 2 3" xfId="6884" xr:uid="{00000000-0005-0000-0000-0000D7180000}"/>
    <cellStyle name="Date 2 2 4 2 3 2 3 2" xfId="6885" xr:uid="{00000000-0005-0000-0000-0000D8180000}"/>
    <cellStyle name="Date 2 2 4 2 3 2 3 2 2" xfId="6886" xr:uid="{00000000-0005-0000-0000-0000D9180000}"/>
    <cellStyle name="Date 2 2 4 2 3 2 3 2 3" xfId="6887" xr:uid="{00000000-0005-0000-0000-0000DA180000}"/>
    <cellStyle name="Date 2 2 4 2 3 2 3 2 3 2" xfId="6888" xr:uid="{00000000-0005-0000-0000-0000DB180000}"/>
    <cellStyle name="Date 2 2 4 2 3 2 3 2 4" xfId="6889" xr:uid="{00000000-0005-0000-0000-0000DC180000}"/>
    <cellStyle name="Date 2 2 4 2 3 2 3 3" xfId="6890" xr:uid="{00000000-0005-0000-0000-0000DD180000}"/>
    <cellStyle name="Date 2 2 4 2 3 2 3 3 2" xfId="6891" xr:uid="{00000000-0005-0000-0000-0000DE180000}"/>
    <cellStyle name="Date 2 2 4 2 3 2 3 3 2 2" xfId="6892" xr:uid="{00000000-0005-0000-0000-0000DF180000}"/>
    <cellStyle name="Date 2 2 4 2 3 2 3 4" xfId="6893" xr:uid="{00000000-0005-0000-0000-0000E0180000}"/>
    <cellStyle name="Date 2 2 4 2 3 2 3 5" xfId="6894" xr:uid="{00000000-0005-0000-0000-0000E1180000}"/>
    <cellStyle name="Date 2 2 4 2 3 2 3 6" xfId="6895" xr:uid="{00000000-0005-0000-0000-0000E2180000}"/>
    <cellStyle name="Date 2 2 4 2 3 2 3 7" xfId="6896" xr:uid="{00000000-0005-0000-0000-0000E3180000}"/>
    <cellStyle name="Date 2 2 4 2 3 2 4" xfId="6897" xr:uid="{00000000-0005-0000-0000-0000E4180000}"/>
    <cellStyle name="Date 2 2 4 2 3 2 4 2" xfId="6898" xr:uid="{00000000-0005-0000-0000-0000E5180000}"/>
    <cellStyle name="Date 2 2 4 2 3 2 4 3" xfId="6899" xr:uid="{00000000-0005-0000-0000-0000E6180000}"/>
    <cellStyle name="Date 2 2 4 2 3 2 4 3 2" xfId="6900" xr:uid="{00000000-0005-0000-0000-0000E7180000}"/>
    <cellStyle name="Date 2 2 4 2 3 2 5" xfId="6901" xr:uid="{00000000-0005-0000-0000-0000E8180000}"/>
    <cellStyle name="Date 2 2 4 2 3 3" xfId="6902" xr:uid="{00000000-0005-0000-0000-0000E9180000}"/>
    <cellStyle name="Date 2 2 4 2 3 3 2" xfId="6903" xr:uid="{00000000-0005-0000-0000-0000EA180000}"/>
    <cellStyle name="Date 2 2 4 2 3 3 2 2" xfId="6904" xr:uid="{00000000-0005-0000-0000-0000EB180000}"/>
    <cellStyle name="Date 2 2 4 2 3 3 2 2 2" xfId="6905" xr:uid="{00000000-0005-0000-0000-0000EC180000}"/>
    <cellStyle name="Date 2 2 4 2 3 3 2 2 3" xfId="6906" xr:uid="{00000000-0005-0000-0000-0000ED180000}"/>
    <cellStyle name="Date 2 2 4 2 3 3 2 2 3 2" xfId="6907" xr:uid="{00000000-0005-0000-0000-0000EE180000}"/>
    <cellStyle name="Date 2 2 4 2 3 3 2 2 4" xfId="6908" xr:uid="{00000000-0005-0000-0000-0000EF180000}"/>
    <cellStyle name="Date 2 2 4 2 3 3 2 3" xfId="6909" xr:uid="{00000000-0005-0000-0000-0000F0180000}"/>
    <cellStyle name="Date 2 2 4 2 3 3 2 3 2" xfId="6910" xr:uid="{00000000-0005-0000-0000-0000F1180000}"/>
    <cellStyle name="Date 2 2 4 2 3 3 2 3 2 2" xfId="6911" xr:uid="{00000000-0005-0000-0000-0000F2180000}"/>
    <cellStyle name="Date 2 2 4 2 3 3 2 4" xfId="6912" xr:uid="{00000000-0005-0000-0000-0000F3180000}"/>
    <cellStyle name="Date 2 2 4 2 3 3 2 5" xfId="6913" xr:uid="{00000000-0005-0000-0000-0000F4180000}"/>
    <cellStyle name="Date 2 2 4 2 3 3 2 6" xfId="6914" xr:uid="{00000000-0005-0000-0000-0000F5180000}"/>
    <cellStyle name="Date 2 2 4 2 3 3 2 7" xfId="6915" xr:uid="{00000000-0005-0000-0000-0000F6180000}"/>
    <cellStyle name="Date 2 2 4 2 3 3 3" xfId="6916" xr:uid="{00000000-0005-0000-0000-0000F7180000}"/>
    <cellStyle name="Date 2 2 4 2 3 3 3 2" xfId="6917" xr:uid="{00000000-0005-0000-0000-0000F8180000}"/>
    <cellStyle name="Date 2 2 4 2 3 3 3 3" xfId="6918" xr:uid="{00000000-0005-0000-0000-0000F9180000}"/>
    <cellStyle name="Date 2 2 4 2 3 3 3 3 2" xfId="6919" xr:uid="{00000000-0005-0000-0000-0000FA180000}"/>
    <cellStyle name="Date 2 2 4 2 3 3 3 4" xfId="6920" xr:uid="{00000000-0005-0000-0000-0000FB180000}"/>
    <cellStyle name="Date 2 2 4 2 3 3 4" xfId="6921" xr:uid="{00000000-0005-0000-0000-0000FC180000}"/>
    <cellStyle name="Date 2 2 4 2 3 3 4 2" xfId="6922" xr:uid="{00000000-0005-0000-0000-0000FD180000}"/>
    <cellStyle name="Date 2 2 4 2 3 3 4 2 2" xfId="6923" xr:uid="{00000000-0005-0000-0000-0000FE180000}"/>
    <cellStyle name="Date 2 2 4 2 3 3 5" xfId="6924" xr:uid="{00000000-0005-0000-0000-0000FF180000}"/>
    <cellStyle name="Date 2 2 4 2 3 3 6" xfId="6925" xr:uid="{00000000-0005-0000-0000-000000190000}"/>
    <cellStyle name="Date 2 2 4 2 3 3 7" xfId="6926" xr:uid="{00000000-0005-0000-0000-000001190000}"/>
    <cellStyle name="Date 2 2 4 2 3 3 8" xfId="6927" xr:uid="{00000000-0005-0000-0000-000002190000}"/>
    <cellStyle name="Date 2 2 4 2 3 4" xfId="6928" xr:uid="{00000000-0005-0000-0000-000003190000}"/>
    <cellStyle name="Date 2 2 4 2 3 4 2" xfId="6929" xr:uid="{00000000-0005-0000-0000-000004190000}"/>
    <cellStyle name="Date 2 2 4 2 3 4 2 2" xfId="6930" xr:uid="{00000000-0005-0000-0000-000005190000}"/>
    <cellStyle name="Date 2 2 4 2 3 4 2 3" xfId="6931" xr:uid="{00000000-0005-0000-0000-000006190000}"/>
    <cellStyle name="Date 2 2 4 2 3 4 2 3 2" xfId="6932" xr:uid="{00000000-0005-0000-0000-000007190000}"/>
    <cellStyle name="Date 2 2 4 2 3 4 2 4" xfId="6933" xr:uid="{00000000-0005-0000-0000-000008190000}"/>
    <cellStyle name="Date 2 2 4 2 3 4 3" xfId="6934" xr:uid="{00000000-0005-0000-0000-000009190000}"/>
    <cellStyle name="Date 2 2 4 2 3 4 3 2" xfId="6935" xr:uid="{00000000-0005-0000-0000-00000A190000}"/>
    <cellStyle name="Date 2 2 4 2 3 4 3 2 2" xfId="6936" xr:uid="{00000000-0005-0000-0000-00000B190000}"/>
    <cellStyle name="Date 2 2 4 2 3 4 4" xfId="6937" xr:uid="{00000000-0005-0000-0000-00000C190000}"/>
    <cellStyle name="Date 2 2 4 2 3 4 5" xfId="6938" xr:uid="{00000000-0005-0000-0000-00000D190000}"/>
    <cellStyle name="Date 2 2 4 2 3 4 6" xfId="6939" xr:uid="{00000000-0005-0000-0000-00000E190000}"/>
    <cellStyle name="Date 2 2 4 2 3 4 7" xfId="6940" xr:uid="{00000000-0005-0000-0000-00000F190000}"/>
    <cellStyle name="Date 2 2 4 2 3 5" xfId="6941" xr:uid="{00000000-0005-0000-0000-000010190000}"/>
    <cellStyle name="Date 2 2 4 2 3 5 2" xfId="6942" xr:uid="{00000000-0005-0000-0000-000011190000}"/>
    <cellStyle name="Date 2 2 4 2 3 5 3" xfId="6943" xr:uid="{00000000-0005-0000-0000-000012190000}"/>
    <cellStyle name="Date 2 2 4 2 3 5 3 2" xfId="6944" xr:uid="{00000000-0005-0000-0000-000013190000}"/>
    <cellStyle name="Date 2 2 4 2 3 6" xfId="6945" xr:uid="{00000000-0005-0000-0000-000014190000}"/>
    <cellStyle name="Date 2 2 4 2 3 7" xfId="6946" xr:uid="{00000000-0005-0000-0000-000015190000}"/>
    <cellStyle name="Date 2 2 4 2 3 8" xfId="6947" xr:uid="{00000000-0005-0000-0000-000016190000}"/>
    <cellStyle name="Date 2 2 4 2 3 9" xfId="6948" xr:uid="{00000000-0005-0000-0000-000017190000}"/>
    <cellStyle name="Date 2 2 4 2 4" xfId="6949" xr:uid="{00000000-0005-0000-0000-000018190000}"/>
    <cellStyle name="Date 2 2 4 2 4 2" xfId="6950" xr:uid="{00000000-0005-0000-0000-000019190000}"/>
    <cellStyle name="Date 2 2 4 2 4 2 2" xfId="6951" xr:uid="{00000000-0005-0000-0000-00001A190000}"/>
    <cellStyle name="Date 2 2 4 2 4 2 2 2" xfId="6952" xr:uid="{00000000-0005-0000-0000-00001B190000}"/>
    <cellStyle name="Date 2 2 4 2 4 2 2 2 2" xfId="6953" xr:uid="{00000000-0005-0000-0000-00001C190000}"/>
    <cellStyle name="Date 2 2 4 2 4 2 2 2 2 2" xfId="6954" xr:uid="{00000000-0005-0000-0000-00001D190000}"/>
    <cellStyle name="Date 2 2 4 2 4 2 2 2 2 3" xfId="6955" xr:uid="{00000000-0005-0000-0000-00001E190000}"/>
    <cellStyle name="Date 2 2 4 2 4 2 2 2 2 3 2" xfId="6956" xr:uid="{00000000-0005-0000-0000-00001F190000}"/>
    <cellStyle name="Date 2 2 4 2 4 2 2 2 2 4" xfId="6957" xr:uid="{00000000-0005-0000-0000-000020190000}"/>
    <cellStyle name="Date 2 2 4 2 4 2 2 2 3" xfId="6958" xr:uid="{00000000-0005-0000-0000-000021190000}"/>
    <cellStyle name="Date 2 2 4 2 4 2 2 2 3 2" xfId="6959" xr:uid="{00000000-0005-0000-0000-000022190000}"/>
    <cellStyle name="Date 2 2 4 2 4 2 2 2 3 2 2" xfId="6960" xr:uid="{00000000-0005-0000-0000-000023190000}"/>
    <cellStyle name="Date 2 2 4 2 4 2 2 2 4" xfId="6961" xr:uid="{00000000-0005-0000-0000-000024190000}"/>
    <cellStyle name="Date 2 2 4 2 4 2 2 2 5" xfId="6962" xr:uid="{00000000-0005-0000-0000-000025190000}"/>
    <cellStyle name="Date 2 2 4 2 4 2 2 2 6" xfId="6963" xr:uid="{00000000-0005-0000-0000-000026190000}"/>
    <cellStyle name="Date 2 2 4 2 4 2 2 2 7" xfId="6964" xr:uid="{00000000-0005-0000-0000-000027190000}"/>
    <cellStyle name="Date 2 2 4 2 4 2 2 3" xfId="6965" xr:uid="{00000000-0005-0000-0000-000028190000}"/>
    <cellStyle name="Date 2 2 4 2 4 2 2 3 2" xfId="6966" xr:uid="{00000000-0005-0000-0000-000029190000}"/>
    <cellStyle name="Date 2 2 4 2 4 2 2 3 3" xfId="6967" xr:uid="{00000000-0005-0000-0000-00002A190000}"/>
    <cellStyle name="Date 2 2 4 2 4 2 2 3 3 2" xfId="6968" xr:uid="{00000000-0005-0000-0000-00002B190000}"/>
    <cellStyle name="Date 2 2 4 2 4 2 2 3 4" xfId="6969" xr:uid="{00000000-0005-0000-0000-00002C190000}"/>
    <cellStyle name="Date 2 2 4 2 4 2 2 4" xfId="6970" xr:uid="{00000000-0005-0000-0000-00002D190000}"/>
    <cellStyle name="Date 2 2 4 2 4 2 2 4 2" xfId="6971" xr:uid="{00000000-0005-0000-0000-00002E190000}"/>
    <cellStyle name="Date 2 2 4 2 4 2 2 4 2 2" xfId="6972" xr:uid="{00000000-0005-0000-0000-00002F190000}"/>
    <cellStyle name="Date 2 2 4 2 4 2 2 5" xfId="6973" xr:uid="{00000000-0005-0000-0000-000030190000}"/>
    <cellStyle name="Date 2 2 4 2 4 2 2 6" xfId="6974" xr:uid="{00000000-0005-0000-0000-000031190000}"/>
    <cellStyle name="Date 2 2 4 2 4 2 2 7" xfId="6975" xr:uid="{00000000-0005-0000-0000-000032190000}"/>
    <cellStyle name="Date 2 2 4 2 4 2 2 8" xfId="6976" xr:uid="{00000000-0005-0000-0000-000033190000}"/>
    <cellStyle name="Date 2 2 4 2 4 2 3" xfId="6977" xr:uid="{00000000-0005-0000-0000-000034190000}"/>
    <cellStyle name="Date 2 2 4 2 4 2 3 2" xfId="6978" xr:uid="{00000000-0005-0000-0000-000035190000}"/>
    <cellStyle name="Date 2 2 4 2 4 2 3 2 2" xfId="6979" xr:uid="{00000000-0005-0000-0000-000036190000}"/>
    <cellStyle name="Date 2 2 4 2 4 2 3 2 3" xfId="6980" xr:uid="{00000000-0005-0000-0000-000037190000}"/>
    <cellStyle name="Date 2 2 4 2 4 2 3 2 3 2" xfId="6981" xr:uid="{00000000-0005-0000-0000-000038190000}"/>
    <cellStyle name="Date 2 2 4 2 4 2 3 2 4" xfId="6982" xr:uid="{00000000-0005-0000-0000-000039190000}"/>
    <cellStyle name="Date 2 2 4 2 4 2 3 3" xfId="6983" xr:uid="{00000000-0005-0000-0000-00003A190000}"/>
    <cellStyle name="Date 2 2 4 2 4 2 3 3 2" xfId="6984" xr:uid="{00000000-0005-0000-0000-00003B190000}"/>
    <cellStyle name="Date 2 2 4 2 4 2 3 3 2 2" xfId="6985" xr:uid="{00000000-0005-0000-0000-00003C190000}"/>
    <cellStyle name="Date 2 2 4 2 4 2 3 4" xfId="6986" xr:uid="{00000000-0005-0000-0000-00003D190000}"/>
    <cellStyle name="Date 2 2 4 2 4 2 3 5" xfId="6987" xr:uid="{00000000-0005-0000-0000-00003E190000}"/>
    <cellStyle name="Date 2 2 4 2 4 2 3 6" xfId="6988" xr:uid="{00000000-0005-0000-0000-00003F190000}"/>
    <cellStyle name="Date 2 2 4 2 4 2 3 7" xfId="6989" xr:uid="{00000000-0005-0000-0000-000040190000}"/>
    <cellStyle name="Date 2 2 4 2 4 2 4" xfId="6990" xr:uid="{00000000-0005-0000-0000-000041190000}"/>
    <cellStyle name="Date 2 2 4 2 4 2 4 2" xfId="6991" xr:uid="{00000000-0005-0000-0000-000042190000}"/>
    <cellStyle name="Date 2 2 4 2 4 2 4 3" xfId="6992" xr:uid="{00000000-0005-0000-0000-000043190000}"/>
    <cellStyle name="Date 2 2 4 2 4 2 4 3 2" xfId="6993" xr:uid="{00000000-0005-0000-0000-000044190000}"/>
    <cellStyle name="Date 2 2 4 2 4 2 5" xfId="6994" xr:uid="{00000000-0005-0000-0000-000045190000}"/>
    <cellStyle name="Date 2 2 4 2 4 3" xfId="6995" xr:uid="{00000000-0005-0000-0000-000046190000}"/>
    <cellStyle name="Date 2 2 4 2 4 3 2" xfId="6996" xr:uid="{00000000-0005-0000-0000-000047190000}"/>
    <cellStyle name="Date 2 2 4 2 4 3 2 2" xfId="6997" xr:uid="{00000000-0005-0000-0000-000048190000}"/>
    <cellStyle name="Date 2 2 4 2 4 3 2 2 2" xfId="6998" xr:uid="{00000000-0005-0000-0000-000049190000}"/>
    <cellStyle name="Date 2 2 4 2 4 3 2 2 3" xfId="6999" xr:uid="{00000000-0005-0000-0000-00004A190000}"/>
    <cellStyle name="Date 2 2 4 2 4 3 2 2 3 2" xfId="7000" xr:uid="{00000000-0005-0000-0000-00004B190000}"/>
    <cellStyle name="Date 2 2 4 2 4 3 2 2 4" xfId="7001" xr:uid="{00000000-0005-0000-0000-00004C190000}"/>
    <cellStyle name="Date 2 2 4 2 4 3 2 3" xfId="7002" xr:uid="{00000000-0005-0000-0000-00004D190000}"/>
    <cellStyle name="Date 2 2 4 2 4 3 2 3 2" xfId="7003" xr:uid="{00000000-0005-0000-0000-00004E190000}"/>
    <cellStyle name="Date 2 2 4 2 4 3 2 3 2 2" xfId="7004" xr:uid="{00000000-0005-0000-0000-00004F190000}"/>
    <cellStyle name="Date 2 2 4 2 4 3 2 4" xfId="7005" xr:uid="{00000000-0005-0000-0000-000050190000}"/>
    <cellStyle name="Date 2 2 4 2 4 3 2 5" xfId="7006" xr:uid="{00000000-0005-0000-0000-000051190000}"/>
    <cellStyle name="Date 2 2 4 2 4 3 2 6" xfId="7007" xr:uid="{00000000-0005-0000-0000-000052190000}"/>
    <cellStyle name="Date 2 2 4 2 4 3 2 7" xfId="7008" xr:uid="{00000000-0005-0000-0000-000053190000}"/>
    <cellStyle name="Date 2 2 4 2 4 3 3" xfId="7009" xr:uid="{00000000-0005-0000-0000-000054190000}"/>
    <cellStyle name="Date 2 2 4 2 4 3 3 2" xfId="7010" xr:uid="{00000000-0005-0000-0000-000055190000}"/>
    <cellStyle name="Date 2 2 4 2 4 3 3 3" xfId="7011" xr:uid="{00000000-0005-0000-0000-000056190000}"/>
    <cellStyle name="Date 2 2 4 2 4 3 3 3 2" xfId="7012" xr:uid="{00000000-0005-0000-0000-000057190000}"/>
    <cellStyle name="Date 2 2 4 2 4 3 3 4" xfId="7013" xr:uid="{00000000-0005-0000-0000-000058190000}"/>
    <cellStyle name="Date 2 2 4 2 4 3 4" xfId="7014" xr:uid="{00000000-0005-0000-0000-000059190000}"/>
    <cellStyle name="Date 2 2 4 2 4 3 4 2" xfId="7015" xr:uid="{00000000-0005-0000-0000-00005A190000}"/>
    <cellStyle name="Date 2 2 4 2 4 3 4 2 2" xfId="7016" xr:uid="{00000000-0005-0000-0000-00005B190000}"/>
    <cellStyle name="Date 2 2 4 2 4 3 5" xfId="7017" xr:uid="{00000000-0005-0000-0000-00005C190000}"/>
    <cellStyle name="Date 2 2 4 2 4 3 6" xfId="7018" xr:uid="{00000000-0005-0000-0000-00005D190000}"/>
    <cellStyle name="Date 2 2 4 2 4 3 7" xfId="7019" xr:uid="{00000000-0005-0000-0000-00005E190000}"/>
    <cellStyle name="Date 2 2 4 2 4 3 8" xfId="7020" xr:uid="{00000000-0005-0000-0000-00005F190000}"/>
    <cellStyle name="Date 2 2 4 2 4 4" xfId="7021" xr:uid="{00000000-0005-0000-0000-000060190000}"/>
    <cellStyle name="Date 2 2 4 2 4 4 2" xfId="7022" xr:uid="{00000000-0005-0000-0000-000061190000}"/>
    <cellStyle name="Date 2 2 4 2 4 4 2 2" xfId="7023" xr:uid="{00000000-0005-0000-0000-000062190000}"/>
    <cellStyle name="Date 2 2 4 2 4 4 2 3" xfId="7024" xr:uid="{00000000-0005-0000-0000-000063190000}"/>
    <cellStyle name="Date 2 2 4 2 4 4 2 3 2" xfId="7025" xr:uid="{00000000-0005-0000-0000-000064190000}"/>
    <cellStyle name="Date 2 2 4 2 4 4 2 4" xfId="7026" xr:uid="{00000000-0005-0000-0000-000065190000}"/>
    <cellStyle name="Date 2 2 4 2 4 4 3" xfId="7027" xr:uid="{00000000-0005-0000-0000-000066190000}"/>
    <cellStyle name="Date 2 2 4 2 4 4 3 2" xfId="7028" xr:uid="{00000000-0005-0000-0000-000067190000}"/>
    <cellStyle name="Date 2 2 4 2 4 4 3 2 2" xfId="7029" xr:uid="{00000000-0005-0000-0000-000068190000}"/>
    <cellStyle name="Date 2 2 4 2 4 4 4" xfId="7030" xr:uid="{00000000-0005-0000-0000-000069190000}"/>
    <cellStyle name="Date 2 2 4 2 4 4 5" xfId="7031" xr:uid="{00000000-0005-0000-0000-00006A190000}"/>
    <cellStyle name="Date 2 2 4 2 4 4 6" xfId="7032" xr:uid="{00000000-0005-0000-0000-00006B190000}"/>
    <cellStyle name="Date 2 2 4 2 4 4 7" xfId="7033" xr:uid="{00000000-0005-0000-0000-00006C190000}"/>
    <cellStyle name="Date 2 2 4 2 4 5" xfId="7034" xr:uid="{00000000-0005-0000-0000-00006D190000}"/>
    <cellStyle name="Date 2 2 4 2 4 5 2" xfId="7035" xr:uid="{00000000-0005-0000-0000-00006E190000}"/>
    <cellStyle name="Date 2 2 4 2 4 5 3" xfId="7036" xr:uid="{00000000-0005-0000-0000-00006F190000}"/>
    <cellStyle name="Date 2 2 4 2 4 5 3 2" xfId="7037" xr:uid="{00000000-0005-0000-0000-000070190000}"/>
    <cellStyle name="Date 2 2 4 2 4 6" xfId="7038" xr:uid="{00000000-0005-0000-0000-000071190000}"/>
    <cellStyle name="Date 2 2 4 2 4 7" xfId="7039" xr:uid="{00000000-0005-0000-0000-000072190000}"/>
    <cellStyle name="Date 2 2 4 2 4 8" xfId="7040" xr:uid="{00000000-0005-0000-0000-000073190000}"/>
    <cellStyle name="Date 2 2 4 2 4 9" xfId="7041" xr:uid="{00000000-0005-0000-0000-000074190000}"/>
    <cellStyle name="Date 2 2 4 2 5" xfId="7042" xr:uid="{00000000-0005-0000-0000-000075190000}"/>
    <cellStyle name="Date 2 2 4 2 5 2" xfId="7043" xr:uid="{00000000-0005-0000-0000-000076190000}"/>
    <cellStyle name="Date 2 2 4 2 5 2 2" xfId="7044" xr:uid="{00000000-0005-0000-0000-000077190000}"/>
    <cellStyle name="Date 2 2 4 2 5 2 2 2" xfId="7045" xr:uid="{00000000-0005-0000-0000-000078190000}"/>
    <cellStyle name="Date 2 2 4 2 5 2 2 3" xfId="7046" xr:uid="{00000000-0005-0000-0000-000079190000}"/>
    <cellStyle name="Date 2 2 4 2 5 2 2 3 2" xfId="7047" xr:uid="{00000000-0005-0000-0000-00007A190000}"/>
    <cellStyle name="Date 2 2 4 2 5 2 2 4" xfId="7048" xr:uid="{00000000-0005-0000-0000-00007B190000}"/>
    <cellStyle name="Date 2 2 4 2 5 2 3" xfId="7049" xr:uid="{00000000-0005-0000-0000-00007C190000}"/>
    <cellStyle name="Date 2 2 4 2 5 2 3 2" xfId="7050" xr:uid="{00000000-0005-0000-0000-00007D190000}"/>
    <cellStyle name="Date 2 2 4 2 5 2 3 2 2" xfId="7051" xr:uid="{00000000-0005-0000-0000-00007E190000}"/>
    <cellStyle name="Date 2 2 4 2 5 2 4" xfId="7052" xr:uid="{00000000-0005-0000-0000-00007F190000}"/>
    <cellStyle name="Date 2 2 4 2 5 2 5" xfId="7053" xr:uid="{00000000-0005-0000-0000-000080190000}"/>
    <cellStyle name="Date 2 2 4 2 5 2 6" xfId="7054" xr:uid="{00000000-0005-0000-0000-000081190000}"/>
    <cellStyle name="Date 2 2 4 2 5 2 7" xfId="7055" xr:uid="{00000000-0005-0000-0000-000082190000}"/>
    <cellStyle name="Date 2 2 4 2 5 3" xfId="7056" xr:uid="{00000000-0005-0000-0000-000083190000}"/>
    <cellStyle name="Date 2 2 4 2 5 3 2" xfId="7057" xr:uid="{00000000-0005-0000-0000-000084190000}"/>
    <cellStyle name="Date 2 2 4 2 5 3 3" xfId="7058" xr:uid="{00000000-0005-0000-0000-000085190000}"/>
    <cellStyle name="Date 2 2 4 2 5 3 3 2" xfId="7059" xr:uid="{00000000-0005-0000-0000-000086190000}"/>
    <cellStyle name="Date 2 2 4 2 5 3 4" xfId="7060" xr:uid="{00000000-0005-0000-0000-000087190000}"/>
    <cellStyle name="Date 2 2 4 2 5 4" xfId="7061" xr:uid="{00000000-0005-0000-0000-000088190000}"/>
    <cellStyle name="Date 2 2 4 2 5 4 2" xfId="7062" xr:uid="{00000000-0005-0000-0000-000089190000}"/>
    <cellStyle name="Date 2 2 4 2 5 4 2 2" xfId="7063" xr:uid="{00000000-0005-0000-0000-00008A190000}"/>
    <cellStyle name="Date 2 2 4 2 5 5" xfId="7064" xr:uid="{00000000-0005-0000-0000-00008B190000}"/>
    <cellStyle name="Date 2 2 4 2 5 6" xfId="7065" xr:uid="{00000000-0005-0000-0000-00008C190000}"/>
    <cellStyle name="Date 2 2 4 2 5 7" xfId="7066" xr:uid="{00000000-0005-0000-0000-00008D190000}"/>
    <cellStyle name="Date 2 2 4 2 5 8" xfId="7067" xr:uid="{00000000-0005-0000-0000-00008E190000}"/>
    <cellStyle name="Date 2 2 4 2 6" xfId="7068" xr:uid="{00000000-0005-0000-0000-00008F190000}"/>
    <cellStyle name="Date 2 2 4 2 6 2" xfId="7069" xr:uid="{00000000-0005-0000-0000-000090190000}"/>
    <cellStyle name="Date 2 2 4 2 6 2 2" xfId="7070" xr:uid="{00000000-0005-0000-0000-000091190000}"/>
    <cellStyle name="Date 2 2 4 2 6 2 3" xfId="7071" xr:uid="{00000000-0005-0000-0000-000092190000}"/>
    <cellStyle name="Date 2 2 4 2 6 2 3 2" xfId="7072" xr:uid="{00000000-0005-0000-0000-000093190000}"/>
    <cellStyle name="Date 2 2 4 2 6 2 4" xfId="7073" xr:uid="{00000000-0005-0000-0000-000094190000}"/>
    <cellStyle name="Date 2 2 4 2 6 3" xfId="7074" xr:uid="{00000000-0005-0000-0000-000095190000}"/>
    <cellStyle name="Date 2 2 4 2 6 3 2" xfId="7075" xr:uid="{00000000-0005-0000-0000-000096190000}"/>
    <cellStyle name="Date 2 2 4 2 6 3 2 2" xfId="7076" xr:uid="{00000000-0005-0000-0000-000097190000}"/>
    <cellStyle name="Date 2 2 4 2 6 4" xfId="7077" xr:uid="{00000000-0005-0000-0000-000098190000}"/>
    <cellStyle name="Date 2 2 4 2 6 5" xfId="7078" xr:uid="{00000000-0005-0000-0000-000099190000}"/>
    <cellStyle name="Date 2 2 4 2 6 6" xfId="7079" xr:uid="{00000000-0005-0000-0000-00009A190000}"/>
    <cellStyle name="Date 2 2 4 2 6 7" xfId="7080" xr:uid="{00000000-0005-0000-0000-00009B190000}"/>
    <cellStyle name="Date 2 2 4 2 7" xfId="7081" xr:uid="{00000000-0005-0000-0000-00009C190000}"/>
    <cellStyle name="Date 2 2 4 2 7 2" xfId="7082" xr:uid="{00000000-0005-0000-0000-00009D190000}"/>
    <cellStyle name="Date 2 2 4 2 7 3" xfId="7083" xr:uid="{00000000-0005-0000-0000-00009E190000}"/>
    <cellStyle name="Date 2 2 4 2 7 3 2" xfId="7084" xr:uid="{00000000-0005-0000-0000-00009F190000}"/>
    <cellStyle name="Date 2 2 4 2 8" xfId="7085" xr:uid="{00000000-0005-0000-0000-0000A0190000}"/>
    <cellStyle name="Date 2 2 4 3" xfId="7086" xr:uid="{00000000-0005-0000-0000-0000A1190000}"/>
    <cellStyle name="Date 2 2 4 3 10" xfId="7087" xr:uid="{00000000-0005-0000-0000-0000A2190000}"/>
    <cellStyle name="Date 2 2 4 3 11" xfId="7088" xr:uid="{00000000-0005-0000-0000-0000A3190000}"/>
    <cellStyle name="Date 2 2 4 3 2" xfId="7089" xr:uid="{00000000-0005-0000-0000-0000A4190000}"/>
    <cellStyle name="Date 2 2 4 3 2 2" xfId="7090" xr:uid="{00000000-0005-0000-0000-0000A5190000}"/>
    <cellStyle name="Date 2 2 4 3 2 2 2" xfId="7091" xr:uid="{00000000-0005-0000-0000-0000A6190000}"/>
    <cellStyle name="Date 2 2 4 3 2 2 2 2" xfId="7092" xr:uid="{00000000-0005-0000-0000-0000A7190000}"/>
    <cellStyle name="Date 2 2 4 3 2 2 2 2 2" xfId="7093" xr:uid="{00000000-0005-0000-0000-0000A8190000}"/>
    <cellStyle name="Date 2 2 4 3 2 2 2 2 2 2" xfId="7094" xr:uid="{00000000-0005-0000-0000-0000A9190000}"/>
    <cellStyle name="Date 2 2 4 3 2 2 2 2 2 3" xfId="7095" xr:uid="{00000000-0005-0000-0000-0000AA190000}"/>
    <cellStyle name="Date 2 2 4 3 2 2 2 2 2 3 2" xfId="7096" xr:uid="{00000000-0005-0000-0000-0000AB190000}"/>
    <cellStyle name="Date 2 2 4 3 2 2 2 2 2 4" xfId="7097" xr:uid="{00000000-0005-0000-0000-0000AC190000}"/>
    <cellStyle name="Date 2 2 4 3 2 2 2 2 3" xfId="7098" xr:uid="{00000000-0005-0000-0000-0000AD190000}"/>
    <cellStyle name="Date 2 2 4 3 2 2 2 2 3 2" xfId="7099" xr:uid="{00000000-0005-0000-0000-0000AE190000}"/>
    <cellStyle name="Date 2 2 4 3 2 2 2 2 3 2 2" xfId="7100" xr:uid="{00000000-0005-0000-0000-0000AF190000}"/>
    <cellStyle name="Date 2 2 4 3 2 2 2 2 4" xfId="7101" xr:uid="{00000000-0005-0000-0000-0000B0190000}"/>
    <cellStyle name="Date 2 2 4 3 2 2 2 2 5" xfId="7102" xr:uid="{00000000-0005-0000-0000-0000B1190000}"/>
    <cellStyle name="Date 2 2 4 3 2 2 2 2 6" xfId="7103" xr:uid="{00000000-0005-0000-0000-0000B2190000}"/>
    <cellStyle name="Date 2 2 4 3 2 2 2 2 7" xfId="7104" xr:uid="{00000000-0005-0000-0000-0000B3190000}"/>
    <cellStyle name="Date 2 2 4 3 2 2 2 3" xfId="7105" xr:uid="{00000000-0005-0000-0000-0000B4190000}"/>
    <cellStyle name="Date 2 2 4 3 2 2 2 3 2" xfId="7106" xr:uid="{00000000-0005-0000-0000-0000B5190000}"/>
    <cellStyle name="Date 2 2 4 3 2 2 2 3 3" xfId="7107" xr:uid="{00000000-0005-0000-0000-0000B6190000}"/>
    <cellStyle name="Date 2 2 4 3 2 2 2 3 3 2" xfId="7108" xr:uid="{00000000-0005-0000-0000-0000B7190000}"/>
    <cellStyle name="Date 2 2 4 3 2 2 2 3 4" xfId="7109" xr:uid="{00000000-0005-0000-0000-0000B8190000}"/>
    <cellStyle name="Date 2 2 4 3 2 2 2 4" xfId="7110" xr:uid="{00000000-0005-0000-0000-0000B9190000}"/>
    <cellStyle name="Date 2 2 4 3 2 2 2 4 2" xfId="7111" xr:uid="{00000000-0005-0000-0000-0000BA190000}"/>
    <cellStyle name="Date 2 2 4 3 2 2 2 4 2 2" xfId="7112" xr:uid="{00000000-0005-0000-0000-0000BB190000}"/>
    <cellStyle name="Date 2 2 4 3 2 2 2 5" xfId="7113" xr:uid="{00000000-0005-0000-0000-0000BC190000}"/>
    <cellStyle name="Date 2 2 4 3 2 2 2 6" xfId="7114" xr:uid="{00000000-0005-0000-0000-0000BD190000}"/>
    <cellStyle name="Date 2 2 4 3 2 2 2 7" xfId="7115" xr:uid="{00000000-0005-0000-0000-0000BE190000}"/>
    <cellStyle name="Date 2 2 4 3 2 2 2 8" xfId="7116" xr:uid="{00000000-0005-0000-0000-0000BF190000}"/>
    <cellStyle name="Date 2 2 4 3 2 2 3" xfId="7117" xr:uid="{00000000-0005-0000-0000-0000C0190000}"/>
    <cellStyle name="Date 2 2 4 3 2 2 3 2" xfId="7118" xr:uid="{00000000-0005-0000-0000-0000C1190000}"/>
    <cellStyle name="Date 2 2 4 3 2 2 3 2 2" xfId="7119" xr:uid="{00000000-0005-0000-0000-0000C2190000}"/>
    <cellStyle name="Date 2 2 4 3 2 2 3 2 3" xfId="7120" xr:uid="{00000000-0005-0000-0000-0000C3190000}"/>
    <cellStyle name="Date 2 2 4 3 2 2 3 2 3 2" xfId="7121" xr:uid="{00000000-0005-0000-0000-0000C4190000}"/>
    <cellStyle name="Date 2 2 4 3 2 2 3 2 4" xfId="7122" xr:uid="{00000000-0005-0000-0000-0000C5190000}"/>
    <cellStyle name="Date 2 2 4 3 2 2 3 3" xfId="7123" xr:uid="{00000000-0005-0000-0000-0000C6190000}"/>
    <cellStyle name="Date 2 2 4 3 2 2 3 3 2" xfId="7124" xr:uid="{00000000-0005-0000-0000-0000C7190000}"/>
    <cellStyle name="Date 2 2 4 3 2 2 3 3 2 2" xfId="7125" xr:uid="{00000000-0005-0000-0000-0000C8190000}"/>
    <cellStyle name="Date 2 2 4 3 2 2 3 4" xfId="7126" xr:uid="{00000000-0005-0000-0000-0000C9190000}"/>
    <cellStyle name="Date 2 2 4 3 2 2 3 5" xfId="7127" xr:uid="{00000000-0005-0000-0000-0000CA190000}"/>
    <cellStyle name="Date 2 2 4 3 2 2 3 6" xfId="7128" xr:uid="{00000000-0005-0000-0000-0000CB190000}"/>
    <cellStyle name="Date 2 2 4 3 2 2 3 7" xfId="7129" xr:uid="{00000000-0005-0000-0000-0000CC190000}"/>
    <cellStyle name="Date 2 2 4 3 2 2 4" xfId="7130" xr:uid="{00000000-0005-0000-0000-0000CD190000}"/>
    <cellStyle name="Date 2 2 4 3 2 2 4 2" xfId="7131" xr:uid="{00000000-0005-0000-0000-0000CE190000}"/>
    <cellStyle name="Date 2 2 4 3 2 2 4 3" xfId="7132" xr:uid="{00000000-0005-0000-0000-0000CF190000}"/>
    <cellStyle name="Date 2 2 4 3 2 2 4 3 2" xfId="7133" xr:uid="{00000000-0005-0000-0000-0000D0190000}"/>
    <cellStyle name="Date 2 2 4 3 2 2 5" xfId="7134" xr:uid="{00000000-0005-0000-0000-0000D1190000}"/>
    <cellStyle name="Date 2 2 4 3 2 3" xfId="7135" xr:uid="{00000000-0005-0000-0000-0000D2190000}"/>
    <cellStyle name="Date 2 2 4 3 2 3 2" xfId="7136" xr:uid="{00000000-0005-0000-0000-0000D3190000}"/>
    <cellStyle name="Date 2 2 4 3 2 3 2 2" xfId="7137" xr:uid="{00000000-0005-0000-0000-0000D4190000}"/>
    <cellStyle name="Date 2 2 4 3 2 3 2 2 2" xfId="7138" xr:uid="{00000000-0005-0000-0000-0000D5190000}"/>
    <cellStyle name="Date 2 2 4 3 2 3 2 2 3" xfId="7139" xr:uid="{00000000-0005-0000-0000-0000D6190000}"/>
    <cellStyle name="Date 2 2 4 3 2 3 2 2 3 2" xfId="7140" xr:uid="{00000000-0005-0000-0000-0000D7190000}"/>
    <cellStyle name="Date 2 2 4 3 2 3 2 2 4" xfId="7141" xr:uid="{00000000-0005-0000-0000-0000D8190000}"/>
    <cellStyle name="Date 2 2 4 3 2 3 2 3" xfId="7142" xr:uid="{00000000-0005-0000-0000-0000D9190000}"/>
    <cellStyle name="Date 2 2 4 3 2 3 2 3 2" xfId="7143" xr:uid="{00000000-0005-0000-0000-0000DA190000}"/>
    <cellStyle name="Date 2 2 4 3 2 3 2 3 2 2" xfId="7144" xr:uid="{00000000-0005-0000-0000-0000DB190000}"/>
    <cellStyle name="Date 2 2 4 3 2 3 2 4" xfId="7145" xr:uid="{00000000-0005-0000-0000-0000DC190000}"/>
    <cellStyle name="Date 2 2 4 3 2 3 2 5" xfId="7146" xr:uid="{00000000-0005-0000-0000-0000DD190000}"/>
    <cellStyle name="Date 2 2 4 3 2 3 2 6" xfId="7147" xr:uid="{00000000-0005-0000-0000-0000DE190000}"/>
    <cellStyle name="Date 2 2 4 3 2 3 2 7" xfId="7148" xr:uid="{00000000-0005-0000-0000-0000DF190000}"/>
    <cellStyle name="Date 2 2 4 3 2 3 3" xfId="7149" xr:uid="{00000000-0005-0000-0000-0000E0190000}"/>
    <cellStyle name="Date 2 2 4 3 2 3 3 2" xfId="7150" xr:uid="{00000000-0005-0000-0000-0000E1190000}"/>
    <cellStyle name="Date 2 2 4 3 2 3 3 3" xfId="7151" xr:uid="{00000000-0005-0000-0000-0000E2190000}"/>
    <cellStyle name="Date 2 2 4 3 2 3 3 3 2" xfId="7152" xr:uid="{00000000-0005-0000-0000-0000E3190000}"/>
    <cellStyle name="Date 2 2 4 3 2 3 3 4" xfId="7153" xr:uid="{00000000-0005-0000-0000-0000E4190000}"/>
    <cellStyle name="Date 2 2 4 3 2 3 4" xfId="7154" xr:uid="{00000000-0005-0000-0000-0000E5190000}"/>
    <cellStyle name="Date 2 2 4 3 2 3 4 2" xfId="7155" xr:uid="{00000000-0005-0000-0000-0000E6190000}"/>
    <cellStyle name="Date 2 2 4 3 2 3 4 2 2" xfId="7156" xr:uid="{00000000-0005-0000-0000-0000E7190000}"/>
    <cellStyle name="Date 2 2 4 3 2 3 5" xfId="7157" xr:uid="{00000000-0005-0000-0000-0000E8190000}"/>
    <cellStyle name="Date 2 2 4 3 2 3 6" xfId="7158" xr:uid="{00000000-0005-0000-0000-0000E9190000}"/>
    <cellStyle name="Date 2 2 4 3 2 3 7" xfId="7159" xr:uid="{00000000-0005-0000-0000-0000EA190000}"/>
    <cellStyle name="Date 2 2 4 3 2 3 8" xfId="7160" xr:uid="{00000000-0005-0000-0000-0000EB190000}"/>
    <cellStyle name="Date 2 2 4 3 2 4" xfId="7161" xr:uid="{00000000-0005-0000-0000-0000EC190000}"/>
    <cellStyle name="Date 2 2 4 3 2 4 2" xfId="7162" xr:uid="{00000000-0005-0000-0000-0000ED190000}"/>
    <cellStyle name="Date 2 2 4 3 2 4 2 2" xfId="7163" xr:uid="{00000000-0005-0000-0000-0000EE190000}"/>
    <cellStyle name="Date 2 2 4 3 2 4 2 3" xfId="7164" xr:uid="{00000000-0005-0000-0000-0000EF190000}"/>
    <cellStyle name="Date 2 2 4 3 2 4 2 3 2" xfId="7165" xr:uid="{00000000-0005-0000-0000-0000F0190000}"/>
    <cellStyle name="Date 2 2 4 3 2 4 2 4" xfId="7166" xr:uid="{00000000-0005-0000-0000-0000F1190000}"/>
    <cellStyle name="Date 2 2 4 3 2 4 3" xfId="7167" xr:uid="{00000000-0005-0000-0000-0000F2190000}"/>
    <cellStyle name="Date 2 2 4 3 2 4 3 2" xfId="7168" xr:uid="{00000000-0005-0000-0000-0000F3190000}"/>
    <cellStyle name="Date 2 2 4 3 2 4 3 2 2" xfId="7169" xr:uid="{00000000-0005-0000-0000-0000F4190000}"/>
    <cellStyle name="Date 2 2 4 3 2 4 4" xfId="7170" xr:uid="{00000000-0005-0000-0000-0000F5190000}"/>
    <cellStyle name="Date 2 2 4 3 2 4 5" xfId="7171" xr:uid="{00000000-0005-0000-0000-0000F6190000}"/>
    <cellStyle name="Date 2 2 4 3 2 4 6" xfId="7172" xr:uid="{00000000-0005-0000-0000-0000F7190000}"/>
    <cellStyle name="Date 2 2 4 3 2 4 7" xfId="7173" xr:uid="{00000000-0005-0000-0000-0000F8190000}"/>
    <cellStyle name="Date 2 2 4 3 2 5" xfId="7174" xr:uid="{00000000-0005-0000-0000-0000F9190000}"/>
    <cellStyle name="Date 2 2 4 3 2 5 2" xfId="7175" xr:uid="{00000000-0005-0000-0000-0000FA190000}"/>
    <cellStyle name="Date 2 2 4 3 2 5 3" xfId="7176" xr:uid="{00000000-0005-0000-0000-0000FB190000}"/>
    <cellStyle name="Date 2 2 4 3 2 5 3 2" xfId="7177" xr:uid="{00000000-0005-0000-0000-0000FC190000}"/>
    <cellStyle name="Date 2 2 4 3 2 6" xfId="7178" xr:uid="{00000000-0005-0000-0000-0000FD190000}"/>
    <cellStyle name="Date 2 2 4 3 2 7" xfId="7179" xr:uid="{00000000-0005-0000-0000-0000FE190000}"/>
    <cellStyle name="Date 2 2 4 3 2 8" xfId="7180" xr:uid="{00000000-0005-0000-0000-0000FF190000}"/>
    <cellStyle name="Date 2 2 4 3 2 9" xfId="7181" xr:uid="{00000000-0005-0000-0000-0000001A0000}"/>
    <cellStyle name="Date 2 2 4 3 3" xfId="7182" xr:uid="{00000000-0005-0000-0000-0000011A0000}"/>
    <cellStyle name="Date 2 2 4 3 3 2" xfId="7183" xr:uid="{00000000-0005-0000-0000-0000021A0000}"/>
    <cellStyle name="Date 2 2 4 3 3 2 2" xfId="7184" xr:uid="{00000000-0005-0000-0000-0000031A0000}"/>
    <cellStyle name="Date 2 2 4 3 3 2 2 2" xfId="7185" xr:uid="{00000000-0005-0000-0000-0000041A0000}"/>
    <cellStyle name="Date 2 2 4 3 3 2 2 2 2" xfId="7186" xr:uid="{00000000-0005-0000-0000-0000051A0000}"/>
    <cellStyle name="Date 2 2 4 3 3 2 2 2 3" xfId="7187" xr:uid="{00000000-0005-0000-0000-0000061A0000}"/>
    <cellStyle name="Date 2 2 4 3 3 2 2 2 3 2" xfId="7188" xr:uid="{00000000-0005-0000-0000-0000071A0000}"/>
    <cellStyle name="Date 2 2 4 3 3 2 2 2 4" xfId="7189" xr:uid="{00000000-0005-0000-0000-0000081A0000}"/>
    <cellStyle name="Date 2 2 4 3 3 2 2 3" xfId="7190" xr:uid="{00000000-0005-0000-0000-0000091A0000}"/>
    <cellStyle name="Date 2 2 4 3 3 2 2 3 2" xfId="7191" xr:uid="{00000000-0005-0000-0000-00000A1A0000}"/>
    <cellStyle name="Date 2 2 4 3 3 2 2 3 2 2" xfId="7192" xr:uid="{00000000-0005-0000-0000-00000B1A0000}"/>
    <cellStyle name="Date 2 2 4 3 3 2 2 4" xfId="7193" xr:uid="{00000000-0005-0000-0000-00000C1A0000}"/>
    <cellStyle name="Date 2 2 4 3 3 2 2 5" xfId="7194" xr:uid="{00000000-0005-0000-0000-00000D1A0000}"/>
    <cellStyle name="Date 2 2 4 3 3 2 2 6" xfId="7195" xr:uid="{00000000-0005-0000-0000-00000E1A0000}"/>
    <cellStyle name="Date 2 2 4 3 3 2 2 7" xfId="7196" xr:uid="{00000000-0005-0000-0000-00000F1A0000}"/>
    <cellStyle name="Date 2 2 4 3 3 2 3" xfId="7197" xr:uid="{00000000-0005-0000-0000-0000101A0000}"/>
    <cellStyle name="Date 2 2 4 3 3 2 3 2" xfId="7198" xr:uid="{00000000-0005-0000-0000-0000111A0000}"/>
    <cellStyle name="Date 2 2 4 3 3 2 3 3" xfId="7199" xr:uid="{00000000-0005-0000-0000-0000121A0000}"/>
    <cellStyle name="Date 2 2 4 3 3 2 3 3 2" xfId="7200" xr:uid="{00000000-0005-0000-0000-0000131A0000}"/>
    <cellStyle name="Date 2 2 4 3 3 2 3 4" xfId="7201" xr:uid="{00000000-0005-0000-0000-0000141A0000}"/>
    <cellStyle name="Date 2 2 4 3 3 2 4" xfId="7202" xr:uid="{00000000-0005-0000-0000-0000151A0000}"/>
    <cellStyle name="Date 2 2 4 3 3 2 4 2" xfId="7203" xr:uid="{00000000-0005-0000-0000-0000161A0000}"/>
    <cellStyle name="Date 2 2 4 3 3 2 4 2 2" xfId="7204" xr:uid="{00000000-0005-0000-0000-0000171A0000}"/>
    <cellStyle name="Date 2 2 4 3 3 2 5" xfId="7205" xr:uid="{00000000-0005-0000-0000-0000181A0000}"/>
    <cellStyle name="Date 2 2 4 3 3 2 6" xfId="7206" xr:uid="{00000000-0005-0000-0000-0000191A0000}"/>
    <cellStyle name="Date 2 2 4 3 3 2 7" xfId="7207" xr:uid="{00000000-0005-0000-0000-00001A1A0000}"/>
    <cellStyle name="Date 2 2 4 3 3 2 8" xfId="7208" xr:uid="{00000000-0005-0000-0000-00001B1A0000}"/>
    <cellStyle name="Date 2 2 4 3 3 3" xfId="7209" xr:uid="{00000000-0005-0000-0000-00001C1A0000}"/>
    <cellStyle name="Date 2 2 4 3 3 3 2" xfId="7210" xr:uid="{00000000-0005-0000-0000-00001D1A0000}"/>
    <cellStyle name="Date 2 2 4 3 3 3 2 2" xfId="7211" xr:uid="{00000000-0005-0000-0000-00001E1A0000}"/>
    <cellStyle name="Date 2 2 4 3 3 3 2 3" xfId="7212" xr:uid="{00000000-0005-0000-0000-00001F1A0000}"/>
    <cellStyle name="Date 2 2 4 3 3 3 2 3 2" xfId="7213" xr:uid="{00000000-0005-0000-0000-0000201A0000}"/>
    <cellStyle name="Date 2 2 4 3 3 3 2 4" xfId="7214" xr:uid="{00000000-0005-0000-0000-0000211A0000}"/>
    <cellStyle name="Date 2 2 4 3 3 3 3" xfId="7215" xr:uid="{00000000-0005-0000-0000-0000221A0000}"/>
    <cellStyle name="Date 2 2 4 3 3 3 3 2" xfId="7216" xr:uid="{00000000-0005-0000-0000-0000231A0000}"/>
    <cellStyle name="Date 2 2 4 3 3 3 3 2 2" xfId="7217" xr:uid="{00000000-0005-0000-0000-0000241A0000}"/>
    <cellStyle name="Date 2 2 4 3 3 3 4" xfId="7218" xr:uid="{00000000-0005-0000-0000-0000251A0000}"/>
    <cellStyle name="Date 2 2 4 3 3 3 5" xfId="7219" xr:uid="{00000000-0005-0000-0000-0000261A0000}"/>
    <cellStyle name="Date 2 2 4 3 3 3 6" xfId="7220" xr:uid="{00000000-0005-0000-0000-0000271A0000}"/>
    <cellStyle name="Date 2 2 4 3 3 3 7" xfId="7221" xr:uid="{00000000-0005-0000-0000-0000281A0000}"/>
    <cellStyle name="Date 2 2 4 3 3 4" xfId="7222" xr:uid="{00000000-0005-0000-0000-0000291A0000}"/>
    <cellStyle name="Date 2 2 4 3 3 4 2" xfId="7223" xr:uid="{00000000-0005-0000-0000-00002A1A0000}"/>
    <cellStyle name="Date 2 2 4 3 3 4 3" xfId="7224" xr:uid="{00000000-0005-0000-0000-00002B1A0000}"/>
    <cellStyle name="Date 2 2 4 3 3 4 3 2" xfId="7225" xr:uid="{00000000-0005-0000-0000-00002C1A0000}"/>
    <cellStyle name="Date 2 2 4 3 3 5" xfId="7226" xr:uid="{00000000-0005-0000-0000-00002D1A0000}"/>
    <cellStyle name="Date 2 2 4 3 4" xfId="7227" xr:uid="{00000000-0005-0000-0000-00002E1A0000}"/>
    <cellStyle name="Date 2 2 4 3 4 2" xfId="7228" xr:uid="{00000000-0005-0000-0000-00002F1A0000}"/>
    <cellStyle name="Date 2 2 4 3 4 2 2" xfId="7229" xr:uid="{00000000-0005-0000-0000-0000301A0000}"/>
    <cellStyle name="Date 2 2 4 3 4 2 2 2" xfId="7230" xr:uid="{00000000-0005-0000-0000-0000311A0000}"/>
    <cellStyle name="Date 2 2 4 3 4 2 2 2 2" xfId="7231" xr:uid="{00000000-0005-0000-0000-0000321A0000}"/>
    <cellStyle name="Date 2 2 4 3 4 2 2 2 2 2" xfId="7232" xr:uid="{00000000-0005-0000-0000-0000331A0000}"/>
    <cellStyle name="Date 2 2 4 3 4 2 2 2 2 3" xfId="7233" xr:uid="{00000000-0005-0000-0000-0000341A0000}"/>
    <cellStyle name="Date 2 2 4 3 4 2 2 2 2 3 2" xfId="7234" xr:uid="{00000000-0005-0000-0000-0000351A0000}"/>
    <cellStyle name="Date 2 2 4 3 4 2 2 2 2 4" xfId="7235" xr:uid="{00000000-0005-0000-0000-0000361A0000}"/>
    <cellStyle name="Date 2 2 4 3 4 2 2 2 3" xfId="7236" xr:uid="{00000000-0005-0000-0000-0000371A0000}"/>
    <cellStyle name="Date 2 2 4 3 4 2 2 2 3 2" xfId="7237" xr:uid="{00000000-0005-0000-0000-0000381A0000}"/>
    <cellStyle name="Date 2 2 4 3 4 2 2 2 3 2 2" xfId="7238" xr:uid="{00000000-0005-0000-0000-0000391A0000}"/>
    <cellStyle name="Date 2 2 4 3 4 2 2 2 4" xfId="7239" xr:uid="{00000000-0005-0000-0000-00003A1A0000}"/>
    <cellStyle name="Date 2 2 4 3 4 2 2 2 5" xfId="7240" xr:uid="{00000000-0005-0000-0000-00003B1A0000}"/>
    <cellStyle name="Date 2 2 4 3 4 2 2 2 6" xfId="7241" xr:uid="{00000000-0005-0000-0000-00003C1A0000}"/>
    <cellStyle name="Date 2 2 4 3 4 2 2 2 7" xfId="7242" xr:uid="{00000000-0005-0000-0000-00003D1A0000}"/>
    <cellStyle name="Date 2 2 4 3 4 2 2 3" xfId="7243" xr:uid="{00000000-0005-0000-0000-00003E1A0000}"/>
    <cellStyle name="Date 2 2 4 3 4 2 2 3 2" xfId="7244" xr:uid="{00000000-0005-0000-0000-00003F1A0000}"/>
    <cellStyle name="Date 2 2 4 3 4 2 2 3 3" xfId="7245" xr:uid="{00000000-0005-0000-0000-0000401A0000}"/>
    <cellStyle name="Date 2 2 4 3 4 2 2 3 3 2" xfId="7246" xr:uid="{00000000-0005-0000-0000-0000411A0000}"/>
    <cellStyle name="Date 2 2 4 3 4 2 2 3 4" xfId="7247" xr:uid="{00000000-0005-0000-0000-0000421A0000}"/>
    <cellStyle name="Date 2 2 4 3 4 2 2 4" xfId="7248" xr:uid="{00000000-0005-0000-0000-0000431A0000}"/>
    <cellStyle name="Date 2 2 4 3 4 2 2 4 2" xfId="7249" xr:uid="{00000000-0005-0000-0000-0000441A0000}"/>
    <cellStyle name="Date 2 2 4 3 4 2 2 4 2 2" xfId="7250" xr:uid="{00000000-0005-0000-0000-0000451A0000}"/>
    <cellStyle name="Date 2 2 4 3 4 2 2 5" xfId="7251" xr:uid="{00000000-0005-0000-0000-0000461A0000}"/>
    <cellStyle name="Date 2 2 4 3 4 2 2 6" xfId="7252" xr:uid="{00000000-0005-0000-0000-0000471A0000}"/>
    <cellStyle name="Date 2 2 4 3 4 2 2 7" xfId="7253" xr:uid="{00000000-0005-0000-0000-0000481A0000}"/>
    <cellStyle name="Date 2 2 4 3 4 2 2 8" xfId="7254" xr:uid="{00000000-0005-0000-0000-0000491A0000}"/>
    <cellStyle name="Date 2 2 4 3 4 2 3" xfId="7255" xr:uid="{00000000-0005-0000-0000-00004A1A0000}"/>
    <cellStyle name="Date 2 2 4 3 4 2 3 2" xfId="7256" xr:uid="{00000000-0005-0000-0000-00004B1A0000}"/>
    <cellStyle name="Date 2 2 4 3 4 2 3 2 2" xfId="7257" xr:uid="{00000000-0005-0000-0000-00004C1A0000}"/>
    <cellStyle name="Date 2 2 4 3 4 2 3 2 3" xfId="7258" xr:uid="{00000000-0005-0000-0000-00004D1A0000}"/>
    <cellStyle name="Date 2 2 4 3 4 2 3 2 3 2" xfId="7259" xr:uid="{00000000-0005-0000-0000-00004E1A0000}"/>
    <cellStyle name="Date 2 2 4 3 4 2 3 2 4" xfId="7260" xr:uid="{00000000-0005-0000-0000-00004F1A0000}"/>
    <cellStyle name="Date 2 2 4 3 4 2 3 3" xfId="7261" xr:uid="{00000000-0005-0000-0000-0000501A0000}"/>
    <cellStyle name="Date 2 2 4 3 4 2 3 3 2" xfId="7262" xr:uid="{00000000-0005-0000-0000-0000511A0000}"/>
    <cellStyle name="Date 2 2 4 3 4 2 3 3 2 2" xfId="7263" xr:uid="{00000000-0005-0000-0000-0000521A0000}"/>
    <cellStyle name="Date 2 2 4 3 4 2 3 4" xfId="7264" xr:uid="{00000000-0005-0000-0000-0000531A0000}"/>
    <cellStyle name="Date 2 2 4 3 4 2 3 5" xfId="7265" xr:uid="{00000000-0005-0000-0000-0000541A0000}"/>
    <cellStyle name="Date 2 2 4 3 4 2 3 6" xfId="7266" xr:uid="{00000000-0005-0000-0000-0000551A0000}"/>
    <cellStyle name="Date 2 2 4 3 4 2 3 7" xfId="7267" xr:uid="{00000000-0005-0000-0000-0000561A0000}"/>
    <cellStyle name="Date 2 2 4 3 4 2 4" xfId="7268" xr:uid="{00000000-0005-0000-0000-0000571A0000}"/>
    <cellStyle name="Date 2 2 4 3 4 2 4 2" xfId="7269" xr:uid="{00000000-0005-0000-0000-0000581A0000}"/>
    <cellStyle name="Date 2 2 4 3 4 2 4 3" xfId="7270" xr:uid="{00000000-0005-0000-0000-0000591A0000}"/>
    <cellStyle name="Date 2 2 4 3 4 2 4 3 2" xfId="7271" xr:uid="{00000000-0005-0000-0000-00005A1A0000}"/>
    <cellStyle name="Date 2 2 4 3 4 2 5" xfId="7272" xr:uid="{00000000-0005-0000-0000-00005B1A0000}"/>
    <cellStyle name="Date 2 2 4 3 4 3" xfId="7273" xr:uid="{00000000-0005-0000-0000-00005C1A0000}"/>
    <cellStyle name="Date 2 2 4 3 4 3 2" xfId="7274" xr:uid="{00000000-0005-0000-0000-00005D1A0000}"/>
    <cellStyle name="Date 2 2 4 3 4 3 2 2" xfId="7275" xr:uid="{00000000-0005-0000-0000-00005E1A0000}"/>
    <cellStyle name="Date 2 2 4 3 4 3 2 2 2" xfId="7276" xr:uid="{00000000-0005-0000-0000-00005F1A0000}"/>
    <cellStyle name="Date 2 2 4 3 4 3 2 2 3" xfId="7277" xr:uid="{00000000-0005-0000-0000-0000601A0000}"/>
    <cellStyle name="Date 2 2 4 3 4 3 2 2 3 2" xfId="7278" xr:uid="{00000000-0005-0000-0000-0000611A0000}"/>
    <cellStyle name="Date 2 2 4 3 4 3 2 2 4" xfId="7279" xr:uid="{00000000-0005-0000-0000-0000621A0000}"/>
    <cellStyle name="Date 2 2 4 3 4 3 2 3" xfId="7280" xr:uid="{00000000-0005-0000-0000-0000631A0000}"/>
    <cellStyle name="Date 2 2 4 3 4 3 2 3 2" xfId="7281" xr:uid="{00000000-0005-0000-0000-0000641A0000}"/>
    <cellStyle name="Date 2 2 4 3 4 3 2 3 2 2" xfId="7282" xr:uid="{00000000-0005-0000-0000-0000651A0000}"/>
    <cellStyle name="Date 2 2 4 3 4 3 2 4" xfId="7283" xr:uid="{00000000-0005-0000-0000-0000661A0000}"/>
    <cellStyle name="Date 2 2 4 3 4 3 2 5" xfId="7284" xr:uid="{00000000-0005-0000-0000-0000671A0000}"/>
    <cellStyle name="Date 2 2 4 3 4 3 2 6" xfId="7285" xr:uid="{00000000-0005-0000-0000-0000681A0000}"/>
    <cellStyle name="Date 2 2 4 3 4 3 2 7" xfId="7286" xr:uid="{00000000-0005-0000-0000-0000691A0000}"/>
    <cellStyle name="Date 2 2 4 3 4 3 3" xfId="7287" xr:uid="{00000000-0005-0000-0000-00006A1A0000}"/>
    <cellStyle name="Date 2 2 4 3 4 3 3 2" xfId="7288" xr:uid="{00000000-0005-0000-0000-00006B1A0000}"/>
    <cellStyle name="Date 2 2 4 3 4 3 3 3" xfId="7289" xr:uid="{00000000-0005-0000-0000-00006C1A0000}"/>
    <cellStyle name="Date 2 2 4 3 4 3 3 3 2" xfId="7290" xr:uid="{00000000-0005-0000-0000-00006D1A0000}"/>
    <cellStyle name="Date 2 2 4 3 4 3 3 4" xfId="7291" xr:uid="{00000000-0005-0000-0000-00006E1A0000}"/>
    <cellStyle name="Date 2 2 4 3 4 3 4" xfId="7292" xr:uid="{00000000-0005-0000-0000-00006F1A0000}"/>
    <cellStyle name="Date 2 2 4 3 4 3 4 2" xfId="7293" xr:uid="{00000000-0005-0000-0000-0000701A0000}"/>
    <cellStyle name="Date 2 2 4 3 4 3 4 2 2" xfId="7294" xr:uid="{00000000-0005-0000-0000-0000711A0000}"/>
    <cellStyle name="Date 2 2 4 3 4 3 5" xfId="7295" xr:uid="{00000000-0005-0000-0000-0000721A0000}"/>
    <cellStyle name="Date 2 2 4 3 4 3 6" xfId="7296" xr:uid="{00000000-0005-0000-0000-0000731A0000}"/>
    <cellStyle name="Date 2 2 4 3 4 3 7" xfId="7297" xr:uid="{00000000-0005-0000-0000-0000741A0000}"/>
    <cellStyle name="Date 2 2 4 3 4 3 8" xfId="7298" xr:uid="{00000000-0005-0000-0000-0000751A0000}"/>
    <cellStyle name="Date 2 2 4 3 4 4" xfId="7299" xr:uid="{00000000-0005-0000-0000-0000761A0000}"/>
    <cellStyle name="Date 2 2 4 3 4 4 2" xfId="7300" xr:uid="{00000000-0005-0000-0000-0000771A0000}"/>
    <cellStyle name="Date 2 2 4 3 4 4 2 2" xfId="7301" xr:uid="{00000000-0005-0000-0000-0000781A0000}"/>
    <cellStyle name="Date 2 2 4 3 4 4 2 3" xfId="7302" xr:uid="{00000000-0005-0000-0000-0000791A0000}"/>
    <cellStyle name="Date 2 2 4 3 4 4 2 3 2" xfId="7303" xr:uid="{00000000-0005-0000-0000-00007A1A0000}"/>
    <cellStyle name="Date 2 2 4 3 4 4 2 4" xfId="7304" xr:uid="{00000000-0005-0000-0000-00007B1A0000}"/>
    <cellStyle name="Date 2 2 4 3 4 4 3" xfId="7305" xr:uid="{00000000-0005-0000-0000-00007C1A0000}"/>
    <cellStyle name="Date 2 2 4 3 4 4 3 2" xfId="7306" xr:uid="{00000000-0005-0000-0000-00007D1A0000}"/>
    <cellStyle name="Date 2 2 4 3 4 4 3 2 2" xfId="7307" xr:uid="{00000000-0005-0000-0000-00007E1A0000}"/>
    <cellStyle name="Date 2 2 4 3 4 4 4" xfId="7308" xr:uid="{00000000-0005-0000-0000-00007F1A0000}"/>
    <cellStyle name="Date 2 2 4 3 4 4 5" xfId="7309" xr:uid="{00000000-0005-0000-0000-0000801A0000}"/>
    <cellStyle name="Date 2 2 4 3 4 4 6" xfId="7310" xr:uid="{00000000-0005-0000-0000-0000811A0000}"/>
    <cellStyle name="Date 2 2 4 3 4 4 7" xfId="7311" xr:uid="{00000000-0005-0000-0000-0000821A0000}"/>
    <cellStyle name="Date 2 2 4 3 4 5" xfId="7312" xr:uid="{00000000-0005-0000-0000-0000831A0000}"/>
    <cellStyle name="Date 2 2 4 3 4 5 2" xfId="7313" xr:uid="{00000000-0005-0000-0000-0000841A0000}"/>
    <cellStyle name="Date 2 2 4 3 4 5 3" xfId="7314" xr:uid="{00000000-0005-0000-0000-0000851A0000}"/>
    <cellStyle name="Date 2 2 4 3 4 5 3 2" xfId="7315" xr:uid="{00000000-0005-0000-0000-0000861A0000}"/>
    <cellStyle name="Date 2 2 4 3 4 6" xfId="7316" xr:uid="{00000000-0005-0000-0000-0000871A0000}"/>
    <cellStyle name="Date 2 2 4 3 4 7" xfId="7317" xr:uid="{00000000-0005-0000-0000-0000881A0000}"/>
    <cellStyle name="Date 2 2 4 3 4 8" xfId="7318" xr:uid="{00000000-0005-0000-0000-0000891A0000}"/>
    <cellStyle name="Date 2 2 4 3 4 9" xfId="7319" xr:uid="{00000000-0005-0000-0000-00008A1A0000}"/>
    <cellStyle name="Date 2 2 4 3 5" xfId="7320" xr:uid="{00000000-0005-0000-0000-00008B1A0000}"/>
    <cellStyle name="Date 2 2 4 3 5 2" xfId="7321" xr:uid="{00000000-0005-0000-0000-00008C1A0000}"/>
    <cellStyle name="Date 2 2 4 3 5 2 2" xfId="7322" xr:uid="{00000000-0005-0000-0000-00008D1A0000}"/>
    <cellStyle name="Date 2 2 4 3 5 2 2 2" xfId="7323" xr:uid="{00000000-0005-0000-0000-00008E1A0000}"/>
    <cellStyle name="Date 2 2 4 3 5 2 2 3" xfId="7324" xr:uid="{00000000-0005-0000-0000-00008F1A0000}"/>
    <cellStyle name="Date 2 2 4 3 5 2 2 3 2" xfId="7325" xr:uid="{00000000-0005-0000-0000-0000901A0000}"/>
    <cellStyle name="Date 2 2 4 3 5 2 2 4" xfId="7326" xr:uid="{00000000-0005-0000-0000-0000911A0000}"/>
    <cellStyle name="Date 2 2 4 3 5 2 3" xfId="7327" xr:uid="{00000000-0005-0000-0000-0000921A0000}"/>
    <cellStyle name="Date 2 2 4 3 5 2 3 2" xfId="7328" xr:uid="{00000000-0005-0000-0000-0000931A0000}"/>
    <cellStyle name="Date 2 2 4 3 5 2 3 2 2" xfId="7329" xr:uid="{00000000-0005-0000-0000-0000941A0000}"/>
    <cellStyle name="Date 2 2 4 3 5 2 4" xfId="7330" xr:uid="{00000000-0005-0000-0000-0000951A0000}"/>
    <cellStyle name="Date 2 2 4 3 5 2 5" xfId="7331" xr:uid="{00000000-0005-0000-0000-0000961A0000}"/>
    <cellStyle name="Date 2 2 4 3 5 2 6" xfId="7332" xr:uid="{00000000-0005-0000-0000-0000971A0000}"/>
    <cellStyle name="Date 2 2 4 3 5 2 7" xfId="7333" xr:uid="{00000000-0005-0000-0000-0000981A0000}"/>
    <cellStyle name="Date 2 2 4 3 5 3" xfId="7334" xr:uid="{00000000-0005-0000-0000-0000991A0000}"/>
    <cellStyle name="Date 2 2 4 3 5 3 2" xfId="7335" xr:uid="{00000000-0005-0000-0000-00009A1A0000}"/>
    <cellStyle name="Date 2 2 4 3 5 3 3" xfId="7336" xr:uid="{00000000-0005-0000-0000-00009B1A0000}"/>
    <cellStyle name="Date 2 2 4 3 5 3 3 2" xfId="7337" xr:uid="{00000000-0005-0000-0000-00009C1A0000}"/>
    <cellStyle name="Date 2 2 4 3 5 3 4" xfId="7338" xr:uid="{00000000-0005-0000-0000-00009D1A0000}"/>
    <cellStyle name="Date 2 2 4 3 5 4" xfId="7339" xr:uid="{00000000-0005-0000-0000-00009E1A0000}"/>
    <cellStyle name="Date 2 2 4 3 5 4 2" xfId="7340" xr:uid="{00000000-0005-0000-0000-00009F1A0000}"/>
    <cellStyle name="Date 2 2 4 3 5 4 2 2" xfId="7341" xr:uid="{00000000-0005-0000-0000-0000A01A0000}"/>
    <cellStyle name="Date 2 2 4 3 5 5" xfId="7342" xr:uid="{00000000-0005-0000-0000-0000A11A0000}"/>
    <cellStyle name="Date 2 2 4 3 5 6" xfId="7343" xr:uid="{00000000-0005-0000-0000-0000A21A0000}"/>
    <cellStyle name="Date 2 2 4 3 5 7" xfId="7344" xr:uid="{00000000-0005-0000-0000-0000A31A0000}"/>
    <cellStyle name="Date 2 2 4 3 5 8" xfId="7345" xr:uid="{00000000-0005-0000-0000-0000A41A0000}"/>
    <cellStyle name="Date 2 2 4 3 6" xfId="7346" xr:uid="{00000000-0005-0000-0000-0000A51A0000}"/>
    <cellStyle name="Date 2 2 4 3 6 2" xfId="7347" xr:uid="{00000000-0005-0000-0000-0000A61A0000}"/>
    <cellStyle name="Date 2 2 4 3 6 2 2" xfId="7348" xr:uid="{00000000-0005-0000-0000-0000A71A0000}"/>
    <cellStyle name="Date 2 2 4 3 6 2 3" xfId="7349" xr:uid="{00000000-0005-0000-0000-0000A81A0000}"/>
    <cellStyle name="Date 2 2 4 3 6 2 3 2" xfId="7350" xr:uid="{00000000-0005-0000-0000-0000A91A0000}"/>
    <cellStyle name="Date 2 2 4 3 6 2 4" xfId="7351" xr:uid="{00000000-0005-0000-0000-0000AA1A0000}"/>
    <cellStyle name="Date 2 2 4 3 6 3" xfId="7352" xr:uid="{00000000-0005-0000-0000-0000AB1A0000}"/>
    <cellStyle name="Date 2 2 4 3 6 3 2" xfId="7353" xr:uid="{00000000-0005-0000-0000-0000AC1A0000}"/>
    <cellStyle name="Date 2 2 4 3 6 3 2 2" xfId="7354" xr:uid="{00000000-0005-0000-0000-0000AD1A0000}"/>
    <cellStyle name="Date 2 2 4 3 6 4" xfId="7355" xr:uid="{00000000-0005-0000-0000-0000AE1A0000}"/>
    <cellStyle name="Date 2 2 4 3 6 5" xfId="7356" xr:uid="{00000000-0005-0000-0000-0000AF1A0000}"/>
    <cellStyle name="Date 2 2 4 3 6 6" xfId="7357" xr:uid="{00000000-0005-0000-0000-0000B01A0000}"/>
    <cellStyle name="Date 2 2 4 3 6 7" xfId="7358" xr:uid="{00000000-0005-0000-0000-0000B11A0000}"/>
    <cellStyle name="Date 2 2 4 3 7" xfId="7359" xr:uid="{00000000-0005-0000-0000-0000B21A0000}"/>
    <cellStyle name="Date 2 2 4 3 7 2" xfId="7360" xr:uid="{00000000-0005-0000-0000-0000B31A0000}"/>
    <cellStyle name="Date 2 2 4 3 7 3" xfId="7361" xr:uid="{00000000-0005-0000-0000-0000B41A0000}"/>
    <cellStyle name="Date 2 2 4 3 7 3 2" xfId="7362" xr:uid="{00000000-0005-0000-0000-0000B51A0000}"/>
    <cellStyle name="Date 2 2 4 3 8" xfId="7363" xr:uid="{00000000-0005-0000-0000-0000B61A0000}"/>
    <cellStyle name="Date 2 2 4 3 9" xfId="7364" xr:uid="{00000000-0005-0000-0000-0000B71A0000}"/>
    <cellStyle name="Date 2 2 4 4" xfId="7365" xr:uid="{00000000-0005-0000-0000-0000B81A0000}"/>
    <cellStyle name="Date 2 2 4 4 2" xfId="7366" xr:uid="{00000000-0005-0000-0000-0000B91A0000}"/>
    <cellStyle name="Date 2 2 4 4 2 2" xfId="7367" xr:uid="{00000000-0005-0000-0000-0000BA1A0000}"/>
    <cellStyle name="Date 2 2 4 4 2 2 2" xfId="7368" xr:uid="{00000000-0005-0000-0000-0000BB1A0000}"/>
    <cellStyle name="Date 2 2 4 4 2 2 2 2" xfId="7369" xr:uid="{00000000-0005-0000-0000-0000BC1A0000}"/>
    <cellStyle name="Date 2 2 4 4 2 2 2 2 2" xfId="7370" xr:uid="{00000000-0005-0000-0000-0000BD1A0000}"/>
    <cellStyle name="Date 2 2 4 4 2 2 2 2 3" xfId="7371" xr:uid="{00000000-0005-0000-0000-0000BE1A0000}"/>
    <cellStyle name="Date 2 2 4 4 2 2 2 2 3 2" xfId="7372" xr:uid="{00000000-0005-0000-0000-0000BF1A0000}"/>
    <cellStyle name="Date 2 2 4 4 2 2 2 2 4" xfId="7373" xr:uid="{00000000-0005-0000-0000-0000C01A0000}"/>
    <cellStyle name="Date 2 2 4 4 2 2 2 3" xfId="7374" xr:uid="{00000000-0005-0000-0000-0000C11A0000}"/>
    <cellStyle name="Date 2 2 4 4 2 2 2 3 2" xfId="7375" xr:uid="{00000000-0005-0000-0000-0000C21A0000}"/>
    <cellStyle name="Date 2 2 4 4 2 2 2 3 2 2" xfId="7376" xr:uid="{00000000-0005-0000-0000-0000C31A0000}"/>
    <cellStyle name="Date 2 2 4 4 2 2 2 4" xfId="7377" xr:uid="{00000000-0005-0000-0000-0000C41A0000}"/>
    <cellStyle name="Date 2 2 4 4 2 2 2 5" xfId="7378" xr:uid="{00000000-0005-0000-0000-0000C51A0000}"/>
    <cellStyle name="Date 2 2 4 4 2 2 2 6" xfId="7379" xr:uid="{00000000-0005-0000-0000-0000C61A0000}"/>
    <cellStyle name="Date 2 2 4 4 2 2 2 7" xfId="7380" xr:uid="{00000000-0005-0000-0000-0000C71A0000}"/>
    <cellStyle name="Date 2 2 4 4 2 2 3" xfId="7381" xr:uid="{00000000-0005-0000-0000-0000C81A0000}"/>
    <cellStyle name="Date 2 2 4 4 2 2 3 2" xfId="7382" xr:uid="{00000000-0005-0000-0000-0000C91A0000}"/>
    <cellStyle name="Date 2 2 4 4 2 2 3 3" xfId="7383" xr:uid="{00000000-0005-0000-0000-0000CA1A0000}"/>
    <cellStyle name="Date 2 2 4 4 2 2 3 3 2" xfId="7384" xr:uid="{00000000-0005-0000-0000-0000CB1A0000}"/>
    <cellStyle name="Date 2 2 4 4 2 2 3 4" xfId="7385" xr:uid="{00000000-0005-0000-0000-0000CC1A0000}"/>
    <cellStyle name="Date 2 2 4 4 2 2 4" xfId="7386" xr:uid="{00000000-0005-0000-0000-0000CD1A0000}"/>
    <cellStyle name="Date 2 2 4 4 2 2 4 2" xfId="7387" xr:uid="{00000000-0005-0000-0000-0000CE1A0000}"/>
    <cellStyle name="Date 2 2 4 4 2 2 4 2 2" xfId="7388" xr:uid="{00000000-0005-0000-0000-0000CF1A0000}"/>
    <cellStyle name="Date 2 2 4 4 2 2 5" xfId="7389" xr:uid="{00000000-0005-0000-0000-0000D01A0000}"/>
    <cellStyle name="Date 2 2 4 4 2 2 6" xfId="7390" xr:uid="{00000000-0005-0000-0000-0000D11A0000}"/>
    <cellStyle name="Date 2 2 4 4 2 2 7" xfId="7391" xr:uid="{00000000-0005-0000-0000-0000D21A0000}"/>
    <cellStyle name="Date 2 2 4 4 2 2 8" xfId="7392" xr:uid="{00000000-0005-0000-0000-0000D31A0000}"/>
    <cellStyle name="Date 2 2 4 4 2 3" xfId="7393" xr:uid="{00000000-0005-0000-0000-0000D41A0000}"/>
    <cellStyle name="Date 2 2 4 4 2 3 2" xfId="7394" xr:uid="{00000000-0005-0000-0000-0000D51A0000}"/>
    <cellStyle name="Date 2 2 4 4 2 3 2 2" xfId="7395" xr:uid="{00000000-0005-0000-0000-0000D61A0000}"/>
    <cellStyle name="Date 2 2 4 4 2 3 2 3" xfId="7396" xr:uid="{00000000-0005-0000-0000-0000D71A0000}"/>
    <cellStyle name="Date 2 2 4 4 2 3 2 3 2" xfId="7397" xr:uid="{00000000-0005-0000-0000-0000D81A0000}"/>
    <cellStyle name="Date 2 2 4 4 2 3 2 4" xfId="7398" xr:uid="{00000000-0005-0000-0000-0000D91A0000}"/>
    <cellStyle name="Date 2 2 4 4 2 3 3" xfId="7399" xr:uid="{00000000-0005-0000-0000-0000DA1A0000}"/>
    <cellStyle name="Date 2 2 4 4 2 3 3 2" xfId="7400" xr:uid="{00000000-0005-0000-0000-0000DB1A0000}"/>
    <cellStyle name="Date 2 2 4 4 2 3 3 2 2" xfId="7401" xr:uid="{00000000-0005-0000-0000-0000DC1A0000}"/>
    <cellStyle name="Date 2 2 4 4 2 3 4" xfId="7402" xr:uid="{00000000-0005-0000-0000-0000DD1A0000}"/>
    <cellStyle name="Date 2 2 4 4 2 3 5" xfId="7403" xr:uid="{00000000-0005-0000-0000-0000DE1A0000}"/>
    <cellStyle name="Date 2 2 4 4 2 3 6" xfId="7404" xr:uid="{00000000-0005-0000-0000-0000DF1A0000}"/>
    <cellStyle name="Date 2 2 4 4 2 3 7" xfId="7405" xr:uid="{00000000-0005-0000-0000-0000E01A0000}"/>
    <cellStyle name="Date 2 2 4 4 2 4" xfId="7406" xr:uid="{00000000-0005-0000-0000-0000E11A0000}"/>
    <cellStyle name="Date 2 2 4 4 2 4 2" xfId="7407" xr:uid="{00000000-0005-0000-0000-0000E21A0000}"/>
    <cellStyle name="Date 2 2 4 4 2 4 3" xfId="7408" xr:uid="{00000000-0005-0000-0000-0000E31A0000}"/>
    <cellStyle name="Date 2 2 4 4 2 4 3 2" xfId="7409" xr:uid="{00000000-0005-0000-0000-0000E41A0000}"/>
    <cellStyle name="Date 2 2 4 4 2 5" xfId="7410" xr:uid="{00000000-0005-0000-0000-0000E51A0000}"/>
    <cellStyle name="Date 2 2 4 4 3" xfId="7411" xr:uid="{00000000-0005-0000-0000-0000E61A0000}"/>
    <cellStyle name="Date 2 2 4 4 3 2" xfId="7412" xr:uid="{00000000-0005-0000-0000-0000E71A0000}"/>
    <cellStyle name="Date 2 2 4 4 3 2 2" xfId="7413" xr:uid="{00000000-0005-0000-0000-0000E81A0000}"/>
    <cellStyle name="Date 2 2 4 4 3 2 2 2" xfId="7414" xr:uid="{00000000-0005-0000-0000-0000E91A0000}"/>
    <cellStyle name="Date 2 2 4 4 3 2 2 3" xfId="7415" xr:uid="{00000000-0005-0000-0000-0000EA1A0000}"/>
    <cellStyle name="Date 2 2 4 4 3 2 2 3 2" xfId="7416" xr:uid="{00000000-0005-0000-0000-0000EB1A0000}"/>
    <cellStyle name="Date 2 2 4 4 3 2 2 4" xfId="7417" xr:uid="{00000000-0005-0000-0000-0000EC1A0000}"/>
    <cellStyle name="Date 2 2 4 4 3 2 3" xfId="7418" xr:uid="{00000000-0005-0000-0000-0000ED1A0000}"/>
    <cellStyle name="Date 2 2 4 4 3 2 3 2" xfId="7419" xr:uid="{00000000-0005-0000-0000-0000EE1A0000}"/>
    <cellStyle name="Date 2 2 4 4 3 2 3 2 2" xfId="7420" xr:uid="{00000000-0005-0000-0000-0000EF1A0000}"/>
    <cellStyle name="Date 2 2 4 4 3 2 4" xfId="7421" xr:uid="{00000000-0005-0000-0000-0000F01A0000}"/>
    <cellStyle name="Date 2 2 4 4 3 2 5" xfId="7422" xr:uid="{00000000-0005-0000-0000-0000F11A0000}"/>
    <cellStyle name="Date 2 2 4 4 3 2 6" xfId="7423" xr:uid="{00000000-0005-0000-0000-0000F21A0000}"/>
    <cellStyle name="Date 2 2 4 4 3 2 7" xfId="7424" xr:uid="{00000000-0005-0000-0000-0000F31A0000}"/>
    <cellStyle name="Date 2 2 4 4 3 3" xfId="7425" xr:uid="{00000000-0005-0000-0000-0000F41A0000}"/>
    <cellStyle name="Date 2 2 4 4 3 3 2" xfId="7426" xr:uid="{00000000-0005-0000-0000-0000F51A0000}"/>
    <cellStyle name="Date 2 2 4 4 3 3 3" xfId="7427" xr:uid="{00000000-0005-0000-0000-0000F61A0000}"/>
    <cellStyle name="Date 2 2 4 4 3 3 3 2" xfId="7428" xr:uid="{00000000-0005-0000-0000-0000F71A0000}"/>
    <cellStyle name="Date 2 2 4 4 3 3 4" xfId="7429" xr:uid="{00000000-0005-0000-0000-0000F81A0000}"/>
    <cellStyle name="Date 2 2 4 4 3 4" xfId="7430" xr:uid="{00000000-0005-0000-0000-0000F91A0000}"/>
    <cellStyle name="Date 2 2 4 4 3 4 2" xfId="7431" xr:uid="{00000000-0005-0000-0000-0000FA1A0000}"/>
    <cellStyle name="Date 2 2 4 4 3 4 2 2" xfId="7432" xr:uid="{00000000-0005-0000-0000-0000FB1A0000}"/>
    <cellStyle name="Date 2 2 4 4 3 5" xfId="7433" xr:uid="{00000000-0005-0000-0000-0000FC1A0000}"/>
    <cellStyle name="Date 2 2 4 4 3 6" xfId="7434" xr:uid="{00000000-0005-0000-0000-0000FD1A0000}"/>
    <cellStyle name="Date 2 2 4 4 3 7" xfId="7435" xr:uid="{00000000-0005-0000-0000-0000FE1A0000}"/>
    <cellStyle name="Date 2 2 4 4 3 8" xfId="7436" xr:uid="{00000000-0005-0000-0000-0000FF1A0000}"/>
    <cellStyle name="Date 2 2 4 4 4" xfId="7437" xr:uid="{00000000-0005-0000-0000-0000001B0000}"/>
    <cellStyle name="Date 2 2 4 4 4 2" xfId="7438" xr:uid="{00000000-0005-0000-0000-0000011B0000}"/>
    <cellStyle name="Date 2 2 4 4 4 2 2" xfId="7439" xr:uid="{00000000-0005-0000-0000-0000021B0000}"/>
    <cellStyle name="Date 2 2 4 4 4 2 3" xfId="7440" xr:uid="{00000000-0005-0000-0000-0000031B0000}"/>
    <cellStyle name="Date 2 2 4 4 4 2 3 2" xfId="7441" xr:uid="{00000000-0005-0000-0000-0000041B0000}"/>
    <cellStyle name="Date 2 2 4 4 4 2 4" xfId="7442" xr:uid="{00000000-0005-0000-0000-0000051B0000}"/>
    <cellStyle name="Date 2 2 4 4 4 3" xfId="7443" xr:uid="{00000000-0005-0000-0000-0000061B0000}"/>
    <cellStyle name="Date 2 2 4 4 4 3 2" xfId="7444" xr:uid="{00000000-0005-0000-0000-0000071B0000}"/>
    <cellStyle name="Date 2 2 4 4 4 3 2 2" xfId="7445" xr:uid="{00000000-0005-0000-0000-0000081B0000}"/>
    <cellStyle name="Date 2 2 4 4 4 4" xfId="7446" xr:uid="{00000000-0005-0000-0000-0000091B0000}"/>
    <cellStyle name="Date 2 2 4 4 4 5" xfId="7447" xr:uid="{00000000-0005-0000-0000-00000A1B0000}"/>
    <cellStyle name="Date 2 2 4 4 4 6" xfId="7448" xr:uid="{00000000-0005-0000-0000-00000B1B0000}"/>
    <cellStyle name="Date 2 2 4 4 4 7" xfId="7449" xr:uid="{00000000-0005-0000-0000-00000C1B0000}"/>
    <cellStyle name="Date 2 2 4 4 5" xfId="7450" xr:uid="{00000000-0005-0000-0000-00000D1B0000}"/>
    <cellStyle name="Date 2 2 4 4 5 2" xfId="7451" xr:uid="{00000000-0005-0000-0000-00000E1B0000}"/>
    <cellStyle name="Date 2 2 4 4 5 3" xfId="7452" xr:uid="{00000000-0005-0000-0000-00000F1B0000}"/>
    <cellStyle name="Date 2 2 4 4 5 3 2" xfId="7453" xr:uid="{00000000-0005-0000-0000-0000101B0000}"/>
    <cellStyle name="Date 2 2 4 4 6" xfId="7454" xr:uid="{00000000-0005-0000-0000-0000111B0000}"/>
    <cellStyle name="Date 2 2 4 4 7" xfId="7455" xr:uid="{00000000-0005-0000-0000-0000121B0000}"/>
    <cellStyle name="Date 2 2 4 4 8" xfId="7456" xr:uid="{00000000-0005-0000-0000-0000131B0000}"/>
    <cellStyle name="Date 2 2 4 4 9" xfId="7457" xr:uid="{00000000-0005-0000-0000-0000141B0000}"/>
    <cellStyle name="Date 2 2 4 5" xfId="7458" xr:uid="{00000000-0005-0000-0000-0000151B0000}"/>
    <cellStyle name="Date 2 2 4 5 2" xfId="7459" xr:uid="{00000000-0005-0000-0000-0000161B0000}"/>
    <cellStyle name="Date 2 2 4 5 2 2" xfId="7460" xr:uid="{00000000-0005-0000-0000-0000171B0000}"/>
    <cellStyle name="Date 2 2 4 5 2 2 2" xfId="7461" xr:uid="{00000000-0005-0000-0000-0000181B0000}"/>
    <cellStyle name="Date 2 2 4 5 2 2 2 2" xfId="7462" xr:uid="{00000000-0005-0000-0000-0000191B0000}"/>
    <cellStyle name="Date 2 2 4 5 2 2 2 2 2" xfId="7463" xr:uid="{00000000-0005-0000-0000-00001A1B0000}"/>
    <cellStyle name="Date 2 2 4 5 2 2 2 2 3" xfId="7464" xr:uid="{00000000-0005-0000-0000-00001B1B0000}"/>
    <cellStyle name="Date 2 2 4 5 2 2 2 2 3 2" xfId="7465" xr:uid="{00000000-0005-0000-0000-00001C1B0000}"/>
    <cellStyle name="Date 2 2 4 5 2 2 2 2 4" xfId="7466" xr:uid="{00000000-0005-0000-0000-00001D1B0000}"/>
    <cellStyle name="Date 2 2 4 5 2 2 2 3" xfId="7467" xr:uid="{00000000-0005-0000-0000-00001E1B0000}"/>
    <cellStyle name="Date 2 2 4 5 2 2 2 3 2" xfId="7468" xr:uid="{00000000-0005-0000-0000-00001F1B0000}"/>
    <cellStyle name="Date 2 2 4 5 2 2 2 3 2 2" xfId="7469" xr:uid="{00000000-0005-0000-0000-0000201B0000}"/>
    <cellStyle name="Date 2 2 4 5 2 2 2 4" xfId="7470" xr:uid="{00000000-0005-0000-0000-0000211B0000}"/>
    <cellStyle name="Date 2 2 4 5 2 2 2 5" xfId="7471" xr:uid="{00000000-0005-0000-0000-0000221B0000}"/>
    <cellStyle name="Date 2 2 4 5 2 2 2 6" xfId="7472" xr:uid="{00000000-0005-0000-0000-0000231B0000}"/>
    <cellStyle name="Date 2 2 4 5 2 2 2 7" xfId="7473" xr:uid="{00000000-0005-0000-0000-0000241B0000}"/>
    <cellStyle name="Date 2 2 4 5 2 2 3" xfId="7474" xr:uid="{00000000-0005-0000-0000-0000251B0000}"/>
    <cellStyle name="Date 2 2 4 5 2 2 3 2" xfId="7475" xr:uid="{00000000-0005-0000-0000-0000261B0000}"/>
    <cellStyle name="Date 2 2 4 5 2 2 3 3" xfId="7476" xr:uid="{00000000-0005-0000-0000-0000271B0000}"/>
    <cellStyle name="Date 2 2 4 5 2 2 3 3 2" xfId="7477" xr:uid="{00000000-0005-0000-0000-0000281B0000}"/>
    <cellStyle name="Date 2 2 4 5 2 2 3 4" xfId="7478" xr:uid="{00000000-0005-0000-0000-0000291B0000}"/>
    <cellStyle name="Date 2 2 4 5 2 2 4" xfId="7479" xr:uid="{00000000-0005-0000-0000-00002A1B0000}"/>
    <cellStyle name="Date 2 2 4 5 2 2 4 2" xfId="7480" xr:uid="{00000000-0005-0000-0000-00002B1B0000}"/>
    <cellStyle name="Date 2 2 4 5 2 2 4 2 2" xfId="7481" xr:uid="{00000000-0005-0000-0000-00002C1B0000}"/>
    <cellStyle name="Date 2 2 4 5 2 2 5" xfId="7482" xr:uid="{00000000-0005-0000-0000-00002D1B0000}"/>
    <cellStyle name="Date 2 2 4 5 2 2 6" xfId="7483" xr:uid="{00000000-0005-0000-0000-00002E1B0000}"/>
    <cellStyle name="Date 2 2 4 5 2 2 7" xfId="7484" xr:uid="{00000000-0005-0000-0000-00002F1B0000}"/>
    <cellStyle name="Date 2 2 4 5 2 2 8" xfId="7485" xr:uid="{00000000-0005-0000-0000-0000301B0000}"/>
    <cellStyle name="Date 2 2 4 5 2 3" xfId="7486" xr:uid="{00000000-0005-0000-0000-0000311B0000}"/>
    <cellStyle name="Date 2 2 4 5 2 3 2" xfId="7487" xr:uid="{00000000-0005-0000-0000-0000321B0000}"/>
    <cellStyle name="Date 2 2 4 5 2 3 2 2" xfId="7488" xr:uid="{00000000-0005-0000-0000-0000331B0000}"/>
    <cellStyle name="Date 2 2 4 5 2 3 2 3" xfId="7489" xr:uid="{00000000-0005-0000-0000-0000341B0000}"/>
    <cellStyle name="Date 2 2 4 5 2 3 2 3 2" xfId="7490" xr:uid="{00000000-0005-0000-0000-0000351B0000}"/>
    <cellStyle name="Date 2 2 4 5 2 3 2 4" xfId="7491" xr:uid="{00000000-0005-0000-0000-0000361B0000}"/>
    <cellStyle name="Date 2 2 4 5 2 3 3" xfId="7492" xr:uid="{00000000-0005-0000-0000-0000371B0000}"/>
    <cellStyle name="Date 2 2 4 5 2 3 3 2" xfId="7493" xr:uid="{00000000-0005-0000-0000-0000381B0000}"/>
    <cellStyle name="Date 2 2 4 5 2 3 3 2 2" xfId="7494" xr:uid="{00000000-0005-0000-0000-0000391B0000}"/>
    <cellStyle name="Date 2 2 4 5 2 3 4" xfId="7495" xr:uid="{00000000-0005-0000-0000-00003A1B0000}"/>
    <cellStyle name="Date 2 2 4 5 2 3 5" xfId="7496" xr:uid="{00000000-0005-0000-0000-00003B1B0000}"/>
    <cellStyle name="Date 2 2 4 5 2 3 6" xfId="7497" xr:uid="{00000000-0005-0000-0000-00003C1B0000}"/>
    <cellStyle name="Date 2 2 4 5 2 3 7" xfId="7498" xr:uid="{00000000-0005-0000-0000-00003D1B0000}"/>
    <cellStyle name="Date 2 2 4 5 2 4" xfId="7499" xr:uid="{00000000-0005-0000-0000-00003E1B0000}"/>
    <cellStyle name="Date 2 2 4 5 2 4 2" xfId="7500" xr:uid="{00000000-0005-0000-0000-00003F1B0000}"/>
    <cellStyle name="Date 2 2 4 5 2 4 3" xfId="7501" xr:uid="{00000000-0005-0000-0000-0000401B0000}"/>
    <cellStyle name="Date 2 2 4 5 2 4 3 2" xfId="7502" xr:uid="{00000000-0005-0000-0000-0000411B0000}"/>
    <cellStyle name="Date 2 2 4 5 2 5" xfId="7503" xr:uid="{00000000-0005-0000-0000-0000421B0000}"/>
    <cellStyle name="Date 2 2 4 5 3" xfId="7504" xr:uid="{00000000-0005-0000-0000-0000431B0000}"/>
    <cellStyle name="Date 2 2 4 5 3 2" xfId="7505" xr:uid="{00000000-0005-0000-0000-0000441B0000}"/>
    <cellStyle name="Date 2 2 4 5 3 2 2" xfId="7506" xr:uid="{00000000-0005-0000-0000-0000451B0000}"/>
    <cellStyle name="Date 2 2 4 5 3 2 2 2" xfId="7507" xr:uid="{00000000-0005-0000-0000-0000461B0000}"/>
    <cellStyle name="Date 2 2 4 5 3 2 2 3" xfId="7508" xr:uid="{00000000-0005-0000-0000-0000471B0000}"/>
    <cellStyle name="Date 2 2 4 5 3 2 2 3 2" xfId="7509" xr:uid="{00000000-0005-0000-0000-0000481B0000}"/>
    <cellStyle name="Date 2 2 4 5 3 2 2 4" xfId="7510" xr:uid="{00000000-0005-0000-0000-0000491B0000}"/>
    <cellStyle name="Date 2 2 4 5 3 2 3" xfId="7511" xr:uid="{00000000-0005-0000-0000-00004A1B0000}"/>
    <cellStyle name="Date 2 2 4 5 3 2 3 2" xfId="7512" xr:uid="{00000000-0005-0000-0000-00004B1B0000}"/>
    <cellStyle name="Date 2 2 4 5 3 2 3 2 2" xfId="7513" xr:uid="{00000000-0005-0000-0000-00004C1B0000}"/>
    <cellStyle name="Date 2 2 4 5 3 2 4" xfId="7514" xr:uid="{00000000-0005-0000-0000-00004D1B0000}"/>
    <cellStyle name="Date 2 2 4 5 3 2 5" xfId="7515" xr:uid="{00000000-0005-0000-0000-00004E1B0000}"/>
    <cellStyle name="Date 2 2 4 5 3 2 6" xfId="7516" xr:uid="{00000000-0005-0000-0000-00004F1B0000}"/>
    <cellStyle name="Date 2 2 4 5 3 2 7" xfId="7517" xr:uid="{00000000-0005-0000-0000-0000501B0000}"/>
    <cellStyle name="Date 2 2 4 5 3 3" xfId="7518" xr:uid="{00000000-0005-0000-0000-0000511B0000}"/>
    <cellStyle name="Date 2 2 4 5 3 3 2" xfId="7519" xr:uid="{00000000-0005-0000-0000-0000521B0000}"/>
    <cellStyle name="Date 2 2 4 5 3 3 3" xfId="7520" xr:uid="{00000000-0005-0000-0000-0000531B0000}"/>
    <cellStyle name="Date 2 2 4 5 3 3 3 2" xfId="7521" xr:uid="{00000000-0005-0000-0000-0000541B0000}"/>
    <cellStyle name="Date 2 2 4 5 3 3 4" xfId="7522" xr:uid="{00000000-0005-0000-0000-0000551B0000}"/>
    <cellStyle name="Date 2 2 4 5 3 4" xfId="7523" xr:uid="{00000000-0005-0000-0000-0000561B0000}"/>
    <cellStyle name="Date 2 2 4 5 3 4 2" xfId="7524" xr:uid="{00000000-0005-0000-0000-0000571B0000}"/>
    <cellStyle name="Date 2 2 4 5 3 4 2 2" xfId="7525" xr:uid="{00000000-0005-0000-0000-0000581B0000}"/>
    <cellStyle name="Date 2 2 4 5 3 5" xfId="7526" xr:uid="{00000000-0005-0000-0000-0000591B0000}"/>
    <cellStyle name="Date 2 2 4 5 3 6" xfId="7527" xr:uid="{00000000-0005-0000-0000-00005A1B0000}"/>
    <cellStyle name="Date 2 2 4 5 3 7" xfId="7528" xr:uid="{00000000-0005-0000-0000-00005B1B0000}"/>
    <cellStyle name="Date 2 2 4 5 3 8" xfId="7529" xr:uid="{00000000-0005-0000-0000-00005C1B0000}"/>
    <cellStyle name="Date 2 2 4 5 4" xfId="7530" xr:uid="{00000000-0005-0000-0000-00005D1B0000}"/>
    <cellStyle name="Date 2 2 4 5 4 2" xfId="7531" xr:uid="{00000000-0005-0000-0000-00005E1B0000}"/>
    <cellStyle name="Date 2 2 4 5 4 2 2" xfId="7532" xr:uid="{00000000-0005-0000-0000-00005F1B0000}"/>
    <cellStyle name="Date 2 2 4 5 4 2 3" xfId="7533" xr:uid="{00000000-0005-0000-0000-0000601B0000}"/>
    <cellStyle name="Date 2 2 4 5 4 2 3 2" xfId="7534" xr:uid="{00000000-0005-0000-0000-0000611B0000}"/>
    <cellStyle name="Date 2 2 4 5 4 2 4" xfId="7535" xr:uid="{00000000-0005-0000-0000-0000621B0000}"/>
    <cellStyle name="Date 2 2 4 5 4 3" xfId="7536" xr:uid="{00000000-0005-0000-0000-0000631B0000}"/>
    <cellStyle name="Date 2 2 4 5 4 3 2" xfId="7537" xr:uid="{00000000-0005-0000-0000-0000641B0000}"/>
    <cellStyle name="Date 2 2 4 5 4 3 2 2" xfId="7538" xr:uid="{00000000-0005-0000-0000-0000651B0000}"/>
    <cellStyle name="Date 2 2 4 5 4 4" xfId="7539" xr:uid="{00000000-0005-0000-0000-0000661B0000}"/>
    <cellStyle name="Date 2 2 4 5 4 5" xfId="7540" xr:uid="{00000000-0005-0000-0000-0000671B0000}"/>
    <cellStyle name="Date 2 2 4 5 4 6" xfId="7541" xr:uid="{00000000-0005-0000-0000-0000681B0000}"/>
    <cellStyle name="Date 2 2 4 5 4 7" xfId="7542" xr:uid="{00000000-0005-0000-0000-0000691B0000}"/>
    <cellStyle name="Date 2 2 4 5 5" xfId="7543" xr:uid="{00000000-0005-0000-0000-00006A1B0000}"/>
    <cellStyle name="Date 2 2 4 5 5 2" xfId="7544" xr:uid="{00000000-0005-0000-0000-00006B1B0000}"/>
    <cellStyle name="Date 2 2 4 5 5 3" xfId="7545" xr:uid="{00000000-0005-0000-0000-00006C1B0000}"/>
    <cellStyle name="Date 2 2 4 5 5 3 2" xfId="7546" xr:uid="{00000000-0005-0000-0000-00006D1B0000}"/>
    <cellStyle name="Date 2 2 4 5 6" xfId="7547" xr:uid="{00000000-0005-0000-0000-00006E1B0000}"/>
    <cellStyle name="Date 2 2 4 5 7" xfId="7548" xr:uid="{00000000-0005-0000-0000-00006F1B0000}"/>
    <cellStyle name="Date 2 2 4 5 8" xfId="7549" xr:uid="{00000000-0005-0000-0000-0000701B0000}"/>
    <cellStyle name="Date 2 2 4 5 9" xfId="7550" xr:uid="{00000000-0005-0000-0000-0000711B0000}"/>
    <cellStyle name="Date 2 2 4 6" xfId="7551" xr:uid="{00000000-0005-0000-0000-0000721B0000}"/>
    <cellStyle name="Date 2 2 4 6 2" xfId="7552" xr:uid="{00000000-0005-0000-0000-0000731B0000}"/>
    <cellStyle name="Date 2 2 4 6 2 2" xfId="7553" xr:uid="{00000000-0005-0000-0000-0000741B0000}"/>
    <cellStyle name="Date 2 2 4 6 2 2 2" xfId="7554" xr:uid="{00000000-0005-0000-0000-0000751B0000}"/>
    <cellStyle name="Date 2 2 4 6 2 2 3" xfId="7555" xr:uid="{00000000-0005-0000-0000-0000761B0000}"/>
    <cellStyle name="Date 2 2 4 6 2 2 3 2" xfId="7556" xr:uid="{00000000-0005-0000-0000-0000771B0000}"/>
    <cellStyle name="Date 2 2 4 6 2 2 4" xfId="7557" xr:uid="{00000000-0005-0000-0000-0000781B0000}"/>
    <cellStyle name="Date 2 2 4 6 2 3" xfId="7558" xr:uid="{00000000-0005-0000-0000-0000791B0000}"/>
    <cellStyle name="Date 2 2 4 6 2 3 2" xfId="7559" xr:uid="{00000000-0005-0000-0000-00007A1B0000}"/>
    <cellStyle name="Date 2 2 4 6 2 3 2 2" xfId="7560" xr:uid="{00000000-0005-0000-0000-00007B1B0000}"/>
    <cellStyle name="Date 2 2 4 6 2 4" xfId="7561" xr:uid="{00000000-0005-0000-0000-00007C1B0000}"/>
    <cellStyle name="Date 2 2 4 6 2 5" xfId="7562" xr:uid="{00000000-0005-0000-0000-00007D1B0000}"/>
    <cellStyle name="Date 2 2 4 6 2 6" xfId="7563" xr:uid="{00000000-0005-0000-0000-00007E1B0000}"/>
    <cellStyle name="Date 2 2 4 6 2 7" xfId="7564" xr:uid="{00000000-0005-0000-0000-00007F1B0000}"/>
    <cellStyle name="Date 2 2 4 6 3" xfId="7565" xr:uid="{00000000-0005-0000-0000-0000801B0000}"/>
    <cellStyle name="Date 2 2 4 6 3 2" xfId="7566" xr:uid="{00000000-0005-0000-0000-0000811B0000}"/>
    <cellStyle name="Date 2 2 4 6 3 3" xfId="7567" xr:uid="{00000000-0005-0000-0000-0000821B0000}"/>
    <cellStyle name="Date 2 2 4 6 3 3 2" xfId="7568" xr:uid="{00000000-0005-0000-0000-0000831B0000}"/>
    <cellStyle name="Date 2 2 4 6 3 4" xfId="7569" xr:uid="{00000000-0005-0000-0000-0000841B0000}"/>
    <cellStyle name="Date 2 2 4 6 4" xfId="7570" xr:uid="{00000000-0005-0000-0000-0000851B0000}"/>
    <cellStyle name="Date 2 2 4 6 4 2" xfId="7571" xr:uid="{00000000-0005-0000-0000-0000861B0000}"/>
    <cellStyle name="Date 2 2 4 6 4 2 2" xfId="7572" xr:uid="{00000000-0005-0000-0000-0000871B0000}"/>
    <cellStyle name="Date 2 2 4 6 5" xfId="7573" xr:uid="{00000000-0005-0000-0000-0000881B0000}"/>
    <cellStyle name="Date 2 2 4 6 6" xfId="7574" xr:uid="{00000000-0005-0000-0000-0000891B0000}"/>
    <cellStyle name="Date 2 2 4 6 7" xfId="7575" xr:uid="{00000000-0005-0000-0000-00008A1B0000}"/>
    <cellStyle name="Date 2 2 4 6 8" xfId="7576" xr:uid="{00000000-0005-0000-0000-00008B1B0000}"/>
    <cellStyle name="Date 2 2 4 7" xfId="7577" xr:uid="{00000000-0005-0000-0000-00008C1B0000}"/>
    <cellStyle name="Date 2 2 4 7 2" xfId="7578" xr:uid="{00000000-0005-0000-0000-00008D1B0000}"/>
    <cellStyle name="Date 2 2 4 7 2 2" xfId="7579" xr:uid="{00000000-0005-0000-0000-00008E1B0000}"/>
    <cellStyle name="Date 2 2 4 7 2 3" xfId="7580" xr:uid="{00000000-0005-0000-0000-00008F1B0000}"/>
    <cellStyle name="Date 2 2 4 7 2 3 2" xfId="7581" xr:uid="{00000000-0005-0000-0000-0000901B0000}"/>
    <cellStyle name="Date 2 2 4 7 2 4" xfId="7582" xr:uid="{00000000-0005-0000-0000-0000911B0000}"/>
    <cellStyle name="Date 2 2 4 7 3" xfId="7583" xr:uid="{00000000-0005-0000-0000-0000921B0000}"/>
    <cellStyle name="Date 2 2 4 7 3 2" xfId="7584" xr:uid="{00000000-0005-0000-0000-0000931B0000}"/>
    <cellStyle name="Date 2 2 4 7 3 2 2" xfId="7585" xr:uid="{00000000-0005-0000-0000-0000941B0000}"/>
    <cellStyle name="Date 2 2 4 7 4" xfId="7586" xr:uid="{00000000-0005-0000-0000-0000951B0000}"/>
    <cellStyle name="Date 2 2 4 7 5" xfId="7587" xr:uid="{00000000-0005-0000-0000-0000961B0000}"/>
    <cellStyle name="Date 2 2 4 7 6" xfId="7588" xr:uid="{00000000-0005-0000-0000-0000971B0000}"/>
    <cellStyle name="Date 2 2 4 7 7" xfId="7589" xr:uid="{00000000-0005-0000-0000-0000981B0000}"/>
    <cellStyle name="Date 2 2 4 8" xfId="7590" xr:uid="{00000000-0005-0000-0000-0000991B0000}"/>
    <cellStyle name="Date 2 2 4 8 2" xfId="7591" xr:uid="{00000000-0005-0000-0000-00009A1B0000}"/>
    <cellStyle name="Date 2 2 4 8 3" xfId="7592" xr:uid="{00000000-0005-0000-0000-00009B1B0000}"/>
    <cellStyle name="Date 2 2 4 8 3 2" xfId="7593" xr:uid="{00000000-0005-0000-0000-00009C1B0000}"/>
    <cellStyle name="Date 2 2 4 9" xfId="7594" xr:uid="{00000000-0005-0000-0000-00009D1B0000}"/>
    <cellStyle name="Date 2 2 5" xfId="103" xr:uid="{00000000-0005-0000-0000-00009E1B0000}"/>
    <cellStyle name="Date 2 2 5 10" xfId="7595" xr:uid="{00000000-0005-0000-0000-00009F1B0000}"/>
    <cellStyle name="Date 2 2 5 11" xfId="7596" xr:uid="{00000000-0005-0000-0000-0000A01B0000}"/>
    <cellStyle name="Date 2 2 5 2" xfId="7597" xr:uid="{00000000-0005-0000-0000-0000A11B0000}"/>
    <cellStyle name="Date 2 2 5 2 2" xfId="7598" xr:uid="{00000000-0005-0000-0000-0000A21B0000}"/>
    <cellStyle name="Date 2 2 5 2 2 2" xfId="7599" xr:uid="{00000000-0005-0000-0000-0000A31B0000}"/>
    <cellStyle name="Date 2 2 5 2 2 2 2" xfId="7600" xr:uid="{00000000-0005-0000-0000-0000A41B0000}"/>
    <cellStyle name="Date 2 2 5 2 2 2 2 2" xfId="7601" xr:uid="{00000000-0005-0000-0000-0000A51B0000}"/>
    <cellStyle name="Date 2 2 5 2 2 2 2 2 2" xfId="7602" xr:uid="{00000000-0005-0000-0000-0000A61B0000}"/>
    <cellStyle name="Date 2 2 5 2 2 2 2 2 3" xfId="7603" xr:uid="{00000000-0005-0000-0000-0000A71B0000}"/>
    <cellStyle name="Date 2 2 5 2 2 2 2 2 3 2" xfId="7604" xr:uid="{00000000-0005-0000-0000-0000A81B0000}"/>
    <cellStyle name="Date 2 2 5 2 2 2 2 2 4" xfId="7605" xr:uid="{00000000-0005-0000-0000-0000A91B0000}"/>
    <cellStyle name="Date 2 2 5 2 2 2 2 3" xfId="7606" xr:uid="{00000000-0005-0000-0000-0000AA1B0000}"/>
    <cellStyle name="Date 2 2 5 2 2 2 2 3 2" xfId="7607" xr:uid="{00000000-0005-0000-0000-0000AB1B0000}"/>
    <cellStyle name="Date 2 2 5 2 2 2 2 3 2 2" xfId="7608" xr:uid="{00000000-0005-0000-0000-0000AC1B0000}"/>
    <cellStyle name="Date 2 2 5 2 2 2 2 4" xfId="7609" xr:uid="{00000000-0005-0000-0000-0000AD1B0000}"/>
    <cellStyle name="Date 2 2 5 2 2 2 2 5" xfId="7610" xr:uid="{00000000-0005-0000-0000-0000AE1B0000}"/>
    <cellStyle name="Date 2 2 5 2 2 2 2 6" xfId="7611" xr:uid="{00000000-0005-0000-0000-0000AF1B0000}"/>
    <cellStyle name="Date 2 2 5 2 2 2 2 7" xfId="7612" xr:uid="{00000000-0005-0000-0000-0000B01B0000}"/>
    <cellStyle name="Date 2 2 5 2 2 2 3" xfId="7613" xr:uid="{00000000-0005-0000-0000-0000B11B0000}"/>
    <cellStyle name="Date 2 2 5 2 2 2 3 2" xfId="7614" xr:uid="{00000000-0005-0000-0000-0000B21B0000}"/>
    <cellStyle name="Date 2 2 5 2 2 2 3 3" xfId="7615" xr:uid="{00000000-0005-0000-0000-0000B31B0000}"/>
    <cellStyle name="Date 2 2 5 2 2 2 3 3 2" xfId="7616" xr:uid="{00000000-0005-0000-0000-0000B41B0000}"/>
    <cellStyle name="Date 2 2 5 2 2 2 3 4" xfId="7617" xr:uid="{00000000-0005-0000-0000-0000B51B0000}"/>
    <cellStyle name="Date 2 2 5 2 2 2 4" xfId="7618" xr:uid="{00000000-0005-0000-0000-0000B61B0000}"/>
    <cellStyle name="Date 2 2 5 2 2 2 4 2" xfId="7619" xr:uid="{00000000-0005-0000-0000-0000B71B0000}"/>
    <cellStyle name="Date 2 2 5 2 2 2 4 2 2" xfId="7620" xr:uid="{00000000-0005-0000-0000-0000B81B0000}"/>
    <cellStyle name="Date 2 2 5 2 2 2 5" xfId="7621" xr:uid="{00000000-0005-0000-0000-0000B91B0000}"/>
    <cellStyle name="Date 2 2 5 2 2 2 6" xfId="7622" xr:uid="{00000000-0005-0000-0000-0000BA1B0000}"/>
    <cellStyle name="Date 2 2 5 2 2 2 7" xfId="7623" xr:uid="{00000000-0005-0000-0000-0000BB1B0000}"/>
    <cellStyle name="Date 2 2 5 2 2 2 8" xfId="7624" xr:uid="{00000000-0005-0000-0000-0000BC1B0000}"/>
    <cellStyle name="Date 2 2 5 2 2 3" xfId="7625" xr:uid="{00000000-0005-0000-0000-0000BD1B0000}"/>
    <cellStyle name="Date 2 2 5 2 2 3 2" xfId="7626" xr:uid="{00000000-0005-0000-0000-0000BE1B0000}"/>
    <cellStyle name="Date 2 2 5 2 2 3 2 2" xfId="7627" xr:uid="{00000000-0005-0000-0000-0000BF1B0000}"/>
    <cellStyle name="Date 2 2 5 2 2 3 2 3" xfId="7628" xr:uid="{00000000-0005-0000-0000-0000C01B0000}"/>
    <cellStyle name="Date 2 2 5 2 2 3 2 3 2" xfId="7629" xr:uid="{00000000-0005-0000-0000-0000C11B0000}"/>
    <cellStyle name="Date 2 2 5 2 2 3 2 4" xfId="7630" xr:uid="{00000000-0005-0000-0000-0000C21B0000}"/>
    <cellStyle name="Date 2 2 5 2 2 3 3" xfId="7631" xr:uid="{00000000-0005-0000-0000-0000C31B0000}"/>
    <cellStyle name="Date 2 2 5 2 2 3 3 2" xfId="7632" xr:uid="{00000000-0005-0000-0000-0000C41B0000}"/>
    <cellStyle name="Date 2 2 5 2 2 3 3 2 2" xfId="7633" xr:uid="{00000000-0005-0000-0000-0000C51B0000}"/>
    <cellStyle name="Date 2 2 5 2 2 3 4" xfId="7634" xr:uid="{00000000-0005-0000-0000-0000C61B0000}"/>
    <cellStyle name="Date 2 2 5 2 2 3 5" xfId="7635" xr:uid="{00000000-0005-0000-0000-0000C71B0000}"/>
    <cellStyle name="Date 2 2 5 2 2 3 6" xfId="7636" xr:uid="{00000000-0005-0000-0000-0000C81B0000}"/>
    <cellStyle name="Date 2 2 5 2 2 3 7" xfId="7637" xr:uid="{00000000-0005-0000-0000-0000C91B0000}"/>
    <cellStyle name="Date 2 2 5 2 2 4" xfId="7638" xr:uid="{00000000-0005-0000-0000-0000CA1B0000}"/>
    <cellStyle name="Date 2 2 5 2 2 4 2" xfId="7639" xr:uid="{00000000-0005-0000-0000-0000CB1B0000}"/>
    <cellStyle name="Date 2 2 5 2 2 4 3" xfId="7640" xr:uid="{00000000-0005-0000-0000-0000CC1B0000}"/>
    <cellStyle name="Date 2 2 5 2 2 4 3 2" xfId="7641" xr:uid="{00000000-0005-0000-0000-0000CD1B0000}"/>
    <cellStyle name="Date 2 2 5 2 2 5" xfId="7642" xr:uid="{00000000-0005-0000-0000-0000CE1B0000}"/>
    <cellStyle name="Date 2 2 5 2 3" xfId="7643" xr:uid="{00000000-0005-0000-0000-0000CF1B0000}"/>
    <cellStyle name="Date 2 2 5 2 3 2" xfId="7644" xr:uid="{00000000-0005-0000-0000-0000D01B0000}"/>
    <cellStyle name="Date 2 2 5 2 3 2 2" xfId="7645" xr:uid="{00000000-0005-0000-0000-0000D11B0000}"/>
    <cellStyle name="Date 2 2 5 2 3 2 2 2" xfId="7646" xr:uid="{00000000-0005-0000-0000-0000D21B0000}"/>
    <cellStyle name="Date 2 2 5 2 3 2 2 3" xfId="7647" xr:uid="{00000000-0005-0000-0000-0000D31B0000}"/>
    <cellStyle name="Date 2 2 5 2 3 2 2 3 2" xfId="7648" xr:uid="{00000000-0005-0000-0000-0000D41B0000}"/>
    <cellStyle name="Date 2 2 5 2 3 2 2 4" xfId="7649" xr:uid="{00000000-0005-0000-0000-0000D51B0000}"/>
    <cellStyle name="Date 2 2 5 2 3 2 3" xfId="7650" xr:uid="{00000000-0005-0000-0000-0000D61B0000}"/>
    <cellStyle name="Date 2 2 5 2 3 2 3 2" xfId="7651" xr:uid="{00000000-0005-0000-0000-0000D71B0000}"/>
    <cellStyle name="Date 2 2 5 2 3 2 3 2 2" xfId="7652" xr:uid="{00000000-0005-0000-0000-0000D81B0000}"/>
    <cellStyle name="Date 2 2 5 2 3 2 4" xfId="7653" xr:uid="{00000000-0005-0000-0000-0000D91B0000}"/>
    <cellStyle name="Date 2 2 5 2 3 2 5" xfId="7654" xr:uid="{00000000-0005-0000-0000-0000DA1B0000}"/>
    <cellStyle name="Date 2 2 5 2 3 2 6" xfId="7655" xr:uid="{00000000-0005-0000-0000-0000DB1B0000}"/>
    <cellStyle name="Date 2 2 5 2 3 2 7" xfId="7656" xr:uid="{00000000-0005-0000-0000-0000DC1B0000}"/>
    <cellStyle name="Date 2 2 5 2 3 3" xfId="7657" xr:uid="{00000000-0005-0000-0000-0000DD1B0000}"/>
    <cellStyle name="Date 2 2 5 2 3 3 2" xfId="7658" xr:uid="{00000000-0005-0000-0000-0000DE1B0000}"/>
    <cellStyle name="Date 2 2 5 2 3 3 3" xfId="7659" xr:uid="{00000000-0005-0000-0000-0000DF1B0000}"/>
    <cellStyle name="Date 2 2 5 2 3 3 3 2" xfId="7660" xr:uid="{00000000-0005-0000-0000-0000E01B0000}"/>
    <cellStyle name="Date 2 2 5 2 3 3 4" xfId="7661" xr:uid="{00000000-0005-0000-0000-0000E11B0000}"/>
    <cellStyle name="Date 2 2 5 2 3 4" xfId="7662" xr:uid="{00000000-0005-0000-0000-0000E21B0000}"/>
    <cellStyle name="Date 2 2 5 2 3 4 2" xfId="7663" xr:uid="{00000000-0005-0000-0000-0000E31B0000}"/>
    <cellStyle name="Date 2 2 5 2 3 4 2 2" xfId="7664" xr:uid="{00000000-0005-0000-0000-0000E41B0000}"/>
    <cellStyle name="Date 2 2 5 2 3 5" xfId="7665" xr:uid="{00000000-0005-0000-0000-0000E51B0000}"/>
    <cellStyle name="Date 2 2 5 2 3 6" xfId="7666" xr:uid="{00000000-0005-0000-0000-0000E61B0000}"/>
    <cellStyle name="Date 2 2 5 2 3 7" xfId="7667" xr:uid="{00000000-0005-0000-0000-0000E71B0000}"/>
    <cellStyle name="Date 2 2 5 2 3 8" xfId="7668" xr:uid="{00000000-0005-0000-0000-0000E81B0000}"/>
    <cellStyle name="Date 2 2 5 2 4" xfId="7669" xr:uid="{00000000-0005-0000-0000-0000E91B0000}"/>
    <cellStyle name="Date 2 2 5 2 4 2" xfId="7670" xr:uid="{00000000-0005-0000-0000-0000EA1B0000}"/>
    <cellStyle name="Date 2 2 5 2 4 2 2" xfId="7671" xr:uid="{00000000-0005-0000-0000-0000EB1B0000}"/>
    <cellStyle name="Date 2 2 5 2 4 2 3" xfId="7672" xr:uid="{00000000-0005-0000-0000-0000EC1B0000}"/>
    <cellStyle name="Date 2 2 5 2 4 2 3 2" xfId="7673" xr:uid="{00000000-0005-0000-0000-0000ED1B0000}"/>
    <cellStyle name="Date 2 2 5 2 4 2 4" xfId="7674" xr:uid="{00000000-0005-0000-0000-0000EE1B0000}"/>
    <cellStyle name="Date 2 2 5 2 4 3" xfId="7675" xr:uid="{00000000-0005-0000-0000-0000EF1B0000}"/>
    <cellStyle name="Date 2 2 5 2 4 3 2" xfId="7676" xr:uid="{00000000-0005-0000-0000-0000F01B0000}"/>
    <cellStyle name="Date 2 2 5 2 4 3 2 2" xfId="7677" xr:uid="{00000000-0005-0000-0000-0000F11B0000}"/>
    <cellStyle name="Date 2 2 5 2 4 4" xfId="7678" xr:uid="{00000000-0005-0000-0000-0000F21B0000}"/>
    <cellStyle name="Date 2 2 5 2 4 5" xfId="7679" xr:uid="{00000000-0005-0000-0000-0000F31B0000}"/>
    <cellStyle name="Date 2 2 5 2 4 6" xfId="7680" xr:uid="{00000000-0005-0000-0000-0000F41B0000}"/>
    <cellStyle name="Date 2 2 5 2 4 7" xfId="7681" xr:uid="{00000000-0005-0000-0000-0000F51B0000}"/>
    <cellStyle name="Date 2 2 5 2 5" xfId="7682" xr:uid="{00000000-0005-0000-0000-0000F61B0000}"/>
    <cellStyle name="Date 2 2 5 2 5 2" xfId="7683" xr:uid="{00000000-0005-0000-0000-0000F71B0000}"/>
    <cellStyle name="Date 2 2 5 2 5 3" xfId="7684" xr:uid="{00000000-0005-0000-0000-0000F81B0000}"/>
    <cellStyle name="Date 2 2 5 2 5 3 2" xfId="7685" xr:uid="{00000000-0005-0000-0000-0000F91B0000}"/>
    <cellStyle name="Date 2 2 5 2 6" xfId="7686" xr:uid="{00000000-0005-0000-0000-0000FA1B0000}"/>
    <cellStyle name="Date 2 2 5 2 7" xfId="7687" xr:uid="{00000000-0005-0000-0000-0000FB1B0000}"/>
    <cellStyle name="Date 2 2 5 2 8" xfId="7688" xr:uid="{00000000-0005-0000-0000-0000FC1B0000}"/>
    <cellStyle name="Date 2 2 5 2 9" xfId="7689" xr:uid="{00000000-0005-0000-0000-0000FD1B0000}"/>
    <cellStyle name="Date 2 2 5 3" xfId="7690" xr:uid="{00000000-0005-0000-0000-0000FE1B0000}"/>
    <cellStyle name="Date 2 2 5 3 2" xfId="7691" xr:uid="{00000000-0005-0000-0000-0000FF1B0000}"/>
    <cellStyle name="Date 2 2 5 3 2 2" xfId="7692" xr:uid="{00000000-0005-0000-0000-0000001C0000}"/>
    <cellStyle name="Date 2 2 5 3 2 2 2" xfId="7693" xr:uid="{00000000-0005-0000-0000-0000011C0000}"/>
    <cellStyle name="Date 2 2 5 3 2 2 2 2" xfId="7694" xr:uid="{00000000-0005-0000-0000-0000021C0000}"/>
    <cellStyle name="Date 2 2 5 3 2 2 2 3" xfId="7695" xr:uid="{00000000-0005-0000-0000-0000031C0000}"/>
    <cellStyle name="Date 2 2 5 3 2 2 2 3 2" xfId="7696" xr:uid="{00000000-0005-0000-0000-0000041C0000}"/>
    <cellStyle name="Date 2 2 5 3 2 2 2 4" xfId="7697" xr:uid="{00000000-0005-0000-0000-0000051C0000}"/>
    <cellStyle name="Date 2 2 5 3 2 2 3" xfId="7698" xr:uid="{00000000-0005-0000-0000-0000061C0000}"/>
    <cellStyle name="Date 2 2 5 3 2 2 3 2" xfId="7699" xr:uid="{00000000-0005-0000-0000-0000071C0000}"/>
    <cellStyle name="Date 2 2 5 3 2 2 3 2 2" xfId="7700" xr:uid="{00000000-0005-0000-0000-0000081C0000}"/>
    <cellStyle name="Date 2 2 5 3 2 2 4" xfId="7701" xr:uid="{00000000-0005-0000-0000-0000091C0000}"/>
    <cellStyle name="Date 2 2 5 3 2 2 5" xfId="7702" xr:uid="{00000000-0005-0000-0000-00000A1C0000}"/>
    <cellStyle name="Date 2 2 5 3 2 2 6" xfId="7703" xr:uid="{00000000-0005-0000-0000-00000B1C0000}"/>
    <cellStyle name="Date 2 2 5 3 2 2 7" xfId="7704" xr:uid="{00000000-0005-0000-0000-00000C1C0000}"/>
    <cellStyle name="Date 2 2 5 3 2 3" xfId="7705" xr:uid="{00000000-0005-0000-0000-00000D1C0000}"/>
    <cellStyle name="Date 2 2 5 3 2 3 2" xfId="7706" xr:uid="{00000000-0005-0000-0000-00000E1C0000}"/>
    <cellStyle name="Date 2 2 5 3 2 3 3" xfId="7707" xr:uid="{00000000-0005-0000-0000-00000F1C0000}"/>
    <cellStyle name="Date 2 2 5 3 2 3 3 2" xfId="7708" xr:uid="{00000000-0005-0000-0000-0000101C0000}"/>
    <cellStyle name="Date 2 2 5 3 2 3 4" xfId="7709" xr:uid="{00000000-0005-0000-0000-0000111C0000}"/>
    <cellStyle name="Date 2 2 5 3 2 4" xfId="7710" xr:uid="{00000000-0005-0000-0000-0000121C0000}"/>
    <cellStyle name="Date 2 2 5 3 2 4 2" xfId="7711" xr:uid="{00000000-0005-0000-0000-0000131C0000}"/>
    <cellStyle name="Date 2 2 5 3 2 4 2 2" xfId="7712" xr:uid="{00000000-0005-0000-0000-0000141C0000}"/>
    <cellStyle name="Date 2 2 5 3 2 5" xfId="7713" xr:uid="{00000000-0005-0000-0000-0000151C0000}"/>
    <cellStyle name="Date 2 2 5 3 2 6" xfId="7714" xr:uid="{00000000-0005-0000-0000-0000161C0000}"/>
    <cellStyle name="Date 2 2 5 3 2 7" xfId="7715" xr:uid="{00000000-0005-0000-0000-0000171C0000}"/>
    <cellStyle name="Date 2 2 5 3 2 8" xfId="7716" xr:uid="{00000000-0005-0000-0000-0000181C0000}"/>
    <cellStyle name="Date 2 2 5 3 3" xfId="7717" xr:uid="{00000000-0005-0000-0000-0000191C0000}"/>
    <cellStyle name="Date 2 2 5 3 3 2" xfId="7718" xr:uid="{00000000-0005-0000-0000-00001A1C0000}"/>
    <cellStyle name="Date 2 2 5 3 3 2 2" xfId="7719" xr:uid="{00000000-0005-0000-0000-00001B1C0000}"/>
    <cellStyle name="Date 2 2 5 3 3 2 3" xfId="7720" xr:uid="{00000000-0005-0000-0000-00001C1C0000}"/>
    <cellStyle name="Date 2 2 5 3 3 2 3 2" xfId="7721" xr:uid="{00000000-0005-0000-0000-00001D1C0000}"/>
    <cellStyle name="Date 2 2 5 3 3 2 4" xfId="7722" xr:uid="{00000000-0005-0000-0000-00001E1C0000}"/>
    <cellStyle name="Date 2 2 5 3 3 3" xfId="7723" xr:uid="{00000000-0005-0000-0000-00001F1C0000}"/>
    <cellStyle name="Date 2 2 5 3 3 3 2" xfId="7724" xr:uid="{00000000-0005-0000-0000-0000201C0000}"/>
    <cellStyle name="Date 2 2 5 3 3 3 2 2" xfId="7725" xr:uid="{00000000-0005-0000-0000-0000211C0000}"/>
    <cellStyle name="Date 2 2 5 3 3 4" xfId="7726" xr:uid="{00000000-0005-0000-0000-0000221C0000}"/>
    <cellStyle name="Date 2 2 5 3 3 5" xfId="7727" xr:uid="{00000000-0005-0000-0000-0000231C0000}"/>
    <cellStyle name="Date 2 2 5 3 3 6" xfId="7728" xr:uid="{00000000-0005-0000-0000-0000241C0000}"/>
    <cellStyle name="Date 2 2 5 3 3 7" xfId="7729" xr:uid="{00000000-0005-0000-0000-0000251C0000}"/>
    <cellStyle name="Date 2 2 5 3 4" xfId="7730" xr:uid="{00000000-0005-0000-0000-0000261C0000}"/>
    <cellStyle name="Date 2 2 5 3 4 2" xfId="7731" xr:uid="{00000000-0005-0000-0000-0000271C0000}"/>
    <cellStyle name="Date 2 2 5 3 4 3" xfId="7732" xr:uid="{00000000-0005-0000-0000-0000281C0000}"/>
    <cellStyle name="Date 2 2 5 3 4 3 2" xfId="7733" xr:uid="{00000000-0005-0000-0000-0000291C0000}"/>
    <cellStyle name="Date 2 2 5 3 5" xfId="7734" xr:uid="{00000000-0005-0000-0000-00002A1C0000}"/>
    <cellStyle name="Date 2 2 5 4" xfId="7735" xr:uid="{00000000-0005-0000-0000-00002B1C0000}"/>
    <cellStyle name="Date 2 2 5 4 2" xfId="7736" xr:uid="{00000000-0005-0000-0000-00002C1C0000}"/>
    <cellStyle name="Date 2 2 5 4 2 2" xfId="7737" xr:uid="{00000000-0005-0000-0000-00002D1C0000}"/>
    <cellStyle name="Date 2 2 5 4 2 2 2" xfId="7738" xr:uid="{00000000-0005-0000-0000-00002E1C0000}"/>
    <cellStyle name="Date 2 2 5 4 2 2 2 2" xfId="7739" xr:uid="{00000000-0005-0000-0000-00002F1C0000}"/>
    <cellStyle name="Date 2 2 5 4 2 2 2 2 2" xfId="7740" xr:uid="{00000000-0005-0000-0000-0000301C0000}"/>
    <cellStyle name="Date 2 2 5 4 2 2 2 2 3" xfId="7741" xr:uid="{00000000-0005-0000-0000-0000311C0000}"/>
    <cellStyle name="Date 2 2 5 4 2 2 2 2 3 2" xfId="7742" xr:uid="{00000000-0005-0000-0000-0000321C0000}"/>
    <cellStyle name="Date 2 2 5 4 2 2 2 2 4" xfId="7743" xr:uid="{00000000-0005-0000-0000-0000331C0000}"/>
    <cellStyle name="Date 2 2 5 4 2 2 2 3" xfId="7744" xr:uid="{00000000-0005-0000-0000-0000341C0000}"/>
    <cellStyle name="Date 2 2 5 4 2 2 2 3 2" xfId="7745" xr:uid="{00000000-0005-0000-0000-0000351C0000}"/>
    <cellStyle name="Date 2 2 5 4 2 2 2 3 2 2" xfId="7746" xr:uid="{00000000-0005-0000-0000-0000361C0000}"/>
    <cellStyle name="Date 2 2 5 4 2 2 2 4" xfId="7747" xr:uid="{00000000-0005-0000-0000-0000371C0000}"/>
    <cellStyle name="Date 2 2 5 4 2 2 2 5" xfId="7748" xr:uid="{00000000-0005-0000-0000-0000381C0000}"/>
    <cellStyle name="Date 2 2 5 4 2 2 2 6" xfId="7749" xr:uid="{00000000-0005-0000-0000-0000391C0000}"/>
    <cellStyle name="Date 2 2 5 4 2 2 2 7" xfId="7750" xr:uid="{00000000-0005-0000-0000-00003A1C0000}"/>
    <cellStyle name="Date 2 2 5 4 2 2 3" xfId="7751" xr:uid="{00000000-0005-0000-0000-00003B1C0000}"/>
    <cellStyle name="Date 2 2 5 4 2 2 3 2" xfId="7752" xr:uid="{00000000-0005-0000-0000-00003C1C0000}"/>
    <cellStyle name="Date 2 2 5 4 2 2 3 3" xfId="7753" xr:uid="{00000000-0005-0000-0000-00003D1C0000}"/>
    <cellStyle name="Date 2 2 5 4 2 2 3 3 2" xfId="7754" xr:uid="{00000000-0005-0000-0000-00003E1C0000}"/>
    <cellStyle name="Date 2 2 5 4 2 2 3 4" xfId="7755" xr:uid="{00000000-0005-0000-0000-00003F1C0000}"/>
    <cellStyle name="Date 2 2 5 4 2 2 4" xfId="7756" xr:uid="{00000000-0005-0000-0000-0000401C0000}"/>
    <cellStyle name="Date 2 2 5 4 2 2 4 2" xfId="7757" xr:uid="{00000000-0005-0000-0000-0000411C0000}"/>
    <cellStyle name="Date 2 2 5 4 2 2 4 2 2" xfId="7758" xr:uid="{00000000-0005-0000-0000-0000421C0000}"/>
    <cellStyle name="Date 2 2 5 4 2 2 5" xfId="7759" xr:uid="{00000000-0005-0000-0000-0000431C0000}"/>
    <cellStyle name="Date 2 2 5 4 2 2 6" xfId="7760" xr:uid="{00000000-0005-0000-0000-0000441C0000}"/>
    <cellStyle name="Date 2 2 5 4 2 2 7" xfId="7761" xr:uid="{00000000-0005-0000-0000-0000451C0000}"/>
    <cellStyle name="Date 2 2 5 4 2 2 8" xfId="7762" xr:uid="{00000000-0005-0000-0000-0000461C0000}"/>
    <cellStyle name="Date 2 2 5 4 2 3" xfId="7763" xr:uid="{00000000-0005-0000-0000-0000471C0000}"/>
    <cellStyle name="Date 2 2 5 4 2 3 2" xfId="7764" xr:uid="{00000000-0005-0000-0000-0000481C0000}"/>
    <cellStyle name="Date 2 2 5 4 2 3 2 2" xfId="7765" xr:uid="{00000000-0005-0000-0000-0000491C0000}"/>
    <cellStyle name="Date 2 2 5 4 2 3 2 3" xfId="7766" xr:uid="{00000000-0005-0000-0000-00004A1C0000}"/>
    <cellStyle name="Date 2 2 5 4 2 3 2 3 2" xfId="7767" xr:uid="{00000000-0005-0000-0000-00004B1C0000}"/>
    <cellStyle name="Date 2 2 5 4 2 3 2 4" xfId="7768" xr:uid="{00000000-0005-0000-0000-00004C1C0000}"/>
    <cellStyle name="Date 2 2 5 4 2 3 3" xfId="7769" xr:uid="{00000000-0005-0000-0000-00004D1C0000}"/>
    <cellStyle name="Date 2 2 5 4 2 3 3 2" xfId="7770" xr:uid="{00000000-0005-0000-0000-00004E1C0000}"/>
    <cellStyle name="Date 2 2 5 4 2 3 3 2 2" xfId="7771" xr:uid="{00000000-0005-0000-0000-00004F1C0000}"/>
    <cellStyle name="Date 2 2 5 4 2 3 4" xfId="7772" xr:uid="{00000000-0005-0000-0000-0000501C0000}"/>
    <cellStyle name="Date 2 2 5 4 2 3 5" xfId="7773" xr:uid="{00000000-0005-0000-0000-0000511C0000}"/>
    <cellStyle name="Date 2 2 5 4 2 3 6" xfId="7774" xr:uid="{00000000-0005-0000-0000-0000521C0000}"/>
    <cellStyle name="Date 2 2 5 4 2 3 7" xfId="7775" xr:uid="{00000000-0005-0000-0000-0000531C0000}"/>
    <cellStyle name="Date 2 2 5 4 2 4" xfId="7776" xr:uid="{00000000-0005-0000-0000-0000541C0000}"/>
    <cellStyle name="Date 2 2 5 4 2 4 2" xfId="7777" xr:uid="{00000000-0005-0000-0000-0000551C0000}"/>
    <cellStyle name="Date 2 2 5 4 2 4 3" xfId="7778" xr:uid="{00000000-0005-0000-0000-0000561C0000}"/>
    <cellStyle name="Date 2 2 5 4 2 4 3 2" xfId="7779" xr:uid="{00000000-0005-0000-0000-0000571C0000}"/>
    <cellStyle name="Date 2 2 5 4 2 5" xfId="7780" xr:uid="{00000000-0005-0000-0000-0000581C0000}"/>
    <cellStyle name="Date 2 2 5 4 3" xfId="7781" xr:uid="{00000000-0005-0000-0000-0000591C0000}"/>
    <cellStyle name="Date 2 2 5 4 3 2" xfId="7782" xr:uid="{00000000-0005-0000-0000-00005A1C0000}"/>
    <cellStyle name="Date 2 2 5 4 3 2 2" xfId="7783" xr:uid="{00000000-0005-0000-0000-00005B1C0000}"/>
    <cellStyle name="Date 2 2 5 4 3 2 2 2" xfId="7784" xr:uid="{00000000-0005-0000-0000-00005C1C0000}"/>
    <cellStyle name="Date 2 2 5 4 3 2 2 3" xfId="7785" xr:uid="{00000000-0005-0000-0000-00005D1C0000}"/>
    <cellStyle name="Date 2 2 5 4 3 2 2 3 2" xfId="7786" xr:uid="{00000000-0005-0000-0000-00005E1C0000}"/>
    <cellStyle name="Date 2 2 5 4 3 2 2 4" xfId="7787" xr:uid="{00000000-0005-0000-0000-00005F1C0000}"/>
    <cellStyle name="Date 2 2 5 4 3 2 3" xfId="7788" xr:uid="{00000000-0005-0000-0000-0000601C0000}"/>
    <cellStyle name="Date 2 2 5 4 3 2 3 2" xfId="7789" xr:uid="{00000000-0005-0000-0000-0000611C0000}"/>
    <cellStyle name="Date 2 2 5 4 3 2 3 2 2" xfId="7790" xr:uid="{00000000-0005-0000-0000-0000621C0000}"/>
    <cellStyle name="Date 2 2 5 4 3 2 4" xfId="7791" xr:uid="{00000000-0005-0000-0000-0000631C0000}"/>
    <cellStyle name="Date 2 2 5 4 3 2 5" xfId="7792" xr:uid="{00000000-0005-0000-0000-0000641C0000}"/>
    <cellStyle name="Date 2 2 5 4 3 2 6" xfId="7793" xr:uid="{00000000-0005-0000-0000-0000651C0000}"/>
    <cellStyle name="Date 2 2 5 4 3 2 7" xfId="7794" xr:uid="{00000000-0005-0000-0000-0000661C0000}"/>
    <cellStyle name="Date 2 2 5 4 3 3" xfId="7795" xr:uid="{00000000-0005-0000-0000-0000671C0000}"/>
    <cellStyle name="Date 2 2 5 4 3 3 2" xfId="7796" xr:uid="{00000000-0005-0000-0000-0000681C0000}"/>
    <cellStyle name="Date 2 2 5 4 3 3 3" xfId="7797" xr:uid="{00000000-0005-0000-0000-0000691C0000}"/>
    <cellStyle name="Date 2 2 5 4 3 3 3 2" xfId="7798" xr:uid="{00000000-0005-0000-0000-00006A1C0000}"/>
    <cellStyle name="Date 2 2 5 4 3 3 4" xfId="7799" xr:uid="{00000000-0005-0000-0000-00006B1C0000}"/>
    <cellStyle name="Date 2 2 5 4 3 4" xfId="7800" xr:uid="{00000000-0005-0000-0000-00006C1C0000}"/>
    <cellStyle name="Date 2 2 5 4 3 4 2" xfId="7801" xr:uid="{00000000-0005-0000-0000-00006D1C0000}"/>
    <cellStyle name="Date 2 2 5 4 3 4 2 2" xfId="7802" xr:uid="{00000000-0005-0000-0000-00006E1C0000}"/>
    <cellStyle name="Date 2 2 5 4 3 5" xfId="7803" xr:uid="{00000000-0005-0000-0000-00006F1C0000}"/>
    <cellStyle name="Date 2 2 5 4 3 6" xfId="7804" xr:uid="{00000000-0005-0000-0000-0000701C0000}"/>
    <cellStyle name="Date 2 2 5 4 3 7" xfId="7805" xr:uid="{00000000-0005-0000-0000-0000711C0000}"/>
    <cellStyle name="Date 2 2 5 4 3 8" xfId="7806" xr:uid="{00000000-0005-0000-0000-0000721C0000}"/>
    <cellStyle name="Date 2 2 5 4 4" xfId="7807" xr:uid="{00000000-0005-0000-0000-0000731C0000}"/>
    <cellStyle name="Date 2 2 5 4 4 2" xfId="7808" xr:uid="{00000000-0005-0000-0000-0000741C0000}"/>
    <cellStyle name="Date 2 2 5 4 4 2 2" xfId="7809" xr:uid="{00000000-0005-0000-0000-0000751C0000}"/>
    <cellStyle name="Date 2 2 5 4 4 2 3" xfId="7810" xr:uid="{00000000-0005-0000-0000-0000761C0000}"/>
    <cellStyle name="Date 2 2 5 4 4 2 3 2" xfId="7811" xr:uid="{00000000-0005-0000-0000-0000771C0000}"/>
    <cellStyle name="Date 2 2 5 4 4 2 4" xfId="7812" xr:uid="{00000000-0005-0000-0000-0000781C0000}"/>
    <cellStyle name="Date 2 2 5 4 4 3" xfId="7813" xr:uid="{00000000-0005-0000-0000-0000791C0000}"/>
    <cellStyle name="Date 2 2 5 4 4 3 2" xfId="7814" xr:uid="{00000000-0005-0000-0000-00007A1C0000}"/>
    <cellStyle name="Date 2 2 5 4 4 3 2 2" xfId="7815" xr:uid="{00000000-0005-0000-0000-00007B1C0000}"/>
    <cellStyle name="Date 2 2 5 4 4 4" xfId="7816" xr:uid="{00000000-0005-0000-0000-00007C1C0000}"/>
    <cellStyle name="Date 2 2 5 4 4 5" xfId="7817" xr:uid="{00000000-0005-0000-0000-00007D1C0000}"/>
    <cellStyle name="Date 2 2 5 4 4 6" xfId="7818" xr:uid="{00000000-0005-0000-0000-00007E1C0000}"/>
    <cellStyle name="Date 2 2 5 4 4 7" xfId="7819" xr:uid="{00000000-0005-0000-0000-00007F1C0000}"/>
    <cellStyle name="Date 2 2 5 4 5" xfId="7820" xr:uid="{00000000-0005-0000-0000-0000801C0000}"/>
    <cellStyle name="Date 2 2 5 4 5 2" xfId="7821" xr:uid="{00000000-0005-0000-0000-0000811C0000}"/>
    <cellStyle name="Date 2 2 5 4 5 3" xfId="7822" xr:uid="{00000000-0005-0000-0000-0000821C0000}"/>
    <cellStyle name="Date 2 2 5 4 5 3 2" xfId="7823" xr:uid="{00000000-0005-0000-0000-0000831C0000}"/>
    <cellStyle name="Date 2 2 5 4 6" xfId="7824" xr:uid="{00000000-0005-0000-0000-0000841C0000}"/>
    <cellStyle name="Date 2 2 5 4 7" xfId="7825" xr:uid="{00000000-0005-0000-0000-0000851C0000}"/>
    <cellStyle name="Date 2 2 5 4 8" xfId="7826" xr:uid="{00000000-0005-0000-0000-0000861C0000}"/>
    <cellStyle name="Date 2 2 5 4 9" xfId="7827" xr:uid="{00000000-0005-0000-0000-0000871C0000}"/>
    <cellStyle name="Date 2 2 5 5" xfId="7828" xr:uid="{00000000-0005-0000-0000-0000881C0000}"/>
    <cellStyle name="Date 2 2 5 5 2" xfId="7829" xr:uid="{00000000-0005-0000-0000-0000891C0000}"/>
    <cellStyle name="Date 2 2 5 5 2 2" xfId="7830" xr:uid="{00000000-0005-0000-0000-00008A1C0000}"/>
    <cellStyle name="Date 2 2 5 5 2 2 2" xfId="7831" xr:uid="{00000000-0005-0000-0000-00008B1C0000}"/>
    <cellStyle name="Date 2 2 5 5 2 2 3" xfId="7832" xr:uid="{00000000-0005-0000-0000-00008C1C0000}"/>
    <cellStyle name="Date 2 2 5 5 2 2 3 2" xfId="7833" xr:uid="{00000000-0005-0000-0000-00008D1C0000}"/>
    <cellStyle name="Date 2 2 5 5 2 2 4" xfId="7834" xr:uid="{00000000-0005-0000-0000-00008E1C0000}"/>
    <cellStyle name="Date 2 2 5 5 2 3" xfId="7835" xr:uid="{00000000-0005-0000-0000-00008F1C0000}"/>
    <cellStyle name="Date 2 2 5 5 2 3 2" xfId="7836" xr:uid="{00000000-0005-0000-0000-0000901C0000}"/>
    <cellStyle name="Date 2 2 5 5 2 3 2 2" xfId="7837" xr:uid="{00000000-0005-0000-0000-0000911C0000}"/>
    <cellStyle name="Date 2 2 5 5 2 4" xfId="7838" xr:uid="{00000000-0005-0000-0000-0000921C0000}"/>
    <cellStyle name="Date 2 2 5 5 2 5" xfId="7839" xr:uid="{00000000-0005-0000-0000-0000931C0000}"/>
    <cellStyle name="Date 2 2 5 5 2 6" xfId="7840" xr:uid="{00000000-0005-0000-0000-0000941C0000}"/>
    <cellStyle name="Date 2 2 5 5 2 7" xfId="7841" xr:uid="{00000000-0005-0000-0000-0000951C0000}"/>
    <cellStyle name="Date 2 2 5 5 3" xfId="7842" xr:uid="{00000000-0005-0000-0000-0000961C0000}"/>
    <cellStyle name="Date 2 2 5 5 3 2" xfId="7843" xr:uid="{00000000-0005-0000-0000-0000971C0000}"/>
    <cellStyle name="Date 2 2 5 5 3 3" xfId="7844" xr:uid="{00000000-0005-0000-0000-0000981C0000}"/>
    <cellStyle name="Date 2 2 5 5 3 3 2" xfId="7845" xr:uid="{00000000-0005-0000-0000-0000991C0000}"/>
    <cellStyle name="Date 2 2 5 5 3 4" xfId="7846" xr:uid="{00000000-0005-0000-0000-00009A1C0000}"/>
    <cellStyle name="Date 2 2 5 5 4" xfId="7847" xr:uid="{00000000-0005-0000-0000-00009B1C0000}"/>
    <cellStyle name="Date 2 2 5 5 4 2" xfId="7848" xr:uid="{00000000-0005-0000-0000-00009C1C0000}"/>
    <cellStyle name="Date 2 2 5 5 4 2 2" xfId="7849" xr:uid="{00000000-0005-0000-0000-00009D1C0000}"/>
    <cellStyle name="Date 2 2 5 5 5" xfId="7850" xr:uid="{00000000-0005-0000-0000-00009E1C0000}"/>
    <cellStyle name="Date 2 2 5 5 6" xfId="7851" xr:uid="{00000000-0005-0000-0000-00009F1C0000}"/>
    <cellStyle name="Date 2 2 5 5 7" xfId="7852" xr:uid="{00000000-0005-0000-0000-0000A01C0000}"/>
    <cellStyle name="Date 2 2 5 5 8" xfId="7853" xr:uid="{00000000-0005-0000-0000-0000A11C0000}"/>
    <cellStyle name="Date 2 2 5 6" xfId="7854" xr:uid="{00000000-0005-0000-0000-0000A21C0000}"/>
    <cellStyle name="Date 2 2 5 6 2" xfId="7855" xr:uid="{00000000-0005-0000-0000-0000A31C0000}"/>
    <cellStyle name="Date 2 2 5 6 2 2" xfId="7856" xr:uid="{00000000-0005-0000-0000-0000A41C0000}"/>
    <cellStyle name="Date 2 2 5 6 2 3" xfId="7857" xr:uid="{00000000-0005-0000-0000-0000A51C0000}"/>
    <cellStyle name="Date 2 2 5 6 2 3 2" xfId="7858" xr:uid="{00000000-0005-0000-0000-0000A61C0000}"/>
    <cellStyle name="Date 2 2 5 6 2 4" xfId="7859" xr:uid="{00000000-0005-0000-0000-0000A71C0000}"/>
    <cellStyle name="Date 2 2 5 6 3" xfId="7860" xr:uid="{00000000-0005-0000-0000-0000A81C0000}"/>
    <cellStyle name="Date 2 2 5 6 3 2" xfId="7861" xr:uid="{00000000-0005-0000-0000-0000A91C0000}"/>
    <cellStyle name="Date 2 2 5 6 3 2 2" xfId="7862" xr:uid="{00000000-0005-0000-0000-0000AA1C0000}"/>
    <cellStyle name="Date 2 2 5 6 4" xfId="7863" xr:uid="{00000000-0005-0000-0000-0000AB1C0000}"/>
    <cellStyle name="Date 2 2 5 6 5" xfId="7864" xr:uid="{00000000-0005-0000-0000-0000AC1C0000}"/>
    <cellStyle name="Date 2 2 5 6 6" xfId="7865" xr:uid="{00000000-0005-0000-0000-0000AD1C0000}"/>
    <cellStyle name="Date 2 2 5 6 7" xfId="7866" xr:uid="{00000000-0005-0000-0000-0000AE1C0000}"/>
    <cellStyle name="Date 2 2 5 7" xfId="7867" xr:uid="{00000000-0005-0000-0000-0000AF1C0000}"/>
    <cellStyle name="Date 2 2 5 7 2" xfId="7868" xr:uid="{00000000-0005-0000-0000-0000B01C0000}"/>
    <cellStyle name="Date 2 2 5 7 3" xfId="7869" xr:uid="{00000000-0005-0000-0000-0000B11C0000}"/>
    <cellStyle name="Date 2 2 5 7 3 2" xfId="7870" xr:uid="{00000000-0005-0000-0000-0000B21C0000}"/>
    <cellStyle name="Date 2 2 5 8" xfId="7871" xr:uid="{00000000-0005-0000-0000-0000B31C0000}"/>
    <cellStyle name="Date 2 2 5 9" xfId="7872" xr:uid="{00000000-0005-0000-0000-0000B41C0000}"/>
    <cellStyle name="Date 2 2 6" xfId="104" xr:uid="{00000000-0005-0000-0000-0000B51C0000}"/>
    <cellStyle name="Date 2 2 6 2" xfId="7873" xr:uid="{00000000-0005-0000-0000-0000B61C0000}"/>
    <cellStyle name="Date 2 2 6 2 2" xfId="7874" xr:uid="{00000000-0005-0000-0000-0000B71C0000}"/>
    <cellStyle name="Date 2 2 6 2 2 2" xfId="7875" xr:uid="{00000000-0005-0000-0000-0000B81C0000}"/>
    <cellStyle name="Date 2 2 6 2 2 2 2" xfId="7876" xr:uid="{00000000-0005-0000-0000-0000B91C0000}"/>
    <cellStyle name="Date 2 2 6 2 2 2 2 2" xfId="7877" xr:uid="{00000000-0005-0000-0000-0000BA1C0000}"/>
    <cellStyle name="Date 2 2 6 2 2 2 2 3" xfId="7878" xr:uid="{00000000-0005-0000-0000-0000BB1C0000}"/>
    <cellStyle name="Date 2 2 6 2 2 2 2 3 2" xfId="7879" xr:uid="{00000000-0005-0000-0000-0000BC1C0000}"/>
    <cellStyle name="Date 2 2 6 2 2 2 2 4" xfId="7880" xr:uid="{00000000-0005-0000-0000-0000BD1C0000}"/>
    <cellStyle name="Date 2 2 6 2 2 2 3" xfId="7881" xr:uid="{00000000-0005-0000-0000-0000BE1C0000}"/>
    <cellStyle name="Date 2 2 6 2 2 2 3 2" xfId="7882" xr:uid="{00000000-0005-0000-0000-0000BF1C0000}"/>
    <cellStyle name="Date 2 2 6 2 2 2 3 2 2" xfId="7883" xr:uid="{00000000-0005-0000-0000-0000C01C0000}"/>
    <cellStyle name="Date 2 2 6 2 2 2 4" xfId="7884" xr:uid="{00000000-0005-0000-0000-0000C11C0000}"/>
    <cellStyle name="Date 2 2 6 2 2 2 5" xfId="7885" xr:uid="{00000000-0005-0000-0000-0000C21C0000}"/>
    <cellStyle name="Date 2 2 6 2 2 2 6" xfId="7886" xr:uid="{00000000-0005-0000-0000-0000C31C0000}"/>
    <cellStyle name="Date 2 2 6 2 2 2 7" xfId="7887" xr:uid="{00000000-0005-0000-0000-0000C41C0000}"/>
    <cellStyle name="Date 2 2 6 2 2 3" xfId="7888" xr:uid="{00000000-0005-0000-0000-0000C51C0000}"/>
    <cellStyle name="Date 2 2 6 2 2 3 2" xfId="7889" xr:uid="{00000000-0005-0000-0000-0000C61C0000}"/>
    <cellStyle name="Date 2 2 6 2 2 3 3" xfId="7890" xr:uid="{00000000-0005-0000-0000-0000C71C0000}"/>
    <cellStyle name="Date 2 2 6 2 2 3 3 2" xfId="7891" xr:uid="{00000000-0005-0000-0000-0000C81C0000}"/>
    <cellStyle name="Date 2 2 6 2 2 3 4" xfId="7892" xr:uid="{00000000-0005-0000-0000-0000C91C0000}"/>
    <cellStyle name="Date 2 2 6 2 2 4" xfId="7893" xr:uid="{00000000-0005-0000-0000-0000CA1C0000}"/>
    <cellStyle name="Date 2 2 6 2 2 4 2" xfId="7894" xr:uid="{00000000-0005-0000-0000-0000CB1C0000}"/>
    <cellStyle name="Date 2 2 6 2 2 4 2 2" xfId="7895" xr:uid="{00000000-0005-0000-0000-0000CC1C0000}"/>
    <cellStyle name="Date 2 2 6 2 2 5" xfId="7896" xr:uid="{00000000-0005-0000-0000-0000CD1C0000}"/>
    <cellStyle name="Date 2 2 6 2 2 6" xfId="7897" xr:uid="{00000000-0005-0000-0000-0000CE1C0000}"/>
    <cellStyle name="Date 2 2 6 2 2 7" xfId="7898" xr:uid="{00000000-0005-0000-0000-0000CF1C0000}"/>
    <cellStyle name="Date 2 2 6 2 2 8" xfId="7899" xr:uid="{00000000-0005-0000-0000-0000D01C0000}"/>
    <cellStyle name="Date 2 2 6 2 3" xfId="7900" xr:uid="{00000000-0005-0000-0000-0000D11C0000}"/>
    <cellStyle name="Date 2 2 6 2 3 2" xfId="7901" xr:uid="{00000000-0005-0000-0000-0000D21C0000}"/>
    <cellStyle name="Date 2 2 6 2 3 2 2" xfId="7902" xr:uid="{00000000-0005-0000-0000-0000D31C0000}"/>
    <cellStyle name="Date 2 2 6 2 3 2 3" xfId="7903" xr:uid="{00000000-0005-0000-0000-0000D41C0000}"/>
    <cellStyle name="Date 2 2 6 2 3 2 3 2" xfId="7904" xr:uid="{00000000-0005-0000-0000-0000D51C0000}"/>
    <cellStyle name="Date 2 2 6 2 3 2 4" xfId="7905" xr:uid="{00000000-0005-0000-0000-0000D61C0000}"/>
    <cellStyle name="Date 2 2 6 2 3 3" xfId="7906" xr:uid="{00000000-0005-0000-0000-0000D71C0000}"/>
    <cellStyle name="Date 2 2 6 2 3 3 2" xfId="7907" xr:uid="{00000000-0005-0000-0000-0000D81C0000}"/>
    <cellStyle name="Date 2 2 6 2 3 3 2 2" xfId="7908" xr:uid="{00000000-0005-0000-0000-0000D91C0000}"/>
    <cellStyle name="Date 2 2 6 2 3 4" xfId="7909" xr:uid="{00000000-0005-0000-0000-0000DA1C0000}"/>
    <cellStyle name="Date 2 2 6 2 3 5" xfId="7910" xr:uid="{00000000-0005-0000-0000-0000DB1C0000}"/>
    <cellStyle name="Date 2 2 6 2 3 6" xfId="7911" xr:uid="{00000000-0005-0000-0000-0000DC1C0000}"/>
    <cellStyle name="Date 2 2 6 2 3 7" xfId="7912" xr:uid="{00000000-0005-0000-0000-0000DD1C0000}"/>
    <cellStyle name="Date 2 2 6 2 4" xfId="7913" xr:uid="{00000000-0005-0000-0000-0000DE1C0000}"/>
    <cellStyle name="Date 2 2 6 2 4 2" xfId="7914" xr:uid="{00000000-0005-0000-0000-0000DF1C0000}"/>
    <cellStyle name="Date 2 2 6 2 4 3" xfId="7915" xr:uid="{00000000-0005-0000-0000-0000E01C0000}"/>
    <cellStyle name="Date 2 2 6 2 4 3 2" xfId="7916" xr:uid="{00000000-0005-0000-0000-0000E11C0000}"/>
    <cellStyle name="Date 2 2 6 2 5" xfId="7917" xr:uid="{00000000-0005-0000-0000-0000E21C0000}"/>
    <cellStyle name="Date 2 2 6 3" xfId="7918" xr:uid="{00000000-0005-0000-0000-0000E31C0000}"/>
    <cellStyle name="Date 2 2 6 3 2" xfId="7919" xr:uid="{00000000-0005-0000-0000-0000E41C0000}"/>
    <cellStyle name="Date 2 2 6 3 2 2" xfId="7920" xr:uid="{00000000-0005-0000-0000-0000E51C0000}"/>
    <cellStyle name="Date 2 2 6 3 2 2 2" xfId="7921" xr:uid="{00000000-0005-0000-0000-0000E61C0000}"/>
    <cellStyle name="Date 2 2 6 3 2 2 3" xfId="7922" xr:uid="{00000000-0005-0000-0000-0000E71C0000}"/>
    <cellStyle name="Date 2 2 6 3 2 2 3 2" xfId="7923" xr:uid="{00000000-0005-0000-0000-0000E81C0000}"/>
    <cellStyle name="Date 2 2 6 3 2 2 4" xfId="7924" xr:uid="{00000000-0005-0000-0000-0000E91C0000}"/>
    <cellStyle name="Date 2 2 6 3 2 3" xfId="7925" xr:uid="{00000000-0005-0000-0000-0000EA1C0000}"/>
    <cellStyle name="Date 2 2 6 3 2 3 2" xfId="7926" xr:uid="{00000000-0005-0000-0000-0000EB1C0000}"/>
    <cellStyle name="Date 2 2 6 3 2 3 2 2" xfId="7927" xr:uid="{00000000-0005-0000-0000-0000EC1C0000}"/>
    <cellStyle name="Date 2 2 6 3 2 4" xfId="7928" xr:uid="{00000000-0005-0000-0000-0000ED1C0000}"/>
    <cellStyle name="Date 2 2 6 3 2 5" xfId="7929" xr:uid="{00000000-0005-0000-0000-0000EE1C0000}"/>
    <cellStyle name="Date 2 2 6 3 2 6" xfId="7930" xr:uid="{00000000-0005-0000-0000-0000EF1C0000}"/>
    <cellStyle name="Date 2 2 6 3 2 7" xfId="7931" xr:uid="{00000000-0005-0000-0000-0000F01C0000}"/>
    <cellStyle name="Date 2 2 6 3 3" xfId="7932" xr:uid="{00000000-0005-0000-0000-0000F11C0000}"/>
    <cellStyle name="Date 2 2 6 3 3 2" xfId="7933" xr:uid="{00000000-0005-0000-0000-0000F21C0000}"/>
    <cellStyle name="Date 2 2 6 3 3 3" xfId="7934" xr:uid="{00000000-0005-0000-0000-0000F31C0000}"/>
    <cellStyle name="Date 2 2 6 3 3 3 2" xfId="7935" xr:uid="{00000000-0005-0000-0000-0000F41C0000}"/>
    <cellStyle name="Date 2 2 6 3 3 4" xfId="7936" xr:uid="{00000000-0005-0000-0000-0000F51C0000}"/>
    <cellStyle name="Date 2 2 6 3 4" xfId="7937" xr:uid="{00000000-0005-0000-0000-0000F61C0000}"/>
    <cellStyle name="Date 2 2 6 3 4 2" xfId="7938" xr:uid="{00000000-0005-0000-0000-0000F71C0000}"/>
    <cellStyle name="Date 2 2 6 3 4 2 2" xfId="7939" xr:uid="{00000000-0005-0000-0000-0000F81C0000}"/>
    <cellStyle name="Date 2 2 6 3 5" xfId="7940" xr:uid="{00000000-0005-0000-0000-0000F91C0000}"/>
    <cellStyle name="Date 2 2 6 3 6" xfId="7941" xr:uid="{00000000-0005-0000-0000-0000FA1C0000}"/>
    <cellStyle name="Date 2 2 6 3 7" xfId="7942" xr:uid="{00000000-0005-0000-0000-0000FB1C0000}"/>
    <cellStyle name="Date 2 2 6 3 8" xfId="7943" xr:uid="{00000000-0005-0000-0000-0000FC1C0000}"/>
    <cellStyle name="Date 2 2 6 4" xfId="7944" xr:uid="{00000000-0005-0000-0000-0000FD1C0000}"/>
    <cellStyle name="Date 2 2 6 4 2" xfId="7945" xr:uid="{00000000-0005-0000-0000-0000FE1C0000}"/>
    <cellStyle name="Date 2 2 6 4 2 2" xfId="7946" xr:uid="{00000000-0005-0000-0000-0000FF1C0000}"/>
    <cellStyle name="Date 2 2 6 4 2 3" xfId="7947" xr:uid="{00000000-0005-0000-0000-0000001D0000}"/>
    <cellStyle name="Date 2 2 6 4 2 3 2" xfId="7948" xr:uid="{00000000-0005-0000-0000-0000011D0000}"/>
    <cellStyle name="Date 2 2 6 4 2 4" xfId="7949" xr:uid="{00000000-0005-0000-0000-0000021D0000}"/>
    <cellStyle name="Date 2 2 6 4 3" xfId="7950" xr:uid="{00000000-0005-0000-0000-0000031D0000}"/>
    <cellStyle name="Date 2 2 6 4 3 2" xfId="7951" xr:uid="{00000000-0005-0000-0000-0000041D0000}"/>
    <cellStyle name="Date 2 2 6 4 3 2 2" xfId="7952" xr:uid="{00000000-0005-0000-0000-0000051D0000}"/>
    <cellStyle name="Date 2 2 6 4 4" xfId="7953" xr:uid="{00000000-0005-0000-0000-0000061D0000}"/>
    <cellStyle name="Date 2 2 6 4 5" xfId="7954" xr:uid="{00000000-0005-0000-0000-0000071D0000}"/>
    <cellStyle name="Date 2 2 6 4 6" xfId="7955" xr:uid="{00000000-0005-0000-0000-0000081D0000}"/>
    <cellStyle name="Date 2 2 6 4 7" xfId="7956" xr:uid="{00000000-0005-0000-0000-0000091D0000}"/>
    <cellStyle name="Date 2 2 6 5" xfId="7957" xr:uid="{00000000-0005-0000-0000-00000A1D0000}"/>
    <cellStyle name="Date 2 2 6 5 2" xfId="7958" xr:uid="{00000000-0005-0000-0000-00000B1D0000}"/>
    <cellStyle name="Date 2 2 6 5 3" xfId="7959" xr:uid="{00000000-0005-0000-0000-00000C1D0000}"/>
    <cellStyle name="Date 2 2 6 5 3 2" xfId="7960" xr:uid="{00000000-0005-0000-0000-00000D1D0000}"/>
    <cellStyle name="Date 2 2 6 6" xfId="7961" xr:uid="{00000000-0005-0000-0000-00000E1D0000}"/>
    <cellStyle name="Date 2 2 6 7" xfId="7962" xr:uid="{00000000-0005-0000-0000-00000F1D0000}"/>
    <cellStyle name="Date 2 2 6 8" xfId="7963" xr:uid="{00000000-0005-0000-0000-0000101D0000}"/>
    <cellStyle name="Date 2 2 6 9" xfId="7964" xr:uid="{00000000-0005-0000-0000-0000111D0000}"/>
    <cellStyle name="Date 2 2 7" xfId="105" xr:uid="{00000000-0005-0000-0000-0000121D0000}"/>
    <cellStyle name="Date 2 2 7 2" xfId="7965" xr:uid="{00000000-0005-0000-0000-0000131D0000}"/>
    <cellStyle name="Date 2 2 7 2 2" xfId="7966" xr:uid="{00000000-0005-0000-0000-0000141D0000}"/>
    <cellStyle name="Date 2 2 7 2 2 2" xfId="7967" xr:uid="{00000000-0005-0000-0000-0000151D0000}"/>
    <cellStyle name="Date 2 2 7 2 2 2 2" xfId="7968" xr:uid="{00000000-0005-0000-0000-0000161D0000}"/>
    <cellStyle name="Date 2 2 7 2 2 2 2 2" xfId="7969" xr:uid="{00000000-0005-0000-0000-0000171D0000}"/>
    <cellStyle name="Date 2 2 7 2 2 2 2 3" xfId="7970" xr:uid="{00000000-0005-0000-0000-0000181D0000}"/>
    <cellStyle name="Date 2 2 7 2 2 2 2 3 2" xfId="7971" xr:uid="{00000000-0005-0000-0000-0000191D0000}"/>
    <cellStyle name="Date 2 2 7 2 2 2 2 4" xfId="7972" xr:uid="{00000000-0005-0000-0000-00001A1D0000}"/>
    <cellStyle name="Date 2 2 7 2 2 2 3" xfId="7973" xr:uid="{00000000-0005-0000-0000-00001B1D0000}"/>
    <cellStyle name="Date 2 2 7 2 2 2 3 2" xfId="7974" xr:uid="{00000000-0005-0000-0000-00001C1D0000}"/>
    <cellStyle name="Date 2 2 7 2 2 2 3 2 2" xfId="7975" xr:uid="{00000000-0005-0000-0000-00001D1D0000}"/>
    <cellStyle name="Date 2 2 7 2 2 2 4" xfId="7976" xr:uid="{00000000-0005-0000-0000-00001E1D0000}"/>
    <cellStyle name="Date 2 2 7 2 2 2 5" xfId="7977" xr:uid="{00000000-0005-0000-0000-00001F1D0000}"/>
    <cellStyle name="Date 2 2 7 2 2 2 6" xfId="7978" xr:uid="{00000000-0005-0000-0000-0000201D0000}"/>
    <cellStyle name="Date 2 2 7 2 2 2 7" xfId="7979" xr:uid="{00000000-0005-0000-0000-0000211D0000}"/>
    <cellStyle name="Date 2 2 7 2 2 3" xfId="7980" xr:uid="{00000000-0005-0000-0000-0000221D0000}"/>
    <cellStyle name="Date 2 2 7 2 2 3 2" xfId="7981" xr:uid="{00000000-0005-0000-0000-0000231D0000}"/>
    <cellStyle name="Date 2 2 7 2 2 3 3" xfId="7982" xr:uid="{00000000-0005-0000-0000-0000241D0000}"/>
    <cellStyle name="Date 2 2 7 2 2 3 3 2" xfId="7983" xr:uid="{00000000-0005-0000-0000-0000251D0000}"/>
    <cellStyle name="Date 2 2 7 2 2 3 4" xfId="7984" xr:uid="{00000000-0005-0000-0000-0000261D0000}"/>
    <cellStyle name="Date 2 2 7 2 2 4" xfId="7985" xr:uid="{00000000-0005-0000-0000-0000271D0000}"/>
    <cellStyle name="Date 2 2 7 2 2 4 2" xfId="7986" xr:uid="{00000000-0005-0000-0000-0000281D0000}"/>
    <cellStyle name="Date 2 2 7 2 2 4 2 2" xfId="7987" xr:uid="{00000000-0005-0000-0000-0000291D0000}"/>
    <cellStyle name="Date 2 2 7 2 2 5" xfId="7988" xr:uid="{00000000-0005-0000-0000-00002A1D0000}"/>
    <cellStyle name="Date 2 2 7 2 2 6" xfId="7989" xr:uid="{00000000-0005-0000-0000-00002B1D0000}"/>
    <cellStyle name="Date 2 2 7 2 2 7" xfId="7990" xr:uid="{00000000-0005-0000-0000-00002C1D0000}"/>
    <cellStyle name="Date 2 2 7 2 2 8" xfId="7991" xr:uid="{00000000-0005-0000-0000-00002D1D0000}"/>
    <cellStyle name="Date 2 2 7 2 3" xfId="7992" xr:uid="{00000000-0005-0000-0000-00002E1D0000}"/>
    <cellStyle name="Date 2 2 7 2 3 2" xfId="7993" xr:uid="{00000000-0005-0000-0000-00002F1D0000}"/>
    <cellStyle name="Date 2 2 7 2 3 2 2" xfId="7994" xr:uid="{00000000-0005-0000-0000-0000301D0000}"/>
    <cellStyle name="Date 2 2 7 2 3 2 3" xfId="7995" xr:uid="{00000000-0005-0000-0000-0000311D0000}"/>
    <cellStyle name="Date 2 2 7 2 3 2 3 2" xfId="7996" xr:uid="{00000000-0005-0000-0000-0000321D0000}"/>
    <cellStyle name="Date 2 2 7 2 3 2 4" xfId="7997" xr:uid="{00000000-0005-0000-0000-0000331D0000}"/>
    <cellStyle name="Date 2 2 7 2 3 3" xfId="7998" xr:uid="{00000000-0005-0000-0000-0000341D0000}"/>
    <cellStyle name="Date 2 2 7 2 3 3 2" xfId="7999" xr:uid="{00000000-0005-0000-0000-0000351D0000}"/>
    <cellStyle name="Date 2 2 7 2 3 3 2 2" xfId="8000" xr:uid="{00000000-0005-0000-0000-0000361D0000}"/>
    <cellStyle name="Date 2 2 7 2 3 4" xfId="8001" xr:uid="{00000000-0005-0000-0000-0000371D0000}"/>
    <cellStyle name="Date 2 2 7 2 3 5" xfId="8002" xr:uid="{00000000-0005-0000-0000-0000381D0000}"/>
    <cellStyle name="Date 2 2 7 2 3 6" xfId="8003" xr:uid="{00000000-0005-0000-0000-0000391D0000}"/>
    <cellStyle name="Date 2 2 7 2 3 7" xfId="8004" xr:uid="{00000000-0005-0000-0000-00003A1D0000}"/>
    <cellStyle name="Date 2 2 7 2 4" xfId="8005" xr:uid="{00000000-0005-0000-0000-00003B1D0000}"/>
    <cellStyle name="Date 2 2 7 2 4 2" xfId="8006" xr:uid="{00000000-0005-0000-0000-00003C1D0000}"/>
    <cellStyle name="Date 2 2 7 2 4 3" xfId="8007" xr:uid="{00000000-0005-0000-0000-00003D1D0000}"/>
    <cellStyle name="Date 2 2 7 2 4 3 2" xfId="8008" xr:uid="{00000000-0005-0000-0000-00003E1D0000}"/>
    <cellStyle name="Date 2 2 7 2 5" xfId="8009" xr:uid="{00000000-0005-0000-0000-00003F1D0000}"/>
    <cellStyle name="Date 2 2 7 3" xfId="8010" xr:uid="{00000000-0005-0000-0000-0000401D0000}"/>
    <cellStyle name="Date 2 2 7 3 2" xfId="8011" xr:uid="{00000000-0005-0000-0000-0000411D0000}"/>
    <cellStyle name="Date 2 2 7 3 2 2" xfId="8012" xr:uid="{00000000-0005-0000-0000-0000421D0000}"/>
    <cellStyle name="Date 2 2 7 3 2 2 2" xfId="8013" xr:uid="{00000000-0005-0000-0000-0000431D0000}"/>
    <cellStyle name="Date 2 2 7 3 2 2 3" xfId="8014" xr:uid="{00000000-0005-0000-0000-0000441D0000}"/>
    <cellStyle name="Date 2 2 7 3 2 2 3 2" xfId="8015" xr:uid="{00000000-0005-0000-0000-0000451D0000}"/>
    <cellStyle name="Date 2 2 7 3 2 2 4" xfId="8016" xr:uid="{00000000-0005-0000-0000-0000461D0000}"/>
    <cellStyle name="Date 2 2 7 3 2 3" xfId="8017" xr:uid="{00000000-0005-0000-0000-0000471D0000}"/>
    <cellStyle name="Date 2 2 7 3 2 3 2" xfId="8018" xr:uid="{00000000-0005-0000-0000-0000481D0000}"/>
    <cellStyle name="Date 2 2 7 3 2 3 2 2" xfId="8019" xr:uid="{00000000-0005-0000-0000-0000491D0000}"/>
    <cellStyle name="Date 2 2 7 3 2 4" xfId="8020" xr:uid="{00000000-0005-0000-0000-00004A1D0000}"/>
    <cellStyle name="Date 2 2 7 3 2 5" xfId="8021" xr:uid="{00000000-0005-0000-0000-00004B1D0000}"/>
    <cellStyle name="Date 2 2 7 3 2 6" xfId="8022" xr:uid="{00000000-0005-0000-0000-00004C1D0000}"/>
    <cellStyle name="Date 2 2 7 3 2 7" xfId="8023" xr:uid="{00000000-0005-0000-0000-00004D1D0000}"/>
    <cellStyle name="Date 2 2 7 3 3" xfId="8024" xr:uid="{00000000-0005-0000-0000-00004E1D0000}"/>
    <cellStyle name="Date 2 2 7 3 3 2" xfId="8025" xr:uid="{00000000-0005-0000-0000-00004F1D0000}"/>
    <cellStyle name="Date 2 2 7 3 3 3" xfId="8026" xr:uid="{00000000-0005-0000-0000-0000501D0000}"/>
    <cellStyle name="Date 2 2 7 3 3 3 2" xfId="8027" xr:uid="{00000000-0005-0000-0000-0000511D0000}"/>
    <cellStyle name="Date 2 2 7 3 3 4" xfId="8028" xr:uid="{00000000-0005-0000-0000-0000521D0000}"/>
    <cellStyle name="Date 2 2 7 3 4" xfId="8029" xr:uid="{00000000-0005-0000-0000-0000531D0000}"/>
    <cellStyle name="Date 2 2 7 3 4 2" xfId="8030" xr:uid="{00000000-0005-0000-0000-0000541D0000}"/>
    <cellStyle name="Date 2 2 7 3 4 2 2" xfId="8031" xr:uid="{00000000-0005-0000-0000-0000551D0000}"/>
    <cellStyle name="Date 2 2 7 3 5" xfId="8032" xr:uid="{00000000-0005-0000-0000-0000561D0000}"/>
    <cellStyle name="Date 2 2 7 3 6" xfId="8033" xr:uid="{00000000-0005-0000-0000-0000571D0000}"/>
    <cellStyle name="Date 2 2 7 3 7" xfId="8034" xr:uid="{00000000-0005-0000-0000-0000581D0000}"/>
    <cellStyle name="Date 2 2 7 3 8" xfId="8035" xr:uid="{00000000-0005-0000-0000-0000591D0000}"/>
    <cellStyle name="Date 2 2 7 4" xfId="8036" xr:uid="{00000000-0005-0000-0000-00005A1D0000}"/>
    <cellStyle name="Date 2 2 7 4 2" xfId="8037" xr:uid="{00000000-0005-0000-0000-00005B1D0000}"/>
    <cellStyle name="Date 2 2 7 4 2 2" xfId="8038" xr:uid="{00000000-0005-0000-0000-00005C1D0000}"/>
    <cellStyle name="Date 2 2 7 4 2 3" xfId="8039" xr:uid="{00000000-0005-0000-0000-00005D1D0000}"/>
    <cellStyle name="Date 2 2 7 4 2 3 2" xfId="8040" xr:uid="{00000000-0005-0000-0000-00005E1D0000}"/>
    <cellStyle name="Date 2 2 7 4 2 4" xfId="8041" xr:uid="{00000000-0005-0000-0000-00005F1D0000}"/>
    <cellStyle name="Date 2 2 7 4 3" xfId="8042" xr:uid="{00000000-0005-0000-0000-0000601D0000}"/>
    <cellStyle name="Date 2 2 7 4 3 2" xfId="8043" xr:uid="{00000000-0005-0000-0000-0000611D0000}"/>
    <cellStyle name="Date 2 2 7 4 3 2 2" xfId="8044" xr:uid="{00000000-0005-0000-0000-0000621D0000}"/>
    <cellStyle name="Date 2 2 7 4 4" xfId="8045" xr:uid="{00000000-0005-0000-0000-0000631D0000}"/>
    <cellStyle name="Date 2 2 7 4 5" xfId="8046" xr:uid="{00000000-0005-0000-0000-0000641D0000}"/>
    <cellStyle name="Date 2 2 7 4 6" xfId="8047" xr:uid="{00000000-0005-0000-0000-0000651D0000}"/>
    <cellStyle name="Date 2 2 7 4 7" xfId="8048" xr:uid="{00000000-0005-0000-0000-0000661D0000}"/>
    <cellStyle name="Date 2 2 7 5" xfId="8049" xr:uid="{00000000-0005-0000-0000-0000671D0000}"/>
    <cellStyle name="Date 2 2 7 5 2" xfId="8050" xr:uid="{00000000-0005-0000-0000-0000681D0000}"/>
    <cellStyle name="Date 2 2 7 5 3" xfId="8051" xr:uid="{00000000-0005-0000-0000-0000691D0000}"/>
    <cellStyle name="Date 2 2 7 5 3 2" xfId="8052" xr:uid="{00000000-0005-0000-0000-00006A1D0000}"/>
    <cellStyle name="Date 2 2 7 6" xfId="8053" xr:uid="{00000000-0005-0000-0000-00006B1D0000}"/>
    <cellStyle name="Date 2 2 7 7" xfId="8054" xr:uid="{00000000-0005-0000-0000-00006C1D0000}"/>
    <cellStyle name="Date 2 2 7 8" xfId="8055" xr:uid="{00000000-0005-0000-0000-00006D1D0000}"/>
    <cellStyle name="Date 2 2 7 9" xfId="8056" xr:uid="{00000000-0005-0000-0000-00006E1D0000}"/>
    <cellStyle name="Date 2 2 8" xfId="8057" xr:uid="{00000000-0005-0000-0000-00006F1D0000}"/>
    <cellStyle name="Date 2 2 8 2" xfId="8058" xr:uid="{00000000-0005-0000-0000-0000701D0000}"/>
    <cellStyle name="Date 2 2 8 2 2" xfId="8059" xr:uid="{00000000-0005-0000-0000-0000711D0000}"/>
    <cellStyle name="Date 2 2 8 2 2 2" xfId="8060" xr:uid="{00000000-0005-0000-0000-0000721D0000}"/>
    <cellStyle name="Date 2 2 8 2 2 3" xfId="8061" xr:uid="{00000000-0005-0000-0000-0000731D0000}"/>
    <cellStyle name="Date 2 2 8 2 2 3 2" xfId="8062" xr:uid="{00000000-0005-0000-0000-0000741D0000}"/>
    <cellStyle name="Date 2 2 8 2 2 4" xfId="8063" xr:uid="{00000000-0005-0000-0000-0000751D0000}"/>
    <cellStyle name="Date 2 2 8 2 3" xfId="8064" xr:uid="{00000000-0005-0000-0000-0000761D0000}"/>
    <cellStyle name="Date 2 2 8 2 3 2" xfId="8065" xr:uid="{00000000-0005-0000-0000-0000771D0000}"/>
    <cellStyle name="Date 2 2 8 2 3 2 2" xfId="8066" xr:uid="{00000000-0005-0000-0000-0000781D0000}"/>
    <cellStyle name="Date 2 2 8 2 4" xfId="8067" xr:uid="{00000000-0005-0000-0000-0000791D0000}"/>
    <cellStyle name="Date 2 2 8 2 5" xfId="8068" xr:uid="{00000000-0005-0000-0000-00007A1D0000}"/>
    <cellStyle name="Date 2 2 8 2 6" xfId="8069" xr:uid="{00000000-0005-0000-0000-00007B1D0000}"/>
    <cellStyle name="Date 2 2 8 2 7" xfId="8070" xr:uid="{00000000-0005-0000-0000-00007C1D0000}"/>
    <cellStyle name="Date 2 2 8 3" xfId="8071" xr:uid="{00000000-0005-0000-0000-00007D1D0000}"/>
    <cellStyle name="Date 2 2 8 3 2" xfId="8072" xr:uid="{00000000-0005-0000-0000-00007E1D0000}"/>
    <cellStyle name="Date 2 2 8 3 3" xfId="8073" xr:uid="{00000000-0005-0000-0000-00007F1D0000}"/>
    <cellStyle name="Date 2 2 8 3 3 2" xfId="8074" xr:uid="{00000000-0005-0000-0000-0000801D0000}"/>
    <cellStyle name="Date 2 2 8 3 4" xfId="8075" xr:uid="{00000000-0005-0000-0000-0000811D0000}"/>
    <cellStyle name="Date 2 2 8 4" xfId="8076" xr:uid="{00000000-0005-0000-0000-0000821D0000}"/>
    <cellStyle name="Date 2 2 8 4 2" xfId="8077" xr:uid="{00000000-0005-0000-0000-0000831D0000}"/>
    <cellStyle name="Date 2 2 8 4 2 2" xfId="8078" xr:uid="{00000000-0005-0000-0000-0000841D0000}"/>
    <cellStyle name="Date 2 2 8 5" xfId="8079" xr:uid="{00000000-0005-0000-0000-0000851D0000}"/>
    <cellStyle name="Date 2 2 8 6" xfId="8080" xr:uid="{00000000-0005-0000-0000-0000861D0000}"/>
    <cellStyle name="Date 2 2 8 7" xfId="8081" xr:uid="{00000000-0005-0000-0000-0000871D0000}"/>
    <cellStyle name="Date 2 2 8 8" xfId="8082" xr:uid="{00000000-0005-0000-0000-0000881D0000}"/>
    <cellStyle name="Date 2 2 9" xfId="8083" xr:uid="{00000000-0005-0000-0000-0000891D0000}"/>
    <cellStyle name="Date 2 2 9 2" xfId="8084" xr:uid="{00000000-0005-0000-0000-00008A1D0000}"/>
    <cellStyle name="Date 2 2 9 2 2" xfId="8085" xr:uid="{00000000-0005-0000-0000-00008B1D0000}"/>
    <cellStyle name="Date 2 2 9 2 3" xfId="8086" xr:uid="{00000000-0005-0000-0000-00008C1D0000}"/>
    <cellStyle name="Date 2 2 9 2 3 2" xfId="8087" xr:uid="{00000000-0005-0000-0000-00008D1D0000}"/>
    <cellStyle name="Date 2 2 9 2 4" xfId="8088" xr:uid="{00000000-0005-0000-0000-00008E1D0000}"/>
    <cellStyle name="Date 2 2 9 3" xfId="8089" xr:uid="{00000000-0005-0000-0000-00008F1D0000}"/>
    <cellStyle name="Date 2 2 9 3 2" xfId="8090" xr:uid="{00000000-0005-0000-0000-0000901D0000}"/>
    <cellStyle name="Date 2 2 9 3 2 2" xfId="8091" xr:uid="{00000000-0005-0000-0000-0000911D0000}"/>
    <cellStyle name="Date 2 2 9 4" xfId="8092" xr:uid="{00000000-0005-0000-0000-0000921D0000}"/>
    <cellStyle name="Date 2 2 9 5" xfId="8093" xr:uid="{00000000-0005-0000-0000-0000931D0000}"/>
    <cellStyle name="Date 2 2 9 6" xfId="8094" xr:uid="{00000000-0005-0000-0000-0000941D0000}"/>
    <cellStyle name="Date 2 2 9 7" xfId="8095" xr:uid="{00000000-0005-0000-0000-0000951D0000}"/>
    <cellStyle name="Date 2 3" xfId="106" xr:uid="{00000000-0005-0000-0000-0000961D0000}"/>
    <cellStyle name="Date 2 3 10" xfId="8096" xr:uid="{00000000-0005-0000-0000-0000971D0000}"/>
    <cellStyle name="Date 2 3 10 2" xfId="8097" xr:uid="{00000000-0005-0000-0000-0000981D0000}"/>
    <cellStyle name="Date 2 3 10 3" xfId="8098" xr:uid="{00000000-0005-0000-0000-0000991D0000}"/>
    <cellStyle name="Date 2 3 10 3 2" xfId="8099" xr:uid="{00000000-0005-0000-0000-00009A1D0000}"/>
    <cellStyle name="Date 2 3 11" xfId="8100" xr:uid="{00000000-0005-0000-0000-00009B1D0000}"/>
    <cellStyle name="Date 2 3 2" xfId="107" xr:uid="{00000000-0005-0000-0000-00009C1D0000}"/>
    <cellStyle name="Date 2 3 2 2" xfId="108" xr:uid="{00000000-0005-0000-0000-00009D1D0000}"/>
    <cellStyle name="Date 2 3 2 2 10" xfId="8101" xr:uid="{00000000-0005-0000-0000-00009E1D0000}"/>
    <cellStyle name="Date 2 3 2 2 11" xfId="8102" xr:uid="{00000000-0005-0000-0000-00009F1D0000}"/>
    <cellStyle name="Date 2 3 2 2 12" xfId="8103" xr:uid="{00000000-0005-0000-0000-0000A01D0000}"/>
    <cellStyle name="Date 2 3 2 2 2" xfId="8104" xr:uid="{00000000-0005-0000-0000-0000A11D0000}"/>
    <cellStyle name="Date 2 3 2 2 2 2" xfId="8105" xr:uid="{00000000-0005-0000-0000-0000A21D0000}"/>
    <cellStyle name="Date 2 3 2 2 2 2 10" xfId="8106" xr:uid="{00000000-0005-0000-0000-0000A31D0000}"/>
    <cellStyle name="Date 2 3 2 2 2 2 11" xfId="8107" xr:uid="{00000000-0005-0000-0000-0000A41D0000}"/>
    <cellStyle name="Date 2 3 2 2 2 2 2" xfId="8108" xr:uid="{00000000-0005-0000-0000-0000A51D0000}"/>
    <cellStyle name="Date 2 3 2 2 2 2 2 2" xfId="8109" xr:uid="{00000000-0005-0000-0000-0000A61D0000}"/>
    <cellStyle name="Date 2 3 2 2 2 2 2 2 2" xfId="8110" xr:uid="{00000000-0005-0000-0000-0000A71D0000}"/>
    <cellStyle name="Date 2 3 2 2 2 2 2 2 2 2" xfId="8111" xr:uid="{00000000-0005-0000-0000-0000A81D0000}"/>
    <cellStyle name="Date 2 3 2 2 2 2 2 2 2 2 2" xfId="8112" xr:uid="{00000000-0005-0000-0000-0000A91D0000}"/>
    <cellStyle name="Date 2 3 2 2 2 2 2 2 2 2 2 2" xfId="8113" xr:uid="{00000000-0005-0000-0000-0000AA1D0000}"/>
    <cellStyle name="Date 2 3 2 2 2 2 2 2 2 2 2 3" xfId="8114" xr:uid="{00000000-0005-0000-0000-0000AB1D0000}"/>
    <cellStyle name="Date 2 3 2 2 2 2 2 2 2 2 2 3 2" xfId="8115" xr:uid="{00000000-0005-0000-0000-0000AC1D0000}"/>
    <cellStyle name="Date 2 3 2 2 2 2 2 2 2 2 2 4" xfId="8116" xr:uid="{00000000-0005-0000-0000-0000AD1D0000}"/>
    <cellStyle name="Date 2 3 2 2 2 2 2 2 2 2 3" xfId="8117" xr:uid="{00000000-0005-0000-0000-0000AE1D0000}"/>
    <cellStyle name="Date 2 3 2 2 2 2 2 2 2 2 3 2" xfId="8118" xr:uid="{00000000-0005-0000-0000-0000AF1D0000}"/>
    <cellStyle name="Date 2 3 2 2 2 2 2 2 2 2 3 2 2" xfId="8119" xr:uid="{00000000-0005-0000-0000-0000B01D0000}"/>
    <cellStyle name="Date 2 3 2 2 2 2 2 2 2 2 4" xfId="8120" xr:uid="{00000000-0005-0000-0000-0000B11D0000}"/>
    <cellStyle name="Date 2 3 2 2 2 2 2 2 2 2 5" xfId="8121" xr:uid="{00000000-0005-0000-0000-0000B21D0000}"/>
    <cellStyle name="Date 2 3 2 2 2 2 2 2 2 2 6" xfId="8122" xr:uid="{00000000-0005-0000-0000-0000B31D0000}"/>
    <cellStyle name="Date 2 3 2 2 2 2 2 2 2 2 7" xfId="8123" xr:uid="{00000000-0005-0000-0000-0000B41D0000}"/>
    <cellStyle name="Date 2 3 2 2 2 2 2 2 2 3" xfId="8124" xr:uid="{00000000-0005-0000-0000-0000B51D0000}"/>
    <cellStyle name="Date 2 3 2 2 2 2 2 2 2 3 2" xfId="8125" xr:uid="{00000000-0005-0000-0000-0000B61D0000}"/>
    <cellStyle name="Date 2 3 2 2 2 2 2 2 2 3 3" xfId="8126" xr:uid="{00000000-0005-0000-0000-0000B71D0000}"/>
    <cellStyle name="Date 2 3 2 2 2 2 2 2 2 3 3 2" xfId="8127" xr:uid="{00000000-0005-0000-0000-0000B81D0000}"/>
    <cellStyle name="Date 2 3 2 2 2 2 2 2 2 3 4" xfId="8128" xr:uid="{00000000-0005-0000-0000-0000B91D0000}"/>
    <cellStyle name="Date 2 3 2 2 2 2 2 2 2 4" xfId="8129" xr:uid="{00000000-0005-0000-0000-0000BA1D0000}"/>
    <cellStyle name="Date 2 3 2 2 2 2 2 2 2 4 2" xfId="8130" xr:uid="{00000000-0005-0000-0000-0000BB1D0000}"/>
    <cellStyle name="Date 2 3 2 2 2 2 2 2 2 4 2 2" xfId="8131" xr:uid="{00000000-0005-0000-0000-0000BC1D0000}"/>
    <cellStyle name="Date 2 3 2 2 2 2 2 2 2 5" xfId="8132" xr:uid="{00000000-0005-0000-0000-0000BD1D0000}"/>
    <cellStyle name="Date 2 3 2 2 2 2 2 2 2 6" xfId="8133" xr:uid="{00000000-0005-0000-0000-0000BE1D0000}"/>
    <cellStyle name="Date 2 3 2 2 2 2 2 2 2 7" xfId="8134" xr:uid="{00000000-0005-0000-0000-0000BF1D0000}"/>
    <cellStyle name="Date 2 3 2 2 2 2 2 2 2 8" xfId="8135" xr:uid="{00000000-0005-0000-0000-0000C01D0000}"/>
    <cellStyle name="Date 2 3 2 2 2 2 2 2 3" xfId="8136" xr:uid="{00000000-0005-0000-0000-0000C11D0000}"/>
    <cellStyle name="Date 2 3 2 2 2 2 2 2 3 2" xfId="8137" xr:uid="{00000000-0005-0000-0000-0000C21D0000}"/>
    <cellStyle name="Date 2 3 2 2 2 2 2 2 3 2 2" xfId="8138" xr:uid="{00000000-0005-0000-0000-0000C31D0000}"/>
    <cellStyle name="Date 2 3 2 2 2 2 2 2 3 2 3" xfId="8139" xr:uid="{00000000-0005-0000-0000-0000C41D0000}"/>
    <cellStyle name="Date 2 3 2 2 2 2 2 2 3 2 3 2" xfId="8140" xr:uid="{00000000-0005-0000-0000-0000C51D0000}"/>
    <cellStyle name="Date 2 3 2 2 2 2 2 2 3 2 4" xfId="8141" xr:uid="{00000000-0005-0000-0000-0000C61D0000}"/>
    <cellStyle name="Date 2 3 2 2 2 2 2 2 3 3" xfId="8142" xr:uid="{00000000-0005-0000-0000-0000C71D0000}"/>
    <cellStyle name="Date 2 3 2 2 2 2 2 2 3 3 2" xfId="8143" xr:uid="{00000000-0005-0000-0000-0000C81D0000}"/>
    <cellStyle name="Date 2 3 2 2 2 2 2 2 3 3 2 2" xfId="8144" xr:uid="{00000000-0005-0000-0000-0000C91D0000}"/>
    <cellStyle name="Date 2 3 2 2 2 2 2 2 3 4" xfId="8145" xr:uid="{00000000-0005-0000-0000-0000CA1D0000}"/>
    <cellStyle name="Date 2 3 2 2 2 2 2 2 3 5" xfId="8146" xr:uid="{00000000-0005-0000-0000-0000CB1D0000}"/>
    <cellStyle name="Date 2 3 2 2 2 2 2 2 3 6" xfId="8147" xr:uid="{00000000-0005-0000-0000-0000CC1D0000}"/>
    <cellStyle name="Date 2 3 2 2 2 2 2 2 3 7" xfId="8148" xr:uid="{00000000-0005-0000-0000-0000CD1D0000}"/>
    <cellStyle name="Date 2 3 2 2 2 2 2 2 4" xfId="8149" xr:uid="{00000000-0005-0000-0000-0000CE1D0000}"/>
    <cellStyle name="Date 2 3 2 2 2 2 2 2 4 2" xfId="8150" xr:uid="{00000000-0005-0000-0000-0000CF1D0000}"/>
    <cellStyle name="Date 2 3 2 2 2 2 2 2 4 3" xfId="8151" xr:uid="{00000000-0005-0000-0000-0000D01D0000}"/>
    <cellStyle name="Date 2 3 2 2 2 2 2 2 4 3 2" xfId="8152" xr:uid="{00000000-0005-0000-0000-0000D11D0000}"/>
    <cellStyle name="Date 2 3 2 2 2 2 2 2 5" xfId="8153" xr:uid="{00000000-0005-0000-0000-0000D21D0000}"/>
    <cellStyle name="Date 2 3 2 2 2 2 2 3" xfId="8154" xr:uid="{00000000-0005-0000-0000-0000D31D0000}"/>
    <cellStyle name="Date 2 3 2 2 2 2 2 3 2" xfId="8155" xr:uid="{00000000-0005-0000-0000-0000D41D0000}"/>
    <cellStyle name="Date 2 3 2 2 2 2 2 3 2 2" xfId="8156" xr:uid="{00000000-0005-0000-0000-0000D51D0000}"/>
    <cellStyle name="Date 2 3 2 2 2 2 2 3 2 2 2" xfId="8157" xr:uid="{00000000-0005-0000-0000-0000D61D0000}"/>
    <cellStyle name="Date 2 3 2 2 2 2 2 3 2 2 3" xfId="8158" xr:uid="{00000000-0005-0000-0000-0000D71D0000}"/>
    <cellStyle name="Date 2 3 2 2 2 2 2 3 2 2 3 2" xfId="8159" xr:uid="{00000000-0005-0000-0000-0000D81D0000}"/>
    <cellStyle name="Date 2 3 2 2 2 2 2 3 2 2 4" xfId="8160" xr:uid="{00000000-0005-0000-0000-0000D91D0000}"/>
    <cellStyle name="Date 2 3 2 2 2 2 2 3 2 3" xfId="8161" xr:uid="{00000000-0005-0000-0000-0000DA1D0000}"/>
    <cellStyle name="Date 2 3 2 2 2 2 2 3 2 3 2" xfId="8162" xr:uid="{00000000-0005-0000-0000-0000DB1D0000}"/>
    <cellStyle name="Date 2 3 2 2 2 2 2 3 2 3 2 2" xfId="8163" xr:uid="{00000000-0005-0000-0000-0000DC1D0000}"/>
    <cellStyle name="Date 2 3 2 2 2 2 2 3 2 4" xfId="8164" xr:uid="{00000000-0005-0000-0000-0000DD1D0000}"/>
    <cellStyle name="Date 2 3 2 2 2 2 2 3 2 5" xfId="8165" xr:uid="{00000000-0005-0000-0000-0000DE1D0000}"/>
    <cellStyle name="Date 2 3 2 2 2 2 2 3 2 6" xfId="8166" xr:uid="{00000000-0005-0000-0000-0000DF1D0000}"/>
    <cellStyle name="Date 2 3 2 2 2 2 2 3 2 7" xfId="8167" xr:uid="{00000000-0005-0000-0000-0000E01D0000}"/>
    <cellStyle name="Date 2 3 2 2 2 2 2 3 3" xfId="8168" xr:uid="{00000000-0005-0000-0000-0000E11D0000}"/>
    <cellStyle name="Date 2 3 2 2 2 2 2 3 3 2" xfId="8169" xr:uid="{00000000-0005-0000-0000-0000E21D0000}"/>
    <cellStyle name="Date 2 3 2 2 2 2 2 3 3 3" xfId="8170" xr:uid="{00000000-0005-0000-0000-0000E31D0000}"/>
    <cellStyle name="Date 2 3 2 2 2 2 2 3 3 3 2" xfId="8171" xr:uid="{00000000-0005-0000-0000-0000E41D0000}"/>
    <cellStyle name="Date 2 3 2 2 2 2 2 3 3 4" xfId="8172" xr:uid="{00000000-0005-0000-0000-0000E51D0000}"/>
    <cellStyle name="Date 2 3 2 2 2 2 2 3 4" xfId="8173" xr:uid="{00000000-0005-0000-0000-0000E61D0000}"/>
    <cellStyle name="Date 2 3 2 2 2 2 2 3 4 2" xfId="8174" xr:uid="{00000000-0005-0000-0000-0000E71D0000}"/>
    <cellStyle name="Date 2 3 2 2 2 2 2 3 4 2 2" xfId="8175" xr:uid="{00000000-0005-0000-0000-0000E81D0000}"/>
    <cellStyle name="Date 2 3 2 2 2 2 2 3 5" xfId="8176" xr:uid="{00000000-0005-0000-0000-0000E91D0000}"/>
    <cellStyle name="Date 2 3 2 2 2 2 2 3 6" xfId="8177" xr:uid="{00000000-0005-0000-0000-0000EA1D0000}"/>
    <cellStyle name="Date 2 3 2 2 2 2 2 3 7" xfId="8178" xr:uid="{00000000-0005-0000-0000-0000EB1D0000}"/>
    <cellStyle name="Date 2 3 2 2 2 2 2 3 8" xfId="8179" xr:uid="{00000000-0005-0000-0000-0000EC1D0000}"/>
    <cellStyle name="Date 2 3 2 2 2 2 2 4" xfId="8180" xr:uid="{00000000-0005-0000-0000-0000ED1D0000}"/>
    <cellStyle name="Date 2 3 2 2 2 2 2 4 2" xfId="8181" xr:uid="{00000000-0005-0000-0000-0000EE1D0000}"/>
    <cellStyle name="Date 2 3 2 2 2 2 2 4 2 2" xfId="8182" xr:uid="{00000000-0005-0000-0000-0000EF1D0000}"/>
    <cellStyle name="Date 2 3 2 2 2 2 2 4 2 3" xfId="8183" xr:uid="{00000000-0005-0000-0000-0000F01D0000}"/>
    <cellStyle name="Date 2 3 2 2 2 2 2 4 2 3 2" xfId="8184" xr:uid="{00000000-0005-0000-0000-0000F11D0000}"/>
    <cellStyle name="Date 2 3 2 2 2 2 2 4 2 4" xfId="8185" xr:uid="{00000000-0005-0000-0000-0000F21D0000}"/>
    <cellStyle name="Date 2 3 2 2 2 2 2 4 3" xfId="8186" xr:uid="{00000000-0005-0000-0000-0000F31D0000}"/>
    <cellStyle name="Date 2 3 2 2 2 2 2 4 3 2" xfId="8187" xr:uid="{00000000-0005-0000-0000-0000F41D0000}"/>
    <cellStyle name="Date 2 3 2 2 2 2 2 4 3 2 2" xfId="8188" xr:uid="{00000000-0005-0000-0000-0000F51D0000}"/>
    <cellStyle name="Date 2 3 2 2 2 2 2 4 4" xfId="8189" xr:uid="{00000000-0005-0000-0000-0000F61D0000}"/>
    <cellStyle name="Date 2 3 2 2 2 2 2 4 5" xfId="8190" xr:uid="{00000000-0005-0000-0000-0000F71D0000}"/>
    <cellStyle name="Date 2 3 2 2 2 2 2 4 6" xfId="8191" xr:uid="{00000000-0005-0000-0000-0000F81D0000}"/>
    <cellStyle name="Date 2 3 2 2 2 2 2 4 7" xfId="8192" xr:uid="{00000000-0005-0000-0000-0000F91D0000}"/>
    <cellStyle name="Date 2 3 2 2 2 2 2 5" xfId="8193" xr:uid="{00000000-0005-0000-0000-0000FA1D0000}"/>
    <cellStyle name="Date 2 3 2 2 2 2 2 5 2" xfId="8194" xr:uid="{00000000-0005-0000-0000-0000FB1D0000}"/>
    <cellStyle name="Date 2 3 2 2 2 2 2 5 3" xfId="8195" xr:uid="{00000000-0005-0000-0000-0000FC1D0000}"/>
    <cellStyle name="Date 2 3 2 2 2 2 2 5 3 2" xfId="8196" xr:uid="{00000000-0005-0000-0000-0000FD1D0000}"/>
    <cellStyle name="Date 2 3 2 2 2 2 2 6" xfId="8197" xr:uid="{00000000-0005-0000-0000-0000FE1D0000}"/>
    <cellStyle name="Date 2 3 2 2 2 2 2 7" xfId="8198" xr:uid="{00000000-0005-0000-0000-0000FF1D0000}"/>
    <cellStyle name="Date 2 3 2 2 2 2 2 8" xfId="8199" xr:uid="{00000000-0005-0000-0000-0000001E0000}"/>
    <cellStyle name="Date 2 3 2 2 2 2 2 9" xfId="8200" xr:uid="{00000000-0005-0000-0000-0000011E0000}"/>
    <cellStyle name="Date 2 3 2 2 2 2 3" xfId="8201" xr:uid="{00000000-0005-0000-0000-0000021E0000}"/>
    <cellStyle name="Date 2 3 2 2 2 2 3 2" xfId="8202" xr:uid="{00000000-0005-0000-0000-0000031E0000}"/>
    <cellStyle name="Date 2 3 2 2 2 2 3 2 2" xfId="8203" xr:uid="{00000000-0005-0000-0000-0000041E0000}"/>
    <cellStyle name="Date 2 3 2 2 2 2 3 2 2 2" xfId="8204" xr:uid="{00000000-0005-0000-0000-0000051E0000}"/>
    <cellStyle name="Date 2 3 2 2 2 2 3 2 2 2 2" xfId="8205" xr:uid="{00000000-0005-0000-0000-0000061E0000}"/>
    <cellStyle name="Date 2 3 2 2 2 2 3 2 2 2 3" xfId="8206" xr:uid="{00000000-0005-0000-0000-0000071E0000}"/>
    <cellStyle name="Date 2 3 2 2 2 2 3 2 2 2 3 2" xfId="8207" xr:uid="{00000000-0005-0000-0000-0000081E0000}"/>
    <cellStyle name="Date 2 3 2 2 2 2 3 2 2 2 4" xfId="8208" xr:uid="{00000000-0005-0000-0000-0000091E0000}"/>
    <cellStyle name="Date 2 3 2 2 2 2 3 2 2 3" xfId="8209" xr:uid="{00000000-0005-0000-0000-00000A1E0000}"/>
    <cellStyle name="Date 2 3 2 2 2 2 3 2 2 3 2" xfId="8210" xr:uid="{00000000-0005-0000-0000-00000B1E0000}"/>
    <cellStyle name="Date 2 3 2 2 2 2 3 2 2 3 2 2" xfId="8211" xr:uid="{00000000-0005-0000-0000-00000C1E0000}"/>
    <cellStyle name="Date 2 3 2 2 2 2 3 2 2 4" xfId="8212" xr:uid="{00000000-0005-0000-0000-00000D1E0000}"/>
    <cellStyle name="Date 2 3 2 2 2 2 3 2 2 5" xfId="8213" xr:uid="{00000000-0005-0000-0000-00000E1E0000}"/>
    <cellStyle name="Date 2 3 2 2 2 2 3 2 2 6" xfId="8214" xr:uid="{00000000-0005-0000-0000-00000F1E0000}"/>
    <cellStyle name="Date 2 3 2 2 2 2 3 2 2 7" xfId="8215" xr:uid="{00000000-0005-0000-0000-0000101E0000}"/>
    <cellStyle name="Date 2 3 2 2 2 2 3 2 3" xfId="8216" xr:uid="{00000000-0005-0000-0000-0000111E0000}"/>
    <cellStyle name="Date 2 3 2 2 2 2 3 2 3 2" xfId="8217" xr:uid="{00000000-0005-0000-0000-0000121E0000}"/>
    <cellStyle name="Date 2 3 2 2 2 2 3 2 3 3" xfId="8218" xr:uid="{00000000-0005-0000-0000-0000131E0000}"/>
    <cellStyle name="Date 2 3 2 2 2 2 3 2 3 3 2" xfId="8219" xr:uid="{00000000-0005-0000-0000-0000141E0000}"/>
    <cellStyle name="Date 2 3 2 2 2 2 3 2 3 4" xfId="8220" xr:uid="{00000000-0005-0000-0000-0000151E0000}"/>
    <cellStyle name="Date 2 3 2 2 2 2 3 2 4" xfId="8221" xr:uid="{00000000-0005-0000-0000-0000161E0000}"/>
    <cellStyle name="Date 2 3 2 2 2 2 3 2 4 2" xfId="8222" xr:uid="{00000000-0005-0000-0000-0000171E0000}"/>
    <cellStyle name="Date 2 3 2 2 2 2 3 2 4 2 2" xfId="8223" xr:uid="{00000000-0005-0000-0000-0000181E0000}"/>
    <cellStyle name="Date 2 3 2 2 2 2 3 2 5" xfId="8224" xr:uid="{00000000-0005-0000-0000-0000191E0000}"/>
    <cellStyle name="Date 2 3 2 2 2 2 3 2 6" xfId="8225" xr:uid="{00000000-0005-0000-0000-00001A1E0000}"/>
    <cellStyle name="Date 2 3 2 2 2 2 3 2 7" xfId="8226" xr:uid="{00000000-0005-0000-0000-00001B1E0000}"/>
    <cellStyle name="Date 2 3 2 2 2 2 3 2 8" xfId="8227" xr:uid="{00000000-0005-0000-0000-00001C1E0000}"/>
    <cellStyle name="Date 2 3 2 2 2 2 3 3" xfId="8228" xr:uid="{00000000-0005-0000-0000-00001D1E0000}"/>
    <cellStyle name="Date 2 3 2 2 2 2 3 3 2" xfId="8229" xr:uid="{00000000-0005-0000-0000-00001E1E0000}"/>
    <cellStyle name="Date 2 3 2 2 2 2 3 3 2 2" xfId="8230" xr:uid="{00000000-0005-0000-0000-00001F1E0000}"/>
    <cellStyle name="Date 2 3 2 2 2 2 3 3 2 3" xfId="8231" xr:uid="{00000000-0005-0000-0000-0000201E0000}"/>
    <cellStyle name="Date 2 3 2 2 2 2 3 3 2 3 2" xfId="8232" xr:uid="{00000000-0005-0000-0000-0000211E0000}"/>
    <cellStyle name="Date 2 3 2 2 2 2 3 3 2 4" xfId="8233" xr:uid="{00000000-0005-0000-0000-0000221E0000}"/>
    <cellStyle name="Date 2 3 2 2 2 2 3 3 3" xfId="8234" xr:uid="{00000000-0005-0000-0000-0000231E0000}"/>
    <cellStyle name="Date 2 3 2 2 2 2 3 3 3 2" xfId="8235" xr:uid="{00000000-0005-0000-0000-0000241E0000}"/>
    <cellStyle name="Date 2 3 2 2 2 2 3 3 3 2 2" xfId="8236" xr:uid="{00000000-0005-0000-0000-0000251E0000}"/>
    <cellStyle name="Date 2 3 2 2 2 2 3 3 4" xfId="8237" xr:uid="{00000000-0005-0000-0000-0000261E0000}"/>
    <cellStyle name="Date 2 3 2 2 2 2 3 3 5" xfId="8238" xr:uid="{00000000-0005-0000-0000-0000271E0000}"/>
    <cellStyle name="Date 2 3 2 2 2 2 3 3 6" xfId="8239" xr:uid="{00000000-0005-0000-0000-0000281E0000}"/>
    <cellStyle name="Date 2 3 2 2 2 2 3 3 7" xfId="8240" xr:uid="{00000000-0005-0000-0000-0000291E0000}"/>
    <cellStyle name="Date 2 3 2 2 2 2 3 4" xfId="8241" xr:uid="{00000000-0005-0000-0000-00002A1E0000}"/>
    <cellStyle name="Date 2 3 2 2 2 2 3 4 2" xfId="8242" xr:uid="{00000000-0005-0000-0000-00002B1E0000}"/>
    <cellStyle name="Date 2 3 2 2 2 2 3 4 3" xfId="8243" xr:uid="{00000000-0005-0000-0000-00002C1E0000}"/>
    <cellStyle name="Date 2 3 2 2 2 2 3 4 3 2" xfId="8244" xr:uid="{00000000-0005-0000-0000-00002D1E0000}"/>
    <cellStyle name="Date 2 3 2 2 2 2 3 5" xfId="8245" xr:uid="{00000000-0005-0000-0000-00002E1E0000}"/>
    <cellStyle name="Date 2 3 2 2 2 2 4" xfId="8246" xr:uid="{00000000-0005-0000-0000-00002F1E0000}"/>
    <cellStyle name="Date 2 3 2 2 2 2 4 2" xfId="8247" xr:uid="{00000000-0005-0000-0000-0000301E0000}"/>
    <cellStyle name="Date 2 3 2 2 2 2 4 2 2" xfId="8248" xr:uid="{00000000-0005-0000-0000-0000311E0000}"/>
    <cellStyle name="Date 2 3 2 2 2 2 4 2 2 2" xfId="8249" xr:uid="{00000000-0005-0000-0000-0000321E0000}"/>
    <cellStyle name="Date 2 3 2 2 2 2 4 2 2 2 2" xfId="8250" xr:uid="{00000000-0005-0000-0000-0000331E0000}"/>
    <cellStyle name="Date 2 3 2 2 2 2 4 2 2 2 2 2" xfId="8251" xr:uid="{00000000-0005-0000-0000-0000341E0000}"/>
    <cellStyle name="Date 2 3 2 2 2 2 4 2 2 2 2 3" xfId="8252" xr:uid="{00000000-0005-0000-0000-0000351E0000}"/>
    <cellStyle name="Date 2 3 2 2 2 2 4 2 2 2 2 3 2" xfId="8253" xr:uid="{00000000-0005-0000-0000-0000361E0000}"/>
    <cellStyle name="Date 2 3 2 2 2 2 4 2 2 2 2 4" xfId="8254" xr:uid="{00000000-0005-0000-0000-0000371E0000}"/>
    <cellStyle name="Date 2 3 2 2 2 2 4 2 2 2 3" xfId="8255" xr:uid="{00000000-0005-0000-0000-0000381E0000}"/>
    <cellStyle name="Date 2 3 2 2 2 2 4 2 2 2 3 2" xfId="8256" xr:uid="{00000000-0005-0000-0000-0000391E0000}"/>
    <cellStyle name="Date 2 3 2 2 2 2 4 2 2 2 3 2 2" xfId="8257" xr:uid="{00000000-0005-0000-0000-00003A1E0000}"/>
    <cellStyle name="Date 2 3 2 2 2 2 4 2 2 2 4" xfId="8258" xr:uid="{00000000-0005-0000-0000-00003B1E0000}"/>
    <cellStyle name="Date 2 3 2 2 2 2 4 2 2 2 5" xfId="8259" xr:uid="{00000000-0005-0000-0000-00003C1E0000}"/>
    <cellStyle name="Date 2 3 2 2 2 2 4 2 2 2 6" xfId="8260" xr:uid="{00000000-0005-0000-0000-00003D1E0000}"/>
    <cellStyle name="Date 2 3 2 2 2 2 4 2 2 2 7" xfId="8261" xr:uid="{00000000-0005-0000-0000-00003E1E0000}"/>
    <cellStyle name="Date 2 3 2 2 2 2 4 2 2 3" xfId="8262" xr:uid="{00000000-0005-0000-0000-00003F1E0000}"/>
    <cellStyle name="Date 2 3 2 2 2 2 4 2 2 3 2" xfId="8263" xr:uid="{00000000-0005-0000-0000-0000401E0000}"/>
    <cellStyle name="Date 2 3 2 2 2 2 4 2 2 3 3" xfId="8264" xr:uid="{00000000-0005-0000-0000-0000411E0000}"/>
    <cellStyle name="Date 2 3 2 2 2 2 4 2 2 3 3 2" xfId="8265" xr:uid="{00000000-0005-0000-0000-0000421E0000}"/>
    <cellStyle name="Date 2 3 2 2 2 2 4 2 2 3 4" xfId="8266" xr:uid="{00000000-0005-0000-0000-0000431E0000}"/>
    <cellStyle name="Date 2 3 2 2 2 2 4 2 2 4" xfId="8267" xr:uid="{00000000-0005-0000-0000-0000441E0000}"/>
    <cellStyle name="Date 2 3 2 2 2 2 4 2 2 4 2" xfId="8268" xr:uid="{00000000-0005-0000-0000-0000451E0000}"/>
    <cellStyle name="Date 2 3 2 2 2 2 4 2 2 4 2 2" xfId="8269" xr:uid="{00000000-0005-0000-0000-0000461E0000}"/>
    <cellStyle name="Date 2 3 2 2 2 2 4 2 2 5" xfId="8270" xr:uid="{00000000-0005-0000-0000-0000471E0000}"/>
    <cellStyle name="Date 2 3 2 2 2 2 4 2 2 6" xfId="8271" xr:uid="{00000000-0005-0000-0000-0000481E0000}"/>
    <cellStyle name="Date 2 3 2 2 2 2 4 2 2 7" xfId="8272" xr:uid="{00000000-0005-0000-0000-0000491E0000}"/>
    <cellStyle name="Date 2 3 2 2 2 2 4 2 2 8" xfId="8273" xr:uid="{00000000-0005-0000-0000-00004A1E0000}"/>
    <cellStyle name="Date 2 3 2 2 2 2 4 2 3" xfId="8274" xr:uid="{00000000-0005-0000-0000-00004B1E0000}"/>
    <cellStyle name="Date 2 3 2 2 2 2 4 2 3 2" xfId="8275" xr:uid="{00000000-0005-0000-0000-00004C1E0000}"/>
    <cellStyle name="Date 2 3 2 2 2 2 4 2 3 2 2" xfId="8276" xr:uid="{00000000-0005-0000-0000-00004D1E0000}"/>
    <cellStyle name="Date 2 3 2 2 2 2 4 2 3 2 3" xfId="8277" xr:uid="{00000000-0005-0000-0000-00004E1E0000}"/>
    <cellStyle name="Date 2 3 2 2 2 2 4 2 3 2 3 2" xfId="8278" xr:uid="{00000000-0005-0000-0000-00004F1E0000}"/>
    <cellStyle name="Date 2 3 2 2 2 2 4 2 3 2 4" xfId="8279" xr:uid="{00000000-0005-0000-0000-0000501E0000}"/>
    <cellStyle name="Date 2 3 2 2 2 2 4 2 3 3" xfId="8280" xr:uid="{00000000-0005-0000-0000-0000511E0000}"/>
    <cellStyle name="Date 2 3 2 2 2 2 4 2 3 3 2" xfId="8281" xr:uid="{00000000-0005-0000-0000-0000521E0000}"/>
    <cellStyle name="Date 2 3 2 2 2 2 4 2 3 3 2 2" xfId="8282" xr:uid="{00000000-0005-0000-0000-0000531E0000}"/>
    <cellStyle name="Date 2 3 2 2 2 2 4 2 3 4" xfId="8283" xr:uid="{00000000-0005-0000-0000-0000541E0000}"/>
    <cellStyle name="Date 2 3 2 2 2 2 4 2 3 5" xfId="8284" xr:uid="{00000000-0005-0000-0000-0000551E0000}"/>
    <cellStyle name="Date 2 3 2 2 2 2 4 2 3 6" xfId="8285" xr:uid="{00000000-0005-0000-0000-0000561E0000}"/>
    <cellStyle name="Date 2 3 2 2 2 2 4 2 3 7" xfId="8286" xr:uid="{00000000-0005-0000-0000-0000571E0000}"/>
    <cellStyle name="Date 2 3 2 2 2 2 4 2 4" xfId="8287" xr:uid="{00000000-0005-0000-0000-0000581E0000}"/>
    <cellStyle name="Date 2 3 2 2 2 2 4 2 4 2" xfId="8288" xr:uid="{00000000-0005-0000-0000-0000591E0000}"/>
    <cellStyle name="Date 2 3 2 2 2 2 4 2 4 3" xfId="8289" xr:uid="{00000000-0005-0000-0000-00005A1E0000}"/>
    <cellStyle name="Date 2 3 2 2 2 2 4 2 4 3 2" xfId="8290" xr:uid="{00000000-0005-0000-0000-00005B1E0000}"/>
    <cellStyle name="Date 2 3 2 2 2 2 4 2 5" xfId="8291" xr:uid="{00000000-0005-0000-0000-00005C1E0000}"/>
    <cellStyle name="Date 2 3 2 2 2 2 4 3" xfId="8292" xr:uid="{00000000-0005-0000-0000-00005D1E0000}"/>
    <cellStyle name="Date 2 3 2 2 2 2 4 3 2" xfId="8293" xr:uid="{00000000-0005-0000-0000-00005E1E0000}"/>
    <cellStyle name="Date 2 3 2 2 2 2 4 3 2 2" xfId="8294" xr:uid="{00000000-0005-0000-0000-00005F1E0000}"/>
    <cellStyle name="Date 2 3 2 2 2 2 4 3 2 2 2" xfId="8295" xr:uid="{00000000-0005-0000-0000-0000601E0000}"/>
    <cellStyle name="Date 2 3 2 2 2 2 4 3 2 2 3" xfId="8296" xr:uid="{00000000-0005-0000-0000-0000611E0000}"/>
    <cellStyle name="Date 2 3 2 2 2 2 4 3 2 2 3 2" xfId="8297" xr:uid="{00000000-0005-0000-0000-0000621E0000}"/>
    <cellStyle name="Date 2 3 2 2 2 2 4 3 2 2 4" xfId="8298" xr:uid="{00000000-0005-0000-0000-0000631E0000}"/>
    <cellStyle name="Date 2 3 2 2 2 2 4 3 2 3" xfId="8299" xr:uid="{00000000-0005-0000-0000-0000641E0000}"/>
    <cellStyle name="Date 2 3 2 2 2 2 4 3 2 3 2" xfId="8300" xr:uid="{00000000-0005-0000-0000-0000651E0000}"/>
    <cellStyle name="Date 2 3 2 2 2 2 4 3 2 3 2 2" xfId="8301" xr:uid="{00000000-0005-0000-0000-0000661E0000}"/>
    <cellStyle name="Date 2 3 2 2 2 2 4 3 2 4" xfId="8302" xr:uid="{00000000-0005-0000-0000-0000671E0000}"/>
    <cellStyle name="Date 2 3 2 2 2 2 4 3 2 5" xfId="8303" xr:uid="{00000000-0005-0000-0000-0000681E0000}"/>
    <cellStyle name="Date 2 3 2 2 2 2 4 3 2 6" xfId="8304" xr:uid="{00000000-0005-0000-0000-0000691E0000}"/>
    <cellStyle name="Date 2 3 2 2 2 2 4 3 2 7" xfId="8305" xr:uid="{00000000-0005-0000-0000-00006A1E0000}"/>
    <cellStyle name="Date 2 3 2 2 2 2 4 3 3" xfId="8306" xr:uid="{00000000-0005-0000-0000-00006B1E0000}"/>
    <cellStyle name="Date 2 3 2 2 2 2 4 3 3 2" xfId="8307" xr:uid="{00000000-0005-0000-0000-00006C1E0000}"/>
    <cellStyle name="Date 2 3 2 2 2 2 4 3 3 3" xfId="8308" xr:uid="{00000000-0005-0000-0000-00006D1E0000}"/>
    <cellStyle name="Date 2 3 2 2 2 2 4 3 3 3 2" xfId="8309" xr:uid="{00000000-0005-0000-0000-00006E1E0000}"/>
    <cellStyle name="Date 2 3 2 2 2 2 4 3 3 4" xfId="8310" xr:uid="{00000000-0005-0000-0000-00006F1E0000}"/>
    <cellStyle name="Date 2 3 2 2 2 2 4 3 4" xfId="8311" xr:uid="{00000000-0005-0000-0000-0000701E0000}"/>
    <cellStyle name="Date 2 3 2 2 2 2 4 3 4 2" xfId="8312" xr:uid="{00000000-0005-0000-0000-0000711E0000}"/>
    <cellStyle name="Date 2 3 2 2 2 2 4 3 4 2 2" xfId="8313" xr:uid="{00000000-0005-0000-0000-0000721E0000}"/>
    <cellStyle name="Date 2 3 2 2 2 2 4 3 5" xfId="8314" xr:uid="{00000000-0005-0000-0000-0000731E0000}"/>
    <cellStyle name="Date 2 3 2 2 2 2 4 3 6" xfId="8315" xr:uid="{00000000-0005-0000-0000-0000741E0000}"/>
    <cellStyle name="Date 2 3 2 2 2 2 4 3 7" xfId="8316" xr:uid="{00000000-0005-0000-0000-0000751E0000}"/>
    <cellStyle name="Date 2 3 2 2 2 2 4 3 8" xfId="8317" xr:uid="{00000000-0005-0000-0000-0000761E0000}"/>
    <cellStyle name="Date 2 3 2 2 2 2 4 4" xfId="8318" xr:uid="{00000000-0005-0000-0000-0000771E0000}"/>
    <cellStyle name="Date 2 3 2 2 2 2 4 4 2" xfId="8319" xr:uid="{00000000-0005-0000-0000-0000781E0000}"/>
    <cellStyle name="Date 2 3 2 2 2 2 4 4 2 2" xfId="8320" xr:uid="{00000000-0005-0000-0000-0000791E0000}"/>
    <cellStyle name="Date 2 3 2 2 2 2 4 4 2 3" xfId="8321" xr:uid="{00000000-0005-0000-0000-00007A1E0000}"/>
    <cellStyle name="Date 2 3 2 2 2 2 4 4 2 3 2" xfId="8322" xr:uid="{00000000-0005-0000-0000-00007B1E0000}"/>
    <cellStyle name="Date 2 3 2 2 2 2 4 4 2 4" xfId="8323" xr:uid="{00000000-0005-0000-0000-00007C1E0000}"/>
    <cellStyle name="Date 2 3 2 2 2 2 4 4 3" xfId="8324" xr:uid="{00000000-0005-0000-0000-00007D1E0000}"/>
    <cellStyle name="Date 2 3 2 2 2 2 4 4 3 2" xfId="8325" xr:uid="{00000000-0005-0000-0000-00007E1E0000}"/>
    <cellStyle name="Date 2 3 2 2 2 2 4 4 3 2 2" xfId="8326" xr:uid="{00000000-0005-0000-0000-00007F1E0000}"/>
    <cellStyle name="Date 2 3 2 2 2 2 4 4 4" xfId="8327" xr:uid="{00000000-0005-0000-0000-0000801E0000}"/>
    <cellStyle name="Date 2 3 2 2 2 2 4 4 5" xfId="8328" xr:uid="{00000000-0005-0000-0000-0000811E0000}"/>
    <cellStyle name="Date 2 3 2 2 2 2 4 4 6" xfId="8329" xr:uid="{00000000-0005-0000-0000-0000821E0000}"/>
    <cellStyle name="Date 2 3 2 2 2 2 4 4 7" xfId="8330" xr:uid="{00000000-0005-0000-0000-0000831E0000}"/>
    <cellStyle name="Date 2 3 2 2 2 2 4 5" xfId="8331" xr:uid="{00000000-0005-0000-0000-0000841E0000}"/>
    <cellStyle name="Date 2 3 2 2 2 2 4 5 2" xfId="8332" xr:uid="{00000000-0005-0000-0000-0000851E0000}"/>
    <cellStyle name="Date 2 3 2 2 2 2 4 5 3" xfId="8333" xr:uid="{00000000-0005-0000-0000-0000861E0000}"/>
    <cellStyle name="Date 2 3 2 2 2 2 4 5 3 2" xfId="8334" xr:uid="{00000000-0005-0000-0000-0000871E0000}"/>
    <cellStyle name="Date 2 3 2 2 2 2 4 6" xfId="8335" xr:uid="{00000000-0005-0000-0000-0000881E0000}"/>
    <cellStyle name="Date 2 3 2 2 2 2 4 7" xfId="8336" xr:uid="{00000000-0005-0000-0000-0000891E0000}"/>
    <cellStyle name="Date 2 3 2 2 2 2 4 8" xfId="8337" xr:uid="{00000000-0005-0000-0000-00008A1E0000}"/>
    <cellStyle name="Date 2 3 2 2 2 2 4 9" xfId="8338" xr:uid="{00000000-0005-0000-0000-00008B1E0000}"/>
    <cellStyle name="Date 2 3 2 2 2 2 5" xfId="8339" xr:uid="{00000000-0005-0000-0000-00008C1E0000}"/>
    <cellStyle name="Date 2 3 2 2 2 2 5 2" xfId="8340" xr:uid="{00000000-0005-0000-0000-00008D1E0000}"/>
    <cellStyle name="Date 2 3 2 2 2 2 5 2 2" xfId="8341" xr:uid="{00000000-0005-0000-0000-00008E1E0000}"/>
    <cellStyle name="Date 2 3 2 2 2 2 5 2 2 2" xfId="8342" xr:uid="{00000000-0005-0000-0000-00008F1E0000}"/>
    <cellStyle name="Date 2 3 2 2 2 2 5 2 2 3" xfId="8343" xr:uid="{00000000-0005-0000-0000-0000901E0000}"/>
    <cellStyle name="Date 2 3 2 2 2 2 5 2 2 3 2" xfId="8344" xr:uid="{00000000-0005-0000-0000-0000911E0000}"/>
    <cellStyle name="Date 2 3 2 2 2 2 5 2 2 4" xfId="8345" xr:uid="{00000000-0005-0000-0000-0000921E0000}"/>
    <cellStyle name="Date 2 3 2 2 2 2 5 2 3" xfId="8346" xr:uid="{00000000-0005-0000-0000-0000931E0000}"/>
    <cellStyle name="Date 2 3 2 2 2 2 5 2 3 2" xfId="8347" xr:uid="{00000000-0005-0000-0000-0000941E0000}"/>
    <cellStyle name="Date 2 3 2 2 2 2 5 2 3 2 2" xfId="8348" xr:uid="{00000000-0005-0000-0000-0000951E0000}"/>
    <cellStyle name="Date 2 3 2 2 2 2 5 2 4" xfId="8349" xr:uid="{00000000-0005-0000-0000-0000961E0000}"/>
    <cellStyle name="Date 2 3 2 2 2 2 5 2 5" xfId="8350" xr:uid="{00000000-0005-0000-0000-0000971E0000}"/>
    <cellStyle name="Date 2 3 2 2 2 2 5 2 6" xfId="8351" xr:uid="{00000000-0005-0000-0000-0000981E0000}"/>
    <cellStyle name="Date 2 3 2 2 2 2 5 2 7" xfId="8352" xr:uid="{00000000-0005-0000-0000-0000991E0000}"/>
    <cellStyle name="Date 2 3 2 2 2 2 5 3" xfId="8353" xr:uid="{00000000-0005-0000-0000-00009A1E0000}"/>
    <cellStyle name="Date 2 3 2 2 2 2 5 3 2" xfId="8354" xr:uid="{00000000-0005-0000-0000-00009B1E0000}"/>
    <cellStyle name="Date 2 3 2 2 2 2 5 3 3" xfId="8355" xr:uid="{00000000-0005-0000-0000-00009C1E0000}"/>
    <cellStyle name="Date 2 3 2 2 2 2 5 3 3 2" xfId="8356" xr:uid="{00000000-0005-0000-0000-00009D1E0000}"/>
    <cellStyle name="Date 2 3 2 2 2 2 5 3 4" xfId="8357" xr:uid="{00000000-0005-0000-0000-00009E1E0000}"/>
    <cellStyle name="Date 2 3 2 2 2 2 5 4" xfId="8358" xr:uid="{00000000-0005-0000-0000-00009F1E0000}"/>
    <cellStyle name="Date 2 3 2 2 2 2 5 4 2" xfId="8359" xr:uid="{00000000-0005-0000-0000-0000A01E0000}"/>
    <cellStyle name="Date 2 3 2 2 2 2 5 4 2 2" xfId="8360" xr:uid="{00000000-0005-0000-0000-0000A11E0000}"/>
    <cellStyle name="Date 2 3 2 2 2 2 5 5" xfId="8361" xr:uid="{00000000-0005-0000-0000-0000A21E0000}"/>
    <cellStyle name="Date 2 3 2 2 2 2 5 6" xfId="8362" xr:uid="{00000000-0005-0000-0000-0000A31E0000}"/>
    <cellStyle name="Date 2 3 2 2 2 2 5 7" xfId="8363" xr:uid="{00000000-0005-0000-0000-0000A41E0000}"/>
    <cellStyle name="Date 2 3 2 2 2 2 5 8" xfId="8364" xr:uid="{00000000-0005-0000-0000-0000A51E0000}"/>
    <cellStyle name="Date 2 3 2 2 2 2 6" xfId="8365" xr:uid="{00000000-0005-0000-0000-0000A61E0000}"/>
    <cellStyle name="Date 2 3 2 2 2 2 6 2" xfId="8366" xr:uid="{00000000-0005-0000-0000-0000A71E0000}"/>
    <cellStyle name="Date 2 3 2 2 2 2 6 2 2" xfId="8367" xr:uid="{00000000-0005-0000-0000-0000A81E0000}"/>
    <cellStyle name="Date 2 3 2 2 2 2 6 2 3" xfId="8368" xr:uid="{00000000-0005-0000-0000-0000A91E0000}"/>
    <cellStyle name="Date 2 3 2 2 2 2 6 2 3 2" xfId="8369" xr:uid="{00000000-0005-0000-0000-0000AA1E0000}"/>
    <cellStyle name="Date 2 3 2 2 2 2 6 2 4" xfId="8370" xr:uid="{00000000-0005-0000-0000-0000AB1E0000}"/>
    <cellStyle name="Date 2 3 2 2 2 2 6 3" xfId="8371" xr:uid="{00000000-0005-0000-0000-0000AC1E0000}"/>
    <cellStyle name="Date 2 3 2 2 2 2 6 3 2" xfId="8372" xr:uid="{00000000-0005-0000-0000-0000AD1E0000}"/>
    <cellStyle name="Date 2 3 2 2 2 2 6 3 2 2" xfId="8373" xr:uid="{00000000-0005-0000-0000-0000AE1E0000}"/>
    <cellStyle name="Date 2 3 2 2 2 2 6 4" xfId="8374" xr:uid="{00000000-0005-0000-0000-0000AF1E0000}"/>
    <cellStyle name="Date 2 3 2 2 2 2 6 5" xfId="8375" xr:uid="{00000000-0005-0000-0000-0000B01E0000}"/>
    <cellStyle name="Date 2 3 2 2 2 2 6 6" xfId="8376" xr:uid="{00000000-0005-0000-0000-0000B11E0000}"/>
    <cellStyle name="Date 2 3 2 2 2 2 6 7" xfId="8377" xr:uid="{00000000-0005-0000-0000-0000B21E0000}"/>
    <cellStyle name="Date 2 3 2 2 2 2 7" xfId="8378" xr:uid="{00000000-0005-0000-0000-0000B31E0000}"/>
    <cellStyle name="Date 2 3 2 2 2 2 7 2" xfId="8379" xr:uid="{00000000-0005-0000-0000-0000B41E0000}"/>
    <cellStyle name="Date 2 3 2 2 2 2 7 3" xfId="8380" xr:uid="{00000000-0005-0000-0000-0000B51E0000}"/>
    <cellStyle name="Date 2 3 2 2 2 2 7 3 2" xfId="8381" xr:uid="{00000000-0005-0000-0000-0000B61E0000}"/>
    <cellStyle name="Date 2 3 2 2 2 2 8" xfId="8382" xr:uid="{00000000-0005-0000-0000-0000B71E0000}"/>
    <cellStyle name="Date 2 3 2 2 2 2 9" xfId="8383" xr:uid="{00000000-0005-0000-0000-0000B81E0000}"/>
    <cellStyle name="Date 2 3 2 2 2 3" xfId="8384" xr:uid="{00000000-0005-0000-0000-0000B91E0000}"/>
    <cellStyle name="Date 2 3 2 2 2 3 2" xfId="8385" xr:uid="{00000000-0005-0000-0000-0000BA1E0000}"/>
    <cellStyle name="Date 2 3 2 2 2 3 2 2" xfId="8386" xr:uid="{00000000-0005-0000-0000-0000BB1E0000}"/>
    <cellStyle name="Date 2 3 2 2 2 3 2 2 2" xfId="8387" xr:uid="{00000000-0005-0000-0000-0000BC1E0000}"/>
    <cellStyle name="Date 2 3 2 2 2 3 2 2 2 2" xfId="8388" xr:uid="{00000000-0005-0000-0000-0000BD1E0000}"/>
    <cellStyle name="Date 2 3 2 2 2 3 2 2 2 2 2" xfId="8389" xr:uid="{00000000-0005-0000-0000-0000BE1E0000}"/>
    <cellStyle name="Date 2 3 2 2 2 3 2 2 2 2 3" xfId="8390" xr:uid="{00000000-0005-0000-0000-0000BF1E0000}"/>
    <cellStyle name="Date 2 3 2 2 2 3 2 2 2 2 3 2" xfId="8391" xr:uid="{00000000-0005-0000-0000-0000C01E0000}"/>
    <cellStyle name="Date 2 3 2 2 2 3 2 2 2 2 4" xfId="8392" xr:uid="{00000000-0005-0000-0000-0000C11E0000}"/>
    <cellStyle name="Date 2 3 2 2 2 3 2 2 2 3" xfId="8393" xr:uid="{00000000-0005-0000-0000-0000C21E0000}"/>
    <cellStyle name="Date 2 3 2 2 2 3 2 2 2 3 2" xfId="8394" xr:uid="{00000000-0005-0000-0000-0000C31E0000}"/>
    <cellStyle name="Date 2 3 2 2 2 3 2 2 2 3 2 2" xfId="8395" xr:uid="{00000000-0005-0000-0000-0000C41E0000}"/>
    <cellStyle name="Date 2 3 2 2 2 3 2 2 2 4" xfId="8396" xr:uid="{00000000-0005-0000-0000-0000C51E0000}"/>
    <cellStyle name="Date 2 3 2 2 2 3 2 2 2 5" xfId="8397" xr:uid="{00000000-0005-0000-0000-0000C61E0000}"/>
    <cellStyle name="Date 2 3 2 2 2 3 2 2 2 6" xfId="8398" xr:uid="{00000000-0005-0000-0000-0000C71E0000}"/>
    <cellStyle name="Date 2 3 2 2 2 3 2 2 2 7" xfId="8399" xr:uid="{00000000-0005-0000-0000-0000C81E0000}"/>
    <cellStyle name="Date 2 3 2 2 2 3 2 2 3" xfId="8400" xr:uid="{00000000-0005-0000-0000-0000C91E0000}"/>
    <cellStyle name="Date 2 3 2 2 2 3 2 2 3 2" xfId="8401" xr:uid="{00000000-0005-0000-0000-0000CA1E0000}"/>
    <cellStyle name="Date 2 3 2 2 2 3 2 2 3 3" xfId="8402" xr:uid="{00000000-0005-0000-0000-0000CB1E0000}"/>
    <cellStyle name="Date 2 3 2 2 2 3 2 2 3 3 2" xfId="8403" xr:uid="{00000000-0005-0000-0000-0000CC1E0000}"/>
    <cellStyle name="Date 2 3 2 2 2 3 2 2 3 4" xfId="8404" xr:uid="{00000000-0005-0000-0000-0000CD1E0000}"/>
    <cellStyle name="Date 2 3 2 2 2 3 2 2 4" xfId="8405" xr:uid="{00000000-0005-0000-0000-0000CE1E0000}"/>
    <cellStyle name="Date 2 3 2 2 2 3 2 2 4 2" xfId="8406" xr:uid="{00000000-0005-0000-0000-0000CF1E0000}"/>
    <cellStyle name="Date 2 3 2 2 2 3 2 2 4 2 2" xfId="8407" xr:uid="{00000000-0005-0000-0000-0000D01E0000}"/>
    <cellStyle name="Date 2 3 2 2 2 3 2 2 5" xfId="8408" xr:uid="{00000000-0005-0000-0000-0000D11E0000}"/>
    <cellStyle name="Date 2 3 2 2 2 3 2 2 6" xfId="8409" xr:uid="{00000000-0005-0000-0000-0000D21E0000}"/>
    <cellStyle name="Date 2 3 2 2 2 3 2 2 7" xfId="8410" xr:uid="{00000000-0005-0000-0000-0000D31E0000}"/>
    <cellStyle name="Date 2 3 2 2 2 3 2 2 8" xfId="8411" xr:uid="{00000000-0005-0000-0000-0000D41E0000}"/>
    <cellStyle name="Date 2 3 2 2 2 3 2 3" xfId="8412" xr:uid="{00000000-0005-0000-0000-0000D51E0000}"/>
    <cellStyle name="Date 2 3 2 2 2 3 2 3 2" xfId="8413" xr:uid="{00000000-0005-0000-0000-0000D61E0000}"/>
    <cellStyle name="Date 2 3 2 2 2 3 2 3 2 2" xfId="8414" xr:uid="{00000000-0005-0000-0000-0000D71E0000}"/>
    <cellStyle name="Date 2 3 2 2 2 3 2 3 2 3" xfId="8415" xr:uid="{00000000-0005-0000-0000-0000D81E0000}"/>
    <cellStyle name="Date 2 3 2 2 2 3 2 3 2 3 2" xfId="8416" xr:uid="{00000000-0005-0000-0000-0000D91E0000}"/>
    <cellStyle name="Date 2 3 2 2 2 3 2 3 2 4" xfId="8417" xr:uid="{00000000-0005-0000-0000-0000DA1E0000}"/>
    <cellStyle name="Date 2 3 2 2 2 3 2 3 3" xfId="8418" xr:uid="{00000000-0005-0000-0000-0000DB1E0000}"/>
    <cellStyle name="Date 2 3 2 2 2 3 2 3 3 2" xfId="8419" xr:uid="{00000000-0005-0000-0000-0000DC1E0000}"/>
    <cellStyle name="Date 2 3 2 2 2 3 2 3 3 2 2" xfId="8420" xr:uid="{00000000-0005-0000-0000-0000DD1E0000}"/>
    <cellStyle name="Date 2 3 2 2 2 3 2 3 4" xfId="8421" xr:uid="{00000000-0005-0000-0000-0000DE1E0000}"/>
    <cellStyle name="Date 2 3 2 2 2 3 2 3 5" xfId="8422" xr:uid="{00000000-0005-0000-0000-0000DF1E0000}"/>
    <cellStyle name="Date 2 3 2 2 2 3 2 3 6" xfId="8423" xr:uid="{00000000-0005-0000-0000-0000E01E0000}"/>
    <cellStyle name="Date 2 3 2 2 2 3 2 3 7" xfId="8424" xr:uid="{00000000-0005-0000-0000-0000E11E0000}"/>
    <cellStyle name="Date 2 3 2 2 2 3 2 4" xfId="8425" xr:uid="{00000000-0005-0000-0000-0000E21E0000}"/>
    <cellStyle name="Date 2 3 2 2 2 3 2 4 2" xfId="8426" xr:uid="{00000000-0005-0000-0000-0000E31E0000}"/>
    <cellStyle name="Date 2 3 2 2 2 3 2 4 3" xfId="8427" xr:uid="{00000000-0005-0000-0000-0000E41E0000}"/>
    <cellStyle name="Date 2 3 2 2 2 3 2 4 3 2" xfId="8428" xr:uid="{00000000-0005-0000-0000-0000E51E0000}"/>
    <cellStyle name="Date 2 3 2 2 2 3 2 5" xfId="8429" xr:uid="{00000000-0005-0000-0000-0000E61E0000}"/>
    <cellStyle name="Date 2 3 2 2 2 3 3" xfId="8430" xr:uid="{00000000-0005-0000-0000-0000E71E0000}"/>
    <cellStyle name="Date 2 3 2 2 2 3 3 2" xfId="8431" xr:uid="{00000000-0005-0000-0000-0000E81E0000}"/>
    <cellStyle name="Date 2 3 2 2 2 3 3 2 2" xfId="8432" xr:uid="{00000000-0005-0000-0000-0000E91E0000}"/>
    <cellStyle name="Date 2 3 2 2 2 3 3 2 2 2" xfId="8433" xr:uid="{00000000-0005-0000-0000-0000EA1E0000}"/>
    <cellStyle name="Date 2 3 2 2 2 3 3 2 2 3" xfId="8434" xr:uid="{00000000-0005-0000-0000-0000EB1E0000}"/>
    <cellStyle name="Date 2 3 2 2 2 3 3 2 2 3 2" xfId="8435" xr:uid="{00000000-0005-0000-0000-0000EC1E0000}"/>
    <cellStyle name="Date 2 3 2 2 2 3 3 2 2 4" xfId="8436" xr:uid="{00000000-0005-0000-0000-0000ED1E0000}"/>
    <cellStyle name="Date 2 3 2 2 2 3 3 2 3" xfId="8437" xr:uid="{00000000-0005-0000-0000-0000EE1E0000}"/>
    <cellStyle name="Date 2 3 2 2 2 3 3 2 3 2" xfId="8438" xr:uid="{00000000-0005-0000-0000-0000EF1E0000}"/>
    <cellStyle name="Date 2 3 2 2 2 3 3 2 3 2 2" xfId="8439" xr:uid="{00000000-0005-0000-0000-0000F01E0000}"/>
    <cellStyle name="Date 2 3 2 2 2 3 3 2 4" xfId="8440" xr:uid="{00000000-0005-0000-0000-0000F11E0000}"/>
    <cellStyle name="Date 2 3 2 2 2 3 3 2 5" xfId="8441" xr:uid="{00000000-0005-0000-0000-0000F21E0000}"/>
    <cellStyle name="Date 2 3 2 2 2 3 3 2 6" xfId="8442" xr:uid="{00000000-0005-0000-0000-0000F31E0000}"/>
    <cellStyle name="Date 2 3 2 2 2 3 3 2 7" xfId="8443" xr:uid="{00000000-0005-0000-0000-0000F41E0000}"/>
    <cellStyle name="Date 2 3 2 2 2 3 3 3" xfId="8444" xr:uid="{00000000-0005-0000-0000-0000F51E0000}"/>
    <cellStyle name="Date 2 3 2 2 2 3 3 3 2" xfId="8445" xr:uid="{00000000-0005-0000-0000-0000F61E0000}"/>
    <cellStyle name="Date 2 3 2 2 2 3 3 3 3" xfId="8446" xr:uid="{00000000-0005-0000-0000-0000F71E0000}"/>
    <cellStyle name="Date 2 3 2 2 2 3 3 3 3 2" xfId="8447" xr:uid="{00000000-0005-0000-0000-0000F81E0000}"/>
    <cellStyle name="Date 2 3 2 2 2 3 3 3 4" xfId="8448" xr:uid="{00000000-0005-0000-0000-0000F91E0000}"/>
    <cellStyle name="Date 2 3 2 2 2 3 3 4" xfId="8449" xr:uid="{00000000-0005-0000-0000-0000FA1E0000}"/>
    <cellStyle name="Date 2 3 2 2 2 3 3 4 2" xfId="8450" xr:uid="{00000000-0005-0000-0000-0000FB1E0000}"/>
    <cellStyle name="Date 2 3 2 2 2 3 3 4 2 2" xfId="8451" xr:uid="{00000000-0005-0000-0000-0000FC1E0000}"/>
    <cellStyle name="Date 2 3 2 2 2 3 3 5" xfId="8452" xr:uid="{00000000-0005-0000-0000-0000FD1E0000}"/>
    <cellStyle name="Date 2 3 2 2 2 3 3 6" xfId="8453" xr:uid="{00000000-0005-0000-0000-0000FE1E0000}"/>
    <cellStyle name="Date 2 3 2 2 2 3 3 7" xfId="8454" xr:uid="{00000000-0005-0000-0000-0000FF1E0000}"/>
    <cellStyle name="Date 2 3 2 2 2 3 3 8" xfId="8455" xr:uid="{00000000-0005-0000-0000-0000001F0000}"/>
    <cellStyle name="Date 2 3 2 2 2 3 4" xfId="8456" xr:uid="{00000000-0005-0000-0000-0000011F0000}"/>
    <cellStyle name="Date 2 3 2 2 2 3 4 2" xfId="8457" xr:uid="{00000000-0005-0000-0000-0000021F0000}"/>
    <cellStyle name="Date 2 3 2 2 2 3 4 2 2" xfId="8458" xr:uid="{00000000-0005-0000-0000-0000031F0000}"/>
    <cellStyle name="Date 2 3 2 2 2 3 4 2 3" xfId="8459" xr:uid="{00000000-0005-0000-0000-0000041F0000}"/>
    <cellStyle name="Date 2 3 2 2 2 3 4 2 3 2" xfId="8460" xr:uid="{00000000-0005-0000-0000-0000051F0000}"/>
    <cellStyle name="Date 2 3 2 2 2 3 4 2 4" xfId="8461" xr:uid="{00000000-0005-0000-0000-0000061F0000}"/>
    <cellStyle name="Date 2 3 2 2 2 3 4 3" xfId="8462" xr:uid="{00000000-0005-0000-0000-0000071F0000}"/>
    <cellStyle name="Date 2 3 2 2 2 3 4 3 2" xfId="8463" xr:uid="{00000000-0005-0000-0000-0000081F0000}"/>
    <cellStyle name="Date 2 3 2 2 2 3 4 3 2 2" xfId="8464" xr:uid="{00000000-0005-0000-0000-0000091F0000}"/>
    <cellStyle name="Date 2 3 2 2 2 3 4 4" xfId="8465" xr:uid="{00000000-0005-0000-0000-00000A1F0000}"/>
    <cellStyle name="Date 2 3 2 2 2 3 4 5" xfId="8466" xr:uid="{00000000-0005-0000-0000-00000B1F0000}"/>
    <cellStyle name="Date 2 3 2 2 2 3 4 6" xfId="8467" xr:uid="{00000000-0005-0000-0000-00000C1F0000}"/>
    <cellStyle name="Date 2 3 2 2 2 3 4 7" xfId="8468" xr:uid="{00000000-0005-0000-0000-00000D1F0000}"/>
    <cellStyle name="Date 2 3 2 2 2 3 5" xfId="8469" xr:uid="{00000000-0005-0000-0000-00000E1F0000}"/>
    <cellStyle name="Date 2 3 2 2 2 3 5 2" xfId="8470" xr:uid="{00000000-0005-0000-0000-00000F1F0000}"/>
    <cellStyle name="Date 2 3 2 2 2 3 5 3" xfId="8471" xr:uid="{00000000-0005-0000-0000-0000101F0000}"/>
    <cellStyle name="Date 2 3 2 2 2 3 5 3 2" xfId="8472" xr:uid="{00000000-0005-0000-0000-0000111F0000}"/>
    <cellStyle name="Date 2 3 2 2 2 3 6" xfId="8473" xr:uid="{00000000-0005-0000-0000-0000121F0000}"/>
    <cellStyle name="Date 2 3 2 2 2 3 7" xfId="8474" xr:uid="{00000000-0005-0000-0000-0000131F0000}"/>
    <cellStyle name="Date 2 3 2 2 2 3 8" xfId="8475" xr:uid="{00000000-0005-0000-0000-0000141F0000}"/>
    <cellStyle name="Date 2 3 2 2 2 3 9" xfId="8476" xr:uid="{00000000-0005-0000-0000-0000151F0000}"/>
    <cellStyle name="Date 2 3 2 2 2 4" xfId="8477" xr:uid="{00000000-0005-0000-0000-0000161F0000}"/>
    <cellStyle name="Date 2 3 2 2 2 4 2" xfId="8478" xr:uid="{00000000-0005-0000-0000-0000171F0000}"/>
    <cellStyle name="Date 2 3 2 2 2 4 2 2" xfId="8479" xr:uid="{00000000-0005-0000-0000-0000181F0000}"/>
    <cellStyle name="Date 2 3 2 2 2 4 2 2 2" xfId="8480" xr:uid="{00000000-0005-0000-0000-0000191F0000}"/>
    <cellStyle name="Date 2 3 2 2 2 4 2 2 2 2" xfId="8481" xr:uid="{00000000-0005-0000-0000-00001A1F0000}"/>
    <cellStyle name="Date 2 3 2 2 2 4 2 2 2 2 2" xfId="8482" xr:uid="{00000000-0005-0000-0000-00001B1F0000}"/>
    <cellStyle name="Date 2 3 2 2 2 4 2 2 2 2 3" xfId="8483" xr:uid="{00000000-0005-0000-0000-00001C1F0000}"/>
    <cellStyle name="Date 2 3 2 2 2 4 2 2 2 2 3 2" xfId="8484" xr:uid="{00000000-0005-0000-0000-00001D1F0000}"/>
    <cellStyle name="Date 2 3 2 2 2 4 2 2 2 2 4" xfId="8485" xr:uid="{00000000-0005-0000-0000-00001E1F0000}"/>
    <cellStyle name="Date 2 3 2 2 2 4 2 2 2 3" xfId="8486" xr:uid="{00000000-0005-0000-0000-00001F1F0000}"/>
    <cellStyle name="Date 2 3 2 2 2 4 2 2 2 3 2" xfId="8487" xr:uid="{00000000-0005-0000-0000-0000201F0000}"/>
    <cellStyle name="Date 2 3 2 2 2 4 2 2 2 3 2 2" xfId="8488" xr:uid="{00000000-0005-0000-0000-0000211F0000}"/>
    <cellStyle name="Date 2 3 2 2 2 4 2 2 2 4" xfId="8489" xr:uid="{00000000-0005-0000-0000-0000221F0000}"/>
    <cellStyle name="Date 2 3 2 2 2 4 2 2 2 5" xfId="8490" xr:uid="{00000000-0005-0000-0000-0000231F0000}"/>
    <cellStyle name="Date 2 3 2 2 2 4 2 2 2 6" xfId="8491" xr:uid="{00000000-0005-0000-0000-0000241F0000}"/>
    <cellStyle name="Date 2 3 2 2 2 4 2 2 2 7" xfId="8492" xr:uid="{00000000-0005-0000-0000-0000251F0000}"/>
    <cellStyle name="Date 2 3 2 2 2 4 2 2 3" xfId="8493" xr:uid="{00000000-0005-0000-0000-0000261F0000}"/>
    <cellStyle name="Date 2 3 2 2 2 4 2 2 3 2" xfId="8494" xr:uid="{00000000-0005-0000-0000-0000271F0000}"/>
    <cellStyle name="Date 2 3 2 2 2 4 2 2 3 3" xfId="8495" xr:uid="{00000000-0005-0000-0000-0000281F0000}"/>
    <cellStyle name="Date 2 3 2 2 2 4 2 2 3 3 2" xfId="8496" xr:uid="{00000000-0005-0000-0000-0000291F0000}"/>
    <cellStyle name="Date 2 3 2 2 2 4 2 2 3 4" xfId="8497" xr:uid="{00000000-0005-0000-0000-00002A1F0000}"/>
    <cellStyle name="Date 2 3 2 2 2 4 2 2 4" xfId="8498" xr:uid="{00000000-0005-0000-0000-00002B1F0000}"/>
    <cellStyle name="Date 2 3 2 2 2 4 2 2 4 2" xfId="8499" xr:uid="{00000000-0005-0000-0000-00002C1F0000}"/>
    <cellStyle name="Date 2 3 2 2 2 4 2 2 4 2 2" xfId="8500" xr:uid="{00000000-0005-0000-0000-00002D1F0000}"/>
    <cellStyle name="Date 2 3 2 2 2 4 2 2 5" xfId="8501" xr:uid="{00000000-0005-0000-0000-00002E1F0000}"/>
    <cellStyle name="Date 2 3 2 2 2 4 2 2 6" xfId="8502" xr:uid="{00000000-0005-0000-0000-00002F1F0000}"/>
    <cellStyle name="Date 2 3 2 2 2 4 2 2 7" xfId="8503" xr:uid="{00000000-0005-0000-0000-0000301F0000}"/>
    <cellStyle name="Date 2 3 2 2 2 4 2 2 8" xfId="8504" xr:uid="{00000000-0005-0000-0000-0000311F0000}"/>
    <cellStyle name="Date 2 3 2 2 2 4 2 3" xfId="8505" xr:uid="{00000000-0005-0000-0000-0000321F0000}"/>
    <cellStyle name="Date 2 3 2 2 2 4 2 3 2" xfId="8506" xr:uid="{00000000-0005-0000-0000-0000331F0000}"/>
    <cellStyle name="Date 2 3 2 2 2 4 2 3 2 2" xfId="8507" xr:uid="{00000000-0005-0000-0000-0000341F0000}"/>
    <cellStyle name="Date 2 3 2 2 2 4 2 3 2 3" xfId="8508" xr:uid="{00000000-0005-0000-0000-0000351F0000}"/>
    <cellStyle name="Date 2 3 2 2 2 4 2 3 2 3 2" xfId="8509" xr:uid="{00000000-0005-0000-0000-0000361F0000}"/>
    <cellStyle name="Date 2 3 2 2 2 4 2 3 2 4" xfId="8510" xr:uid="{00000000-0005-0000-0000-0000371F0000}"/>
    <cellStyle name="Date 2 3 2 2 2 4 2 3 3" xfId="8511" xr:uid="{00000000-0005-0000-0000-0000381F0000}"/>
    <cellStyle name="Date 2 3 2 2 2 4 2 3 3 2" xfId="8512" xr:uid="{00000000-0005-0000-0000-0000391F0000}"/>
    <cellStyle name="Date 2 3 2 2 2 4 2 3 3 2 2" xfId="8513" xr:uid="{00000000-0005-0000-0000-00003A1F0000}"/>
    <cellStyle name="Date 2 3 2 2 2 4 2 3 4" xfId="8514" xr:uid="{00000000-0005-0000-0000-00003B1F0000}"/>
    <cellStyle name="Date 2 3 2 2 2 4 2 3 5" xfId="8515" xr:uid="{00000000-0005-0000-0000-00003C1F0000}"/>
    <cellStyle name="Date 2 3 2 2 2 4 2 3 6" xfId="8516" xr:uid="{00000000-0005-0000-0000-00003D1F0000}"/>
    <cellStyle name="Date 2 3 2 2 2 4 2 3 7" xfId="8517" xr:uid="{00000000-0005-0000-0000-00003E1F0000}"/>
    <cellStyle name="Date 2 3 2 2 2 4 2 4" xfId="8518" xr:uid="{00000000-0005-0000-0000-00003F1F0000}"/>
    <cellStyle name="Date 2 3 2 2 2 4 2 4 2" xfId="8519" xr:uid="{00000000-0005-0000-0000-0000401F0000}"/>
    <cellStyle name="Date 2 3 2 2 2 4 2 4 3" xfId="8520" xr:uid="{00000000-0005-0000-0000-0000411F0000}"/>
    <cellStyle name="Date 2 3 2 2 2 4 2 4 3 2" xfId="8521" xr:uid="{00000000-0005-0000-0000-0000421F0000}"/>
    <cellStyle name="Date 2 3 2 2 2 4 2 5" xfId="8522" xr:uid="{00000000-0005-0000-0000-0000431F0000}"/>
    <cellStyle name="Date 2 3 2 2 2 4 3" xfId="8523" xr:uid="{00000000-0005-0000-0000-0000441F0000}"/>
    <cellStyle name="Date 2 3 2 2 2 4 3 2" xfId="8524" xr:uid="{00000000-0005-0000-0000-0000451F0000}"/>
    <cellStyle name="Date 2 3 2 2 2 4 3 2 2" xfId="8525" xr:uid="{00000000-0005-0000-0000-0000461F0000}"/>
    <cellStyle name="Date 2 3 2 2 2 4 3 2 2 2" xfId="8526" xr:uid="{00000000-0005-0000-0000-0000471F0000}"/>
    <cellStyle name="Date 2 3 2 2 2 4 3 2 2 3" xfId="8527" xr:uid="{00000000-0005-0000-0000-0000481F0000}"/>
    <cellStyle name="Date 2 3 2 2 2 4 3 2 2 3 2" xfId="8528" xr:uid="{00000000-0005-0000-0000-0000491F0000}"/>
    <cellStyle name="Date 2 3 2 2 2 4 3 2 2 4" xfId="8529" xr:uid="{00000000-0005-0000-0000-00004A1F0000}"/>
    <cellStyle name="Date 2 3 2 2 2 4 3 2 3" xfId="8530" xr:uid="{00000000-0005-0000-0000-00004B1F0000}"/>
    <cellStyle name="Date 2 3 2 2 2 4 3 2 3 2" xfId="8531" xr:uid="{00000000-0005-0000-0000-00004C1F0000}"/>
    <cellStyle name="Date 2 3 2 2 2 4 3 2 3 2 2" xfId="8532" xr:uid="{00000000-0005-0000-0000-00004D1F0000}"/>
    <cellStyle name="Date 2 3 2 2 2 4 3 2 4" xfId="8533" xr:uid="{00000000-0005-0000-0000-00004E1F0000}"/>
    <cellStyle name="Date 2 3 2 2 2 4 3 2 5" xfId="8534" xr:uid="{00000000-0005-0000-0000-00004F1F0000}"/>
    <cellStyle name="Date 2 3 2 2 2 4 3 2 6" xfId="8535" xr:uid="{00000000-0005-0000-0000-0000501F0000}"/>
    <cellStyle name="Date 2 3 2 2 2 4 3 2 7" xfId="8536" xr:uid="{00000000-0005-0000-0000-0000511F0000}"/>
    <cellStyle name="Date 2 3 2 2 2 4 3 3" xfId="8537" xr:uid="{00000000-0005-0000-0000-0000521F0000}"/>
    <cellStyle name="Date 2 3 2 2 2 4 3 3 2" xfId="8538" xr:uid="{00000000-0005-0000-0000-0000531F0000}"/>
    <cellStyle name="Date 2 3 2 2 2 4 3 3 3" xfId="8539" xr:uid="{00000000-0005-0000-0000-0000541F0000}"/>
    <cellStyle name="Date 2 3 2 2 2 4 3 3 3 2" xfId="8540" xr:uid="{00000000-0005-0000-0000-0000551F0000}"/>
    <cellStyle name="Date 2 3 2 2 2 4 3 3 4" xfId="8541" xr:uid="{00000000-0005-0000-0000-0000561F0000}"/>
    <cellStyle name="Date 2 3 2 2 2 4 3 4" xfId="8542" xr:uid="{00000000-0005-0000-0000-0000571F0000}"/>
    <cellStyle name="Date 2 3 2 2 2 4 3 4 2" xfId="8543" xr:uid="{00000000-0005-0000-0000-0000581F0000}"/>
    <cellStyle name="Date 2 3 2 2 2 4 3 4 2 2" xfId="8544" xr:uid="{00000000-0005-0000-0000-0000591F0000}"/>
    <cellStyle name="Date 2 3 2 2 2 4 3 5" xfId="8545" xr:uid="{00000000-0005-0000-0000-00005A1F0000}"/>
    <cellStyle name="Date 2 3 2 2 2 4 3 6" xfId="8546" xr:uid="{00000000-0005-0000-0000-00005B1F0000}"/>
    <cellStyle name="Date 2 3 2 2 2 4 3 7" xfId="8547" xr:uid="{00000000-0005-0000-0000-00005C1F0000}"/>
    <cellStyle name="Date 2 3 2 2 2 4 3 8" xfId="8548" xr:uid="{00000000-0005-0000-0000-00005D1F0000}"/>
    <cellStyle name="Date 2 3 2 2 2 4 4" xfId="8549" xr:uid="{00000000-0005-0000-0000-00005E1F0000}"/>
    <cellStyle name="Date 2 3 2 2 2 4 4 2" xfId="8550" xr:uid="{00000000-0005-0000-0000-00005F1F0000}"/>
    <cellStyle name="Date 2 3 2 2 2 4 4 2 2" xfId="8551" xr:uid="{00000000-0005-0000-0000-0000601F0000}"/>
    <cellStyle name="Date 2 3 2 2 2 4 4 2 3" xfId="8552" xr:uid="{00000000-0005-0000-0000-0000611F0000}"/>
    <cellStyle name="Date 2 3 2 2 2 4 4 2 3 2" xfId="8553" xr:uid="{00000000-0005-0000-0000-0000621F0000}"/>
    <cellStyle name="Date 2 3 2 2 2 4 4 2 4" xfId="8554" xr:uid="{00000000-0005-0000-0000-0000631F0000}"/>
    <cellStyle name="Date 2 3 2 2 2 4 4 3" xfId="8555" xr:uid="{00000000-0005-0000-0000-0000641F0000}"/>
    <cellStyle name="Date 2 3 2 2 2 4 4 3 2" xfId="8556" xr:uid="{00000000-0005-0000-0000-0000651F0000}"/>
    <cellStyle name="Date 2 3 2 2 2 4 4 3 2 2" xfId="8557" xr:uid="{00000000-0005-0000-0000-0000661F0000}"/>
    <cellStyle name="Date 2 3 2 2 2 4 4 4" xfId="8558" xr:uid="{00000000-0005-0000-0000-0000671F0000}"/>
    <cellStyle name="Date 2 3 2 2 2 4 4 5" xfId="8559" xr:uid="{00000000-0005-0000-0000-0000681F0000}"/>
    <cellStyle name="Date 2 3 2 2 2 4 4 6" xfId="8560" xr:uid="{00000000-0005-0000-0000-0000691F0000}"/>
    <cellStyle name="Date 2 3 2 2 2 4 4 7" xfId="8561" xr:uid="{00000000-0005-0000-0000-00006A1F0000}"/>
    <cellStyle name="Date 2 3 2 2 2 4 5" xfId="8562" xr:uid="{00000000-0005-0000-0000-00006B1F0000}"/>
    <cellStyle name="Date 2 3 2 2 2 4 5 2" xfId="8563" xr:uid="{00000000-0005-0000-0000-00006C1F0000}"/>
    <cellStyle name="Date 2 3 2 2 2 4 5 3" xfId="8564" xr:uid="{00000000-0005-0000-0000-00006D1F0000}"/>
    <cellStyle name="Date 2 3 2 2 2 4 5 3 2" xfId="8565" xr:uid="{00000000-0005-0000-0000-00006E1F0000}"/>
    <cellStyle name="Date 2 3 2 2 2 4 6" xfId="8566" xr:uid="{00000000-0005-0000-0000-00006F1F0000}"/>
    <cellStyle name="Date 2 3 2 2 2 4 7" xfId="8567" xr:uid="{00000000-0005-0000-0000-0000701F0000}"/>
    <cellStyle name="Date 2 3 2 2 2 4 8" xfId="8568" xr:uid="{00000000-0005-0000-0000-0000711F0000}"/>
    <cellStyle name="Date 2 3 2 2 2 4 9" xfId="8569" xr:uid="{00000000-0005-0000-0000-0000721F0000}"/>
    <cellStyle name="Date 2 3 2 2 2 5" xfId="8570" xr:uid="{00000000-0005-0000-0000-0000731F0000}"/>
    <cellStyle name="Date 2 3 2 2 2 5 2" xfId="8571" xr:uid="{00000000-0005-0000-0000-0000741F0000}"/>
    <cellStyle name="Date 2 3 2 2 2 5 2 2" xfId="8572" xr:uid="{00000000-0005-0000-0000-0000751F0000}"/>
    <cellStyle name="Date 2 3 2 2 2 5 2 2 2" xfId="8573" xr:uid="{00000000-0005-0000-0000-0000761F0000}"/>
    <cellStyle name="Date 2 3 2 2 2 5 2 2 3" xfId="8574" xr:uid="{00000000-0005-0000-0000-0000771F0000}"/>
    <cellStyle name="Date 2 3 2 2 2 5 2 2 3 2" xfId="8575" xr:uid="{00000000-0005-0000-0000-0000781F0000}"/>
    <cellStyle name="Date 2 3 2 2 2 5 2 2 4" xfId="8576" xr:uid="{00000000-0005-0000-0000-0000791F0000}"/>
    <cellStyle name="Date 2 3 2 2 2 5 2 3" xfId="8577" xr:uid="{00000000-0005-0000-0000-00007A1F0000}"/>
    <cellStyle name="Date 2 3 2 2 2 5 2 3 2" xfId="8578" xr:uid="{00000000-0005-0000-0000-00007B1F0000}"/>
    <cellStyle name="Date 2 3 2 2 2 5 2 3 2 2" xfId="8579" xr:uid="{00000000-0005-0000-0000-00007C1F0000}"/>
    <cellStyle name="Date 2 3 2 2 2 5 2 4" xfId="8580" xr:uid="{00000000-0005-0000-0000-00007D1F0000}"/>
    <cellStyle name="Date 2 3 2 2 2 5 2 5" xfId="8581" xr:uid="{00000000-0005-0000-0000-00007E1F0000}"/>
    <cellStyle name="Date 2 3 2 2 2 5 2 6" xfId="8582" xr:uid="{00000000-0005-0000-0000-00007F1F0000}"/>
    <cellStyle name="Date 2 3 2 2 2 5 2 7" xfId="8583" xr:uid="{00000000-0005-0000-0000-0000801F0000}"/>
    <cellStyle name="Date 2 3 2 2 2 5 3" xfId="8584" xr:uid="{00000000-0005-0000-0000-0000811F0000}"/>
    <cellStyle name="Date 2 3 2 2 2 5 3 2" xfId="8585" xr:uid="{00000000-0005-0000-0000-0000821F0000}"/>
    <cellStyle name="Date 2 3 2 2 2 5 3 3" xfId="8586" xr:uid="{00000000-0005-0000-0000-0000831F0000}"/>
    <cellStyle name="Date 2 3 2 2 2 5 3 3 2" xfId="8587" xr:uid="{00000000-0005-0000-0000-0000841F0000}"/>
    <cellStyle name="Date 2 3 2 2 2 5 3 4" xfId="8588" xr:uid="{00000000-0005-0000-0000-0000851F0000}"/>
    <cellStyle name="Date 2 3 2 2 2 5 4" xfId="8589" xr:uid="{00000000-0005-0000-0000-0000861F0000}"/>
    <cellStyle name="Date 2 3 2 2 2 5 4 2" xfId="8590" xr:uid="{00000000-0005-0000-0000-0000871F0000}"/>
    <cellStyle name="Date 2 3 2 2 2 5 4 2 2" xfId="8591" xr:uid="{00000000-0005-0000-0000-0000881F0000}"/>
    <cellStyle name="Date 2 3 2 2 2 5 5" xfId="8592" xr:uid="{00000000-0005-0000-0000-0000891F0000}"/>
    <cellStyle name="Date 2 3 2 2 2 5 6" xfId="8593" xr:uid="{00000000-0005-0000-0000-00008A1F0000}"/>
    <cellStyle name="Date 2 3 2 2 2 5 7" xfId="8594" xr:uid="{00000000-0005-0000-0000-00008B1F0000}"/>
    <cellStyle name="Date 2 3 2 2 2 5 8" xfId="8595" xr:uid="{00000000-0005-0000-0000-00008C1F0000}"/>
    <cellStyle name="Date 2 3 2 2 2 6" xfId="8596" xr:uid="{00000000-0005-0000-0000-00008D1F0000}"/>
    <cellStyle name="Date 2 3 2 2 2 6 2" xfId="8597" xr:uid="{00000000-0005-0000-0000-00008E1F0000}"/>
    <cellStyle name="Date 2 3 2 2 2 6 2 2" xfId="8598" xr:uid="{00000000-0005-0000-0000-00008F1F0000}"/>
    <cellStyle name="Date 2 3 2 2 2 6 2 3" xfId="8599" xr:uid="{00000000-0005-0000-0000-0000901F0000}"/>
    <cellStyle name="Date 2 3 2 2 2 6 2 3 2" xfId="8600" xr:uid="{00000000-0005-0000-0000-0000911F0000}"/>
    <cellStyle name="Date 2 3 2 2 2 6 2 4" xfId="8601" xr:uid="{00000000-0005-0000-0000-0000921F0000}"/>
    <cellStyle name="Date 2 3 2 2 2 6 3" xfId="8602" xr:uid="{00000000-0005-0000-0000-0000931F0000}"/>
    <cellStyle name="Date 2 3 2 2 2 6 3 2" xfId="8603" xr:uid="{00000000-0005-0000-0000-0000941F0000}"/>
    <cellStyle name="Date 2 3 2 2 2 6 3 2 2" xfId="8604" xr:uid="{00000000-0005-0000-0000-0000951F0000}"/>
    <cellStyle name="Date 2 3 2 2 2 6 4" xfId="8605" xr:uid="{00000000-0005-0000-0000-0000961F0000}"/>
    <cellStyle name="Date 2 3 2 2 2 6 5" xfId="8606" xr:uid="{00000000-0005-0000-0000-0000971F0000}"/>
    <cellStyle name="Date 2 3 2 2 2 6 6" xfId="8607" xr:uid="{00000000-0005-0000-0000-0000981F0000}"/>
    <cellStyle name="Date 2 3 2 2 2 6 7" xfId="8608" xr:uid="{00000000-0005-0000-0000-0000991F0000}"/>
    <cellStyle name="Date 2 3 2 2 2 7" xfId="8609" xr:uid="{00000000-0005-0000-0000-00009A1F0000}"/>
    <cellStyle name="Date 2 3 2 2 2 7 2" xfId="8610" xr:uid="{00000000-0005-0000-0000-00009B1F0000}"/>
    <cellStyle name="Date 2 3 2 2 2 7 3" xfId="8611" xr:uid="{00000000-0005-0000-0000-00009C1F0000}"/>
    <cellStyle name="Date 2 3 2 2 2 7 3 2" xfId="8612" xr:uid="{00000000-0005-0000-0000-00009D1F0000}"/>
    <cellStyle name="Date 2 3 2 2 2 8" xfId="8613" xr:uid="{00000000-0005-0000-0000-00009E1F0000}"/>
    <cellStyle name="Date 2 3 2 2 3" xfId="8614" xr:uid="{00000000-0005-0000-0000-00009F1F0000}"/>
    <cellStyle name="Date 2 3 2 2 3 10" xfId="8615" xr:uid="{00000000-0005-0000-0000-0000A01F0000}"/>
    <cellStyle name="Date 2 3 2 2 3 11" xfId="8616" xr:uid="{00000000-0005-0000-0000-0000A11F0000}"/>
    <cellStyle name="Date 2 3 2 2 3 2" xfId="8617" xr:uid="{00000000-0005-0000-0000-0000A21F0000}"/>
    <cellStyle name="Date 2 3 2 2 3 2 2" xfId="8618" xr:uid="{00000000-0005-0000-0000-0000A31F0000}"/>
    <cellStyle name="Date 2 3 2 2 3 2 2 2" xfId="8619" xr:uid="{00000000-0005-0000-0000-0000A41F0000}"/>
    <cellStyle name="Date 2 3 2 2 3 2 2 2 2" xfId="8620" xr:uid="{00000000-0005-0000-0000-0000A51F0000}"/>
    <cellStyle name="Date 2 3 2 2 3 2 2 2 2 2" xfId="8621" xr:uid="{00000000-0005-0000-0000-0000A61F0000}"/>
    <cellStyle name="Date 2 3 2 2 3 2 2 2 2 2 2" xfId="8622" xr:uid="{00000000-0005-0000-0000-0000A71F0000}"/>
    <cellStyle name="Date 2 3 2 2 3 2 2 2 2 2 3" xfId="8623" xr:uid="{00000000-0005-0000-0000-0000A81F0000}"/>
    <cellStyle name="Date 2 3 2 2 3 2 2 2 2 2 3 2" xfId="8624" xr:uid="{00000000-0005-0000-0000-0000A91F0000}"/>
    <cellStyle name="Date 2 3 2 2 3 2 2 2 2 2 4" xfId="8625" xr:uid="{00000000-0005-0000-0000-0000AA1F0000}"/>
    <cellStyle name="Date 2 3 2 2 3 2 2 2 2 3" xfId="8626" xr:uid="{00000000-0005-0000-0000-0000AB1F0000}"/>
    <cellStyle name="Date 2 3 2 2 3 2 2 2 2 3 2" xfId="8627" xr:uid="{00000000-0005-0000-0000-0000AC1F0000}"/>
    <cellStyle name="Date 2 3 2 2 3 2 2 2 2 3 2 2" xfId="8628" xr:uid="{00000000-0005-0000-0000-0000AD1F0000}"/>
    <cellStyle name="Date 2 3 2 2 3 2 2 2 2 4" xfId="8629" xr:uid="{00000000-0005-0000-0000-0000AE1F0000}"/>
    <cellStyle name="Date 2 3 2 2 3 2 2 2 2 5" xfId="8630" xr:uid="{00000000-0005-0000-0000-0000AF1F0000}"/>
    <cellStyle name="Date 2 3 2 2 3 2 2 2 2 6" xfId="8631" xr:uid="{00000000-0005-0000-0000-0000B01F0000}"/>
    <cellStyle name="Date 2 3 2 2 3 2 2 2 2 7" xfId="8632" xr:uid="{00000000-0005-0000-0000-0000B11F0000}"/>
    <cellStyle name="Date 2 3 2 2 3 2 2 2 3" xfId="8633" xr:uid="{00000000-0005-0000-0000-0000B21F0000}"/>
    <cellStyle name="Date 2 3 2 2 3 2 2 2 3 2" xfId="8634" xr:uid="{00000000-0005-0000-0000-0000B31F0000}"/>
    <cellStyle name="Date 2 3 2 2 3 2 2 2 3 3" xfId="8635" xr:uid="{00000000-0005-0000-0000-0000B41F0000}"/>
    <cellStyle name="Date 2 3 2 2 3 2 2 2 3 3 2" xfId="8636" xr:uid="{00000000-0005-0000-0000-0000B51F0000}"/>
    <cellStyle name="Date 2 3 2 2 3 2 2 2 3 4" xfId="8637" xr:uid="{00000000-0005-0000-0000-0000B61F0000}"/>
    <cellStyle name="Date 2 3 2 2 3 2 2 2 4" xfId="8638" xr:uid="{00000000-0005-0000-0000-0000B71F0000}"/>
    <cellStyle name="Date 2 3 2 2 3 2 2 2 4 2" xfId="8639" xr:uid="{00000000-0005-0000-0000-0000B81F0000}"/>
    <cellStyle name="Date 2 3 2 2 3 2 2 2 4 2 2" xfId="8640" xr:uid="{00000000-0005-0000-0000-0000B91F0000}"/>
    <cellStyle name="Date 2 3 2 2 3 2 2 2 5" xfId="8641" xr:uid="{00000000-0005-0000-0000-0000BA1F0000}"/>
    <cellStyle name="Date 2 3 2 2 3 2 2 2 6" xfId="8642" xr:uid="{00000000-0005-0000-0000-0000BB1F0000}"/>
    <cellStyle name="Date 2 3 2 2 3 2 2 2 7" xfId="8643" xr:uid="{00000000-0005-0000-0000-0000BC1F0000}"/>
    <cellStyle name="Date 2 3 2 2 3 2 2 2 8" xfId="8644" xr:uid="{00000000-0005-0000-0000-0000BD1F0000}"/>
    <cellStyle name="Date 2 3 2 2 3 2 2 3" xfId="8645" xr:uid="{00000000-0005-0000-0000-0000BE1F0000}"/>
    <cellStyle name="Date 2 3 2 2 3 2 2 3 2" xfId="8646" xr:uid="{00000000-0005-0000-0000-0000BF1F0000}"/>
    <cellStyle name="Date 2 3 2 2 3 2 2 3 2 2" xfId="8647" xr:uid="{00000000-0005-0000-0000-0000C01F0000}"/>
    <cellStyle name="Date 2 3 2 2 3 2 2 3 2 3" xfId="8648" xr:uid="{00000000-0005-0000-0000-0000C11F0000}"/>
    <cellStyle name="Date 2 3 2 2 3 2 2 3 2 3 2" xfId="8649" xr:uid="{00000000-0005-0000-0000-0000C21F0000}"/>
    <cellStyle name="Date 2 3 2 2 3 2 2 3 2 4" xfId="8650" xr:uid="{00000000-0005-0000-0000-0000C31F0000}"/>
    <cellStyle name="Date 2 3 2 2 3 2 2 3 3" xfId="8651" xr:uid="{00000000-0005-0000-0000-0000C41F0000}"/>
    <cellStyle name="Date 2 3 2 2 3 2 2 3 3 2" xfId="8652" xr:uid="{00000000-0005-0000-0000-0000C51F0000}"/>
    <cellStyle name="Date 2 3 2 2 3 2 2 3 3 2 2" xfId="8653" xr:uid="{00000000-0005-0000-0000-0000C61F0000}"/>
    <cellStyle name="Date 2 3 2 2 3 2 2 3 4" xfId="8654" xr:uid="{00000000-0005-0000-0000-0000C71F0000}"/>
    <cellStyle name="Date 2 3 2 2 3 2 2 3 5" xfId="8655" xr:uid="{00000000-0005-0000-0000-0000C81F0000}"/>
    <cellStyle name="Date 2 3 2 2 3 2 2 3 6" xfId="8656" xr:uid="{00000000-0005-0000-0000-0000C91F0000}"/>
    <cellStyle name="Date 2 3 2 2 3 2 2 3 7" xfId="8657" xr:uid="{00000000-0005-0000-0000-0000CA1F0000}"/>
    <cellStyle name="Date 2 3 2 2 3 2 2 4" xfId="8658" xr:uid="{00000000-0005-0000-0000-0000CB1F0000}"/>
    <cellStyle name="Date 2 3 2 2 3 2 2 4 2" xfId="8659" xr:uid="{00000000-0005-0000-0000-0000CC1F0000}"/>
    <cellStyle name="Date 2 3 2 2 3 2 2 4 3" xfId="8660" xr:uid="{00000000-0005-0000-0000-0000CD1F0000}"/>
    <cellStyle name="Date 2 3 2 2 3 2 2 4 3 2" xfId="8661" xr:uid="{00000000-0005-0000-0000-0000CE1F0000}"/>
    <cellStyle name="Date 2 3 2 2 3 2 2 5" xfId="8662" xr:uid="{00000000-0005-0000-0000-0000CF1F0000}"/>
    <cellStyle name="Date 2 3 2 2 3 2 3" xfId="8663" xr:uid="{00000000-0005-0000-0000-0000D01F0000}"/>
    <cellStyle name="Date 2 3 2 2 3 2 3 2" xfId="8664" xr:uid="{00000000-0005-0000-0000-0000D11F0000}"/>
    <cellStyle name="Date 2 3 2 2 3 2 3 2 2" xfId="8665" xr:uid="{00000000-0005-0000-0000-0000D21F0000}"/>
    <cellStyle name="Date 2 3 2 2 3 2 3 2 2 2" xfId="8666" xr:uid="{00000000-0005-0000-0000-0000D31F0000}"/>
    <cellStyle name="Date 2 3 2 2 3 2 3 2 2 3" xfId="8667" xr:uid="{00000000-0005-0000-0000-0000D41F0000}"/>
    <cellStyle name="Date 2 3 2 2 3 2 3 2 2 3 2" xfId="8668" xr:uid="{00000000-0005-0000-0000-0000D51F0000}"/>
    <cellStyle name="Date 2 3 2 2 3 2 3 2 2 4" xfId="8669" xr:uid="{00000000-0005-0000-0000-0000D61F0000}"/>
    <cellStyle name="Date 2 3 2 2 3 2 3 2 3" xfId="8670" xr:uid="{00000000-0005-0000-0000-0000D71F0000}"/>
    <cellStyle name="Date 2 3 2 2 3 2 3 2 3 2" xfId="8671" xr:uid="{00000000-0005-0000-0000-0000D81F0000}"/>
    <cellStyle name="Date 2 3 2 2 3 2 3 2 3 2 2" xfId="8672" xr:uid="{00000000-0005-0000-0000-0000D91F0000}"/>
    <cellStyle name="Date 2 3 2 2 3 2 3 2 4" xfId="8673" xr:uid="{00000000-0005-0000-0000-0000DA1F0000}"/>
    <cellStyle name="Date 2 3 2 2 3 2 3 2 5" xfId="8674" xr:uid="{00000000-0005-0000-0000-0000DB1F0000}"/>
    <cellStyle name="Date 2 3 2 2 3 2 3 2 6" xfId="8675" xr:uid="{00000000-0005-0000-0000-0000DC1F0000}"/>
    <cellStyle name="Date 2 3 2 2 3 2 3 2 7" xfId="8676" xr:uid="{00000000-0005-0000-0000-0000DD1F0000}"/>
    <cellStyle name="Date 2 3 2 2 3 2 3 3" xfId="8677" xr:uid="{00000000-0005-0000-0000-0000DE1F0000}"/>
    <cellStyle name="Date 2 3 2 2 3 2 3 3 2" xfId="8678" xr:uid="{00000000-0005-0000-0000-0000DF1F0000}"/>
    <cellStyle name="Date 2 3 2 2 3 2 3 3 3" xfId="8679" xr:uid="{00000000-0005-0000-0000-0000E01F0000}"/>
    <cellStyle name="Date 2 3 2 2 3 2 3 3 3 2" xfId="8680" xr:uid="{00000000-0005-0000-0000-0000E11F0000}"/>
    <cellStyle name="Date 2 3 2 2 3 2 3 3 4" xfId="8681" xr:uid="{00000000-0005-0000-0000-0000E21F0000}"/>
    <cellStyle name="Date 2 3 2 2 3 2 3 4" xfId="8682" xr:uid="{00000000-0005-0000-0000-0000E31F0000}"/>
    <cellStyle name="Date 2 3 2 2 3 2 3 4 2" xfId="8683" xr:uid="{00000000-0005-0000-0000-0000E41F0000}"/>
    <cellStyle name="Date 2 3 2 2 3 2 3 4 2 2" xfId="8684" xr:uid="{00000000-0005-0000-0000-0000E51F0000}"/>
    <cellStyle name="Date 2 3 2 2 3 2 3 5" xfId="8685" xr:uid="{00000000-0005-0000-0000-0000E61F0000}"/>
    <cellStyle name="Date 2 3 2 2 3 2 3 6" xfId="8686" xr:uid="{00000000-0005-0000-0000-0000E71F0000}"/>
    <cellStyle name="Date 2 3 2 2 3 2 3 7" xfId="8687" xr:uid="{00000000-0005-0000-0000-0000E81F0000}"/>
    <cellStyle name="Date 2 3 2 2 3 2 3 8" xfId="8688" xr:uid="{00000000-0005-0000-0000-0000E91F0000}"/>
    <cellStyle name="Date 2 3 2 2 3 2 4" xfId="8689" xr:uid="{00000000-0005-0000-0000-0000EA1F0000}"/>
    <cellStyle name="Date 2 3 2 2 3 2 4 2" xfId="8690" xr:uid="{00000000-0005-0000-0000-0000EB1F0000}"/>
    <cellStyle name="Date 2 3 2 2 3 2 4 2 2" xfId="8691" xr:uid="{00000000-0005-0000-0000-0000EC1F0000}"/>
    <cellStyle name="Date 2 3 2 2 3 2 4 2 3" xfId="8692" xr:uid="{00000000-0005-0000-0000-0000ED1F0000}"/>
    <cellStyle name="Date 2 3 2 2 3 2 4 2 3 2" xfId="8693" xr:uid="{00000000-0005-0000-0000-0000EE1F0000}"/>
    <cellStyle name="Date 2 3 2 2 3 2 4 2 4" xfId="8694" xr:uid="{00000000-0005-0000-0000-0000EF1F0000}"/>
    <cellStyle name="Date 2 3 2 2 3 2 4 3" xfId="8695" xr:uid="{00000000-0005-0000-0000-0000F01F0000}"/>
    <cellStyle name="Date 2 3 2 2 3 2 4 3 2" xfId="8696" xr:uid="{00000000-0005-0000-0000-0000F11F0000}"/>
    <cellStyle name="Date 2 3 2 2 3 2 4 3 2 2" xfId="8697" xr:uid="{00000000-0005-0000-0000-0000F21F0000}"/>
    <cellStyle name="Date 2 3 2 2 3 2 4 4" xfId="8698" xr:uid="{00000000-0005-0000-0000-0000F31F0000}"/>
    <cellStyle name="Date 2 3 2 2 3 2 4 5" xfId="8699" xr:uid="{00000000-0005-0000-0000-0000F41F0000}"/>
    <cellStyle name="Date 2 3 2 2 3 2 4 6" xfId="8700" xr:uid="{00000000-0005-0000-0000-0000F51F0000}"/>
    <cellStyle name="Date 2 3 2 2 3 2 4 7" xfId="8701" xr:uid="{00000000-0005-0000-0000-0000F61F0000}"/>
    <cellStyle name="Date 2 3 2 2 3 2 5" xfId="8702" xr:uid="{00000000-0005-0000-0000-0000F71F0000}"/>
    <cellStyle name="Date 2 3 2 2 3 2 5 2" xfId="8703" xr:uid="{00000000-0005-0000-0000-0000F81F0000}"/>
    <cellStyle name="Date 2 3 2 2 3 2 5 3" xfId="8704" xr:uid="{00000000-0005-0000-0000-0000F91F0000}"/>
    <cellStyle name="Date 2 3 2 2 3 2 5 3 2" xfId="8705" xr:uid="{00000000-0005-0000-0000-0000FA1F0000}"/>
    <cellStyle name="Date 2 3 2 2 3 2 6" xfId="8706" xr:uid="{00000000-0005-0000-0000-0000FB1F0000}"/>
    <cellStyle name="Date 2 3 2 2 3 2 7" xfId="8707" xr:uid="{00000000-0005-0000-0000-0000FC1F0000}"/>
    <cellStyle name="Date 2 3 2 2 3 2 8" xfId="8708" xr:uid="{00000000-0005-0000-0000-0000FD1F0000}"/>
    <cellStyle name="Date 2 3 2 2 3 2 9" xfId="8709" xr:uid="{00000000-0005-0000-0000-0000FE1F0000}"/>
    <cellStyle name="Date 2 3 2 2 3 3" xfId="8710" xr:uid="{00000000-0005-0000-0000-0000FF1F0000}"/>
    <cellStyle name="Date 2 3 2 2 3 3 2" xfId="8711" xr:uid="{00000000-0005-0000-0000-000000200000}"/>
    <cellStyle name="Date 2 3 2 2 3 3 2 2" xfId="8712" xr:uid="{00000000-0005-0000-0000-000001200000}"/>
    <cellStyle name="Date 2 3 2 2 3 3 2 2 2" xfId="8713" xr:uid="{00000000-0005-0000-0000-000002200000}"/>
    <cellStyle name="Date 2 3 2 2 3 3 2 2 2 2" xfId="8714" xr:uid="{00000000-0005-0000-0000-000003200000}"/>
    <cellStyle name="Date 2 3 2 2 3 3 2 2 2 3" xfId="8715" xr:uid="{00000000-0005-0000-0000-000004200000}"/>
    <cellStyle name="Date 2 3 2 2 3 3 2 2 2 3 2" xfId="8716" xr:uid="{00000000-0005-0000-0000-000005200000}"/>
    <cellStyle name="Date 2 3 2 2 3 3 2 2 2 4" xfId="8717" xr:uid="{00000000-0005-0000-0000-000006200000}"/>
    <cellStyle name="Date 2 3 2 2 3 3 2 2 3" xfId="8718" xr:uid="{00000000-0005-0000-0000-000007200000}"/>
    <cellStyle name="Date 2 3 2 2 3 3 2 2 3 2" xfId="8719" xr:uid="{00000000-0005-0000-0000-000008200000}"/>
    <cellStyle name="Date 2 3 2 2 3 3 2 2 3 2 2" xfId="8720" xr:uid="{00000000-0005-0000-0000-000009200000}"/>
    <cellStyle name="Date 2 3 2 2 3 3 2 2 4" xfId="8721" xr:uid="{00000000-0005-0000-0000-00000A200000}"/>
    <cellStyle name="Date 2 3 2 2 3 3 2 2 5" xfId="8722" xr:uid="{00000000-0005-0000-0000-00000B200000}"/>
    <cellStyle name="Date 2 3 2 2 3 3 2 2 6" xfId="8723" xr:uid="{00000000-0005-0000-0000-00000C200000}"/>
    <cellStyle name="Date 2 3 2 2 3 3 2 2 7" xfId="8724" xr:uid="{00000000-0005-0000-0000-00000D200000}"/>
    <cellStyle name="Date 2 3 2 2 3 3 2 3" xfId="8725" xr:uid="{00000000-0005-0000-0000-00000E200000}"/>
    <cellStyle name="Date 2 3 2 2 3 3 2 3 2" xfId="8726" xr:uid="{00000000-0005-0000-0000-00000F200000}"/>
    <cellStyle name="Date 2 3 2 2 3 3 2 3 3" xfId="8727" xr:uid="{00000000-0005-0000-0000-000010200000}"/>
    <cellStyle name="Date 2 3 2 2 3 3 2 3 3 2" xfId="8728" xr:uid="{00000000-0005-0000-0000-000011200000}"/>
    <cellStyle name="Date 2 3 2 2 3 3 2 3 4" xfId="8729" xr:uid="{00000000-0005-0000-0000-000012200000}"/>
    <cellStyle name="Date 2 3 2 2 3 3 2 4" xfId="8730" xr:uid="{00000000-0005-0000-0000-000013200000}"/>
    <cellStyle name="Date 2 3 2 2 3 3 2 4 2" xfId="8731" xr:uid="{00000000-0005-0000-0000-000014200000}"/>
    <cellStyle name="Date 2 3 2 2 3 3 2 4 2 2" xfId="8732" xr:uid="{00000000-0005-0000-0000-000015200000}"/>
    <cellStyle name="Date 2 3 2 2 3 3 2 5" xfId="8733" xr:uid="{00000000-0005-0000-0000-000016200000}"/>
    <cellStyle name="Date 2 3 2 2 3 3 2 6" xfId="8734" xr:uid="{00000000-0005-0000-0000-000017200000}"/>
    <cellStyle name="Date 2 3 2 2 3 3 2 7" xfId="8735" xr:uid="{00000000-0005-0000-0000-000018200000}"/>
    <cellStyle name="Date 2 3 2 2 3 3 2 8" xfId="8736" xr:uid="{00000000-0005-0000-0000-000019200000}"/>
    <cellStyle name="Date 2 3 2 2 3 3 3" xfId="8737" xr:uid="{00000000-0005-0000-0000-00001A200000}"/>
    <cellStyle name="Date 2 3 2 2 3 3 3 2" xfId="8738" xr:uid="{00000000-0005-0000-0000-00001B200000}"/>
    <cellStyle name="Date 2 3 2 2 3 3 3 2 2" xfId="8739" xr:uid="{00000000-0005-0000-0000-00001C200000}"/>
    <cellStyle name="Date 2 3 2 2 3 3 3 2 3" xfId="8740" xr:uid="{00000000-0005-0000-0000-00001D200000}"/>
    <cellStyle name="Date 2 3 2 2 3 3 3 2 3 2" xfId="8741" xr:uid="{00000000-0005-0000-0000-00001E200000}"/>
    <cellStyle name="Date 2 3 2 2 3 3 3 2 4" xfId="8742" xr:uid="{00000000-0005-0000-0000-00001F200000}"/>
    <cellStyle name="Date 2 3 2 2 3 3 3 3" xfId="8743" xr:uid="{00000000-0005-0000-0000-000020200000}"/>
    <cellStyle name="Date 2 3 2 2 3 3 3 3 2" xfId="8744" xr:uid="{00000000-0005-0000-0000-000021200000}"/>
    <cellStyle name="Date 2 3 2 2 3 3 3 3 2 2" xfId="8745" xr:uid="{00000000-0005-0000-0000-000022200000}"/>
    <cellStyle name="Date 2 3 2 2 3 3 3 4" xfId="8746" xr:uid="{00000000-0005-0000-0000-000023200000}"/>
    <cellStyle name="Date 2 3 2 2 3 3 3 5" xfId="8747" xr:uid="{00000000-0005-0000-0000-000024200000}"/>
    <cellStyle name="Date 2 3 2 2 3 3 3 6" xfId="8748" xr:uid="{00000000-0005-0000-0000-000025200000}"/>
    <cellStyle name="Date 2 3 2 2 3 3 3 7" xfId="8749" xr:uid="{00000000-0005-0000-0000-000026200000}"/>
    <cellStyle name="Date 2 3 2 2 3 3 4" xfId="8750" xr:uid="{00000000-0005-0000-0000-000027200000}"/>
    <cellStyle name="Date 2 3 2 2 3 3 4 2" xfId="8751" xr:uid="{00000000-0005-0000-0000-000028200000}"/>
    <cellStyle name="Date 2 3 2 2 3 3 4 3" xfId="8752" xr:uid="{00000000-0005-0000-0000-000029200000}"/>
    <cellStyle name="Date 2 3 2 2 3 3 4 3 2" xfId="8753" xr:uid="{00000000-0005-0000-0000-00002A200000}"/>
    <cellStyle name="Date 2 3 2 2 3 3 5" xfId="8754" xr:uid="{00000000-0005-0000-0000-00002B200000}"/>
    <cellStyle name="Date 2 3 2 2 3 4" xfId="8755" xr:uid="{00000000-0005-0000-0000-00002C200000}"/>
    <cellStyle name="Date 2 3 2 2 3 4 2" xfId="8756" xr:uid="{00000000-0005-0000-0000-00002D200000}"/>
    <cellStyle name="Date 2 3 2 2 3 4 2 2" xfId="8757" xr:uid="{00000000-0005-0000-0000-00002E200000}"/>
    <cellStyle name="Date 2 3 2 2 3 4 2 2 2" xfId="8758" xr:uid="{00000000-0005-0000-0000-00002F200000}"/>
    <cellStyle name="Date 2 3 2 2 3 4 2 2 2 2" xfId="8759" xr:uid="{00000000-0005-0000-0000-000030200000}"/>
    <cellStyle name="Date 2 3 2 2 3 4 2 2 2 2 2" xfId="8760" xr:uid="{00000000-0005-0000-0000-000031200000}"/>
    <cellStyle name="Date 2 3 2 2 3 4 2 2 2 2 3" xfId="8761" xr:uid="{00000000-0005-0000-0000-000032200000}"/>
    <cellStyle name="Date 2 3 2 2 3 4 2 2 2 2 3 2" xfId="8762" xr:uid="{00000000-0005-0000-0000-000033200000}"/>
    <cellStyle name="Date 2 3 2 2 3 4 2 2 2 2 4" xfId="8763" xr:uid="{00000000-0005-0000-0000-000034200000}"/>
    <cellStyle name="Date 2 3 2 2 3 4 2 2 2 3" xfId="8764" xr:uid="{00000000-0005-0000-0000-000035200000}"/>
    <cellStyle name="Date 2 3 2 2 3 4 2 2 2 3 2" xfId="8765" xr:uid="{00000000-0005-0000-0000-000036200000}"/>
    <cellStyle name="Date 2 3 2 2 3 4 2 2 2 3 2 2" xfId="8766" xr:uid="{00000000-0005-0000-0000-000037200000}"/>
    <cellStyle name="Date 2 3 2 2 3 4 2 2 2 4" xfId="8767" xr:uid="{00000000-0005-0000-0000-000038200000}"/>
    <cellStyle name="Date 2 3 2 2 3 4 2 2 2 5" xfId="8768" xr:uid="{00000000-0005-0000-0000-000039200000}"/>
    <cellStyle name="Date 2 3 2 2 3 4 2 2 2 6" xfId="8769" xr:uid="{00000000-0005-0000-0000-00003A200000}"/>
    <cellStyle name="Date 2 3 2 2 3 4 2 2 2 7" xfId="8770" xr:uid="{00000000-0005-0000-0000-00003B200000}"/>
    <cellStyle name="Date 2 3 2 2 3 4 2 2 3" xfId="8771" xr:uid="{00000000-0005-0000-0000-00003C200000}"/>
    <cellStyle name="Date 2 3 2 2 3 4 2 2 3 2" xfId="8772" xr:uid="{00000000-0005-0000-0000-00003D200000}"/>
    <cellStyle name="Date 2 3 2 2 3 4 2 2 3 3" xfId="8773" xr:uid="{00000000-0005-0000-0000-00003E200000}"/>
    <cellStyle name="Date 2 3 2 2 3 4 2 2 3 3 2" xfId="8774" xr:uid="{00000000-0005-0000-0000-00003F200000}"/>
    <cellStyle name="Date 2 3 2 2 3 4 2 2 3 4" xfId="8775" xr:uid="{00000000-0005-0000-0000-000040200000}"/>
    <cellStyle name="Date 2 3 2 2 3 4 2 2 4" xfId="8776" xr:uid="{00000000-0005-0000-0000-000041200000}"/>
    <cellStyle name="Date 2 3 2 2 3 4 2 2 4 2" xfId="8777" xr:uid="{00000000-0005-0000-0000-000042200000}"/>
    <cellStyle name="Date 2 3 2 2 3 4 2 2 4 2 2" xfId="8778" xr:uid="{00000000-0005-0000-0000-000043200000}"/>
    <cellStyle name="Date 2 3 2 2 3 4 2 2 5" xfId="8779" xr:uid="{00000000-0005-0000-0000-000044200000}"/>
    <cellStyle name="Date 2 3 2 2 3 4 2 2 6" xfId="8780" xr:uid="{00000000-0005-0000-0000-000045200000}"/>
    <cellStyle name="Date 2 3 2 2 3 4 2 2 7" xfId="8781" xr:uid="{00000000-0005-0000-0000-000046200000}"/>
    <cellStyle name="Date 2 3 2 2 3 4 2 2 8" xfId="8782" xr:uid="{00000000-0005-0000-0000-000047200000}"/>
    <cellStyle name="Date 2 3 2 2 3 4 2 3" xfId="8783" xr:uid="{00000000-0005-0000-0000-000048200000}"/>
    <cellStyle name="Date 2 3 2 2 3 4 2 3 2" xfId="8784" xr:uid="{00000000-0005-0000-0000-000049200000}"/>
    <cellStyle name="Date 2 3 2 2 3 4 2 3 2 2" xfId="8785" xr:uid="{00000000-0005-0000-0000-00004A200000}"/>
    <cellStyle name="Date 2 3 2 2 3 4 2 3 2 3" xfId="8786" xr:uid="{00000000-0005-0000-0000-00004B200000}"/>
    <cellStyle name="Date 2 3 2 2 3 4 2 3 2 3 2" xfId="8787" xr:uid="{00000000-0005-0000-0000-00004C200000}"/>
    <cellStyle name="Date 2 3 2 2 3 4 2 3 2 4" xfId="8788" xr:uid="{00000000-0005-0000-0000-00004D200000}"/>
    <cellStyle name="Date 2 3 2 2 3 4 2 3 3" xfId="8789" xr:uid="{00000000-0005-0000-0000-00004E200000}"/>
    <cellStyle name="Date 2 3 2 2 3 4 2 3 3 2" xfId="8790" xr:uid="{00000000-0005-0000-0000-00004F200000}"/>
    <cellStyle name="Date 2 3 2 2 3 4 2 3 3 2 2" xfId="8791" xr:uid="{00000000-0005-0000-0000-000050200000}"/>
    <cellStyle name="Date 2 3 2 2 3 4 2 3 4" xfId="8792" xr:uid="{00000000-0005-0000-0000-000051200000}"/>
    <cellStyle name="Date 2 3 2 2 3 4 2 3 5" xfId="8793" xr:uid="{00000000-0005-0000-0000-000052200000}"/>
    <cellStyle name="Date 2 3 2 2 3 4 2 3 6" xfId="8794" xr:uid="{00000000-0005-0000-0000-000053200000}"/>
    <cellStyle name="Date 2 3 2 2 3 4 2 3 7" xfId="8795" xr:uid="{00000000-0005-0000-0000-000054200000}"/>
    <cellStyle name="Date 2 3 2 2 3 4 2 4" xfId="8796" xr:uid="{00000000-0005-0000-0000-000055200000}"/>
    <cellStyle name="Date 2 3 2 2 3 4 2 4 2" xfId="8797" xr:uid="{00000000-0005-0000-0000-000056200000}"/>
    <cellStyle name="Date 2 3 2 2 3 4 2 4 3" xfId="8798" xr:uid="{00000000-0005-0000-0000-000057200000}"/>
    <cellStyle name="Date 2 3 2 2 3 4 2 4 3 2" xfId="8799" xr:uid="{00000000-0005-0000-0000-000058200000}"/>
    <cellStyle name="Date 2 3 2 2 3 4 2 5" xfId="8800" xr:uid="{00000000-0005-0000-0000-000059200000}"/>
    <cellStyle name="Date 2 3 2 2 3 4 3" xfId="8801" xr:uid="{00000000-0005-0000-0000-00005A200000}"/>
    <cellStyle name="Date 2 3 2 2 3 4 3 2" xfId="8802" xr:uid="{00000000-0005-0000-0000-00005B200000}"/>
    <cellStyle name="Date 2 3 2 2 3 4 3 2 2" xfId="8803" xr:uid="{00000000-0005-0000-0000-00005C200000}"/>
    <cellStyle name="Date 2 3 2 2 3 4 3 2 2 2" xfId="8804" xr:uid="{00000000-0005-0000-0000-00005D200000}"/>
    <cellStyle name="Date 2 3 2 2 3 4 3 2 2 3" xfId="8805" xr:uid="{00000000-0005-0000-0000-00005E200000}"/>
    <cellStyle name="Date 2 3 2 2 3 4 3 2 2 3 2" xfId="8806" xr:uid="{00000000-0005-0000-0000-00005F200000}"/>
    <cellStyle name="Date 2 3 2 2 3 4 3 2 2 4" xfId="8807" xr:uid="{00000000-0005-0000-0000-000060200000}"/>
    <cellStyle name="Date 2 3 2 2 3 4 3 2 3" xfId="8808" xr:uid="{00000000-0005-0000-0000-000061200000}"/>
    <cellStyle name="Date 2 3 2 2 3 4 3 2 3 2" xfId="8809" xr:uid="{00000000-0005-0000-0000-000062200000}"/>
    <cellStyle name="Date 2 3 2 2 3 4 3 2 3 2 2" xfId="8810" xr:uid="{00000000-0005-0000-0000-000063200000}"/>
    <cellStyle name="Date 2 3 2 2 3 4 3 2 4" xfId="8811" xr:uid="{00000000-0005-0000-0000-000064200000}"/>
    <cellStyle name="Date 2 3 2 2 3 4 3 2 5" xfId="8812" xr:uid="{00000000-0005-0000-0000-000065200000}"/>
    <cellStyle name="Date 2 3 2 2 3 4 3 2 6" xfId="8813" xr:uid="{00000000-0005-0000-0000-000066200000}"/>
    <cellStyle name="Date 2 3 2 2 3 4 3 2 7" xfId="8814" xr:uid="{00000000-0005-0000-0000-000067200000}"/>
    <cellStyle name="Date 2 3 2 2 3 4 3 3" xfId="8815" xr:uid="{00000000-0005-0000-0000-000068200000}"/>
    <cellStyle name="Date 2 3 2 2 3 4 3 3 2" xfId="8816" xr:uid="{00000000-0005-0000-0000-000069200000}"/>
    <cellStyle name="Date 2 3 2 2 3 4 3 3 3" xfId="8817" xr:uid="{00000000-0005-0000-0000-00006A200000}"/>
    <cellStyle name="Date 2 3 2 2 3 4 3 3 3 2" xfId="8818" xr:uid="{00000000-0005-0000-0000-00006B200000}"/>
    <cellStyle name="Date 2 3 2 2 3 4 3 3 4" xfId="8819" xr:uid="{00000000-0005-0000-0000-00006C200000}"/>
    <cellStyle name="Date 2 3 2 2 3 4 3 4" xfId="8820" xr:uid="{00000000-0005-0000-0000-00006D200000}"/>
    <cellStyle name="Date 2 3 2 2 3 4 3 4 2" xfId="8821" xr:uid="{00000000-0005-0000-0000-00006E200000}"/>
    <cellStyle name="Date 2 3 2 2 3 4 3 4 2 2" xfId="8822" xr:uid="{00000000-0005-0000-0000-00006F200000}"/>
    <cellStyle name="Date 2 3 2 2 3 4 3 5" xfId="8823" xr:uid="{00000000-0005-0000-0000-000070200000}"/>
    <cellStyle name="Date 2 3 2 2 3 4 3 6" xfId="8824" xr:uid="{00000000-0005-0000-0000-000071200000}"/>
    <cellStyle name="Date 2 3 2 2 3 4 3 7" xfId="8825" xr:uid="{00000000-0005-0000-0000-000072200000}"/>
    <cellStyle name="Date 2 3 2 2 3 4 3 8" xfId="8826" xr:uid="{00000000-0005-0000-0000-000073200000}"/>
    <cellStyle name="Date 2 3 2 2 3 4 4" xfId="8827" xr:uid="{00000000-0005-0000-0000-000074200000}"/>
    <cellStyle name="Date 2 3 2 2 3 4 4 2" xfId="8828" xr:uid="{00000000-0005-0000-0000-000075200000}"/>
    <cellStyle name="Date 2 3 2 2 3 4 4 2 2" xfId="8829" xr:uid="{00000000-0005-0000-0000-000076200000}"/>
    <cellStyle name="Date 2 3 2 2 3 4 4 2 3" xfId="8830" xr:uid="{00000000-0005-0000-0000-000077200000}"/>
    <cellStyle name="Date 2 3 2 2 3 4 4 2 3 2" xfId="8831" xr:uid="{00000000-0005-0000-0000-000078200000}"/>
    <cellStyle name="Date 2 3 2 2 3 4 4 2 4" xfId="8832" xr:uid="{00000000-0005-0000-0000-000079200000}"/>
    <cellStyle name="Date 2 3 2 2 3 4 4 3" xfId="8833" xr:uid="{00000000-0005-0000-0000-00007A200000}"/>
    <cellStyle name="Date 2 3 2 2 3 4 4 3 2" xfId="8834" xr:uid="{00000000-0005-0000-0000-00007B200000}"/>
    <cellStyle name="Date 2 3 2 2 3 4 4 3 2 2" xfId="8835" xr:uid="{00000000-0005-0000-0000-00007C200000}"/>
    <cellStyle name="Date 2 3 2 2 3 4 4 4" xfId="8836" xr:uid="{00000000-0005-0000-0000-00007D200000}"/>
    <cellStyle name="Date 2 3 2 2 3 4 4 5" xfId="8837" xr:uid="{00000000-0005-0000-0000-00007E200000}"/>
    <cellStyle name="Date 2 3 2 2 3 4 4 6" xfId="8838" xr:uid="{00000000-0005-0000-0000-00007F200000}"/>
    <cellStyle name="Date 2 3 2 2 3 4 4 7" xfId="8839" xr:uid="{00000000-0005-0000-0000-000080200000}"/>
    <cellStyle name="Date 2 3 2 2 3 4 5" xfId="8840" xr:uid="{00000000-0005-0000-0000-000081200000}"/>
    <cellStyle name="Date 2 3 2 2 3 4 5 2" xfId="8841" xr:uid="{00000000-0005-0000-0000-000082200000}"/>
    <cellStyle name="Date 2 3 2 2 3 4 5 3" xfId="8842" xr:uid="{00000000-0005-0000-0000-000083200000}"/>
    <cellStyle name="Date 2 3 2 2 3 4 5 3 2" xfId="8843" xr:uid="{00000000-0005-0000-0000-000084200000}"/>
    <cellStyle name="Date 2 3 2 2 3 4 6" xfId="8844" xr:uid="{00000000-0005-0000-0000-000085200000}"/>
    <cellStyle name="Date 2 3 2 2 3 4 7" xfId="8845" xr:uid="{00000000-0005-0000-0000-000086200000}"/>
    <cellStyle name="Date 2 3 2 2 3 4 8" xfId="8846" xr:uid="{00000000-0005-0000-0000-000087200000}"/>
    <cellStyle name="Date 2 3 2 2 3 4 9" xfId="8847" xr:uid="{00000000-0005-0000-0000-000088200000}"/>
    <cellStyle name="Date 2 3 2 2 3 5" xfId="8848" xr:uid="{00000000-0005-0000-0000-000089200000}"/>
    <cellStyle name="Date 2 3 2 2 3 5 2" xfId="8849" xr:uid="{00000000-0005-0000-0000-00008A200000}"/>
    <cellStyle name="Date 2 3 2 2 3 5 2 2" xfId="8850" xr:uid="{00000000-0005-0000-0000-00008B200000}"/>
    <cellStyle name="Date 2 3 2 2 3 5 2 2 2" xfId="8851" xr:uid="{00000000-0005-0000-0000-00008C200000}"/>
    <cellStyle name="Date 2 3 2 2 3 5 2 2 3" xfId="8852" xr:uid="{00000000-0005-0000-0000-00008D200000}"/>
    <cellStyle name="Date 2 3 2 2 3 5 2 2 3 2" xfId="8853" xr:uid="{00000000-0005-0000-0000-00008E200000}"/>
    <cellStyle name="Date 2 3 2 2 3 5 2 2 4" xfId="8854" xr:uid="{00000000-0005-0000-0000-00008F200000}"/>
    <cellStyle name="Date 2 3 2 2 3 5 2 3" xfId="8855" xr:uid="{00000000-0005-0000-0000-000090200000}"/>
    <cellStyle name="Date 2 3 2 2 3 5 2 3 2" xfId="8856" xr:uid="{00000000-0005-0000-0000-000091200000}"/>
    <cellStyle name="Date 2 3 2 2 3 5 2 3 2 2" xfId="8857" xr:uid="{00000000-0005-0000-0000-000092200000}"/>
    <cellStyle name="Date 2 3 2 2 3 5 2 4" xfId="8858" xr:uid="{00000000-0005-0000-0000-000093200000}"/>
    <cellStyle name="Date 2 3 2 2 3 5 2 5" xfId="8859" xr:uid="{00000000-0005-0000-0000-000094200000}"/>
    <cellStyle name="Date 2 3 2 2 3 5 2 6" xfId="8860" xr:uid="{00000000-0005-0000-0000-000095200000}"/>
    <cellStyle name="Date 2 3 2 2 3 5 2 7" xfId="8861" xr:uid="{00000000-0005-0000-0000-000096200000}"/>
    <cellStyle name="Date 2 3 2 2 3 5 3" xfId="8862" xr:uid="{00000000-0005-0000-0000-000097200000}"/>
    <cellStyle name="Date 2 3 2 2 3 5 3 2" xfId="8863" xr:uid="{00000000-0005-0000-0000-000098200000}"/>
    <cellStyle name="Date 2 3 2 2 3 5 3 3" xfId="8864" xr:uid="{00000000-0005-0000-0000-000099200000}"/>
    <cellStyle name="Date 2 3 2 2 3 5 3 3 2" xfId="8865" xr:uid="{00000000-0005-0000-0000-00009A200000}"/>
    <cellStyle name="Date 2 3 2 2 3 5 3 4" xfId="8866" xr:uid="{00000000-0005-0000-0000-00009B200000}"/>
    <cellStyle name="Date 2 3 2 2 3 5 4" xfId="8867" xr:uid="{00000000-0005-0000-0000-00009C200000}"/>
    <cellStyle name="Date 2 3 2 2 3 5 4 2" xfId="8868" xr:uid="{00000000-0005-0000-0000-00009D200000}"/>
    <cellStyle name="Date 2 3 2 2 3 5 4 2 2" xfId="8869" xr:uid="{00000000-0005-0000-0000-00009E200000}"/>
    <cellStyle name="Date 2 3 2 2 3 5 5" xfId="8870" xr:uid="{00000000-0005-0000-0000-00009F200000}"/>
    <cellStyle name="Date 2 3 2 2 3 5 6" xfId="8871" xr:uid="{00000000-0005-0000-0000-0000A0200000}"/>
    <cellStyle name="Date 2 3 2 2 3 5 7" xfId="8872" xr:uid="{00000000-0005-0000-0000-0000A1200000}"/>
    <cellStyle name="Date 2 3 2 2 3 5 8" xfId="8873" xr:uid="{00000000-0005-0000-0000-0000A2200000}"/>
    <cellStyle name="Date 2 3 2 2 3 6" xfId="8874" xr:uid="{00000000-0005-0000-0000-0000A3200000}"/>
    <cellStyle name="Date 2 3 2 2 3 6 2" xfId="8875" xr:uid="{00000000-0005-0000-0000-0000A4200000}"/>
    <cellStyle name="Date 2 3 2 2 3 6 2 2" xfId="8876" xr:uid="{00000000-0005-0000-0000-0000A5200000}"/>
    <cellStyle name="Date 2 3 2 2 3 6 2 3" xfId="8877" xr:uid="{00000000-0005-0000-0000-0000A6200000}"/>
    <cellStyle name="Date 2 3 2 2 3 6 2 3 2" xfId="8878" xr:uid="{00000000-0005-0000-0000-0000A7200000}"/>
    <cellStyle name="Date 2 3 2 2 3 6 2 4" xfId="8879" xr:uid="{00000000-0005-0000-0000-0000A8200000}"/>
    <cellStyle name="Date 2 3 2 2 3 6 3" xfId="8880" xr:uid="{00000000-0005-0000-0000-0000A9200000}"/>
    <cellStyle name="Date 2 3 2 2 3 6 3 2" xfId="8881" xr:uid="{00000000-0005-0000-0000-0000AA200000}"/>
    <cellStyle name="Date 2 3 2 2 3 6 3 2 2" xfId="8882" xr:uid="{00000000-0005-0000-0000-0000AB200000}"/>
    <cellStyle name="Date 2 3 2 2 3 6 4" xfId="8883" xr:uid="{00000000-0005-0000-0000-0000AC200000}"/>
    <cellStyle name="Date 2 3 2 2 3 6 5" xfId="8884" xr:uid="{00000000-0005-0000-0000-0000AD200000}"/>
    <cellStyle name="Date 2 3 2 2 3 6 6" xfId="8885" xr:uid="{00000000-0005-0000-0000-0000AE200000}"/>
    <cellStyle name="Date 2 3 2 2 3 6 7" xfId="8886" xr:uid="{00000000-0005-0000-0000-0000AF200000}"/>
    <cellStyle name="Date 2 3 2 2 3 7" xfId="8887" xr:uid="{00000000-0005-0000-0000-0000B0200000}"/>
    <cellStyle name="Date 2 3 2 2 3 7 2" xfId="8888" xr:uid="{00000000-0005-0000-0000-0000B1200000}"/>
    <cellStyle name="Date 2 3 2 2 3 7 3" xfId="8889" xr:uid="{00000000-0005-0000-0000-0000B2200000}"/>
    <cellStyle name="Date 2 3 2 2 3 7 3 2" xfId="8890" xr:uid="{00000000-0005-0000-0000-0000B3200000}"/>
    <cellStyle name="Date 2 3 2 2 3 8" xfId="8891" xr:uid="{00000000-0005-0000-0000-0000B4200000}"/>
    <cellStyle name="Date 2 3 2 2 3 9" xfId="8892" xr:uid="{00000000-0005-0000-0000-0000B5200000}"/>
    <cellStyle name="Date 2 3 2 2 4" xfId="8893" xr:uid="{00000000-0005-0000-0000-0000B6200000}"/>
    <cellStyle name="Date 2 3 2 2 4 2" xfId="8894" xr:uid="{00000000-0005-0000-0000-0000B7200000}"/>
    <cellStyle name="Date 2 3 2 2 4 2 2" xfId="8895" xr:uid="{00000000-0005-0000-0000-0000B8200000}"/>
    <cellStyle name="Date 2 3 2 2 4 2 2 2" xfId="8896" xr:uid="{00000000-0005-0000-0000-0000B9200000}"/>
    <cellStyle name="Date 2 3 2 2 4 2 2 2 2" xfId="8897" xr:uid="{00000000-0005-0000-0000-0000BA200000}"/>
    <cellStyle name="Date 2 3 2 2 4 2 2 2 2 2" xfId="8898" xr:uid="{00000000-0005-0000-0000-0000BB200000}"/>
    <cellStyle name="Date 2 3 2 2 4 2 2 2 2 3" xfId="8899" xr:uid="{00000000-0005-0000-0000-0000BC200000}"/>
    <cellStyle name="Date 2 3 2 2 4 2 2 2 2 3 2" xfId="8900" xr:uid="{00000000-0005-0000-0000-0000BD200000}"/>
    <cellStyle name="Date 2 3 2 2 4 2 2 2 2 4" xfId="8901" xr:uid="{00000000-0005-0000-0000-0000BE200000}"/>
    <cellStyle name="Date 2 3 2 2 4 2 2 2 3" xfId="8902" xr:uid="{00000000-0005-0000-0000-0000BF200000}"/>
    <cellStyle name="Date 2 3 2 2 4 2 2 2 3 2" xfId="8903" xr:uid="{00000000-0005-0000-0000-0000C0200000}"/>
    <cellStyle name="Date 2 3 2 2 4 2 2 2 3 2 2" xfId="8904" xr:uid="{00000000-0005-0000-0000-0000C1200000}"/>
    <cellStyle name="Date 2 3 2 2 4 2 2 2 4" xfId="8905" xr:uid="{00000000-0005-0000-0000-0000C2200000}"/>
    <cellStyle name="Date 2 3 2 2 4 2 2 2 5" xfId="8906" xr:uid="{00000000-0005-0000-0000-0000C3200000}"/>
    <cellStyle name="Date 2 3 2 2 4 2 2 2 6" xfId="8907" xr:uid="{00000000-0005-0000-0000-0000C4200000}"/>
    <cellStyle name="Date 2 3 2 2 4 2 2 2 7" xfId="8908" xr:uid="{00000000-0005-0000-0000-0000C5200000}"/>
    <cellStyle name="Date 2 3 2 2 4 2 2 3" xfId="8909" xr:uid="{00000000-0005-0000-0000-0000C6200000}"/>
    <cellStyle name="Date 2 3 2 2 4 2 2 3 2" xfId="8910" xr:uid="{00000000-0005-0000-0000-0000C7200000}"/>
    <cellStyle name="Date 2 3 2 2 4 2 2 3 3" xfId="8911" xr:uid="{00000000-0005-0000-0000-0000C8200000}"/>
    <cellStyle name="Date 2 3 2 2 4 2 2 3 3 2" xfId="8912" xr:uid="{00000000-0005-0000-0000-0000C9200000}"/>
    <cellStyle name="Date 2 3 2 2 4 2 2 3 4" xfId="8913" xr:uid="{00000000-0005-0000-0000-0000CA200000}"/>
    <cellStyle name="Date 2 3 2 2 4 2 2 4" xfId="8914" xr:uid="{00000000-0005-0000-0000-0000CB200000}"/>
    <cellStyle name="Date 2 3 2 2 4 2 2 4 2" xfId="8915" xr:uid="{00000000-0005-0000-0000-0000CC200000}"/>
    <cellStyle name="Date 2 3 2 2 4 2 2 4 2 2" xfId="8916" xr:uid="{00000000-0005-0000-0000-0000CD200000}"/>
    <cellStyle name="Date 2 3 2 2 4 2 2 5" xfId="8917" xr:uid="{00000000-0005-0000-0000-0000CE200000}"/>
    <cellStyle name="Date 2 3 2 2 4 2 2 6" xfId="8918" xr:uid="{00000000-0005-0000-0000-0000CF200000}"/>
    <cellStyle name="Date 2 3 2 2 4 2 2 7" xfId="8919" xr:uid="{00000000-0005-0000-0000-0000D0200000}"/>
    <cellStyle name="Date 2 3 2 2 4 2 2 8" xfId="8920" xr:uid="{00000000-0005-0000-0000-0000D1200000}"/>
    <cellStyle name="Date 2 3 2 2 4 2 3" xfId="8921" xr:uid="{00000000-0005-0000-0000-0000D2200000}"/>
    <cellStyle name="Date 2 3 2 2 4 2 3 2" xfId="8922" xr:uid="{00000000-0005-0000-0000-0000D3200000}"/>
    <cellStyle name="Date 2 3 2 2 4 2 3 2 2" xfId="8923" xr:uid="{00000000-0005-0000-0000-0000D4200000}"/>
    <cellStyle name="Date 2 3 2 2 4 2 3 2 3" xfId="8924" xr:uid="{00000000-0005-0000-0000-0000D5200000}"/>
    <cellStyle name="Date 2 3 2 2 4 2 3 2 3 2" xfId="8925" xr:uid="{00000000-0005-0000-0000-0000D6200000}"/>
    <cellStyle name="Date 2 3 2 2 4 2 3 2 4" xfId="8926" xr:uid="{00000000-0005-0000-0000-0000D7200000}"/>
    <cellStyle name="Date 2 3 2 2 4 2 3 3" xfId="8927" xr:uid="{00000000-0005-0000-0000-0000D8200000}"/>
    <cellStyle name="Date 2 3 2 2 4 2 3 3 2" xfId="8928" xr:uid="{00000000-0005-0000-0000-0000D9200000}"/>
    <cellStyle name="Date 2 3 2 2 4 2 3 3 2 2" xfId="8929" xr:uid="{00000000-0005-0000-0000-0000DA200000}"/>
    <cellStyle name="Date 2 3 2 2 4 2 3 4" xfId="8930" xr:uid="{00000000-0005-0000-0000-0000DB200000}"/>
    <cellStyle name="Date 2 3 2 2 4 2 3 5" xfId="8931" xr:uid="{00000000-0005-0000-0000-0000DC200000}"/>
    <cellStyle name="Date 2 3 2 2 4 2 3 6" xfId="8932" xr:uid="{00000000-0005-0000-0000-0000DD200000}"/>
    <cellStyle name="Date 2 3 2 2 4 2 3 7" xfId="8933" xr:uid="{00000000-0005-0000-0000-0000DE200000}"/>
    <cellStyle name="Date 2 3 2 2 4 2 4" xfId="8934" xr:uid="{00000000-0005-0000-0000-0000DF200000}"/>
    <cellStyle name="Date 2 3 2 2 4 2 4 2" xfId="8935" xr:uid="{00000000-0005-0000-0000-0000E0200000}"/>
    <cellStyle name="Date 2 3 2 2 4 2 4 3" xfId="8936" xr:uid="{00000000-0005-0000-0000-0000E1200000}"/>
    <cellStyle name="Date 2 3 2 2 4 2 4 3 2" xfId="8937" xr:uid="{00000000-0005-0000-0000-0000E2200000}"/>
    <cellStyle name="Date 2 3 2 2 4 2 5" xfId="8938" xr:uid="{00000000-0005-0000-0000-0000E3200000}"/>
    <cellStyle name="Date 2 3 2 2 4 3" xfId="8939" xr:uid="{00000000-0005-0000-0000-0000E4200000}"/>
    <cellStyle name="Date 2 3 2 2 4 3 2" xfId="8940" xr:uid="{00000000-0005-0000-0000-0000E5200000}"/>
    <cellStyle name="Date 2 3 2 2 4 3 2 2" xfId="8941" xr:uid="{00000000-0005-0000-0000-0000E6200000}"/>
    <cellStyle name="Date 2 3 2 2 4 3 2 2 2" xfId="8942" xr:uid="{00000000-0005-0000-0000-0000E7200000}"/>
    <cellStyle name="Date 2 3 2 2 4 3 2 2 3" xfId="8943" xr:uid="{00000000-0005-0000-0000-0000E8200000}"/>
    <cellStyle name="Date 2 3 2 2 4 3 2 2 3 2" xfId="8944" xr:uid="{00000000-0005-0000-0000-0000E9200000}"/>
    <cellStyle name="Date 2 3 2 2 4 3 2 2 4" xfId="8945" xr:uid="{00000000-0005-0000-0000-0000EA200000}"/>
    <cellStyle name="Date 2 3 2 2 4 3 2 3" xfId="8946" xr:uid="{00000000-0005-0000-0000-0000EB200000}"/>
    <cellStyle name="Date 2 3 2 2 4 3 2 3 2" xfId="8947" xr:uid="{00000000-0005-0000-0000-0000EC200000}"/>
    <cellStyle name="Date 2 3 2 2 4 3 2 3 2 2" xfId="8948" xr:uid="{00000000-0005-0000-0000-0000ED200000}"/>
    <cellStyle name="Date 2 3 2 2 4 3 2 4" xfId="8949" xr:uid="{00000000-0005-0000-0000-0000EE200000}"/>
    <cellStyle name="Date 2 3 2 2 4 3 2 5" xfId="8950" xr:uid="{00000000-0005-0000-0000-0000EF200000}"/>
    <cellStyle name="Date 2 3 2 2 4 3 2 6" xfId="8951" xr:uid="{00000000-0005-0000-0000-0000F0200000}"/>
    <cellStyle name="Date 2 3 2 2 4 3 2 7" xfId="8952" xr:uid="{00000000-0005-0000-0000-0000F1200000}"/>
    <cellStyle name="Date 2 3 2 2 4 3 3" xfId="8953" xr:uid="{00000000-0005-0000-0000-0000F2200000}"/>
    <cellStyle name="Date 2 3 2 2 4 3 3 2" xfId="8954" xr:uid="{00000000-0005-0000-0000-0000F3200000}"/>
    <cellStyle name="Date 2 3 2 2 4 3 3 3" xfId="8955" xr:uid="{00000000-0005-0000-0000-0000F4200000}"/>
    <cellStyle name="Date 2 3 2 2 4 3 3 3 2" xfId="8956" xr:uid="{00000000-0005-0000-0000-0000F5200000}"/>
    <cellStyle name="Date 2 3 2 2 4 3 3 4" xfId="8957" xr:uid="{00000000-0005-0000-0000-0000F6200000}"/>
    <cellStyle name="Date 2 3 2 2 4 3 4" xfId="8958" xr:uid="{00000000-0005-0000-0000-0000F7200000}"/>
    <cellStyle name="Date 2 3 2 2 4 3 4 2" xfId="8959" xr:uid="{00000000-0005-0000-0000-0000F8200000}"/>
    <cellStyle name="Date 2 3 2 2 4 3 4 2 2" xfId="8960" xr:uid="{00000000-0005-0000-0000-0000F9200000}"/>
    <cellStyle name="Date 2 3 2 2 4 3 5" xfId="8961" xr:uid="{00000000-0005-0000-0000-0000FA200000}"/>
    <cellStyle name="Date 2 3 2 2 4 3 6" xfId="8962" xr:uid="{00000000-0005-0000-0000-0000FB200000}"/>
    <cellStyle name="Date 2 3 2 2 4 3 7" xfId="8963" xr:uid="{00000000-0005-0000-0000-0000FC200000}"/>
    <cellStyle name="Date 2 3 2 2 4 3 8" xfId="8964" xr:uid="{00000000-0005-0000-0000-0000FD200000}"/>
    <cellStyle name="Date 2 3 2 2 4 4" xfId="8965" xr:uid="{00000000-0005-0000-0000-0000FE200000}"/>
    <cellStyle name="Date 2 3 2 2 4 4 2" xfId="8966" xr:uid="{00000000-0005-0000-0000-0000FF200000}"/>
    <cellStyle name="Date 2 3 2 2 4 4 2 2" xfId="8967" xr:uid="{00000000-0005-0000-0000-000000210000}"/>
    <cellStyle name="Date 2 3 2 2 4 4 2 3" xfId="8968" xr:uid="{00000000-0005-0000-0000-000001210000}"/>
    <cellStyle name="Date 2 3 2 2 4 4 2 3 2" xfId="8969" xr:uid="{00000000-0005-0000-0000-000002210000}"/>
    <cellStyle name="Date 2 3 2 2 4 4 2 4" xfId="8970" xr:uid="{00000000-0005-0000-0000-000003210000}"/>
    <cellStyle name="Date 2 3 2 2 4 4 3" xfId="8971" xr:uid="{00000000-0005-0000-0000-000004210000}"/>
    <cellStyle name="Date 2 3 2 2 4 4 3 2" xfId="8972" xr:uid="{00000000-0005-0000-0000-000005210000}"/>
    <cellStyle name="Date 2 3 2 2 4 4 3 2 2" xfId="8973" xr:uid="{00000000-0005-0000-0000-000006210000}"/>
    <cellStyle name="Date 2 3 2 2 4 4 4" xfId="8974" xr:uid="{00000000-0005-0000-0000-000007210000}"/>
    <cellStyle name="Date 2 3 2 2 4 4 5" xfId="8975" xr:uid="{00000000-0005-0000-0000-000008210000}"/>
    <cellStyle name="Date 2 3 2 2 4 4 6" xfId="8976" xr:uid="{00000000-0005-0000-0000-000009210000}"/>
    <cellStyle name="Date 2 3 2 2 4 4 7" xfId="8977" xr:uid="{00000000-0005-0000-0000-00000A210000}"/>
    <cellStyle name="Date 2 3 2 2 4 5" xfId="8978" xr:uid="{00000000-0005-0000-0000-00000B210000}"/>
    <cellStyle name="Date 2 3 2 2 4 5 2" xfId="8979" xr:uid="{00000000-0005-0000-0000-00000C210000}"/>
    <cellStyle name="Date 2 3 2 2 4 5 3" xfId="8980" xr:uid="{00000000-0005-0000-0000-00000D210000}"/>
    <cellStyle name="Date 2 3 2 2 4 5 3 2" xfId="8981" xr:uid="{00000000-0005-0000-0000-00000E210000}"/>
    <cellStyle name="Date 2 3 2 2 4 6" xfId="8982" xr:uid="{00000000-0005-0000-0000-00000F210000}"/>
    <cellStyle name="Date 2 3 2 2 4 7" xfId="8983" xr:uid="{00000000-0005-0000-0000-000010210000}"/>
    <cellStyle name="Date 2 3 2 2 4 8" xfId="8984" xr:uid="{00000000-0005-0000-0000-000011210000}"/>
    <cellStyle name="Date 2 3 2 2 4 9" xfId="8985" xr:uid="{00000000-0005-0000-0000-000012210000}"/>
    <cellStyle name="Date 2 3 2 2 5" xfId="8986" xr:uid="{00000000-0005-0000-0000-000013210000}"/>
    <cellStyle name="Date 2 3 2 2 5 2" xfId="8987" xr:uid="{00000000-0005-0000-0000-000014210000}"/>
    <cellStyle name="Date 2 3 2 2 5 2 2" xfId="8988" xr:uid="{00000000-0005-0000-0000-000015210000}"/>
    <cellStyle name="Date 2 3 2 2 5 2 2 2" xfId="8989" xr:uid="{00000000-0005-0000-0000-000016210000}"/>
    <cellStyle name="Date 2 3 2 2 5 2 2 2 2" xfId="8990" xr:uid="{00000000-0005-0000-0000-000017210000}"/>
    <cellStyle name="Date 2 3 2 2 5 2 2 2 2 2" xfId="8991" xr:uid="{00000000-0005-0000-0000-000018210000}"/>
    <cellStyle name="Date 2 3 2 2 5 2 2 2 2 3" xfId="8992" xr:uid="{00000000-0005-0000-0000-000019210000}"/>
    <cellStyle name="Date 2 3 2 2 5 2 2 2 2 3 2" xfId="8993" xr:uid="{00000000-0005-0000-0000-00001A210000}"/>
    <cellStyle name="Date 2 3 2 2 5 2 2 2 2 4" xfId="8994" xr:uid="{00000000-0005-0000-0000-00001B210000}"/>
    <cellStyle name="Date 2 3 2 2 5 2 2 2 3" xfId="8995" xr:uid="{00000000-0005-0000-0000-00001C210000}"/>
    <cellStyle name="Date 2 3 2 2 5 2 2 2 3 2" xfId="8996" xr:uid="{00000000-0005-0000-0000-00001D210000}"/>
    <cellStyle name="Date 2 3 2 2 5 2 2 2 3 2 2" xfId="8997" xr:uid="{00000000-0005-0000-0000-00001E210000}"/>
    <cellStyle name="Date 2 3 2 2 5 2 2 2 4" xfId="8998" xr:uid="{00000000-0005-0000-0000-00001F210000}"/>
    <cellStyle name="Date 2 3 2 2 5 2 2 2 5" xfId="8999" xr:uid="{00000000-0005-0000-0000-000020210000}"/>
    <cellStyle name="Date 2 3 2 2 5 2 2 2 6" xfId="9000" xr:uid="{00000000-0005-0000-0000-000021210000}"/>
    <cellStyle name="Date 2 3 2 2 5 2 2 2 7" xfId="9001" xr:uid="{00000000-0005-0000-0000-000022210000}"/>
    <cellStyle name="Date 2 3 2 2 5 2 2 3" xfId="9002" xr:uid="{00000000-0005-0000-0000-000023210000}"/>
    <cellStyle name="Date 2 3 2 2 5 2 2 3 2" xfId="9003" xr:uid="{00000000-0005-0000-0000-000024210000}"/>
    <cellStyle name="Date 2 3 2 2 5 2 2 3 3" xfId="9004" xr:uid="{00000000-0005-0000-0000-000025210000}"/>
    <cellStyle name="Date 2 3 2 2 5 2 2 3 3 2" xfId="9005" xr:uid="{00000000-0005-0000-0000-000026210000}"/>
    <cellStyle name="Date 2 3 2 2 5 2 2 3 4" xfId="9006" xr:uid="{00000000-0005-0000-0000-000027210000}"/>
    <cellStyle name="Date 2 3 2 2 5 2 2 4" xfId="9007" xr:uid="{00000000-0005-0000-0000-000028210000}"/>
    <cellStyle name="Date 2 3 2 2 5 2 2 4 2" xfId="9008" xr:uid="{00000000-0005-0000-0000-000029210000}"/>
    <cellStyle name="Date 2 3 2 2 5 2 2 4 2 2" xfId="9009" xr:uid="{00000000-0005-0000-0000-00002A210000}"/>
    <cellStyle name="Date 2 3 2 2 5 2 2 5" xfId="9010" xr:uid="{00000000-0005-0000-0000-00002B210000}"/>
    <cellStyle name="Date 2 3 2 2 5 2 2 6" xfId="9011" xr:uid="{00000000-0005-0000-0000-00002C210000}"/>
    <cellStyle name="Date 2 3 2 2 5 2 2 7" xfId="9012" xr:uid="{00000000-0005-0000-0000-00002D210000}"/>
    <cellStyle name="Date 2 3 2 2 5 2 2 8" xfId="9013" xr:uid="{00000000-0005-0000-0000-00002E210000}"/>
    <cellStyle name="Date 2 3 2 2 5 2 3" xfId="9014" xr:uid="{00000000-0005-0000-0000-00002F210000}"/>
    <cellStyle name="Date 2 3 2 2 5 2 3 2" xfId="9015" xr:uid="{00000000-0005-0000-0000-000030210000}"/>
    <cellStyle name="Date 2 3 2 2 5 2 3 2 2" xfId="9016" xr:uid="{00000000-0005-0000-0000-000031210000}"/>
    <cellStyle name="Date 2 3 2 2 5 2 3 2 3" xfId="9017" xr:uid="{00000000-0005-0000-0000-000032210000}"/>
    <cellStyle name="Date 2 3 2 2 5 2 3 2 3 2" xfId="9018" xr:uid="{00000000-0005-0000-0000-000033210000}"/>
    <cellStyle name="Date 2 3 2 2 5 2 3 2 4" xfId="9019" xr:uid="{00000000-0005-0000-0000-000034210000}"/>
    <cellStyle name="Date 2 3 2 2 5 2 3 3" xfId="9020" xr:uid="{00000000-0005-0000-0000-000035210000}"/>
    <cellStyle name="Date 2 3 2 2 5 2 3 3 2" xfId="9021" xr:uid="{00000000-0005-0000-0000-000036210000}"/>
    <cellStyle name="Date 2 3 2 2 5 2 3 3 2 2" xfId="9022" xr:uid="{00000000-0005-0000-0000-000037210000}"/>
    <cellStyle name="Date 2 3 2 2 5 2 3 4" xfId="9023" xr:uid="{00000000-0005-0000-0000-000038210000}"/>
    <cellStyle name="Date 2 3 2 2 5 2 3 5" xfId="9024" xr:uid="{00000000-0005-0000-0000-000039210000}"/>
    <cellStyle name="Date 2 3 2 2 5 2 3 6" xfId="9025" xr:uid="{00000000-0005-0000-0000-00003A210000}"/>
    <cellStyle name="Date 2 3 2 2 5 2 3 7" xfId="9026" xr:uid="{00000000-0005-0000-0000-00003B210000}"/>
    <cellStyle name="Date 2 3 2 2 5 2 4" xfId="9027" xr:uid="{00000000-0005-0000-0000-00003C210000}"/>
    <cellStyle name="Date 2 3 2 2 5 2 4 2" xfId="9028" xr:uid="{00000000-0005-0000-0000-00003D210000}"/>
    <cellStyle name="Date 2 3 2 2 5 2 4 3" xfId="9029" xr:uid="{00000000-0005-0000-0000-00003E210000}"/>
    <cellStyle name="Date 2 3 2 2 5 2 4 3 2" xfId="9030" xr:uid="{00000000-0005-0000-0000-00003F210000}"/>
    <cellStyle name="Date 2 3 2 2 5 2 5" xfId="9031" xr:uid="{00000000-0005-0000-0000-000040210000}"/>
    <cellStyle name="Date 2 3 2 2 5 3" xfId="9032" xr:uid="{00000000-0005-0000-0000-000041210000}"/>
    <cellStyle name="Date 2 3 2 2 5 3 2" xfId="9033" xr:uid="{00000000-0005-0000-0000-000042210000}"/>
    <cellStyle name="Date 2 3 2 2 5 3 2 2" xfId="9034" xr:uid="{00000000-0005-0000-0000-000043210000}"/>
    <cellStyle name="Date 2 3 2 2 5 3 2 2 2" xfId="9035" xr:uid="{00000000-0005-0000-0000-000044210000}"/>
    <cellStyle name="Date 2 3 2 2 5 3 2 2 3" xfId="9036" xr:uid="{00000000-0005-0000-0000-000045210000}"/>
    <cellStyle name="Date 2 3 2 2 5 3 2 2 3 2" xfId="9037" xr:uid="{00000000-0005-0000-0000-000046210000}"/>
    <cellStyle name="Date 2 3 2 2 5 3 2 2 4" xfId="9038" xr:uid="{00000000-0005-0000-0000-000047210000}"/>
    <cellStyle name="Date 2 3 2 2 5 3 2 3" xfId="9039" xr:uid="{00000000-0005-0000-0000-000048210000}"/>
    <cellStyle name="Date 2 3 2 2 5 3 2 3 2" xfId="9040" xr:uid="{00000000-0005-0000-0000-000049210000}"/>
    <cellStyle name="Date 2 3 2 2 5 3 2 3 2 2" xfId="9041" xr:uid="{00000000-0005-0000-0000-00004A210000}"/>
    <cellStyle name="Date 2 3 2 2 5 3 2 4" xfId="9042" xr:uid="{00000000-0005-0000-0000-00004B210000}"/>
    <cellStyle name="Date 2 3 2 2 5 3 2 5" xfId="9043" xr:uid="{00000000-0005-0000-0000-00004C210000}"/>
    <cellStyle name="Date 2 3 2 2 5 3 2 6" xfId="9044" xr:uid="{00000000-0005-0000-0000-00004D210000}"/>
    <cellStyle name="Date 2 3 2 2 5 3 2 7" xfId="9045" xr:uid="{00000000-0005-0000-0000-00004E210000}"/>
    <cellStyle name="Date 2 3 2 2 5 3 3" xfId="9046" xr:uid="{00000000-0005-0000-0000-00004F210000}"/>
    <cellStyle name="Date 2 3 2 2 5 3 3 2" xfId="9047" xr:uid="{00000000-0005-0000-0000-000050210000}"/>
    <cellStyle name="Date 2 3 2 2 5 3 3 3" xfId="9048" xr:uid="{00000000-0005-0000-0000-000051210000}"/>
    <cellStyle name="Date 2 3 2 2 5 3 3 3 2" xfId="9049" xr:uid="{00000000-0005-0000-0000-000052210000}"/>
    <cellStyle name="Date 2 3 2 2 5 3 3 4" xfId="9050" xr:uid="{00000000-0005-0000-0000-000053210000}"/>
    <cellStyle name="Date 2 3 2 2 5 3 4" xfId="9051" xr:uid="{00000000-0005-0000-0000-000054210000}"/>
    <cellStyle name="Date 2 3 2 2 5 3 4 2" xfId="9052" xr:uid="{00000000-0005-0000-0000-000055210000}"/>
    <cellStyle name="Date 2 3 2 2 5 3 4 2 2" xfId="9053" xr:uid="{00000000-0005-0000-0000-000056210000}"/>
    <cellStyle name="Date 2 3 2 2 5 3 5" xfId="9054" xr:uid="{00000000-0005-0000-0000-000057210000}"/>
    <cellStyle name="Date 2 3 2 2 5 3 6" xfId="9055" xr:uid="{00000000-0005-0000-0000-000058210000}"/>
    <cellStyle name="Date 2 3 2 2 5 3 7" xfId="9056" xr:uid="{00000000-0005-0000-0000-000059210000}"/>
    <cellStyle name="Date 2 3 2 2 5 3 8" xfId="9057" xr:uid="{00000000-0005-0000-0000-00005A210000}"/>
    <cellStyle name="Date 2 3 2 2 5 4" xfId="9058" xr:uid="{00000000-0005-0000-0000-00005B210000}"/>
    <cellStyle name="Date 2 3 2 2 5 4 2" xfId="9059" xr:uid="{00000000-0005-0000-0000-00005C210000}"/>
    <cellStyle name="Date 2 3 2 2 5 4 2 2" xfId="9060" xr:uid="{00000000-0005-0000-0000-00005D210000}"/>
    <cellStyle name="Date 2 3 2 2 5 4 2 3" xfId="9061" xr:uid="{00000000-0005-0000-0000-00005E210000}"/>
    <cellStyle name="Date 2 3 2 2 5 4 2 3 2" xfId="9062" xr:uid="{00000000-0005-0000-0000-00005F210000}"/>
    <cellStyle name="Date 2 3 2 2 5 4 2 4" xfId="9063" xr:uid="{00000000-0005-0000-0000-000060210000}"/>
    <cellStyle name="Date 2 3 2 2 5 4 3" xfId="9064" xr:uid="{00000000-0005-0000-0000-000061210000}"/>
    <cellStyle name="Date 2 3 2 2 5 4 3 2" xfId="9065" xr:uid="{00000000-0005-0000-0000-000062210000}"/>
    <cellStyle name="Date 2 3 2 2 5 4 3 2 2" xfId="9066" xr:uid="{00000000-0005-0000-0000-000063210000}"/>
    <cellStyle name="Date 2 3 2 2 5 4 4" xfId="9067" xr:uid="{00000000-0005-0000-0000-000064210000}"/>
    <cellStyle name="Date 2 3 2 2 5 4 5" xfId="9068" xr:uid="{00000000-0005-0000-0000-000065210000}"/>
    <cellStyle name="Date 2 3 2 2 5 4 6" xfId="9069" xr:uid="{00000000-0005-0000-0000-000066210000}"/>
    <cellStyle name="Date 2 3 2 2 5 4 7" xfId="9070" xr:uid="{00000000-0005-0000-0000-000067210000}"/>
    <cellStyle name="Date 2 3 2 2 5 5" xfId="9071" xr:uid="{00000000-0005-0000-0000-000068210000}"/>
    <cellStyle name="Date 2 3 2 2 5 5 2" xfId="9072" xr:uid="{00000000-0005-0000-0000-000069210000}"/>
    <cellStyle name="Date 2 3 2 2 5 5 3" xfId="9073" xr:uid="{00000000-0005-0000-0000-00006A210000}"/>
    <cellStyle name="Date 2 3 2 2 5 5 3 2" xfId="9074" xr:uid="{00000000-0005-0000-0000-00006B210000}"/>
    <cellStyle name="Date 2 3 2 2 5 6" xfId="9075" xr:uid="{00000000-0005-0000-0000-00006C210000}"/>
    <cellStyle name="Date 2 3 2 2 5 7" xfId="9076" xr:uid="{00000000-0005-0000-0000-00006D210000}"/>
    <cellStyle name="Date 2 3 2 2 5 8" xfId="9077" xr:uid="{00000000-0005-0000-0000-00006E210000}"/>
    <cellStyle name="Date 2 3 2 2 5 9" xfId="9078" xr:uid="{00000000-0005-0000-0000-00006F210000}"/>
    <cellStyle name="Date 2 3 2 2 6" xfId="9079" xr:uid="{00000000-0005-0000-0000-000070210000}"/>
    <cellStyle name="Date 2 3 2 2 6 2" xfId="9080" xr:uid="{00000000-0005-0000-0000-000071210000}"/>
    <cellStyle name="Date 2 3 2 2 6 2 2" xfId="9081" xr:uid="{00000000-0005-0000-0000-000072210000}"/>
    <cellStyle name="Date 2 3 2 2 6 2 2 2" xfId="9082" xr:uid="{00000000-0005-0000-0000-000073210000}"/>
    <cellStyle name="Date 2 3 2 2 6 2 2 3" xfId="9083" xr:uid="{00000000-0005-0000-0000-000074210000}"/>
    <cellStyle name="Date 2 3 2 2 6 2 2 3 2" xfId="9084" xr:uid="{00000000-0005-0000-0000-000075210000}"/>
    <cellStyle name="Date 2 3 2 2 6 2 2 4" xfId="9085" xr:uid="{00000000-0005-0000-0000-000076210000}"/>
    <cellStyle name="Date 2 3 2 2 6 2 3" xfId="9086" xr:uid="{00000000-0005-0000-0000-000077210000}"/>
    <cellStyle name="Date 2 3 2 2 6 2 3 2" xfId="9087" xr:uid="{00000000-0005-0000-0000-000078210000}"/>
    <cellStyle name="Date 2 3 2 2 6 2 3 2 2" xfId="9088" xr:uid="{00000000-0005-0000-0000-000079210000}"/>
    <cellStyle name="Date 2 3 2 2 6 2 4" xfId="9089" xr:uid="{00000000-0005-0000-0000-00007A210000}"/>
    <cellStyle name="Date 2 3 2 2 6 2 5" xfId="9090" xr:uid="{00000000-0005-0000-0000-00007B210000}"/>
    <cellStyle name="Date 2 3 2 2 6 2 6" xfId="9091" xr:uid="{00000000-0005-0000-0000-00007C210000}"/>
    <cellStyle name="Date 2 3 2 2 6 2 7" xfId="9092" xr:uid="{00000000-0005-0000-0000-00007D210000}"/>
    <cellStyle name="Date 2 3 2 2 6 3" xfId="9093" xr:uid="{00000000-0005-0000-0000-00007E210000}"/>
    <cellStyle name="Date 2 3 2 2 6 3 2" xfId="9094" xr:uid="{00000000-0005-0000-0000-00007F210000}"/>
    <cellStyle name="Date 2 3 2 2 6 3 3" xfId="9095" xr:uid="{00000000-0005-0000-0000-000080210000}"/>
    <cellStyle name="Date 2 3 2 2 6 3 3 2" xfId="9096" xr:uid="{00000000-0005-0000-0000-000081210000}"/>
    <cellStyle name="Date 2 3 2 2 6 3 4" xfId="9097" xr:uid="{00000000-0005-0000-0000-000082210000}"/>
    <cellStyle name="Date 2 3 2 2 6 4" xfId="9098" xr:uid="{00000000-0005-0000-0000-000083210000}"/>
    <cellStyle name="Date 2 3 2 2 6 4 2" xfId="9099" xr:uid="{00000000-0005-0000-0000-000084210000}"/>
    <cellStyle name="Date 2 3 2 2 6 4 2 2" xfId="9100" xr:uid="{00000000-0005-0000-0000-000085210000}"/>
    <cellStyle name="Date 2 3 2 2 6 5" xfId="9101" xr:uid="{00000000-0005-0000-0000-000086210000}"/>
    <cellStyle name="Date 2 3 2 2 6 6" xfId="9102" xr:uid="{00000000-0005-0000-0000-000087210000}"/>
    <cellStyle name="Date 2 3 2 2 6 7" xfId="9103" xr:uid="{00000000-0005-0000-0000-000088210000}"/>
    <cellStyle name="Date 2 3 2 2 6 8" xfId="9104" xr:uid="{00000000-0005-0000-0000-000089210000}"/>
    <cellStyle name="Date 2 3 2 2 7" xfId="9105" xr:uid="{00000000-0005-0000-0000-00008A210000}"/>
    <cellStyle name="Date 2 3 2 2 7 2" xfId="9106" xr:uid="{00000000-0005-0000-0000-00008B210000}"/>
    <cellStyle name="Date 2 3 2 2 7 2 2" xfId="9107" xr:uid="{00000000-0005-0000-0000-00008C210000}"/>
    <cellStyle name="Date 2 3 2 2 7 2 3" xfId="9108" xr:uid="{00000000-0005-0000-0000-00008D210000}"/>
    <cellStyle name="Date 2 3 2 2 7 2 3 2" xfId="9109" xr:uid="{00000000-0005-0000-0000-00008E210000}"/>
    <cellStyle name="Date 2 3 2 2 7 2 4" xfId="9110" xr:uid="{00000000-0005-0000-0000-00008F210000}"/>
    <cellStyle name="Date 2 3 2 2 7 3" xfId="9111" xr:uid="{00000000-0005-0000-0000-000090210000}"/>
    <cellStyle name="Date 2 3 2 2 7 3 2" xfId="9112" xr:uid="{00000000-0005-0000-0000-000091210000}"/>
    <cellStyle name="Date 2 3 2 2 7 3 2 2" xfId="9113" xr:uid="{00000000-0005-0000-0000-000092210000}"/>
    <cellStyle name="Date 2 3 2 2 7 4" xfId="9114" xr:uid="{00000000-0005-0000-0000-000093210000}"/>
    <cellStyle name="Date 2 3 2 2 7 5" xfId="9115" xr:uid="{00000000-0005-0000-0000-000094210000}"/>
    <cellStyle name="Date 2 3 2 2 7 6" xfId="9116" xr:uid="{00000000-0005-0000-0000-000095210000}"/>
    <cellStyle name="Date 2 3 2 2 7 7" xfId="9117" xr:uid="{00000000-0005-0000-0000-000096210000}"/>
    <cellStyle name="Date 2 3 2 2 8" xfId="9118" xr:uid="{00000000-0005-0000-0000-000097210000}"/>
    <cellStyle name="Date 2 3 2 2 8 2" xfId="9119" xr:uid="{00000000-0005-0000-0000-000098210000}"/>
    <cellStyle name="Date 2 3 2 2 8 3" xfId="9120" xr:uid="{00000000-0005-0000-0000-000099210000}"/>
    <cellStyle name="Date 2 3 2 2 8 3 2" xfId="9121" xr:uid="{00000000-0005-0000-0000-00009A210000}"/>
    <cellStyle name="Date 2 3 2 2 9" xfId="9122" xr:uid="{00000000-0005-0000-0000-00009B210000}"/>
    <cellStyle name="Date 2 3 2 3" xfId="109" xr:uid="{00000000-0005-0000-0000-00009C210000}"/>
    <cellStyle name="Date 2 3 2 3 10" xfId="9123" xr:uid="{00000000-0005-0000-0000-00009D210000}"/>
    <cellStyle name="Date 2 3 2 3 11" xfId="9124" xr:uid="{00000000-0005-0000-0000-00009E210000}"/>
    <cellStyle name="Date 2 3 2 3 2" xfId="9125" xr:uid="{00000000-0005-0000-0000-00009F210000}"/>
    <cellStyle name="Date 2 3 2 3 2 2" xfId="9126" xr:uid="{00000000-0005-0000-0000-0000A0210000}"/>
    <cellStyle name="Date 2 3 2 3 2 2 2" xfId="9127" xr:uid="{00000000-0005-0000-0000-0000A1210000}"/>
    <cellStyle name="Date 2 3 2 3 2 2 2 2" xfId="9128" xr:uid="{00000000-0005-0000-0000-0000A2210000}"/>
    <cellStyle name="Date 2 3 2 3 2 2 2 2 2" xfId="9129" xr:uid="{00000000-0005-0000-0000-0000A3210000}"/>
    <cellStyle name="Date 2 3 2 3 2 2 2 2 2 2" xfId="9130" xr:uid="{00000000-0005-0000-0000-0000A4210000}"/>
    <cellStyle name="Date 2 3 2 3 2 2 2 2 2 3" xfId="9131" xr:uid="{00000000-0005-0000-0000-0000A5210000}"/>
    <cellStyle name="Date 2 3 2 3 2 2 2 2 2 3 2" xfId="9132" xr:uid="{00000000-0005-0000-0000-0000A6210000}"/>
    <cellStyle name="Date 2 3 2 3 2 2 2 2 2 4" xfId="9133" xr:uid="{00000000-0005-0000-0000-0000A7210000}"/>
    <cellStyle name="Date 2 3 2 3 2 2 2 2 3" xfId="9134" xr:uid="{00000000-0005-0000-0000-0000A8210000}"/>
    <cellStyle name="Date 2 3 2 3 2 2 2 2 3 2" xfId="9135" xr:uid="{00000000-0005-0000-0000-0000A9210000}"/>
    <cellStyle name="Date 2 3 2 3 2 2 2 2 3 2 2" xfId="9136" xr:uid="{00000000-0005-0000-0000-0000AA210000}"/>
    <cellStyle name="Date 2 3 2 3 2 2 2 2 4" xfId="9137" xr:uid="{00000000-0005-0000-0000-0000AB210000}"/>
    <cellStyle name="Date 2 3 2 3 2 2 2 2 5" xfId="9138" xr:uid="{00000000-0005-0000-0000-0000AC210000}"/>
    <cellStyle name="Date 2 3 2 3 2 2 2 2 6" xfId="9139" xr:uid="{00000000-0005-0000-0000-0000AD210000}"/>
    <cellStyle name="Date 2 3 2 3 2 2 2 2 7" xfId="9140" xr:uid="{00000000-0005-0000-0000-0000AE210000}"/>
    <cellStyle name="Date 2 3 2 3 2 2 2 3" xfId="9141" xr:uid="{00000000-0005-0000-0000-0000AF210000}"/>
    <cellStyle name="Date 2 3 2 3 2 2 2 3 2" xfId="9142" xr:uid="{00000000-0005-0000-0000-0000B0210000}"/>
    <cellStyle name="Date 2 3 2 3 2 2 2 3 3" xfId="9143" xr:uid="{00000000-0005-0000-0000-0000B1210000}"/>
    <cellStyle name="Date 2 3 2 3 2 2 2 3 3 2" xfId="9144" xr:uid="{00000000-0005-0000-0000-0000B2210000}"/>
    <cellStyle name="Date 2 3 2 3 2 2 2 3 4" xfId="9145" xr:uid="{00000000-0005-0000-0000-0000B3210000}"/>
    <cellStyle name="Date 2 3 2 3 2 2 2 4" xfId="9146" xr:uid="{00000000-0005-0000-0000-0000B4210000}"/>
    <cellStyle name="Date 2 3 2 3 2 2 2 4 2" xfId="9147" xr:uid="{00000000-0005-0000-0000-0000B5210000}"/>
    <cellStyle name="Date 2 3 2 3 2 2 2 4 2 2" xfId="9148" xr:uid="{00000000-0005-0000-0000-0000B6210000}"/>
    <cellStyle name="Date 2 3 2 3 2 2 2 5" xfId="9149" xr:uid="{00000000-0005-0000-0000-0000B7210000}"/>
    <cellStyle name="Date 2 3 2 3 2 2 2 6" xfId="9150" xr:uid="{00000000-0005-0000-0000-0000B8210000}"/>
    <cellStyle name="Date 2 3 2 3 2 2 2 7" xfId="9151" xr:uid="{00000000-0005-0000-0000-0000B9210000}"/>
    <cellStyle name="Date 2 3 2 3 2 2 2 8" xfId="9152" xr:uid="{00000000-0005-0000-0000-0000BA210000}"/>
    <cellStyle name="Date 2 3 2 3 2 2 3" xfId="9153" xr:uid="{00000000-0005-0000-0000-0000BB210000}"/>
    <cellStyle name="Date 2 3 2 3 2 2 3 2" xfId="9154" xr:uid="{00000000-0005-0000-0000-0000BC210000}"/>
    <cellStyle name="Date 2 3 2 3 2 2 3 2 2" xfId="9155" xr:uid="{00000000-0005-0000-0000-0000BD210000}"/>
    <cellStyle name="Date 2 3 2 3 2 2 3 2 3" xfId="9156" xr:uid="{00000000-0005-0000-0000-0000BE210000}"/>
    <cellStyle name="Date 2 3 2 3 2 2 3 2 3 2" xfId="9157" xr:uid="{00000000-0005-0000-0000-0000BF210000}"/>
    <cellStyle name="Date 2 3 2 3 2 2 3 2 4" xfId="9158" xr:uid="{00000000-0005-0000-0000-0000C0210000}"/>
    <cellStyle name="Date 2 3 2 3 2 2 3 3" xfId="9159" xr:uid="{00000000-0005-0000-0000-0000C1210000}"/>
    <cellStyle name="Date 2 3 2 3 2 2 3 3 2" xfId="9160" xr:uid="{00000000-0005-0000-0000-0000C2210000}"/>
    <cellStyle name="Date 2 3 2 3 2 2 3 3 2 2" xfId="9161" xr:uid="{00000000-0005-0000-0000-0000C3210000}"/>
    <cellStyle name="Date 2 3 2 3 2 2 3 4" xfId="9162" xr:uid="{00000000-0005-0000-0000-0000C4210000}"/>
    <cellStyle name="Date 2 3 2 3 2 2 3 5" xfId="9163" xr:uid="{00000000-0005-0000-0000-0000C5210000}"/>
    <cellStyle name="Date 2 3 2 3 2 2 3 6" xfId="9164" xr:uid="{00000000-0005-0000-0000-0000C6210000}"/>
    <cellStyle name="Date 2 3 2 3 2 2 3 7" xfId="9165" xr:uid="{00000000-0005-0000-0000-0000C7210000}"/>
    <cellStyle name="Date 2 3 2 3 2 2 4" xfId="9166" xr:uid="{00000000-0005-0000-0000-0000C8210000}"/>
    <cellStyle name="Date 2 3 2 3 2 2 4 2" xfId="9167" xr:uid="{00000000-0005-0000-0000-0000C9210000}"/>
    <cellStyle name="Date 2 3 2 3 2 2 4 3" xfId="9168" xr:uid="{00000000-0005-0000-0000-0000CA210000}"/>
    <cellStyle name="Date 2 3 2 3 2 2 4 3 2" xfId="9169" xr:uid="{00000000-0005-0000-0000-0000CB210000}"/>
    <cellStyle name="Date 2 3 2 3 2 2 5" xfId="9170" xr:uid="{00000000-0005-0000-0000-0000CC210000}"/>
    <cellStyle name="Date 2 3 2 3 2 3" xfId="9171" xr:uid="{00000000-0005-0000-0000-0000CD210000}"/>
    <cellStyle name="Date 2 3 2 3 2 3 2" xfId="9172" xr:uid="{00000000-0005-0000-0000-0000CE210000}"/>
    <cellStyle name="Date 2 3 2 3 2 3 2 2" xfId="9173" xr:uid="{00000000-0005-0000-0000-0000CF210000}"/>
    <cellStyle name="Date 2 3 2 3 2 3 2 2 2" xfId="9174" xr:uid="{00000000-0005-0000-0000-0000D0210000}"/>
    <cellStyle name="Date 2 3 2 3 2 3 2 2 3" xfId="9175" xr:uid="{00000000-0005-0000-0000-0000D1210000}"/>
    <cellStyle name="Date 2 3 2 3 2 3 2 2 3 2" xfId="9176" xr:uid="{00000000-0005-0000-0000-0000D2210000}"/>
    <cellStyle name="Date 2 3 2 3 2 3 2 2 4" xfId="9177" xr:uid="{00000000-0005-0000-0000-0000D3210000}"/>
    <cellStyle name="Date 2 3 2 3 2 3 2 3" xfId="9178" xr:uid="{00000000-0005-0000-0000-0000D4210000}"/>
    <cellStyle name="Date 2 3 2 3 2 3 2 3 2" xfId="9179" xr:uid="{00000000-0005-0000-0000-0000D5210000}"/>
    <cellStyle name="Date 2 3 2 3 2 3 2 3 2 2" xfId="9180" xr:uid="{00000000-0005-0000-0000-0000D6210000}"/>
    <cellStyle name="Date 2 3 2 3 2 3 2 4" xfId="9181" xr:uid="{00000000-0005-0000-0000-0000D7210000}"/>
    <cellStyle name="Date 2 3 2 3 2 3 2 5" xfId="9182" xr:uid="{00000000-0005-0000-0000-0000D8210000}"/>
    <cellStyle name="Date 2 3 2 3 2 3 2 6" xfId="9183" xr:uid="{00000000-0005-0000-0000-0000D9210000}"/>
    <cellStyle name="Date 2 3 2 3 2 3 2 7" xfId="9184" xr:uid="{00000000-0005-0000-0000-0000DA210000}"/>
    <cellStyle name="Date 2 3 2 3 2 3 3" xfId="9185" xr:uid="{00000000-0005-0000-0000-0000DB210000}"/>
    <cellStyle name="Date 2 3 2 3 2 3 3 2" xfId="9186" xr:uid="{00000000-0005-0000-0000-0000DC210000}"/>
    <cellStyle name="Date 2 3 2 3 2 3 3 3" xfId="9187" xr:uid="{00000000-0005-0000-0000-0000DD210000}"/>
    <cellStyle name="Date 2 3 2 3 2 3 3 3 2" xfId="9188" xr:uid="{00000000-0005-0000-0000-0000DE210000}"/>
    <cellStyle name="Date 2 3 2 3 2 3 3 4" xfId="9189" xr:uid="{00000000-0005-0000-0000-0000DF210000}"/>
    <cellStyle name="Date 2 3 2 3 2 3 4" xfId="9190" xr:uid="{00000000-0005-0000-0000-0000E0210000}"/>
    <cellStyle name="Date 2 3 2 3 2 3 4 2" xfId="9191" xr:uid="{00000000-0005-0000-0000-0000E1210000}"/>
    <cellStyle name="Date 2 3 2 3 2 3 4 2 2" xfId="9192" xr:uid="{00000000-0005-0000-0000-0000E2210000}"/>
    <cellStyle name="Date 2 3 2 3 2 3 5" xfId="9193" xr:uid="{00000000-0005-0000-0000-0000E3210000}"/>
    <cellStyle name="Date 2 3 2 3 2 3 6" xfId="9194" xr:uid="{00000000-0005-0000-0000-0000E4210000}"/>
    <cellStyle name="Date 2 3 2 3 2 3 7" xfId="9195" xr:uid="{00000000-0005-0000-0000-0000E5210000}"/>
    <cellStyle name="Date 2 3 2 3 2 3 8" xfId="9196" xr:uid="{00000000-0005-0000-0000-0000E6210000}"/>
    <cellStyle name="Date 2 3 2 3 2 4" xfId="9197" xr:uid="{00000000-0005-0000-0000-0000E7210000}"/>
    <cellStyle name="Date 2 3 2 3 2 4 2" xfId="9198" xr:uid="{00000000-0005-0000-0000-0000E8210000}"/>
    <cellStyle name="Date 2 3 2 3 2 4 2 2" xfId="9199" xr:uid="{00000000-0005-0000-0000-0000E9210000}"/>
    <cellStyle name="Date 2 3 2 3 2 4 2 3" xfId="9200" xr:uid="{00000000-0005-0000-0000-0000EA210000}"/>
    <cellStyle name="Date 2 3 2 3 2 4 2 3 2" xfId="9201" xr:uid="{00000000-0005-0000-0000-0000EB210000}"/>
    <cellStyle name="Date 2 3 2 3 2 4 2 4" xfId="9202" xr:uid="{00000000-0005-0000-0000-0000EC210000}"/>
    <cellStyle name="Date 2 3 2 3 2 4 3" xfId="9203" xr:uid="{00000000-0005-0000-0000-0000ED210000}"/>
    <cellStyle name="Date 2 3 2 3 2 4 3 2" xfId="9204" xr:uid="{00000000-0005-0000-0000-0000EE210000}"/>
    <cellStyle name="Date 2 3 2 3 2 4 3 2 2" xfId="9205" xr:uid="{00000000-0005-0000-0000-0000EF210000}"/>
    <cellStyle name="Date 2 3 2 3 2 4 4" xfId="9206" xr:uid="{00000000-0005-0000-0000-0000F0210000}"/>
    <cellStyle name="Date 2 3 2 3 2 4 5" xfId="9207" xr:uid="{00000000-0005-0000-0000-0000F1210000}"/>
    <cellStyle name="Date 2 3 2 3 2 4 6" xfId="9208" xr:uid="{00000000-0005-0000-0000-0000F2210000}"/>
    <cellStyle name="Date 2 3 2 3 2 4 7" xfId="9209" xr:uid="{00000000-0005-0000-0000-0000F3210000}"/>
    <cellStyle name="Date 2 3 2 3 2 5" xfId="9210" xr:uid="{00000000-0005-0000-0000-0000F4210000}"/>
    <cellStyle name="Date 2 3 2 3 2 5 2" xfId="9211" xr:uid="{00000000-0005-0000-0000-0000F5210000}"/>
    <cellStyle name="Date 2 3 2 3 2 5 3" xfId="9212" xr:uid="{00000000-0005-0000-0000-0000F6210000}"/>
    <cellStyle name="Date 2 3 2 3 2 5 3 2" xfId="9213" xr:uid="{00000000-0005-0000-0000-0000F7210000}"/>
    <cellStyle name="Date 2 3 2 3 2 6" xfId="9214" xr:uid="{00000000-0005-0000-0000-0000F8210000}"/>
    <cellStyle name="Date 2 3 2 3 2 7" xfId="9215" xr:uid="{00000000-0005-0000-0000-0000F9210000}"/>
    <cellStyle name="Date 2 3 2 3 2 8" xfId="9216" xr:uid="{00000000-0005-0000-0000-0000FA210000}"/>
    <cellStyle name="Date 2 3 2 3 2 9" xfId="9217" xr:uid="{00000000-0005-0000-0000-0000FB210000}"/>
    <cellStyle name="Date 2 3 2 3 3" xfId="9218" xr:uid="{00000000-0005-0000-0000-0000FC210000}"/>
    <cellStyle name="Date 2 3 2 3 3 2" xfId="9219" xr:uid="{00000000-0005-0000-0000-0000FD210000}"/>
    <cellStyle name="Date 2 3 2 3 3 2 2" xfId="9220" xr:uid="{00000000-0005-0000-0000-0000FE210000}"/>
    <cellStyle name="Date 2 3 2 3 3 2 2 2" xfId="9221" xr:uid="{00000000-0005-0000-0000-0000FF210000}"/>
    <cellStyle name="Date 2 3 2 3 3 2 2 2 2" xfId="9222" xr:uid="{00000000-0005-0000-0000-000000220000}"/>
    <cellStyle name="Date 2 3 2 3 3 2 2 2 3" xfId="9223" xr:uid="{00000000-0005-0000-0000-000001220000}"/>
    <cellStyle name="Date 2 3 2 3 3 2 2 2 3 2" xfId="9224" xr:uid="{00000000-0005-0000-0000-000002220000}"/>
    <cellStyle name="Date 2 3 2 3 3 2 2 2 4" xfId="9225" xr:uid="{00000000-0005-0000-0000-000003220000}"/>
    <cellStyle name="Date 2 3 2 3 3 2 2 3" xfId="9226" xr:uid="{00000000-0005-0000-0000-000004220000}"/>
    <cellStyle name="Date 2 3 2 3 3 2 2 3 2" xfId="9227" xr:uid="{00000000-0005-0000-0000-000005220000}"/>
    <cellStyle name="Date 2 3 2 3 3 2 2 3 2 2" xfId="9228" xr:uid="{00000000-0005-0000-0000-000006220000}"/>
    <cellStyle name="Date 2 3 2 3 3 2 2 4" xfId="9229" xr:uid="{00000000-0005-0000-0000-000007220000}"/>
    <cellStyle name="Date 2 3 2 3 3 2 2 5" xfId="9230" xr:uid="{00000000-0005-0000-0000-000008220000}"/>
    <cellStyle name="Date 2 3 2 3 3 2 2 6" xfId="9231" xr:uid="{00000000-0005-0000-0000-000009220000}"/>
    <cellStyle name="Date 2 3 2 3 3 2 2 7" xfId="9232" xr:uid="{00000000-0005-0000-0000-00000A220000}"/>
    <cellStyle name="Date 2 3 2 3 3 2 3" xfId="9233" xr:uid="{00000000-0005-0000-0000-00000B220000}"/>
    <cellStyle name="Date 2 3 2 3 3 2 3 2" xfId="9234" xr:uid="{00000000-0005-0000-0000-00000C220000}"/>
    <cellStyle name="Date 2 3 2 3 3 2 3 3" xfId="9235" xr:uid="{00000000-0005-0000-0000-00000D220000}"/>
    <cellStyle name="Date 2 3 2 3 3 2 3 3 2" xfId="9236" xr:uid="{00000000-0005-0000-0000-00000E220000}"/>
    <cellStyle name="Date 2 3 2 3 3 2 3 4" xfId="9237" xr:uid="{00000000-0005-0000-0000-00000F220000}"/>
    <cellStyle name="Date 2 3 2 3 3 2 4" xfId="9238" xr:uid="{00000000-0005-0000-0000-000010220000}"/>
    <cellStyle name="Date 2 3 2 3 3 2 4 2" xfId="9239" xr:uid="{00000000-0005-0000-0000-000011220000}"/>
    <cellStyle name="Date 2 3 2 3 3 2 4 2 2" xfId="9240" xr:uid="{00000000-0005-0000-0000-000012220000}"/>
    <cellStyle name="Date 2 3 2 3 3 2 5" xfId="9241" xr:uid="{00000000-0005-0000-0000-000013220000}"/>
    <cellStyle name="Date 2 3 2 3 3 2 6" xfId="9242" xr:uid="{00000000-0005-0000-0000-000014220000}"/>
    <cellStyle name="Date 2 3 2 3 3 2 7" xfId="9243" xr:uid="{00000000-0005-0000-0000-000015220000}"/>
    <cellStyle name="Date 2 3 2 3 3 2 8" xfId="9244" xr:uid="{00000000-0005-0000-0000-000016220000}"/>
    <cellStyle name="Date 2 3 2 3 3 3" xfId="9245" xr:uid="{00000000-0005-0000-0000-000017220000}"/>
    <cellStyle name="Date 2 3 2 3 3 3 2" xfId="9246" xr:uid="{00000000-0005-0000-0000-000018220000}"/>
    <cellStyle name="Date 2 3 2 3 3 3 2 2" xfId="9247" xr:uid="{00000000-0005-0000-0000-000019220000}"/>
    <cellStyle name="Date 2 3 2 3 3 3 2 3" xfId="9248" xr:uid="{00000000-0005-0000-0000-00001A220000}"/>
    <cellStyle name="Date 2 3 2 3 3 3 2 3 2" xfId="9249" xr:uid="{00000000-0005-0000-0000-00001B220000}"/>
    <cellStyle name="Date 2 3 2 3 3 3 2 4" xfId="9250" xr:uid="{00000000-0005-0000-0000-00001C220000}"/>
    <cellStyle name="Date 2 3 2 3 3 3 3" xfId="9251" xr:uid="{00000000-0005-0000-0000-00001D220000}"/>
    <cellStyle name="Date 2 3 2 3 3 3 3 2" xfId="9252" xr:uid="{00000000-0005-0000-0000-00001E220000}"/>
    <cellStyle name="Date 2 3 2 3 3 3 3 2 2" xfId="9253" xr:uid="{00000000-0005-0000-0000-00001F220000}"/>
    <cellStyle name="Date 2 3 2 3 3 3 4" xfId="9254" xr:uid="{00000000-0005-0000-0000-000020220000}"/>
    <cellStyle name="Date 2 3 2 3 3 3 5" xfId="9255" xr:uid="{00000000-0005-0000-0000-000021220000}"/>
    <cellStyle name="Date 2 3 2 3 3 3 6" xfId="9256" xr:uid="{00000000-0005-0000-0000-000022220000}"/>
    <cellStyle name="Date 2 3 2 3 3 3 7" xfId="9257" xr:uid="{00000000-0005-0000-0000-000023220000}"/>
    <cellStyle name="Date 2 3 2 3 3 4" xfId="9258" xr:uid="{00000000-0005-0000-0000-000024220000}"/>
    <cellStyle name="Date 2 3 2 3 3 4 2" xfId="9259" xr:uid="{00000000-0005-0000-0000-000025220000}"/>
    <cellStyle name="Date 2 3 2 3 3 4 3" xfId="9260" xr:uid="{00000000-0005-0000-0000-000026220000}"/>
    <cellStyle name="Date 2 3 2 3 3 4 3 2" xfId="9261" xr:uid="{00000000-0005-0000-0000-000027220000}"/>
    <cellStyle name="Date 2 3 2 3 3 5" xfId="9262" xr:uid="{00000000-0005-0000-0000-000028220000}"/>
    <cellStyle name="Date 2 3 2 3 4" xfId="9263" xr:uid="{00000000-0005-0000-0000-000029220000}"/>
    <cellStyle name="Date 2 3 2 3 4 2" xfId="9264" xr:uid="{00000000-0005-0000-0000-00002A220000}"/>
    <cellStyle name="Date 2 3 2 3 4 2 2" xfId="9265" xr:uid="{00000000-0005-0000-0000-00002B220000}"/>
    <cellStyle name="Date 2 3 2 3 4 2 2 2" xfId="9266" xr:uid="{00000000-0005-0000-0000-00002C220000}"/>
    <cellStyle name="Date 2 3 2 3 4 2 2 2 2" xfId="9267" xr:uid="{00000000-0005-0000-0000-00002D220000}"/>
    <cellStyle name="Date 2 3 2 3 4 2 2 2 2 2" xfId="9268" xr:uid="{00000000-0005-0000-0000-00002E220000}"/>
    <cellStyle name="Date 2 3 2 3 4 2 2 2 2 3" xfId="9269" xr:uid="{00000000-0005-0000-0000-00002F220000}"/>
    <cellStyle name="Date 2 3 2 3 4 2 2 2 2 3 2" xfId="9270" xr:uid="{00000000-0005-0000-0000-000030220000}"/>
    <cellStyle name="Date 2 3 2 3 4 2 2 2 2 4" xfId="9271" xr:uid="{00000000-0005-0000-0000-000031220000}"/>
    <cellStyle name="Date 2 3 2 3 4 2 2 2 3" xfId="9272" xr:uid="{00000000-0005-0000-0000-000032220000}"/>
    <cellStyle name="Date 2 3 2 3 4 2 2 2 3 2" xfId="9273" xr:uid="{00000000-0005-0000-0000-000033220000}"/>
    <cellStyle name="Date 2 3 2 3 4 2 2 2 3 2 2" xfId="9274" xr:uid="{00000000-0005-0000-0000-000034220000}"/>
    <cellStyle name="Date 2 3 2 3 4 2 2 2 4" xfId="9275" xr:uid="{00000000-0005-0000-0000-000035220000}"/>
    <cellStyle name="Date 2 3 2 3 4 2 2 2 5" xfId="9276" xr:uid="{00000000-0005-0000-0000-000036220000}"/>
    <cellStyle name="Date 2 3 2 3 4 2 2 2 6" xfId="9277" xr:uid="{00000000-0005-0000-0000-000037220000}"/>
    <cellStyle name="Date 2 3 2 3 4 2 2 2 7" xfId="9278" xr:uid="{00000000-0005-0000-0000-000038220000}"/>
    <cellStyle name="Date 2 3 2 3 4 2 2 3" xfId="9279" xr:uid="{00000000-0005-0000-0000-000039220000}"/>
    <cellStyle name="Date 2 3 2 3 4 2 2 3 2" xfId="9280" xr:uid="{00000000-0005-0000-0000-00003A220000}"/>
    <cellStyle name="Date 2 3 2 3 4 2 2 3 3" xfId="9281" xr:uid="{00000000-0005-0000-0000-00003B220000}"/>
    <cellStyle name="Date 2 3 2 3 4 2 2 3 3 2" xfId="9282" xr:uid="{00000000-0005-0000-0000-00003C220000}"/>
    <cellStyle name="Date 2 3 2 3 4 2 2 3 4" xfId="9283" xr:uid="{00000000-0005-0000-0000-00003D220000}"/>
    <cellStyle name="Date 2 3 2 3 4 2 2 4" xfId="9284" xr:uid="{00000000-0005-0000-0000-00003E220000}"/>
    <cellStyle name="Date 2 3 2 3 4 2 2 4 2" xfId="9285" xr:uid="{00000000-0005-0000-0000-00003F220000}"/>
    <cellStyle name="Date 2 3 2 3 4 2 2 4 2 2" xfId="9286" xr:uid="{00000000-0005-0000-0000-000040220000}"/>
    <cellStyle name="Date 2 3 2 3 4 2 2 5" xfId="9287" xr:uid="{00000000-0005-0000-0000-000041220000}"/>
    <cellStyle name="Date 2 3 2 3 4 2 2 6" xfId="9288" xr:uid="{00000000-0005-0000-0000-000042220000}"/>
    <cellStyle name="Date 2 3 2 3 4 2 2 7" xfId="9289" xr:uid="{00000000-0005-0000-0000-000043220000}"/>
    <cellStyle name="Date 2 3 2 3 4 2 2 8" xfId="9290" xr:uid="{00000000-0005-0000-0000-000044220000}"/>
    <cellStyle name="Date 2 3 2 3 4 2 3" xfId="9291" xr:uid="{00000000-0005-0000-0000-000045220000}"/>
    <cellStyle name="Date 2 3 2 3 4 2 3 2" xfId="9292" xr:uid="{00000000-0005-0000-0000-000046220000}"/>
    <cellStyle name="Date 2 3 2 3 4 2 3 2 2" xfId="9293" xr:uid="{00000000-0005-0000-0000-000047220000}"/>
    <cellStyle name="Date 2 3 2 3 4 2 3 2 3" xfId="9294" xr:uid="{00000000-0005-0000-0000-000048220000}"/>
    <cellStyle name="Date 2 3 2 3 4 2 3 2 3 2" xfId="9295" xr:uid="{00000000-0005-0000-0000-000049220000}"/>
    <cellStyle name="Date 2 3 2 3 4 2 3 2 4" xfId="9296" xr:uid="{00000000-0005-0000-0000-00004A220000}"/>
    <cellStyle name="Date 2 3 2 3 4 2 3 3" xfId="9297" xr:uid="{00000000-0005-0000-0000-00004B220000}"/>
    <cellStyle name="Date 2 3 2 3 4 2 3 3 2" xfId="9298" xr:uid="{00000000-0005-0000-0000-00004C220000}"/>
    <cellStyle name="Date 2 3 2 3 4 2 3 3 2 2" xfId="9299" xr:uid="{00000000-0005-0000-0000-00004D220000}"/>
    <cellStyle name="Date 2 3 2 3 4 2 3 4" xfId="9300" xr:uid="{00000000-0005-0000-0000-00004E220000}"/>
    <cellStyle name="Date 2 3 2 3 4 2 3 5" xfId="9301" xr:uid="{00000000-0005-0000-0000-00004F220000}"/>
    <cellStyle name="Date 2 3 2 3 4 2 3 6" xfId="9302" xr:uid="{00000000-0005-0000-0000-000050220000}"/>
    <cellStyle name="Date 2 3 2 3 4 2 3 7" xfId="9303" xr:uid="{00000000-0005-0000-0000-000051220000}"/>
    <cellStyle name="Date 2 3 2 3 4 2 4" xfId="9304" xr:uid="{00000000-0005-0000-0000-000052220000}"/>
    <cellStyle name="Date 2 3 2 3 4 2 4 2" xfId="9305" xr:uid="{00000000-0005-0000-0000-000053220000}"/>
    <cellStyle name="Date 2 3 2 3 4 2 4 3" xfId="9306" xr:uid="{00000000-0005-0000-0000-000054220000}"/>
    <cellStyle name="Date 2 3 2 3 4 2 4 3 2" xfId="9307" xr:uid="{00000000-0005-0000-0000-000055220000}"/>
    <cellStyle name="Date 2 3 2 3 4 2 5" xfId="9308" xr:uid="{00000000-0005-0000-0000-000056220000}"/>
    <cellStyle name="Date 2 3 2 3 4 3" xfId="9309" xr:uid="{00000000-0005-0000-0000-000057220000}"/>
    <cellStyle name="Date 2 3 2 3 4 3 2" xfId="9310" xr:uid="{00000000-0005-0000-0000-000058220000}"/>
    <cellStyle name="Date 2 3 2 3 4 3 2 2" xfId="9311" xr:uid="{00000000-0005-0000-0000-000059220000}"/>
    <cellStyle name="Date 2 3 2 3 4 3 2 2 2" xfId="9312" xr:uid="{00000000-0005-0000-0000-00005A220000}"/>
    <cellStyle name="Date 2 3 2 3 4 3 2 2 3" xfId="9313" xr:uid="{00000000-0005-0000-0000-00005B220000}"/>
    <cellStyle name="Date 2 3 2 3 4 3 2 2 3 2" xfId="9314" xr:uid="{00000000-0005-0000-0000-00005C220000}"/>
    <cellStyle name="Date 2 3 2 3 4 3 2 2 4" xfId="9315" xr:uid="{00000000-0005-0000-0000-00005D220000}"/>
    <cellStyle name="Date 2 3 2 3 4 3 2 3" xfId="9316" xr:uid="{00000000-0005-0000-0000-00005E220000}"/>
    <cellStyle name="Date 2 3 2 3 4 3 2 3 2" xfId="9317" xr:uid="{00000000-0005-0000-0000-00005F220000}"/>
    <cellStyle name="Date 2 3 2 3 4 3 2 3 2 2" xfId="9318" xr:uid="{00000000-0005-0000-0000-000060220000}"/>
    <cellStyle name="Date 2 3 2 3 4 3 2 4" xfId="9319" xr:uid="{00000000-0005-0000-0000-000061220000}"/>
    <cellStyle name="Date 2 3 2 3 4 3 2 5" xfId="9320" xr:uid="{00000000-0005-0000-0000-000062220000}"/>
    <cellStyle name="Date 2 3 2 3 4 3 2 6" xfId="9321" xr:uid="{00000000-0005-0000-0000-000063220000}"/>
    <cellStyle name="Date 2 3 2 3 4 3 2 7" xfId="9322" xr:uid="{00000000-0005-0000-0000-000064220000}"/>
    <cellStyle name="Date 2 3 2 3 4 3 3" xfId="9323" xr:uid="{00000000-0005-0000-0000-000065220000}"/>
    <cellStyle name="Date 2 3 2 3 4 3 3 2" xfId="9324" xr:uid="{00000000-0005-0000-0000-000066220000}"/>
    <cellStyle name="Date 2 3 2 3 4 3 3 3" xfId="9325" xr:uid="{00000000-0005-0000-0000-000067220000}"/>
    <cellStyle name="Date 2 3 2 3 4 3 3 3 2" xfId="9326" xr:uid="{00000000-0005-0000-0000-000068220000}"/>
    <cellStyle name="Date 2 3 2 3 4 3 3 4" xfId="9327" xr:uid="{00000000-0005-0000-0000-000069220000}"/>
    <cellStyle name="Date 2 3 2 3 4 3 4" xfId="9328" xr:uid="{00000000-0005-0000-0000-00006A220000}"/>
    <cellStyle name="Date 2 3 2 3 4 3 4 2" xfId="9329" xr:uid="{00000000-0005-0000-0000-00006B220000}"/>
    <cellStyle name="Date 2 3 2 3 4 3 4 2 2" xfId="9330" xr:uid="{00000000-0005-0000-0000-00006C220000}"/>
    <cellStyle name="Date 2 3 2 3 4 3 5" xfId="9331" xr:uid="{00000000-0005-0000-0000-00006D220000}"/>
    <cellStyle name="Date 2 3 2 3 4 3 6" xfId="9332" xr:uid="{00000000-0005-0000-0000-00006E220000}"/>
    <cellStyle name="Date 2 3 2 3 4 3 7" xfId="9333" xr:uid="{00000000-0005-0000-0000-00006F220000}"/>
    <cellStyle name="Date 2 3 2 3 4 3 8" xfId="9334" xr:uid="{00000000-0005-0000-0000-000070220000}"/>
    <cellStyle name="Date 2 3 2 3 4 4" xfId="9335" xr:uid="{00000000-0005-0000-0000-000071220000}"/>
    <cellStyle name="Date 2 3 2 3 4 4 2" xfId="9336" xr:uid="{00000000-0005-0000-0000-000072220000}"/>
    <cellStyle name="Date 2 3 2 3 4 4 2 2" xfId="9337" xr:uid="{00000000-0005-0000-0000-000073220000}"/>
    <cellStyle name="Date 2 3 2 3 4 4 2 3" xfId="9338" xr:uid="{00000000-0005-0000-0000-000074220000}"/>
    <cellStyle name="Date 2 3 2 3 4 4 2 3 2" xfId="9339" xr:uid="{00000000-0005-0000-0000-000075220000}"/>
    <cellStyle name="Date 2 3 2 3 4 4 2 4" xfId="9340" xr:uid="{00000000-0005-0000-0000-000076220000}"/>
    <cellStyle name="Date 2 3 2 3 4 4 3" xfId="9341" xr:uid="{00000000-0005-0000-0000-000077220000}"/>
    <cellStyle name="Date 2 3 2 3 4 4 3 2" xfId="9342" xr:uid="{00000000-0005-0000-0000-000078220000}"/>
    <cellStyle name="Date 2 3 2 3 4 4 3 2 2" xfId="9343" xr:uid="{00000000-0005-0000-0000-000079220000}"/>
    <cellStyle name="Date 2 3 2 3 4 4 4" xfId="9344" xr:uid="{00000000-0005-0000-0000-00007A220000}"/>
    <cellStyle name="Date 2 3 2 3 4 4 5" xfId="9345" xr:uid="{00000000-0005-0000-0000-00007B220000}"/>
    <cellStyle name="Date 2 3 2 3 4 4 6" xfId="9346" xr:uid="{00000000-0005-0000-0000-00007C220000}"/>
    <cellStyle name="Date 2 3 2 3 4 4 7" xfId="9347" xr:uid="{00000000-0005-0000-0000-00007D220000}"/>
    <cellStyle name="Date 2 3 2 3 4 5" xfId="9348" xr:uid="{00000000-0005-0000-0000-00007E220000}"/>
    <cellStyle name="Date 2 3 2 3 4 5 2" xfId="9349" xr:uid="{00000000-0005-0000-0000-00007F220000}"/>
    <cellStyle name="Date 2 3 2 3 4 5 3" xfId="9350" xr:uid="{00000000-0005-0000-0000-000080220000}"/>
    <cellStyle name="Date 2 3 2 3 4 5 3 2" xfId="9351" xr:uid="{00000000-0005-0000-0000-000081220000}"/>
    <cellStyle name="Date 2 3 2 3 4 6" xfId="9352" xr:uid="{00000000-0005-0000-0000-000082220000}"/>
    <cellStyle name="Date 2 3 2 3 4 7" xfId="9353" xr:uid="{00000000-0005-0000-0000-000083220000}"/>
    <cellStyle name="Date 2 3 2 3 4 8" xfId="9354" xr:uid="{00000000-0005-0000-0000-000084220000}"/>
    <cellStyle name="Date 2 3 2 3 4 9" xfId="9355" xr:uid="{00000000-0005-0000-0000-000085220000}"/>
    <cellStyle name="Date 2 3 2 3 5" xfId="9356" xr:uid="{00000000-0005-0000-0000-000086220000}"/>
    <cellStyle name="Date 2 3 2 3 5 2" xfId="9357" xr:uid="{00000000-0005-0000-0000-000087220000}"/>
    <cellStyle name="Date 2 3 2 3 5 2 2" xfId="9358" xr:uid="{00000000-0005-0000-0000-000088220000}"/>
    <cellStyle name="Date 2 3 2 3 5 2 2 2" xfId="9359" xr:uid="{00000000-0005-0000-0000-000089220000}"/>
    <cellStyle name="Date 2 3 2 3 5 2 2 3" xfId="9360" xr:uid="{00000000-0005-0000-0000-00008A220000}"/>
    <cellStyle name="Date 2 3 2 3 5 2 2 3 2" xfId="9361" xr:uid="{00000000-0005-0000-0000-00008B220000}"/>
    <cellStyle name="Date 2 3 2 3 5 2 2 4" xfId="9362" xr:uid="{00000000-0005-0000-0000-00008C220000}"/>
    <cellStyle name="Date 2 3 2 3 5 2 3" xfId="9363" xr:uid="{00000000-0005-0000-0000-00008D220000}"/>
    <cellStyle name="Date 2 3 2 3 5 2 3 2" xfId="9364" xr:uid="{00000000-0005-0000-0000-00008E220000}"/>
    <cellStyle name="Date 2 3 2 3 5 2 3 2 2" xfId="9365" xr:uid="{00000000-0005-0000-0000-00008F220000}"/>
    <cellStyle name="Date 2 3 2 3 5 2 4" xfId="9366" xr:uid="{00000000-0005-0000-0000-000090220000}"/>
    <cellStyle name="Date 2 3 2 3 5 2 5" xfId="9367" xr:uid="{00000000-0005-0000-0000-000091220000}"/>
    <cellStyle name="Date 2 3 2 3 5 2 6" xfId="9368" xr:uid="{00000000-0005-0000-0000-000092220000}"/>
    <cellStyle name="Date 2 3 2 3 5 2 7" xfId="9369" xr:uid="{00000000-0005-0000-0000-000093220000}"/>
    <cellStyle name="Date 2 3 2 3 5 3" xfId="9370" xr:uid="{00000000-0005-0000-0000-000094220000}"/>
    <cellStyle name="Date 2 3 2 3 5 3 2" xfId="9371" xr:uid="{00000000-0005-0000-0000-000095220000}"/>
    <cellStyle name="Date 2 3 2 3 5 3 3" xfId="9372" xr:uid="{00000000-0005-0000-0000-000096220000}"/>
    <cellStyle name="Date 2 3 2 3 5 3 3 2" xfId="9373" xr:uid="{00000000-0005-0000-0000-000097220000}"/>
    <cellStyle name="Date 2 3 2 3 5 3 4" xfId="9374" xr:uid="{00000000-0005-0000-0000-000098220000}"/>
    <cellStyle name="Date 2 3 2 3 5 4" xfId="9375" xr:uid="{00000000-0005-0000-0000-000099220000}"/>
    <cellStyle name="Date 2 3 2 3 5 4 2" xfId="9376" xr:uid="{00000000-0005-0000-0000-00009A220000}"/>
    <cellStyle name="Date 2 3 2 3 5 4 2 2" xfId="9377" xr:uid="{00000000-0005-0000-0000-00009B220000}"/>
    <cellStyle name="Date 2 3 2 3 5 5" xfId="9378" xr:uid="{00000000-0005-0000-0000-00009C220000}"/>
    <cellStyle name="Date 2 3 2 3 5 6" xfId="9379" xr:uid="{00000000-0005-0000-0000-00009D220000}"/>
    <cellStyle name="Date 2 3 2 3 5 7" xfId="9380" xr:uid="{00000000-0005-0000-0000-00009E220000}"/>
    <cellStyle name="Date 2 3 2 3 5 8" xfId="9381" xr:uid="{00000000-0005-0000-0000-00009F220000}"/>
    <cellStyle name="Date 2 3 2 3 6" xfId="9382" xr:uid="{00000000-0005-0000-0000-0000A0220000}"/>
    <cellStyle name="Date 2 3 2 3 6 2" xfId="9383" xr:uid="{00000000-0005-0000-0000-0000A1220000}"/>
    <cellStyle name="Date 2 3 2 3 6 2 2" xfId="9384" xr:uid="{00000000-0005-0000-0000-0000A2220000}"/>
    <cellStyle name="Date 2 3 2 3 6 2 3" xfId="9385" xr:uid="{00000000-0005-0000-0000-0000A3220000}"/>
    <cellStyle name="Date 2 3 2 3 6 2 3 2" xfId="9386" xr:uid="{00000000-0005-0000-0000-0000A4220000}"/>
    <cellStyle name="Date 2 3 2 3 6 2 4" xfId="9387" xr:uid="{00000000-0005-0000-0000-0000A5220000}"/>
    <cellStyle name="Date 2 3 2 3 6 3" xfId="9388" xr:uid="{00000000-0005-0000-0000-0000A6220000}"/>
    <cellStyle name="Date 2 3 2 3 6 3 2" xfId="9389" xr:uid="{00000000-0005-0000-0000-0000A7220000}"/>
    <cellStyle name="Date 2 3 2 3 6 3 2 2" xfId="9390" xr:uid="{00000000-0005-0000-0000-0000A8220000}"/>
    <cellStyle name="Date 2 3 2 3 6 4" xfId="9391" xr:uid="{00000000-0005-0000-0000-0000A9220000}"/>
    <cellStyle name="Date 2 3 2 3 6 5" xfId="9392" xr:uid="{00000000-0005-0000-0000-0000AA220000}"/>
    <cellStyle name="Date 2 3 2 3 6 6" xfId="9393" xr:uid="{00000000-0005-0000-0000-0000AB220000}"/>
    <cellStyle name="Date 2 3 2 3 6 7" xfId="9394" xr:uid="{00000000-0005-0000-0000-0000AC220000}"/>
    <cellStyle name="Date 2 3 2 3 7" xfId="9395" xr:uid="{00000000-0005-0000-0000-0000AD220000}"/>
    <cellStyle name="Date 2 3 2 3 7 2" xfId="9396" xr:uid="{00000000-0005-0000-0000-0000AE220000}"/>
    <cellStyle name="Date 2 3 2 3 7 3" xfId="9397" xr:uid="{00000000-0005-0000-0000-0000AF220000}"/>
    <cellStyle name="Date 2 3 2 3 7 3 2" xfId="9398" xr:uid="{00000000-0005-0000-0000-0000B0220000}"/>
    <cellStyle name="Date 2 3 2 3 8" xfId="9399" xr:uid="{00000000-0005-0000-0000-0000B1220000}"/>
    <cellStyle name="Date 2 3 2 3 9" xfId="9400" xr:uid="{00000000-0005-0000-0000-0000B2220000}"/>
    <cellStyle name="Date 2 3 2 4" xfId="110" xr:uid="{00000000-0005-0000-0000-0000B3220000}"/>
    <cellStyle name="Date 2 3 2 4 2" xfId="9401" xr:uid="{00000000-0005-0000-0000-0000B4220000}"/>
    <cellStyle name="Date 2 3 2 4 2 2" xfId="9402" xr:uid="{00000000-0005-0000-0000-0000B5220000}"/>
    <cellStyle name="Date 2 3 2 4 2 2 2" xfId="9403" xr:uid="{00000000-0005-0000-0000-0000B6220000}"/>
    <cellStyle name="Date 2 3 2 4 2 2 2 2" xfId="9404" xr:uid="{00000000-0005-0000-0000-0000B7220000}"/>
    <cellStyle name="Date 2 3 2 4 2 2 2 2 2" xfId="9405" xr:uid="{00000000-0005-0000-0000-0000B8220000}"/>
    <cellStyle name="Date 2 3 2 4 2 2 2 2 3" xfId="9406" xr:uid="{00000000-0005-0000-0000-0000B9220000}"/>
    <cellStyle name="Date 2 3 2 4 2 2 2 2 3 2" xfId="9407" xr:uid="{00000000-0005-0000-0000-0000BA220000}"/>
    <cellStyle name="Date 2 3 2 4 2 2 2 2 4" xfId="9408" xr:uid="{00000000-0005-0000-0000-0000BB220000}"/>
    <cellStyle name="Date 2 3 2 4 2 2 2 3" xfId="9409" xr:uid="{00000000-0005-0000-0000-0000BC220000}"/>
    <cellStyle name="Date 2 3 2 4 2 2 2 3 2" xfId="9410" xr:uid="{00000000-0005-0000-0000-0000BD220000}"/>
    <cellStyle name="Date 2 3 2 4 2 2 2 3 2 2" xfId="9411" xr:uid="{00000000-0005-0000-0000-0000BE220000}"/>
    <cellStyle name="Date 2 3 2 4 2 2 2 4" xfId="9412" xr:uid="{00000000-0005-0000-0000-0000BF220000}"/>
    <cellStyle name="Date 2 3 2 4 2 2 2 5" xfId="9413" xr:uid="{00000000-0005-0000-0000-0000C0220000}"/>
    <cellStyle name="Date 2 3 2 4 2 2 2 6" xfId="9414" xr:uid="{00000000-0005-0000-0000-0000C1220000}"/>
    <cellStyle name="Date 2 3 2 4 2 2 2 7" xfId="9415" xr:uid="{00000000-0005-0000-0000-0000C2220000}"/>
    <cellStyle name="Date 2 3 2 4 2 2 3" xfId="9416" xr:uid="{00000000-0005-0000-0000-0000C3220000}"/>
    <cellStyle name="Date 2 3 2 4 2 2 3 2" xfId="9417" xr:uid="{00000000-0005-0000-0000-0000C4220000}"/>
    <cellStyle name="Date 2 3 2 4 2 2 3 3" xfId="9418" xr:uid="{00000000-0005-0000-0000-0000C5220000}"/>
    <cellStyle name="Date 2 3 2 4 2 2 3 3 2" xfId="9419" xr:uid="{00000000-0005-0000-0000-0000C6220000}"/>
    <cellStyle name="Date 2 3 2 4 2 2 3 4" xfId="9420" xr:uid="{00000000-0005-0000-0000-0000C7220000}"/>
    <cellStyle name="Date 2 3 2 4 2 2 4" xfId="9421" xr:uid="{00000000-0005-0000-0000-0000C8220000}"/>
    <cellStyle name="Date 2 3 2 4 2 2 4 2" xfId="9422" xr:uid="{00000000-0005-0000-0000-0000C9220000}"/>
    <cellStyle name="Date 2 3 2 4 2 2 4 2 2" xfId="9423" xr:uid="{00000000-0005-0000-0000-0000CA220000}"/>
    <cellStyle name="Date 2 3 2 4 2 2 5" xfId="9424" xr:uid="{00000000-0005-0000-0000-0000CB220000}"/>
    <cellStyle name="Date 2 3 2 4 2 2 6" xfId="9425" xr:uid="{00000000-0005-0000-0000-0000CC220000}"/>
    <cellStyle name="Date 2 3 2 4 2 2 7" xfId="9426" xr:uid="{00000000-0005-0000-0000-0000CD220000}"/>
    <cellStyle name="Date 2 3 2 4 2 2 8" xfId="9427" xr:uid="{00000000-0005-0000-0000-0000CE220000}"/>
    <cellStyle name="Date 2 3 2 4 2 3" xfId="9428" xr:uid="{00000000-0005-0000-0000-0000CF220000}"/>
    <cellStyle name="Date 2 3 2 4 2 3 2" xfId="9429" xr:uid="{00000000-0005-0000-0000-0000D0220000}"/>
    <cellStyle name="Date 2 3 2 4 2 3 2 2" xfId="9430" xr:uid="{00000000-0005-0000-0000-0000D1220000}"/>
    <cellStyle name="Date 2 3 2 4 2 3 2 3" xfId="9431" xr:uid="{00000000-0005-0000-0000-0000D2220000}"/>
    <cellStyle name="Date 2 3 2 4 2 3 2 3 2" xfId="9432" xr:uid="{00000000-0005-0000-0000-0000D3220000}"/>
    <cellStyle name="Date 2 3 2 4 2 3 2 4" xfId="9433" xr:uid="{00000000-0005-0000-0000-0000D4220000}"/>
    <cellStyle name="Date 2 3 2 4 2 3 3" xfId="9434" xr:uid="{00000000-0005-0000-0000-0000D5220000}"/>
    <cellStyle name="Date 2 3 2 4 2 3 3 2" xfId="9435" xr:uid="{00000000-0005-0000-0000-0000D6220000}"/>
    <cellStyle name="Date 2 3 2 4 2 3 3 2 2" xfId="9436" xr:uid="{00000000-0005-0000-0000-0000D7220000}"/>
    <cellStyle name="Date 2 3 2 4 2 3 4" xfId="9437" xr:uid="{00000000-0005-0000-0000-0000D8220000}"/>
    <cellStyle name="Date 2 3 2 4 2 3 5" xfId="9438" xr:uid="{00000000-0005-0000-0000-0000D9220000}"/>
    <cellStyle name="Date 2 3 2 4 2 3 6" xfId="9439" xr:uid="{00000000-0005-0000-0000-0000DA220000}"/>
    <cellStyle name="Date 2 3 2 4 2 3 7" xfId="9440" xr:uid="{00000000-0005-0000-0000-0000DB220000}"/>
    <cellStyle name="Date 2 3 2 4 2 4" xfId="9441" xr:uid="{00000000-0005-0000-0000-0000DC220000}"/>
    <cellStyle name="Date 2 3 2 4 2 4 2" xfId="9442" xr:uid="{00000000-0005-0000-0000-0000DD220000}"/>
    <cellStyle name="Date 2 3 2 4 2 4 3" xfId="9443" xr:uid="{00000000-0005-0000-0000-0000DE220000}"/>
    <cellStyle name="Date 2 3 2 4 2 4 3 2" xfId="9444" xr:uid="{00000000-0005-0000-0000-0000DF220000}"/>
    <cellStyle name="Date 2 3 2 4 2 5" xfId="9445" xr:uid="{00000000-0005-0000-0000-0000E0220000}"/>
    <cellStyle name="Date 2 3 2 4 3" xfId="9446" xr:uid="{00000000-0005-0000-0000-0000E1220000}"/>
    <cellStyle name="Date 2 3 2 4 3 2" xfId="9447" xr:uid="{00000000-0005-0000-0000-0000E2220000}"/>
    <cellStyle name="Date 2 3 2 4 3 2 2" xfId="9448" xr:uid="{00000000-0005-0000-0000-0000E3220000}"/>
    <cellStyle name="Date 2 3 2 4 3 2 2 2" xfId="9449" xr:uid="{00000000-0005-0000-0000-0000E4220000}"/>
    <cellStyle name="Date 2 3 2 4 3 2 2 3" xfId="9450" xr:uid="{00000000-0005-0000-0000-0000E5220000}"/>
    <cellStyle name="Date 2 3 2 4 3 2 2 3 2" xfId="9451" xr:uid="{00000000-0005-0000-0000-0000E6220000}"/>
    <cellStyle name="Date 2 3 2 4 3 2 2 4" xfId="9452" xr:uid="{00000000-0005-0000-0000-0000E7220000}"/>
    <cellStyle name="Date 2 3 2 4 3 2 3" xfId="9453" xr:uid="{00000000-0005-0000-0000-0000E8220000}"/>
    <cellStyle name="Date 2 3 2 4 3 2 3 2" xfId="9454" xr:uid="{00000000-0005-0000-0000-0000E9220000}"/>
    <cellStyle name="Date 2 3 2 4 3 2 3 2 2" xfId="9455" xr:uid="{00000000-0005-0000-0000-0000EA220000}"/>
    <cellStyle name="Date 2 3 2 4 3 2 4" xfId="9456" xr:uid="{00000000-0005-0000-0000-0000EB220000}"/>
    <cellStyle name="Date 2 3 2 4 3 2 5" xfId="9457" xr:uid="{00000000-0005-0000-0000-0000EC220000}"/>
    <cellStyle name="Date 2 3 2 4 3 2 6" xfId="9458" xr:uid="{00000000-0005-0000-0000-0000ED220000}"/>
    <cellStyle name="Date 2 3 2 4 3 2 7" xfId="9459" xr:uid="{00000000-0005-0000-0000-0000EE220000}"/>
    <cellStyle name="Date 2 3 2 4 3 3" xfId="9460" xr:uid="{00000000-0005-0000-0000-0000EF220000}"/>
    <cellStyle name="Date 2 3 2 4 3 3 2" xfId="9461" xr:uid="{00000000-0005-0000-0000-0000F0220000}"/>
    <cellStyle name="Date 2 3 2 4 3 3 3" xfId="9462" xr:uid="{00000000-0005-0000-0000-0000F1220000}"/>
    <cellStyle name="Date 2 3 2 4 3 3 3 2" xfId="9463" xr:uid="{00000000-0005-0000-0000-0000F2220000}"/>
    <cellStyle name="Date 2 3 2 4 3 3 4" xfId="9464" xr:uid="{00000000-0005-0000-0000-0000F3220000}"/>
    <cellStyle name="Date 2 3 2 4 3 4" xfId="9465" xr:uid="{00000000-0005-0000-0000-0000F4220000}"/>
    <cellStyle name="Date 2 3 2 4 3 4 2" xfId="9466" xr:uid="{00000000-0005-0000-0000-0000F5220000}"/>
    <cellStyle name="Date 2 3 2 4 3 4 2 2" xfId="9467" xr:uid="{00000000-0005-0000-0000-0000F6220000}"/>
    <cellStyle name="Date 2 3 2 4 3 5" xfId="9468" xr:uid="{00000000-0005-0000-0000-0000F7220000}"/>
    <cellStyle name="Date 2 3 2 4 3 6" xfId="9469" xr:uid="{00000000-0005-0000-0000-0000F8220000}"/>
    <cellStyle name="Date 2 3 2 4 3 7" xfId="9470" xr:uid="{00000000-0005-0000-0000-0000F9220000}"/>
    <cellStyle name="Date 2 3 2 4 3 8" xfId="9471" xr:uid="{00000000-0005-0000-0000-0000FA220000}"/>
    <cellStyle name="Date 2 3 2 4 4" xfId="9472" xr:uid="{00000000-0005-0000-0000-0000FB220000}"/>
    <cellStyle name="Date 2 3 2 4 4 2" xfId="9473" xr:uid="{00000000-0005-0000-0000-0000FC220000}"/>
    <cellStyle name="Date 2 3 2 4 4 2 2" xfId="9474" xr:uid="{00000000-0005-0000-0000-0000FD220000}"/>
    <cellStyle name="Date 2 3 2 4 4 2 3" xfId="9475" xr:uid="{00000000-0005-0000-0000-0000FE220000}"/>
    <cellStyle name="Date 2 3 2 4 4 2 3 2" xfId="9476" xr:uid="{00000000-0005-0000-0000-0000FF220000}"/>
    <cellStyle name="Date 2 3 2 4 4 2 4" xfId="9477" xr:uid="{00000000-0005-0000-0000-000000230000}"/>
    <cellStyle name="Date 2 3 2 4 4 3" xfId="9478" xr:uid="{00000000-0005-0000-0000-000001230000}"/>
    <cellStyle name="Date 2 3 2 4 4 3 2" xfId="9479" xr:uid="{00000000-0005-0000-0000-000002230000}"/>
    <cellStyle name="Date 2 3 2 4 4 3 2 2" xfId="9480" xr:uid="{00000000-0005-0000-0000-000003230000}"/>
    <cellStyle name="Date 2 3 2 4 4 4" xfId="9481" xr:uid="{00000000-0005-0000-0000-000004230000}"/>
    <cellStyle name="Date 2 3 2 4 4 5" xfId="9482" xr:uid="{00000000-0005-0000-0000-000005230000}"/>
    <cellStyle name="Date 2 3 2 4 4 6" xfId="9483" xr:uid="{00000000-0005-0000-0000-000006230000}"/>
    <cellStyle name="Date 2 3 2 4 4 7" xfId="9484" xr:uid="{00000000-0005-0000-0000-000007230000}"/>
    <cellStyle name="Date 2 3 2 4 5" xfId="9485" xr:uid="{00000000-0005-0000-0000-000008230000}"/>
    <cellStyle name="Date 2 3 2 4 5 2" xfId="9486" xr:uid="{00000000-0005-0000-0000-000009230000}"/>
    <cellStyle name="Date 2 3 2 4 5 3" xfId="9487" xr:uid="{00000000-0005-0000-0000-00000A230000}"/>
    <cellStyle name="Date 2 3 2 4 5 3 2" xfId="9488" xr:uid="{00000000-0005-0000-0000-00000B230000}"/>
    <cellStyle name="Date 2 3 2 4 6" xfId="9489" xr:uid="{00000000-0005-0000-0000-00000C230000}"/>
    <cellStyle name="Date 2 3 2 4 7" xfId="9490" xr:uid="{00000000-0005-0000-0000-00000D230000}"/>
    <cellStyle name="Date 2 3 2 4 8" xfId="9491" xr:uid="{00000000-0005-0000-0000-00000E230000}"/>
    <cellStyle name="Date 2 3 2 4 9" xfId="9492" xr:uid="{00000000-0005-0000-0000-00000F230000}"/>
    <cellStyle name="Date 2 3 2 5" xfId="111" xr:uid="{00000000-0005-0000-0000-000010230000}"/>
    <cellStyle name="Date 2 3 2 5 2" xfId="9493" xr:uid="{00000000-0005-0000-0000-000011230000}"/>
    <cellStyle name="Date 2 3 2 5 2 2" xfId="9494" xr:uid="{00000000-0005-0000-0000-000012230000}"/>
    <cellStyle name="Date 2 3 2 5 2 2 2" xfId="9495" xr:uid="{00000000-0005-0000-0000-000013230000}"/>
    <cellStyle name="Date 2 3 2 5 2 2 2 2" xfId="9496" xr:uid="{00000000-0005-0000-0000-000014230000}"/>
    <cellStyle name="Date 2 3 2 5 2 2 2 2 2" xfId="9497" xr:uid="{00000000-0005-0000-0000-000015230000}"/>
    <cellStyle name="Date 2 3 2 5 2 2 2 2 3" xfId="9498" xr:uid="{00000000-0005-0000-0000-000016230000}"/>
    <cellStyle name="Date 2 3 2 5 2 2 2 2 3 2" xfId="9499" xr:uid="{00000000-0005-0000-0000-000017230000}"/>
    <cellStyle name="Date 2 3 2 5 2 2 2 2 4" xfId="9500" xr:uid="{00000000-0005-0000-0000-000018230000}"/>
    <cellStyle name="Date 2 3 2 5 2 2 2 3" xfId="9501" xr:uid="{00000000-0005-0000-0000-000019230000}"/>
    <cellStyle name="Date 2 3 2 5 2 2 2 3 2" xfId="9502" xr:uid="{00000000-0005-0000-0000-00001A230000}"/>
    <cellStyle name="Date 2 3 2 5 2 2 2 3 2 2" xfId="9503" xr:uid="{00000000-0005-0000-0000-00001B230000}"/>
    <cellStyle name="Date 2 3 2 5 2 2 2 4" xfId="9504" xr:uid="{00000000-0005-0000-0000-00001C230000}"/>
    <cellStyle name="Date 2 3 2 5 2 2 2 5" xfId="9505" xr:uid="{00000000-0005-0000-0000-00001D230000}"/>
    <cellStyle name="Date 2 3 2 5 2 2 2 6" xfId="9506" xr:uid="{00000000-0005-0000-0000-00001E230000}"/>
    <cellStyle name="Date 2 3 2 5 2 2 2 7" xfId="9507" xr:uid="{00000000-0005-0000-0000-00001F230000}"/>
    <cellStyle name="Date 2 3 2 5 2 2 3" xfId="9508" xr:uid="{00000000-0005-0000-0000-000020230000}"/>
    <cellStyle name="Date 2 3 2 5 2 2 3 2" xfId="9509" xr:uid="{00000000-0005-0000-0000-000021230000}"/>
    <cellStyle name="Date 2 3 2 5 2 2 3 3" xfId="9510" xr:uid="{00000000-0005-0000-0000-000022230000}"/>
    <cellStyle name="Date 2 3 2 5 2 2 3 3 2" xfId="9511" xr:uid="{00000000-0005-0000-0000-000023230000}"/>
    <cellStyle name="Date 2 3 2 5 2 2 3 4" xfId="9512" xr:uid="{00000000-0005-0000-0000-000024230000}"/>
    <cellStyle name="Date 2 3 2 5 2 2 4" xfId="9513" xr:uid="{00000000-0005-0000-0000-000025230000}"/>
    <cellStyle name="Date 2 3 2 5 2 2 4 2" xfId="9514" xr:uid="{00000000-0005-0000-0000-000026230000}"/>
    <cellStyle name="Date 2 3 2 5 2 2 4 2 2" xfId="9515" xr:uid="{00000000-0005-0000-0000-000027230000}"/>
    <cellStyle name="Date 2 3 2 5 2 2 5" xfId="9516" xr:uid="{00000000-0005-0000-0000-000028230000}"/>
    <cellStyle name="Date 2 3 2 5 2 2 6" xfId="9517" xr:uid="{00000000-0005-0000-0000-000029230000}"/>
    <cellStyle name="Date 2 3 2 5 2 2 7" xfId="9518" xr:uid="{00000000-0005-0000-0000-00002A230000}"/>
    <cellStyle name="Date 2 3 2 5 2 2 8" xfId="9519" xr:uid="{00000000-0005-0000-0000-00002B230000}"/>
    <cellStyle name="Date 2 3 2 5 2 3" xfId="9520" xr:uid="{00000000-0005-0000-0000-00002C230000}"/>
    <cellStyle name="Date 2 3 2 5 2 3 2" xfId="9521" xr:uid="{00000000-0005-0000-0000-00002D230000}"/>
    <cellStyle name="Date 2 3 2 5 2 3 2 2" xfId="9522" xr:uid="{00000000-0005-0000-0000-00002E230000}"/>
    <cellStyle name="Date 2 3 2 5 2 3 2 3" xfId="9523" xr:uid="{00000000-0005-0000-0000-00002F230000}"/>
    <cellStyle name="Date 2 3 2 5 2 3 2 3 2" xfId="9524" xr:uid="{00000000-0005-0000-0000-000030230000}"/>
    <cellStyle name="Date 2 3 2 5 2 3 2 4" xfId="9525" xr:uid="{00000000-0005-0000-0000-000031230000}"/>
    <cellStyle name="Date 2 3 2 5 2 3 3" xfId="9526" xr:uid="{00000000-0005-0000-0000-000032230000}"/>
    <cellStyle name="Date 2 3 2 5 2 3 3 2" xfId="9527" xr:uid="{00000000-0005-0000-0000-000033230000}"/>
    <cellStyle name="Date 2 3 2 5 2 3 3 2 2" xfId="9528" xr:uid="{00000000-0005-0000-0000-000034230000}"/>
    <cellStyle name="Date 2 3 2 5 2 3 4" xfId="9529" xr:uid="{00000000-0005-0000-0000-000035230000}"/>
    <cellStyle name="Date 2 3 2 5 2 3 5" xfId="9530" xr:uid="{00000000-0005-0000-0000-000036230000}"/>
    <cellStyle name="Date 2 3 2 5 2 3 6" xfId="9531" xr:uid="{00000000-0005-0000-0000-000037230000}"/>
    <cellStyle name="Date 2 3 2 5 2 3 7" xfId="9532" xr:uid="{00000000-0005-0000-0000-000038230000}"/>
    <cellStyle name="Date 2 3 2 5 2 4" xfId="9533" xr:uid="{00000000-0005-0000-0000-000039230000}"/>
    <cellStyle name="Date 2 3 2 5 2 4 2" xfId="9534" xr:uid="{00000000-0005-0000-0000-00003A230000}"/>
    <cellStyle name="Date 2 3 2 5 2 4 3" xfId="9535" xr:uid="{00000000-0005-0000-0000-00003B230000}"/>
    <cellStyle name="Date 2 3 2 5 2 4 3 2" xfId="9536" xr:uid="{00000000-0005-0000-0000-00003C230000}"/>
    <cellStyle name="Date 2 3 2 5 2 5" xfId="9537" xr:uid="{00000000-0005-0000-0000-00003D230000}"/>
    <cellStyle name="Date 2 3 2 5 3" xfId="9538" xr:uid="{00000000-0005-0000-0000-00003E230000}"/>
    <cellStyle name="Date 2 3 2 5 3 2" xfId="9539" xr:uid="{00000000-0005-0000-0000-00003F230000}"/>
    <cellStyle name="Date 2 3 2 5 3 2 2" xfId="9540" xr:uid="{00000000-0005-0000-0000-000040230000}"/>
    <cellStyle name="Date 2 3 2 5 3 2 2 2" xfId="9541" xr:uid="{00000000-0005-0000-0000-000041230000}"/>
    <cellStyle name="Date 2 3 2 5 3 2 2 3" xfId="9542" xr:uid="{00000000-0005-0000-0000-000042230000}"/>
    <cellStyle name="Date 2 3 2 5 3 2 2 3 2" xfId="9543" xr:uid="{00000000-0005-0000-0000-000043230000}"/>
    <cellStyle name="Date 2 3 2 5 3 2 2 4" xfId="9544" xr:uid="{00000000-0005-0000-0000-000044230000}"/>
    <cellStyle name="Date 2 3 2 5 3 2 3" xfId="9545" xr:uid="{00000000-0005-0000-0000-000045230000}"/>
    <cellStyle name="Date 2 3 2 5 3 2 3 2" xfId="9546" xr:uid="{00000000-0005-0000-0000-000046230000}"/>
    <cellStyle name="Date 2 3 2 5 3 2 3 2 2" xfId="9547" xr:uid="{00000000-0005-0000-0000-000047230000}"/>
    <cellStyle name="Date 2 3 2 5 3 2 4" xfId="9548" xr:uid="{00000000-0005-0000-0000-000048230000}"/>
    <cellStyle name="Date 2 3 2 5 3 2 5" xfId="9549" xr:uid="{00000000-0005-0000-0000-000049230000}"/>
    <cellStyle name="Date 2 3 2 5 3 2 6" xfId="9550" xr:uid="{00000000-0005-0000-0000-00004A230000}"/>
    <cellStyle name="Date 2 3 2 5 3 2 7" xfId="9551" xr:uid="{00000000-0005-0000-0000-00004B230000}"/>
    <cellStyle name="Date 2 3 2 5 3 3" xfId="9552" xr:uid="{00000000-0005-0000-0000-00004C230000}"/>
    <cellStyle name="Date 2 3 2 5 3 3 2" xfId="9553" xr:uid="{00000000-0005-0000-0000-00004D230000}"/>
    <cellStyle name="Date 2 3 2 5 3 3 3" xfId="9554" xr:uid="{00000000-0005-0000-0000-00004E230000}"/>
    <cellStyle name="Date 2 3 2 5 3 3 3 2" xfId="9555" xr:uid="{00000000-0005-0000-0000-00004F230000}"/>
    <cellStyle name="Date 2 3 2 5 3 3 4" xfId="9556" xr:uid="{00000000-0005-0000-0000-000050230000}"/>
    <cellStyle name="Date 2 3 2 5 3 4" xfId="9557" xr:uid="{00000000-0005-0000-0000-000051230000}"/>
    <cellStyle name="Date 2 3 2 5 3 4 2" xfId="9558" xr:uid="{00000000-0005-0000-0000-000052230000}"/>
    <cellStyle name="Date 2 3 2 5 3 4 2 2" xfId="9559" xr:uid="{00000000-0005-0000-0000-000053230000}"/>
    <cellStyle name="Date 2 3 2 5 3 5" xfId="9560" xr:uid="{00000000-0005-0000-0000-000054230000}"/>
    <cellStyle name="Date 2 3 2 5 3 6" xfId="9561" xr:uid="{00000000-0005-0000-0000-000055230000}"/>
    <cellStyle name="Date 2 3 2 5 3 7" xfId="9562" xr:uid="{00000000-0005-0000-0000-000056230000}"/>
    <cellStyle name="Date 2 3 2 5 3 8" xfId="9563" xr:uid="{00000000-0005-0000-0000-000057230000}"/>
    <cellStyle name="Date 2 3 2 5 4" xfId="9564" xr:uid="{00000000-0005-0000-0000-000058230000}"/>
    <cellStyle name="Date 2 3 2 5 4 2" xfId="9565" xr:uid="{00000000-0005-0000-0000-000059230000}"/>
    <cellStyle name="Date 2 3 2 5 4 2 2" xfId="9566" xr:uid="{00000000-0005-0000-0000-00005A230000}"/>
    <cellStyle name="Date 2 3 2 5 4 2 3" xfId="9567" xr:uid="{00000000-0005-0000-0000-00005B230000}"/>
    <cellStyle name="Date 2 3 2 5 4 2 3 2" xfId="9568" xr:uid="{00000000-0005-0000-0000-00005C230000}"/>
    <cellStyle name="Date 2 3 2 5 4 2 4" xfId="9569" xr:uid="{00000000-0005-0000-0000-00005D230000}"/>
    <cellStyle name="Date 2 3 2 5 4 3" xfId="9570" xr:uid="{00000000-0005-0000-0000-00005E230000}"/>
    <cellStyle name="Date 2 3 2 5 4 3 2" xfId="9571" xr:uid="{00000000-0005-0000-0000-00005F230000}"/>
    <cellStyle name="Date 2 3 2 5 4 3 2 2" xfId="9572" xr:uid="{00000000-0005-0000-0000-000060230000}"/>
    <cellStyle name="Date 2 3 2 5 4 4" xfId="9573" xr:uid="{00000000-0005-0000-0000-000061230000}"/>
    <cellStyle name="Date 2 3 2 5 4 5" xfId="9574" xr:uid="{00000000-0005-0000-0000-000062230000}"/>
    <cellStyle name="Date 2 3 2 5 4 6" xfId="9575" xr:uid="{00000000-0005-0000-0000-000063230000}"/>
    <cellStyle name="Date 2 3 2 5 4 7" xfId="9576" xr:uid="{00000000-0005-0000-0000-000064230000}"/>
    <cellStyle name="Date 2 3 2 5 5" xfId="9577" xr:uid="{00000000-0005-0000-0000-000065230000}"/>
    <cellStyle name="Date 2 3 2 5 5 2" xfId="9578" xr:uid="{00000000-0005-0000-0000-000066230000}"/>
    <cellStyle name="Date 2 3 2 5 5 3" xfId="9579" xr:uid="{00000000-0005-0000-0000-000067230000}"/>
    <cellStyle name="Date 2 3 2 5 5 3 2" xfId="9580" xr:uid="{00000000-0005-0000-0000-000068230000}"/>
    <cellStyle name="Date 2 3 2 5 6" xfId="9581" xr:uid="{00000000-0005-0000-0000-000069230000}"/>
    <cellStyle name="Date 2 3 2 5 7" xfId="9582" xr:uid="{00000000-0005-0000-0000-00006A230000}"/>
    <cellStyle name="Date 2 3 2 5 8" xfId="9583" xr:uid="{00000000-0005-0000-0000-00006B230000}"/>
    <cellStyle name="Date 2 3 2 5 9" xfId="9584" xr:uid="{00000000-0005-0000-0000-00006C230000}"/>
    <cellStyle name="Date 2 3 2 6" xfId="9585" xr:uid="{00000000-0005-0000-0000-00006D230000}"/>
    <cellStyle name="Date 2 3 2 6 2" xfId="9586" xr:uid="{00000000-0005-0000-0000-00006E230000}"/>
    <cellStyle name="Date 2 3 2 6 2 2" xfId="9587" xr:uid="{00000000-0005-0000-0000-00006F230000}"/>
    <cellStyle name="Date 2 3 2 6 2 2 2" xfId="9588" xr:uid="{00000000-0005-0000-0000-000070230000}"/>
    <cellStyle name="Date 2 3 2 6 2 2 3" xfId="9589" xr:uid="{00000000-0005-0000-0000-000071230000}"/>
    <cellStyle name="Date 2 3 2 6 2 2 3 2" xfId="9590" xr:uid="{00000000-0005-0000-0000-000072230000}"/>
    <cellStyle name="Date 2 3 2 6 2 2 4" xfId="9591" xr:uid="{00000000-0005-0000-0000-000073230000}"/>
    <cellStyle name="Date 2 3 2 6 2 3" xfId="9592" xr:uid="{00000000-0005-0000-0000-000074230000}"/>
    <cellStyle name="Date 2 3 2 6 2 3 2" xfId="9593" xr:uid="{00000000-0005-0000-0000-000075230000}"/>
    <cellStyle name="Date 2 3 2 6 2 3 2 2" xfId="9594" xr:uid="{00000000-0005-0000-0000-000076230000}"/>
    <cellStyle name="Date 2 3 2 6 2 4" xfId="9595" xr:uid="{00000000-0005-0000-0000-000077230000}"/>
    <cellStyle name="Date 2 3 2 6 2 5" xfId="9596" xr:uid="{00000000-0005-0000-0000-000078230000}"/>
    <cellStyle name="Date 2 3 2 6 2 6" xfId="9597" xr:uid="{00000000-0005-0000-0000-000079230000}"/>
    <cellStyle name="Date 2 3 2 6 2 7" xfId="9598" xr:uid="{00000000-0005-0000-0000-00007A230000}"/>
    <cellStyle name="Date 2 3 2 6 3" xfId="9599" xr:uid="{00000000-0005-0000-0000-00007B230000}"/>
    <cellStyle name="Date 2 3 2 6 3 2" xfId="9600" xr:uid="{00000000-0005-0000-0000-00007C230000}"/>
    <cellStyle name="Date 2 3 2 6 3 3" xfId="9601" xr:uid="{00000000-0005-0000-0000-00007D230000}"/>
    <cellStyle name="Date 2 3 2 6 3 3 2" xfId="9602" xr:uid="{00000000-0005-0000-0000-00007E230000}"/>
    <cellStyle name="Date 2 3 2 6 3 4" xfId="9603" xr:uid="{00000000-0005-0000-0000-00007F230000}"/>
    <cellStyle name="Date 2 3 2 6 4" xfId="9604" xr:uid="{00000000-0005-0000-0000-000080230000}"/>
    <cellStyle name="Date 2 3 2 6 4 2" xfId="9605" xr:uid="{00000000-0005-0000-0000-000081230000}"/>
    <cellStyle name="Date 2 3 2 6 4 2 2" xfId="9606" xr:uid="{00000000-0005-0000-0000-000082230000}"/>
    <cellStyle name="Date 2 3 2 6 5" xfId="9607" xr:uid="{00000000-0005-0000-0000-000083230000}"/>
    <cellStyle name="Date 2 3 2 6 6" xfId="9608" xr:uid="{00000000-0005-0000-0000-000084230000}"/>
    <cellStyle name="Date 2 3 2 6 7" xfId="9609" xr:uid="{00000000-0005-0000-0000-000085230000}"/>
    <cellStyle name="Date 2 3 2 6 8" xfId="9610" xr:uid="{00000000-0005-0000-0000-000086230000}"/>
    <cellStyle name="Date 2 3 2 7" xfId="9611" xr:uid="{00000000-0005-0000-0000-000087230000}"/>
    <cellStyle name="Date 2 3 2 7 2" xfId="9612" xr:uid="{00000000-0005-0000-0000-000088230000}"/>
    <cellStyle name="Date 2 3 2 7 2 2" xfId="9613" xr:uid="{00000000-0005-0000-0000-000089230000}"/>
    <cellStyle name="Date 2 3 2 7 2 3" xfId="9614" xr:uid="{00000000-0005-0000-0000-00008A230000}"/>
    <cellStyle name="Date 2 3 2 7 2 3 2" xfId="9615" xr:uid="{00000000-0005-0000-0000-00008B230000}"/>
    <cellStyle name="Date 2 3 2 7 2 4" xfId="9616" xr:uid="{00000000-0005-0000-0000-00008C230000}"/>
    <cellStyle name="Date 2 3 2 7 3" xfId="9617" xr:uid="{00000000-0005-0000-0000-00008D230000}"/>
    <cellStyle name="Date 2 3 2 7 3 2" xfId="9618" xr:uid="{00000000-0005-0000-0000-00008E230000}"/>
    <cellStyle name="Date 2 3 2 7 3 2 2" xfId="9619" xr:uid="{00000000-0005-0000-0000-00008F230000}"/>
    <cellStyle name="Date 2 3 2 7 4" xfId="9620" xr:uid="{00000000-0005-0000-0000-000090230000}"/>
    <cellStyle name="Date 2 3 2 7 5" xfId="9621" xr:uid="{00000000-0005-0000-0000-000091230000}"/>
    <cellStyle name="Date 2 3 2 7 6" xfId="9622" xr:uid="{00000000-0005-0000-0000-000092230000}"/>
    <cellStyle name="Date 2 3 2 7 7" xfId="9623" xr:uid="{00000000-0005-0000-0000-000093230000}"/>
    <cellStyle name="Date 2 3 2 8" xfId="9624" xr:uid="{00000000-0005-0000-0000-000094230000}"/>
    <cellStyle name="Date 2 3 2 8 2" xfId="9625" xr:uid="{00000000-0005-0000-0000-000095230000}"/>
    <cellStyle name="Date 2 3 2 8 3" xfId="9626" xr:uid="{00000000-0005-0000-0000-000096230000}"/>
    <cellStyle name="Date 2 3 2 8 3 2" xfId="9627" xr:uid="{00000000-0005-0000-0000-000097230000}"/>
    <cellStyle name="Date 2 3 2 9" xfId="9628" xr:uid="{00000000-0005-0000-0000-000098230000}"/>
    <cellStyle name="Date 2 3 3" xfId="112" xr:uid="{00000000-0005-0000-0000-000099230000}"/>
    <cellStyle name="Date 2 3 3 2" xfId="113" xr:uid="{00000000-0005-0000-0000-00009A230000}"/>
    <cellStyle name="Date 2 3 3 2 10" xfId="9629" xr:uid="{00000000-0005-0000-0000-00009B230000}"/>
    <cellStyle name="Date 2 3 3 2 11" xfId="9630" xr:uid="{00000000-0005-0000-0000-00009C230000}"/>
    <cellStyle name="Date 2 3 3 2 12" xfId="9631" xr:uid="{00000000-0005-0000-0000-00009D230000}"/>
    <cellStyle name="Date 2 3 3 2 2" xfId="9632" xr:uid="{00000000-0005-0000-0000-00009E230000}"/>
    <cellStyle name="Date 2 3 3 2 2 2" xfId="9633" xr:uid="{00000000-0005-0000-0000-00009F230000}"/>
    <cellStyle name="Date 2 3 3 2 2 2 10" xfId="9634" xr:uid="{00000000-0005-0000-0000-0000A0230000}"/>
    <cellStyle name="Date 2 3 3 2 2 2 11" xfId="9635" xr:uid="{00000000-0005-0000-0000-0000A1230000}"/>
    <cellStyle name="Date 2 3 3 2 2 2 2" xfId="9636" xr:uid="{00000000-0005-0000-0000-0000A2230000}"/>
    <cellStyle name="Date 2 3 3 2 2 2 2 2" xfId="9637" xr:uid="{00000000-0005-0000-0000-0000A3230000}"/>
    <cellStyle name="Date 2 3 3 2 2 2 2 2 2" xfId="9638" xr:uid="{00000000-0005-0000-0000-0000A4230000}"/>
    <cellStyle name="Date 2 3 3 2 2 2 2 2 2 2" xfId="9639" xr:uid="{00000000-0005-0000-0000-0000A5230000}"/>
    <cellStyle name="Date 2 3 3 2 2 2 2 2 2 2 2" xfId="9640" xr:uid="{00000000-0005-0000-0000-0000A6230000}"/>
    <cellStyle name="Date 2 3 3 2 2 2 2 2 2 2 2 2" xfId="9641" xr:uid="{00000000-0005-0000-0000-0000A7230000}"/>
    <cellStyle name="Date 2 3 3 2 2 2 2 2 2 2 2 3" xfId="9642" xr:uid="{00000000-0005-0000-0000-0000A8230000}"/>
    <cellStyle name="Date 2 3 3 2 2 2 2 2 2 2 2 3 2" xfId="9643" xr:uid="{00000000-0005-0000-0000-0000A9230000}"/>
    <cellStyle name="Date 2 3 3 2 2 2 2 2 2 2 2 4" xfId="9644" xr:uid="{00000000-0005-0000-0000-0000AA230000}"/>
    <cellStyle name="Date 2 3 3 2 2 2 2 2 2 2 3" xfId="9645" xr:uid="{00000000-0005-0000-0000-0000AB230000}"/>
    <cellStyle name="Date 2 3 3 2 2 2 2 2 2 2 3 2" xfId="9646" xr:uid="{00000000-0005-0000-0000-0000AC230000}"/>
    <cellStyle name="Date 2 3 3 2 2 2 2 2 2 2 3 2 2" xfId="9647" xr:uid="{00000000-0005-0000-0000-0000AD230000}"/>
    <cellStyle name="Date 2 3 3 2 2 2 2 2 2 2 4" xfId="9648" xr:uid="{00000000-0005-0000-0000-0000AE230000}"/>
    <cellStyle name="Date 2 3 3 2 2 2 2 2 2 2 5" xfId="9649" xr:uid="{00000000-0005-0000-0000-0000AF230000}"/>
    <cellStyle name="Date 2 3 3 2 2 2 2 2 2 2 6" xfId="9650" xr:uid="{00000000-0005-0000-0000-0000B0230000}"/>
    <cellStyle name="Date 2 3 3 2 2 2 2 2 2 2 7" xfId="9651" xr:uid="{00000000-0005-0000-0000-0000B1230000}"/>
    <cellStyle name="Date 2 3 3 2 2 2 2 2 2 3" xfId="9652" xr:uid="{00000000-0005-0000-0000-0000B2230000}"/>
    <cellStyle name="Date 2 3 3 2 2 2 2 2 2 3 2" xfId="9653" xr:uid="{00000000-0005-0000-0000-0000B3230000}"/>
    <cellStyle name="Date 2 3 3 2 2 2 2 2 2 3 3" xfId="9654" xr:uid="{00000000-0005-0000-0000-0000B4230000}"/>
    <cellStyle name="Date 2 3 3 2 2 2 2 2 2 3 3 2" xfId="9655" xr:uid="{00000000-0005-0000-0000-0000B5230000}"/>
    <cellStyle name="Date 2 3 3 2 2 2 2 2 2 3 4" xfId="9656" xr:uid="{00000000-0005-0000-0000-0000B6230000}"/>
    <cellStyle name="Date 2 3 3 2 2 2 2 2 2 4" xfId="9657" xr:uid="{00000000-0005-0000-0000-0000B7230000}"/>
    <cellStyle name="Date 2 3 3 2 2 2 2 2 2 4 2" xfId="9658" xr:uid="{00000000-0005-0000-0000-0000B8230000}"/>
    <cellStyle name="Date 2 3 3 2 2 2 2 2 2 4 2 2" xfId="9659" xr:uid="{00000000-0005-0000-0000-0000B9230000}"/>
    <cellStyle name="Date 2 3 3 2 2 2 2 2 2 5" xfId="9660" xr:uid="{00000000-0005-0000-0000-0000BA230000}"/>
    <cellStyle name="Date 2 3 3 2 2 2 2 2 2 6" xfId="9661" xr:uid="{00000000-0005-0000-0000-0000BB230000}"/>
    <cellStyle name="Date 2 3 3 2 2 2 2 2 2 7" xfId="9662" xr:uid="{00000000-0005-0000-0000-0000BC230000}"/>
    <cellStyle name="Date 2 3 3 2 2 2 2 2 2 8" xfId="9663" xr:uid="{00000000-0005-0000-0000-0000BD230000}"/>
    <cellStyle name="Date 2 3 3 2 2 2 2 2 3" xfId="9664" xr:uid="{00000000-0005-0000-0000-0000BE230000}"/>
    <cellStyle name="Date 2 3 3 2 2 2 2 2 3 2" xfId="9665" xr:uid="{00000000-0005-0000-0000-0000BF230000}"/>
    <cellStyle name="Date 2 3 3 2 2 2 2 2 3 2 2" xfId="9666" xr:uid="{00000000-0005-0000-0000-0000C0230000}"/>
    <cellStyle name="Date 2 3 3 2 2 2 2 2 3 2 3" xfId="9667" xr:uid="{00000000-0005-0000-0000-0000C1230000}"/>
    <cellStyle name="Date 2 3 3 2 2 2 2 2 3 2 3 2" xfId="9668" xr:uid="{00000000-0005-0000-0000-0000C2230000}"/>
    <cellStyle name="Date 2 3 3 2 2 2 2 2 3 2 4" xfId="9669" xr:uid="{00000000-0005-0000-0000-0000C3230000}"/>
    <cellStyle name="Date 2 3 3 2 2 2 2 2 3 3" xfId="9670" xr:uid="{00000000-0005-0000-0000-0000C4230000}"/>
    <cellStyle name="Date 2 3 3 2 2 2 2 2 3 3 2" xfId="9671" xr:uid="{00000000-0005-0000-0000-0000C5230000}"/>
    <cellStyle name="Date 2 3 3 2 2 2 2 2 3 3 2 2" xfId="9672" xr:uid="{00000000-0005-0000-0000-0000C6230000}"/>
    <cellStyle name="Date 2 3 3 2 2 2 2 2 3 4" xfId="9673" xr:uid="{00000000-0005-0000-0000-0000C7230000}"/>
    <cellStyle name="Date 2 3 3 2 2 2 2 2 3 5" xfId="9674" xr:uid="{00000000-0005-0000-0000-0000C8230000}"/>
    <cellStyle name="Date 2 3 3 2 2 2 2 2 3 6" xfId="9675" xr:uid="{00000000-0005-0000-0000-0000C9230000}"/>
    <cellStyle name="Date 2 3 3 2 2 2 2 2 3 7" xfId="9676" xr:uid="{00000000-0005-0000-0000-0000CA230000}"/>
    <cellStyle name="Date 2 3 3 2 2 2 2 2 4" xfId="9677" xr:uid="{00000000-0005-0000-0000-0000CB230000}"/>
    <cellStyle name="Date 2 3 3 2 2 2 2 2 4 2" xfId="9678" xr:uid="{00000000-0005-0000-0000-0000CC230000}"/>
    <cellStyle name="Date 2 3 3 2 2 2 2 2 4 3" xfId="9679" xr:uid="{00000000-0005-0000-0000-0000CD230000}"/>
    <cellStyle name="Date 2 3 3 2 2 2 2 2 4 3 2" xfId="9680" xr:uid="{00000000-0005-0000-0000-0000CE230000}"/>
    <cellStyle name="Date 2 3 3 2 2 2 2 2 5" xfId="9681" xr:uid="{00000000-0005-0000-0000-0000CF230000}"/>
    <cellStyle name="Date 2 3 3 2 2 2 2 3" xfId="9682" xr:uid="{00000000-0005-0000-0000-0000D0230000}"/>
    <cellStyle name="Date 2 3 3 2 2 2 2 3 2" xfId="9683" xr:uid="{00000000-0005-0000-0000-0000D1230000}"/>
    <cellStyle name="Date 2 3 3 2 2 2 2 3 2 2" xfId="9684" xr:uid="{00000000-0005-0000-0000-0000D2230000}"/>
    <cellStyle name="Date 2 3 3 2 2 2 2 3 2 2 2" xfId="9685" xr:uid="{00000000-0005-0000-0000-0000D3230000}"/>
    <cellStyle name="Date 2 3 3 2 2 2 2 3 2 2 3" xfId="9686" xr:uid="{00000000-0005-0000-0000-0000D4230000}"/>
    <cellStyle name="Date 2 3 3 2 2 2 2 3 2 2 3 2" xfId="9687" xr:uid="{00000000-0005-0000-0000-0000D5230000}"/>
    <cellStyle name="Date 2 3 3 2 2 2 2 3 2 2 4" xfId="9688" xr:uid="{00000000-0005-0000-0000-0000D6230000}"/>
    <cellStyle name="Date 2 3 3 2 2 2 2 3 2 3" xfId="9689" xr:uid="{00000000-0005-0000-0000-0000D7230000}"/>
    <cellStyle name="Date 2 3 3 2 2 2 2 3 2 3 2" xfId="9690" xr:uid="{00000000-0005-0000-0000-0000D8230000}"/>
    <cellStyle name="Date 2 3 3 2 2 2 2 3 2 3 2 2" xfId="9691" xr:uid="{00000000-0005-0000-0000-0000D9230000}"/>
    <cellStyle name="Date 2 3 3 2 2 2 2 3 2 4" xfId="9692" xr:uid="{00000000-0005-0000-0000-0000DA230000}"/>
    <cellStyle name="Date 2 3 3 2 2 2 2 3 2 5" xfId="9693" xr:uid="{00000000-0005-0000-0000-0000DB230000}"/>
    <cellStyle name="Date 2 3 3 2 2 2 2 3 2 6" xfId="9694" xr:uid="{00000000-0005-0000-0000-0000DC230000}"/>
    <cellStyle name="Date 2 3 3 2 2 2 2 3 2 7" xfId="9695" xr:uid="{00000000-0005-0000-0000-0000DD230000}"/>
    <cellStyle name="Date 2 3 3 2 2 2 2 3 3" xfId="9696" xr:uid="{00000000-0005-0000-0000-0000DE230000}"/>
    <cellStyle name="Date 2 3 3 2 2 2 2 3 3 2" xfId="9697" xr:uid="{00000000-0005-0000-0000-0000DF230000}"/>
    <cellStyle name="Date 2 3 3 2 2 2 2 3 3 3" xfId="9698" xr:uid="{00000000-0005-0000-0000-0000E0230000}"/>
    <cellStyle name="Date 2 3 3 2 2 2 2 3 3 3 2" xfId="9699" xr:uid="{00000000-0005-0000-0000-0000E1230000}"/>
    <cellStyle name="Date 2 3 3 2 2 2 2 3 3 4" xfId="9700" xr:uid="{00000000-0005-0000-0000-0000E2230000}"/>
    <cellStyle name="Date 2 3 3 2 2 2 2 3 4" xfId="9701" xr:uid="{00000000-0005-0000-0000-0000E3230000}"/>
    <cellStyle name="Date 2 3 3 2 2 2 2 3 4 2" xfId="9702" xr:uid="{00000000-0005-0000-0000-0000E4230000}"/>
    <cellStyle name="Date 2 3 3 2 2 2 2 3 4 2 2" xfId="9703" xr:uid="{00000000-0005-0000-0000-0000E5230000}"/>
    <cellStyle name="Date 2 3 3 2 2 2 2 3 5" xfId="9704" xr:uid="{00000000-0005-0000-0000-0000E6230000}"/>
    <cellStyle name="Date 2 3 3 2 2 2 2 3 6" xfId="9705" xr:uid="{00000000-0005-0000-0000-0000E7230000}"/>
    <cellStyle name="Date 2 3 3 2 2 2 2 3 7" xfId="9706" xr:uid="{00000000-0005-0000-0000-0000E8230000}"/>
    <cellStyle name="Date 2 3 3 2 2 2 2 3 8" xfId="9707" xr:uid="{00000000-0005-0000-0000-0000E9230000}"/>
    <cellStyle name="Date 2 3 3 2 2 2 2 4" xfId="9708" xr:uid="{00000000-0005-0000-0000-0000EA230000}"/>
    <cellStyle name="Date 2 3 3 2 2 2 2 4 2" xfId="9709" xr:uid="{00000000-0005-0000-0000-0000EB230000}"/>
    <cellStyle name="Date 2 3 3 2 2 2 2 4 2 2" xfId="9710" xr:uid="{00000000-0005-0000-0000-0000EC230000}"/>
    <cellStyle name="Date 2 3 3 2 2 2 2 4 2 3" xfId="9711" xr:uid="{00000000-0005-0000-0000-0000ED230000}"/>
    <cellStyle name="Date 2 3 3 2 2 2 2 4 2 3 2" xfId="9712" xr:uid="{00000000-0005-0000-0000-0000EE230000}"/>
    <cellStyle name="Date 2 3 3 2 2 2 2 4 2 4" xfId="9713" xr:uid="{00000000-0005-0000-0000-0000EF230000}"/>
    <cellStyle name="Date 2 3 3 2 2 2 2 4 3" xfId="9714" xr:uid="{00000000-0005-0000-0000-0000F0230000}"/>
    <cellStyle name="Date 2 3 3 2 2 2 2 4 3 2" xfId="9715" xr:uid="{00000000-0005-0000-0000-0000F1230000}"/>
    <cellStyle name="Date 2 3 3 2 2 2 2 4 3 2 2" xfId="9716" xr:uid="{00000000-0005-0000-0000-0000F2230000}"/>
    <cellStyle name="Date 2 3 3 2 2 2 2 4 4" xfId="9717" xr:uid="{00000000-0005-0000-0000-0000F3230000}"/>
    <cellStyle name="Date 2 3 3 2 2 2 2 4 5" xfId="9718" xr:uid="{00000000-0005-0000-0000-0000F4230000}"/>
    <cellStyle name="Date 2 3 3 2 2 2 2 4 6" xfId="9719" xr:uid="{00000000-0005-0000-0000-0000F5230000}"/>
    <cellStyle name="Date 2 3 3 2 2 2 2 4 7" xfId="9720" xr:uid="{00000000-0005-0000-0000-0000F6230000}"/>
    <cellStyle name="Date 2 3 3 2 2 2 2 5" xfId="9721" xr:uid="{00000000-0005-0000-0000-0000F7230000}"/>
    <cellStyle name="Date 2 3 3 2 2 2 2 5 2" xfId="9722" xr:uid="{00000000-0005-0000-0000-0000F8230000}"/>
    <cellStyle name="Date 2 3 3 2 2 2 2 5 3" xfId="9723" xr:uid="{00000000-0005-0000-0000-0000F9230000}"/>
    <cellStyle name="Date 2 3 3 2 2 2 2 5 3 2" xfId="9724" xr:uid="{00000000-0005-0000-0000-0000FA230000}"/>
    <cellStyle name="Date 2 3 3 2 2 2 2 6" xfId="9725" xr:uid="{00000000-0005-0000-0000-0000FB230000}"/>
    <cellStyle name="Date 2 3 3 2 2 2 2 7" xfId="9726" xr:uid="{00000000-0005-0000-0000-0000FC230000}"/>
    <cellStyle name="Date 2 3 3 2 2 2 2 8" xfId="9727" xr:uid="{00000000-0005-0000-0000-0000FD230000}"/>
    <cellStyle name="Date 2 3 3 2 2 2 2 9" xfId="9728" xr:uid="{00000000-0005-0000-0000-0000FE230000}"/>
    <cellStyle name="Date 2 3 3 2 2 2 3" xfId="9729" xr:uid="{00000000-0005-0000-0000-0000FF230000}"/>
    <cellStyle name="Date 2 3 3 2 2 2 3 2" xfId="9730" xr:uid="{00000000-0005-0000-0000-000000240000}"/>
    <cellStyle name="Date 2 3 3 2 2 2 3 2 2" xfId="9731" xr:uid="{00000000-0005-0000-0000-000001240000}"/>
    <cellStyle name="Date 2 3 3 2 2 2 3 2 2 2" xfId="9732" xr:uid="{00000000-0005-0000-0000-000002240000}"/>
    <cellStyle name="Date 2 3 3 2 2 2 3 2 2 2 2" xfId="9733" xr:uid="{00000000-0005-0000-0000-000003240000}"/>
    <cellStyle name="Date 2 3 3 2 2 2 3 2 2 2 3" xfId="9734" xr:uid="{00000000-0005-0000-0000-000004240000}"/>
    <cellStyle name="Date 2 3 3 2 2 2 3 2 2 2 3 2" xfId="9735" xr:uid="{00000000-0005-0000-0000-000005240000}"/>
    <cellStyle name="Date 2 3 3 2 2 2 3 2 2 2 4" xfId="9736" xr:uid="{00000000-0005-0000-0000-000006240000}"/>
    <cellStyle name="Date 2 3 3 2 2 2 3 2 2 3" xfId="9737" xr:uid="{00000000-0005-0000-0000-000007240000}"/>
    <cellStyle name="Date 2 3 3 2 2 2 3 2 2 3 2" xfId="9738" xr:uid="{00000000-0005-0000-0000-000008240000}"/>
    <cellStyle name="Date 2 3 3 2 2 2 3 2 2 3 2 2" xfId="9739" xr:uid="{00000000-0005-0000-0000-000009240000}"/>
    <cellStyle name="Date 2 3 3 2 2 2 3 2 2 4" xfId="9740" xr:uid="{00000000-0005-0000-0000-00000A240000}"/>
    <cellStyle name="Date 2 3 3 2 2 2 3 2 2 5" xfId="9741" xr:uid="{00000000-0005-0000-0000-00000B240000}"/>
    <cellStyle name="Date 2 3 3 2 2 2 3 2 2 6" xfId="9742" xr:uid="{00000000-0005-0000-0000-00000C240000}"/>
    <cellStyle name="Date 2 3 3 2 2 2 3 2 2 7" xfId="9743" xr:uid="{00000000-0005-0000-0000-00000D240000}"/>
    <cellStyle name="Date 2 3 3 2 2 2 3 2 3" xfId="9744" xr:uid="{00000000-0005-0000-0000-00000E240000}"/>
    <cellStyle name="Date 2 3 3 2 2 2 3 2 3 2" xfId="9745" xr:uid="{00000000-0005-0000-0000-00000F240000}"/>
    <cellStyle name="Date 2 3 3 2 2 2 3 2 3 3" xfId="9746" xr:uid="{00000000-0005-0000-0000-000010240000}"/>
    <cellStyle name="Date 2 3 3 2 2 2 3 2 3 3 2" xfId="9747" xr:uid="{00000000-0005-0000-0000-000011240000}"/>
    <cellStyle name="Date 2 3 3 2 2 2 3 2 3 4" xfId="9748" xr:uid="{00000000-0005-0000-0000-000012240000}"/>
    <cellStyle name="Date 2 3 3 2 2 2 3 2 4" xfId="9749" xr:uid="{00000000-0005-0000-0000-000013240000}"/>
    <cellStyle name="Date 2 3 3 2 2 2 3 2 4 2" xfId="9750" xr:uid="{00000000-0005-0000-0000-000014240000}"/>
    <cellStyle name="Date 2 3 3 2 2 2 3 2 4 2 2" xfId="9751" xr:uid="{00000000-0005-0000-0000-000015240000}"/>
    <cellStyle name="Date 2 3 3 2 2 2 3 2 5" xfId="9752" xr:uid="{00000000-0005-0000-0000-000016240000}"/>
    <cellStyle name="Date 2 3 3 2 2 2 3 2 6" xfId="9753" xr:uid="{00000000-0005-0000-0000-000017240000}"/>
    <cellStyle name="Date 2 3 3 2 2 2 3 2 7" xfId="9754" xr:uid="{00000000-0005-0000-0000-000018240000}"/>
    <cellStyle name="Date 2 3 3 2 2 2 3 2 8" xfId="9755" xr:uid="{00000000-0005-0000-0000-000019240000}"/>
    <cellStyle name="Date 2 3 3 2 2 2 3 3" xfId="9756" xr:uid="{00000000-0005-0000-0000-00001A240000}"/>
    <cellStyle name="Date 2 3 3 2 2 2 3 3 2" xfId="9757" xr:uid="{00000000-0005-0000-0000-00001B240000}"/>
    <cellStyle name="Date 2 3 3 2 2 2 3 3 2 2" xfId="9758" xr:uid="{00000000-0005-0000-0000-00001C240000}"/>
    <cellStyle name="Date 2 3 3 2 2 2 3 3 2 3" xfId="9759" xr:uid="{00000000-0005-0000-0000-00001D240000}"/>
    <cellStyle name="Date 2 3 3 2 2 2 3 3 2 3 2" xfId="9760" xr:uid="{00000000-0005-0000-0000-00001E240000}"/>
    <cellStyle name="Date 2 3 3 2 2 2 3 3 2 4" xfId="9761" xr:uid="{00000000-0005-0000-0000-00001F240000}"/>
    <cellStyle name="Date 2 3 3 2 2 2 3 3 3" xfId="9762" xr:uid="{00000000-0005-0000-0000-000020240000}"/>
    <cellStyle name="Date 2 3 3 2 2 2 3 3 3 2" xfId="9763" xr:uid="{00000000-0005-0000-0000-000021240000}"/>
    <cellStyle name="Date 2 3 3 2 2 2 3 3 3 2 2" xfId="9764" xr:uid="{00000000-0005-0000-0000-000022240000}"/>
    <cellStyle name="Date 2 3 3 2 2 2 3 3 4" xfId="9765" xr:uid="{00000000-0005-0000-0000-000023240000}"/>
    <cellStyle name="Date 2 3 3 2 2 2 3 3 5" xfId="9766" xr:uid="{00000000-0005-0000-0000-000024240000}"/>
    <cellStyle name="Date 2 3 3 2 2 2 3 3 6" xfId="9767" xr:uid="{00000000-0005-0000-0000-000025240000}"/>
    <cellStyle name="Date 2 3 3 2 2 2 3 3 7" xfId="9768" xr:uid="{00000000-0005-0000-0000-000026240000}"/>
    <cellStyle name="Date 2 3 3 2 2 2 3 4" xfId="9769" xr:uid="{00000000-0005-0000-0000-000027240000}"/>
    <cellStyle name="Date 2 3 3 2 2 2 3 4 2" xfId="9770" xr:uid="{00000000-0005-0000-0000-000028240000}"/>
    <cellStyle name="Date 2 3 3 2 2 2 3 4 3" xfId="9771" xr:uid="{00000000-0005-0000-0000-000029240000}"/>
    <cellStyle name="Date 2 3 3 2 2 2 3 4 3 2" xfId="9772" xr:uid="{00000000-0005-0000-0000-00002A240000}"/>
    <cellStyle name="Date 2 3 3 2 2 2 3 5" xfId="9773" xr:uid="{00000000-0005-0000-0000-00002B240000}"/>
    <cellStyle name="Date 2 3 3 2 2 2 4" xfId="9774" xr:uid="{00000000-0005-0000-0000-00002C240000}"/>
    <cellStyle name="Date 2 3 3 2 2 2 4 2" xfId="9775" xr:uid="{00000000-0005-0000-0000-00002D240000}"/>
    <cellStyle name="Date 2 3 3 2 2 2 4 2 2" xfId="9776" xr:uid="{00000000-0005-0000-0000-00002E240000}"/>
    <cellStyle name="Date 2 3 3 2 2 2 4 2 2 2" xfId="9777" xr:uid="{00000000-0005-0000-0000-00002F240000}"/>
    <cellStyle name="Date 2 3 3 2 2 2 4 2 2 2 2" xfId="9778" xr:uid="{00000000-0005-0000-0000-000030240000}"/>
    <cellStyle name="Date 2 3 3 2 2 2 4 2 2 2 2 2" xfId="9779" xr:uid="{00000000-0005-0000-0000-000031240000}"/>
    <cellStyle name="Date 2 3 3 2 2 2 4 2 2 2 2 3" xfId="9780" xr:uid="{00000000-0005-0000-0000-000032240000}"/>
    <cellStyle name="Date 2 3 3 2 2 2 4 2 2 2 2 3 2" xfId="9781" xr:uid="{00000000-0005-0000-0000-000033240000}"/>
    <cellStyle name="Date 2 3 3 2 2 2 4 2 2 2 2 4" xfId="9782" xr:uid="{00000000-0005-0000-0000-000034240000}"/>
    <cellStyle name="Date 2 3 3 2 2 2 4 2 2 2 3" xfId="9783" xr:uid="{00000000-0005-0000-0000-000035240000}"/>
    <cellStyle name="Date 2 3 3 2 2 2 4 2 2 2 3 2" xfId="9784" xr:uid="{00000000-0005-0000-0000-000036240000}"/>
    <cellStyle name="Date 2 3 3 2 2 2 4 2 2 2 3 2 2" xfId="9785" xr:uid="{00000000-0005-0000-0000-000037240000}"/>
    <cellStyle name="Date 2 3 3 2 2 2 4 2 2 2 4" xfId="9786" xr:uid="{00000000-0005-0000-0000-000038240000}"/>
    <cellStyle name="Date 2 3 3 2 2 2 4 2 2 2 5" xfId="9787" xr:uid="{00000000-0005-0000-0000-000039240000}"/>
    <cellStyle name="Date 2 3 3 2 2 2 4 2 2 2 6" xfId="9788" xr:uid="{00000000-0005-0000-0000-00003A240000}"/>
    <cellStyle name="Date 2 3 3 2 2 2 4 2 2 2 7" xfId="9789" xr:uid="{00000000-0005-0000-0000-00003B240000}"/>
    <cellStyle name="Date 2 3 3 2 2 2 4 2 2 3" xfId="9790" xr:uid="{00000000-0005-0000-0000-00003C240000}"/>
    <cellStyle name="Date 2 3 3 2 2 2 4 2 2 3 2" xfId="9791" xr:uid="{00000000-0005-0000-0000-00003D240000}"/>
    <cellStyle name="Date 2 3 3 2 2 2 4 2 2 3 3" xfId="9792" xr:uid="{00000000-0005-0000-0000-00003E240000}"/>
    <cellStyle name="Date 2 3 3 2 2 2 4 2 2 3 3 2" xfId="9793" xr:uid="{00000000-0005-0000-0000-00003F240000}"/>
    <cellStyle name="Date 2 3 3 2 2 2 4 2 2 3 4" xfId="9794" xr:uid="{00000000-0005-0000-0000-000040240000}"/>
    <cellStyle name="Date 2 3 3 2 2 2 4 2 2 4" xfId="9795" xr:uid="{00000000-0005-0000-0000-000041240000}"/>
    <cellStyle name="Date 2 3 3 2 2 2 4 2 2 4 2" xfId="9796" xr:uid="{00000000-0005-0000-0000-000042240000}"/>
    <cellStyle name="Date 2 3 3 2 2 2 4 2 2 4 2 2" xfId="9797" xr:uid="{00000000-0005-0000-0000-000043240000}"/>
    <cellStyle name="Date 2 3 3 2 2 2 4 2 2 5" xfId="9798" xr:uid="{00000000-0005-0000-0000-000044240000}"/>
    <cellStyle name="Date 2 3 3 2 2 2 4 2 2 6" xfId="9799" xr:uid="{00000000-0005-0000-0000-000045240000}"/>
    <cellStyle name="Date 2 3 3 2 2 2 4 2 2 7" xfId="9800" xr:uid="{00000000-0005-0000-0000-000046240000}"/>
    <cellStyle name="Date 2 3 3 2 2 2 4 2 2 8" xfId="9801" xr:uid="{00000000-0005-0000-0000-000047240000}"/>
    <cellStyle name="Date 2 3 3 2 2 2 4 2 3" xfId="9802" xr:uid="{00000000-0005-0000-0000-000048240000}"/>
    <cellStyle name="Date 2 3 3 2 2 2 4 2 3 2" xfId="9803" xr:uid="{00000000-0005-0000-0000-000049240000}"/>
    <cellStyle name="Date 2 3 3 2 2 2 4 2 3 2 2" xfId="9804" xr:uid="{00000000-0005-0000-0000-00004A240000}"/>
    <cellStyle name="Date 2 3 3 2 2 2 4 2 3 2 3" xfId="9805" xr:uid="{00000000-0005-0000-0000-00004B240000}"/>
    <cellStyle name="Date 2 3 3 2 2 2 4 2 3 2 3 2" xfId="9806" xr:uid="{00000000-0005-0000-0000-00004C240000}"/>
    <cellStyle name="Date 2 3 3 2 2 2 4 2 3 2 4" xfId="9807" xr:uid="{00000000-0005-0000-0000-00004D240000}"/>
    <cellStyle name="Date 2 3 3 2 2 2 4 2 3 3" xfId="9808" xr:uid="{00000000-0005-0000-0000-00004E240000}"/>
    <cellStyle name="Date 2 3 3 2 2 2 4 2 3 3 2" xfId="9809" xr:uid="{00000000-0005-0000-0000-00004F240000}"/>
    <cellStyle name="Date 2 3 3 2 2 2 4 2 3 3 2 2" xfId="9810" xr:uid="{00000000-0005-0000-0000-000050240000}"/>
    <cellStyle name="Date 2 3 3 2 2 2 4 2 3 4" xfId="9811" xr:uid="{00000000-0005-0000-0000-000051240000}"/>
    <cellStyle name="Date 2 3 3 2 2 2 4 2 3 5" xfId="9812" xr:uid="{00000000-0005-0000-0000-000052240000}"/>
    <cellStyle name="Date 2 3 3 2 2 2 4 2 3 6" xfId="9813" xr:uid="{00000000-0005-0000-0000-000053240000}"/>
    <cellStyle name="Date 2 3 3 2 2 2 4 2 3 7" xfId="9814" xr:uid="{00000000-0005-0000-0000-000054240000}"/>
    <cellStyle name="Date 2 3 3 2 2 2 4 2 4" xfId="9815" xr:uid="{00000000-0005-0000-0000-000055240000}"/>
    <cellStyle name="Date 2 3 3 2 2 2 4 2 4 2" xfId="9816" xr:uid="{00000000-0005-0000-0000-000056240000}"/>
    <cellStyle name="Date 2 3 3 2 2 2 4 2 4 3" xfId="9817" xr:uid="{00000000-0005-0000-0000-000057240000}"/>
    <cellStyle name="Date 2 3 3 2 2 2 4 2 4 3 2" xfId="9818" xr:uid="{00000000-0005-0000-0000-000058240000}"/>
    <cellStyle name="Date 2 3 3 2 2 2 4 2 5" xfId="9819" xr:uid="{00000000-0005-0000-0000-000059240000}"/>
    <cellStyle name="Date 2 3 3 2 2 2 4 3" xfId="9820" xr:uid="{00000000-0005-0000-0000-00005A240000}"/>
    <cellStyle name="Date 2 3 3 2 2 2 4 3 2" xfId="9821" xr:uid="{00000000-0005-0000-0000-00005B240000}"/>
    <cellStyle name="Date 2 3 3 2 2 2 4 3 2 2" xfId="9822" xr:uid="{00000000-0005-0000-0000-00005C240000}"/>
    <cellStyle name="Date 2 3 3 2 2 2 4 3 2 2 2" xfId="9823" xr:uid="{00000000-0005-0000-0000-00005D240000}"/>
    <cellStyle name="Date 2 3 3 2 2 2 4 3 2 2 3" xfId="9824" xr:uid="{00000000-0005-0000-0000-00005E240000}"/>
    <cellStyle name="Date 2 3 3 2 2 2 4 3 2 2 3 2" xfId="9825" xr:uid="{00000000-0005-0000-0000-00005F240000}"/>
    <cellStyle name="Date 2 3 3 2 2 2 4 3 2 2 4" xfId="9826" xr:uid="{00000000-0005-0000-0000-000060240000}"/>
    <cellStyle name="Date 2 3 3 2 2 2 4 3 2 3" xfId="9827" xr:uid="{00000000-0005-0000-0000-000061240000}"/>
    <cellStyle name="Date 2 3 3 2 2 2 4 3 2 3 2" xfId="9828" xr:uid="{00000000-0005-0000-0000-000062240000}"/>
    <cellStyle name="Date 2 3 3 2 2 2 4 3 2 3 2 2" xfId="9829" xr:uid="{00000000-0005-0000-0000-000063240000}"/>
    <cellStyle name="Date 2 3 3 2 2 2 4 3 2 4" xfId="9830" xr:uid="{00000000-0005-0000-0000-000064240000}"/>
    <cellStyle name="Date 2 3 3 2 2 2 4 3 2 5" xfId="9831" xr:uid="{00000000-0005-0000-0000-000065240000}"/>
    <cellStyle name="Date 2 3 3 2 2 2 4 3 2 6" xfId="9832" xr:uid="{00000000-0005-0000-0000-000066240000}"/>
    <cellStyle name="Date 2 3 3 2 2 2 4 3 2 7" xfId="9833" xr:uid="{00000000-0005-0000-0000-000067240000}"/>
    <cellStyle name="Date 2 3 3 2 2 2 4 3 3" xfId="9834" xr:uid="{00000000-0005-0000-0000-000068240000}"/>
    <cellStyle name="Date 2 3 3 2 2 2 4 3 3 2" xfId="9835" xr:uid="{00000000-0005-0000-0000-000069240000}"/>
    <cellStyle name="Date 2 3 3 2 2 2 4 3 3 3" xfId="9836" xr:uid="{00000000-0005-0000-0000-00006A240000}"/>
    <cellStyle name="Date 2 3 3 2 2 2 4 3 3 3 2" xfId="9837" xr:uid="{00000000-0005-0000-0000-00006B240000}"/>
    <cellStyle name="Date 2 3 3 2 2 2 4 3 3 4" xfId="9838" xr:uid="{00000000-0005-0000-0000-00006C240000}"/>
    <cellStyle name="Date 2 3 3 2 2 2 4 3 4" xfId="9839" xr:uid="{00000000-0005-0000-0000-00006D240000}"/>
    <cellStyle name="Date 2 3 3 2 2 2 4 3 4 2" xfId="9840" xr:uid="{00000000-0005-0000-0000-00006E240000}"/>
    <cellStyle name="Date 2 3 3 2 2 2 4 3 4 2 2" xfId="9841" xr:uid="{00000000-0005-0000-0000-00006F240000}"/>
    <cellStyle name="Date 2 3 3 2 2 2 4 3 5" xfId="9842" xr:uid="{00000000-0005-0000-0000-000070240000}"/>
    <cellStyle name="Date 2 3 3 2 2 2 4 3 6" xfId="9843" xr:uid="{00000000-0005-0000-0000-000071240000}"/>
    <cellStyle name="Date 2 3 3 2 2 2 4 3 7" xfId="9844" xr:uid="{00000000-0005-0000-0000-000072240000}"/>
    <cellStyle name="Date 2 3 3 2 2 2 4 3 8" xfId="9845" xr:uid="{00000000-0005-0000-0000-000073240000}"/>
    <cellStyle name="Date 2 3 3 2 2 2 4 4" xfId="9846" xr:uid="{00000000-0005-0000-0000-000074240000}"/>
    <cellStyle name="Date 2 3 3 2 2 2 4 4 2" xfId="9847" xr:uid="{00000000-0005-0000-0000-000075240000}"/>
    <cellStyle name="Date 2 3 3 2 2 2 4 4 2 2" xfId="9848" xr:uid="{00000000-0005-0000-0000-000076240000}"/>
    <cellStyle name="Date 2 3 3 2 2 2 4 4 2 3" xfId="9849" xr:uid="{00000000-0005-0000-0000-000077240000}"/>
    <cellStyle name="Date 2 3 3 2 2 2 4 4 2 3 2" xfId="9850" xr:uid="{00000000-0005-0000-0000-000078240000}"/>
    <cellStyle name="Date 2 3 3 2 2 2 4 4 2 4" xfId="9851" xr:uid="{00000000-0005-0000-0000-000079240000}"/>
    <cellStyle name="Date 2 3 3 2 2 2 4 4 3" xfId="9852" xr:uid="{00000000-0005-0000-0000-00007A240000}"/>
    <cellStyle name="Date 2 3 3 2 2 2 4 4 3 2" xfId="9853" xr:uid="{00000000-0005-0000-0000-00007B240000}"/>
    <cellStyle name="Date 2 3 3 2 2 2 4 4 3 2 2" xfId="9854" xr:uid="{00000000-0005-0000-0000-00007C240000}"/>
    <cellStyle name="Date 2 3 3 2 2 2 4 4 4" xfId="9855" xr:uid="{00000000-0005-0000-0000-00007D240000}"/>
    <cellStyle name="Date 2 3 3 2 2 2 4 4 5" xfId="9856" xr:uid="{00000000-0005-0000-0000-00007E240000}"/>
    <cellStyle name="Date 2 3 3 2 2 2 4 4 6" xfId="9857" xr:uid="{00000000-0005-0000-0000-00007F240000}"/>
    <cellStyle name="Date 2 3 3 2 2 2 4 4 7" xfId="9858" xr:uid="{00000000-0005-0000-0000-000080240000}"/>
    <cellStyle name="Date 2 3 3 2 2 2 4 5" xfId="9859" xr:uid="{00000000-0005-0000-0000-000081240000}"/>
    <cellStyle name="Date 2 3 3 2 2 2 4 5 2" xfId="9860" xr:uid="{00000000-0005-0000-0000-000082240000}"/>
    <cellStyle name="Date 2 3 3 2 2 2 4 5 3" xfId="9861" xr:uid="{00000000-0005-0000-0000-000083240000}"/>
    <cellStyle name="Date 2 3 3 2 2 2 4 5 3 2" xfId="9862" xr:uid="{00000000-0005-0000-0000-000084240000}"/>
    <cellStyle name="Date 2 3 3 2 2 2 4 6" xfId="9863" xr:uid="{00000000-0005-0000-0000-000085240000}"/>
    <cellStyle name="Date 2 3 3 2 2 2 4 7" xfId="9864" xr:uid="{00000000-0005-0000-0000-000086240000}"/>
    <cellStyle name="Date 2 3 3 2 2 2 4 8" xfId="9865" xr:uid="{00000000-0005-0000-0000-000087240000}"/>
    <cellStyle name="Date 2 3 3 2 2 2 4 9" xfId="9866" xr:uid="{00000000-0005-0000-0000-000088240000}"/>
    <cellStyle name="Date 2 3 3 2 2 2 5" xfId="9867" xr:uid="{00000000-0005-0000-0000-000089240000}"/>
    <cellStyle name="Date 2 3 3 2 2 2 5 2" xfId="9868" xr:uid="{00000000-0005-0000-0000-00008A240000}"/>
    <cellStyle name="Date 2 3 3 2 2 2 5 2 2" xfId="9869" xr:uid="{00000000-0005-0000-0000-00008B240000}"/>
    <cellStyle name="Date 2 3 3 2 2 2 5 2 2 2" xfId="9870" xr:uid="{00000000-0005-0000-0000-00008C240000}"/>
    <cellStyle name="Date 2 3 3 2 2 2 5 2 2 3" xfId="9871" xr:uid="{00000000-0005-0000-0000-00008D240000}"/>
    <cellStyle name="Date 2 3 3 2 2 2 5 2 2 3 2" xfId="9872" xr:uid="{00000000-0005-0000-0000-00008E240000}"/>
    <cellStyle name="Date 2 3 3 2 2 2 5 2 2 4" xfId="9873" xr:uid="{00000000-0005-0000-0000-00008F240000}"/>
    <cellStyle name="Date 2 3 3 2 2 2 5 2 3" xfId="9874" xr:uid="{00000000-0005-0000-0000-000090240000}"/>
    <cellStyle name="Date 2 3 3 2 2 2 5 2 3 2" xfId="9875" xr:uid="{00000000-0005-0000-0000-000091240000}"/>
    <cellStyle name="Date 2 3 3 2 2 2 5 2 3 2 2" xfId="9876" xr:uid="{00000000-0005-0000-0000-000092240000}"/>
    <cellStyle name="Date 2 3 3 2 2 2 5 2 4" xfId="9877" xr:uid="{00000000-0005-0000-0000-000093240000}"/>
    <cellStyle name="Date 2 3 3 2 2 2 5 2 5" xfId="9878" xr:uid="{00000000-0005-0000-0000-000094240000}"/>
    <cellStyle name="Date 2 3 3 2 2 2 5 2 6" xfId="9879" xr:uid="{00000000-0005-0000-0000-000095240000}"/>
    <cellStyle name="Date 2 3 3 2 2 2 5 2 7" xfId="9880" xr:uid="{00000000-0005-0000-0000-000096240000}"/>
    <cellStyle name="Date 2 3 3 2 2 2 5 3" xfId="9881" xr:uid="{00000000-0005-0000-0000-000097240000}"/>
    <cellStyle name="Date 2 3 3 2 2 2 5 3 2" xfId="9882" xr:uid="{00000000-0005-0000-0000-000098240000}"/>
    <cellStyle name="Date 2 3 3 2 2 2 5 3 3" xfId="9883" xr:uid="{00000000-0005-0000-0000-000099240000}"/>
    <cellStyle name="Date 2 3 3 2 2 2 5 3 3 2" xfId="9884" xr:uid="{00000000-0005-0000-0000-00009A240000}"/>
    <cellStyle name="Date 2 3 3 2 2 2 5 3 4" xfId="9885" xr:uid="{00000000-0005-0000-0000-00009B240000}"/>
    <cellStyle name="Date 2 3 3 2 2 2 5 4" xfId="9886" xr:uid="{00000000-0005-0000-0000-00009C240000}"/>
    <cellStyle name="Date 2 3 3 2 2 2 5 4 2" xfId="9887" xr:uid="{00000000-0005-0000-0000-00009D240000}"/>
    <cellStyle name="Date 2 3 3 2 2 2 5 4 2 2" xfId="9888" xr:uid="{00000000-0005-0000-0000-00009E240000}"/>
    <cellStyle name="Date 2 3 3 2 2 2 5 5" xfId="9889" xr:uid="{00000000-0005-0000-0000-00009F240000}"/>
    <cellStyle name="Date 2 3 3 2 2 2 5 6" xfId="9890" xr:uid="{00000000-0005-0000-0000-0000A0240000}"/>
    <cellStyle name="Date 2 3 3 2 2 2 5 7" xfId="9891" xr:uid="{00000000-0005-0000-0000-0000A1240000}"/>
    <cellStyle name="Date 2 3 3 2 2 2 5 8" xfId="9892" xr:uid="{00000000-0005-0000-0000-0000A2240000}"/>
    <cellStyle name="Date 2 3 3 2 2 2 6" xfId="9893" xr:uid="{00000000-0005-0000-0000-0000A3240000}"/>
    <cellStyle name="Date 2 3 3 2 2 2 6 2" xfId="9894" xr:uid="{00000000-0005-0000-0000-0000A4240000}"/>
    <cellStyle name="Date 2 3 3 2 2 2 6 2 2" xfId="9895" xr:uid="{00000000-0005-0000-0000-0000A5240000}"/>
    <cellStyle name="Date 2 3 3 2 2 2 6 2 3" xfId="9896" xr:uid="{00000000-0005-0000-0000-0000A6240000}"/>
    <cellStyle name="Date 2 3 3 2 2 2 6 2 3 2" xfId="9897" xr:uid="{00000000-0005-0000-0000-0000A7240000}"/>
    <cellStyle name="Date 2 3 3 2 2 2 6 2 4" xfId="9898" xr:uid="{00000000-0005-0000-0000-0000A8240000}"/>
    <cellStyle name="Date 2 3 3 2 2 2 6 3" xfId="9899" xr:uid="{00000000-0005-0000-0000-0000A9240000}"/>
    <cellStyle name="Date 2 3 3 2 2 2 6 3 2" xfId="9900" xr:uid="{00000000-0005-0000-0000-0000AA240000}"/>
    <cellStyle name="Date 2 3 3 2 2 2 6 3 2 2" xfId="9901" xr:uid="{00000000-0005-0000-0000-0000AB240000}"/>
    <cellStyle name="Date 2 3 3 2 2 2 6 4" xfId="9902" xr:uid="{00000000-0005-0000-0000-0000AC240000}"/>
    <cellStyle name="Date 2 3 3 2 2 2 6 5" xfId="9903" xr:uid="{00000000-0005-0000-0000-0000AD240000}"/>
    <cellStyle name="Date 2 3 3 2 2 2 6 6" xfId="9904" xr:uid="{00000000-0005-0000-0000-0000AE240000}"/>
    <cellStyle name="Date 2 3 3 2 2 2 6 7" xfId="9905" xr:uid="{00000000-0005-0000-0000-0000AF240000}"/>
    <cellStyle name="Date 2 3 3 2 2 2 7" xfId="9906" xr:uid="{00000000-0005-0000-0000-0000B0240000}"/>
    <cellStyle name="Date 2 3 3 2 2 2 7 2" xfId="9907" xr:uid="{00000000-0005-0000-0000-0000B1240000}"/>
    <cellStyle name="Date 2 3 3 2 2 2 7 3" xfId="9908" xr:uid="{00000000-0005-0000-0000-0000B2240000}"/>
    <cellStyle name="Date 2 3 3 2 2 2 7 3 2" xfId="9909" xr:uid="{00000000-0005-0000-0000-0000B3240000}"/>
    <cellStyle name="Date 2 3 3 2 2 2 8" xfId="9910" xr:uid="{00000000-0005-0000-0000-0000B4240000}"/>
    <cellStyle name="Date 2 3 3 2 2 2 9" xfId="9911" xr:uid="{00000000-0005-0000-0000-0000B5240000}"/>
    <cellStyle name="Date 2 3 3 2 2 3" xfId="9912" xr:uid="{00000000-0005-0000-0000-0000B6240000}"/>
    <cellStyle name="Date 2 3 3 2 2 3 2" xfId="9913" xr:uid="{00000000-0005-0000-0000-0000B7240000}"/>
    <cellStyle name="Date 2 3 3 2 2 3 2 2" xfId="9914" xr:uid="{00000000-0005-0000-0000-0000B8240000}"/>
    <cellStyle name="Date 2 3 3 2 2 3 2 2 2" xfId="9915" xr:uid="{00000000-0005-0000-0000-0000B9240000}"/>
    <cellStyle name="Date 2 3 3 2 2 3 2 2 2 2" xfId="9916" xr:uid="{00000000-0005-0000-0000-0000BA240000}"/>
    <cellStyle name="Date 2 3 3 2 2 3 2 2 2 2 2" xfId="9917" xr:uid="{00000000-0005-0000-0000-0000BB240000}"/>
    <cellStyle name="Date 2 3 3 2 2 3 2 2 2 2 3" xfId="9918" xr:uid="{00000000-0005-0000-0000-0000BC240000}"/>
    <cellStyle name="Date 2 3 3 2 2 3 2 2 2 2 3 2" xfId="9919" xr:uid="{00000000-0005-0000-0000-0000BD240000}"/>
    <cellStyle name="Date 2 3 3 2 2 3 2 2 2 2 4" xfId="9920" xr:uid="{00000000-0005-0000-0000-0000BE240000}"/>
    <cellStyle name="Date 2 3 3 2 2 3 2 2 2 3" xfId="9921" xr:uid="{00000000-0005-0000-0000-0000BF240000}"/>
    <cellStyle name="Date 2 3 3 2 2 3 2 2 2 3 2" xfId="9922" xr:uid="{00000000-0005-0000-0000-0000C0240000}"/>
    <cellStyle name="Date 2 3 3 2 2 3 2 2 2 3 2 2" xfId="9923" xr:uid="{00000000-0005-0000-0000-0000C1240000}"/>
    <cellStyle name="Date 2 3 3 2 2 3 2 2 2 4" xfId="9924" xr:uid="{00000000-0005-0000-0000-0000C2240000}"/>
    <cellStyle name="Date 2 3 3 2 2 3 2 2 2 5" xfId="9925" xr:uid="{00000000-0005-0000-0000-0000C3240000}"/>
    <cellStyle name="Date 2 3 3 2 2 3 2 2 2 6" xfId="9926" xr:uid="{00000000-0005-0000-0000-0000C4240000}"/>
    <cellStyle name="Date 2 3 3 2 2 3 2 2 2 7" xfId="9927" xr:uid="{00000000-0005-0000-0000-0000C5240000}"/>
    <cellStyle name="Date 2 3 3 2 2 3 2 2 3" xfId="9928" xr:uid="{00000000-0005-0000-0000-0000C6240000}"/>
    <cellStyle name="Date 2 3 3 2 2 3 2 2 3 2" xfId="9929" xr:uid="{00000000-0005-0000-0000-0000C7240000}"/>
    <cellStyle name="Date 2 3 3 2 2 3 2 2 3 3" xfId="9930" xr:uid="{00000000-0005-0000-0000-0000C8240000}"/>
    <cellStyle name="Date 2 3 3 2 2 3 2 2 3 3 2" xfId="9931" xr:uid="{00000000-0005-0000-0000-0000C9240000}"/>
    <cellStyle name="Date 2 3 3 2 2 3 2 2 3 4" xfId="9932" xr:uid="{00000000-0005-0000-0000-0000CA240000}"/>
    <cellStyle name="Date 2 3 3 2 2 3 2 2 4" xfId="9933" xr:uid="{00000000-0005-0000-0000-0000CB240000}"/>
    <cellStyle name="Date 2 3 3 2 2 3 2 2 4 2" xfId="9934" xr:uid="{00000000-0005-0000-0000-0000CC240000}"/>
    <cellStyle name="Date 2 3 3 2 2 3 2 2 4 2 2" xfId="9935" xr:uid="{00000000-0005-0000-0000-0000CD240000}"/>
    <cellStyle name="Date 2 3 3 2 2 3 2 2 5" xfId="9936" xr:uid="{00000000-0005-0000-0000-0000CE240000}"/>
    <cellStyle name="Date 2 3 3 2 2 3 2 2 6" xfId="9937" xr:uid="{00000000-0005-0000-0000-0000CF240000}"/>
    <cellStyle name="Date 2 3 3 2 2 3 2 2 7" xfId="9938" xr:uid="{00000000-0005-0000-0000-0000D0240000}"/>
    <cellStyle name="Date 2 3 3 2 2 3 2 2 8" xfId="9939" xr:uid="{00000000-0005-0000-0000-0000D1240000}"/>
    <cellStyle name="Date 2 3 3 2 2 3 2 3" xfId="9940" xr:uid="{00000000-0005-0000-0000-0000D2240000}"/>
    <cellStyle name="Date 2 3 3 2 2 3 2 3 2" xfId="9941" xr:uid="{00000000-0005-0000-0000-0000D3240000}"/>
    <cellStyle name="Date 2 3 3 2 2 3 2 3 2 2" xfId="9942" xr:uid="{00000000-0005-0000-0000-0000D4240000}"/>
    <cellStyle name="Date 2 3 3 2 2 3 2 3 2 3" xfId="9943" xr:uid="{00000000-0005-0000-0000-0000D5240000}"/>
    <cellStyle name="Date 2 3 3 2 2 3 2 3 2 3 2" xfId="9944" xr:uid="{00000000-0005-0000-0000-0000D6240000}"/>
    <cellStyle name="Date 2 3 3 2 2 3 2 3 2 4" xfId="9945" xr:uid="{00000000-0005-0000-0000-0000D7240000}"/>
    <cellStyle name="Date 2 3 3 2 2 3 2 3 3" xfId="9946" xr:uid="{00000000-0005-0000-0000-0000D8240000}"/>
    <cellStyle name="Date 2 3 3 2 2 3 2 3 3 2" xfId="9947" xr:uid="{00000000-0005-0000-0000-0000D9240000}"/>
    <cellStyle name="Date 2 3 3 2 2 3 2 3 3 2 2" xfId="9948" xr:uid="{00000000-0005-0000-0000-0000DA240000}"/>
    <cellStyle name="Date 2 3 3 2 2 3 2 3 4" xfId="9949" xr:uid="{00000000-0005-0000-0000-0000DB240000}"/>
    <cellStyle name="Date 2 3 3 2 2 3 2 3 5" xfId="9950" xr:uid="{00000000-0005-0000-0000-0000DC240000}"/>
    <cellStyle name="Date 2 3 3 2 2 3 2 3 6" xfId="9951" xr:uid="{00000000-0005-0000-0000-0000DD240000}"/>
    <cellStyle name="Date 2 3 3 2 2 3 2 3 7" xfId="9952" xr:uid="{00000000-0005-0000-0000-0000DE240000}"/>
    <cellStyle name="Date 2 3 3 2 2 3 2 4" xfId="9953" xr:uid="{00000000-0005-0000-0000-0000DF240000}"/>
    <cellStyle name="Date 2 3 3 2 2 3 2 4 2" xfId="9954" xr:uid="{00000000-0005-0000-0000-0000E0240000}"/>
    <cellStyle name="Date 2 3 3 2 2 3 2 4 3" xfId="9955" xr:uid="{00000000-0005-0000-0000-0000E1240000}"/>
    <cellStyle name="Date 2 3 3 2 2 3 2 4 3 2" xfId="9956" xr:uid="{00000000-0005-0000-0000-0000E2240000}"/>
    <cellStyle name="Date 2 3 3 2 2 3 2 5" xfId="9957" xr:uid="{00000000-0005-0000-0000-0000E3240000}"/>
    <cellStyle name="Date 2 3 3 2 2 3 3" xfId="9958" xr:uid="{00000000-0005-0000-0000-0000E4240000}"/>
    <cellStyle name="Date 2 3 3 2 2 3 3 2" xfId="9959" xr:uid="{00000000-0005-0000-0000-0000E5240000}"/>
    <cellStyle name="Date 2 3 3 2 2 3 3 2 2" xfId="9960" xr:uid="{00000000-0005-0000-0000-0000E6240000}"/>
    <cellStyle name="Date 2 3 3 2 2 3 3 2 2 2" xfId="9961" xr:uid="{00000000-0005-0000-0000-0000E7240000}"/>
    <cellStyle name="Date 2 3 3 2 2 3 3 2 2 3" xfId="9962" xr:uid="{00000000-0005-0000-0000-0000E8240000}"/>
    <cellStyle name="Date 2 3 3 2 2 3 3 2 2 3 2" xfId="9963" xr:uid="{00000000-0005-0000-0000-0000E9240000}"/>
    <cellStyle name="Date 2 3 3 2 2 3 3 2 2 4" xfId="9964" xr:uid="{00000000-0005-0000-0000-0000EA240000}"/>
    <cellStyle name="Date 2 3 3 2 2 3 3 2 3" xfId="9965" xr:uid="{00000000-0005-0000-0000-0000EB240000}"/>
    <cellStyle name="Date 2 3 3 2 2 3 3 2 3 2" xfId="9966" xr:uid="{00000000-0005-0000-0000-0000EC240000}"/>
    <cellStyle name="Date 2 3 3 2 2 3 3 2 3 2 2" xfId="9967" xr:uid="{00000000-0005-0000-0000-0000ED240000}"/>
    <cellStyle name="Date 2 3 3 2 2 3 3 2 4" xfId="9968" xr:uid="{00000000-0005-0000-0000-0000EE240000}"/>
    <cellStyle name="Date 2 3 3 2 2 3 3 2 5" xfId="9969" xr:uid="{00000000-0005-0000-0000-0000EF240000}"/>
    <cellStyle name="Date 2 3 3 2 2 3 3 2 6" xfId="9970" xr:uid="{00000000-0005-0000-0000-0000F0240000}"/>
    <cellStyle name="Date 2 3 3 2 2 3 3 2 7" xfId="9971" xr:uid="{00000000-0005-0000-0000-0000F1240000}"/>
    <cellStyle name="Date 2 3 3 2 2 3 3 3" xfId="9972" xr:uid="{00000000-0005-0000-0000-0000F2240000}"/>
    <cellStyle name="Date 2 3 3 2 2 3 3 3 2" xfId="9973" xr:uid="{00000000-0005-0000-0000-0000F3240000}"/>
    <cellStyle name="Date 2 3 3 2 2 3 3 3 3" xfId="9974" xr:uid="{00000000-0005-0000-0000-0000F4240000}"/>
    <cellStyle name="Date 2 3 3 2 2 3 3 3 3 2" xfId="9975" xr:uid="{00000000-0005-0000-0000-0000F5240000}"/>
    <cellStyle name="Date 2 3 3 2 2 3 3 3 4" xfId="9976" xr:uid="{00000000-0005-0000-0000-0000F6240000}"/>
    <cellStyle name="Date 2 3 3 2 2 3 3 4" xfId="9977" xr:uid="{00000000-0005-0000-0000-0000F7240000}"/>
    <cellStyle name="Date 2 3 3 2 2 3 3 4 2" xfId="9978" xr:uid="{00000000-0005-0000-0000-0000F8240000}"/>
    <cellStyle name="Date 2 3 3 2 2 3 3 4 2 2" xfId="9979" xr:uid="{00000000-0005-0000-0000-0000F9240000}"/>
    <cellStyle name="Date 2 3 3 2 2 3 3 5" xfId="9980" xr:uid="{00000000-0005-0000-0000-0000FA240000}"/>
    <cellStyle name="Date 2 3 3 2 2 3 3 6" xfId="9981" xr:uid="{00000000-0005-0000-0000-0000FB240000}"/>
    <cellStyle name="Date 2 3 3 2 2 3 3 7" xfId="9982" xr:uid="{00000000-0005-0000-0000-0000FC240000}"/>
    <cellStyle name="Date 2 3 3 2 2 3 3 8" xfId="9983" xr:uid="{00000000-0005-0000-0000-0000FD240000}"/>
    <cellStyle name="Date 2 3 3 2 2 3 4" xfId="9984" xr:uid="{00000000-0005-0000-0000-0000FE240000}"/>
    <cellStyle name="Date 2 3 3 2 2 3 4 2" xfId="9985" xr:uid="{00000000-0005-0000-0000-0000FF240000}"/>
    <cellStyle name="Date 2 3 3 2 2 3 4 2 2" xfId="9986" xr:uid="{00000000-0005-0000-0000-000000250000}"/>
    <cellStyle name="Date 2 3 3 2 2 3 4 2 3" xfId="9987" xr:uid="{00000000-0005-0000-0000-000001250000}"/>
    <cellStyle name="Date 2 3 3 2 2 3 4 2 3 2" xfId="9988" xr:uid="{00000000-0005-0000-0000-000002250000}"/>
    <cellStyle name="Date 2 3 3 2 2 3 4 2 4" xfId="9989" xr:uid="{00000000-0005-0000-0000-000003250000}"/>
    <cellStyle name="Date 2 3 3 2 2 3 4 3" xfId="9990" xr:uid="{00000000-0005-0000-0000-000004250000}"/>
    <cellStyle name="Date 2 3 3 2 2 3 4 3 2" xfId="9991" xr:uid="{00000000-0005-0000-0000-000005250000}"/>
    <cellStyle name="Date 2 3 3 2 2 3 4 3 2 2" xfId="9992" xr:uid="{00000000-0005-0000-0000-000006250000}"/>
    <cellStyle name="Date 2 3 3 2 2 3 4 4" xfId="9993" xr:uid="{00000000-0005-0000-0000-000007250000}"/>
    <cellStyle name="Date 2 3 3 2 2 3 4 5" xfId="9994" xr:uid="{00000000-0005-0000-0000-000008250000}"/>
    <cellStyle name="Date 2 3 3 2 2 3 4 6" xfId="9995" xr:uid="{00000000-0005-0000-0000-000009250000}"/>
    <cellStyle name="Date 2 3 3 2 2 3 4 7" xfId="9996" xr:uid="{00000000-0005-0000-0000-00000A250000}"/>
    <cellStyle name="Date 2 3 3 2 2 3 5" xfId="9997" xr:uid="{00000000-0005-0000-0000-00000B250000}"/>
    <cellStyle name="Date 2 3 3 2 2 3 5 2" xfId="9998" xr:uid="{00000000-0005-0000-0000-00000C250000}"/>
    <cellStyle name="Date 2 3 3 2 2 3 5 3" xfId="9999" xr:uid="{00000000-0005-0000-0000-00000D250000}"/>
    <cellStyle name="Date 2 3 3 2 2 3 5 3 2" xfId="10000" xr:uid="{00000000-0005-0000-0000-00000E250000}"/>
    <cellStyle name="Date 2 3 3 2 2 3 6" xfId="10001" xr:uid="{00000000-0005-0000-0000-00000F250000}"/>
    <cellStyle name="Date 2 3 3 2 2 3 7" xfId="10002" xr:uid="{00000000-0005-0000-0000-000010250000}"/>
    <cellStyle name="Date 2 3 3 2 2 3 8" xfId="10003" xr:uid="{00000000-0005-0000-0000-000011250000}"/>
    <cellStyle name="Date 2 3 3 2 2 3 9" xfId="10004" xr:uid="{00000000-0005-0000-0000-000012250000}"/>
    <cellStyle name="Date 2 3 3 2 2 4" xfId="10005" xr:uid="{00000000-0005-0000-0000-000013250000}"/>
    <cellStyle name="Date 2 3 3 2 2 4 2" xfId="10006" xr:uid="{00000000-0005-0000-0000-000014250000}"/>
    <cellStyle name="Date 2 3 3 2 2 4 2 2" xfId="10007" xr:uid="{00000000-0005-0000-0000-000015250000}"/>
    <cellStyle name="Date 2 3 3 2 2 4 2 2 2" xfId="10008" xr:uid="{00000000-0005-0000-0000-000016250000}"/>
    <cellStyle name="Date 2 3 3 2 2 4 2 2 2 2" xfId="10009" xr:uid="{00000000-0005-0000-0000-000017250000}"/>
    <cellStyle name="Date 2 3 3 2 2 4 2 2 2 2 2" xfId="10010" xr:uid="{00000000-0005-0000-0000-000018250000}"/>
    <cellStyle name="Date 2 3 3 2 2 4 2 2 2 2 3" xfId="10011" xr:uid="{00000000-0005-0000-0000-000019250000}"/>
    <cellStyle name="Date 2 3 3 2 2 4 2 2 2 2 3 2" xfId="10012" xr:uid="{00000000-0005-0000-0000-00001A250000}"/>
    <cellStyle name="Date 2 3 3 2 2 4 2 2 2 2 4" xfId="10013" xr:uid="{00000000-0005-0000-0000-00001B250000}"/>
    <cellStyle name="Date 2 3 3 2 2 4 2 2 2 3" xfId="10014" xr:uid="{00000000-0005-0000-0000-00001C250000}"/>
    <cellStyle name="Date 2 3 3 2 2 4 2 2 2 3 2" xfId="10015" xr:uid="{00000000-0005-0000-0000-00001D250000}"/>
    <cellStyle name="Date 2 3 3 2 2 4 2 2 2 3 2 2" xfId="10016" xr:uid="{00000000-0005-0000-0000-00001E250000}"/>
    <cellStyle name="Date 2 3 3 2 2 4 2 2 2 4" xfId="10017" xr:uid="{00000000-0005-0000-0000-00001F250000}"/>
    <cellStyle name="Date 2 3 3 2 2 4 2 2 2 5" xfId="10018" xr:uid="{00000000-0005-0000-0000-000020250000}"/>
    <cellStyle name="Date 2 3 3 2 2 4 2 2 2 6" xfId="10019" xr:uid="{00000000-0005-0000-0000-000021250000}"/>
    <cellStyle name="Date 2 3 3 2 2 4 2 2 2 7" xfId="10020" xr:uid="{00000000-0005-0000-0000-000022250000}"/>
    <cellStyle name="Date 2 3 3 2 2 4 2 2 3" xfId="10021" xr:uid="{00000000-0005-0000-0000-000023250000}"/>
    <cellStyle name="Date 2 3 3 2 2 4 2 2 3 2" xfId="10022" xr:uid="{00000000-0005-0000-0000-000024250000}"/>
    <cellStyle name="Date 2 3 3 2 2 4 2 2 3 3" xfId="10023" xr:uid="{00000000-0005-0000-0000-000025250000}"/>
    <cellStyle name="Date 2 3 3 2 2 4 2 2 3 3 2" xfId="10024" xr:uid="{00000000-0005-0000-0000-000026250000}"/>
    <cellStyle name="Date 2 3 3 2 2 4 2 2 3 4" xfId="10025" xr:uid="{00000000-0005-0000-0000-000027250000}"/>
    <cellStyle name="Date 2 3 3 2 2 4 2 2 4" xfId="10026" xr:uid="{00000000-0005-0000-0000-000028250000}"/>
    <cellStyle name="Date 2 3 3 2 2 4 2 2 4 2" xfId="10027" xr:uid="{00000000-0005-0000-0000-000029250000}"/>
    <cellStyle name="Date 2 3 3 2 2 4 2 2 4 2 2" xfId="10028" xr:uid="{00000000-0005-0000-0000-00002A250000}"/>
    <cellStyle name="Date 2 3 3 2 2 4 2 2 5" xfId="10029" xr:uid="{00000000-0005-0000-0000-00002B250000}"/>
    <cellStyle name="Date 2 3 3 2 2 4 2 2 6" xfId="10030" xr:uid="{00000000-0005-0000-0000-00002C250000}"/>
    <cellStyle name="Date 2 3 3 2 2 4 2 2 7" xfId="10031" xr:uid="{00000000-0005-0000-0000-00002D250000}"/>
    <cellStyle name="Date 2 3 3 2 2 4 2 2 8" xfId="10032" xr:uid="{00000000-0005-0000-0000-00002E250000}"/>
    <cellStyle name="Date 2 3 3 2 2 4 2 3" xfId="10033" xr:uid="{00000000-0005-0000-0000-00002F250000}"/>
    <cellStyle name="Date 2 3 3 2 2 4 2 3 2" xfId="10034" xr:uid="{00000000-0005-0000-0000-000030250000}"/>
    <cellStyle name="Date 2 3 3 2 2 4 2 3 2 2" xfId="10035" xr:uid="{00000000-0005-0000-0000-000031250000}"/>
    <cellStyle name="Date 2 3 3 2 2 4 2 3 2 3" xfId="10036" xr:uid="{00000000-0005-0000-0000-000032250000}"/>
    <cellStyle name="Date 2 3 3 2 2 4 2 3 2 3 2" xfId="10037" xr:uid="{00000000-0005-0000-0000-000033250000}"/>
    <cellStyle name="Date 2 3 3 2 2 4 2 3 2 4" xfId="10038" xr:uid="{00000000-0005-0000-0000-000034250000}"/>
    <cellStyle name="Date 2 3 3 2 2 4 2 3 3" xfId="10039" xr:uid="{00000000-0005-0000-0000-000035250000}"/>
    <cellStyle name="Date 2 3 3 2 2 4 2 3 3 2" xfId="10040" xr:uid="{00000000-0005-0000-0000-000036250000}"/>
    <cellStyle name="Date 2 3 3 2 2 4 2 3 3 2 2" xfId="10041" xr:uid="{00000000-0005-0000-0000-000037250000}"/>
    <cellStyle name="Date 2 3 3 2 2 4 2 3 4" xfId="10042" xr:uid="{00000000-0005-0000-0000-000038250000}"/>
    <cellStyle name="Date 2 3 3 2 2 4 2 3 5" xfId="10043" xr:uid="{00000000-0005-0000-0000-000039250000}"/>
    <cellStyle name="Date 2 3 3 2 2 4 2 3 6" xfId="10044" xr:uid="{00000000-0005-0000-0000-00003A250000}"/>
    <cellStyle name="Date 2 3 3 2 2 4 2 3 7" xfId="10045" xr:uid="{00000000-0005-0000-0000-00003B250000}"/>
    <cellStyle name="Date 2 3 3 2 2 4 2 4" xfId="10046" xr:uid="{00000000-0005-0000-0000-00003C250000}"/>
    <cellStyle name="Date 2 3 3 2 2 4 2 4 2" xfId="10047" xr:uid="{00000000-0005-0000-0000-00003D250000}"/>
    <cellStyle name="Date 2 3 3 2 2 4 2 4 3" xfId="10048" xr:uid="{00000000-0005-0000-0000-00003E250000}"/>
    <cellStyle name="Date 2 3 3 2 2 4 2 4 3 2" xfId="10049" xr:uid="{00000000-0005-0000-0000-00003F250000}"/>
    <cellStyle name="Date 2 3 3 2 2 4 2 5" xfId="10050" xr:uid="{00000000-0005-0000-0000-000040250000}"/>
    <cellStyle name="Date 2 3 3 2 2 4 3" xfId="10051" xr:uid="{00000000-0005-0000-0000-000041250000}"/>
    <cellStyle name="Date 2 3 3 2 2 4 3 2" xfId="10052" xr:uid="{00000000-0005-0000-0000-000042250000}"/>
    <cellStyle name="Date 2 3 3 2 2 4 3 2 2" xfId="10053" xr:uid="{00000000-0005-0000-0000-000043250000}"/>
    <cellStyle name="Date 2 3 3 2 2 4 3 2 2 2" xfId="10054" xr:uid="{00000000-0005-0000-0000-000044250000}"/>
    <cellStyle name="Date 2 3 3 2 2 4 3 2 2 3" xfId="10055" xr:uid="{00000000-0005-0000-0000-000045250000}"/>
    <cellStyle name="Date 2 3 3 2 2 4 3 2 2 3 2" xfId="10056" xr:uid="{00000000-0005-0000-0000-000046250000}"/>
    <cellStyle name="Date 2 3 3 2 2 4 3 2 2 4" xfId="10057" xr:uid="{00000000-0005-0000-0000-000047250000}"/>
    <cellStyle name="Date 2 3 3 2 2 4 3 2 3" xfId="10058" xr:uid="{00000000-0005-0000-0000-000048250000}"/>
    <cellStyle name="Date 2 3 3 2 2 4 3 2 3 2" xfId="10059" xr:uid="{00000000-0005-0000-0000-000049250000}"/>
    <cellStyle name="Date 2 3 3 2 2 4 3 2 3 2 2" xfId="10060" xr:uid="{00000000-0005-0000-0000-00004A250000}"/>
    <cellStyle name="Date 2 3 3 2 2 4 3 2 4" xfId="10061" xr:uid="{00000000-0005-0000-0000-00004B250000}"/>
    <cellStyle name="Date 2 3 3 2 2 4 3 2 5" xfId="10062" xr:uid="{00000000-0005-0000-0000-00004C250000}"/>
    <cellStyle name="Date 2 3 3 2 2 4 3 2 6" xfId="10063" xr:uid="{00000000-0005-0000-0000-00004D250000}"/>
    <cellStyle name="Date 2 3 3 2 2 4 3 2 7" xfId="10064" xr:uid="{00000000-0005-0000-0000-00004E250000}"/>
    <cellStyle name="Date 2 3 3 2 2 4 3 3" xfId="10065" xr:uid="{00000000-0005-0000-0000-00004F250000}"/>
    <cellStyle name="Date 2 3 3 2 2 4 3 3 2" xfId="10066" xr:uid="{00000000-0005-0000-0000-000050250000}"/>
    <cellStyle name="Date 2 3 3 2 2 4 3 3 3" xfId="10067" xr:uid="{00000000-0005-0000-0000-000051250000}"/>
    <cellStyle name="Date 2 3 3 2 2 4 3 3 3 2" xfId="10068" xr:uid="{00000000-0005-0000-0000-000052250000}"/>
    <cellStyle name="Date 2 3 3 2 2 4 3 3 4" xfId="10069" xr:uid="{00000000-0005-0000-0000-000053250000}"/>
    <cellStyle name="Date 2 3 3 2 2 4 3 4" xfId="10070" xr:uid="{00000000-0005-0000-0000-000054250000}"/>
    <cellStyle name="Date 2 3 3 2 2 4 3 4 2" xfId="10071" xr:uid="{00000000-0005-0000-0000-000055250000}"/>
    <cellStyle name="Date 2 3 3 2 2 4 3 4 2 2" xfId="10072" xr:uid="{00000000-0005-0000-0000-000056250000}"/>
    <cellStyle name="Date 2 3 3 2 2 4 3 5" xfId="10073" xr:uid="{00000000-0005-0000-0000-000057250000}"/>
    <cellStyle name="Date 2 3 3 2 2 4 3 6" xfId="10074" xr:uid="{00000000-0005-0000-0000-000058250000}"/>
    <cellStyle name="Date 2 3 3 2 2 4 3 7" xfId="10075" xr:uid="{00000000-0005-0000-0000-000059250000}"/>
    <cellStyle name="Date 2 3 3 2 2 4 3 8" xfId="10076" xr:uid="{00000000-0005-0000-0000-00005A250000}"/>
    <cellStyle name="Date 2 3 3 2 2 4 4" xfId="10077" xr:uid="{00000000-0005-0000-0000-00005B250000}"/>
    <cellStyle name="Date 2 3 3 2 2 4 4 2" xfId="10078" xr:uid="{00000000-0005-0000-0000-00005C250000}"/>
    <cellStyle name="Date 2 3 3 2 2 4 4 2 2" xfId="10079" xr:uid="{00000000-0005-0000-0000-00005D250000}"/>
    <cellStyle name="Date 2 3 3 2 2 4 4 2 3" xfId="10080" xr:uid="{00000000-0005-0000-0000-00005E250000}"/>
    <cellStyle name="Date 2 3 3 2 2 4 4 2 3 2" xfId="10081" xr:uid="{00000000-0005-0000-0000-00005F250000}"/>
    <cellStyle name="Date 2 3 3 2 2 4 4 2 4" xfId="10082" xr:uid="{00000000-0005-0000-0000-000060250000}"/>
    <cellStyle name="Date 2 3 3 2 2 4 4 3" xfId="10083" xr:uid="{00000000-0005-0000-0000-000061250000}"/>
    <cellStyle name="Date 2 3 3 2 2 4 4 3 2" xfId="10084" xr:uid="{00000000-0005-0000-0000-000062250000}"/>
    <cellStyle name="Date 2 3 3 2 2 4 4 3 2 2" xfId="10085" xr:uid="{00000000-0005-0000-0000-000063250000}"/>
    <cellStyle name="Date 2 3 3 2 2 4 4 4" xfId="10086" xr:uid="{00000000-0005-0000-0000-000064250000}"/>
    <cellStyle name="Date 2 3 3 2 2 4 4 5" xfId="10087" xr:uid="{00000000-0005-0000-0000-000065250000}"/>
    <cellStyle name="Date 2 3 3 2 2 4 4 6" xfId="10088" xr:uid="{00000000-0005-0000-0000-000066250000}"/>
    <cellStyle name="Date 2 3 3 2 2 4 4 7" xfId="10089" xr:uid="{00000000-0005-0000-0000-000067250000}"/>
    <cellStyle name="Date 2 3 3 2 2 4 5" xfId="10090" xr:uid="{00000000-0005-0000-0000-000068250000}"/>
    <cellStyle name="Date 2 3 3 2 2 4 5 2" xfId="10091" xr:uid="{00000000-0005-0000-0000-000069250000}"/>
    <cellStyle name="Date 2 3 3 2 2 4 5 3" xfId="10092" xr:uid="{00000000-0005-0000-0000-00006A250000}"/>
    <cellStyle name="Date 2 3 3 2 2 4 5 3 2" xfId="10093" xr:uid="{00000000-0005-0000-0000-00006B250000}"/>
    <cellStyle name="Date 2 3 3 2 2 4 6" xfId="10094" xr:uid="{00000000-0005-0000-0000-00006C250000}"/>
    <cellStyle name="Date 2 3 3 2 2 4 7" xfId="10095" xr:uid="{00000000-0005-0000-0000-00006D250000}"/>
    <cellStyle name="Date 2 3 3 2 2 4 8" xfId="10096" xr:uid="{00000000-0005-0000-0000-00006E250000}"/>
    <cellStyle name="Date 2 3 3 2 2 4 9" xfId="10097" xr:uid="{00000000-0005-0000-0000-00006F250000}"/>
    <cellStyle name="Date 2 3 3 2 2 5" xfId="10098" xr:uid="{00000000-0005-0000-0000-000070250000}"/>
    <cellStyle name="Date 2 3 3 2 2 5 2" xfId="10099" xr:uid="{00000000-0005-0000-0000-000071250000}"/>
    <cellStyle name="Date 2 3 3 2 2 5 2 2" xfId="10100" xr:uid="{00000000-0005-0000-0000-000072250000}"/>
    <cellStyle name="Date 2 3 3 2 2 5 2 2 2" xfId="10101" xr:uid="{00000000-0005-0000-0000-000073250000}"/>
    <cellStyle name="Date 2 3 3 2 2 5 2 2 3" xfId="10102" xr:uid="{00000000-0005-0000-0000-000074250000}"/>
    <cellStyle name="Date 2 3 3 2 2 5 2 2 3 2" xfId="10103" xr:uid="{00000000-0005-0000-0000-000075250000}"/>
    <cellStyle name="Date 2 3 3 2 2 5 2 2 4" xfId="10104" xr:uid="{00000000-0005-0000-0000-000076250000}"/>
    <cellStyle name="Date 2 3 3 2 2 5 2 3" xfId="10105" xr:uid="{00000000-0005-0000-0000-000077250000}"/>
    <cellStyle name="Date 2 3 3 2 2 5 2 3 2" xfId="10106" xr:uid="{00000000-0005-0000-0000-000078250000}"/>
    <cellStyle name="Date 2 3 3 2 2 5 2 3 2 2" xfId="10107" xr:uid="{00000000-0005-0000-0000-000079250000}"/>
    <cellStyle name="Date 2 3 3 2 2 5 2 4" xfId="10108" xr:uid="{00000000-0005-0000-0000-00007A250000}"/>
    <cellStyle name="Date 2 3 3 2 2 5 2 5" xfId="10109" xr:uid="{00000000-0005-0000-0000-00007B250000}"/>
    <cellStyle name="Date 2 3 3 2 2 5 2 6" xfId="10110" xr:uid="{00000000-0005-0000-0000-00007C250000}"/>
    <cellStyle name="Date 2 3 3 2 2 5 2 7" xfId="10111" xr:uid="{00000000-0005-0000-0000-00007D250000}"/>
    <cellStyle name="Date 2 3 3 2 2 5 3" xfId="10112" xr:uid="{00000000-0005-0000-0000-00007E250000}"/>
    <cellStyle name="Date 2 3 3 2 2 5 3 2" xfId="10113" xr:uid="{00000000-0005-0000-0000-00007F250000}"/>
    <cellStyle name="Date 2 3 3 2 2 5 3 3" xfId="10114" xr:uid="{00000000-0005-0000-0000-000080250000}"/>
    <cellStyle name="Date 2 3 3 2 2 5 3 3 2" xfId="10115" xr:uid="{00000000-0005-0000-0000-000081250000}"/>
    <cellStyle name="Date 2 3 3 2 2 5 3 4" xfId="10116" xr:uid="{00000000-0005-0000-0000-000082250000}"/>
    <cellStyle name="Date 2 3 3 2 2 5 4" xfId="10117" xr:uid="{00000000-0005-0000-0000-000083250000}"/>
    <cellStyle name="Date 2 3 3 2 2 5 4 2" xfId="10118" xr:uid="{00000000-0005-0000-0000-000084250000}"/>
    <cellStyle name="Date 2 3 3 2 2 5 4 2 2" xfId="10119" xr:uid="{00000000-0005-0000-0000-000085250000}"/>
    <cellStyle name="Date 2 3 3 2 2 5 5" xfId="10120" xr:uid="{00000000-0005-0000-0000-000086250000}"/>
    <cellStyle name="Date 2 3 3 2 2 5 6" xfId="10121" xr:uid="{00000000-0005-0000-0000-000087250000}"/>
    <cellStyle name="Date 2 3 3 2 2 5 7" xfId="10122" xr:uid="{00000000-0005-0000-0000-000088250000}"/>
    <cellStyle name="Date 2 3 3 2 2 5 8" xfId="10123" xr:uid="{00000000-0005-0000-0000-000089250000}"/>
    <cellStyle name="Date 2 3 3 2 2 6" xfId="10124" xr:uid="{00000000-0005-0000-0000-00008A250000}"/>
    <cellStyle name="Date 2 3 3 2 2 6 2" xfId="10125" xr:uid="{00000000-0005-0000-0000-00008B250000}"/>
    <cellStyle name="Date 2 3 3 2 2 6 2 2" xfId="10126" xr:uid="{00000000-0005-0000-0000-00008C250000}"/>
    <cellStyle name="Date 2 3 3 2 2 6 2 3" xfId="10127" xr:uid="{00000000-0005-0000-0000-00008D250000}"/>
    <cellStyle name="Date 2 3 3 2 2 6 2 3 2" xfId="10128" xr:uid="{00000000-0005-0000-0000-00008E250000}"/>
    <cellStyle name="Date 2 3 3 2 2 6 2 4" xfId="10129" xr:uid="{00000000-0005-0000-0000-00008F250000}"/>
    <cellStyle name="Date 2 3 3 2 2 6 3" xfId="10130" xr:uid="{00000000-0005-0000-0000-000090250000}"/>
    <cellStyle name="Date 2 3 3 2 2 6 3 2" xfId="10131" xr:uid="{00000000-0005-0000-0000-000091250000}"/>
    <cellStyle name="Date 2 3 3 2 2 6 3 2 2" xfId="10132" xr:uid="{00000000-0005-0000-0000-000092250000}"/>
    <cellStyle name="Date 2 3 3 2 2 6 4" xfId="10133" xr:uid="{00000000-0005-0000-0000-000093250000}"/>
    <cellStyle name="Date 2 3 3 2 2 6 5" xfId="10134" xr:uid="{00000000-0005-0000-0000-000094250000}"/>
    <cellStyle name="Date 2 3 3 2 2 6 6" xfId="10135" xr:uid="{00000000-0005-0000-0000-000095250000}"/>
    <cellStyle name="Date 2 3 3 2 2 6 7" xfId="10136" xr:uid="{00000000-0005-0000-0000-000096250000}"/>
    <cellStyle name="Date 2 3 3 2 2 7" xfId="10137" xr:uid="{00000000-0005-0000-0000-000097250000}"/>
    <cellStyle name="Date 2 3 3 2 2 7 2" xfId="10138" xr:uid="{00000000-0005-0000-0000-000098250000}"/>
    <cellStyle name="Date 2 3 3 2 2 7 3" xfId="10139" xr:uid="{00000000-0005-0000-0000-000099250000}"/>
    <cellStyle name="Date 2 3 3 2 2 7 3 2" xfId="10140" xr:uid="{00000000-0005-0000-0000-00009A250000}"/>
    <cellStyle name="Date 2 3 3 2 2 8" xfId="10141" xr:uid="{00000000-0005-0000-0000-00009B250000}"/>
    <cellStyle name="Date 2 3 3 2 3" xfId="10142" xr:uid="{00000000-0005-0000-0000-00009C250000}"/>
    <cellStyle name="Date 2 3 3 2 3 10" xfId="10143" xr:uid="{00000000-0005-0000-0000-00009D250000}"/>
    <cellStyle name="Date 2 3 3 2 3 11" xfId="10144" xr:uid="{00000000-0005-0000-0000-00009E250000}"/>
    <cellStyle name="Date 2 3 3 2 3 2" xfId="10145" xr:uid="{00000000-0005-0000-0000-00009F250000}"/>
    <cellStyle name="Date 2 3 3 2 3 2 2" xfId="10146" xr:uid="{00000000-0005-0000-0000-0000A0250000}"/>
    <cellStyle name="Date 2 3 3 2 3 2 2 2" xfId="10147" xr:uid="{00000000-0005-0000-0000-0000A1250000}"/>
    <cellStyle name="Date 2 3 3 2 3 2 2 2 2" xfId="10148" xr:uid="{00000000-0005-0000-0000-0000A2250000}"/>
    <cellStyle name="Date 2 3 3 2 3 2 2 2 2 2" xfId="10149" xr:uid="{00000000-0005-0000-0000-0000A3250000}"/>
    <cellStyle name="Date 2 3 3 2 3 2 2 2 2 2 2" xfId="10150" xr:uid="{00000000-0005-0000-0000-0000A4250000}"/>
    <cellStyle name="Date 2 3 3 2 3 2 2 2 2 2 3" xfId="10151" xr:uid="{00000000-0005-0000-0000-0000A5250000}"/>
    <cellStyle name="Date 2 3 3 2 3 2 2 2 2 2 3 2" xfId="10152" xr:uid="{00000000-0005-0000-0000-0000A6250000}"/>
    <cellStyle name="Date 2 3 3 2 3 2 2 2 2 2 4" xfId="10153" xr:uid="{00000000-0005-0000-0000-0000A7250000}"/>
    <cellStyle name="Date 2 3 3 2 3 2 2 2 2 3" xfId="10154" xr:uid="{00000000-0005-0000-0000-0000A8250000}"/>
    <cellStyle name="Date 2 3 3 2 3 2 2 2 2 3 2" xfId="10155" xr:uid="{00000000-0005-0000-0000-0000A9250000}"/>
    <cellStyle name="Date 2 3 3 2 3 2 2 2 2 3 2 2" xfId="10156" xr:uid="{00000000-0005-0000-0000-0000AA250000}"/>
    <cellStyle name="Date 2 3 3 2 3 2 2 2 2 4" xfId="10157" xr:uid="{00000000-0005-0000-0000-0000AB250000}"/>
    <cellStyle name="Date 2 3 3 2 3 2 2 2 2 5" xfId="10158" xr:uid="{00000000-0005-0000-0000-0000AC250000}"/>
    <cellStyle name="Date 2 3 3 2 3 2 2 2 2 6" xfId="10159" xr:uid="{00000000-0005-0000-0000-0000AD250000}"/>
    <cellStyle name="Date 2 3 3 2 3 2 2 2 2 7" xfId="10160" xr:uid="{00000000-0005-0000-0000-0000AE250000}"/>
    <cellStyle name="Date 2 3 3 2 3 2 2 2 3" xfId="10161" xr:uid="{00000000-0005-0000-0000-0000AF250000}"/>
    <cellStyle name="Date 2 3 3 2 3 2 2 2 3 2" xfId="10162" xr:uid="{00000000-0005-0000-0000-0000B0250000}"/>
    <cellStyle name="Date 2 3 3 2 3 2 2 2 3 3" xfId="10163" xr:uid="{00000000-0005-0000-0000-0000B1250000}"/>
    <cellStyle name="Date 2 3 3 2 3 2 2 2 3 3 2" xfId="10164" xr:uid="{00000000-0005-0000-0000-0000B2250000}"/>
    <cellStyle name="Date 2 3 3 2 3 2 2 2 3 4" xfId="10165" xr:uid="{00000000-0005-0000-0000-0000B3250000}"/>
    <cellStyle name="Date 2 3 3 2 3 2 2 2 4" xfId="10166" xr:uid="{00000000-0005-0000-0000-0000B4250000}"/>
    <cellStyle name="Date 2 3 3 2 3 2 2 2 4 2" xfId="10167" xr:uid="{00000000-0005-0000-0000-0000B5250000}"/>
    <cellStyle name="Date 2 3 3 2 3 2 2 2 4 2 2" xfId="10168" xr:uid="{00000000-0005-0000-0000-0000B6250000}"/>
    <cellStyle name="Date 2 3 3 2 3 2 2 2 5" xfId="10169" xr:uid="{00000000-0005-0000-0000-0000B7250000}"/>
    <cellStyle name="Date 2 3 3 2 3 2 2 2 6" xfId="10170" xr:uid="{00000000-0005-0000-0000-0000B8250000}"/>
    <cellStyle name="Date 2 3 3 2 3 2 2 2 7" xfId="10171" xr:uid="{00000000-0005-0000-0000-0000B9250000}"/>
    <cellStyle name="Date 2 3 3 2 3 2 2 2 8" xfId="10172" xr:uid="{00000000-0005-0000-0000-0000BA250000}"/>
    <cellStyle name="Date 2 3 3 2 3 2 2 3" xfId="10173" xr:uid="{00000000-0005-0000-0000-0000BB250000}"/>
    <cellStyle name="Date 2 3 3 2 3 2 2 3 2" xfId="10174" xr:uid="{00000000-0005-0000-0000-0000BC250000}"/>
    <cellStyle name="Date 2 3 3 2 3 2 2 3 2 2" xfId="10175" xr:uid="{00000000-0005-0000-0000-0000BD250000}"/>
    <cellStyle name="Date 2 3 3 2 3 2 2 3 2 3" xfId="10176" xr:uid="{00000000-0005-0000-0000-0000BE250000}"/>
    <cellStyle name="Date 2 3 3 2 3 2 2 3 2 3 2" xfId="10177" xr:uid="{00000000-0005-0000-0000-0000BF250000}"/>
    <cellStyle name="Date 2 3 3 2 3 2 2 3 2 4" xfId="10178" xr:uid="{00000000-0005-0000-0000-0000C0250000}"/>
    <cellStyle name="Date 2 3 3 2 3 2 2 3 3" xfId="10179" xr:uid="{00000000-0005-0000-0000-0000C1250000}"/>
    <cellStyle name="Date 2 3 3 2 3 2 2 3 3 2" xfId="10180" xr:uid="{00000000-0005-0000-0000-0000C2250000}"/>
    <cellStyle name="Date 2 3 3 2 3 2 2 3 3 2 2" xfId="10181" xr:uid="{00000000-0005-0000-0000-0000C3250000}"/>
    <cellStyle name="Date 2 3 3 2 3 2 2 3 4" xfId="10182" xr:uid="{00000000-0005-0000-0000-0000C4250000}"/>
    <cellStyle name="Date 2 3 3 2 3 2 2 3 5" xfId="10183" xr:uid="{00000000-0005-0000-0000-0000C5250000}"/>
    <cellStyle name="Date 2 3 3 2 3 2 2 3 6" xfId="10184" xr:uid="{00000000-0005-0000-0000-0000C6250000}"/>
    <cellStyle name="Date 2 3 3 2 3 2 2 3 7" xfId="10185" xr:uid="{00000000-0005-0000-0000-0000C7250000}"/>
    <cellStyle name="Date 2 3 3 2 3 2 2 4" xfId="10186" xr:uid="{00000000-0005-0000-0000-0000C8250000}"/>
    <cellStyle name="Date 2 3 3 2 3 2 2 4 2" xfId="10187" xr:uid="{00000000-0005-0000-0000-0000C9250000}"/>
    <cellStyle name="Date 2 3 3 2 3 2 2 4 3" xfId="10188" xr:uid="{00000000-0005-0000-0000-0000CA250000}"/>
    <cellStyle name="Date 2 3 3 2 3 2 2 4 3 2" xfId="10189" xr:uid="{00000000-0005-0000-0000-0000CB250000}"/>
    <cellStyle name="Date 2 3 3 2 3 2 2 5" xfId="10190" xr:uid="{00000000-0005-0000-0000-0000CC250000}"/>
    <cellStyle name="Date 2 3 3 2 3 2 3" xfId="10191" xr:uid="{00000000-0005-0000-0000-0000CD250000}"/>
    <cellStyle name="Date 2 3 3 2 3 2 3 2" xfId="10192" xr:uid="{00000000-0005-0000-0000-0000CE250000}"/>
    <cellStyle name="Date 2 3 3 2 3 2 3 2 2" xfId="10193" xr:uid="{00000000-0005-0000-0000-0000CF250000}"/>
    <cellStyle name="Date 2 3 3 2 3 2 3 2 2 2" xfId="10194" xr:uid="{00000000-0005-0000-0000-0000D0250000}"/>
    <cellStyle name="Date 2 3 3 2 3 2 3 2 2 3" xfId="10195" xr:uid="{00000000-0005-0000-0000-0000D1250000}"/>
    <cellStyle name="Date 2 3 3 2 3 2 3 2 2 3 2" xfId="10196" xr:uid="{00000000-0005-0000-0000-0000D2250000}"/>
    <cellStyle name="Date 2 3 3 2 3 2 3 2 2 4" xfId="10197" xr:uid="{00000000-0005-0000-0000-0000D3250000}"/>
    <cellStyle name="Date 2 3 3 2 3 2 3 2 3" xfId="10198" xr:uid="{00000000-0005-0000-0000-0000D4250000}"/>
    <cellStyle name="Date 2 3 3 2 3 2 3 2 3 2" xfId="10199" xr:uid="{00000000-0005-0000-0000-0000D5250000}"/>
    <cellStyle name="Date 2 3 3 2 3 2 3 2 3 2 2" xfId="10200" xr:uid="{00000000-0005-0000-0000-0000D6250000}"/>
    <cellStyle name="Date 2 3 3 2 3 2 3 2 4" xfId="10201" xr:uid="{00000000-0005-0000-0000-0000D7250000}"/>
    <cellStyle name="Date 2 3 3 2 3 2 3 2 5" xfId="10202" xr:uid="{00000000-0005-0000-0000-0000D8250000}"/>
    <cellStyle name="Date 2 3 3 2 3 2 3 2 6" xfId="10203" xr:uid="{00000000-0005-0000-0000-0000D9250000}"/>
    <cellStyle name="Date 2 3 3 2 3 2 3 2 7" xfId="10204" xr:uid="{00000000-0005-0000-0000-0000DA250000}"/>
    <cellStyle name="Date 2 3 3 2 3 2 3 3" xfId="10205" xr:uid="{00000000-0005-0000-0000-0000DB250000}"/>
    <cellStyle name="Date 2 3 3 2 3 2 3 3 2" xfId="10206" xr:uid="{00000000-0005-0000-0000-0000DC250000}"/>
    <cellStyle name="Date 2 3 3 2 3 2 3 3 3" xfId="10207" xr:uid="{00000000-0005-0000-0000-0000DD250000}"/>
    <cellStyle name="Date 2 3 3 2 3 2 3 3 3 2" xfId="10208" xr:uid="{00000000-0005-0000-0000-0000DE250000}"/>
    <cellStyle name="Date 2 3 3 2 3 2 3 3 4" xfId="10209" xr:uid="{00000000-0005-0000-0000-0000DF250000}"/>
    <cellStyle name="Date 2 3 3 2 3 2 3 4" xfId="10210" xr:uid="{00000000-0005-0000-0000-0000E0250000}"/>
    <cellStyle name="Date 2 3 3 2 3 2 3 4 2" xfId="10211" xr:uid="{00000000-0005-0000-0000-0000E1250000}"/>
    <cellStyle name="Date 2 3 3 2 3 2 3 4 2 2" xfId="10212" xr:uid="{00000000-0005-0000-0000-0000E2250000}"/>
    <cellStyle name="Date 2 3 3 2 3 2 3 5" xfId="10213" xr:uid="{00000000-0005-0000-0000-0000E3250000}"/>
    <cellStyle name="Date 2 3 3 2 3 2 3 6" xfId="10214" xr:uid="{00000000-0005-0000-0000-0000E4250000}"/>
    <cellStyle name="Date 2 3 3 2 3 2 3 7" xfId="10215" xr:uid="{00000000-0005-0000-0000-0000E5250000}"/>
    <cellStyle name="Date 2 3 3 2 3 2 3 8" xfId="10216" xr:uid="{00000000-0005-0000-0000-0000E6250000}"/>
    <cellStyle name="Date 2 3 3 2 3 2 4" xfId="10217" xr:uid="{00000000-0005-0000-0000-0000E7250000}"/>
    <cellStyle name="Date 2 3 3 2 3 2 4 2" xfId="10218" xr:uid="{00000000-0005-0000-0000-0000E8250000}"/>
    <cellStyle name="Date 2 3 3 2 3 2 4 2 2" xfId="10219" xr:uid="{00000000-0005-0000-0000-0000E9250000}"/>
    <cellStyle name="Date 2 3 3 2 3 2 4 2 3" xfId="10220" xr:uid="{00000000-0005-0000-0000-0000EA250000}"/>
    <cellStyle name="Date 2 3 3 2 3 2 4 2 3 2" xfId="10221" xr:uid="{00000000-0005-0000-0000-0000EB250000}"/>
    <cellStyle name="Date 2 3 3 2 3 2 4 2 4" xfId="10222" xr:uid="{00000000-0005-0000-0000-0000EC250000}"/>
    <cellStyle name="Date 2 3 3 2 3 2 4 3" xfId="10223" xr:uid="{00000000-0005-0000-0000-0000ED250000}"/>
    <cellStyle name="Date 2 3 3 2 3 2 4 3 2" xfId="10224" xr:uid="{00000000-0005-0000-0000-0000EE250000}"/>
    <cellStyle name="Date 2 3 3 2 3 2 4 3 2 2" xfId="10225" xr:uid="{00000000-0005-0000-0000-0000EF250000}"/>
    <cellStyle name="Date 2 3 3 2 3 2 4 4" xfId="10226" xr:uid="{00000000-0005-0000-0000-0000F0250000}"/>
    <cellStyle name="Date 2 3 3 2 3 2 4 5" xfId="10227" xr:uid="{00000000-0005-0000-0000-0000F1250000}"/>
    <cellStyle name="Date 2 3 3 2 3 2 4 6" xfId="10228" xr:uid="{00000000-0005-0000-0000-0000F2250000}"/>
    <cellStyle name="Date 2 3 3 2 3 2 4 7" xfId="10229" xr:uid="{00000000-0005-0000-0000-0000F3250000}"/>
    <cellStyle name="Date 2 3 3 2 3 2 5" xfId="10230" xr:uid="{00000000-0005-0000-0000-0000F4250000}"/>
    <cellStyle name="Date 2 3 3 2 3 2 5 2" xfId="10231" xr:uid="{00000000-0005-0000-0000-0000F5250000}"/>
    <cellStyle name="Date 2 3 3 2 3 2 5 3" xfId="10232" xr:uid="{00000000-0005-0000-0000-0000F6250000}"/>
    <cellStyle name="Date 2 3 3 2 3 2 5 3 2" xfId="10233" xr:uid="{00000000-0005-0000-0000-0000F7250000}"/>
    <cellStyle name="Date 2 3 3 2 3 2 6" xfId="10234" xr:uid="{00000000-0005-0000-0000-0000F8250000}"/>
    <cellStyle name="Date 2 3 3 2 3 2 7" xfId="10235" xr:uid="{00000000-0005-0000-0000-0000F9250000}"/>
    <cellStyle name="Date 2 3 3 2 3 2 8" xfId="10236" xr:uid="{00000000-0005-0000-0000-0000FA250000}"/>
    <cellStyle name="Date 2 3 3 2 3 2 9" xfId="10237" xr:uid="{00000000-0005-0000-0000-0000FB250000}"/>
    <cellStyle name="Date 2 3 3 2 3 3" xfId="10238" xr:uid="{00000000-0005-0000-0000-0000FC250000}"/>
    <cellStyle name="Date 2 3 3 2 3 3 2" xfId="10239" xr:uid="{00000000-0005-0000-0000-0000FD250000}"/>
    <cellStyle name="Date 2 3 3 2 3 3 2 2" xfId="10240" xr:uid="{00000000-0005-0000-0000-0000FE250000}"/>
    <cellStyle name="Date 2 3 3 2 3 3 2 2 2" xfId="10241" xr:uid="{00000000-0005-0000-0000-0000FF250000}"/>
    <cellStyle name="Date 2 3 3 2 3 3 2 2 2 2" xfId="10242" xr:uid="{00000000-0005-0000-0000-000000260000}"/>
    <cellStyle name="Date 2 3 3 2 3 3 2 2 2 3" xfId="10243" xr:uid="{00000000-0005-0000-0000-000001260000}"/>
    <cellStyle name="Date 2 3 3 2 3 3 2 2 2 3 2" xfId="10244" xr:uid="{00000000-0005-0000-0000-000002260000}"/>
    <cellStyle name="Date 2 3 3 2 3 3 2 2 2 4" xfId="10245" xr:uid="{00000000-0005-0000-0000-000003260000}"/>
    <cellStyle name="Date 2 3 3 2 3 3 2 2 3" xfId="10246" xr:uid="{00000000-0005-0000-0000-000004260000}"/>
    <cellStyle name="Date 2 3 3 2 3 3 2 2 3 2" xfId="10247" xr:uid="{00000000-0005-0000-0000-000005260000}"/>
    <cellStyle name="Date 2 3 3 2 3 3 2 2 3 2 2" xfId="10248" xr:uid="{00000000-0005-0000-0000-000006260000}"/>
    <cellStyle name="Date 2 3 3 2 3 3 2 2 4" xfId="10249" xr:uid="{00000000-0005-0000-0000-000007260000}"/>
    <cellStyle name="Date 2 3 3 2 3 3 2 2 5" xfId="10250" xr:uid="{00000000-0005-0000-0000-000008260000}"/>
    <cellStyle name="Date 2 3 3 2 3 3 2 2 6" xfId="10251" xr:uid="{00000000-0005-0000-0000-000009260000}"/>
    <cellStyle name="Date 2 3 3 2 3 3 2 2 7" xfId="10252" xr:uid="{00000000-0005-0000-0000-00000A260000}"/>
    <cellStyle name="Date 2 3 3 2 3 3 2 3" xfId="10253" xr:uid="{00000000-0005-0000-0000-00000B260000}"/>
    <cellStyle name="Date 2 3 3 2 3 3 2 3 2" xfId="10254" xr:uid="{00000000-0005-0000-0000-00000C260000}"/>
    <cellStyle name="Date 2 3 3 2 3 3 2 3 3" xfId="10255" xr:uid="{00000000-0005-0000-0000-00000D260000}"/>
    <cellStyle name="Date 2 3 3 2 3 3 2 3 3 2" xfId="10256" xr:uid="{00000000-0005-0000-0000-00000E260000}"/>
    <cellStyle name="Date 2 3 3 2 3 3 2 3 4" xfId="10257" xr:uid="{00000000-0005-0000-0000-00000F260000}"/>
    <cellStyle name="Date 2 3 3 2 3 3 2 4" xfId="10258" xr:uid="{00000000-0005-0000-0000-000010260000}"/>
    <cellStyle name="Date 2 3 3 2 3 3 2 4 2" xfId="10259" xr:uid="{00000000-0005-0000-0000-000011260000}"/>
    <cellStyle name="Date 2 3 3 2 3 3 2 4 2 2" xfId="10260" xr:uid="{00000000-0005-0000-0000-000012260000}"/>
    <cellStyle name="Date 2 3 3 2 3 3 2 5" xfId="10261" xr:uid="{00000000-0005-0000-0000-000013260000}"/>
    <cellStyle name="Date 2 3 3 2 3 3 2 6" xfId="10262" xr:uid="{00000000-0005-0000-0000-000014260000}"/>
    <cellStyle name="Date 2 3 3 2 3 3 2 7" xfId="10263" xr:uid="{00000000-0005-0000-0000-000015260000}"/>
    <cellStyle name="Date 2 3 3 2 3 3 2 8" xfId="10264" xr:uid="{00000000-0005-0000-0000-000016260000}"/>
    <cellStyle name="Date 2 3 3 2 3 3 3" xfId="10265" xr:uid="{00000000-0005-0000-0000-000017260000}"/>
    <cellStyle name="Date 2 3 3 2 3 3 3 2" xfId="10266" xr:uid="{00000000-0005-0000-0000-000018260000}"/>
    <cellStyle name="Date 2 3 3 2 3 3 3 2 2" xfId="10267" xr:uid="{00000000-0005-0000-0000-000019260000}"/>
    <cellStyle name="Date 2 3 3 2 3 3 3 2 3" xfId="10268" xr:uid="{00000000-0005-0000-0000-00001A260000}"/>
    <cellStyle name="Date 2 3 3 2 3 3 3 2 3 2" xfId="10269" xr:uid="{00000000-0005-0000-0000-00001B260000}"/>
    <cellStyle name="Date 2 3 3 2 3 3 3 2 4" xfId="10270" xr:uid="{00000000-0005-0000-0000-00001C260000}"/>
    <cellStyle name="Date 2 3 3 2 3 3 3 3" xfId="10271" xr:uid="{00000000-0005-0000-0000-00001D260000}"/>
    <cellStyle name="Date 2 3 3 2 3 3 3 3 2" xfId="10272" xr:uid="{00000000-0005-0000-0000-00001E260000}"/>
    <cellStyle name="Date 2 3 3 2 3 3 3 3 2 2" xfId="10273" xr:uid="{00000000-0005-0000-0000-00001F260000}"/>
    <cellStyle name="Date 2 3 3 2 3 3 3 4" xfId="10274" xr:uid="{00000000-0005-0000-0000-000020260000}"/>
    <cellStyle name="Date 2 3 3 2 3 3 3 5" xfId="10275" xr:uid="{00000000-0005-0000-0000-000021260000}"/>
    <cellStyle name="Date 2 3 3 2 3 3 3 6" xfId="10276" xr:uid="{00000000-0005-0000-0000-000022260000}"/>
    <cellStyle name="Date 2 3 3 2 3 3 3 7" xfId="10277" xr:uid="{00000000-0005-0000-0000-000023260000}"/>
    <cellStyle name="Date 2 3 3 2 3 3 4" xfId="10278" xr:uid="{00000000-0005-0000-0000-000024260000}"/>
    <cellStyle name="Date 2 3 3 2 3 3 4 2" xfId="10279" xr:uid="{00000000-0005-0000-0000-000025260000}"/>
    <cellStyle name="Date 2 3 3 2 3 3 4 3" xfId="10280" xr:uid="{00000000-0005-0000-0000-000026260000}"/>
    <cellStyle name="Date 2 3 3 2 3 3 4 3 2" xfId="10281" xr:uid="{00000000-0005-0000-0000-000027260000}"/>
    <cellStyle name="Date 2 3 3 2 3 3 5" xfId="10282" xr:uid="{00000000-0005-0000-0000-000028260000}"/>
    <cellStyle name="Date 2 3 3 2 3 4" xfId="10283" xr:uid="{00000000-0005-0000-0000-000029260000}"/>
    <cellStyle name="Date 2 3 3 2 3 4 2" xfId="10284" xr:uid="{00000000-0005-0000-0000-00002A260000}"/>
    <cellStyle name="Date 2 3 3 2 3 4 2 2" xfId="10285" xr:uid="{00000000-0005-0000-0000-00002B260000}"/>
    <cellStyle name="Date 2 3 3 2 3 4 2 2 2" xfId="10286" xr:uid="{00000000-0005-0000-0000-00002C260000}"/>
    <cellStyle name="Date 2 3 3 2 3 4 2 2 2 2" xfId="10287" xr:uid="{00000000-0005-0000-0000-00002D260000}"/>
    <cellStyle name="Date 2 3 3 2 3 4 2 2 2 2 2" xfId="10288" xr:uid="{00000000-0005-0000-0000-00002E260000}"/>
    <cellStyle name="Date 2 3 3 2 3 4 2 2 2 2 3" xfId="10289" xr:uid="{00000000-0005-0000-0000-00002F260000}"/>
    <cellStyle name="Date 2 3 3 2 3 4 2 2 2 2 3 2" xfId="10290" xr:uid="{00000000-0005-0000-0000-000030260000}"/>
    <cellStyle name="Date 2 3 3 2 3 4 2 2 2 2 4" xfId="10291" xr:uid="{00000000-0005-0000-0000-000031260000}"/>
    <cellStyle name="Date 2 3 3 2 3 4 2 2 2 3" xfId="10292" xr:uid="{00000000-0005-0000-0000-000032260000}"/>
    <cellStyle name="Date 2 3 3 2 3 4 2 2 2 3 2" xfId="10293" xr:uid="{00000000-0005-0000-0000-000033260000}"/>
    <cellStyle name="Date 2 3 3 2 3 4 2 2 2 3 2 2" xfId="10294" xr:uid="{00000000-0005-0000-0000-000034260000}"/>
    <cellStyle name="Date 2 3 3 2 3 4 2 2 2 4" xfId="10295" xr:uid="{00000000-0005-0000-0000-000035260000}"/>
    <cellStyle name="Date 2 3 3 2 3 4 2 2 2 5" xfId="10296" xr:uid="{00000000-0005-0000-0000-000036260000}"/>
    <cellStyle name="Date 2 3 3 2 3 4 2 2 2 6" xfId="10297" xr:uid="{00000000-0005-0000-0000-000037260000}"/>
    <cellStyle name="Date 2 3 3 2 3 4 2 2 2 7" xfId="10298" xr:uid="{00000000-0005-0000-0000-000038260000}"/>
    <cellStyle name="Date 2 3 3 2 3 4 2 2 3" xfId="10299" xr:uid="{00000000-0005-0000-0000-000039260000}"/>
    <cellStyle name="Date 2 3 3 2 3 4 2 2 3 2" xfId="10300" xr:uid="{00000000-0005-0000-0000-00003A260000}"/>
    <cellStyle name="Date 2 3 3 2 3 4 2 2 3 3" xfId="10301" xr:uid="{00000000-0005-0000-0000-00003B260000}"/>
    <cellStyle name="Date 2 3 3 2 3 4 2 2 3 3 2" xfId="10302" xr:uid="{00000000-0005-0000-0000-00003C260000}"/>
    <cellStyle name="Date 2 3 3 2 3 4 2 2 3 4" xfId="10303" xr:uid="{00000000-0005-0000-0000-00003D260000}"/>
    <cellStyle name="Date 2 3 3 2 3 4 2 2 4" xfId="10304" xr:uid="{00000000-0005-0000-0000-00003E260000}"/>
    <cellStyle name="Date 2 3 3 2 3 4 2 2 4 2" xfId="10305" xr:uid="{00000000-0005-0000-0000-00003F260000}"/>
    <cellStyle name="Date 2 3 3 2 3 4 2 2 4 2 2" xfId="10306" xr:uid="{00000000-0005-0000-0000-000040260000}"/>
    <cellStyle name="Date 2 3 3 2 3 4 2 2 5" xfId="10307" xr:uid="{00000000-0005-0000-0000-000041260000}"/>
    <cellStyle name="Date 2 3 3 2 3 4 2 2 6" xfId="10308" xr:uid="{00000000-0005-0000-0000-000042260000}"/>
    <cellStyle name="Date 2 3 3 2 3 4 2 2 7" xfId="10309" xr:uid="{00000000-0005-0000-0000-000043260000}"/>
    <cellStyle name="Date 2 3 3 2 3 4 2 2 8" xfId="10310" xr:uid="{00000000-0005-0000-0000-000044260000}"/>
    <cellStyle name="Date 2 3 3 2 3 4 2 3" xfId="10311" xr:uid="{00000000-0005-0000-0000-000045260000}"/>
    <cellStyle name="Date 2 3 3 2 3 4 2 3 2" xfId="10312" xr:uid="{00000000-0005-0000-0000-000046260000}"/>
    <cellStyle name="Date 2 3 3 2 3 4 2 3 2 2" xfId="10313" xr:uid="{00000000-0005-0000-0000-000047260000}"/>
    <cellStyle name="Date 2 3 3 2 3 4 2 3 2 3" xfId="10314" xr:uid="{00000000-0005-0000-0000-000048260000}"/>
    <cellStyle name="Date 2 3 3 2 3 4 2 3 2 3 2" xfId="10315" xr:uid="{00000000-0005-0000-0000-000049260000}"/>
    <cellStyle name="Date 2 3 3 2 3 4 2 3 2 4" xfId="10316" xr:uid="{00000000-0005-0000-0000-00004A260000}"/>
    <cellStyle name="Date 2 3 3 2 3 4 2 3 3" xfId="10317" xr:uid="{00000000-0005-0000-0000-00004B260000}"/>
    <cellStyle name="Date 2 3 3 2 3 4 2 3 3 2" xfId="10318" xr:uid="{00000000-0005-0000-0000-00004C260000}"/>
    <cellStyle name="Date 2 3 3 2 3 4 2 3 3 2 2" xfId="10319" xr:uid="{00000000-0005-0000-0000-00004D260000}"/>
    <cellStyle name="Date 2 3 3 2 3 4 2 3 4" xfId="10320" xr:uid="{00000000-0005-0000-0000-00004E260000}"/>
    <cellStyle name="Date 2 3 3 2 3 4 2 3 5" xfId="10321" xr:uid="{00000000-0005-0000-0000-00004F260000}"/>
    <cellStyle name="Date 2 3 3 2 3 4 2 3 6" xfId="10322" xr:uid="{00000000-0005-0000-0000-000050260000}"/>
    <cellStyle name="Date 2 3 3 2 3 4 2 3 7" xfId="10323" xr:uid="{00000000-0005-0000-0000-000051260000}"/>
    <cellStyle name="Date 2 3 3 2 3 4 2 4" xfId="10324" xr:uid="{00000000-0005-0000-0000-000052260000}"/>
    <cellStyle name="Date 2 3 3 2 3 4 2 4 2" xfId="10325" xr:uid="{00000000-0005-0000-0000-000053260000}"/>
    <cellStyle name="Date 2 3 3 2 3 4 2 4 3" xfId="10326" xr:uid="{00000000-0005-0000-0000-000054260000}"/>
    <cellStyle name="Date 2 3 3 2 3 4 2 4 3 2" xfId="10327" xr:uid="{00000000-0005-0000-0000-000055260000}"/>
    <cellStyle name="Date 2 3 3 2 3 4 2 5" xfId="10328" xr:uid="{00000000-0005-0000-0000-000056260000}"/>
    <cellStyle name="Date 2 3 3 2 3 4 3" xfId="10329" xr:uid="{00000000-0005-0000-0000-000057260000}"/>
    <cellStyle name="Date 2 3 3 2 3 4 3 2" xfId="10330" xr:uid="{00000000-0005-0000-0000-000058260000}"/>
    <cellStyle name="Date 2 3 3 2 3 4 3 2 2" xfId="10331" xr:uid="{00000000-0005-0000-0000-000059260000}"/>
    <cellStyle name="Date 2 3 3 2 3 4 3 2 2 2" xfId="10332" xr:uid="{00000000-0005-0000-0000-00005A260000}"/>
    <cellStyle name="Date 2 3 3 2 3 4 3 2 2 3" xfId="10333" xr:uid="{00000000-0005-0000-0000-00005B260000}"/>
    <cellStyle name="Date 2 3 3 2 3 4 3 2 2 3 2" xfId="10334" xr:uid="{00000000-0005-0000-0000-00005C260000}"/>
    <cellStyle name="Date 2 3 3 2 3 4 3 2 2 4" xfId="10335" xr:uid="{00000000-0005-0000-0000-00005D260000}"/>
    <cellStyle name="Date 2 3 3 2 3 4 3 2 3" xfId="10336" xr:uid="{00000000-0005-0000-0000-00005E260000}"/>
    <cellStyle name="Date 2 3 3 2 3 4 3 2 3 2" xfId="10337" xr:uid="{00000000-0005-0000-0000-00005F260000}"/>
    <cellStyle name="Date 2 3 3 2 3 4 3 2 3 2 2" xfId="10338" xr:uid="{00000000-0005-0000-0000-000060260000}"/>
    <cellStyle name="Date 2 3 3 2 3 4 3 2 4" xfId="10339" xr:uid="{00000000-0005-0000-0000-000061260000}"/>
    <cellStyle name="Date 2 3 3 2 3 4 3 2 5" xfId="10340" xr:uid="{00000000-0005-0000-0000-000062260000}"/>
    <cellStyle name="Date 2 3 3 2 3 4 3 2 6" xfId="10341" xr:uid="{00000000-0005-0000-0000-000063260000}"/>
    <cellStyle name="Date 2 3 3 2 3 4 3 2 7" xfId="10342" xr:uid="{00000000-0005-0000-0000-000064260000}"/>
    <cellStyle name="Date 2 3 3 2 3 4 3 3" xfId="10343" xr:uid="{00000000-0005-0000-0000-000065260000}"/>
    <cellStyle name="Date 2 3 3 2 3 4 3 3 2" xfId="10344" xr:uid="{00000000-0005-0000-0000-000066260000}"/>
    <cellStyle name="Date 2 3 3 2 3 4 3 3 3" xfId="10345" xr:uid="{00000000-0005-0000-0000-000067260000}"/>
    <cellStyle name="Date 2 3 3 2 3 4 3 3 3 2" xfId="10346" xr:uid="{00000000-0005-0000-0000-000068260000}"/>
    <cellStyle name="Date 2 3 3 2 3 4 3 3 4" xfId="10347" xr:uid="{00000000-0005-0000-0000-000069260000}"/>
    <cellStyle name="Date 2 3 3 2 3 4 3 4" xfId="10348" xr:uid="{00000000-0005-0000-0000-00006A260000}"/>
    <cellStyle name="Date 2 3 3 2 3 4 3 4 2" xfId="10349" xr:uid="{00000000-0005-0000-0000-00006B260000}"/>
    <cellStyle name="Date 2 3 3 2 3 4 3 4 2 2" xfId="10350" xr:uid="{00000000-0005-0000-0000-00006C260000}"/>
    <cellStyle name="Date 2 3 3 2 3 4 3 5" xfId="10351" xr:uid="{00000000-0005-0000-0000-00006D260000}"/>
    <cellStyle name="Date 2 3 3 2 3 4 3 6" xfId="10352" xr:uid="{00000000-0005-0000-0000-00006E260000}"/>
    <cellStyle name="Date 2 3 3 2 3 4 3 7" xfId="10353" xr:uid="{00000000-0005-0000-0000-00006F260000}"/>
    <cellStyle name="Date 2 3 3 2 3 4 3 8" xfId="10354" xr:uid="{00000000-0005-0000-0000-000070260000}"/>
    <cellStyle name="Date 2 3 3 2 3 4 4" xfId="10355" xr:uid="{00000000-0005-0000-0000-000071260000}"/>
    <cellStyle name="Date 2 3 3 2 3 4 4 2" xfId="10356" xr:uid="{00000000-0005-0000-0000-000072260000}"/>
    <cellStyle name="Date 2 3 3 2 3 4 4 2 2" xfId="10357" xr:uid="{00000000-0005-0000-0000-000073260000}"/>
    <cellStyle name="Date 2 3 3 2 3 4 4 2 3" xfId="10358" xr:uid="{00000000-0005-0000-0000-000074260000}"/>
    <cellStyle name="Date 2 3 3 2 3 4 4 2 3 2" xfId="10359" xr:uid="{00000000-0005-0000-0000-000075260000}"/>
    <cellStyle name="Date 2 3 3 2 3 4 4 2 4" xfId="10360" xr:uid="{00000000-0005-0000-0000-000076260000}"/>
    <cellStyle name="Date 2 3 3 2 3 4 4 3" xfId="10361" xr:uid="{00000000-0005-0000-0000-000077260000}"/>
    <cellStyle name="Date 2 3 3 2 3 4 4 3 2" xfId="10362" xr:uid="{00000000-0005-0000-0000-000078260000}"/>
    <cellStyle name="Date 2 3 3 2 3 4 4 3 2 2" xfId="10363" xr:uid="{00000000-0005-0000-0000-000079260000}"/>
    <cellStyle name="Date 2 3 3 2 3 4 4 4" xfId="10364" xr:uid="{00000000-0005-0000-0000-00007A260000}"/>
    <cellStyle name="Date 2 3 3 2 3 4 4 5" xfId="10365" xr:uid="{00000000-0005-0000-0000-00007B260000}"/>
    <cellStyle name="Date 2 3 3 2 3 4 4 6" xfId="10366" xr:uid="{00000000-0005-0000-0000-00007C260000}"/>
    <cellStyle name="Date 2 3 3 2 3 4 4 7" xfId="10367" xr:uid="{00000000-0005-0000-0000-00007D260000}"/>
    <cellStyle name="Date 2 3 3 2 3 4 5" xfId="10368" xr:uid="{00000000-0005-0000-0000-00007E260000}"/>
    <cellStyle name="Date 2 3 3 2 3 4 5 2" xfId="10369" xr:uid="{00000000-0005-0000-0000-00007F260000}"/>
    <cellStyle name="Date 2 3 3 2 3 4 5 3" xfId="10370" xr:uid="{00000000-0005-0000-0000-000080260000}"/>
    <cellStyle name="Date 2 3 3 2 3 4 5 3 2" xfId="10371" xr:uid="{00000000-0005-0000-0000-000081260000}"/>
    <cellStyle name="Date 2 3 3 2 3 4 6" xfId="10372" xr:uid="{00000000-0005-0000-0000-000082260000}"/>
    <cellStyle name="Date 2 3 3 2 3 4 7" xfId="10373" xr:uid="{00000000-0005-0000-0000-000083260000}"/>
    <cellStyle name="Date 2 3 3 2 3 4 8" xfId="10374" xr:uid="{00000000-0005-0000-0000-000084260000}"/>
    <cellStyle name="Date 2 3 3 2 3 4 9" xfId="10375" xr:uid="{00000000-0005-0000-0000-000085260000}"/>
    <cellStyle name="Date 2 3 3 2 3 5" xfId="10376" xr:uid="{00000000-0005-0000-0000-000086260000}"/>
    <cellStyle name="Date 2 3 3 2 3 5 2" xfId="10377" xr:uid="{00000000-0005-0000-0000-000087260000}"/>
    <cellStyle name="Date 2 3 3 2 3 5 2 2" xfId="10378" xr:uid="{00000000-0005-0000-0000-000088260000}"/>
    <cellStyle name="Date 2 3 3 2 3 5 2 2 2" xfId="10379" xr:uid="{00000000-0005-0000-0000-000089260000}"/>
    <cellStyle name="Date 2 3 3 2 3 5 2 2 3" xfId="10380" xr:uid="{00000000-0005-0000-0000-00008A260000}"/>
    <cellStyle name="Date 2 3 3 2 3 5 2 2 3 2" xfId="10381" xr:uid="{00000000-0005-0000-0000-00008B260000}"/>
    <cellStyle name="Date 2 3 3 2 3 5 2 2 4" xfId="10382" xr:uid="{00000000-0005-0000-0000-00008C260000}"/>
    <cellStyle name="Date 2 3 3 2 3 5 2 3" xfId="10383" xr:uid="{00000000-0005-0000-0000-00008D260000}"/>
    <cellStyle name="Date 2 3 3 2 3 5 2 3 2" xfId="10384" xr:uid="{00000000-0005-0000-0000-00008E260000}"/>
    <cellStyle name="Date 2 3 3 2 3 5 2 3 2 2" xfId="10385" xr:uid="{00000000-0005-0000-0000-00008F260000}"/>
    <cellStyle name="Date 2 3 3 2 3 5 2 4" xfId="10386" xr:uid="{00000000-0005-0000-0000-000090260000}"/>
    <cellStyle name="Date 2 3 3 2 3 5 2 5" xfId="10387" xr:uid="{00000000-0005-0000-0000-000091260000}"/>
    <cellStyle name="Date 2 3 3 2 3 5 2 6" xfId="10388" xr:uid="{00000000-0005-0000-0000-000092260000}"/>
    <cellStyle name="Date 2 3 3 2 3 5 2 7" xfId="10389" xr:uid="{00000000-0005-0000-0000-000093260000}"/>
    <cellStyle name="Date 2 3 3 2 3 5 3" xfId="10390" xr:uid="{00000000-0005-0000-0000-000094260000}"/>
    <cellStyle name="Date 2 3 3 2 3 5 3 2" xfId="10391" xr:uid="{00000000-0005-0000-0000-000095260000}"/>
    <cellStyle name="Date 2 3 3 2 3 5 3 3" xfId="10392" xr:uid="{00000000-0005-0000-0000-000096260000}"/>
    <cellStyle name="Date 2 3 3 2 3 5 3 3 2" xfId="10393" xr:uid="{00000000-0005-0000-0000-000097260000}"/>
    <cellStyle name="Date 2 3 3 2 3 5 3 4" xfId="10394" xr:uid="{00000000-0005-0000-0000-000098260000}"/>
    <cellStyle name="Date 2 3 3 2 3 5 4" xfId="10395" xr:uid="{00000000-0005-0000-0000-000099260000}"/>
    <cellStyle name="Date 2 3 3 2 3 5 4 2" xfId="10396" xr:uid="{00000000-0005-0000-0000-00009A260000}"/>
    <cellStyle name="Date 2 3 3 2 3 5 4 2 2" xfId="10397" xr:uid="{00000000-0005-0000-0000-00009B260000}"/>
    <cellStyle name="Date 2 3 3 2 3 5 5" xfId="10398" xr:uid="{00000000-0005-0000-0000-00009C260000}"/>
    <cellStyle name="Date 2 3 3 2 3 5 6" xfId="10399" xr:uid="{00000000-0005-0000-0000-00009D260000}"/>
    <cellStyle name="Date 2 3 3 2 3 5 7" xfId="10400" xr:uid="{00000000-0005-0000-0000-00009E260000}"/>
    <cellStyle name="Date 2 3 3 2 3 5 8" xfId="10401" xr:uid="{00000000-0005-0000-0000-00009F260000}"/>
    <cellStyle name="Date 2 3 3 2 3 6" xfId="10402" xr:uid="{00000000-0005-0000-0000-0000A0260000}"/>
    <cellStyle name="Date 2 3 3 2 3 6 2" xfId="10403" xr:uid="{00000000-0005-0000-0000-0000A1260000}"/>
    <cellStyle name="Date 2 3 3 2 3 6 2 2" xfId="10404" xr:uid="{00000000-0005-0000-0000-0000A2260000}"/>
    <cellStyle name="Date 2 3 3 2 3 6 2 3" xfId="10405" xr:uid="{00000000-0005-0000-0000-0000A3260000}"/>
    <cellStyle name="Date 2 3 3 2 3 6 2 3 2" xfId="10406" xr:uid="{00000000-0005-0000-0000-0000A4260000}"/>
    <cellStyle name="Date 2 3 3 2 3 6 2 4" xfId="10407" xr:uid="{00000000-0005-0000-0000-0000A5260000}"/>
    <cellStyle name="Date 2 3 3 2 3 6 3" xfId="10408" xr:uid="{00000000-0005-0000-0000-0000A6260000}"/>
    <cellStyle name="Date 2 3 3 2 3 6 3 2" xfId="10409" xr:uid="{00000000-0005-0000-0000-0000A7260000}"/>
    <cellStyle name="Date 2 3 3 2 3 6 3 2 2" xfId="10410" xr:uid="{00000000-0005-0000-0000-0000A8260000}"/>
    <cellStyle name="Date 2 3 3 2 3 6 4" xfId="10411" xr:uid="{00000000-0005-0000-0000-0000A9260000}"/>
    <cellStyle name="Date 2 3 3 2 3 6 5" xfId="10412" xr:uid="{00000000-0005-0000-0000-0000AA260000}"/>
    <cellStyle name="Date 2 3 3 2 3 6 6" xfId="10413" xr:uid="{00000000-0005-0000-0000-0000AB260000}"/>
    <cellStyle name="Date 2 3 3 2 3 6 7" xfId="10414" xr:uid="{00000000-0005-0000-0000-0000AC260000}"/>
    <cellStyle name="Date 2 3 3 2 3 7" xfId="10415" xr:uid="{00000000-0005-0000-0000-0000AD260000}"/>
    <cellStyle name="Date 2 3 3 2 3 7 2" xfId="10416" xr:uid="{00000000-0005-0000-0000-0000AE260000}"/>
    <cellStyle name="Date 2 3 3 2 3 7 3" xfId="10417" xr:uid="{00000000-0005-0000-0000-0000AF260000}"/>
    <cellStyle name="Date 2 3 3 2 3 7 3 2" xfId="10418" xr:uid="{00000000-0005-0000-0000-0000B0260000}"/>
    <cellStyle name="Date 2 3 3 2 3 8" xfId="10419" xr:uid="{00000000-0005-0000-0000-0000B1260000}"/>
    <cellStyle name="Date 2 3 3 2 3 9" xfId="10420" xr:uid="{00000000-0005-0000-0000-0000B2260000}"/>
    <cellStyle name="Date 2 3 3 2 4" xfId="10421" xr:uid="{00000000-0005-0000-0000-0000B3260000}"/>
    <cellStyle name="Date 2 3 3 2 4 2" xfId="10422" xr:uid="{00000000-0005-0000-0000-0000B4260000}"/>
    <cellStyle name="Date 2 3 3 2 4 2 2" xfId="10423" xr:uid="{00000000-0005-0000-0000-0000B5260000}"/>
    <cellStyle name="Date 2 3 3 2 4 2 2 2" xfId="10424" xr:uid="{00000000-0005-0000-0000-0000B6260000}"/>
    <cellStyle name="Date 2 3 3 2 4 2 2 2 2" xfId="10425" xr:uid="{00000000-0005-0000-0000-0000B7260000}"/>
    <cellStyle name="Date 2 3 3 2 4 2 2 2 2 2" xfId="10426" xr:uid="{00000000-0005-0000-0000-0000B8260000}"/>
    <cellStyle name="Date 2 3 3 2 4 2 2 2 2 3" xfId="10427" xr:uid="{00000000-0005-0000-0000-0000B9260000}"/>
    <cellStyle name="Date 2 3 3 2 4 2 2 2 2 3 2" xfId="10428" xr:uid="{00000000-0005-0000-0000-0000BA260000}"/>
    <cellStyle name="Date 2 3 3 2 4 2 2 2 2 4" xfId="10429" xr:uid="{00000000-0005-0000-0000-0000BB260000}"/>
    <cellStyle name="Date 2 3 3 2 4 2 2 2 3" xfId="10430" xr:uid="{00000000-0005-0000-0000-0000BC260000}"/>
    <cellStyle name="Date 2 3 3 2 4 2 2 2 3 2" xfId="10431" xr:uid="{00000000-0005-0000-0000-0000BD260000}"/>
    <cellStyle name="Date 2 3 3 2 4 2 2 2 3 2 2" xfId="10432" xr:uid="{00000000-0005-0000-0000-0000BE260000}"/>
    <cellStyle name="Date 2 3 3 2 4 2 2 2 4" xfId="10433" xr:uid="{00000000-0005-0000-0000-0000BF260000}"/>
    <cellStyle name="Date 2 3 3 2 4 2 2 2 5" xfId="10434" xr:uid="{00000000-0005-0000-0000-0000C0260000}"/>
    <cellStyle name="Date 2 3 3 2 4 2 2 2 6" xfId="10435" xr:uid="{00000000-0005-0000-0000-0000C1260000}"/>
    <cellStyle name="Date 2 3 3 2 4 2 2 2 7" xfId="10436" xr:uid="{00000000-0005-0000-0000-0000C2260000}"/>
    <cellStyle name="Date 2 3 3 2 4 2 2 3" xfId="10437" xr:uid="{00000000-0005-0000-0000-0000C3260000}"/>
    <cellStyle name="Date 2 3 3 2 4 2 2 3 2" xfId="10438" xr:uid="{00000000-0005-0000-0000-0000C4260000}"/>
    <cellStyle name="Date 2 3 3 2 4 2 2 3 3" xfId="10439" xr:uid="{00000000-0005-0000-0000-0000C5260000}"/>
    <cellStyle name="Date 2 3 3 2 4 2 2 3 3 2" xfId="10440" xr:uid="{00000000-0005-0000-0000-0000C6260000}"/>
    <cellStyle name="Date 2 3 3 2 4 2 2 3 4" xfId="10441" xr:uid="{00000000-0005-0000-0000-0000C7260000}"/>
    <cellStyle name="Date 2 3 3 2 4 2 2 4" xfId="10442" xr:uid="{00000000-0005-0000-0000-0000C8260000}"/>
    <cellStyle name="Date 2 3 3 2 4 2 2 4 2" xfId="10443" xr:uid="{00000000-0005-0000-0000-0000C9260000}"/>
    <cellStyle name="Date 2 3 3 2 4 2 2 4 2 2" xfId="10444" xr:uid="{00000000-0005-0000-0000-0000CA260000}"/>
    <cellStyle name="Date 2 3 3 2 4 2 2 5" xfId="10445" xr:uid="{00000000-0005-0000-0000-0000CB260000}"/>
    <cellStyle name="Date 2 3 3 2 4 2 2 6" xfId="10446" xr:uid="{00000000-0005-0000-0000-0000CC260000}"/>
    <cellStyle name="Date 2 3 3 2 4 2 2 7" xfId="10447" xr:uid="{00000000-0005-0000-0000-0000CD260000}"/>
    <cellStyle name="Date 2 3 3 2 4 2 2 8" xfId="10448" xr:uid="{00000000-0005-0000-0000-0000CE260000}"/>
    <cellStyle name="Date 2 3 3 2 4 2 3" xfId="10449" xr:uid="{00000000-0005-0000-0000-0000CF260000}"/>
    <cellStyle name="Date 2 3 3 2 4 2 3 2" xfId="10450" xr:uid="{00000000-0005-0000-0000-0000D0260000}"/>
    <cellStyle name="Date 2 3 3 2 4 2 3 2 2" xfId="10451" xr:uid="{00000000-0005-0000-0000-0000D1260000}"/>
    <cellStyle name="Date 2 3 3 2 4 2 3 2 3" xfId="10452" xr:uid="{00000000-0005-0000-0000-0000D2260000}"/>
    <cellStyle name="Date 2 3 3 2 4 2 3 2 3 2" xfId="10453" xr:uid="{00000000-0005-0000-0000-0000D3260000}"/>
    <cellStyle name="Date 2 3 3 2 4 2 3 2 4" xfId="10454" xr:uid="{00000000-0005-0000-0000-0000D4260000}"/>
    <cellStyle name="Date 2 3 3 2 4 2 3 3" xfId="10455" xr:uid="{00000000-0005-0000-0000-0000D5260000}"/>
    <cellStyle name="Date 2 3 3 2 4 2 3 3 2" xfId="10456" xr:uid="{00000000-0005-0000-0000-0000D6260000}"/>
    <cellStyle name="Date 2 3 3 2 4 2 3 3 2 2" xfId="10457" xr:uid="{00000000-0005-0000-0000-0000D7260000}"/>
    <cellStyle name="Date 2 3 3 2 4 2 3 4" xfId="10458" xr:uid="{00000000-0005-0000-0000-0000D8260000}"/>
    <cellStyle name="Date 2 3 3 2 4 2 3 5" xfId="10459" xr:uid="{00000000-0005-0000-0000-0000D9260000}"/>
    <cellStyle name="Date 2 3 3 2 4 2 3 6" xfId="10460" xr:uid="{00000000-0005-0000-0000-0000DA260000}"/>
    <cellStyle name="Date 2 3 3 2 4 2 3 7" xfId="10461" xr:uid="{00000000-0005-0000-0000-0000DB260000}"/>
    <cellStyle name="Date 2 3 3 2 4 2 4" xfId="10462" xr:uid="{00000000-0005-0000-0000-0000DC260000}"/>
    <cellStyle name="Date 2 3 3 2 4 2 4 2" xfId="10463" xr:uid="{00000000-0005-0000-0000-0000DD260000}"/>
    <cellStyle name="Date 2 3 3 2 4 2 4 3" xfId="10464" xr:uid="{00000000-0005-0000-0000-0000DE260000}"/>
    <cellStyle name="Date 2 3 3 2 4 2 4 3 2" xfId="10465" xr:uid="{00000000-0005-0000-0000-0000DF260000}"/>
    <cellStyle name="Date 2 3 3 2 4 2 5" xfId="10466" xr:uid="{00000000-0005-0000-0000-0000E0260000}"/>
    <cellStyle name="Date 2 3 3 2 4 3" xfId="10467" xr:uid="{00000000-0005-0000-0000-0000E1260000}"/>
    <cellStyle name="Date 2 3 3 2 4 3 2" xfId="10468" xr:uid="{00000000-0005-0000-0000-0000E2260000}"/>
    <cellStyle name="Date 2 3 3 2 4 3 2 2" xfId="10469" xr:uid="{00000000-0005-0000-0000-0000E3260000}"/>
    <cellStyle name="Date 2 3 3 2 4 3 2 2 2" xfId="10470" xr:uid="{00000000-0005-0000-0000-0000E4260000}"/>
    <cellStyle name="Date 2 3 3 2 4 3 2 2 3" xfId="10471" xr:uid="{00000000-0005-0000-0000-0000E5260000}"/>
    <cellStyle name="Date 2 3 3 2 4 3 2 2 3 2" xfId="10472" xr:uid="{00000000-0005-0000-0000-0000E6260000}"/>
    <cellStyle name="Date 2 3 3 2 4 3 2 2 4" xfId="10473" xr:uid="{00000000-0005-0000-0000-0000E7260000}"/>
    <cellStyle name="Date 2 3 3 2 4 3 2 3" xfId="10474" xr:uid="{00000000-0005-0000-0000-0000E8260000}"/>
    <cellStyle name="Date 2 3 3 2 4 3 2 3 2" xfId="10475" xr:uid="{00000000-0005-0000-0000-0000E9260000}"/>
    <cellStyle name="Date 2 3 3 2 4 3 2 3 2 2" xfId="10476" xr:uid="{00000000-0005-0000-0000-0000EA260000}"/>
    <cellStyle name="Date 2 3 3 2 4 3 2 4" xfId="10477" xr:uid="{00000000-0005-0000-0000-0000EB260000}"/>
    <cellStyle name="Date 2 3 3 2 4 3 2 5" xfId="10478" xr:uid="{00000000-0005-0000-0000-0000EC260000}"/>
    <cellStyle name="Date 2 3 3 2 4 3 2 6" xfId="10479" xr:uid="{00000000-0005-0000-0000-0000ED260000}"/>
    <cellStyle name="Date 2 3 3 2 4 3 2 7" xfId="10480" xr:uid="{00000000-0005-0000-0000-0000EE260000}"/>
    <cellStyle name="Date 2 3 3 2 4 3 3" xfId="10481" xr:uid="{00000000-0005-0000-0000-0000EF260000}"/>
    <cellStyle name="Date 2 3 3 2 4 3 3 2" xfId="10482" xr:uid="{00000000-0005-0000-0000-0000F0260000}"/>
    <cellStyle name="Date 2 3 3 2 4 3 3 3" xfId="10483" xr:uid="{00000000-0005-0000-0000-0000F1260000}"/>
    <cellStyle name="Date 2 3 3 2 4 3 3 3 2" xfId="10484" xr:uid="{00000000-0005-0000-0000-0000F2260000}"/>
    <cellStyle name="Date 2 3 3 2 4 3 3 4" xfId="10485" xr:uid="{00000000-0005-0000-0000-0000F3260000}"/>
    <cellStyle name="Date 2 3 3 2 4 3 4" xfId="10486" xr:uid="{00000000-0005-0000-0000-0000F4260000}"/>
    <cellStyle name="Date 2 3 3 2 4 3 4 2" xfId="10487" xr:uid="{00000000-0005-0000-0000-0000F5260000}"/>
    <cellStyle name="Date 2 3 3 2 4 3 4 2 2" xfId="10488" xr:uid="{00000000-0005-0000-0000-0000F6260000}"/>
    <cellStyle name="Date 2 3 3 2 4 3 5" xfId="10489" xr:uid="{00000000-0005-0000-0000-0000F7260000}"/>
    <cellStyle name="Date 2 3 3 2 4 3 6" xfId="10490" xr:uid="{00000000-0005-0000-0000-0000F8260000}"/>
    <cellStyle name="Date 2 3 3 2 4 3 7" xfId="10491" xr:uid="{00000000-0005-0000-0000-0000F9260000}"/>
    <cellStyle name="Date 2 3 3 2 4 3 8" xfId="10492" xr:uid="{00000000-0005-0000-0000-0000FA260000}"/>
    <cellStyle name="Date 2 3 3 2 4 4" xfId="10493" xr:uid="{00000000-0005-0000-0000-0000FB260000}"/>
    <cellStyle name="Date 2 3 3 2 4 4 2" xfId="10494" xr:uid="{00000000-0005-0000-0000-0000FC260000}"/>
    <cellStyle name="Date 2 3 3 2 4 4 2 2" xfId="10495" xr:uid="{00000000-0005-0000-0000-0000FD260000}"/>
    <cellStyle name="Date 2 3 3 2 4 4 2 3" xfId="10496" xr:uid="{00000000-0005-0000-0000-0000FE260000}"/>
    <cellStyle name="Date 2 3 3 2 4 4 2 3 2" xfId="10497" xr:uid="{00000000-0005-0000-0000-0000FF260000}"/>
    <cellStyle name="Date 2 3 3 2 4 4 2 4" xfId="10498" xr:uid="{00000000-0005-0000-0000-000000270000}"/>
    <cellStyle name="Date 2 3 3 2 4 4 3" xfId="10499" xr:uid="{00000000-0005-0000-0000-000001270000}"/>
    <cellStyle name="Date 2 3 3 2 4 4 3 2" xfId="10500" xr:uid="{00000000-0005-0000-0000-000002270000}"/>
    <cellStyle name="Date 2 3 3 2 4 4 3 2 2" xfId="10501" xr:uid="{00000000-0005-0000-0000-000003270000}"/>
    <cellStyle name="Date 2 3 3 2 4 4 4" xfId="10502" xr:uid="{00000000-0005-0000-0000-000004270000}"/>
    <cellStyle name="Date 2 3 3 2 4 4 5" xfId="10503" xr:uid="{00000000-0005-0000-0000-000005270000}"/>
    <cellStyle name="Date 2 3 3 2 4 4 6" xfId="10504" xr:uid="{00000000-0005-0000-0000-000006270000}"/>
    <cellStyle name="Date 2 3 3 2 4 4 7" xfId="10505" xr:uid="{00000000-0005-0000-0000-000007270000}"/>
    <cellStyle name="Date 2 3 3 2 4 5" xfId="10506" xr:uid="{00000000-0005-0000-0000-000008270000}"/>
    <cellStyle name="Date 2 3 3 2 4 5 2" xfId="10507" xr:uid="{00000000-0005-0000-0000-000009270000}"/>
    <cellStyle name="Date 2 3 3 2 4 5 3" xfId="10508" xr:uid="{00000000-0005-0000-0000-00000A270000}"/>
    <cellStyle name="Date 2 3 3 2 4 5 3 2" xfId="10509" xr:uid="{00000000-0005-0000-0000-00000B270000}"/>
    <cellStyle name="Date 2 3 3 2 4 6" xfId="10510" xr:uid="{00000000-0005-0000-0000-00000C270000}"/>
    <cellStyle name="Date 2 3 3 2 4 7" xfId="10511" xr:uid="{00000000-0005-0000-0000-00000D270000}"/>
    <cellStyle name="Date 2 3 3 2 4 8" xfId="10512" xr:uid="{00000000-0005-0000-0000-00000E270000}"/>
    <cellStyle name="Date 2 3 3 2 4 9" xfId="10513" xr:uid="{00000000-0005-0000-0000-00000F270000}"/>
    <cellStyle name="Date 2 3 3 2 5" xfId="10514" xr:uid="{00000000-0005-0000-0000-000010270000}"/>
    <cellStyle name="Date 2 3 3 2 5 2" xfId="10515" xr:uid="{00000000-0005-0000-0000-000011270000}"/>
    <cellStyle name="Date 2 3 3 2 5 2 2" xfId="10516" xr:uid="{00000000-0005-0000-0000-000012270000}"/>
    <cellStyle name="Date 2 3 3 2 5 2 2 2" xfId="10517" xr:uid="{00000000-0005-0000-0000-000013270000}"/>
    <cellStyle name="Date 2 3 3 2 5 2 2 2 2" xfId="10518" xr:uid="{00000000-0005-0000-0000-000014270000}"/>
    <cellStyle name="Date 2 3 3 2 5 2 2 2 2 2" xfId="10519" xr:uid="{00000000-0005-0000-0000-000015270000}"/>
    <cellStyle name="Date 2 3 3 2 5 2 2 2 2 3" xfId="10520" xr:uid="{00000000-0005-0000-0000-000016270000}"/>
    <cellStyle name="Date 2 3 3 2 5 2 2 2 2 3 2" xfId="10521" xr:uid="{00000000-0005-0000-0000-000017270000}"/>
    <cellStyle name="Date 2 3 3 2 5 2 2 2 2 4" xfId="10522" xr:uid="{00000000-0005-0000-0000-000018270000}"/>
    <cellStyle name="Date 2 3 3 2 5 2 2 2 3" xfId="10523" xr:uid="{00000000-0005-0000-0000-000019270000}"/>
    <cellStyle name="Date 2 3 3 2 5 2 2 2 3 2" xfId="10524" xr:uid="{00000000-0005-0000-0000-00001A270000}"/>
    <cellStyle name="Date 2 3 3 2 5 2 2 2 3 2 2" xfId="10525" xr:uid="{00000000-0005-0000-0000-00001B270000}"/>
    <cellStyle name="Date 2 3 3 2 5 2 2 2 4" xfId="10526" xr:uid="{00000000-0005-0000-0000-00001C270000}"/>
    <cellStyle name="Date 2 3 3 2 5 2 2 2 5" xfId="10527" xr:uid="{00000000-0005-0000-0000-00001D270000}"/>
    <cellStyle name="Date 2 3 3 2 5 2 2 2 6" xfId="10528" xr:uid="{00000000-0005-0000-0000-00001E270000}"/>
    <cellStyle name="Date 2 3 3 2 5 2 2 2 7" xfId="10529" xr:uid="{00000000-0005-0000-0000-00001F270000}"/>
    <cellStyle name="Date 2 3 3 2 5 2 2 3" xfId="10530" xr:uid="{00000000-0005-0000-0000-000020270000}"/>
    <cellStyle name="Date 2 3 3 2 5 2 2 3 2" xfId="10531" xr:uid="{00000000-0005-0000-0000-000021270000}"/>
    <cellStyle name="Date 2 3 3 2 5 2 2 3 3" xfId="10532" xr:uid="{00000000-0005-0000-0000-000022270000}"/>
    <cellStyle name="Date 2 3 3 2 5 2 2 3 3 2" xfId="10533" xr:uid="{00000000-0005-0000-0000-000023270000}"/>
    <cellStyle name="Date 2 3 3 2 5 2 2 3 4" xfId="10534" xr:uid="{00000000-0005-0000-0000-000024270000}"/>
    <cellStyle name="Date 2 3 3 2 5 2 2 4" xfId="10535" xr:uid="{00000000-0005-0000-0000-000025270000}"/>
    <cellStyle name="Date 2 3 3 2 5 2 2 4 2" xfId="10536" xr:uid="{00000000-0005-0000-0000-000026270000}"/>
    <cellStyle name="Date 2 3 3 2 5 2 2 4 2 2" xfId="10537" xr:uid="{00000000-0005-0000-0000-000027270000}"/>
    <cellStyle name="Date 2 3 3 2 5 2 2 5" xfId="10538" xr:uid="{00000000-0005-0000-0000-000028270000}"/>
    <cellStyle name="Date 2 3 3 2 5 2 2 6" xfId="10539" xr:uid="{00000000-0005-0000-0000-000029270000}"/>
    <cellStyle name="Date 2 3 3 2 5 2 2 7" xfId="10540" xr:uid="{00000000-0005-0000-0000-00002A270000}"/>
    <cellStyle name="Date 2 3 3 2 5 2 2 8" xfId="10541" xr:uid="{00000000-0005-0000-0000-00002B270000}"/>
    <cellStyle name="Date 2 3 3 2 5 2 3" xfId="10542" xr:uid="{00000000-0005-0000-0000-00002C270000}"/>
    <cellStyle name="Date 2 3 3 2 5 2 3 2" xfId="10543" xr:uid="{00000000-0005-0000-0000-00002D270000}"/>
    <cellStyle name="Date 2 3 3 2 5 2 3 2 2" xfId="10544" xr:uid="{00000000-0005-0000-0000-00002E270000}"/>
    <cellStyle name="Date 2 3 3 2 5 2 3 2 3" xfId="10545" xr:uid="{00000000-0005-0000-0000-00002F270000}"/>
    <cellStyle name="Date 2 3 3 2 5 2 3 2 3 2" xfId="10546" xr:uid="{00000000-0005-0000-0000-000030270000}"/>
    <cellStyle name="Date 2 3 3 2 5 2 3 2 4" xfId="10547" xr:uid="{00000000-0005-0000-0000-000031270000}"/>
    <cellStyle name="Date 2 3 3 2 5 2 3 3" xfId="10548" xr:uid="{00000000-0005-0000-0000-000032270000}"/>
    <cellStyle name="Date 2 3 3 2 5 2 3 3 2" xfId="10549" xr:uid="{00000000-0005-0000-0000-000033270000}"/>
    <cellStyle name="Date 2 3 3 2 5 2 3 3 2 2" xfId="10550" xr:uid="{00000000-0005-0000-0000-000034270000}"/>
    <cellStyle name="Date 2 3 3 2 5 2 3 4" xfId="10551" xr:uid="{00000000-0005-0000-0000-000035270000}"/>
    <cellStyle name="Date 2 3 3 2 5 2 3 5" xfId="10552" xr:uid="{00000000-0005-0000-0000-000036270000}"/>
    <cellStyle name="Date 2 3 3 2 5 2 3 6" xfId="10553" xr:uid="{00000000-0005-0000-0000-000037270000}"/>
    <cellStyle name="Date 2 3 3 2 5 2 3 7" xfId="10554" xr:uid="{00000000-0005-0000-0000-000038270000}"/>
    <cellStyle name="Date 2 3 3 2 5 2 4" xfId="10555" xr:uid="{00000000-0005-0000-0000-000039270000}"/>
    <cellStyle name="Date 2 3 3 2 5 2 4 2" xfId="10556" xr:uid="{00000000-0005-0000-0000-00003A270000}"/>
    <cellStyle name="Date 2 3 3 2 5 2 4 3" xfId="10557" xr:uid="{00000000-0005-0000-0000-00003B270000}"/>
    <cellStyle name="Date 2 3 3 2 5 2 4 3 2" xfId="10558" xr:uid="{00000000-0005-0000-0000-00003C270000}"/>
    <cellStyle name="Date 2 3 3 2 5 2 5" xfId="10559" xr:uid="{00000000-0005-0000-0000-00003D270000}"/>
    <cellStyle name="Date 2 3 3 2 5 3" xfId="10560" xr:uid="{00000000-0005-0000-0000-00003E270000}"/>
    <cellStyle name="Date 2 3 3 2 5 3 2" xfId="10561" xr:uid="{00000000-0005-0000-0000-00003F270000}"/>
    <cellStyle name="Date 2 3 3 2 5 3 2 2" xfId="10562" xr:uid="{00000000-0005-0000-0000-000040270000}"/>
    <cellStyle name="Date 2 3 3 2 5 3 2 2 2" xfId="10563" xr:uid="{00000000-0005-0000-0000-000041270000}"/>
    <cellStyle name="Date 2 3 3 2 5 3 2 2 3" xfId="10564" xr:uid="{00000000-0005-0000-0000-000042270000}"/>
    <cellStyle name="Date 2 3 3 2 5 3 2 2 3 2" xfId="10565" xr:uid="{00000000-0005-0000-0000-000043270000}"/>
    <cellStyle name="Date 2 3 3 2 5 3 2 2 4" xfId="10566" xr:uid="{00000000-0005-0000-0000-000044270000}"/>
    <cellStyle name="Date 2 3 3 2 5 3 2 3" xfId="10567" xr:uid="{00000000-0005-0000-0000-000045270000}"/>
    <cellStyle name="Date 2 3 3 2 5 3 2 3 2" xfId="10568" xr:uid="{00000000-0005-0000-0000-000046270000}"/>
    <cellStyle name="Date 2 3 3 2 5 3 2 3 2 2" xfId="10569" xr:uid="{00000000-0005-0000-0000-000047270000}"/>
    <cellStyle name="Date 2 3 3 2 5 3 2 4" xfId="10570" xr:uid="{00000000-0005-0000-0000-000048270000}"/>
    <cellStyle name="Date 2 3 3 2 5 3 2 5" xfId="10571" xr:uid="{00000000-0005-0000-0000-000049270000}"/>
    <cellStyle name="Date 2 3 3 2 5 3 2 6" xfId="10572" xr:uid="{00000000-0005-0000-0000-00004A270000}"/>
    <cellStyle name="Date 2 3 3 2 5 3 2 7" xfId="10573" xr:uid="{00000000-0005-0000-0000-00004B270000}"/>
    <cellStyle name="Date 2 3 3 2 5 3 3" xfId="10574" xr:uid="{00000000-0005-0000-0000-00004C270000}"/>
    <cellStyle name="Date 2 3 3 2 5 3 3 2" xfId="10575" xr:uid="{00000000-0005-0000-0000-00004D270000}"/>
    <cellStyle name="Date 2 3 3 2 5 3 3 3" xfId="10576" xr:uid="{00000000-0005-0000-0000-00004E270000}"/>
    <cellStyle name="Date 2 3 3 2 5 3 3 3 2" xfId="10577" xr:uid="{00000000-0005-0000-0000-00004F270000}"/>
    <cellStyle name="Date 2 3 3 2 5 3 3 4" xfId="10578" xr:uid="{00000000-0005-0000-0000-000050270000}"/>
    <cellStyle name="Date 2 3 3 2 5 3 4" xfId="10579" xr:uid="{00000000-0005-0000-0000-000051270000}"/>
    <cellStyle name="Date 2 3 3 2 5 3 4 2" xfId="10580" xr:uid="{00000000-0005-0000-0000-000052270000}"/>
    <cellStyle name="Date 2 3 3 2 5 3 4 2 2" xfId="10581" xr:uid="{00000000-0005-0000-0000-000053270000}"/>
    <cellStyle name="Date 2 3 3 2 5 3 5" xfId="10582" xr:uid="{00000000-0005-0000-0000-000054270000}"/>
    <cellStyle name="Date 2 3 3 2 5 3 6" xfId="10583" xr:uid="{00000000-0005-0000-0000-000055270000}"/>
    <cellStyle name="Date 2 3 3 2 5 3 7" xfId="10584" xr:uid="{00000000-0005-0000-0000-000056270000}"/>
    <cellStyle name="Date 2 3 3 2 5 3 8" xfId="10585" xr:uid="{00000000-0005-0000-0000-000057270000}"/>
    <cellStyle name="Date 2 3 3 2 5 4" xfId="10586" xr:uid="{00000000-0005-0000-0000-000058270000}"/>
    <cellStyle name="Date 2 3 3 2 5 4 2" xfId="10587" xr:uid="{00000000-0005-0000-0000-000059270000}"/>
    <cellStyle name="Date 2 3 3 2 5 4 2 2" xfId="10588" xr:uid="{00000000-0005-0000-0000-00005A270000}"/>
    <cellStyle name="Date 2 3 3 2 5 4 2 3" xfId="10589" xr:uid="{00000000-0005-0000-0000-00005B270000}"/>
    <cellStyle name="Date 2 3 3 2 5 4 2 3 2" xfId="10590" xr:uid="{00000000-0005-0000-0000-00005C270000}"/>
    <cellStyle name="Date 2 3 3 2 5 4 2 4" xfId="10591" xr:uid="{00000000-0005-0000-0000-00005D270000}"/>
    <cellStyle name="Date 2 3 3 2 5 4 3" xfId="10592" xr:uid="{00000000-0005-0000-0000-00005E270000}"/>
    <cellStyle name="Date 2 3 3 2 5 4 3 2" xfId="10593" xr:uid="{00000000-0005-0000-0000-00005F270000}"/>
    <cellStyle name="Date 2 3 3 2 5 4 3 2 2" xfId="10594" xr:uid="{00000000-0005-0000-0000-000060270000}"/>
    <cellStyle name="Date 2 3 3 2 5 4 4" xfId="10595" xr:uid="{00000000-0005-0000-0000-000061270000}"/>
    <cellStyle name="Date 2 3 3 2 5 4 5" xfId="10596" xr:uid="{00000000-0005-0000-0000-000062270000}"/>
    <cellStyle name="Date 2 3 3 2 5 4 6" xfId="10597" xr:uid="{00000000-0005-0000-0000-000063270000}"/>
    <cellStyle name="Date 2 3 3 2 5 4 7" xfId="10598" xr:uid="{00000000-0005-0000-0000-000064270000}"/>
    <cellStyle name="Date 2 3 3 2 5 5" xfId="10599" xr:uid="{00000000-0005-0000-0000-000065270000}"/>
    <cellStyle name="Date 2 3 3 2 5 5 2" xfId="10600" xr:uid="{00000000-0005-0000-0000-000066270000}"/>
    <cellStyle name="Date 2 3 3 2 5 5 3" xfId="10601" xr:uid="{00000000-0005-0000-0000-000067270000}"/>
    <cellStyle name="Date 2 3 3 2 5 5 3 2" xfId="10602" xr:uid="{00000000-0005-0000-0000-000068270000}"/>
    <cellStyle name="Date 2 3 3 2 5 6" xfId="10603" xr:uid="{00000000-0005-0000-0000-000069270000}"/>
    <cellStyle name="Date 2 3 3 2 5 7" xfId="10604" xr:uid="{00000000-0005-0000-0000-00006A270000}"/>
    <cellStyle name="Date 2 3 3 2 5 8" xfId="10605" xr:uid="{00000000-0005-0000-0000-00006B270000}"/>
    <cellStyle name="Date 2 3 3 2 5 9" xfId="10606" xr:uid="{00000000-0005-0000-0000-00006C270000}"/>
    <cellStyle name="Date 2 3 3 2 6" xfId="10607" xr:uid="{00000000-0005-0000-0000-00006D270000}"/>
    <cellStyle name="Date 2 3 3 2 6 2" xfId="10608" xr:uid="{00000000-0005-0000-0000-00006E270000}"/>
    <cellStyle name="Date 2 3 3 2 6 2 2" xfId="10609" xr:uid="{00000000-0005-0000-0000-00006F270000}"/>
    <cellStyle name="Date 2 3 3 2 6 2 2 2" xfId="10610" xr:uid="{00000000-0005-0000-0000-000070270000}"/>
    <cellStyle name="Date 2 3 3 2 6 2 2 3" xfId="10611" xr:uid="{00000000-0005-0000-0000-000071270000}"/>
    <cellStyle name="Date 2 3 3 2 6 2 2 3 2" xfId="10612" xr:uid="{00000000-0005-0000-0000-000072270000}"/>
    <cellStyle name="Date 2 3 3 2 6 2 2 4" xfId="10613" xr:uid="{00000000-0005-0000-0000-000073270000}"/>
    <cellStyle name="Date 2 3 3 2 6 2 3" xfId="10614" xr:uid="{00000000-0005-0000-0000-000074270000}"/>
    <cellStyle name="Date 2 3 3 2 6 2 3 2" xfId="10615" xr:uid="{00000000-0005-0000-0000-000075270000}"/>
    <cellStyle name="Date 2 3 3 2 6 2 3 2 2" xfId="10616" xr:uid="{00000000-0005-0000-0000-000076270000}"/>
    <cellStyle name="Date 2 3 3 2 6 2 4" xfId="10617" xr:uid="{00000000-0005-0000-0000-000077270000}"/>
    <cellStyle name="Date 2 3 3 2 6 2 5" xfId="10618" xr:uid="{00000000-0005-0000-0000-000078270000}"/>
    <cellStyle name="Date 2 3 3 2 6 2 6" xfId="10619" xr:uid="{00000000-0005-0000-0000-000079270000}"/>
    <cellStyle name="Date 2 3 3 2 6 2 7" xfId="10620" xr:uid="{00000000-0005-0000-0000-00007A270000}"/>
    <cellStyle name="Date 2 3 3 2 6 3" xfId="10621" xr:uid="{00000000-0005-0000-0000-00007B270000}"/>
    <cellStyle name="Date 2 3 3 2 6 3 2" xfId="10622" xr:uid="{00000000-0005-0000-0000-00007C270000}"/>
    <cellStyle name="Date 2 3 3 2 6 3 3" xfId="10623" xr:uid="{00000000-0005-0000-0000-00007D270000}"/>
    <cellStyle name="Date 2 3 3 2 6 3 3 2" xfId="10624" xr:uid="{00000000-0005-0000-0000-00007E270000}"/>
    <cellStyle name="Date 2 3 3 2 6 3 4" xfId="10625" xr:uid="{00000000-0005-0000-0000-00007F270000}"/>
    <cellStyle name="Date 2 3 3 2 6 4" xfId="10626" xr:uid="{00000000-0005-0000-0000-000080270000}"/>
    <cellStyle name="Date 2 3 3 2 6 4 2" xfId="10627" xr:uid="{00000000-0005-0000-0000-000081270000}"/>
    <cellStyle name="Date 2 3 3 2 6 4 2 2" xfId="10628" xr:uid="{00000000-0005-0000-0000-000082270000}"/>
    <cellStyle name="Date 2 3 3 2 6 5" xfId="10629" xr:uid="{00000000-0005-0000-0000-000083270000}"/>
    <cellStyle name="Date 2 3 3 2 6 6" xfId="10630" xr:uid="{00000000-0005-0000-0000-000084270000}"/>
    <cellStyle name="Date 2 3 3 2 6 7" xfId="10631" xr:uid="{00000000-0005-0000-0000-000085270000}"/>
    <cellStyle name="Date 2 3 3 2 6 8" xfId="10632" xr:uid="{00000000-0005-0000-0000-000086270000}"/>
    <cellStyle name="Date 2 3 3 2 7" xfId="10633" xr:uid="{00000000-0005-0000-0000-000087270000}"/>
    <cellStyle name="Date 2 3 3 2 7 2" xfId="10634" xr:uid="{00000000-0005-0000-0000-000088270000}"/>
    <cellStyle name="Date 2 3 3 2 7 2 2" xfId="10635" xr:uid="{00000000-0005-0000-0000-000089270000}"/>
    <cellStyle name="Date 2 3 3 2 7 2 3" xfId="10636" xr:uid="{00000000-0005-0000-0000-00008A270000}"/>
    <cellStyle name="Date 2 3 3 2 7 2 3 2" xfId="10637" xr:uid="{00000000-0005-0000-0000-00008B270000}"/>
    <cellStyle name="Date 2 3 3 2 7 2 4" xfId="10638" xr:uid="{00000000-0005-0000-0000-00008C270000}"/>
    <cellStyle name="Date 2 3 3 2 7 3" xfId="10639" xr:uid="{00000000-0005-0000-0000-00008D270000}"/>
    <cellStyle name="Date 2 3 3 2 7 3 2" xfId="10640" xr:uid="{00000000-0005-0000-0000-00008E270000}"/>
    <cellStyle name="Date 2 3 3 2 7 3 2 2" xfId="10641" xr:uid="{00000000-0005-0000-0000-00008F270000}"/>
    <cellStyle name="Date 2 3 3 2 7 4" xfId="10642" xr:uid="{00000000-0005-0000-0000-000090270000}"/>
    <cellStyle name="Date 2 3 3 2 7 5" xfId="10643" xr:uid="{00000000-0005-0000-0000-000091270000}"/>
    <cellStyle name="Date 2 3 3 2 7 6" xfId="10644" xr:uid="{00000000-0005-0000-0000-000092270000}"/>
    <cellStyle name="Date 2 3 3 2 7 7" xfId="10645" xr:uid="{00000000-0005-0000-0000-000093270000}"/>
    <cellStyle name="Date 2 3 3 2 8" xfId="10646" xr:uid="{00000000-0005-0000-0000-000094270000}"/>
    <cellStyle name="Date 2 3 3 2 8 2" xfId="10647" xr:uid="{00000000-0005-0000-0000-000095270000}"/>
    <cellStyle name="Date 2 3 3 2 8 3" xfId="10648" xr:uid="{00000000-0005-0000-0000-000096270000}"/>
    <cellStyle name="Date 2 3 3 2 8 3 2" xfId="10649" xr:uid="{00000000-0005-0000-0000-000097270000}"/>
    <cellStyle name="Date 2 3 3 2 9" xfId="10650" xr:uid="{00000000-0005-0000-0000-000098270000}"/>
    <cellStyle name="Date 2 3 3 3" xfId="114" xr:uid="{00000000-0005-0000-0000-000099270000}"/>
    <cellStyle name="Date 2 3 3 3 10" xfId="10651" xr:uid="{00000000-0005-0000-0000-00009A270000}"/>
    <cellStyle name="Date 2 3 3 3 11" xfId="10652" xr:uid="{00000000-0005-0000-0000-00009B270000}"/>
    <cellStyle name="Date 2 3 3 3 2" xfId="10653" xr:uid="{00000000-0005-0000-0000-00009C270000}"/>
    <cellStyle name="Date 2 3 3 3 2 2" xfId="10654" xr:uid="{00000000-0005-0000-0000-00009D270000}"/>
    <cellStyle name="Date 2 3 3 3 2 2 2" xfId="10655" xr:uid="{00000000-0005-0000-0000-00009E270000}"/>
    <cellStyle name="Date 2 3 3 3 2 2 2 2" xfId="10656" xr:uid="{00000000-0005-0000-0000-00009F270000}"/>
    <cellStyle name="Date 2 3 3 3 2 2 2 2 2" xfId="10657" xr:uid="{00000000-0005-0000-0000-0000A0270000}"/>
    <cellStyle name="Date 2 3 3 3 2 2 2 2 2 2" xfId="10658" xr:uid="{00000000-0005-0000-0000-0000A1270000}"/>
    <cellStyle name="Date 2 3 3 3 2 2 2 2 2 3" xfId="10659" xr:uid="{00000000-0005-0000-0000-0000A2270000}"/>
    <cellStyle name="Date 2 3 3 3 2 2 2 2 2 3 2" xfId="10660" xr:uid="{00000000-0005-0000-0000-0000A3270000}"/>
    <cellStyle name="Date 2 3 3 3 2 2 2 2 2 4" xfId="10661" xr:uid="{00000000-0005-0000-0000-0000A4270000}"/>
    <cellStyle name="Date 2 3 3 3 2 2 2 2 3" xfId="10662" xr:uid="{00000000-0005-0000-0000-0000A5270000}"/>
    <cellStyle name="Date 2 3 3 3 2 2 2 2 3 2" xfId="10663" xr:uid="{00000000-0005-0000-0000-0000A6270000}"/>
    <cellStyle name="Date 2 3 3 3 2 2 2 2 3 2 2" xfId="10664" xr:uid="{00000000-0005-0000-0000-0000A7270000}"/>
    <cellStyle name="Date 2 3 3 3 2 2 2 2 4" xfId="10665" xr:uid="{00000000-0005-0000-0000-0000A8270000}"/>
    <cellStyle name="Date 2 3 3 3 2 2 2 2 5" xfId="10666" xr:uid="{00000000-0005-0000-0000-0000A9270000}"/>
    <cellStyle name="Date 2 3 3 3 2 2 2 2 6" xfId="10667" xr:uid="{00000000-0005-0000-0000-0000AA270000}"/>
    <cellStyle name="Date 2 3 3 3 2 2 2 2 7" xfId="10668" xr:uid="{00000000-0005-0000-0000-0000AB270000}"/>
    <cellStyle name="Date 2 3 3 3 2 2 2 3" xfId="10669" xr:uid="{00000000-0005-0000-0000-0000AC270000}"/>
    <cellStyle name="Date 2 3 3 3 2 2 2 3 2" xfId="10670" xr:uid="{00000000-0005-0000-0000-0000AD270000}"/>
    <cellStyle name="Date 2 3 3 3 2 2 2 3 3" xfId="10671" xr:uid="{00000000-0005-0000-0000-0000AE270000}"/>
    <cellStyle name="Date 2 3 3 3 2 2 2 3 3 2" xfId="10672" xr:uid="{00000000-0005-0000-0000-0000AF270000}"/>
    <cellStyle name="Date 2 3 3 3 2 2 2 3 4" xfId="10673" xr:uid="{00000000-0005-0000-0000-0000B0270000}"/>
    <cellStyle name="Date 2 3 3 3 2 2 2 4" xfId="10674" xr:uid="{00000000-0005-0000-0000-0000B1270000}"/>
    <cellStyle name="Date 2 3 3 3 2 2 2 4 2" xfId="10675" xr:uid="{00000000-0005-0000-0000-0000B2270000}"/>
    <cellStyle name="Date 2 3 3 3 2 2 2 4 2 2" xfId="10676" xr:uid="{00000000-0005-0000-0000-0000B3270000}"/>
    <cellStyle name="Date 2 3 3 3 2 2 2 5" xfId="10677" xr:uid="{00000000-0005-0000-0000-0000B4270000}"/>
    <cellStyle name="Date 2 3 3 3 2 2 2 6" xfId="10678" xr:uid="{00000000-0005-0000-0000-0000B5270000}"/>
    <cellStyle name="Date 2 3 3 3 2 2 2 7" xfId="10679" xr:uid="{00000000-0005-0000-0000-0000B6270000}"/>
    <cellStyle name="Date 2 3 3 3 2 2 2 8" xfId="10680" xr:uid="{00000000-0005-0000-0000-0000B7270000}"/>
    <cellStyle name="Date 2 3 3 3 2 2 3" xfId="10681" xr:uid="{00000000-0005-0000-0000-0000B8270000}"/>
    <cellStyle name="Date 2 3 3 3 2 2 3 2" xfId="10682" xr:uid="{00000000-0005-0000-0000-0000B9270000}"/>
    <cellStyle name="Date 2 3 3 3 2 2 3 2 2" xfId="10683" xr:uid="{00000000-0005-0000-0000-0000BA270000}"/>
    <cellStyle name="Date 2 3 3 3 2 2 3 2 3" xfId="10684" xr:uid="{00000000-0005-0000-0000-0000BB270000}"/>
    <cellStyle name="Date 2 3 3 3 2 2 3 2 3 2" xfId="10685" xr:uid="{00000000-0005-0000-0000-0000BC270000}"/>
    <cellStyle name="Date 2 3 3 3 2 2 3 2 4" xfId="10686" xr:uid="{00000000-0005-0000-0000-0000BD270000}"/>
    <cellStyle name="Date 2 3 3 3 2 2 3 3" xfId="10687" xr:uid="{00000000-0005-0000-0000-0000BE270000}"/>
    <cellStyle name="Date 2 3 3 3 2 2 3 3 2" xfId="10688" xr:uid="{00000000-0005-0000-0000-0000BF270000}"/>
    <cellStyle name="Date 2 3 3 3 2 2 3 3 2 2" xfId="10689" xr:uid="{00000000-0005-0000-0000-0000C0270000}"/>
    <cellStyle name="Date 2 3 3 3 2 2 3 4" xfId="10690" xr:uid="{00000000-0005-0000-0000-0000C1270000}"/>
    <cellStyle name="Date 2 3 3 3 2 2 3 5" xfId="10691" xr:uid="{00000000-0005-0000-0000-0000C2270000}"/>
    <cellStyle name="Date 2 3 3 3 2 2 3 6" xfId="10692" xr:uid="{00000000-0005-0000-0000-0000C3270000}"/>
    <cellStyle name="Date 2 3 3 3 2 2 3 7" xfId="10693" xr:uid="{00000000-0005-0000-0000-0000C4270000}"/>
    <cellStyle name="Date 2 3 3 3 2 2 4" xfId="10694" xr:uid="{00000000-0005-0000-0000-0000C5270000}"/>
    <cellStyle name="Date 2 3 3 3 2 2 4 2" xfId="10695" xr:uid="{00000000-0005-0000-0000-0000C6270000}"/>
    <cellStyle name="Date 2 3 3 3 2 2 4 3" xfId="10696" xr:uid="{00000000-0005-0000-0000-0000C7270000}"/>
    <cellStyle name="Date 2 3 3 3 2 2 4 3 2" xfId="10697" xr:uid="{00000000-0005-0000-0000-0000C8270000}"/>
    <cellStyle name="Date 2 3 3 3 2 2 5" xfId="10698" xr:uid="{00000000-0005-0000-0000-0000C9270000}"/>
    <cellStyle name="Date 2 3 3 3 2 3" xfId="10699" xr:uid="{00000000-0005-0000-0000-0000CA270000}"/>
    <cellStyle name="Date 2 3 3 3 2 3 2" xfId="10700" xr:uid="{00000000-0005-0000-0000-0000CB270000}"/>
    <cellStyle name="Date 2 3 3 3 2 3 2 2" xfId="10701" xr:uid="{00000000-0005-0000-0000-0000CC270000}"/>
    <cellStyle name="Date 2 3 3 3 2 3 2 2 2" xfId="10702" xr:uid="{00000000-0005-0000-0000-0000CD270000}"/>
    <cellStyle name="Date 2 3 3 3 2 3 2 2 3" xfId="10703" xr:uid="{00000000-0005-0000-0000-0000CE270000}"/>
    <cellStyle name="Date 2 3 3 3 2 3 2 2 3 2" xfId="10704" xr:uid="{00000000-0005-0000-0000-0000CF270000}"/>
    <cellStyle name="Date 2 3 3 3 2 3 2 2 4" xfId="10705" xr:uid="{00000000-0005-0000-0000-0000D0270000}"/>
    <cellStyle name="Date 2 3 3 3 2 3 2 3" xfId="10706" xr:uid="{00000000-0005-0000-0000-0000D1270000}"/>
    <cellStyle name="Date 2 3 3 3 2 3 2 3 2" xfId="10707" xr:uid="{00000000-0005-0000-0000-0000D2270000}"/>
    <cellStyle name="Date 2 3 3 3 2 3 2 3 2 2" xfId="10708" xr:uid="{00000000-0005-0000-0000-0000D3270000}"/>
    <cellStyle name="Date 2 3 3 3 2 3 2 4" xfId="10709" xr:uid="{00000000-0005-0000-0000-0000D4270000}"/>
    <cellStyle name="Date 2 3 3 3 2 3 2 5" xfId="10710" xr:uid="{00000000-0005-0000-0000-0000D5270000}"/>
    <cellStyle name="Date 2 3 3 3 2 3 2 6" xfId="10711" xr:uid="{00000000-0005-0000-0000-0000D6270000}"/>
    <cellStyle name="Date 2 3 3 3 2 3 2 7" xfId="10712" xr:uid="{00000000-0005-0000-0000-0000D7270000}"/>
    <cellStyle name="Date 2 3 3 3 2 3 3" xfId="10713" xr:uid="{00000000-0005-0000-0000-0000D8270000}"/>
    <cellStyle name="Date 2 3 3 3 2 3 3 2" xfId="10714" xr:uid="{00000000-0005-0000-0000-0000D9270000}"/>
    <cellStyle name="Date 2 3 3 3 2 3 3 3" xfId="10715" xr:uid="{00000000-0005-0000-0000-0000DA270000}"/>
    <cellStyle name="Date 2 3 3 3 2 3 3 3 2" xfId="10716" xr:uid="{00000000-0005-0000-0000-0000DB270000}"/>
    <cellStyle name="Date 2 3 3 3 2 3 3 4" xfId="10717" xr:uid="{00000000-0005-0000-0000-0000DC270000}"/>
    <cellStyle name="Date 2 3 3 3 2 3 4" xfId="10718" xr:uid="{00000000-0005-0000-0000-0000DD270000}"/>
    <cellStyle name="Date 2 3 3 3 2 3 4 2" xfId="10719" xr:uid="{00000000-0005-0000-0000-0000DE270000}"/>
    <cellStyle name="Date 2 3 3 3 2 3 4 2 2" xfId="10720" xr:uid="{00000000-0005-0000-0000-0000DF270000}"/>
    <cellStyle name="Date 2 3 3 3 2 3 5" xfId="10721" xr:uid="{00000000-0005-0000-0000-0000E0270000}"/>
    <cellStyle name="Date 2 3 3 3 2 3 6" xfId="10722" xr:uid="{00000000-0005-0000-0000-0000E1270000}"/>
    <cellStyle name="Date 2 3 3 3 2 3 7" xfId="10723" xr:uid="{00000000-0005-0000-0000-0000E2270000}"/>
    <cellStyle name="Date 2 3 3 3 2 3 8" xfId="10724" xr:uid="{00000000-0005-0000-0000-0000E3270000}"/>
    <cellStyle name="Date 2 3 3 3 2 4" xfId="10725" xr:uid="{00000000-0005-0000-0000-0000E4270000}"/>
    <cellStyle name="Date 2 3 3 3 2 4 2" xfId="10726" xr:uid="{00000000-0005-0000-0000-0000E5270000}"/>
    <cellStyle name="Date 2 3 3 3 2 4 2 2" xfId="10727" xr:uid="{00000000-0005-0000-0000-0000E6270000}"/>
    <cellStyle name="Date 2 3 3 3 2 4 2 3" xfId="10728" xr:uid="{00000000-0005-0000-0000-0000E7270000}"/>
    <cellStyle name="Date 2 3 3 3 2 4 2 3 2" xfId="10729" xr:uid="{00000000-0005-0000-0000-0000E8270000}"/>
    <cellStyle name="Date 2 3 3 3 2 4 2 4" xfId="10730" xr:uid="{00000000-0005-0000-0000-0000E9270000}"/>
    <cellStyle name="Date 2 3 3 3 2 4 3" xfId="10731" xr:uid="{00000000-0005-0000-0000-0000EA270000}"/>
    <cellStyle name="Date 2 3 3 3 2 4 3 2" xfId="10732" xr:uid="{00000000-0005-0000-0000-0000EB270000}"/>
    <cellStyle name="Date 2 3 3 3 2 4 3 2 2" xfId="10733" xr:uid="{00000000-0005-0000-0000-0000EC270000}"/>
    <cellStyle name="Date 2 3 3 3 2 4 4" xfId="10734" xr:uid="{00000000-0005-0000-0000-0000ED270000}"/>
    <cellStyle name="Date 2 3 3 3 2 4 5" xfId="10735" xr:uid="{00000000-0005-0000-0000-0000EE270000}"/>
    <cellStyle name="Date 2 3 3 3 2 4 6" xfId="10736" xr:uid="{00000000-0005-0000-0000-0000EF270000}"/>
    <cellStyle name="Date 2 3 3 3 2 4 7" xfId="10737" xr:uid="{00000000-0005-0000-0000-0000F0270000}"/>
    <cellStyle name="Date 2 3 3 3 2 5" xfId="10738" xr:uid="{00000000-0005-0000-0000-0000F1270000}"/>
    <cellStyle name="Date 2 3 3 3 2 5 2" xfId="10739" xr:uid="{00000000-0005-0000-0000-0000F2270000}"/>
    <cellStyle name="Date 2 3 3 3 2 5 3" xfId="10740" xr:uid="{00000000-0005-0000-0000-0000F3270000}"/>
    <cellStyle name="Date 2 3 3 3 2 5 3 2" xfId="10741" xr:uid="{00000000-0005-0000-0000-0000F4270000}"/>
    <cellStyle name="Date 2 3 3 3 2 6" xfId="10742" xr:uid="{00000000-0005-0000-0000-0000F5270000}"/>
    <cellStyle name="Date 2 3 3 3 2 7" xfId="10743" xr:uid="{00000000-0005-0000-0000-0000F6270000}"/>
    <cellStyle name="Date 2 3 3 3 2 8" xfId="10744" xr:uid="{00000000-0005-0000-0000-0000F7270000}"/>
    <cellStyle name="Date 2 3 3 3 2 9" xfId="10745" xr:uid="{00000000-0005-0000-0000-0000F8270000}"/>
    <cellStyle name="Date 2 3 3 3 3" xfId="10746" xr:uid="{00000000-0005-0000-0000-0000F9270000}"/>
    <cellStyle name="Date 2 3 3 3 3 2" xfId="10747" xr:uid="{00000000-0005-0000-0000-0000FA270000}"/>
    <cellStyle name="Date 2 3 3 3 3 2 2" xfId="10748" xr:uid="{00000000-0005-0000-0000-0000FB270000}"/>
    <cellStyle name="Date 2 3 3 3 3 2 2 2" xfId="10749" xr:uid="{00000000-0005-0000-0000-0000FC270000}"/>
    <cellStyle name="Date 2 3 3 3 3 2 2 2 2" xfId="10750" xr:uid="{00000000-0005-0000-0000-0000FD270000}"/>
    <cellStyle name="Date 2 3 3 3 3 2 2 2 3" xfId="10751" xr:uid="{00000000-0005-0000-0000-0000FE270000}"/>
    <cellStyle name="Date 2 3 3 3 3 2 2 2 3 2" xfId="10752" xr:uid="{00000000-0005-0000-0000-0000FF270000}"/>
    <cellStyle name="Date 2 3 3 3 3 2 2 2 4" xfId="10753" xr:uid="{00000000-0005-0000-0000-000000280000}"/>
    <cellStyle name="Date 2 3 3 3 3 2 2 3" xfId="10754" xr:uid="{00000000-0005-0000-0000-000001280000}"/>
    <cellStyle name="Date 2 3 3 3 3 2 2 3 2" xfId="10755" xr:uid="{00000000-0005-0000-0000-000002280000}"/>
    <cellStyle name="Date 2 3 3 3 3 2 2 3 2 2" xfId="10756" xr:uid="{00000000-0005-0000-0000-000003280000}"/>
    <cellStyle name="Date 2 3 3 3 3 2 2 4" xfId="10757" xr:uid="{00000000-0005-0000-0000-000004280000}"/>
    <cellStyle name="Date 2 3 3 3 3 2 2 5" xfId="10758" xr:uid="{00000000-0005-0000-0000-000005280000}"/>
    <cellStyle name="Date 2 3 3 3 3 2 2 6" xfId="10759" xr:uid="{00000000-0005-0000-0000-000006280000}"/>
    <cellStyle name="Date 2 3 3 3 3 2 2 7" xfId="10760" xr:uid="{00000000-0005-0000-0000-000007280000}"/>
    <cellStyle name="Date 2 3 3 3 3 2 3" xfId="10761" xr:uid="{00000000-0005-0000-0000-000008280000}"/>
    <cellStyle name="Date 2 3 3 3 3 2 3 2" xfId="10762" xr:uid="{00000000-0005-0000-0000-000009280000}"/>
    <cellStyle name="Date 2 3 3 3 3 2 3 3" xfId="10763" xr:uid="{00000000-0005-0000-0000-00000A280000}"/>
    <cellStyle name="Date 2 3 3 3 3 2 3 3 2" xfId="10764" xr:uid="{00000000-0005-0000-0000-00000B280000}"/>
    <cellStyle name="Date 2 3 3 3 3 2 3 4" xfId="10765" xr:uid="{00000000-0005-0000-0000-00000C280000}"/>
    <cellStyle name="Date 2 3 3 3 3 2 4" xfId="10766" xr:uid="{00000000-0005-0000-0000-00000D280000}"/>
    <cellStyle name="Date 2 3 3 3 3 2 4 2" xfId="10767" xr:uid="{00000000-0005-0000-0000-00000E280000}"/>
    <cellStyle name="Date 2 3 3 3 3 2 4 2 2" xfId="10768" xr:uid="{00000000-0005-0000-0000-00000F280000}"/>
    <cellStyle name="Date 2 3 3 3 3 2 5" xfId="10769" xr:uid="{00000000-0005-0000-0000-000010280000}"/>
    <cellStyle name="Date 2 3 3 3 3 2 6" xfId="10770" xr:uid="{00000000-0005-0000-0000-000011280000}"/>
    <cellStyle name="Date 2 3 3 3 3 2 7" xfId="10771" xr:uid="{00000000-0005-0000-0000-000012280000}"/>
    <cellStyle name="Date 2 3 3 3 3 2 8" xfId="10772" xr:uid="{00000000-0005-0000-0000-000013280000}"/>
    <cellStyle name="Date 2 3 3 3 3 3" xfId="10773" xr:uid="{00000000-0005-0000-0000-000014280000}"/>
    <cellStyle name="Date 2 3 3 3 3 3 2" xfId="10774" xr:uid="{00000000-0005-0000-0000-000015280000}"/>
    <cellStyle name="Date 2 3 3 3 3 3 2 2" xfId="10775" xr:uid="{00000000-0005-0000-0000-000016280000}"/>
    <cellStyle name="Date 2 3 3 3 3 3 2 3" xfId="10776" xr:uid="{00000000-0005-0000-0000-000017280000}"/>
    <cellStyle name="Date 2 3 3 3 3 3 2 3 2" xfId="10777" xr:uid="{00000000-0005-0000-0000-000018280000}"/>
    <cellStyle name="Date 2 3 3 3 3 3 2 4" xfId="10778" xr:uid="{00000000-0005-0000-0000-000019280000}"/>
    <cellStyle name="Date 2 3 3 3 3 3 3" xfId="10779" xr:uid="{00000000-0005-0000-0000-00001A280000}"/>
    <cellStyle name="Date 2 3 3 3 3 3 3 2" xfId="10780" xr:uid="{00000000-0005-0000-0000-00001B280000}"/>
    <cellStyle name="Date 2 3 3 3 3 3 3 2 2" xfId="10781" xr:uid="{00000000-0005-0000-0000-00001C280000}"/>
    <cellStyle name="Date 2 3 3 3 3 3 4" xfId="10782" xr:uid="{00000000-0005-0000-0000-00001D280000}"/>
    <cellStyle name="Date 2 3 3 3 3 3 5" xfId="10783" xr:uid="{00000000-0005-0000-0000-00001E280000}"/>
    <cellStyle name="Date 2 3 3 3 3 3 6" xfId="10784" xr:uid="{00000000-0005-0000-0000-00001F280000}"/>
    <cellStyle name="Date 2 3 3 3 3 3 7" xfId="10785" xr:uid="{00000000-0005-0000-0000-000020280000}"/>
    <cellStyle name="Date 2 3 3 3 3 4" xfId="10786" xr:uid="{00000000-0005-0000-0000-000021280000}"/>
    <cellStyle name="Date 2 3 3 3 3 4 2" xfId="10787" xr:uid="{00000000-0005-0000-0000-000022280000}"/>
    <cellStyle name="Date 2 3 3 3 3 4 3" xfId="10788" xr:uid="{00000000-0005-0000-0000-000023280000}"/>
    <cellStyle name="Date 2 3 3 3 3 4 3 2" xfId="10789" xr:uid="{00000000-0005-0000-0000-000024280000}"/>
    <cellStyle name="Date 2 3 3 3 3 5" xfId="10790" xr:uid="{00000000-0005-0000-0000-000025280000}"/>
    <cellStyle name="Date 2 3 3 3 4" xfId="10791" xr:uid="{00000000-0005-0000-0000-000026280000}"/>
    <cellStyle name="Date 2 3 3 3 4 2" xfId="10792" xr:uid="{00000000-0005-0000-0000-000027280000}"/>
    <cellStyle name="Date 2 3 3 3 4 2 2" xfId="10793" xr:uid="{00000000-0005-0000-0000-000028280000}"/>
    <cellStyle name="Date 2 3 3 3 4 2 2 2" xfId="10794" xr:uid="{00000000-0005-0000-0000-000029280000}"/>
    <cellStyle name="Date 2 3 3 3 4 2 2 2 2" xfId="10795" xr:uid="{00000000-0005-0000-0000-00002A280000}"/>
    <cellStyle name="Date 2 3 3 3 4 2 2 2 2 2" xfId="10796" xr:uid="{00000000-0005-0000-0000-00002B280000}"/>
    <cellStyle name="Date 2 3 3 3 4 2 2 2 2 3" xfId="10797" xr:uid="{00000000-0005-0000-0000-00002C280000}"/>
    <cellStyle name="Date 2 3 3 3 4 2 2 2 2 3 2" xfId="10798" xr:uid="{00000000-0005-0000-0000-00002D280000}"/>
    <cellStyle name="Date 2 3 3 3 4 2 2 2 2 4" xfId="10799" xr:uid="{00000000-0005-0000-0000-00002E280000}"/>
    <cellStyle name="Date 2 3 3 3 4 2 2 2 3" xfId="10800" xr:uid="{00000000-0005-0000-0000-00002F280000}"/>
    <cellStyle name="Date 2 3 3 3 4 2 2 2 3 2" xfId="10801" xr:uid="{00000000-0005-0000-0000-000030280000}"/>
    <cellStyle name="Date 2 3 3 3 4 2 2 2 3 2 2" xfId="10802" xr:uid="{00000000-0005-0000-0000-000031280000}"/>
    <cellStyle name="Date 2 3 3 3 4 2 2 2 4" xfId="10803" xr:uid="{00000000-0005-0000-0000-000032280000}"/>
    <cellStyle name="Date 2 3 3 3 4 2 2 2 5" xfId="10804" xr:uid="{00000000-0005-0000-0000-000033280000}"/>
    <cellStyle name="Date 2 3 3 3 4 2 2 2 6" xfId="10805" xr:uid="{00000000-0005-0000-0000-000034280000}"/>
    <cellStyle name="Date 2 3 3 3 4 2 2 2 7" xfId="10806" xr:uid="{00000000-0005-0000-0000-000035280000}"/>
    <cellStyle name="Date 2 3 3 3 4 2 2 3" xfId="10807" xr:uid="{00000000-0005-0000-0000-000036280000}"/>
    <cellStyle name="Date 2 3 3 3 4 2 2 3 2" xfId="10808" xr:uid="{00000000-0005-0000-0000-000037280000}"/>
    <cellStyle name="Date 2 3 3 3 4 2 2 3 3" xfId="10809" xr:uid="{00000000-0005-0000-0000-000038280000}"/>
    <cellStyle name="Date 2 3 3 3 4 2 2 3 3 2" xfId="10810" xr:uid="{00000000-0005-0000-0000-000039280000}"/>
    <cellStyle name="Date 2 3 3 3 4 2 2 3 4" xfId="10811" xr:uid="{00000000-0005-0000-0000-00003A280000}"/>
    <cellStyle name="Date 2 3 3 3 4 2 2 4" xfId="10812" xr:uid="{00000000-0005-0000-0000-00003B280000}"/>
    <cellStyle name="Date 2 3 3 3 4 2 2 4 2" xfId="10813" xr:uid="{00000000-0005-0000-0000-00003C280000}"/>
    <cellStyle name="Date 2 3 3 3 4 2 2 4 2 2" xfId="10814" xr:uid="{00000000-0005-0000-0000-00003D280000}"/>
    <cellStyle name="Date 2 3 3 3 4 2 2 5" xfId="10815" xr:uid="{00000000-0005-0000-0000-00003E280000}"/>
    <cellStyle name="Date 2 3 3 3 4 2 2 6" xfId="10816" xr:uid="{00000000-0005-0000-0000-00003F280000}"/>
    <cellStyle name="Date 2 3 3 3 4 2 2 7" xfId="10817" xr:uid="{00000000-0005-0000-0000-000040280000}"/>
    <cellStyle name="Date 2 3 3 3 4 2 2 8" xfId="10818" xr:uid="{00000000-0005-0000-0000-000041280000}"/>
    <cellStyle name="Date 2 3 3 3 4 2 3" xfId="10819" xr:uid="{00000000-0005-0000-0000-000042280000}"/>
    <cellStyle name="Date 2 3 3 3 4 2 3 2" xfId="10820" xr:uid="{00000000-0005-0000-0000-000043280000}"/>
    <cellStyle name="Date 2 3 3 3 4 2 3 2 2" xfId="10821" xr:uid="{00000000-0005-0000-0000-000044280000}"/>
    <cellStyle name="Date 2 3 3 3 4 2 3 2 3" xfId="10822" xr:uid="{00000000-0005-0000-0000-000045280000}"/>
    <cellStyle name="Date 2 3 3 3 4 2 3 2 3 2" xfId="10823" xr:uid="{00000000-0005-0000-0000-000046280000}"/>
    <cellStyle name="Date 2 3 3 3 4 2 3 2 4" xfId="10824" xr:uid="{00000000-0005-0000-0000-000047280000}"/>
    <cellStyle name="Date 2 3 3 3 4 2 3 3" xfId="10825" xr:uid="{00000000-0005-0000-0000-000048280000}"/>
    <cellStyle name="Date 2 3 3 3 4 2 3 3 2" xfId="10826" xr:uid="{00000000-0005-0000-0000-000049280000}"/>
    <cellStyle name="Date 2 3 3 3 4 2 3 3 2 2" xfId="10827" xr:uid="{00000000-0005-0000-0000-00004A280000}"/>
    <cellStyle name="Date 2 3 3 3 4 2 3 4" xfId="10828" xr:uid="{00000000-0005-0000-0000-00004B280000}"/>
    <cellStyle name="Date 2 3 3 3 4 2 3 5" xfId="10829" xr:uid="{00000000-0005-0000-0000-00004C280000}"/>
    <cellStyle name="Date 2 3 3 3 4 2 3 6" xfId="10830" xr:uid="{00000000-0005-0000-0000-00004D280000}"/>
    <cellStyle name="Date 2 3 3 3 4 2 3 7" xfId="10831" xr:uid="{00000000-0005-0000-0000-00004E280000}"/>
    <cellStyle name="Date 2 3 3 3 4 2 4" xfId="10832" xr:uid="{00000000-0005-0000-0000-00004F280000}"/>
    <cellStyle name="Date 2 3 3 3 4 2 4 2" xfId="10833" xr:uid="{00000000-0005-0000-0000-000050280000}"/>
    <cellStyle name="Date 2 3 3 3 4 2 4 3" xfId="10834" xr:uid="{00000000-0005-0000-0000-000051280000}"/>
    <cellStyle name="Date 2 3 3 3 4 2 4 3 2" xfId="10835" xr:uid="{00000000-0005-0000-0000-000052280000}"/>
    <cellStyle name="Date 2 3 3 3 4 2 5" xfId="10836" xr:uid="{00000000-0005-0000-0000-000053280000}"/>
    <cellStyle name="Date 2 3 3 3 4 3" xfId="10837" xr:uid="{00000000-0005-0000-0000-000054280000}"/>
    <cellStyle name="Date 2 3 3 3 4 3 2" xfId="10838" xr:uid="{00000000-0005-0000-0000-000055280000}"/>
    <cellStyle name="Date 2 3 3 3 4 3 2 2" xfId="10839" xr:uid="{00000000-0005-0000-0000-000056280000}"/>
    <cellStyle name="Date 2 3 3 3 4 3 2 2 2" xfId="10840" xr:uid="{00000000-0005-0000-0000-000057280000}"/>
    <cellStyle name="Date 2 3 3 3 4 3 2 2 3" xfId="10841" xr:uid="{00000000-0005-0000-0000-000058280000}"/>
    <cellStyle name="Date 2 3 3 3 4 3 2 2 3 2" xfId="10842" xr:uid="{00000000-0005-0000-0000-000059280000}"/>
    <cellStyle name="Date 2 3 3 3 4 3 2 2 4" xfId="10843" xr:uid="{00000000-0005-0000-0000-00005A280000}"/>
    <cellStyle name="Date 2 3 3 3 4 3 2 3" xfId="10844" xr:uid="{00000000-0005-0000-0000-00005B280000}"/>
    <cellStyle name="Date 2 3 3 3 4 3 2 3 2" xfId="10845" xr:uid="{00000000-0005-0000-0000-00005C280000}"/>
    <cellStyle name="Date 2 3 3 3 4 3 2 3 2 2" xfId="10846" xr:uid="{00000000-0005-0000-0000-00005D280000}"/>
    <cellStyle name="Date 2 3 3 3 4 3 2 4" xfId="10847" xr:uid="{00000000-0005-0000-0000-00005E280000}"/>
    <cellStyle name="Date 2 3 3 3 4 3 2 5" xfId="10848" xr:uid="{00000000-0005-0000-0000-00005F280000}"/>
    <cellStyle name="Date 2 3 3 3 4 3 2 6" xfId="10849" xr:uid="{00000000-0005-0000-0000-000060280000}"/>
    <cellStyle name="Date 2 3 3 3 4 3 2 7" xfId="10850" xr:uid="{00000000-0005-0000-0000-000061280000}"/>
    <cellStyle name="Date 2 3 3 3 4 3 3" xfId="10851" xr:uid="{00000000-0005-0000-0000-000062280000}"/>
    <cellStyle name="Date 2 3 3 3 4 3 3 2" xfId="10852" xr:uid="{00000000-0005-0000-0000-000063280000}"/>
    <cellStyle name="Date 2 3 3 3 4 3 3 3" xfId="10853" xr:uid="{00000000-0005-0000-0000-000064280000}"/>
    <cellStyle name="Date 2 3 3 3 4 3 3 3 2" xfId="10854" xr:uid="{00000000-0005-0000-0000-000065280000}"/>
    <cellStyle name="Date 2 3 3 3 4 3 3 4" xfId="10855" xr:uid="{00000000-0005-0000-0000-000066280000}"/>
    <cellStyle name="Date 2 3 3 3 4 3 4" xfId="10856" xr:uid="{00000000-0005-0000-0000-000067280000}"/>
    <cellStyle name="Date 2 3 3 3 4 3 4 2" xfId="10857" xr:uid="{00000000-0005-0000-0000-000068280000}"/>
    <cellStyle name="Date 2 3 3 3 4 3 4 2 2" xfId="10858" xr:uid="{00000000-0005-0000-0000-000069280000}"/>
    <cellStyle name="Date 2 3 3 3 4 3 5" xfId="10859" xr:uid="{00000000-0005-0000-0000-00006A280000}"/>
    <cellStyle name="Date 2 3 3 3 4 3 6" xfId="10860" xr:uid="{00000000-0005-0000-0000-00006B280000}"/>
    <cellStyle name="Date 2 3 3 3 4 3 7" xfId="10861" xr:uid="{00000000-0005-0000-0000-00006C280000}"/>
    <cellStyle name="Date 2 3 3 3 4 3 8" xfId="10862" xr:uid="{00000000-0005-0000-0000-00006D280000}"/>
    <cellStyle name="Date 2 3 3 3 4 4" xfId="10863" xr:uid="{00000000-0005-0000-0000-00006E280000}"/>
    <cellStyle name="Date 2 3 3 3 4 4 2" xfId="10864" xr:uid="{00000000-0005-0000-0000-00006F280000}"/>
    <cellStyle name="Date 2 3 3 3 4 4 2 2" xfId="10865" xr:uid="{00000000-0005-0000-0000-000070280000}"/>
    <cellStyle name="Date 2 3 3 3 4 4 2 3" xfId="10866" xr:uid="{00000000-0005-0000-0000-000071280000}"/>
    <cellStyle name="Date 2 3 3 3 4 4 2 3 2" xfId="10867" xr:uid="{00000000-0005-0000-0000-000072280000}"/>
    <cellStyle name="Date 2 3 3 3 4 4 2 4" xfId="10868" xr:uid="{00000000-0005-0000-0000-000073280000}"/>
    <cellStyle name="Date 2 3 3 3 4 4 3" xfId="10869" xr:uid="{00000000-0005-0000-0000-000074280000}"/>
    <cellStyle name="Date 2 3 3 3 4 4 3 2" xfId="10870" xr:uid="{00000000-0005-0000-0000-000075280000}"/>
    <cellStyle name="Date 2 3 3 3 4 4 3 2 2" xfId="10871" xr:uid="{00000000-0005-0000-0000-000076280000}"/>
    <cellStyle name="Date 2 3 3 3 4 4 4" xfId="10872" xr:uid="{00000000-0005-0000-0000-000077280000}"/>
    <cellStyle name="Date 2 3 3 3 4 4 5" xfId="10873" xr:uid="{00000000-0005-0000-0000-000078280000}"/>
    <cellStyle name="Date 2 3 3 3 4 4 6" xfId="10874" xr:uid="{00000000-0005-0000-0000-000079280000}"/>
    <cellStyle name="Date 2 3 3 3 4 4 7" xfId="10875" xr:uid="{00000000-0005-0000-0000-00007A280000}"/>
    <cellStyle name="Date 2 3 3 3 4 5" xfId="10876" xr:uid="{00000000-0005-0000-0000-00007B280000}"/>
    <cellStyle name="Date 2 3 3 3 4 5 2" xfId="10877" xr:uid="{00000000-0005-0000-0000-00007C280000}"/>
    <cellStyle name="Date 2 3 3 3 4 5 3" xfId="10878" xr:uid="{00000000-0005-0000-0000-00007D280000}"/>
    <cellStyle name="Date 2 3 3 3 4 5 3 2" xfId="10879" xr:uid="{00000000-0005-0000-0000-00007E280000}"/>
    <cellStyle name="Date 2 3 3 3 4 6" xfId="10880" xr:uid="{00000000-0005-0000-0000-00007F280000}"/>
    <cellStyle name="Date 2 3 3 3 4 7" xfId="10881" xr:uid="{00000000-0005-0000-0000-000080280000}"/>
    <cellStyle name="Date 2 3 3 3 4 8" xfId="10882" xr:uid="{00000000-0005-0000-0000-000081280000}"/>
    <cellStyle name="Date 2 3 3 3 4 9" xfId="10883" xr:uid="{00000000-0005-0000-0000-000082280000}"/>
    <cellStyle name="Date 2 3 3 3 5" xfId="10884" xr:uid="{00000000-0005-0000-0000-000083280000}"/>
    <cellStyle name="Date 2 3 3 3 5 2" xfId="10885" xr:uid="{00000000-0005-0000-0000-000084280000}"/>
    <cellStyle name="Date 2 3 3 3 5 2 2" xfId="10886" xr:uid="{00000000-0005-0000-0000-000085280000}"/>
    <cellStyle name="Date 2 3 3 3 5 2 2 2" xfId="10887" xr:uid="{00000000-0005-0000-0000-000086280000}"/>
    <cellStyle name="Date 2 3 3 3 5 2 2 3" xfId="10888" xr:uid="{00000000-0005-0000-0000-000087280000}"/>
    <cellStyle name="Date 2 3 3 3 5 2 2 3 2" xfId="10889" xr:uid="{00000000-0005-0000-0000-000088280000}"/>
    <cellStyle name="Date 2 3 3 3 5 2 2 4" xfId="10890" xr:uid="{00000000-0005-0000-0000-000089280000}"/>
    <cellStyle name="Date 2 3 3 3 5 2 3" xfId="10891" xr:uid="{00000000-0005-0000-0000-00008A280000}"/>
    <cellStyle name="Date 2 3 3 3 5 2 3 2" xfId="10892" xr:uid="{00000000-0005-0000-0000-00008B280000}"/>
    <cellStyle name="Date 2 3 3 3 5 2 3 2 2" xfId="10893" xr:uid="{00000000-0005-0000-0000-00008C280000}"/>
    <cellStyle name="Date 2 3 3 3 5 2 4" xfId="10894" xr:uid="{00000000-0005-0000-0000-00008D280000}"/>
    <cellStyle name="Date 2 3 3 3 5 2 5" xfId="10895" xr:uid="{00000000-0005-0000-0000-00008E280000}"/>
    <cellStyle name="Date 2 3 3 3 5 2 6" xfId="10896" xr:uid="{00000000-0005-0000-0000-00008F280000}"/>
    <cellStyle name="Date 2 3 3 3 5 2 7" xfId="10897" xr:uid="{00000000-0005-0000-0000-000090280000}"/>
    <cellStyle name="Date 2 3 3 3 5 3" xfId="10898" xr:uid="{00000000-0005-0000-0000-000091280000}"/>
    <cellStyle name="Date 2 3 3 3 5 3 2" xfId="10899" xr:uid="{00000000-0005-0000-0000-000092280000}"/>
    <cellStyle name="Date 2 3 3 3 5 3 3" xfId="10900" xr:uid="{00000000-0005-0000-0000-000093280000}"/>
    <cellStyle name="Date 2 3 3 3 5 3 3 2" xfId="10901" xr:uid="{00000000-0005-0000-0000-000094280000}"/>
    <cellStyle name="Date 2 3 3 3 5 3 4" xfId="10902" xr:uid="{00000000-0005-0000-0000-000095280000}"/>
    <cellStyle name="Date 2 3 3 3 5 4" xfId="10903" xr:uid="{00000000-0005-0000-0000-000096280000}"/>
    <cellStyle name="Date 2 3 3 3 5 4 2" xfId="10904" xr:uid="{00000000-0005-0000-0000-000097280000}"/>
    <cellStyle name="Date 2 3 3 3 5 4 2 2" xfId="10905" xr:uid="{00000000-0005-0000-0000-000098280000}"/>
    <cellStyle name="Date 2 3 3 3 5 5" xfId="10906" xr:uid="{00000000-0005-0000-0000-000099280000}"/>
    <cellStyle name="Date 2 3 3 3 5 6" xfId="10907" xr:uid="{00000000-0005-0000-0000-00009A280000}"/>
    <cellStyle name="Date 2 3 3 3 5 7" xfId="10908" xr:uid="{00000000-0005-0000-0000-00009B280000}"/>
    <cellStyle name="Date 2 3 3 3 5 8" xfId="10909" xr:uid="{00000000-0005-0000-0000-00009C280000}"/>
    <cellStyle name="Date 2 3 3 3 6" xfId="10910" xr:uid="{00000000-0005-0000-0000-00009D280000}"/>
    <cellStyle name="Date 2 3 3 3 6 2" xfId="10911" xr:uid="{00000000-0005-0000-0000-00009E280000}"/>
    <cellStyle name="Date 2 3 3 3 6 2 2" xfId="10912" xr:uid="{00000000-0005-0000-0000-00009F280000}"/>
    <cellStyle name="Date 2 3 3 3 6 2 3" xfId="10913" xr:uid="{00000000-0005-0000-0000-0000A0280000}"/>
    <cellStyle name="Date 2 3 3 3 6 2 3 2" xfId="10914" xr:uid="{00000000-0005-0000-0000-0000A1280000}"/>
    <cellStyle name="Date 2 3 3 3 6 2 4" xfId="10915" xr:uid="{00000000-0005-0000-0000-0000A2280000}"/>
    <cellStyle name="Date 2 3 3 3 6 3" xfId="10916" xr:uid="{00000000-0005-0000-0000-0000A3280000}"/>
    <cellStyle name="Date 2 3 3 3 6 3 2" xfId="10917" xr:uid="{00000000-0005-0000-0000-0000A4280000}"/>
    <cellStyle name="Date 2 3 3 3 6 3 2 2" xfId="10918" xr:uid="{00000000-0005-0000-0000-0000A5280000}"/>
    <cellStyle name="Date 2 3 3 3 6 4" xfId="10919" xr:uid="{00000000-0005-0000-0000-0000A6280000}"/>
    <cellStyle name="Date 2 3 3 3 6 5" xfId="10920" xr:uid="{00000000-0005-0000-0000-0000A7280000}"/>
    <cellStyle name="Date 2 3 3 3 6 6" xfId="10921" xr:uid="{00000000-0005-0000-0000-0000A8280000}"/>
    <cellStyle name="Date 2 3 3 3 6 7" xfId="10922" xr:uid="{00000000-0005-0000-0000-0000A9280000}"/>
    <cellStyle name="Date 2 3 3 3 7" xfId="10923" xr:uid="{00000000-0005-0000-0000-0000AA280000}"/>
    <cellStyle name="Date 2 3 3 3 7 2" xfId="10924" xr:uid="{00000000-0005-0000-0000-0000AB280000}"/>
    <cellStyle name="Date 2 3 3 3 7 3" xfId="10925" xr:uid="{00000000-0005-0000-0000-0000AC280000}"/>
    <cellStyle name="Date 2 3 3 3 7 3 2" xfId="10926" xr:uid="{00000000-0005-0000-0000-0000AD280000}"/>
    <cellStyle name="Date 2 3 3 3 8" xfId="10927" xr:uid="{00000000-0005-0000-0000-0000AE280000}"/>
    <cellStyle name="Date 2 3 3 3 9" xfId="10928" xr:uid="{00000000-0005-0000-0000-0000AF280000}"/>
    <cellStyle name="Date 2 3 3 4" xfId="115" xr:uid="{00000000-0005-0000-0000-0000B0280000}"/>
    <cellStyle name="Date 2 3 3 4 2" xfId="10929" xr:uid="{00000000-0005-0000-0000-0000B1280000}"/>
    <cellStyle name="Date 2 3 3 4 2 2" xfId="10930" xr:uid="{00000000-0005-0000-0000-0000B2280000}"/>
    <cellStyle name="Date 2 3 3 4 2 2 2" xfId="10931" xr:uid="{00000000-0005-0000-0000-0000B3280000}"/>
    <cellStyle name="Date 2 3 3 4 2 2 2 2" xfId="10932" xr:uid="{00000000-0005-0000-0000-0000B4280000}"/>
    <cellStyle name="Date 2 3 3 4 2 2 2 2 2" xfId="10933" xr:uid="{00000000-0005-0000-0000-0000B5280000}"/>
    <cellStyle name="Date 2 3 3 4 2 2 2 2 3" xfId="10934" xr:uid="{00000000-0005-0000-0000-0000B6280000}"/>
    <cellStyle name="Date 2 3 3 4 2 2 2 2 3 2" xfId="10935" xr:uid="{00000000-0005-0000-0000-0000B7280000}"/>
    <cellStyle name="Date 2 3 3 4 2 2 2 2 4" xfId="10936" xr:uid="{00000000-0005-0000-0000-0000B8280000}"/>
    <cellStyle name="Date 2 3 3 4 2 2 2 3" xfId="10937" xr:uid="{00000000-0005-0000-0000-0000B9280000}"/>
    <cellStyle name="Date 2 3 3 4 2 2 2 3 2" xfId="10938" xr:uid="{00000000-0005-0000-0000-0000BA280000}"/>
    <cellStyle name="Date 2 3 3 4 2 2 2 3 2 2" xfId="10939" xr:uid="{00000000-0005-0000-0000-0000BB280000}"/>
    <cellStyle name="Date 2 3 3 4 2 2 2 4" xfId="10940" xr:uid="{00000000-0005-0000-0000-0000BC280000}"/>
    <cellStyle name="Date 2 3 3 4 2 2 2 5" xfId="10941" xr:uid="{00000000-0005-0000-0000-0000BD280000}"/>
    <cellStyle name="Date 2 3 3 4 2 2 2 6" xfId="10942" xr:uid="{00000000-0005-0000-0000-0000BE280000}"/>
    <cellStyle name="Date 2 3 3 4 2 2 2 7" xfId="10943" xr:uid="{00000000-0005-0000-0000-0000BF280000}"/>
    <cellStyle name="Date 2 3 3 4 2 2 3" xfId="10944" xr:uid="{00000000-0005-0000-0000-0000C0280000}"/>
    <cellStyle name="Date 2 3 3 4 2 2 3 2" xfId="10945" xr:uid="{00000000-0005-0000-0000-0000C1280000}"/>
    <cellStyle name="Date 2 3 3 4 2 2 3 3" xfId="10946" xr:uid="{00000000-0005-0000-0000-0000C2280000}"/>
    <cellStyle name="Date 2 3 3 4 2 2 3 3 2" xfId="10947" xr:uid="{00000000-0005-0000-0000-0000C3280000}"/>
    <cellStyle name="Date 2 3 3 4 2 2 3 4" xfId="10948" xr:uid="{00000000-0005-0000-0000-0000C4280000}"/>
    <cellStyle name="Date 2 3 3 4 2 2 4" xfId="10949" xr:uid="{00000000-0005-0000-0000-0000C5280000}"/>
    <cellStyle name="Date 2 3 3 4 2 2 4 2" xfId="10950" xr:uid="{00000000-0005-0000-0000-0000C6280000}"/>
    <cellStyle name="Date 2 3 3 4 2 2 4 2 2" xfId="10951" xr:uid="{00000000-0005-0000-0000-0000C7280000}"/>
    <cellStyle name="Date 2 3 3 4 2 2 5" xfId="10952" xr:uid="{00000000-0005-0000-0000-0000C8280000}"/>
    <cellStyle name="Date 2 3 3 4 2 2 6" xfId="10953" xr:uid="{00000000-0005-0000-0000-0000C9280000}"/>
    <cellStyle name="Date 2 3 3 4 2 2 7" xfId="10954" xr:uid="{00000000-0005-0000-0000-0000CA280000}"/>
    <cellStyle name="Date 2 3 3 4 2 2 8" xfId="10955" xr:uid="{00000000-0005-0000-0000-0000CB280000}"/>
    <cellStyle name="Date 2 3 3 4 2 3" xfId="10956" xr:uid="{00000000-0005-0000-0000-0000CC280000}"/>
    <cellStyle name="Date 2 3 3 4 2 3 2" xfId="10957" xr:uid="{00000000-0005-0000-0000-0000CD280000}"/>
    <cellStyle name="Date 2 3 3 4 2 3 2 2" xfId="10958" xr:uid="{00000000-0005-0000-0000-0000CE280000}"/>
    <cellStyle name="Date 2 3 3 4 2 3 2 3" xfId="10959" xr:uid="{00000000-0005-0000-0000-0000CF280000}"/>
    <cellStyle name="Date 2 3 3 4 2 3 2 3 2" xfId="10960" xr:uid="{00000000-0005-0000-0000-0000D0280000}"/>
    <cellStyle name="Date 2 3 3 4 2 3 2 4" xfId="10961" xr:uid="{00000000-0005-0000-0000-0000D1280000}"/>
    <cellStyle name="Date 2 3 3 4 2 3 3" xfId="10962" xr:uid="{00000000-0005-0000-0000-0000D2280000}"/>
    <cellStyle name="Date 2 3 3 4 2 3 3 2" xfId="10963" xr:uid="{00000000-0005-0000-0000-0000D3280000}"/>
    <cellStyle name="Date 2 3 3 4 2 3 3 2 2" xfId="10964" xr:uid="{00000000-0005-0000-0000-0000D4280000}"/>
    <cellStyle name="Date 2 3 3 4 2 3 4" xfId="10965" xr:uid="{00000000-0005-0000-0000-0000D5280000}"/>
    <cellStyle name="Date 2 3 3 4 2 3 5" xfId="10966" xr:uid="{00000000-0005-0000-0000-0000D6280000}"/>
    <cellStyle name="Date 2 3 3 4 2 3 6" xfId="10967" xr:uid="{00000000-0005-0000-0000-0000D7280000}"/>
    <cellStyle name="Date 2 3 3 4 2 3 7" xfId="10968" xr:uid="{00000000-0005-0000-0000-0000D8280000}"/>
    <cellStyle name="Date 2 3 3 4 2 4" xfId="10969" xr:uid="{00000000-0005-0000-0000-0000D9280000}"/>
    <cellStyle name="Date 2 3 3 4 2 4 2" xfId="10970" xr:uid="{00000000-0005-0000-0000-0000DA280000}"/>
    <cellStyle name="Date 2 3 3 4 2 4 3" xfId="10971" xr:uid="{00000000-0005-0000-0000-0000DB280000}"/>
    <cellStyle name="Date 2 3 3 4 2 4 3 2" xfId="10972" xr:uid="{00000000-0005-0000-0000-0000DC280000}"/>
    <cellStyle name="Date 2 3 3 4 2 5" xfId="10973" xr:uid="{00000000-0005-0000-0000-0000DD280000}"/>
    <cellStyle name="Date 2 3 3 4 3" xfId="10974" xr:uid="{00000000-0005-0000-0000-0000DE280000}"/>
    <cellStyle name="Date 2 3 3 4 3 2" xfId="10975" xr:uid="{00000000-0005-0000-0000-0000DF280000}"/>
    <cellStyle name="Date 2 3 3 4 3 2 2" xfId="10976" xr:uid="{00000000-0005-0000-0000-0000E0280000}"/>
    <cellStyle name="Date 2 3 3 4 3 2 2 2" xfId="10977" xr:uid="{00000000-0005-0000-0000-0000E1280000}"/>
    <cellStyle name="Date 2 3 3 4 3 2 2 3" xfId="10978" xr:uid="{00000000-0005-0000-0000-0000E2280000}"/>
    <cellStyle name="Date 2 3 3 4 3 2 2 3 2" xfId="10979" xr:uid="{00000000-0005-0000-0000-0000E3280000}"/>
    <cellStyle name="Date 2 3 3 4 3 2 2 4" xfId="10980" xr:uid="{00000000-0005-0000-0000-0000E4280000}"/>
    <cellStyle name="Date 2 3 3 4 3 2 3" xfId="10981" xr:uid="{00000000-0005-0000-0000-0000E5280000}"/>
    <cellStyle name="Date 2 3 3 4 3 2 3 2" xfId="10982" xr:uid="{00000000-0005-0000-0000-0000E6280000}"/>
    <cellStyle name="Date 2 3 3 4 3 2 3 2 2" xfId="10983" xr:uid="{00000000-0005-0000-0000-0000E7280000}"/>
    <cellStyle name="Date 2 3 3 4 3 2 4" xfId="10984" xr:uid="{00000000-0005-0000-0000-0000E8280000}"/>
    <cellStyle name="Date 2 3 3 4 3 2 5" xfId="10985" xr:uid="{00000000-0005-0000-0000-0000E9280000}"/>
    <cellStyle name="Date 2 3 3 4 3 2 6" xfId="10986" xr:uid="{00000000-0005-0000-0000-0000EA280000}"/>
    <cellStyle name="Date 2 3 3 4 3 2 7" xfId="10987" xr:uid="{00000000-0005-0000-0000-0000EB280000}"/>
    <cellStyle name="Date 2 3 3 4 3 3" xfId="10988" xr:uid="{00000000-0005-0000-0000-0000EC280000}"/>
    <cellStyle name="Date 2 3 3 4 3 3 2" xfId="10989" xr:uid="{00000000-0005-0000-0000-0000ED280000}"/>
    <cellStyle name="Date 2 3 3 4 3 3 3" xfId="10990" xr:uid="{00000000-0005-0000-0000-0000EE280000}"/>
    <cellStyle name="Date 2 3 3 4 3 3 3 2" xfId="10991" xr:uid="{00000000-0005-0000-0000-0000EF280000}"/>
    <cellStyle name="Date 2 3 3 4 3 3 4" xfId="10992" xr:uid="{00000000-0005-0000-0000-0000F0280000}"/>
    <cellStyle name="Date 2 3 3 4 3 4" xfId="10993" xr:uid="{00000000-0005-0000-0000-0000F1280000}"/>
    <cellStyle name="Date 2 3 3 4 3 4 2" xfId="10994" xr:uid="{00000000-0005-0000-0000-0000F2280000}"/>
    <cellStyle name="Date 2 3 3 4 3 4 2 2" xfId="10995" xr:uid="{00000000-0005-0000-0000-0000F3280000}"/>
    <cellStyle name="Date 2 3 3 4 3 5" xfId="10996" xr:uid="{00000000-0005-0000-0000-0000F4280000}"/>
    <cellStyle name="Date 2 3 3 4 3 6" xfId="10997" xr:uid="{00000000-0005-0000-0000-0000F5280000}"/>
    <cellStyle name="Date 2 3 3 4 3 7" xfId="10998" xr:uid="{00000000-0005-0000-0000-0000F6280000}"/>
    <cellStyle name="Date 2 3 3 4 3 8" xfId="10999" xr:uid="{00000000-0005-0000-0000-0000F7280000}"/>
    <cellStyle name="Date 2 3 3 4 4" xfId="11000" xr:uid="{00000000-0005-0000-0000-0000F8280000}"/>
    <cellStyle name="Date 2 3 3 4 4 2" xfId="11001" xr:uid="{00000000-0005-0000-0000-0000F9280000}"/>
    <cellStyle name="Date 2 3 3 4 4 2 2" xfId="11002" xr:uid="{00000000-0005-0000-0000-0000FA280000}"/>
    <cellStyle name="Date 2 3 3 4 4 2 3" xfId="11003" xr:uid="{00000000-0005-0000-0000-0000FB280000}"/>
    <cellStyle name="Date 2 3 3 4 4 2 3 2" xfId="11004" xr:uid="{00000000-0005-0000-0000-0000FC280000}"/>
    <cellStyle name="Date 2 3 3 4 4 2 4" xfId="11005" xr:uid="{00000000-0005-0000-0000-0000FD280000}"/>
    <cellStyle name="Date 2 3 3 4 4 3" xfId="11006" xr:uid="{00000000-0005-0000-0000-0000FE280000}"/>
    <cellStyle name="Date 2 3 3 4 4 3 2" xfId="11007" xr:uid="{00000000-0005-0000-0000-0000FF280000}"/>
    <cellStyle name="Date 2 3 3 4 4 3 2 2" xfId="11008" xr:uid="{00000000-0005-0000-0000-000000290000}"/>
    <cellStyle name="Date 2 3 3 4 4 4" xfId="11009" xr:uid="{00000000-0005-0000-0000-000001290000}"/>
    <cellStyle name="Date 2 3 3 4 4 5" xfId="11010" xr:uid="{00000000-0005-0000-0000-000002290000}"/>
    <cellStyle name="Date 2 3 3 4 4 6" xfId="11011" xr:uid="{00000000-0005-0000-0000-000003290000}"/>
    <cellStyle name="Date 2 3 3 4 4 7" xfId="11012" xr:uid="{00000000-0005-0000-0000-000004290000}"/>
    <cellStyle name="Date 2 3 3 4 5" xfId="11013" xr:uid="{00000000-0005-0000-0000-000005290000}"/>
    <cellStyle name="Date 2 3 3 4 5 2" xfId="11014" xr:uid="{00000000-0005-0000-0000-000006290000}"/>
    <cellStyle name="Date 2 3 3 4 5 3" xfId="11015" xr:uid="{00000000-0005-0000-0000-000007290000}"/>
    <cellStyle name="Date 2 3 3 4 5 3 2" xfId="11016" xr:uid="{00000000-0005-0000-0000-000008290000}"/>
    <cellStyle name="Date 2 3 3 4 6" xfId="11017" xr:uid="{00000000-0005-0000-0000-000009290000}"/>
    <cellStyle name="Date 2 3 3 4 7" xfId="11018" xr:uid="{00000000-0005-0000-0000-00000A290000}"/>
    <cellStyle name="Date 2 3 3 4 8" xfId="11019" xr:uid="{00000000-0005-0000-0000-00000B290000}"/>
    <cellStyle name="Date 2 3 3 4 9" xfId="11020" xr:uid="{00000000-0005-0000-0000-00000C290000}"/>
    <cellStyle name="Date 2 3 3 5" xfId="116" xr:uid="{00000000-0005-0000-0000-00000D290000}"/>
    <cellStyle name="Date 2 3 3 5 2" xfId="11021" xr:uid="{00000000-0005-0000-0000-00000E290000}"/>
    <cellStyle name="Date 2 3 3 5 2 2" xfId="11022" xr:uid="{00000000-0005-0000-0000-00000F290000}"/>
    <cellStyle name="Date 2 3 3 5 2 2 2" xfId="11023" xr:uid="{00000000-0005-0000-0000-000010290000}"/>
    <cellStyle name="Date 2 3 3 5 2 2 2 2" xfId="11024" xr:uid="{00000000-0005-0000-0000-000011290000}"/>
    <cellStyle name="Date 2 3 3 5 2 2 2 2 2" xfId="11025" xr:uid="{00000000-0005-0000-0000-000012290000}"/>
    <cellStyle name="Date 2 3 3 5 2 2 2 2 3" xfId="11026" xr:uid="{00000000-0005-0000-0000-000013290000}"/>
    <cellStyle name="Date 2 3 3 5 2 2 2 2 3 2" xfId="11027" xr:uid="{00000000-0005-0000-0000-000014290000}"/>
    <cellStyle name="Date 2 3 3 5 2 2 2 2 4" xfId="11028" xr:uid="{00000000-0005-0000-0000-000015290000}"/>
    <cellStyle name="Date 2 3 3 5 2 2 2 3" xfId="11029" xr:uid="{00000000-0005-0000-0000-000016290000}"/>
    <cellStyle name="Date 2 3 3 5 2 2 2 3 2" xfId="11030" xr:uid="{00000000-0005-0000-0000-000017290000}"/>
    <cellStyle name="Date 2 3 3 5 2 2 2 3 2 2" xfId="11031" xr:uid="{00000000-0005-0000-0000-000018290000}"/>
    <cellStyle name="Date 2 3 3 5 2 2 2 4" xfId="11032" xr:uid="{00000000-0005-0000-0000-000019290000}"/>
    <cellStyle name="Date 2 3 3 5 2 2 2 5" xfId="11033" xr:uid="{00000000-0005-0000-0000-00001A290000}"/>
    <cellStyle name="Date 2 3 3 5 2 2 2 6" xfId="11034" xr:uid="{00000000-0005-0000-0000-00001B290000}"/>
    <cellStyle name="Date 2 3 3 5 2 2 2 7" xfId="11035" xr:uid="{00000000-0005-0000-0000-00001C290000}"/>
    <cellStyle name="Date 2 3 3 5 2 2 3" xfId="11036" xr:uid="{00000000-0005-0000-0000-00001D290000}"/>
    <cellStyle name="Date 2 3 3 5 2 2 3 2" xfId="11037" xr:uid="{00000000-0005-0000-0000-00001E290000}"/>
    <cellStyle name="Date 2 3 3 5 2 2 3 3" xfId="11038" xr:uid="{00000000-0005-0000-0000-00001F290000}"/>
    <cellStyle name="Date 2 3 3 5 2 2 3 3 2" xfId="11039" xr:uid="{00000000-0005-0000-0000-000020290000}"/>
    <cellStyle name="Date 2 3 3 5 2 2 3 4" xfId="11040" xr:uid="{00000000-0005-0000-0000-000021290000}"/>
    <cellStyle name="Date 2 3 3 5 2 2 4" xfId="11041" xr:uid="{00000000-0005-0000-0000-000022290000}"/>
    <cellStyle name="Date 2 3 3 5 2 2 4 2" xfId="11042" xr:uid="{00000000-0005-0000-0000-000023290000}"/>
    <cellStyle name="Date 2 3 3 5 2 2 4 2 2" xfId="11043" xr:uid="{00000000-0005-0000-0000-000024290000}"/>
    <cellStyle name="Date 2 3 3 5 2 2 5" xfId="11044" xr:uid="{00000000-0005-0000-0000-000025290000}"/>
    <cellStyle name="Date 2 3 3 5 2 2 6" xfId="11045" xr:uid="{00000000-0005-0000-0000-000026290000}"/>
    <cellStyle name="Date 2 3 3 5 2 2 7" xfId="11046" xr:uid="{00000000-0005-0000-0000-000027290000}"/>
    <cellStyle name="Date 2 3 3 5 2 2 8" xfId="11047" xr:uid="{00000000-0005-0000-0000-000028290000}"/>
    <cellStyle name="Date 2 3 3 5 2 3" xfId="11048" xr:uid="{00000000-0005-0000-0000-000029290000}"/>
    <cellStyle name="Date 2 3 3 5 2 3 2" xfId="11049" xr:uid="{00000000-0005-0000-0000-00002A290000}"/>
    <cellStyle name="Date 2 3 3 5 2 3 2 2" xfId="11050" xr:uid="{00000000-0005-0000-0000-00002B290000}"/>
    <cellStyle name="Date 2 3 3 5 2 3 2 3" xfId="11051" xr:uid="{00000000-0005-0000-0000-00002C290000}"/>
    <cellStyle name="Date 2 3 3 5 2 3 2 3 2" xfId="11052" xr:uid="{00000000-0005-0000-0000-00002D290000}"/>
    <cellStyle name="Date 2 3 3 5 2 3 2 4" xfId="11053" xr:uid="{00000000-0005-0000-0000-00002E290000}"/>
    <cellStyle name="Date 2 3 3 5 2 3 3" xfId="11054" xr:uid="{00000000-0005-0000-0000-00002F290000}"/>
    <cellStyle name="Date 2 3 3 5 2 3 3 2" xfId="11055" xr:uid="{00000000-0005-0000-0000-000030290000}"/>
    <cellStyle name="Date 2 3 3 5 2 3 3 2 2" xfId="11056" xr:uid="{00000000-0005-0000-0000-000031290000}"/>
    <cellStyle name="Date 2 3 3 5 2 3 4" xfId="11057" xr:uid="{00000000-0005-0000-0000-000032290000}"/>
    <cellStyle name="Date 2 3 3 5 2 3 5" xfId="11058" xr:uid="{00000000-0005-0000-0000-000033290000}"/>
    <cellStyle name="Date 2 3 3 5 2 3 6" xfId="11059" xr:uid="{00000000-0005-0000-0000-000034290000}"/>
    <cellStyle name="Date 2 3 3 5 2 3 7" xfId="11060" xr:uid="{00000000-0005-0000-0000-000035290000}"/>
    <cellStyle name="Date 2 3 3 5 2 4" xfId="11061" xr:uid="{00000000-0005-0000-0000-000036290000}"/>
    <cellStyle name="Date 2 3 3 5 2 4 2" xfId="11062" xr:uid="{00000000-0005-0000-0000-000037290000}"/>
    <cellStyle name="Date 2 3 3 5 2 4 3" xfId="11063" xr:uid="{00000000-0005-0000-0000-000038290000}"/>
    <cellStyle name="Date 2 3 3 5 2 4 3 2" xfId="11064" xr:uid="{00000000-0005-0000-0000-000039290000}"/>
    <cellStyle name="Date 2 3 3 5 2 5" xfId="11065" xr:uid="{00000000-0005-0000-0000-00003A290000}"/>
    <cellStyle name="Date 2 3 3 5 3" xfId="11066" xr:uid="{00000000-0005-0000-0000-00003B290000}"/>
    <cellStyle name="Date 2 3 3 5 3 2" xfId="11067" xr:uid="{00000000-0005-0000-0000-00003C290000}"/>
    <cellStyle name="Date 2 3 3 5 3 2 2" xfId="11068" xr:uid="{00000000-0005-0000-0000-00003D290000}"/>
    <cellStyle name="Date 2 3 3 5 3 2 2 2" xfId="11069" xr:uid="{00000000-0005-0000-0000-00003E290000}"/>
    <cellStyle name="Date 2 3 3 5 3 2 2 3" xfId="11070" xr:uid="{00000000-0005-0000-0000-00003F290000}"/>
    <cellStyle name="Date 2 3 3 5 3 2 2 3 2" xfId="11071" xr:uid="{00000000-0005-0000-0000-000040290000}"/>
    <cellStyle name="Date 2 3 3 5 3 2 2 4" xfId="11072" xr:uid="{00000000-0005-0000-0000-000041290000}"/>
    <cellStyle name="Date 2 3 3 5 3 2 3" xfId="11073" xr:uid="{00000000-0005-0000-0000-000042290000}"/>
    <cellStyle name="Date 2 3 3 5 3 2 3 2" xfId="11074" xr:uid="{00000000-0005-0000-0000-000043290000}"/>
    <cellStyle name="Date 2 3 3 5 3 2 3 2 2" xfId="11075" xr:uid="{00000000-0005-0000-0000-000044290000}"/>
    <cellStyle name="Date 2 3 3 5 3 2 4" xfId="11076" xr:uid="{00000000-0005-0000-0000-000045290000}"/>
    <cellStyle name="Date 2 3 3 5 3 2 5" xfId="11077" xr:uid="{00000000-0005-0000-0000-000046290000}"/>
    <cellStyle name="Date 2 3 3 5 3 2 6" xfId="11078" xr:uid="{00000000-0005-0000-0000-000047290000}"/>
    <cellStyle name="Date 2 3 3 5 3 2 7" xfId="11079" xr:uid="{00000000-0005-0000-0000-000048290000}"/>
    <cellStyle name="Date 2 3 3 5 3 3" xfId="11080" xr:uid="{00000000-0005-0000-0000-000049290000}"/>
    <cellStyle name="Date 2 3 3 5 3 3 2" xfId="11081" xr:uid="{00000000-0005-0000-0000-00004A290000}"/>
    <cellStyle name="Date 2 3 3 5 3 3 3" xfId="11082" xr:uid="{00000000-0005-0000-0000-00004B290000}"/>
    <cellStyle name="Date 2 3 3 5 3 3 3 2" xfId="11083" xr:uid="{00000000-0005-0000-0000-00004C290000}"/>
    <cellStyle name="Date 2 3 3 5 3 3 4" xfId="11084" xr:uid="{00000000-0005-0000-0000-00004D290000}"/>
    <cellStyle name="Date 2 3 3 5 3 4" xfId="11085" xr:uid="{00000000-0005-0000-0000-00004E290000}"/>
    <cellStyle name="Date 2 3 3 5 3 4 2" xfId="11086" xr:uid="{00000000-0005-0000-0000-00004F290000}"/>
    <cellStyle name="Date 2 3 3 5 3 4 2 2" xfId="11087" xr:uid="{00000000-0005-0000-0000-000050290000}"/>
    <cellStyle name="Date 2 3 3 5 3 5" xfId="11088" xr:uid="{00000000-0005-0000-0000-000051290000}"/>
    <cellStyle name="Date 2 3 3 5 3 6" xfId="11089" xr:uid="{00000000-0005-0000-0000-000052290000}"/>
    <cellStyle name="Date 2 3 3 5 3 7" xfId="11090" xr:uid="{00000000-0005-0000-0000-000053290000}"/>
    <cellStyle name="Date 2 3 3 5 3 8" xfId="11091" xr:uid="{00000000-0005-0000-0000-000054290000}"/>
    <cellStyle name="Date 2 3 3 5 4" xfId="11092" xr:uid="{00000000-0005-0000-0000-000055290000}"/>
    <cellStyle name="Date 2 3 3 5 4 2" xfId="11093" xr:uid="{00000000-0005-0000-0000-000056290000}"/>
    <cellStyle name="Date 2 3 3 5 4 2 2" xfId="11094" xr:uid="{00000000-0005-0000-0000-000057290000}"/>
    <cellStyle name="Date 2 3 3 5 4 2 3" xfId="11095" xr:uid="{00000000-0005-0000-0000-000058290000}"/>
    <cellStyle name="Date 2 3 3 5 4 2 3 2" xfId="11096" xr:uid="{00000000-0005-0000-0000-000059290000}"/>
    <cellStyle name="Date 2 3 3 5 4 2 4" xfId="11097" xr:uid="{00000000-0005-0000-0000-00005A290000}"/>
    <cellStyle name="Date 2 3 3 5 4 3" xfId="11098" xr:uid="{00000000-0005-0000-0000-00005B290000}"/>
    <cellStyle name="Date 2 3 3 5 4 3 2" xfId="11099" xr:uid="{00000000-0005-0000-0000-00005C290000}"/>
    <cellStyle name="Date 2 3 3 5 4 3 2 2" xfId="11100" xr:uid="{00000000-0005-0000-0000-00005D290000}"/>
    <cellStyle name="Date 2 3 3 5 4 4" xfId="11101" xr:uid="{00000000-0005-0000-0000-00005E290000}"/>
    <cellStyle name="Date 2 3 3 5 4 5" xfId="11102" xr:uid="{00000000-0005-0000-0000-00005F290000}"/>
    <cellStyle name="Date 2 3 3 5 4 6" xfId="11103" xr:uid="{00000000-0005-0000-0000-000060290000}"/>
    <cellStyle name="Date 2 3 3 5 4 7" xfId="11104" xr:uid="{00000000-0005-0000-0000-000061290000}"/>
    <cellStyle name="Date 2 3 3 5 5" xfId="11105" xr:uid="{00000000-0005-0000-0000-000062290000}"/>
    <cellStyle name="Date 2 3 3 5 5 2" xfId="11106" xr:uid="{00000000-0005-0000-0000-000063290000}"/>
    <cellStyle name="Date 2 3 3 5 5 3" xfId="11107" xr:uid="{00000000-0005-0000-0000-000064290000}"/>
    <cellStyle name="Date 2 3 3 5 5 3 2" xfId="11108" xr:uid="{00000000-0005-0000-0000-000065290000}"/>
    <cellStyle name="Date 2 3 3 5 6" xfId="11109" xr:uid="{00000000-0005-0000-0000-000066290000}"/>
    <cellStyle name="Date 2 3 3 5 7" xfId="11110" xr:uid="{00000000-0005-0000-0000-000067290000}"/>
    <cellStyle name="Date 2 3 3 5 8" xfId="11111" xr:uid="{00000000-0005-0000-0000-000068290000}"/>
    <cellStyle name="Date 2 3 3 5 9" xfId="11112" xr:uid="{00000000-0005-0000-0000-000069290000}"/>
    <cellStyle name="Date 2 3 3 6" xfId="11113" xr:uid="{00000000-0005-0000-0000-00006A290000}"/>
    <cellStyle name="Date 2 3 3 6 2" xfId="11114" xr:uid="{00000000-0005-0000-0000-00006B290000}"/>
    <cellStyle name="Date 2 3 3 6 2 2" xfId="11115" xr:uid="{00000000-0005-0000-0000-00006C290000}"/>
    <cellStyle name="Date 2 3 3 6 2 2 2" xfId="11116" xr:uid="{00000000-0005-0000-0000-00006D290000}"/>
    <cellStyle name="Date 2 3 3 6 2 2 3" xfId="11117" xr:uid="{00000000-0005-0000-0000-00006E290000}"/>
    <cellStyle name="Date 2 3 3 6 2 2 3 2" xfId="11118" xr:uid="{00000000-0005-0000-0000-00006F290000}"/>
    <cellStyle name="Date 2 3 3 6 2 2 4" xfId="11119" xr:uid="{00000000-0005-0000-0000-000070290000}"/>
    <cellStyle name="Date 2 3 3 6 2 3" xfId="11120" xr:uid="{00000000-0005-0000-0000-000071290000}"/>
    <cellStyle name="Date 2 3 3 6 2 3 2" xfId="11121" xr:uid="{00000000-0005-0000-0000-000072290000}"/>
    <cellStyle name="Date 2 3 3 6 2 3 2 2" xfId="11122" xr:uid="{00000000-0005-0000-0000-000073290000}"/>
    <cellStyle name="Date 2 3 3 6 2 4" xfId="11123" xr:uid="{00000000-0005-0000-0000-000074290000}"/>
    <cellStyle name="Date 2 3 3 6 2 5" xfId="11124" xr:uid="{00000000-0005-0000-0000-000075290000}"/>
    <cellStyle name="Date 2 3 3 6 2 6" xfId="11125" xr:uid="{00000000-0005-0000-0000-000076290000}"/>
    <cellStyle name="Date 2 3 3 6 2 7" xfId="11126" xr:uid="{00000000-0005-0000-0000-000077290000}"/>
    <cellStyle name="Date 2 3 3 6 3" xfId="11127" xr:uid="{00000000-0005-0000-0000-000078290000}"/>
    <cellStyle name="Date 2 3 3 6 3 2" xfId="11128" xr:uid="{00000000-0005-0000-0000-000079290000}"/>
    <cellStyle name="Date 2 3 3 6 3 3" xfId="11129" xr:uid="{00000000-0005-0000-0000-00007A290000}"/>
    <cellStyle name="Date 2 3 3 6 3 3 2" xfId="11130" xr:uid="{00000000-0005-0000-0000-00007B290000}"/>
    <cellStyle name="Date 2 3 3 6 3 4" xfId="11131" xr:uid="{00000000-0005-0000-0000-00007C290000}"/>
    <cellStyle name="Date 2 3 3 6 4" xfId="11132" xr:uid="{00000000-0005-0000-0000-00007D290000}"/>
    <cellStyle name="Date 2 3 3 6 4 2" xfId="11133" xr:uid="{00000000-0005-0000-0000-00007E290000}"/>
    <cellStyle name="Date 2 3 3 6 4 2 2" xfId="11134" xr:uid="{00000000-0005-0000-0000-00007F290000}"/>
    <cellStyle name="Date 2 3 3 6 5" xfId="11135" xr:uid="{00000000-0005-0000-0000-000080290000}"/>
    <cellStyle name="Date 2 3 3 6 6" xfId="11136" xr:uid="{00000000-0005-0000-0000-000081290000}"/>
    <cellStyle name="Date 2 3 3 6 7" xfId="11137" xr:uid="{00000000-0005-0000-0000-000082290000}"/>
    <cellStyle name="Date 2 3 3 6 8" xfId="11138" xr:uid="{00000000-0005-0000-0000-000083290000}"/>
    <cellStyle name="Date 2 3 3 7" xfId="11139" xr:uid="{00000000-0005-0000-0000-000084290000}"/>
    <cellStyle name="Date 2 3 3 7 2" xfId="11140" xr:uid="{00000000-0005-0000-0000-000085290000}"/>
    <cellStyle name="Date 2 3 3 7 2 2" xfId="11141" xr:uid="{00000000-0005-0000-0000-000086290000}"/>
    <cellStyle name="Date 2 3 3 7 2 3" xfId="11142" xr:uid="{00000000-0005-0000-0000-000087290000}"/>
    <cellStyle name="Date 2 3 3 7 2 3 2" xfId="11143" xr:uid="{00000000-0005-0000-0000-000088290000}"/>
    <cellStyle name="Date 2 3 3 7 2 4" xfId="11144" xr:uid="{00000000-0005-0000-0000-000089290000}"/>
    <cellStyle name="Date 2 3 3 7 3" xfId="11145" xr:uid="{00000000-0005-0000-0000-00008A290000}"/>
    <cellStyle name="Date 2 3 3 7 3 2" xfId="11146" xr:uid="{00000000-0005-0000-0000-00008B290000}"/>
    <cellStyle name="Date 2 3 3 7 3 2 2" xfId="11147" xr:uid="{00000000-0005-0000-0000-00008C290000}"/>
    <cellStyle name="Date 2 3 3 7 4" xfId="11148" xr:uid="{00000000-0005-0000-0000-00008D290000}"/>
    <cellStyle name="Date 2 3 3 7 5" xfId="11149" xr:uid="{00000000-0005-0000-0000-00008E290000}"/>
    <cellStyle name="Date 2 3 3 7 6" xfId="11150" xr:uid="{00000000-0005-0000-0000-00008F290000}"/>
    <cellStyle name="Date 2 3 3 7 7" xfId="11151" xr:uid="{00000000-0005-0000-0000-000090290000}"/>
    <cellStyle name="Date 2 3 3 8" xfId="11152" xr:uid="{00000000-0005-0000-0000-000091290000}"/>
    <cellStyle name="Date 2 3 3 8 2" xfId="11153" xr:uid="{00000000-0005-0000-0000-000092290000}"/>
    <cellStyle name="Date 2 3 3 8 3" xfId="11154" xr:uid="{00000000-0005-0000-0000-000093290000}"/>
    <cellStyle name="Date 2 3 3 8 3 2" xfId="11155" xr:uid="{00000000-0005-0000-0000-000094290000}"/>
    <cellStyle name="Date 2 3 3 9" xfId="11156" xr:uid="{00000000-0005-0000-0000-000095290000}"/>
    <cellStyle name="Date 2 3 4" xfId="117" xr:uid="{00000000-0005-0000-0000-000096290000}"/>
    <cellStyle name="Date 2 3 4 10" xfId="11157" xr:uid="{00000000-0005-0000-0000-000097290000}"/>
    <cellStyle name="Date 2 3 4 11" xfId="11158" xr:uid="{00000000-0005-0000-0000-000098290000}"/>
    <cellStyle name="Date 2 3 4 12" xfId="11159" xr:uid="{00000000-0005-0000-0000-000099290000}"/>
    <cellStyle name="Date 2 3 4 2" xfId="11160" xr:uid="{00000000-0005-0000-0000-00009A290000}"/>
    <cellStyle name="Date 2 3 4 2 2" xfId="11161" xr:uid="{00000000-0005-0000-0000-00009B290000}"/>
    <cellStyle name="Date 2 3 4 2 2 10" xfId="11162" xr:uid="{00000000-0005-0000-0000-00009C290000}"/>
    <cellStyle name="Date 2 3 4 2 2 11" xfId="11163" xr:uid="{00000000-0005-0000-0000-00009D290000}"/>
    <cellStyle name="Date 2 3 4 2 2 2" xfId="11164" xr:uid="{00000000-0005-0000-0000-00009E290000}"/>
    <cellStyle name="Date 2 3 4 2 2 2 2" xfId="11165" xr:uid="{00000000-0005-0000-0000-00009F290000}"/>
    <cellStyle name="Date 2 3 4 2 2 2 2 2" xfId="11166" xr:uid="{00000000-0005-0000-0000-0000A0290000}"/>
    <cellStyle name="Date 2 3 4 2 2 2 2 2 2" xfId="11167" xr:uid="{00000000-0005-0000-0000-0000A1290000}"/>
    <cellStyle name="Date 2 3 4 2 2 2 2 2 2 2" xfId="11168" xr:uid="{00000000-0005-0000-0000-0000A2290000}"/>
    <cellStyle name="Date 2 3 4 2 2 2 2 2 2 2 2" xfId="11169" xr:uid="{00000000-0005-0000-0000-0000A3290000}"/>
    <cellStyle name="Date 2 3 4 2 2 2 2 2 2 2 3" xfId="11170" xr:uid="{00000000-0005-0000-0000-0000A4290000}"/>
    <cellStyle name="Date 2 3 4 2 2 2 2 2 2 2 3 2" xfId="11171" xr:uid="{00000000-0005-0000-0000-0000A5290000}"/>
    <cellStyle name="Date 2 3 4 2 2 2 2 2 2 2 4" xfId="11172" xr:uid="{00000000-0005-0000-0000-0000A6290000}"/>
    <cellStyle name="Date 2 3 4 2 2 2 2 2 2 3" xfId="11173" xr:uid="{00000000-0005-0000-0000-0000A7290000}"/>
    <cellStyle name="Date 2 3 4 2 2 2 2 2 2 3 2" xfId="11174" xr:uid="{00000000-0005-0000-0000-0000A8290000}"/>
    <cellStyle name="Date 2 3 4 2 2 2 2 2 2 3 2 2" xfId="11175" xr:uid="{00000000-0005-0000-0000-0000A9290000}"/>
    <cellStyle name="Date 2 3 4 2 2 2 2 2 2 4" xfId="11176" xr:uid="{00000000-0005-0000-0000-0000AA290000}"/>
    <cellStyle name="Date 2 3 4 2 2 2 2 2 2 5" xfId="11177" xr:uid="{00000000-0005-0000-0000-0000AB290000}"/>
    <cellStyle name="Date 2 3 4 2 2 2 2 2 2 6" xfId="11178" xr:uid="{00000000-0005-0000-0000-0000AC290000}"/>
    <cellStyle name="Date 2 3 4 2 2 2 2 2 2 7" xfId="11179" xr:uid="{00000000-0005-0000-0000-0000AD290000}"/>
    <cellStyle name="Date 2 3 4 2 2 2 2 2 3" xfId="11180" xr:uid="{00000000-0005-0000-0000-0000AE290000}"/>
    <cellStyle name="Date 2 3 4 2 2 2 2 2 3 2" xfId="11181" xr:uid="{00000000-0005-0000-0000-0000AF290000}"/>
    <cellStyle name="Date 2 3 4 2 2 2 2 2 3 3" xfId="11182" xr:uid="{00000000-0005-0000-0000-0000B0290000}"/>
    <cellStyle name="Date 2 3 4 2 2 2 2 2 3 3 2" xfId="11183" xr:uid="{00000000-0005-0000-0000-0000B1290000}"/>
    <cellStyle name="Date 2 3 4 2 2 2 2 2 3 4" xfId="11184" xr:uid="{00000000-0005-0000-0000-0000B2290000}"/>
    <cellStyle name="Date 2 3 4 2 2 2 2 2 4" xfId="11185" xr:uid="{00000000-0005-0000-0000-0000B3290000}"/>
    <cellStyle name="Date 2 3 4 2 2 2 2 2 4 2" xfId="11186" xr:uid="{00000000-0005-0000-0000-0000B4290000}"/>
    <cellStyle name="Date 2 3 4 2 2 2 2 2 4 2 2" xfId="11187" xr:uid="{00000000-0005-0000-0000-0000B5290000}"/>
    <cellStyle name="Date 2 3 4 2 2 2 2 2 5" xfId="11188" xr:uid="{00000000-0005-0000-0000-0000B6290000}"/>
    <cellStyle name="Date 2 3 4 2 2 2 2 2 6" xfId="11189" xr:uid="{00000000-0005-0000-0000-0000B7290000}"/>
    <cellStyle name="Date 2 3 4 2 2 2 2 2 7" xfId="11190" xr:uid="{00000000-0005-0000-0000-0000B8290000}"/>
    <cellStyle name="Date 2 3 4 2 2 2 2 2 8" xfId="11191" xr:uid="{00000000-0005-0000-0000-0000B9290000}"/>
    <cellStyle name="Date 2 3 4 2 2 2 2 3" xfId="11192" xr:uid="{00000000-0005-0000-0000-0000BA290000}"/>
    <cellStyle name="Date 2 3 4 2 2 2 2 3 2" xfId="11193" xr:uid="{00000000-0005-0000-0000-0000BB290000}"/>
    <cellStyle name="Date 2 3 4 2 2 2 2 3 2 2" xfId="11194" xr:uid="{00000000-0005-0000-0000-0000BC290000}"/>
    <cellStyle name="Date 2 3 4 2 2 2 2 3 2 3" xfId="11195" xr:uid="{00000000-0005-0000-0000-0000BD290000}"/>
    <cellStyle name="Date 2 3 4 2 2 2 2 3 2 3 2" xfId="11196" xr:uid="{00000000-0005-0000-0000-0000BE290000}"/>
    <cellStyle name="Date 2 3 4 2 2 2 2 3 2 4" xfId="11197" xr:uid="{00000000-0005-0000-0000-0000BF290000}"/>
    <cellStyle name="Date 2 3 4 2 2 2 2 3 3" xfId="11198" xr:uid="{00000000-0005-0000-0000-0000C0290000}"/>
    <cellStyle name="Date 2 3 4 2 2 2 2 3 3 2" xfId="11199" xr:uid="{00000000-0005-0000-0000-0000C1290000}"/>
    <cellStyle name="Date 2 3 4 2 2 2 2 3 3 2 2" xfId="11200" xr:uid="{00000000-0005-0000-0000-0000C2290000}"/>
    <cellStyle name="Date 2 3 4 2 2 2 2 3 4" xfId="11201" xr:uid="{00000000-0005-0000-0000-0000C3290000}"/>
    <cellStyle name="Date 2 3 4 2 2 2 2 3 5" xfId="11202" xr:uid="{00000000-0005-0000-0000-0000C4290000}"/>
    <cellStyle name="Date 2 3 4 2 2 2 2 3 6" xfId="11203" xr:uid="{00000000-0005-0000-0000-0000C5290000}"/>
    <cellStyle name="Date 2 3 4 2 2 2 2 3 7" xfId="11204" xr:uid="{00000000-0005-0000-0000-0000C6290000}"/>
    <cellStyle name="Date 2 3 4 2 2 2 2 4" xfId="11205" xr:uid="{00000000-0005-0000-0000-0000C7290000}"/>
    <cellStyle name="Date 2 3 4 2 2 2 2 4 2" xfId="11206" xr:uid="{00000000-0005-0000-0000-0000C8290000}"/>
    <cellStyle name="Date 2 3 4 2 2 2 2 4 3" xfId="11207" xr:uid="{00000000-0005-0000-0000-0000C9290000}"/>
    <cellStyle name="Date 2 3 4 2 2 2 2 4 3 2" xfId="11208" xr:uid="{00000000-0005-0000-0000-0000CA290000}"/>
    <cellStyle name="Date 2 3 4 2 2 2 2 5" xfId="11209" xr:uid="{00000000-0005-0000-0000-0000CB290000}"/>
    <cellStyle name="Date 2 3 4 2 2 2 3" xfId="11210" xr:uid="{00000000-0005-0000-0000-0000CC290000}"/>
    <cellStyle name="Date 2 3 4 2 2 2 3 2" xfId="11211" xr:uid="{00000000-0005-0000-0000-0000CD290000}"/>
    <cellStyle name="Date 2 3 4 2 2 2 3 2 2" xfId="11212" xr:uid="{00000000-0005-0000-0000-0000CE290000}"/>
    <cellStyle name="Date 2 3 4 2 2 2 3 2 2 2" xfId="11213" xr:uid="{00000000-0005-0000-0000-0000CF290000}"/>
    <cellStyle name="Date 2 3 4 2 2 2 3 2 2 3" xfId="11214" xr:uid="{00000000-0005-0000-0000-0000D0290000}"/>
    <cellStyle name="Date 2 3 4 2 2 2 3 2 2 3 2" xfId="11215" xr:uid="{00000000-0005-0000-0000-0000D1290000}"/>
    <cellStyle name="Date 2 3 4 2 2 2 3 2 2 4" xfId="11216" xr:uid="{00000000-0005-0000-0000-0000D2290000}"/>
    <cellStyle name="Date 2 3 4 2 2 2 3 2 3" xfId="11217" xr:uid="{00000000-0005-0000-0000-0000D3290000}"/>
    <cellStyle name="Date 2 3 4 2 2 2 3 2 3 2" xfId="11218" xr:uid="{00000000-0005-0000-0000-0000D4290000}"/>
    <cellStyle name="Date 2 3 4 2 2 2 3 2 3 2 2" xfId="11219" xr:uid="{00000000-0005-0000-0000-0000D5290000}"/>
    <cellStyle name="Date 2 3 4 2 2 2 3 2 4" xfId="11220" xr:uid="{00000000-0005-0000-0000-0000D6290000}"/>
    <cellStyle name="Date 2 3 4 2 2 2 3 2 5" xfId="11221" xr:uid="{00000000-0005-0000-0000-0000D7290000}"/>
    <cellStyle name="Date 2 3 4 2 2 2 3 2 6" xfId="11222" xr:uid="{00000000-0005-0000-0000-0000D8290000}"/>
    <cellStyle name="Date 2 3 4 2 2 2 3 2 7" xfId="11223" xr:uid="{00000000-0005-0000-0000-0000D9290000}"/>
    <cellStyle name="Date 2 3 4 2 2 2 3 3" xfId="11224" xr:uid="{00000000-0005-0000-0000-0000DA290000}"/>
    <cellStyle name="Date 2 3 4 2 2 2 3 3 2" xfId="11225" xr:uid="{00000000-0005-0000-0000-0000DB290000}"/>
    <cellStyle name="Date 2 3 4 2 2 2 3 3 3" xfId="11226" xr:uid="{00000000-0005-0000-0000-0000DC290000}"/>
    <cellStyle name="Date 2 3 4 2 2 2 3 3 3 2" xfId="11227" xr:uid="{00000000-0005-0000-0000-0000DD290000}"/>
    <cellStyle name="Date 2 3 4 2 2 2 3 3 4" xfId="11228" xr:uid="{00000000-0005-0000-0000-0000DE290000}"/>
    <cellStyle name="Date 2 3 4 2 2 2 3 4" xfId="11229" xr:uid="{00000000-0005-0000-0000-0000DF290000}"/>
    <cellStyle name="Date 2 3 4 2 2 2 3 4 2" xfId="11230" xr:uid="{00000000-0005-0000-0000-0000E0290000}"/>
    <cellStyle name="Date 2 3 4 2 2 2 3 4 2 2" xfId="11231" xr:uid="{00000000-0005-0000-0000-0000E1290000}"/>
    <cellStyle name="Date 2 3 4 2 2 2 3 5" xfId="11232" xr:uid="{00000000-0005-0000-0000-0000E2290000}"/>
    <cellStyle name="Date 2 3 4 2 2 2 3 6" xfId="11233" xr:uid="{00000000-0005-0000-0000-0000E3290000}"/>
    <cellStyle name="Date 2 3 4 2 2 2 3 7" xfId="11234" xr:uid="{00000000-0005-0000-0000-0000E4290000}"/>
    <cellStyle name="Date 2 3 4 2 2 2 3 8" xfId="11235" xr:uid="{00000000-0005-0000-0000-0000E5290000}"/>
    <cellStyle name="Date 2 3 4 2 2 2 4" xfId="11236" xr:uid="{00000000-0005-0000-0000-0000E6290000}"/>
    <cellStyle name="Date 2 3 4 2 2 2 4 2" xfId="11237" xr:uid="{00000000-0005-0000-0000-0000E7290000}"/>
    <cellStyle name="Date 2 3 4 2 2 2 4 2 2" xfId="11238" xr:uid="{00000000-0005-0000-0000-0000E8290000}"/>
    <cellStyle name="Date 2 3 4 2 2 2 4 2 3" xfId="11239" xr:uid="{00000000-0005-0000-0000-0000E9290000}"/>
    <cellStyle name="Date 2 3 4 2 2 2 4 2 3 2" xfId="11240" xr:uid="{00000000-0005-0000-0000-0000EA290000}"/>
    <cellStyle name="Date 2 3 4 2 2 2 4 2 4" xfId="11241" xr:uid="{00000000-0005-0000-0000-0000EB290000}"/>
    <cellStyle name="Date 2 3 4 2 2 2 4 3" xfId="11242" xr:uid="{00000000-0005-0000-0000-0000EC290000}"/>
    <cellStyle name="Date 2 3 4 2 2 2 4 3 2" xfId="11243" xr:uid="{00000000-0005-0000-0000-0000ED290000}"/>
    <cellStyle name="Date 2 3 4 2 2 2 4 3 2 2" xfId="11244" xr:uid="{00000000-0005-0000-0000-0000EE290000}"/>
    <cellStyle name="Date 2 3 4 2 2 2 4 4" xfId="11245" xr:uid="{00000000-0005-0000-0000-0000EF290000}"/>
    <cellStyle name="Date 2 3 4 2 2 2 4 5" xfId="11246" xr:uid="{00000000-0005-0000-0000-0000F0290000}"/>
    <cellStyle name="Date 2 3 4 2 2 2 4 6" xfId="11247" xr:uid="{00000000-0005-0000-0000-0000F1290000}"/>
    <cellStyle name="Date 2 3 4 2 2 2 4 7" xfId="11248" xr:uid="{00000000-0005-0000-0000-0000F2290000}"/>
    <cellStyle name="Date 2 3 4 2 2 2 5" xfId="11249" xr:uid="{00000000-0005-0000-0000-0000F3290000}"/>
    <cellStyle name="Date 2 3 4 2 2 2 5 2" xfId="11250" xr:uid="{00000000-0005-0000-0000-0000F4290000}"/>
    <cellStyle name="Date 2 3 4 2 2 2 5 3" xfId="11251" xr:uid="{00000000-0005-0000-0000-0000F5290000}"/>
    <cellStyle name="Date 2 3 4 2 2 2 5 3 2" xfId="11252" xr:uid="{00000000-0005-0000-0000-0000F6290000}"/>
    <cellStyle name="Date 2 3 4 2 2 2 6" xfId="11253" xr:uid="{00000000-0005-0000-0000-0000F7290000}"/>
    <cellStyle name="Date 2 3 4 2 2 2 7" xfId="11254" xr:uid="{00000000-0005-0000-0000-0000F8290000}"/>
    <cellStyle name="Date 2 3 4 2 2 2 8" xfId="11255" xr:uid="{00000000-0005-0000-0000-0000F9290000}"/>
    <cellStyle name="Date 2 3 4 2 2 2 9" xfId="11256" xr:uid="{00000000-0005-0000-0000-0000FA290000}"/>
    <cellStyle name="Date 2 3 4 2 2 3" xfId="11257" xr:uid="{00000000-0005-0000-0000-0000FB290000}"/>
    <cellStyle name="Date 2 3 4 2 2 3 2" xfId="11258" xr:uid="{00000000-0005-0000-0000-0000FC290000}"/>
    <cellStyle name="Date 2 3 4 2 2 3 2 2" xfId="11259" xr:uid="{00000000-0005-0000-0000-0000FD290000}"/>
    <cellStyle name="Date 2 3 4 2 2 3 2 2 2" xfId="11260" xr:uid="{00000000-0005-0000-0000-0000FE290000}"/>
    <cellStyle name="Date 2 3 4 2 2 3 2 2 2 2" xfId="11261" xr:uid="{00000000-0005-0000-0000-0000FF290000}"/>
    <cellStyle name="Date 2 3 4 2 2 3 2 2 2 3" xfId="11262" xr:uid="{00000000-0005-0000-0000-0000002A0000}"/>
    <cellStyle name="Date 2 3 4 2 2 3 2 2 2 3 2" xfId="11263" xr:uid="{00000000-0005-0000-0000-0000012A0000}"/>
    <cellStyle name="Date 2 3 4 2 2 3 2 2 2 4" xfId="11264" xr:uid="{00000000-0005-0000-0000-0000022A0000}"/>
    <cellStyle name="Date 2 3 4 2 2 3 2 2 3" xfId="11265" xr:uid="{00000000-0005-0000-0000-0000032A0000}"/>
    <cellStyle name="Date 2 3 4 2 2 3 2 2 3 2" xfId="11266" xr:uid="{00000000-0005-0000-0000-0000042A0000}"/>
    <cellStyle name="Date 2 3 4 2 2 3 2 2 3 2 2" xfId="11267" xr:uid="{00000000-0005-0000-0000-0000052A0000}"/>
    <cellStyle name="Date 2 3 4 2 2 3 2 2 4" xfId="11268" xr:uid="{00000000-0005-0000-0000-0000062A0000}"/>
    <cellStyle name="Date 2 3 4 2 2 3 2 2 5" xfId="11269" xr:uid="{00000000-0005-0000-0000-0000072A0000}"/>
    <cellStyle name="Date 2 3 4 2 2 3 2 2 6" xfId="11270" xr:uid="{00000000-0005-0000-0000-0000082A0000}"/>
    <cellStyle name="Date 2 3 4 2 2 3 2 2 7" xfId="11271" xr:uid="{00000000-0005-0000-0000-0000092A0000}"/>
    <cellStyle name="Date 2 3 4 2 2 3 2 3" xfId="11272" xr:uid="{00000000-0005-0000-0000-00000A2A0000}"/>
    <cellStyle name="Date 2 3 4 2 2 3 2 3 2" xfId="11273" xr:uid="{00000000-0005-0000-0000-00000B2A0000}"/>
    <cellStyle name="Date 2 3 4 2 2 3 2 3 3" xfId="11274" xr:uid="{00000000-0005-0000-0000-00000C2A0000}"/>
    <cellStyle name="Date 2 3 4 2 2 3 2 3 3 2" xfId="11275" xr:uid="{00000000-0005-0000-0000-00000D2A0000}"/>
    <cellStyle name="Date 2 3 4 2 2 3 2 3 4" xfId="11276" xr:uid="{00000000-0005-0000-0000-00000E2A0000}"/>
    <cellStyle name="Date 2 3 4 2 2 3 2 4" xfId="11277" xr:uid="{00000000-0005-0000-0000-00000F2A0000}"/>
    <cellStyle name="Date 2 3 4 2 2 3 2 4 2" xfId="11278" xr:uid="{00000000-0005-0000-0000-0000102A0000}"/>
    <cellStyle name="Date 2 3 4 2 2 3 2 4 2 2" xfId="11279" xr:uid="{00000000-0005-0000-0000-0000112A0000}"/>
    <cellStyle name="Date 2 3 4 2 2 3 2 5" xfId="11280" xr:uid="{00000000-0005-0000-0000-0000122A0000}"/>
    <cellStyle name="Date 2 3 4 2 2 3 2 6" xfId="11281" xr:uid="{00000000-0005-0000-0000-0000132A0000}"/>
    <cellStyle name="Date 2 3 4 2 2 3 2 7" xfId="11282" xr:uid="{00000000-0005-0000-0000-0000142A0000}"/>
    <cellStyle name="Date 2 3 4 2 2 3 2 8" xfId="11283" xr:uid="{00000000-0005-0000-0000-0000152A0000}"/>
    <cellStyle name="Date 2 3 4 2 2 3 3" xfId="11284" xr:uid="{00000000-0005-0000-0000-0000162A0000}"/>
    <cellStyle name="Date 2 3 4 2 2 3 3 2" xfId="11285" xr:uid="{00000000-0005-0000-0000-0000172A0000}"/>
    <cellStyle name="Date 2 3 4 2 2 3 3 2 2" xfId="11286" xr:uid="{00000000-0005-0000-0000-0000182A0000}"/>
    <cellStyle name="Date 2 3 4 2 2 3 3 2 3" xfId="11287" xr:uid="{00000000-0005-0000-0000-0000192A0000}"/>
    <cellStyle name="Date 2 3 4 2 2 3 3 2 3 2" xfId="11288" xr:uid="{00000000-0005-0000-0000-00001A2A0000}"/>
    <cellStyle name="Date 2 3 4 2 2 3 3 2 4" xfId="11289" xr:uid="{00000000-0005-0000-0000-00001B2A0000}"/>
    <cellStyle name="Date 2 3 4 2 2 3 3 3" xfId="11290" xr:uid="{00000000-0005-0000-0000-00001C2A0000}"/>
    <cellStyle name="Date 2 3 4 2 2 3 3 3 2" xfId="11291" xr:uid="{00000000-0005-0000-0000-00001D2A0000}"/>
    <cellStyle name="Date 2 3 4 2 2 3 3 3 2 2" xfId="11292" xr:uid="{00000000-0005-0000-0000-00001E2A0000}"/>
    <cellStyle name="Date 2 3 4 2 2 3 3 4" xfId="11293" xr:uid="{00000000-0005-0000-0000-00001F2A0000}"/>
    <cellStyle name="Date 2 3 4 2 2 3 3 5" xfId="11294" xr:uid="{00000000-0005-0000-0000-0000202A0000}"/>
    <cellStyle name="Date 2 3 4 2 2 3 3 6" xfId="11295" xr:uid="{00000000-0005-0000-0000-0000212A0000}"/>
    <cellStyle name="Date 2 3 4 2 2 3 3 7" xfId="11296" xr:uid="{00000000-0005-0000-0000-0000222A0000}"/>
    <cellStyle name="Date 2 3 4 2 2 3 4" xfId="11297" xr:uid="{00000000-0005-0000-0000-0000232A0000}"/>
    <cellStyle name="Date 2 3 4 2 2 3 4 2" xfId="11298" xr:uid="{00000000-0005-0000-0000-0000242A0000}"/>
    <cellStyle name="Date 2 3 4 2 2 3 4 3" xfId="11299" xr:uid="{00000000-0005-0000-0000-0000252A0000}"/>
    <cellStyle name="Date 2 3 4 2 2 3 4 3 2" xfId="11300" xr:uid="{00000000-0005-0000-0000-0000262A0000}"/>
    <cellStyle name="Date 2 3 4 2 2 3 5" xfId="11301" xr:uid="{00000000-0005-0000-0000-0000272A0000}"/>
    <cellStyle name="Date 2 3 4 2 2 4" xfId="11302" xr:uid="{00000000-0005-0000-0000-0000282A0000}"/>
    <cellStyle name="Date 2 3 4 2 2 4 2" xfId="11303" xr:uid="{00000000-0005-0000-0000-0000292A0000}"/>
    <cellStyle name="Date 2 3 4 2 2 4 2 2" xfId="11304" xr:uid="{00000000-0005-0000-0000-00002A2A0000}"/>
    <cellStyle name="Date 2 3 4 2 2 4 2 2 2" xfId="11305" xr:uid="{00000000-0005-0000-0000-00002B2A0000}"/>
    <cellStyle name="Date 2 3 4 2 2 4 2 2 2 2" xfId="11306" xr:uid="{00000000-0005-0000-0000-00002C2A0000}"/>
    <cellStyle name="Date 2 3 4 2 2 4 2 2 2 2 2" xfId="11307" xr:uid="{00000000-0005-0000-0000-00002D2A0000}"/>
    <cellStyle name="Date 2 3 4 2 2 4 2 2 2 2 3" xfId="11308" xr:uid="{00000000-0005-0000-0000-00002E2A0000}"/>
    <cellStyle name="Date 2 3 4 2 2 4 2 2 2 2 3 2" xfId="11309" xr:uid="{00000000-0005-0000-0000-00002F2A0000}"/>
    <cellStyle name="Date 2 3 4 2 2 4 2 2 2 2 4" xfId="11310" xr:uid="{00000000-0005-0000-0000-0000302A0000}"/>
    <cellStyle name="Date 2 3 4 2 2 4 2 2 2 3" xfId="11311" xr:uid="{00000000-0005-0000-0000-0000312A0000}"/>
    <cellStyle name="Date 2 3 4 2 2 4 2 2 2 3 2" xfId="11312" xr:uid="{00000000-0005-0000-0000-0000322A0000}"/>
    <cellStyle name="Date 2 3 4 2 2 4 2 2 2 3 2 2" xfId="11313" xr:uid="{00000000-0005-0000-0000-0000332A0000}"/>
    <cellStyle name="Date 2 3 4 2 2 4 2 2 2 4" xfId="11314" xr:uid="{00000000-0005-0000-0000-0000342A0000}"/>
    <cellStyle name="Date 2 3 4 2 2 4 2 2 2 5" xfId="11315" xr:uid="{00000000-0005-0000-0000-0000352A0000}"/>
    <cellStyle name="Date 2 3 4 2 2 4 2 2 2 6" xfId="11316" xr:uid="{00000000-0005-0000-0000-0000362A0000}"/>
    <cellStyle name="Date 2 3 4 2 2 4 2 2 2 7" xfId="11317" xr:uid="{00000000-0005-0000-0000-0000372A0000}"/>
    <cellStyle name="Date 2 3 4 2 2 4 2 2 3" xfId="11318" xr:uid="{00000000-0005-0000-0000-0000382A0000}"/>
    <cellStyle name="Date 2 3 4 2 2 4 2 2 3 2" xfId="11319" xr:uid="{00000000-0005-0000-0000-0000392A0000}"/>
    <cellStyle name="Date 2 3 4 2 2 4 2 2 3 3" xfId="11320" xr:uid="{00000000-0005-0000-0000-00003A2A0000}"/>
    <cellStyle name="Date 2 3 4 2 2 4 2 2 3 3 2" xfId="11321" xr:uid="{00000000-0005-0000-0000-00003B2A0000}"/>
    <cellStyle name="Date 2 3 4 2 2 4 2 2 3 4" xfId="11322" xr:uid="{00000000-0005-0000-0000-00003C2A0000}"/>
    <cellStyle name="Date 2 3 4 2 2 4 2 2 4" xfId="11323" xr:uid="{00000000-0005-0000-0000-00003D2A0000}"/>
    <cellStyle name="Date 2 3 4 2 2 4 2 2 4 2" xfId="11324" xr:uid="{00000000-0005-0000-0000-00003E2A0000}"/>
    <cellStyle name="Date 2 3 4 2 2 4 2 2 4 2 2" xfId="11325" xr:uid="{00000000-0005-0000-0000-00003F2A0000}"/>
    <cellStyle name="Date 2 3 4 2 2 4 2 2 5" xfId="11326" xr:uid="{00000000-0005-0000-0000-0000402A0000}"/>
    <cellStyle name="Date 2 3 4 2 2 4 2 2 6" xfId="11327" xr:uid="{00000000-0005-0000-0000-0000412A0000}"/>
    <cellStyle name="Date 2 3 4 2 2 4 2 2 7" xfId="11328" xr:uid="{00000000-0005-0000-0000-0000422A0000}"/>
    <cellStyle name="Date 2 3 4 2 2 4 2 2 8" xfId="11329" xr:uid="{00000000-0005-0000-0000-0000432A0000}"/>
    <cellStyle name="Date 2 3 4 2 2 4 2 3" xfId="11330" xr:uid="{00000000-0005-0000-0000-0000442A0000}"/>
    <cellStyle name="Date 2 3 4 2 2 4 2 3 2" xfId="11331" xr:uid="{00000000-0005-0000-0000-0000452A0000}"/>
    <cellStyle name="Date 2 3 4 2 2 4 2 3 2 2" xfId="11332" xr:uid="{00000000-0005-0000-0000-0000462A0000}"/>
    <cellStyle name="Date 2 3 4 2 2 4 2 3 2 3" xfId="11333" xr:uid="{00000000-0005-0000-0000-0000472A0000}"/>
    <cellStyle name="Date 2 3 4 2 2 4 2 3 2 3 2" xfId="11334" xr:uid="{00000000-0005-0000-0000-0000482A0000}"/>
    <cellStyle name="Date 2 3 4 2 2 4 2 3 2 4" xfId="11335" xr:uid="{00000000-0005-0000-0000-0000492A0000}"/>
    <cellStyle name="Date 2 3 4 2 2 4 2 3 3" xfId="11336" xr:uid="{00000000-0005-0000-0000-00004A2A0000}"/>
    <cellStyle name="Date 2 3 4 2 2 4 2 3 3 2" xfId="11337" xr:uid="{00000000-0005-0000-0000-00004B2A0000}"/>
    <cellStyle name="Date 2 3 4 2 2 4 2 3 3 2 2" xfId="11338" xr:uid="{00000000-0005-0000-0000-00004C2A0000}"/>
    <cellStyle name="Date 2 3 4 2 2 4 2 3 4" xfId="11339" xr:uid="{00000000-0005-0000-0000-00004D2A0000}"/>
    <cellStyle name="Date 2 3 4 2 2 4 2 3 5" xfId="11340" xr:uid="{00000000-0005-0000-0000-00004E2A0000}"/>
    <cellStyle name="Date 2 3 4 2 2 4 2 3 6" xfId="11341" xr:uid="{00000000-0005-0000-0000-00004F2A0000}"/>
    <cellStyle name="Date 2 3 4 2 2 4 2 3 7" xfId="11342" xr:uid="{00000000-0005-0000-0000-0000502A0000}"/>
    <cellStyle name="Date 2 3 4 2 2 4 2 4" xfId="11343" xr:uid="{00000000-0005-0000-0000-0000512A0000}"/>
    <cellStyle name="Date 2 3 4 2 2 4 2 4 2" xfId="11344" xr:uid="{00000000-0005-0000-0000-0000522A0000}"/>
    <cellStyle name="Date 2 3 4 2 2 4 2 4 3" xfId="11345" xr:uid="{00000000-0005-0000-0000-0000532A0000}"/>
    <cellStyle name="Date 2 3 4 2 2 4 2 4 3 2" xfId="11346" xr:uid="{00000000-0005-0000-0000-0000542A0000}"/>
    <cellStyle name="Date 2 3 4 2 2 4 2 5" xfId="11347" xr:uid="{00000000-0005-0000-0000-0000552A0000}"/>
    <cellStyle name="Date 2 3 4 2 2 4 3" xfId="11348" xr:uid="{00000000-0005-0000-0000-0000562A0000}"/>
    <cellStyle name="Date 2 3 4 2 2 4 3 2" xfId="11349" xr:uid="{00000000-0005-0000-0000-0000572A0000}"/>
    <cellStyle name="Date 2 3 4 2 2 4 3 2 2" xfId="11350" xr:uid="{00000000-0005-0000-0000-0000582A0000}"/>
    <cellStyle name="Date 2 3 4 2 2 4 3 2 2 2" xfId="11351" xr:uid="{00000000-0005-0000-0000-0000592A0000}"/>
    <cellStyle name="Date 2 3 4 2 2 4 3 2 2 3" xfId="11352" xr:uid="{00000000-0005-0000-0000-00005A2A0000}"/>
    <cellStyle name="Date 2 3 4 2 2 4 3 2 2 3 2" xfId="11353" xr:uid="{00000000-0005-0000-0000-00005B2A0000}"/>
    <cellStyle name="Date 2 3 4 2 2 4 3 2 2 4" xfId="11354" xr:uid="{00000000-0005-0000-0000-00005C2A0000}"/>
    <cellStyle name="Date 2 3 4 2 2 4 3 2 3" xfId="11355" xr:uid="{00000000-0005-0000-0000-00005D2A0000}"/>
    <cellStyle name="Date 2 3 4 2 2 4 3 2 3 2" xfId="11356" xr:uid="{00000000-0005-0000-0000-00005E2A0000}"/>
    <cellStyle name="Date 2 3 4 2 2 4 3 2 3 2 2" xfId="11357" xr:uid="{00000000-0005-0000-0000-00005F2A0000}"/>
    <cellStyle name="Date 2 3 4 2 2 4 3 2 4" xfId="11358" xr:uid="{00000000-0005-0000-0000-0000602A0000}"/>
    <cellStyle name="Date 2 3 4 2 2 4 3 2 5" xfId="11359" xr:uid="{00000000-0005-0000-0000-0000612A0000}"/>
    <cellStyle name="Date 2 3 4 2 2 4 3 2 6" xfId="11360" xr:uid="{00000000-0005-0000-0000-0000622A0000}"/>
    <cellStyle name="Date 2 3 4 2 2 4 3 2 7" xfId="11361" xr:uid="{00000000-0005-0000-0000-0000632A0000}"/>
    <cellStyle name="Date 2 3 4 2 2 4 3 3" xfId="11362" xr:uid="{00000000-0005-0000-0000-0000642A0000}"/>
    <cellStyle name="Date 2 3 4 2 2 4 3 3 2" xfId="11363" xr:uid="{00000000-0005-0000-0000-0000652A0000}"/>
    <cellStyle name="Date 2 3 4 2 2 4 3 3 3" xfId="11364" xr:uid="{00000000-0005-0000-0000-0000662A0000}"/>
    <cellStyle name="Date 2 3 4 2 2 4 3 3 3 2" xfId="11365" xr:uid="{00000000-0005-0000-0000-0000672A0000}"/>
    <cellStyle name="Date 2 3 4 2 2 4 3 3 4" xfId="11366" xr:uid="{00000000-0005-0000-0000-0000682A0000}"/>
    <cellStyle name="Date 2 3 4 2 2 4 3 4" xfId="11367" xr:uid="{00000000-0005-0000-0000-0000692A0000}"/>
    <cellStyle name="Date 2 3 4 2 2 4 3 4 2" xfId="11368" xr:uid="{00000000-0005-0000-0000-00006A2A0000}"/>
    <cellStyle name="Date 2 3 4 2 2 4 3 4 2 2" xfId="11369" xr:uid="{00000000-0005-0000-0000-00006B2A0000}"/>
    <cellStyle name="Date 2 3 4 2 2 4 3 5" xfId="11370" xr:uid="{00000000-0005-0000-0000-00006C2A0000}"/>
    <cellStyle name="Date 2 3 4 2 2 4 3 6" xfId="11371" xr:uid="{00000000-0005-0000-0000-00006D2A0000}"/>
    <cellStyle name="Date 2 3 4 2 2 4 3 7" xfId="11372" xr:uid="{00000000-0005-0000-0000-00006E2A0000}"/>
    <cellStyle name="Date 2 3 4 2 2 4 3 8" xfId="11373" xr:uid="{00000000-0005-0000-0000-00006F2A0000}"/>
    <cellStyle name="Date 2 3 4 2 2 4 4" xfId="11374" xr:uid="{00000000-0005-0000-0000-0000702A0000}"/>
    <cellStyle name="Date 2 3 4 2 2 4 4 2" xfId="11375" xr:uid="{00000000-0005-0000-0000-0000712A0000}"/>
    <cellStyle name="Date 2 3 4 2 2 4 4 2 2" xfId="11376" xr:uid="{00000000-0005-0000-0000-0000722A0000}"/>
    <cellStyle name="Date 2 3 4 2 2 4 4 2 3" xfId="11377" xr:uid="{00000000-0005-0000-0000-0000732A0000}"/>
    <cellStyle name="Date 2 3 4 2 2 4 4 2 3 2" xfId="11378" xr:uid="{00000000-0005-0000-0000-0000742A0000}"/>
    <cellStyle name="Date 2 3 4 2 2 4 4 2 4" xfId="11379" xr:uid="{00000000-0005-0000-0000-0000752A0000}"/>
    <cellStyle name="Date 2 3 4 2 2 4 4 3" xfId="11380" xr:uid="{00000000-0005-0000-0000-0000762A0000}"/>
    <cellStyle name="Date 2 3 4 2 2 4 4 3 2" xfId="11381" xr:uid="{00000000-0005-0000-0000-0000772A0000}"/>
    <cellStyle name="Date 2 3 4 2 2 4 4 3 2 2" xfId="11382" xr:uid="{00000000-0005-0000-0000-0000782A0000}"/>
    <cellStyle name="Date 2 3 4 2 2 4 4 4" xfId="11383" xr:uid="{00000000-0005-0000-0000-0000792A0000}"/>
    <cellStyle name="Date 2 3 4 2 2 4 4 5" xfId="11384" xr:uid="{00000000-0005-0000-0000-00007A2A0000}"/>
    <cellStyle name="Date 2 3 4 2 2 4 4 6" xfId="11385" xr:uid="{00000000-0005-0000-0000-00007B2A0000}"/>
    <cellStyle name="Date 2 3 4 2 2 4 4 7" xfId="11386" xr:uid="{00000000-0005-0000-0000-00007C2A0000}"/>
    <cellStyle name="Date 2 3 4 2 2 4 5" xfId="11387" xr:uid="{00000000-0005-0000-0000-00007D2A0000}"/>
    <cellStyle name="Date 2 3 4 2 2 4 5 2" xfId="11388" xr:uid="{00000000-0005-0000-0000-00007E2A0000}"/>
    <cellStyle name="Date 2 3 4 2 2 4 5 3" xfId="11389" xr:uid="{00000000-0005-0000-0000-00007F2A0000}"/>
    <cellStyle name="Date 2 3 4 2 2 4 5 3 2" xfId="11390" xr:uid="{00000000-0005-0000-0000-0000802A0000}"/>
    <cellStyle name="Date 2 3 4 2 2 4 6" xfId="11391" xr:uid="{00000000-0005-0000-0000-0000812A0000}"/>
    <cellStyle name="Date 2 3 4 2 2 4 7" xfId="11392" xr:uid="{00000000-0005-0000-0000-0000822A0000}"/>
    <cellStyle name="Date 2 3 4 2 2 4 8" xfId="11393" xr:uid="{00000000-0005-0000-0000-0000832A0000}"/>
    <cellStyle name="Date 2 3 4 2 2 4 9" xfId="11394" xr:uid="{00000000-0005-0000-0000-0000842A0000}"/>
    <cellStyle name="Date 2 3 4 2 2 5" xfId="11395" xr:uid="{00000000-0005-0000-0000-0000852A0000}"/>
    <cellStyle name="Date 2 3 4 2 2 5 2" xfId="11396" xr:uid="{00000000-0005-0000-0000-0000862A0000}"/>
    <cellStyle name="Date 2 3 4 2 2 5 2 2" xfId="11397" xr:uid="{00000000-0005-0000-0000-0000872A0000}"/>
    <cellStyle name="Date 2 3 4 2 2 5 2 2 2" xfId="11398" xr:uid="{00000000-0005-0000-0000-0000882A0000}"/>
    <cellStyle name="Date 2 3 4 2 2 5 2 2 3" xfId="11399" xr:uid="{00000000-0005-0000-0000-0000892A0000}"/>
    <cellStyle name="Date 2 3 4 2 2 5 2 2 3 2" xfId="11400" xr:uid="{00000000-0005-0000-0000-00008A2A0000}"/>
    <cellStyle name="Date 2 3 4 2 2 5 2 2 4" xfId="11401" xr:uid="{00000000-0005-0000-0000-00008B2A0000}"/>
    <cellStyle name="Date 2 3 4 2 2 5 2 3" xfId="11402" xr:uid="{00000000-0005-0000-0000-00008C2A0000}"/>
    <cellStyle name="Date 2 3 4 2 2 5 2 3 2" xfId="11403" xr:uid="{00000000-0005-0000-0000-00008D2A0000}"/>
    <cellStyle name="Date 2 3 4 2 2 5 2 3 2 2" xfId="11404" xr:uid="{00000000-0005-0000-0000-00008E2A0000}"/>
    <cellStyle name="Date 2 3 4 2 2 5 2 4" xfId="11405" xr:uid="{00000000-0005-0000-0000-00008F2A0000}"/>
    <cellStyle name="Date 2 3 4 2 2 5 2 5" xfId="11406" xr:uid="{00000000-0005-0000-0000-0000902A0000}"/>
    <cellStyle name="Date 2 3 4 2 2 5 2 6" xfId="11407" xr:uid="{00000000-0005-0000-0000-0000912A0000}"/>
    <cellStyle name="Date 2 3 4 2 2 5 2 7" xfId="11408" xr:uid="{00000000-0005-0000-0000-0000922A0000}"/>
    <cellStyle name="Date 2 3 4 2 2 5 3" xfId="11409" xr:uid="{00000000-0005-0000-0000-0000932A0000}"/>
    <cellStyle name="Date 2 3 4 2 2 5 3 2" xfId="11410" xr:uid="{00000000-0005-0000-0000-0000942A0000}"/>
    <cellStyle name="Date 2 3 4 2 2 5 3 3" xfId="11411" xr:uid="{00000000-0005-0000-0000-0000952A0000}"/>
    <cellStyle name="Date 2 3 4 2 2 5 3 3 2" xfId="11412" xr:uid="{00000000-0005-0000-0000-0000962A0000}"/>
    <cellStyle name="Date 2 3 4 2 2 5 3 4" xfId="11413" xr:uid="{00000000-0005-0000-0000-0000972A0000}"/>
    <cellStyle name="Date 2 3 4 2 2 5 4" xfId="11414" xr:uid="{00000000-0005-0000-0000-0000982A0000}"/>
    <cellStyle name="Date 2 3 4 2 2 5 4 2" xfId="11415" xr:uid="{00000000-0005-0000-0000-0000992A0000}"/>
    <cellStyle name="Date 2 3 4 2 2 5 4 2 2" xfId="11416" xr:uid="{00000000-0005-0000-0000-00009A2A0000}"/>
    <cellStyle name="Date 2 3 4 2 2 5 5" xfId="11417" xr:uid="{00000000-0005-0000-0000-00009B2A0000}"/>
    <cellStyle name="Date 2 3 4 2 2 5 6" xfId="11418" xr:uid="{00000000-0005-0000-0000-00009C2A0000}"/>
    <cellStyle name="Date 2 3 4 2 2 5 7" xfId="11419" xr:uid="{00000000-0005-0000-0000-00009D2A0000}"/>
    <cellStyle name="Date 2 3 4 2 2 5 8" xfId="11420" xr:uid="{00000000-0005-0000-0000-00009E2A0000}"/>
    <cellStyle name="Date 2 3 4 2 2 6" xfId="11421" xr:uid="{00000000-0005-0000-0000-00009F2A0000}"/>
    <cellStyle name="Date 2 3 4 2 2 6 2" xfId="11422" xr:uid="{00000000-0005-0000-0000-0000A02A0000}"/>
    <cellStyle name="Date 2 3 4 2 2 6 2 2" xfId="11423" xr:uid="{00000000-0005-0000-0000-0000A12A0000}"/>
    <cellStyle name="Date 2 3 4 2 2 6 2 3" xfId="11424" xr:uid="{00000000-0005-0000-0000-0000A22A0000}"/>
    <cellStyle name="Date 2 3 4 2 2 6 2 3 2" xfId="11425" xr:uid="{00000000-0005-0000-0000-0000A32A0000}"/>
    <cellStyle name="Date 2 3 4 2 2 6 2 4" xfId="11426" xr:uid="{00000000-0005-0000-0000-0000A42A0000}"/>
    <cellStyle name="Date 2 3 4 2 2 6 3" xfId="11427" xr:uid="{00000000-0005-0000-0000-0000A52A0000}"/>
    <cellStyle name="Date 2 3 4 2 2 6 3 2" xfId="11428" xr:uid="{00000000-0005-0000-0000-0000A62A0000}"/>
    <cellStyle name="Date 2 3 4 2 2 6 3 2 2" xfId="11429" xr:uid="{00000000-0005-0000-0000-0000A72A0000}"/>
    <cellStyle name="Date 2 3 4 2 2 6 4" xfId="11430" xr:uid="{00000000-0005-0000-0000-0000A82A0000}"/>
    <cellStyle name="Date 2 3 4 2 2 6 5" xfId="11431" xr:uid="{00000000-0005-0000-0000-0000A92A0000}"/>
    <cellStyle name="Date 2 3 4 2 2 6 6" xfId="11432" xr:uid="{00000000-0005-0000-0000-0000AA2A0000}"/>
    <cellStyle name="Date 2 3 4 2 2 6 7" xfId="11433" xr:uid="{00000000-0005-0000-0000-0000AB2A0000}"/>
    <cellStyle name="Date 2 3 4 2 2 7" xfId="11434" xr:uid="{00000000-0005-0000-0000-0000AC2A0000}"/>
    <cellStyle name="Date 2 3 4 2 2 7 2" xfId="11435" xr:uid="{00000000-0005-0000-0000-0000AD2A0000}"/>
    <cellStyle name="Date 2 3 4 2 2 7 3" xfId="11436" xr:uid="{00000000-0005-0000-0000-0000AE2A0000}"/>
    <cellStyle name="Date 2 3 4 2 2 7 3 2" xfId="11437" xr:uid="{00000000-0005-0000-0000-0000AF2A0000}"/>
    <cellStyle name="Date 2 3 4 2 2 8" xfId="11438" xr:uid="{00000000-0005-0000-0000-0000B02A0000}"/>
    <cellStyle name="Date 2 3 4 2 2 9" xfId="11439" xr:uid="{00000000-0005-0000-0000-0000B12A0000}"/>
    <cellStyle name="Date 2 3 4 2 3" xfId="11440" xr:uid="{00000000-0005-0000-0000-0000B22A0000}"/>
    <cellStyle name="Date 2 3 4 2 3 2" xfId="11441" xr:uid="{00000000-0005-0000-0000-0000B32A0000}"/>
    <cellStyle name="Date 2 3 4 2 3 2 2" xfId="11442" xr:uid="{00000000-0005-0000-0000-0000B42A0000}"/>
    <cellStyle name="Date 2 3 4 2 3 2 2 2" xfId="11443" xr:uid="{00000000-0005-0000-0000-0000B52A0000}"/>
    <cellStyle name="Date 2 3 4 2 3 2 2 2 2" xfId="11444" xr:uid="{00000000-0005-0000-0000-0000B62A0000}"/>
    <cellStyle name="Date 2 3 4 2 3 2 2 2 2 2" xfId="11445" xr:uid="{00000000-0005-0000-0000-0000B72A0000}"/>
    <cellStyle name="Date 2 3 4 2 3 2 2 2 2 3" xfId="11446" xr:uid="{00000000-0005-0000-0000-0000B82A0000}"/>
    <cellStyle name="Date 2 3 4 2 3 2 2 2 2 3 2" xfId="11447" xr:uid="{00000000-0005-0000-0000-0000B92A0000}"/>
    <cellStyle name="Date 2 3 4 2 3 2 2 2 2 4" xfId="11448" xr:uid="{00000000-0005-0000-0000-0000BA2A0000}"/>
    <cellStyle name="Date 2 3 4 2 3 2 2 2 3" xfId="11449" xr:uid="{00000000-0005-0000-0000-0000BB2A0000}"/>
    <cellStyle name="Date 2 3 4 2 3 2 2 2 3 2" xfId="11450" xr:uid="{00000000-0005-0000-0000-0000BC2A0000}"/>
    <cellStyle name="Date 2 3 4 2 3 2 2 2 3 2 2" xfId="11451" xr:uid="{00000000-0005-0000-0000-0000BD2A0000}"/>
    <cellStyle name="Date 2 3 4 2 3 2 2 2 4" xfId="11452" xr:uid="{00000000-0005-0000-0000-0000BE2A0000}"/>
    <cellStyle name="Date 2 3 4 2 3 2 2 2 5" xfId="11453" xr:uid="{00000000-0005-0000-0000-0000BF2A0000}"/>
    <cellStyle name="Date 2 3 4 2 3 2 2 2 6" xfId="11454" xr:uid="{00000000-0005-0000-0000-0000C02A0000}"/>
    <cellStyle name="Date 2 3 4 2 3 2 2 2 7" xfId="11455" xr:uid="{00000000-0005-0000-0000-0000C12A0000}"/>
    <cellStyle name="Date 2 3 4 2 3 2 2 3" xfId="11456" xr:uid="{00000000-0005-0000-0000-0000C22A0000}"/>
    <cellStyle name="Date 2 3 4 2 3 2 2 3 2" xfId="11457" xr:uid="{00000000-0005-0000-0000-0000C32A0000}"/>
    <cellStyle name="Date 2 3 4 2 3 2 2 3 3" xfId="11458" xr:uid="{00000000-0005-0000-0000-0000C42A0000}"/>
    <cellStyle name="Date 2 3 4 2 3 2 2 3 3 2" xfId="11459" xr:uid="{00000000-0005-0000-0000-0000C52A0000}"/>
    <cellStyle name="Date 2 3 4 2 3 2 2 3 4" xfId="11460" xr:uid="{00000000-0005-0000-0000-0000C62A0000}"/>
    <cellStyle name="Date 2 3 4 2 3 2 2 4" xfId="11461" xr:uid="{00000000-0005-0000-0000-0000C72A0000}"/>
    <cellStyle name="Date 2 3 4 2 3 2 2 4 2" xfId="11462" xr:uid="{00000000-0005-0000-0000-0000C82A0000}"/>
    <cellStyle name="Date 2 3 4 2 3 2 2 4 2 2" xfId="11463" xr:uid="{00000000-0005-0000-0000-0000C92A0000}"/>
    <cellStyle name="Date 2 3 4 2 3 2 2 5" xfId="11464" xr:uid="{00000000-0005-0000-0000-0000CA2A0000}"/>
    <cellStyle name="Date 2 3 4 2 3 2 2 6" xfId="11465" xr:uid="{00000000-0005-0000-0000-0000CB2A0000}"/>
    <cellStyle name="Date 2 3 4 2 3 2 2 7" xfId="11466" xr:uid="{00000000-0005-0000-0000-0000CC2A0000}"/>
    <cellStyle name="Date 2 3 4 2 3 2 2 8" xfId="11467" xr:uid="{00000000-0005-0000-0000-0000CD2A0000}"/>
    <cellStyle name="Date 2 3 4 2 3 2 3" xfId="11468" xr:uid="{00000000-0005-0000-0000-0000CE2A0000}"/>
    <cellStyle name="Date 2 3 4 2 3 2 3 2" xfId="11469" xr:uid="{00000000-0005-0000-0000-0000CF2A0000}"/>
    <cellStyle name="Date 2 3 4 2 3 2 3 2 2" xfId="11470" xr:uid="{00000000-0005-0000-0000-0000D02A0000}"/>
    <cellStyle name="Date 2 3 4 2 3 2 3 2 3" xfId="11471" xr:uid="{00000000-0005-0000-0000-0000D12A0000}"/>
    <cellStyle name="Date 2 3 4 2 3 2 3 2 3 2" xfId="11472" xr:uid="{00000000-0005-0000-0000-0000D22A0000}"/>
    <cellStyle name="Date 2 3 4 2 3 2 3 2 4" xfId="11473" xr:uid="{00000000-0005-0000-0000-0000D32A0000}"/>
    <cellStyle name="Date 2 3 4 2 3 2 3 3" xfId="11474" xr:uid="{00000000-0005-0000-0000-0000D42A0000}"/>
    <cellStyle name="Date 2 3 4 2 3 2 3 3 2" xfId="11475" xr:uid="{00000000-0005-0000-0000-0000D52A0000}"/>
    <cellStyle name="Date 2 3 4 2 3 2 3 3 2 2" xfId="11476" xr:uid="{00000000-0005-0000-0000-0000D62A0000}"/>
    <cellStyle name="Date 2 3 4 2 3 2 3 4" xfId="11477" xr:uid="{00000000-0005-0000-0000-0000D72A0000}"/>
    <cellStyle name="Date 2 3 4 2 3 2 3 5" xfId="11478" xr:uid="{00000000-0005-0000-0000-0000D82A0000}"/>
    <cellStyle name="Date 2 3 4 2 3 2 3 6" xfId="11479" xr:uid="{00000000-0005-0000-0000-0000D92A0000}"/>
    <cellStyle name="Date 2 3 4 2 3 2 3 7" xfId="11480" xr:uid="{00000000-0005-0000-0000-0000DA2A0000}"/>
    <cellStyle name="Date 2 3 4 2 3 2 4" xfId="11481" xr:uid="{00000000-0005-0000-0000-0000DB2A0000}"/>
    <cellStyle name="Date 2 3 4 2 3 2 4 2" xfId="11482" xr:uid="{00000000-0005-0000-0000-0000DC2A0000}"/>
    <cellStyle name="Date 2 3 4 2 3 2 4 3" xfId="11483" xr:uid="{00000000-0005-0000-0000-0000DD2A0000}"/>
    <cellStyle name="Date 2 3 4 2 3 2 4 3 2" xfId="11484" xr:uid="{00000000-0005-0000-0000-0000DE2A0000}"/>
    <cellStyle name="Date 2 3 4 2 3 2 5" xfId="11485" xr:uid="{00000000-0005-0000-0000-0000DF2A0000}"/>
    <cellStyle name="Date 2 3 4 2 3 3" xfId="11486" xr:uid="{00000000-0005-0000-0000-0000E02A0000}"/>
    <cellStyle name="Date 2 3 4 2 3 3 2" xfId="11487" xr:uid="{00000000-0005-0000-0000-0000E12A0000}"/>
    <cellStyle name="Date 2 3 4 2 3 3 2 2" xfId="11488" xr:uid="{00000000-0005-0000-0000-0000E22A0000}"/>
    <cellStyle name="Date 2 3 4 2 3 3 2 2 2" xfId="11489" xr:uid="{00000000-0005-0000-0000-0000E32A0000}"/>
    <cellStyle name="Date 2 3 4 2 3 3 2 2 3" xfId="11490" xr:uid="{00000000-0005-0000-0000-0000E42A0000}"/>
    <cellStyle name="Date 2 3 4 2 3 3 2 2 3 2" xfId="11491" xr:uid="{00000000-0005-0000-0000-0000E52A0000}"/>
    <cellStyle name="Date 2 3 4 2 3 3 2 2 4" xfId="11492" xr:uid="{00000000-0005-0000-0000-0000E62A0000}"/>
    <cellStyle name="Date 2 3 4 2 3 3 2 3" xfId="11493" xr:uid="{00000000-0005-0000-0000-0000E72A0000}"/>
    <cellStyle name="Date 2 3 4 2 3 3 2 3 2" xfId="11494" xr:uid="{00000000-0005-0000-0000-0000E82A0000}"/>
    <cellStyle name="Date 2 3 4 2 3 3 2 3 2 2" xfId="11495" xr:uid="{00000000-0005-0000-0000-0000E92A0000}"/>
    <cellStyle name="Date 2 3 4 2 3 3 2 4" xfId="11496" xr:uid="{00000000-0005-0000-0000-0000EA2A0000}"/>
    <cellStyle name="Date 2 3 4 2 3 3 2 5" xfId="11497" xr:uid="{00000000-0005-0000-0000-0000EB2A0000}"/>
    <cellStyle name="Date 2 3 4 2 3 3 2 6" xfId="11498" xr:uid="{00000000-0005-0000-0000-0000EC2A0000}"/>
    <cellStyle name="Date 2 3 4 2 3 3 2 7" xfId="11499" xr:uid="{00000000-0005-0000-0000-0000ED2A0000}"/>
    <cellStyle name="Date 2 3 4 2 3 3 3" xfId="11500" xr:uid="{00000000-0005-0000-0000-0000EE2A0000}"/>
    <cellStyle name="Date 2 3 4 2 3 3 3 2" xfId="11501" xr:uid="{00000000-0005-0000-0000-0000EF2A0000}"/>
    <cellStyle name="Date 2 3 4 2 3 3 3 3" xfId="11502" xr:uid="{00000000-0005-0000-0000-0000F02A0000}"/>
    <cellStyle name="Date 2 3 4 2 3 3 3 3 2" xfId="11503" xr:uid="{00000000-0005-0000-0000-0000F12A0000}"/>
    <cellStyle name="Date 2 3 4 2 3 3 3 4" xfId="11504" xr:uid="{00000000-0005-0000-0000-0000F22A0000}"/>
    <cellStyle name="Date 2 3 4 2 3 3 4" xfId="11505" xr:uid="{00000000-0005-0000-0000-0000F32A0000}"/>
    <cellStyle name="Date 2 3 4 2 3 3 4 2" xfId="11506" xr:uid="{00000000-0005-0000-0000-0000F42A0000}"/>
    <cellStyle name="Date 2 3 4 2 3 3 4 2 2" xfId="11507" xr:uid="{00000000-0005-0000-0000-0000F52A0000}"/>
    <cellStyle name="Date 2 3 4 2 3 3 5" xfId="11508" xr:uid="{00000000-0005-0000-0000-0000F62A0000}"/>
    <cellStyle name="Date 2 3 4 2 3 3 6" xfId="11509" xr:uid="{00000000-0005-0000-0000-0000F72A0000}"/>
    <cellStyle name="Date 2 3 4 2 3 3 7" xfId="11510" xr:uid="{00000000-0005-0000-0000-0000F82A0000}"/>
    <cellStyle name="Date 2 3 4 2 3 3 8" xfId="11511" xr:uid="{00000000-0005-0000-0000-0000F92A0000}"/>
    <cellStyle name="Date 2 3 4 2 3 4" xfId="11512" xr:uid="{00000000-0005-0000-0000-0000FA2A0000}"/>
    <cellStyle name="Date 2 3 4 2 3 4 2" xfId="11513" xr:uid="{00000000-0005-0000-0000-0000FB2A0000}"/>
    <cellStyle name="Date 2 3 4 2 3 4 2 2" xfId="11514" xr:uid="{00000000-0005-0000-0000-0000FC2A0000}"/>
    <cellStyle name="Date 2 3 4 2 3 4 2 3" xfId="11515" xr:uid="{00000000-0005-0000-0000-0000FD2A0000}"/>
    <cellStyle name="Date 2 3 4 2 3 4 2 3 2" xfId="11516" xr:uid="{00000000-0005-0000-0000-0000FE2A0000}"/>
    <cellStyle name="Date 2 3 4 2 3 4 2 4" xfId="11517" xr:uid="{00000000-0005-0000-0000-0000FF2A0000}"/>
    <cellStyle name="Date 2 3 4 2 3 4 3" xfId="11518" xr:uid="{00000000-0005-0000-0000-0000002B0000}"/>
    <cellStyle name="Date 2 3 4 2 3 4 3 2" xfId="11519" xr:uid="{00000000-0005-0000-0000-0000012B0000}"/>
    <cellStyle name="Date 2 3 4 2 3 4 3 2 2" xfId="11520" xr:uid="{00000000-0005-0000-0000-0000022B0000}"/>
    <cellStyle name="Date 2 3 4 2 3 4 4" xfId="11521" xr:uid="{00000000-0005-0000-0000-0000032B0000}"/>
    <cellStyle name="Date 2 3 4 2 3 4 5" xfId="11522" xr:uid="{00000000-0005-0000-0000-0000042B0000}"/>
    <cellStyle name="Date 2 3 4 2 3 4 6" xfId="11523" xr:uid="{00000000-0005-0000-0000-0000052B0000}"/>
    <cellStyle name="Date 2 3 4 2 3 4 7" xfId="11524" xr:uid="{00000000-0005-0000-0000-0000062B0000}"/>
    <cellStyle name="Date 2 3 4 2 3 5" xfId="11525" xr:uid="{00000000-0005-0000-0000-0000072B0000}"/>
    <cellStyle name="Date 2 3 4 2 3 5 2" xfId="11526" xr:uid="{00000000-0005-0000-0000-0000082B0000}"/>
    <cellStyle name="Date 2 3 4 2 3 5 3" xfId="11527" xr:uid="{00000000-0005-0000-0000-0000092B0000}"/>
    <cellStyle name="Date 2 3 4 2 3 5 3 2" xfId="11528" xr:uid="{00000000-0005-0000-0000-00000A2B0000}"/>
    <cellStyle name="Date 2 3 4 2 3 6" xfId="11529" xr:uid="{00000000-0005-0000-0000-00000B2B0000}"/>
    <cellStyle name="Date 2 3 4 2 3 7" xfId="11530" xr:uid="{00000000-0005-0000-0000-00000C2B0000}"/>
    <cellStyle name="Date 2 3 4 2 3 8" xfId="11531" xr:uid="{00000000-0005-0000-0000-00000D2B0000}"/>
    <cellStyle name="Date 2 3 4 2 3 9" xfId="11532" xr:uid="{00000000-0005-0000-0000-00000E2B0000}"/>
    <cellStyle name="Date 2 3 4 2 4" xfId="11533" xr:uid="{00000000-0005-0000-0000-00000F2B0000}"/>
    <cellStyle name="Date 2 3 4 2 4 2" xfId="11534" xr:uid="{00000000-0005-0000-0000-0000102B0000}"/>
    <cellStyle name="Date 2 3 4 2 4 2 2" xfId="11535" xr:uid="{00000000-0005-0000-0000-0000112B0000}"/>
    <cellStyle name="Date 2 3 4 2 4 2 2 2" xfId="11536" xr:uid="{00000000-0005-0000-0000-0000122B0000}"/>
    <cellStyle name="Date 2 3 4 2 4 2 2 2 2" xfId="11537" xr:uid="{00000000-0005-0000-0000-0000132B0000}"/>
    <cellStyle name="Date 2 3 4 2 4 2 2 2 2 2" xfId="11538" xr:uid="{00000000-0005-0000-0000-0000142B0000}"/>
    <cellStyle name="Date 2 3 4 2 4 2 2 2 2 3" xfId="11539" xr:uid="{00000000-0005-0000-0000-0000152B0000}"/>
    <cellStyle name="Date 2 3 4 2 4 2 2 2 2 3 2" xfId="11540" xr:uid="{00000000-0005-0000-0000-0000162B0000}"/>
    <cellStyle name="Date 2 3 4 2 4 2 2 2 2 4" xfId="11541" xr:uid="{00000000-0005-0000-0000-0000172B0000}"/>
    <cellStyle name="Date 2 3 4 2 4 2 2 2 3" xfId="11542" xr:uid="{00000000-0005-0000-0000-0000182B0000}"/>
    <cellStyle name="Date 2 3 4 2 4 2 2 2 3 2" xfId="11543" xr:uid="{00000000-0005-0000-0000-0000192B0000}"/>
    <cellStyle name="Date 2 3 4 2 4 2 2 2 3 2 2" xfId="11544" xr:uid="{00000000-0005-0000-0000-00001A2B0000}"/>
    <cellStyle name="Date 2 3 4 2 4 2 2 2 4" xfId="11545" xr:uid="{00000000-0005-0000-0000-00001B2B0000}"/>
    <cellStyle name="Date 2 3 4 2 4 2 2 2 5" xfId="11546" xr:uid="{00000000-0005-0000-0000-00001C2B0000}"/>
    <cellStyle name="Date 2 3 4 2 4 2 2 2 6" xfId="11547" xr:uid="{00000000-0005-0000-0000-00001D2B0000}"/>
    <cellStyle name="Date 2 3 4 2 4 2 2 2 7" xfId="11548" xr:uid="{00000000-0005-0000-0000-00001E2B0000}"/>
    <cellStyle name="Date 2 3 4 2 4 2 2 3" xfId="11549" xr:uid="{00000000-0005-0000-0000-00001F2B0000}"/>
    <cellStyle name="Date 2 3 4 2 4 2 2 3 2" xfId="11550" xr:uid="{00000000-0005-0000-0000-0000202B0000}"/>
    <cellStyle name="Date 2 3 4 2 4 2 2 3 3" xfId="11551" xr:uid="{00000000-0005-0000-0000-0000212B0000}"/>
    <cellStyle name="Date 2 3 4 2 4 2 2 3 3 2" xfId="11552" xr:uid="{00000000-0005-0000-0000-0000222B0000}"/>
    <cellStyle name="Date 2 3 4 2 4 2 2 3 4" xfId="11553" xr:uid="{00000000-0005-0000-0000-0000232B0000}"/>
    <cellStyle name="Date 2 3 4 2 4 2 2 4" xfId="11554" xr:uid="{00000000-0005-0000-0000-0000242B0000}"/>
    <cellStyle name="Date 2 3 4 2 4 2 2 4 2" xfId="11555" xr:uid="{00000000-0005-0000-0000-0000252B0000}"/>
    <cellStyle name="Date 2 3 4 2 4 2 2 4 2 2" xfId="11556" xr:uid="{00000000-0005-0000-0000-0000262B0000}"/>
    <cellStyle name="Date 2 3 4 2 4 2 2 5" xfId="11557" xr:uid="{00000000-0005-0000-0000-0000272B0000}"/>
    <cellStyle name="Date 2 3 4 2 4 2 2 6" xfId="11558" xr:uid="{00000000-0005-0000-0000-0000282B0000}"/>
    <cellStyle name="Date 2 3 4 2 4 2 2 7" xfId="11559" xr:uid="{00000000-0005-0000-0000-0000292B0000}"/>
    <cellStyle name="Date 2 3 4 2 4 2 2 8" xfId="11560" xr:uid="{00000000-0005-0000-0000-00002A2B0000}"/>
    <cellStyle name="Date 2 3 4 2 4 2 3" xfId="11561" xr:uid="{00000000-0005-0000-0000-00002B2B0000}"/>
    <cellStyle name="Date 2 3 4 2 4 2 3 2" xfId="11562" xr:uid="{00000000-0005-0000-0000-00002C2B0000}"/>
    <cellStyle name="Date 2 3 4 2 4 2 3 2 2" xfId="11563" xr:uid="{00000000-0005-0000-0000-00002D2B0000}"/>
    <cellStyle name="Date 2 3 4 2 4 2 3 2 3" xfId="11564" xr:uid="{00000000-0005-0000-0000-00002E2B0000}"/>
    <cellStyle name="Date 2 3 4 2 4 2 3 2 3 2" xfId="11565" xr:uid="{00000000-0005-0000-0000-00002F2B0000}"/>
    <cellStyle name="Date 2 3 4 2 4 2 3 2 4" xfId="11566" xr:uid="{00000000-0005-0000-0000-0000302B0000}"/>
    <cellStyle name="Date 2 3 4 2 4 2 3 3" xfId="11567" xr:uid="{00000000-0005-0000-0000-0000312B0000}"/>
    <cellStyle name="Date 2 3 4 2 4 2 3 3 2" xfId="11568" xr:uid="{00000000-0005-0000-0000-0000322B0000}"/>
    <cellStyle name="Date 2 3 4 2 4 2 3 3 2 2" xfId="11569" xr:uid="{00000000-0005-0000-0000-0000332B0000}"/>
    <cellStyle name="Date 2 3 4 2 4 2 3 4" xfId="11570" xr:uid="{00000000-0005-0000-0000-0000342B0000}"/>
    <cellStyle name="Date 2 3 4 2 4 2 3 5" xfId="11571" xr:uid="{00000000-0005-0000-0000-0000352B0000}"/>
    <cellStyle name="Date 2 3 4 2 4 2 3 6" xfId="11572" xr:uid="{00000000-0005-0000-0000-0000362B0000}"/>
    <cellStyle name="Date 2 3 4 2 4 2 3 7" xfId="11573" xr:uid="{00000000-0005-0000-0000-0000372B0000}"/>
    <cellStyle name="Date 2 3 4 2 4 2 4" xfId="11574" xr:uid="{00000000-0005-0000-0000-0000382B0000}"/>
    <cellStyle name="Date 2 3 4 2 4 2 4 2" xfId="11575" xr:uid="{00000000-0005-0000-0000-0000392B0000}"/>
    <cellStyle name="Date 2 3 4 2 4 2 4 3" xfId="11576" xr:uid="{00000000-0005-0000-0000-00003A2B0000}"/>
    <cellStyle name="Date 2 3 4 2 4 2 4 3 2" xfId="11577" xr:uid="{00000000-0005-0000-0000-00003B2B0000}"/>
    <cellStyle name="Date 2 3 4 2 4 2 5" xfId="11578" xr:uid="{00000000-0005-0000-0000-00003C2B0000}"/>
    <cellStyle name="Date 2 3 4 2 4 3" xfId="11579" xr:uid="{00000000-0005-0000-0000-00003D2B0000}"/>
    <cellStyle name="Date 2 3 4 2 4 3 2" xfId="11580" xr:uid="{00000000-0005-0000-0000-00003E2B0000}"/>
    <cellStyle name="Date 2 3 4 2 4 3 2 2" xfId="11581" xr:uid="{00000000-0005-0000-0000-00003F2B0000}"/>
    <cellStyle name="Date 2 3 4 2 4 3 2 2 2" xfId="11582" xr:uid="{00000000-0005-0000-0000-0000402B0000}"/>
    <cellStyle name="Date 2 3 4 2 4 3 2 2 3" xfId="11583" xr:uid="{00000000-0005-0000-0000-0000412B0000}"/>
    <cellStyle name="Date 2 3 4 2 4 3 2 2 3 2" xfId="11584" xr:uid="{00000000-0005-0000-0000-0000422B0000}"/>
    <cellStyle name="Date 2 3 4 2 4 3 2 2 4" xfId="11585" xr:uid="{00000000-0005-0000-0000-0000432B0000}"/>
    <cellStyle name="Date 2 3 4 2 4 3 2 3" xfId="11586" xr:uid="{00000000-0005-0000-0000-0000442B0000}"/>
    <cellStyle name="Date 2 3 4 2 4 3 2 3 2" xfId="11587" xr:uid="{00000000-0005-0000-0000-0000452B0000}"/>
    <cellStyle name="Date 2 3 4 2 4 3 2 3 2 2" xfId="11588" xr:uid="{00000000-0005-0000-0000-0000462B0000}"/>
    <cellStyle name="Date 2 3 4 2 4 3 2 4" xfId="11589" xr:uid="{00000000-0005-0000-0000-0000472B0000}"/>
    <cellStyle name="Date 2 3 4 2 4 3 2 5" xfId="11590" xr:uid="{00000000-0005-0000-0000-0000482B0000}"/>
    <cellStyle name="Date 2 3 4 2 4 3 2 6" xfId="11591" xr:uid="{00000000-0005-0000-0000-0000492B0000}"/>
    <cellStyle name="Date 2 3 4 2 4 3 2 7" xfId="11592" xr:uid="{00000000-0005-0000-0000-00004A2B0000}"/>
    <cellStyle name="Date 2 3 4 2 4 3 3" xfId="11593" xr:uid="{00000000-0005-0000-0000-00004B2B0000}"/>
    <cellStyle name="Date 2 3 4 2 4 3 3 2" xfId="11594" xr:uid="{00000000-0005-0000-0000-00004C2B0000}"/>
    <cellStyle name="Date 2 3 4 2 4 3 3 3" xfId="11595" xr:uid="{00000000-0005-0000-0000-00004D2B0000}"/>
    <cellStyle name="Date 2 3 4 2 4 3 3 3 2" xfId="11596" xr:uid="{00000000-0005-0000-0000-00004E2B0000}"/>
    <cellStyle name="Date 2 3 4 2 4 3 3 4" xfId="11597" xr:uid="{00000000-0005-0000-0000-00004F2B0000}"/>
    <cellStyle name="Date 2 3 4 2 4 3 4" xfId="11598" xr:uid="{00000000-0005-0000-0000-0000502B0000}"/>
    <cellStyle name="Date 2 3 4 2 4 3 4 2" xfId="11599" xr:uid="{00000000-0005-0000-0000-0000512B0000}"/>
    <cellStyle name="Date 2 3 4 2 4 3 4 2 2" xfId="11600" xr:uid="{00000000-0005-0000-0000-0000522B0000}"/>
    <cellStyle name="Date 2 3 4 2 4 3 5" xfId="11601" xr:uid="{00000000-0005-0000-0000-0000532B0000}"/>
    <cellStyle name="Date 2 3 4 2 4 3 6" xfId="11602" xr:uid="{00000000-0005-0000-0000-0000542B0000}"/>
    <cellStyle name="Date 2 3 4 2 4 3 7" xfId="11603" xr:uid="{00000000-0005-0000-0000-0000552B0000}"/>
    <cellStyle name="Date 2 3 4 2 4 3 8" xfId="11604" xr:uid="{00000000-0005-0000-0000-0000562B0000}"/>
    <cellStyle name="Date 2 3 4 2 4 4" xfId="11605" xr:uid="{00000000-0005-0000-0000-0000572B0000}"/>
    <cellStyle name="Date 2 3 4 2 4 4 2" xfId="11606" xr:uid="{00000000-0005-0000-0000-0000582B0000}"/>
    <cellStyle name="Date 2 3 4 2 4 4 2 2" xfId="11607" xr:uid="{00000000-0005-0000-0000-0000592B0000}"/>
    <cellStyle name="Date 2 3 4 2 4 4 2 3" xfId="11608" xr:uid="{00000000-0005-0000-0000-00005A2B0000}"/>
    <cellStyle name="Date 2 3 4 2 4 4 2 3 2" xfId="11609" xr:uid="{00000000-0005-0000-0000-00005B2B0000}"/>
    <cellStyle name="Date 2 3 4 2 4 4 2 4" xfId="11610" xr:uid="{00000000-0005-0000-0000-00005C2B0000}"/>
    <cellStyle name="Date 2 3 4 2 4 4 3" xfId="11611" xr:uid="{00000000-0005-0000-0000-00005D2B0000}"/>
    <cellStyle name="Date 2 3 4 2 4 4 3 2" xfId="11612" xr:uid="{00000000-0005-0000-0000-00005E2B0000}"/>
    <cellStyle name="Date 2 3 4 2 4 4 3 2 2" xfId="11613" xr:uid="{00000000-0005-0000-0000-00005F2B0000}"/>
    <cellStyle name="Date 2 3 4 2 4 4 4" xfId="11614" xr:uid="{00000000-0005-0000-0000-0000602B0000}"/>
    <cellStyle name="Date 2 3 4 2 4 4 5" xfId="11615" xr:uid="{00000000-0005-0000-0000-0000612B0000}"/>
    <cellStyle name="Date 2 3 4 2 4 4 6" xfId="11616" xr:uid="{00000000-0005-0000-0000-0000622B0000}"/>
    <cellStyle name="Date 2 3 4 2 4 4 7" xfId="11617" xr:uid="{00000000-0005-0000-0000-0000632B0000}"/>
    <cellStyle name="Date 2 3 4 2 4 5" xfId="11618" xr:uid="{00000000-0005-0000-0000-0000642B0000}"/>
    <cellStyle name="Date 2 3 4 2 4 5 2" xfId="11619" xr:uid="{00000000-0005-0000-0000-0000652B0000}"/>
    <cellStyle name="Date 2 3 4 2 4 5 3" xfId="11620" xr:uid="{00000000-0005-0000-0000-0000662B0000}"/>
    <cellStyle name="Date 2 3 4 2 4 5 3 2" xfId="11621" xr:uid="{00000000-0005-0000-0000-0000672B0000}"/>
    <cellStyle name="Date 2 3 4 2 4 6" xfId="11622" xr:uid="{00000000-0005-0000-0000-0000682B0000}"/>
    <cellStyle name="Date 2 3 4 2 4 7" xfId="11623" xr:uid="{00000000-0005-0000-0000-0000692B0000}"/>
    <cellStyle name="Date 2 3 4 2 4 8" xfId="11624" xr:uid="{00000000-0005-0000-0000-00006A2B0000}"/>
    <cellStyle name="Date 2 3 4 2 4 9" xfId="11625" xr:uid="{00000000-0005-0000-0000-00006B2B0000}"/>
    <cellStyle name="Date 2 3 4 2 5" xfId="11626" xr:uid="{00000000-0005-0000-0000-00006C2B0000}"/>
    <cellStyle name="Date 2 3 4 2 5 2" xfId="11627" xr:uid="{00000000-0005-0000-0000-00006D2B0000}"/>
    <cellStyle name="Date 2 3 4 2 5 2 2" xfId="11628" xr:uid="{00000000-0005-0000-0000-00006E2B0000}"/>
    <cellStyle name="Date 2 3 4 2 5 2 2 2" xfId="11629" xr:uid="{00000000-0005-0000-0000-00006F2B0000}"/>
    <cellStyle name="Date 2 3 4 2 5 2 2 3" xfId="11630" xr:uid="{00000000-0005-0000-0000-0000702B0000}"/>
    <cellStyle name="Date 2 3 4 2 5 2 2 3 2" xfId="11631" xr:uid="{00000000-0005-0000-0000-0000712B0000}"/>
    <cellStyle name="Date 2 3 4 2 5 2 2 4" xfId="11632" xr:uid="{00000000-0005-0000-0000-0000722B0000}"/>
    <cellStyle name="Date 2 3 4 2 5 2 3" xfId="11633" xr:uid="{00000000-0005-0000-0000-0000732B0000}"/>
    <cellStyle name="Date 2 3 4 2 5 2 3 2" xfId="11634" xr:uid="{00000000-0005-0000-0000-0000742B0000}"/>
    <cellStyle name="Date 2 3 4 2 5 2 3 2 2" xfId="11635" xr:uid="{00000000-0005-0000-0000-0000752B0000}"/>
    <cellStyle name="Date 2 3 4 2 5 2 4" xfId="11636" xr:uid="{00000000-0005-0000-0000-0000762B0000}"/>
    <cellStyle name="Date 2 3 4 2 5 2 5" xfId="11637" xr:uid="{00000000-0005-0000-0000-0000772B0000}"/>
    <cellStyle name="Date 2 3 4 2 5 2 6" xfId="11638" xr:uid="{00000000-0005-0000-0000-0000782B0000}"/>
    <cellStyle name="Date 2 3 4 2 5 2 7" xfId="11639" xr:uid="{00000000-0005-0000-0000-0000792B0000}"/>
    <cellStyle name="Date 2 3 4 2 5 3" xfId="11640" xr:uid="{00000000-0005-0000-0000-00007A2B0000}"/>
    <cellStyle name="Date 2 3 4 2 5 3 2" xfId="11641" xr:uid="{00000000-0005-0000-0000-00007B2B0000}"/>
    <cellStyle name="Date 2 3 4 2 5 3 3" xfId="11642" xr:uid="{00000000-0005-0000-0000-00007C2B0000}"/>
    <cellStyle name="Date 2 3 4 2 5 3 3 2" xfId="11643" xr:uid="{00000000-0005-0000-0000-00007D2B0000}"/>
    <cellStyle name="Date 2 3 4 2 5 3 4" xfId="11644" xr:uid="{00000000-0005-0000-0000-00007E2B0000}"/>
    <cellStyle name="Date 2 3 4 2 5 4" xfId="11645" xr:uid="{00000000-0005-0000-0000-00007F2B0000}"/>
    <cellStyle name="Date 2 3 4 2 5 4 2" xfId="11646" xr:uid="{00000000-0005-0000-0000-0000802B0000}"/>
    <cellStyle name="Date 2 3 4 2 5 4 2 2" xfId="11647" xr:uid="{00000000-0005-0000-0000-0000812B0000}"/>
    <cellStyle name="Date 2 3 4 2 5 5" xfId="11648" xr:uid="{00000000-0005-0000-0000-0000822B0000}"/>
    <cellStyle name="Date 2 3 4 2 5 6" xfId="11649" xr:uid="{00000000-0005-0000-0000-0000832B0000}"/>
    <cellStyle name="Date 2 3 4 2 5 7" xfId="11650" xr:uid="{00000000-0005-0000-0000-0000842B0000}"/>
    <cellStyle name="Date 2 3 4 2 5 8" xfId="11651" xr:uid="{00000000-0005-0000-0000-0000852B0000}"/>
    <cellStyle name="Date 2 3 4 2 6" xfId="11652" xr:uid="{00000000-0005-0000-0000-0000862B0000}"/>
    <cellStyle name="Date 2 3 4 2 6 2" xfId="11653" xr:uid="{00000000-0005-0000-0000-0000872B0000}"/>
    <cellStyle name="Date 2 3 4 2 6 2 2" xfId="11654" xr:uid="{00000000-0005-0000-0000-0000882B0000}"/>
    <cellStyle name="Date 2 3 4 2 6 2 3" xfId="11655" xr:uid="{00000000-0005-0000-0000-0000892B0000}"/>
    <cellStyle name="Date 2 3 4 2 6 2 3 2" xfId="11656" xr:uid="{00000000-0005-0000-0000-00008A2B0000}"/>
    <cellStyle name="Date 2 3 4 2 6 2 4" xfId="11657" xr:uid="{00000000-0005-0000-0000-00008B2B0000}"/>
    <cellStyle name="Date 2 3 4 2 6 3" xfId="11658" xr:uid="{00000000-0005-0000-0000-00008C2B0000}"/>
    <cellStyle name="Date 2 3 4 2 6 3 2" xfId="11659" xr:uid="{00000000-0005-0000-0000-00008D2B0000}"/>
    <cellStyle name="Date 2 3 4 2 6 3 2 2" xfId="11660" xr:uid="{00000000-0005-0000-0000-00008E2B0000}"/>
    <cellStyle name="Date 2 3 4 2 6 4" xfId="11661" xr:uid="{00000000-0005-0000-0000-00008F2B0000}"/>
    <cellStyle name="Date 2 3 4 2 6 5" xfId="11662" xr:uid="{00000000-0005-0000-0000-0000902B0000}"/>
    <cellStyle name="Date 2 3 4 2 6 6" xfId="11663" xr:uid="{00000000-0005-0000-0000-0000912B0000}"/>
    <cellStyle name="Date 2 3 4 2 6 7" xfId="11664" xr:uid="{00000000-0005-0000-0000-0000922B0000}"/>
    <cellStyle name="Date 2 3 4 2 7" xfId="11665" xr:uid="{00000000-0005-0000-0000-0000932B0000}"/>
    <cellStyle name="Date 2 3 4 2 7 2" xfId="11666" xr:uid="{00000000-0005-0000-0000-0000942B0000}"/>
    <cellStyle name="Date 2 3 4 2 7 3" xfId="11667" xr:uid="{00000000-0005-0000-0000-0000952B0000}"/>
    <cellStyle name="Date 2 3 4 2 7 3 2" xfId="11668" xr:uid="{00000000-0005-0000-0000-0000962B0000}"/>
    <cellStyle name="Date 2 3 4 2 8" xfId="11669" xr:uid="{00000000-0005-0000-0000-0000972B0000}"/>
    <cellStyle name="Date 2 3 4 3" xfId="11670" xr:uid="{00000000-0005-0000-0000-0000982B0000}"/>
    <cellStyle name="Date 2 3 4 3 10" xfId="11671" xr:uid="{00000000-0005-0000-0000-0000992B0000}"/>
    <cellStyle name="Date 2 3 4 3 11" xfId="11672" xr:uid="{00000000-0005-0000-0000-00009A2B0000}"/>
    <cellStyle name="Date 2 3 4 3 2" xfId="11673" xr:uid="{00000000-0005-0000-0000-00009B2B0000}"/>
    <cellStyle name="Date 2 3 4 3 2 2" xfId="11674" xr:uid="{00000000-0005-0000-0000-00009C2B0000}"/>
    <cellStyle name="Date 2 3 4 3 2 2 2" xfId="11675" xr:uid="{00000000-0005-0000-0000-00009D2B0000}"/>
    <cellStyle name="Date 2 3 4 3 2 2 2 2" xfId="11676" xr:uid="{00000000-0005-0000-0000-00009E2B0000}"/>
    <cellStyle name="Date 2 3 4 3 2 2 2 2 2" xfId="11677" xr:uid="{00000000-0005-0000-0000-00009F2B0000}"/>
    <cellStyle name="Date 2 3 4 3 2 2 2 2 2 2" xfId="11678" xr:uid="{00000000-0005-0000-0000-0000A02B0000}"/>
    <cellStyle name="Date 2 3 4 3 2 2 2 2 2 3" xfId="11679" xr:uid="{00000000-0005-0000-0000-0000A12B0000}"/>
    <cellStyle name="Date 2 3 4 3 2 2 2 2 2 3 2" xfId="11680" xr:uid="{00000000-0005-0000-0000-0000A22B0000}"/>
    <cellStyle name="Date 2 3 4 3 2 2 2 2 2 4" xfId="11681" xr:uid="{00000000-0005-0000-0000-0000A32B0000}"/>
    <cellStyle name="Date 2 3 4 3 2 2 2 2 3" xfId="11682" xr:uid="{00000000-0005-0000-0000-0000A42B0000}"/>
    <cellStyle name="Date 2 3 4 3 2 2 2 2 3 2" xfId="11683" xr:uid="{00000000-0005-0000-0000-0000A52B0000}"/>
    <cellStyle name="Date 2 3 4 3 2 2 2 2 3 2 2" xfId="11684" xr:uid="{00000000-0005-0000-0000-0000A62B0000}"/>
    <cellStyle name="Date 2 3 4 3 2 2 2 2 4" xfId="11685" xr:uid="{00000000-0005-0000-0000-0000A72B0000}"/>
    <cellStyle name="Date 2 3 4 3 2 2 2 2 5" xfId="11686" xr:uid="{00000000-0005-0000-0000-0000A82B0000}"/>
    <cellStyle name="Date 2 3 4 3 2 2 2 2 6" xfId="11687" xr:uid="{00000000-0005-0000-0000-0000A92B0000}"/>
    <cellStyle name="Date 2 3 4 3 2 2 2 2 7" xfId="11688" xr:uid="{00000000-0005-0000-0000-0000AA2B0000}"/>
    <cellStyle name="Date 2 3 4 3 2 2 2 3" xfId="11689" xr:uid="{00000000-0005-0000-0000-0000AB2B0000}"/>
    <cellStyle name="Date 2 3 4 3 2 2 2 3 2" xfId="11690" xr:uid="{00000000-0005-0000-0000-0000AC2B0000}"/>
    <cellStyle name="Date 2 3 4 3 2 2 2 3 3" xfId="11691" xr:uid="{00000000-0005-0000-0000-0000AD2B0000}"/>
    <cellStyle name="Date 2 3 4 3 2 2 2 3 3 2" xfId="11692" xr:uid="{00000000-0005-0000-0000-0000AE2B0000}"/>
    <cellStyle name="Date 2 3 4 3 2 2 2 3 4" xfId="11693" xr:uid="{00000000-0005-0000-0000-0000AF2B0000}"/>
    <cellStyle name="Date 2 3 4 3 2 2 2 4" xfId="11694" xr:uid="{00000000-0005-0000-0000-0000B02B0000}"/>
    <cellStyle name="Date 2 3 4 3 2 2 2 4 2" xfId="11695" xr:uid="{00000000-0005-0000-0000-0000B12B0000}"/>
    <cellStyle name="Date 2 3 4 3 2 2 2 4 2 2" xfId="11696" xr:uid="{00000000-0005-0000-0000-0000B22B0000}"/>
    <cellStyle name="Date 2 3 4 3 2 2 2 5" xfId="11697" xr:uid="{00000000-0005-0000-0000-0000B32B0000}"/>
    <cellStyle name="Date 2 3 4 3 2 2 2 6" xfId="11698" xr:uid="{00000000-0005-0000-0000-0000B42B0000}"/>
    <cellStyle name="Date 2 3 4 3 2 2 2 7" xfId="11699" xr:uid="{00000000-0005-0000-0000-0000B52B0000}"/>
    <cellStyle name="Date 2 3 4 3 2 2 2 8" xfId="11700" xr:uid="{00000000-0005-0000-0000-0000B62B0000}"/>
    <cellStyle name="Date 2 3 4 3 2 2 3" xfId="11701" xr:uid="{00000000-0005-0000-0000-0000B72B0000}"/>
    <cellStyle name="Date 2 3 4 3 2 2 3 2" xfId="11702" xr:uid="{00000000-0005-0000-0000-0000B82B0000}"/>
    <cellStyle name="Date 2 3 4 3 2 2 3 2 2" xfId="11703" xr:uid="{00000000-0005-0000-0000-0000B92B0000}"/>
    <cellStyle name="Date 2 3 4 3 2 2 3 2 3" xfId="11704" xr:uid="{00000000-0005-0000-0000-0000BA2B0000}"/>
    <cellStyle name="Date 2 3 4 3 2 2 3 2 3 2" xfId="11705" xr:uid="{00000000-0005-0000-0000-0000BB2B0000}"/>
    <cellStyle name="Date 2 3 4 3 2 2 3 2 4" xfId="11706" xr:uid="{00000000-0005-0000-0000-0000BC2B0000}"/>
    <cellStyle name="Date 2 3 4 3 2 2 3 3" xfId="11707" xr:uid="{00000000-0005-0000-0000-0000BD2B0000}"/>
    <cellStyle name="Date 2 3 4 3 2 2 3 3 2" xfId="11708" xr:uid="{00000000-0005-0000-0000-0000BE2B0000}"/>
    <cellStyle name="Date 2 3 4 3 2 2 3 3 2 2" xfId="11709" xr:uid="{00000000-0005-0000-0000-0000BF2B0000}"/>
    <cellStyle name="Date 2 3 4 3 2 2 3 4" xfId="11710" xr:uid="{00000000-0005-0000-0000-0000C02B0000}"/>
    <cellStyle name="Date 2 3 4 3 2 2 3 5" xfId="11711" xr:uid="{00000000-0005-0000-0000-0000C12B0000}"/>
    <cellStyle name="Date 2 3 4 3 2 2 3 6" xfId="11712" xr:uid="{00000000-0005-0000-0000-0000C22B0000}"/>
    <cellStyle name="Date 2 3 4 3 2 2 3 7" xfId="11713" xr:uid="{00000000-0005-0000-0000-0000C32B0000}"/>
    <cellStyle name="Date 2 3 4 3 2 2 4" xfId="11714" xr:uid="{00000000-0005-0000-0000-0000C42B0000}"/>
    <cellStyle name="Date 2 3 4 3 2 2 4 2" xfId="11715" xr:uid="{00000000-0005-0000-0000-0000C52B0000}"/>
    <cellStyle name="Date 2 3 4 3 2 2 4 3" xfId="11716" xr:uid="{00000000-0005-0000-0000-0000C62B0000}"/>
    <cellStyle name="Date 2 3 4 3 2 2 4 3 2" xfId="11717" xr:uid="{00000000-0005-0000-0000-0000C72B0000}"/>
    <cellStyle name="Date 2 3 4 3 2 2 5" xfId="11718" xr:uid="{00000000-0005-0000-0000-0000C82B0000}"/>
    <cellStyle name="Date 2 3 4 3 2 3" xfId="11719" xr:uid="{00000000-0005-0000-0000-0000C92B0000}"/>
    <cellStyle name="Date 2 3 4 3 2 3 2" xfId="11720" xr:uid="{00000000-0005-0000-0000-0000CA2B0000}"/>
    <cellStyle name="Date 2 3 4 3 2 3 2 2" xfId="11721" xr:uid="{00000000-0005-0000-0000-0000CB2B0000}"/>
    <cellStyle name="Date 2 3 4 3 2 3 2 2 2" xfId="11722" xr:uid="{00000000-0005-0000-0000-0000CC2B0000}"/>
    <cellStyle name="Date 2 3 4 3 2 3 2 2 3" xfId="11723" xr:uid="{00000000-0005-0000-0000-0000CD2B0000}"/>
    <cellStyle name="Date 2 3 4 3 2 3 2 2 3 2" xfId="11724" xr:uid="{00000000-0005-0000-0000-0000CE2B0000}"/>
    <cellStyle name="Date 2 3 4 3 2 3 2 2 4" xfId="11725" xr:uid="{00000000-0005-0000-0000-0000CF2B0000}"/>
    <cellStyle name="Date 2 3 4 3 2 3 2 3" xfId="11726" xr:uid="{00000000-0005-0000-0000-0000D02B0000}"/>
    <cellStyle name="Date 2 3 4 3 2 3 2 3 2" xfId="11727" xr:uid="{00000000-0005-0000-0000-0000D12B0000}"/>
    <cellStyle name="Date 2 3 4 3 2 3 2 3 2 2" xfId="11728" xr:uid="{00000000-0005-0000-0000-0000D22B0000}"/>
    <cellStyle name="Date 2 3 4 3 2 3 2 4" xfId="11729" xr:uid="{00000000-0005-0000-0000-0000D32B0000}"/>
    <cellStyle name="Date 2 3 4 3 2 3 2 5" xfId="11730" xr:uid="{00000000-0005-0000-0000-0000D42B0000}"/>
    <cellStyle name="Date 2 3 4 3 2 3 2 6" xfId="11731" xr:uid="{00000000-0005-0000-0000-0000D52B0000}"/>
    <cellStyle name="Date 2 3 4 3 2 3 2 7" xfId="11732" xr:uid="{00000000-0005-0000-0000-0000D62B0000}"/>
    <cellStyle name="Date 2 3 4 3 2 3 3" xfId="11733" xr:uid="{00000000-0005-0000-0000-0000D72B0000}"/>
    <cellStyle name="Date 2 3 4 3 2 3 3 2" xfId="11734" xr:uid="{00000000-0005-0000-0000-0000D82B0000}"/>
    <cellStyle name="Date 2 3 4 3 2 3 3 3" xfId="11735" xr:uid="{00000000-0005-0000-0000-0000D92B0000}"/>
    <cellStyle name="Date 2 3 4 3 2 3 3 3 2" xfId="11736" xr:uid="{00000000-0005-0000-0000-0000DA2B0000}"/>
    <cellStyle name="Date 2 3 4 3 2 3 3 4" xfId="11737" xr:uid="{00000000-0005-0000-0000-0000DB2B0000}"/>
    <cellStyle name="Date 2 3 4 3 2 3 4" xfId="11738" xr:uid="{00000000-0005-0000-0000-0000DC2B0000}"/>
    <cellStyle name="Date 2 3 4 3 2 3 4 2" xfId="11739" xr:uid="{00000000-0005-0000-0000-0000DD2B0000}"/>
    <cellStyle name="Date 2 3 4 3 2 3 4 2 2" xfId="11740" xr:uid="{00000000-0005-0000-0000-0000DE2B0000}"/>
    <cellStyle name="Date 2 3 4 3 2 3 5" xfId="11741" xr:uid="{00000000-0005-0000-0000-0000DF2B0000}"/>
    <cellStyle name="Date 2 3 4 3 2 3 6" xfId="11742" xr:uid="{00000000-0005-0000-0000-0000E02B0000}"/>
    <cellStyle name="Date 2 3 4 3 2 3 7" xfId="11743" xr:uid="{00000000-0005-0000-0000-0000E12B0000}"/>
    <cellStyle name="Date 2 3 4 3 2 3 8" xfId="11744" xr:uid="{00000000-0005-0000-0000-0000E22B0000}"/>
    <cellStyle name="Date 2 3 4 3 2 4" xfId="11745" xr:uid="{00000000-0005-0000-0000-0000E32B0000}"/>
    <cellStyle name="Date 2 3 4 3 2 4 2" xfId="11746" xr:uid="{00000000-0005-0000-0000-0000E42B0000}"/>
    <cellStyle name="Date 2 3 4 3 2 4 2 2" xfId="11747" xr:uid="{00000000-0005-0000-0000-0000E52B0000}"/>
    <cellStyle name="Date 2 3 4 3 2 4 2 3" xfId="11748" xr:uid="{00000000-0005-0000-0000-0000E62B0000}"/>
    <cellStyle name="Date 2 3 4 3 2 4 2 3 2" xfId="11749" xr:uid="{00000000-0005-0000-0000-0000E72B0000}"/>
    <cellStyle name="Date 2 3 4 3 2 4 2 4" xfId="11750" xr:uid="{00000000-0005-0000-0000-0000E82B0000}"/>
    <cellStyle name="Date 2 3 4 3 2 4 3" xfId="11751" xr:uid="{00000000-0005-0000-0000-0000E92B0000}"/>
    <cellStyle name="Date 2 3 4 3 2 4 3 2" xfId="11752" xr:uid="{00000000-0005-0000-0000-0000EA2B0000}"/>
    <cellStyle name="Date 2 3 4 3 2 4 3 2 2" xfId="11753" xr:uid="{00000000-0005-0000-0000-0000EB2B0000}"/>
    <cellStyle name="Date 2 3 4 3 2 4 4" xfId="11754" xr:uid="{00000000-0005-0000-0000-0000EC2B0000}"/>
    <cellStyle name="Date 2 3 4 3 2 4 5" xfId="11755" xr:uid="{00000000-0005-0000-0000-0000ED2B0000}"/>
    <cellStyle name="Date 2 3 4 3 2 4 6" xfId="11756" xr:uid="{00000000-0005-0000-0000-0000EE2B0000}"/>
    <cellStyle name="Date 2 3 4 3 2 4 7" xfId="11757" xr:uid="{00000000-0005-0000-0000-0000EF2B0000}"/>
    <cellStyle name="Date 2 3 4 3 2 5" xfId="11758" xr:uid="{00000000-0005-0000-0000-0000F02B0000}"/>
    <cellStyle name="Date 2 3 4 3 2 5 2" xfId="11759" xr:uid="{00000000-0005-0000-0000-0000F12B0000}"/>
    <cellStyle name="Date 2 3 4 3 2 5 3" xfId="11760" xr:uid="{00000000-0005-0000-0000-0000F22B0000}"/>
    <cellStyle name="Date 2 3 4 3 2 5 3 2" xfId="11761" xr:uid="{00000000-0005-0000-0000-0000F32B0000}"/>
    <cellStyle name="Date 2 3 4 3 2 6" xfId="11762" xr:uid="{00000000-0005-0000-0000-0000F42B0000}"/>
    <cellStyle name="Date 2 3 4 3 2 7" xfId="11763" xr:uid="{00000000-0005-0000-0000-0000F52B0000}"/>
    <cellStyle name="Date 2 3 4 3 2 8" xfId="11764" xr:uid="{00000000-0005-0000-0000-0000F62B0000}"/>
    <cellStyle name="Date 2 3 4 3 2 9" xfId="11765" xr:uid="{00000000-0005-0000-0000-0000F72B0000}"/>
    <cellStyle name="Date 2 3 4 3 3" xfId="11766" xr:uid="{00000000-0005-0000-0000-0000F82B0000}"/>
    <cellStyle name="Date 2 3 4 3 3 2" xfId="11767" xr:uid="{00000000-0005-0000-0000-0000F92B0000}"/>
    <cellStyle name="Date 2 3 4 3 3 2 2" xfId="11768" xr:uid="{00000000-0005-0000-0000-0000FA2B0000}"/>
    <cellStyle name="Date 2 3 4 3 3 2 2 2" xfId="11769" xr:uid="{00000000-0005-0000-0000-0000FB2B0000}"/>
    <cellStyle name="Date 2 3 4 3 3 2 2 2 2" xfId="11770" xr:uid="{00000000-0005-0000-0000-0000FC2B0000}"/>
    <cellStyle name="Date 2 3 4 3 3 2 2 2 3" xfId="11771" xr:uid="{00000000-0005-0000-0000-0000FD2B0000}"/>
    <cellStyle name="Date 2 3 4 3 3 2 2 2 3 2" xfId="11772" xr:uid="{00000000-0005-0000-0000-0000FE2B0000}"/>
    <cellStyle name="Date 2 3 4 3 3 2 2 2 4" xfId="11773" xr:uid="{00000000-0005-0000-0000-0000FF2B0000}"/>
    <cellStyle name="Date 2 3 4 3 3 2 2 3" xfId="11774" xr:uid="{00000000-0005-0000-0000-0000002C0000}"/>
    <cellStyle name="Date 2 3 4 3 3 2 2 3 2" xfId="11775" xr:uid="{00000000-0005-0000-0000-0000012C0000}"/>
    <cellStyle name="Date 2 3 4 3 3 2 2 3 2 2" xfId="11776" xr:uid="{00000000-0005-0000-0000-0000022C0000}"/>
    <cellStyle name="Date 2 3 4 3 3 2 2 4" xfId="11777" xr:uid="{00000000-0005-0000-0000-0000032C0000}"/>
    <cellStyle name="Date 2 3 4 3 3 2 2 5" xfId="11778" xr:uid="{00000000-0005-0000-0000-0000042C0000}"/>
    <cellStyle name="Date 2 3 4 3 3 2 2 6" xfId="11779" xr:uid="{00000000-0005-0000-0000-0000052C0000}"/>
    <cellStyle name="Date 2 3 4 3 3 2 2 7" xfId="11780" xr:uid="{00000000-0005-0000-0000-0000062C0000}"/>
    <cellStyle name="Date 2 3 4 3 3 2 3" xfId="11781" xr:uid="{00000000-0005-0000-0000-0000072C0000}"/>
    <cellStyle name="Date 2 3 4 3 3 2 3 2" xfId="11782" xr:uid="{00000000-0005-0000-0000-0000082C0000}"/>
    <cellStyle name="Date 2 3 4 3 3 2 3 3" xfId="11783" xr:uid="{00000000-0005-0000-0000-0000092C0000}"/>
    <cellStyle name="Date 2 3 4 3 3 2 3 3 2" xfId="11784" xr:uid="{00000000-0005-0000-0000-00000A2C0000}"/>
    <cellStyle name="Date 2 3 4 3 3 2 3 4" xfId="11785" xr:uid="{00000000-0005-0000-0000-00000B2C0000}"/>
    <cellStyle name="Date 2 3 4 3 3 2 4" xfId="11786" xr:uid="{00000000-0005-0000-0000-00000C2C0000}"/>
    <cellStyle name="Date 2 3 4 3 3 2 4 2" xfId="11787" xr:uid="{00000000-0005-0000-0000-00000D2C0000}"/>
    <cellStyle name="Date 2 3 4 3 3 2 4 2 2" xfId="11788" xr:uid="{00000000-0005-0000-0000-00000E2C0000}"/>
    <cellStyle name="Date 2 3 4 3 3 2 5" xfId="11789" xr:uid="{00000000-0005-0000-0000-00000F2C0000}"/>
    <cellStyle name="Date 2 3 4 3 3 2 6" xfId="11790" xr:uid="{00000000-0005-0000-0000-0000102C0000}"/>
    <cellStyle name="Date 2 3 4 3 3 2 7" xfId="11791" xr:uid="{00000000-0005-0000-0000-0000112C0000}"/>
    <cellStyle name="Date 2 3 4 3 3 2 8" xfId="11792" xr:uid="{00000000-0005-0000-0000-0000122C0000}"/>
    <cellStyle name="Date 2 3 4 3 3 3" xfId="11793" xr:uid="{00000000-0005-0000-0000-0000132C0000}"/>
    <cellStyle name="Date 2 3 4 3 3 3 2" xfId="11794" xr:uid="{00000000-0005-0000-0000-0000142C0000}"/>
    <cellStyle name="Date 2 3 4 3 3 3 2 2" xfId="11795" xr:uid="{00000000-0005-0000-0000-0000152C0000}"/>
    <cellStyle name="Date 2 3 4 3 3 3 2 3" xfId="11796" xr:uid="{00000000-0005-0000-0000-0000162C0000}"/>
    <cellStyle name="Date 2 3 4 3 3 3 2 3 2" xfId="11797" xr:uid="{00000000-0005-0000-0000-0000172C0000}"/>
    <cellStyle name="Date 2 3 4 3 3 3 2 4" xfId="11798" xr:uid="{00000000-0005-0000-0000-0000182C0000}"/>
    <cellStyle name="Date 2 3 4 3 3 3 3" xfId="11799" xr:uid="{00000000-0005-0000-0000-0000192C0000}"/>
    <cellStyle name="Date 2 3 4 3 3 3 3 2" xfId="11800" xr:uid="{00000000-0005-0000-0000-00001A2C0000}"/>
    <cellStyle name="Date 2 3 4 3 3 3 3 2 2" xfId="11801" xr:uid="{00000000-0005-0000-0000-00001B2C0000}"/>
    <cellStyle name="Date 2 3 4 3 3 3 4" xfId="11802" xr:uid="{00000000-0005-0000-0000-00001C2C0000}"/>
    <cellStyle name="Date 2 3 4 3 3 3 5" xfId="11803" xr:uid="{00000000-0005-0000-0000-00001D2C0000}"/>
    <cellStyle name="Date 2 3 4 3 3 3 6" xfId="11804" xr:uid="{00000000-0005-0000-0000-00001E2C0000}"/>
    <cellStyle name="Date 2 3 4 3 3 3 7" xfId="11805" xr:uid="{00000000-0005-0000-0000-00001F2C0000}"/>
    <cellStyle name="Date 2 3 4 3 3 4" xfId="11806" xr:uid="{00000000-0005-0000-0000-0000202C0000}"/>
    <cellStyle name="Date 2 3 4 3 3 4 2" xfId="11807" xr:uid="{00000000-0005-0000-0000-0000212C0000}"/>
    <cellStyle name="Date 2 3 4 3 3 4 3" xfId="11808" xr:uid="{00000000-0005-0000-0000-0000222C0000}"/>
    <cellStyle name="Date 2 3 4 3 3 4 3 2" xfId="11809" xr:uid="{00000000-0005-0000-0000-0000232C0000}"/>
    <cellStyle name="Date 2 3 4 3 3 5" xfId="11810" xr:uid="{00000000-0005-0000-0000-0000242C0000}"/>
    <cellStyle name="Date 2 3 4 3 4" xfId="11811" xr:uid="{00000000-0005-0000-0000-0000252C0000}"/>
    <cellStyle name="Date 2 3 4 3 4 2" xfId="11812" xr:uid="{00000000-0005-0000-0000-0000262C0000}"/>
    <cellStyle name="Date 2 3 4 3 4 2 2" xfId="11813" xr:uid="{00000000-0005-0000-0000-0000272C0000}"/>
    <cellStyle name="Date 2 3 4 3 4 2 2 2" xfId="11814" xr:uid="{00000000-0005-0000-0000-0000282C0000}"/>
    <cellStyle name="Date 2 3 4 3 4 2 2 2 2" xfId="11815" xr:uid="{00000000-0005-0000-0000-0000292C0000}"/>
    <cellStyle name="Date 2 3 4 3 4 2 2 2 2 2" xfId="11816" xr:uid="{00000000-0005-0000-0000-00002A2C0000}"/>
    <cellStyle name="Date 2 3 4 3 4 2 2 2 2 3" xfId="11817" xr:uid="{00000000-0005-0000-0000-00002B2C0000}"/>
    <cellStyle name="Date 2 3 4 3 4 2 2 2 2 3 2" xfId="11818" xr:uid="{00000000-0005-0000-0000-00002C2C0000}"/>
    <cellStyle name="Date 2 3 4 3 4 2 2 2 2 4" xfId="11819" xr:uid="{00000000-0005-0000-0000-00002D2C0000}"/>
    <cellStyle name="Date 2 3 4 3 4 2 2 2 3" xfId="11820" xr:uid="{00000000-0005-0000-0000-00002E2C0000}"/>
    <cellStyle name="Date 2 3 4 3 4 2 2 2 3 2" xfId="11821" xr:uid="{00000000-0005-0000-0000-00002F2C0000}"/>
    <cellStyle name="Date 2 3 4 3 4 2 2 2 3 2 2" xfId="11822" xr:uid="{00000000-0005-0000-0000-0000302C0000}"/>
    <cellStyle name="Date 2 3 4 3 4 2 2 2 4" xfId="11823" xr:uid="{00000000-0005-0000-0000-0000312C0000}"/>
    <cellStyle name="Date 2 3 4 3 4 2 2 2 5" xfId="11824" xr:uid="{00000000-0005-0000-0000-0000322C0000}"/>
    <cellStyle name="Date 2 3 4 3 4 2 2 2 6" xfId="11825" xr:uid="{00000000-0005-0000-0000-0000332C0000}"/>
    <cellStyle name="Date 2 3 4 3 4 2 2 2 7" xfId="11826" xr:uid="{00000000-0005-0000-0000-0000342C0000}"/>
    <cellStyle name="Date 2 3 4 3 4 2 2 3" xfId="11827" xr:uid="{00000000-0005-0000-0000-0000352C0000}"/>
    <cellStyle name="Date 2 3 4 3 4 2 2 3 2" xfId="11828" xr:uid="{00000000-0005-0000-0000-0000362C0000}"/>
    <cellStyle name="Date 2 3 4 3 4 2 2 3 3" xfId="11829" xr:uid="{00000000-0005-0000-0000-0000372C0000}"/>
    <cellStyle name="Date 2 3 4 3 4 2 2 3 3 2" xfId="11830" xr:uid="{00000000-0005-0000-0000-0000382C0000}"/>
    <cellStyle name="Date 2 3 4 3 4 2 2 3 4" xfId="11831" xr:uid="{00000000-0005-0000-0000-0000392C0000}"/>
    <cellStyle name="Date 2 3 4 3 4 2 2 4" xfId="11832" xr:uid="{00000000-0005-0000-0000-00003A2C0000}"/>
    <cellStyle name="Date 2 3 4 3 4 2 2 4 2" xfId="11833" xr:uid="{00000000-0005-0000-0000-00003B2C0000}"/>
    <cellStyle name="Date 2 3 4 3 4 2 2 4 2 2" xfId="11834" xr:uid="{00000000-0005-0000-0000-00003C2C0000}"/>
    <cellStyle name="Date 2 3 4 3 4 2 2 5" xfId="11835" xr:uid="{00000000-0005-0000-0000-00003D2C0000}"/>
    <cellStyle name="Date 2 3 4 3 4 2 2 6" xfId="11836" xr:uid="{00000000-0005-0000-0000-00003E2C0000}"/>
    <cellStyle name="Date 2 3 4 3 4 2 2 7" xfId="11837" xr:uid="{00000000-0005-0000-0000-00003F2C0000}"/>
    <cellStyle name="Date 2 3 4 3 4 2 2 8" xfId="11838" xr:uid="{00000000-0005-0000-0000-0000402C0000}"/>
    <cellStyle name="Date 2 3 4 3 4 2 3" xfId="11839" xr:uid="{00000000-0005-0000-0000-0000412C0000}"/>
    <cellStyle name="Date 2 3 4 3 4 2 3 2" xfId="11840" xr:uid="{00000000-0005-0000-0000-0000422C0000}"/>
    <cellStyle name="Date 2 3 4 3 4 2 3 2 2" xfId="11841" xr:uid="{00000000-0005-0000-0000-0000432C0000}"/>
    <cellStyle name="Date 2 3 4 3 4 2 3 2 3" xfId="11842" xr:uid="{00000000-0005-0000-0000-0000442C0000}"/>
    <cellStyle name="Date 2 3 4 3 4 2 3 2 3 2" xfId="11843" xr:uid="{00000000-0005-0000-0000-0000452C0000}"/>
    <cellStyle name="Date 2 3 4 3 4 2 3 2 4" xfId="11844" xr:uid="{00000000-0005-0000-0000-0000462C0000}"/>
    <cellStyle name="Date 2 3 4 3 4 2 3 3" xfId="11845" xr:uid="{00000000-0005-0000-0000-0000472C0000}"/>
    <cellStyle name="Date 2 3 4 3 4 2 3 3 2" xfId="11846" xr:uid="{00000000-0005-0000-0000-0000482C0000}"/>
    <cellStyle name="Date 2 3 4 3 4 2 3 3 2 2" xfId="11847" xr:uid="{00000000-0005-0000-0000-0000492C0000}"/>
    <cellStyle name="Date 2 3 4 3 4 2 3 4" xfId="11848" xr:uid="{00000000-0005-0000-0000-00004A2C0000}"/>
    <cellStyle name="Date 2 3 4 3 4 2 3 5" xfId="11849" xr:uid="{00000000-0005-0000-0000-00004B2C0000}"/>
    <cellStyle name="Date 2 3 4 3 4 2 3 6" xfId="11850" xr:uid="{00000000-0005-0000-0000-00004C2C0000}"/>
    <cellStyle name="Date 2 3 4 3 4 2 3 7" xfId="11851" xr:uid="{00000000-0005-0000-0000-00004D2C0000}"/>
    <cellStyle name="Date 2 3 4 3 4 2 4" xfId="11852" xr:uid="{00000000-0005-0000-0000-00004E2C0000}"/>
    <cellStyle name="Date 2 3 4 3 4 2 4 2" xfId="11853" xr:uid="{00000000-0005-0000-0000-00004F2C0000}"/>
    <cellStyle name="Date 2 3 4 3 4 2 4 3" xfId="11854" xr:uid="{00000000-0005-0000-0000-0000502C0000}"/>
    <cellStyle name="Date 2 3 4 3 4 2 4 3 2" xfId="11855" xr:uid="{00000000-0005-0000-0000-0000512C0000}"/>
    <cellStyle name="Date 2 3 4 3 4 2 5" xfId="11856" xr:uid="{00000000-0005-0000-0000-0000522C0000}"/>
    <cellStyle name="Date 2 3 4 3 4 3" xfId="11857" xr:uid="{00000000-0005-0000-0000-0000532C0000}"/>
    <cellStyle name="Date 2 3 4 3 4 3 2" xfId="11858" xr:uid="{00000000-0005-0000-0000-0000542C0000}"/>
    <cellStyle name="Date 2 3 4 3 4 3 2 2" xfId="11859" xr:uid="{00000000-0005-0000-0000-0000552C0000}"/>
    <cellStyle name="Date 2 3 4 3 4 3 2 2 2" xfId="11860" xr:uid="{00000000-0005-0000-0000-0000562C0000}"/>
    <cellStyle name="Date 2 3 4 3 4 3 2 2 3" xfId="11861" xr:uid="{00000000-0005-0000-0000-0000572C0000}"/>
    <cellStyle name="Date 2 3 4 3 4 3 2 2 3 2" xfId="11862" xr:uid="{00000000-0005-0000-0000-0000582C0000}"/>
    <cellStyle name="Date 2 3 4 3 4 3 2 2 4" xfId="11863" xr:uid="{00000000-0005-0000-0000-0000592C0000}"/>
    <cellStyle name="Date 2 3 4 3 4 3 2 3" xfId="11864" xr:uid="{00000000-0005-0000-0000-00005A2C0000}"/>
    <cellStyle name="Date 2 3 4 3 4 3 2 3 2" xfId="11865" xr:uid="{00000000-0005-0000-0000-00005B2C0000}"/>
    <cellStyle name="Date 2 3 4 3 4 3 2 3 2 2" xfId="11866" xr:uid="{00000000-0005-0000-0000-00005C2C0000}"/>
    <cellStyle name="Date 2 3 4 3 4 3 2 4" xfId="11867" xr:uid="{00000000-0005-0000-0000-00005D2C0000}"/>
    <cellStyle name="Date 2 3 4 3 4 3 2 5" xfId="11868" xr:uid="{00000000-0005-0000-0000-00005E2C0000}"/>
    <cellStyle name="Date 2 3 4 3 4 3 2 6" xfId="11869" xr:uid="{00000000-0005-0000-0000-00005F2C0000}"/>
    <cellStyle name="Date 2 3 4 3 4 3 2 7" xfId="11870" xr:uid="{00000000-0005-0000-0000-0000602C0000}"/>
    <cellStyle name="Date 2 3 4 3 4 3 3" xfId="11871" xr:uid="{00000000-0005-0000-0000-0000612C0000}"/>
    <cellStyle name="Date 2 3 4 3 4 3 3 2" xfId="11872" xr:uid="{00000000-0005-0000-0000-0000622C0000}"/>
    <cellStyle name="Date 2 3 4 3 4 3 3 3" xfId="11873" xr:uid="{00000000-0005-0000-0000-0000632C0000}"/>
    <cellStyle name="Date 2 3 4 3 4 3 3 3 2" xfId="11874" xr:uid="{00000000-0005-0000-0000-0000642C0000}"/>
    <cellStyle name="Date 2 3 4 3 4 3 3 4" xfId="11875" xr:uid="{00000000-0005-0000-0000-0000652C0000}"/>
    <cellStyle name="Date 2 3 4 3 4 3 4" xfId="11876" xr:uid="{00000000-0005-0000-0000-0000662C0000}"/>
    <cellStyle name="Date 2 3 4 3 4 3 4 2" xfId="11877" xr:uid="{00000000-0005-0000-0000-0000672C0000}"/>
    <cellStyle name="Date 2 3 4 3 4 3 4 2 2" xfId="11878" xr:uid="{00000000-0005-0000-0000-0000682C0000}"/>
    <cellStyle name="Date 2 3 4 3 4 3 5" xfId="11879" xr:uid="{00000000-0005-0000-0000-0000692C0000}"/>
    <cellStyle name="Date 2 3 4 3 4 3 6" xfId="11880" xr:uid="{00000000-0005-0000-0000-00006A2C0000}"/>
    <cellStyle name="Date 2 3 4 3 4 3 7" xfId="11881" xr:uid="{00000000-0005-0000-0000-00006B2C0000}"/>
    <cellStyle name="Date 2 3 4 3 4 3 8" xfId="11882" xr:uid="{00000000-0005-0000-0000-00006C2C0000}"/>
    <cellStyle name="Date 2 3 4 3 4 4" xfId="11883" xr:uid="{00000000-0005-0000-0000-00006D2C0000}"/>
    <cellStyle name="Date 2 3 4 3 4 4 2" xfId="11884" xr:uid="{00000000-0005-0000-0000-00006E2C0000}"/>
    <cellStyle name="Date 2 3 4 3 4 4 2 2" xfId="11885" xr:uid="{00000000-0005-0000-0000-00006F2C0000}"/>
    <cellStyle name="Date 2 3 4 3 4 4 2 3" xfId="11886" xr:uid="{00000000-0005-0000-0000-0000702C0000}"/>
    <cellStyle name="Date 2 3 4 3 4 4 2 3 2" xfId="11887" xr:uid="{00000000-0005-0000-0000-0000712C0000}"/>
    <cellStyle name="Date 2 3 4 3 4 4 2 4" xfId="11888" xr:uid="{00000000-0005-0000-0000-0000722C0000}"/>
    <cellStyle name="Date 2 3 4 3 4 4 3" xfId="11889" xr:uid="{00000000-0005-0000-0000-0000732C0000}"/>
    <cellStyle name="Date 2 3 4 3 4 4 3 2" xfId="11890" xr:uid="{00000000-0005-0000-0000-0000742C0000}"/>
    <cellStyle name="Date 2 3 4 3 4 4 3 2 2" xfId="11891" xr:uid="{00000000-0005-0000-0000-0000752C0000}"/>
    <cellStyle name="Date 2 3 4 3 4 4 4" xfId="11892" xr:uid="{00000000-0005-0000-0000-0000762C0000}"/>
    <cellStyle name="Date 2 3 4 3 4 4 5" xfId="11893" xr:uid="{00000000-0005-0000-0000-0000772C0000}"/>
    <cellStyle name="Date 2 3 4 3 4 4 6" xfId="11894" xr:uid="{00000000-0005-0000-0000-0000782C0000}"/>
    <cellStyle name="Date 2 3 4 3 4 4 7" xfId="11895" xr:uid="{00000000-0005-0000-0000-0000792C0000}"/>
    <cellStyle name="Date 2 3 4 3 4 5" xfId="11896" xr:uid="{00000000-0005-0000-0000-00007A2C0000}"/>
    <cellStyle name="Date 2 3 4 3 4 5 2" xfId="11897" xr:uid="{00000000-0005-0000-0000-00007B2C0000}"/>
    <cellStyle name="Date 2 3 4 3 4 5 3" xfId="11898" xr:uid="{00000000-0005-0000-0000-00007C2C0000}"/>
    <cellStyle name="Date 2 3 4 3 4 5 3 2" xfId="11899" xr:uid="{00000000-0005-0000-0000-00007D2C0000}"/>
    <cellStyle name="Date 2 3 4 3 4 6" xfId="11900" xr:uid="{00000000-0005-0000-0000-00007E2C0000}"/>
    <cellStyle name="Date 2 3 4 3 4 7" xfId="11901" xr:uid="{00000000-0005-0000-0000-00007F2C0000}"/>
    <cellStyle name="Date 2 3 4 3 4 8" xfId="11902" xr:uid="{00000000-0005-0000-0000-0000802C0000}"/>
    <cellStyle name="Date 2 3 4 3 4 9" xfId="11903" xr:uid="{00000000-0005-0000-0000-0000812C0000}"/>
    <cellStyle name="Date 2 3 4 3 5" xfId="11904" xr:uid="{00000000-0005-0000-0000-0000822C0000}"/>
    <cellStyle name="Date 2 3 4 3 5 2" xfId="11905" xr:uid="{00000000-0005-0000-0000-0000832C0000}"/>
    <cellStyle name="Date 2 3 4 3 5 2 2" xfId="11906" xr:uid="{00000000-0005-0000-0000-0000842C0000}"/>
    <cellStyle name="Date 2 3 4 3 5 2 2 2" xfId="11907" xr:uid="{00000000-0005-0000-0000-0000852C0000}"/>
    <cellStyle name="Date 2 3 4 3 5 2 2 3" xfId="11908" xr:uid="{00000000-0005-0000-0000-0000862C0000}"/>
    <cellStyle name="Date 2 3 4 3 5 2 2 3 2" xfId="11909" xr:uid="{00000000-0005-0000-0000-0000872C0000}"/>
    <cellStyle name="Date 2 3 4 3 5 2 2 4" xfId="11910" xr:uid="{00000000-0005-0000-0000-0000882C0000}"/>
    <cellStyle name="Date 2 3 4 3 5 2 3" xfId="11911" xr:uid="{00000000-0005-0000-0000-0000892C0000}"/>
    <cellStyle name="Date 2 3 4 3 5 2 3 2" xfId="11912" xr:uid="{00000000-0005-0000-0000-00008A2C0000}"/>
    <cellStyle name="Date 2 3 4 3 5 2 3 2 2" xfId="11913" xr:uid="{00000000-0005-0000-0000-00008B2C0000}"/>
    <cellStyle name="Date 2 3 4 3 5 2 4" xfId="11914" xr:uid="{00000000-0005-0000-0000-00008C2C0000}"/>
    <cellStyle name="Date 2 3 4 3 5 2 5" xfId="11915" xr:uid="{00000000-0005-0000-0000-00008D2C0000}"/>
    <cellStyle name="Date 2 3 4 3 5 2 6" xfId="11916" xr:uid="{00000000-0005-0000-0000-00008E2C0000}"/>
    <cellStyle name="Date 2 3 4 3 5 2 7" xfId="11917" xr:uid="{00000000-0005-0000-0000-00008F2C0000}"/>
    <cellStyle name="Date 2 3 4 3 5 3" xfId="11918" xr:uid="{00000000-0005-0000-0000-0000902C0000}"/>
    <cellStyle name="Date 2 3 4 3 5 3 2" xfId="11919" xr:uid="{00000000-0005-0000-0000-0000912C0000}"/>
    <cellStyle name="Date 2 3 4 3 5 3 3" xfId="11920" xr:uid="{00000000-0005-0000-0000-0000922C0000}"/>
    <cellStyle name="Date 2 3 4 3 5 3 3 2" xfId="11921" xr:uid="{00000000-0005-0000-0000-0000932C0000}"/>
    <cellStyle name="Date 2 3 4 3 5 3 4" xfId="11922" xr:uid="{00000000-0005-0000-0000-0000942C0000}"/>
    <cellStyle name="Date 2 3 4 3 5 4" xfId="11923" xr:uid="{00000000-0005-0000-0000-0000952C0000}"/>
    <cellStyle name="Date 2 3 4 3 5 4 2" xfId="11924" xr:uid="{00000000-0005-0000-0000-0000962C0000}"/>
    <cellStyle name="Date 2 3 4 3 5 4 2 2" xfId="11925" xr:uid="{00000000-0005-0000-0000-0000972C0000}"/>
    <cellStyle name="Date 2 3 4 3 5 5" xfId="11926" xr:uid="{00000000-0005-0000-0000-0000982C0000}"/>
    <cellStyle name="Date 2 3 4 3 5 6" xfId="11927" xr:uid="{00000000-0005-0000-0000-0000992C0000}"/>
    <cellStyle name="Date 2 3 4 3 5 7" xfId="11928" xr:uid="{00000000-0005-0000-0000-00009A2C0000}"/>
    <cellStyle name="Date 2 3 4 3 5 8" xfId="11929" xr:uid="{00000000-0005-0000-0000-00009B2C0000}"/>
    <cellStyle name="Date 2 3 4 3 6" xfId="11930" xr:uid="{00000000-0005-0000-0000-00009C2C0000}"/>
    <cellStyle name="Date 2 3 4 3 6 2" xfId="11931" xr:uid="{00000000-0005-0000-0000-00009D2C0000}"/>
    <cellStyle name="Date 2 3 4 3 6 2 2" xfId="11932" xr:uid="{00000000-0005-0000-0000-00009E2C0000}"/>
    <cellStyle name="Date 2 3 4 3 6 2 3" xfId="11933" xr:uid="{00000000-0005-0000-0000-00009F2C0000}"/>
    <cellStyle name="Date 2 3 4 3 6 2 3 2" xfId="11934" xr:uid="{00000000-0005-0000-0000-0000A02C0000}"/>
    <cellStyle name="Date 2 3 4 3 6 2 4" xfId="11935" xr:uid="{00000000-0005-0000-0000-0000A12C0000}"/>
    <cellStyle name="Date 2 3 4 3 6 3" xfId="11936" xr:uid="{00000000-0005-0000-0000-0000A22C0000}"/>
    <cellStyle name="Date 2 3 4 3 6 3 2" xfId="11937" xr:uid="{00000000-0005-0000-0000-0000A32C0000}"/>
    <cellStyle name="Date 2 3 4 3 6 3 2 2" xfId="11938" xr:uid="{00000000-0005-0000-0000-0000A42C0000}"/>
    <cellStyle name="Date 2 3 4 3 6 4" xfId="11939" xr:uid="{00000000-0005-0000-0000-0000A52C0000}"/>
    <cellStyle name="Date 2 3 4 3 6 5" xfId="11940" xr:uid="{00000000-0005-0000-0000-0000A62C0000}"/>
    <cellStyle name="Date 2 3 4 3 6 6" xfId="11941" xr:uid="{00000000-0005-0000-0000-0000A72C0000}"/>
    <cellStyle name="Date 2 3 4 3 6 7" xfId="11942" xr:uid="{00000000-0005-0000-0000-0000A82C0000}"/>
    <cellStyle name="Date 2 3 4 3 7" xfId="11943" xr:uid="{00000000-0005-0000-0000-0000A92C0000}"/>
    <cellStyle name="Date 2 3 4 3 7 2" xfId="11944" xr:uid="{00000000-0005-0000-0000-0000AA2C0000}"/>
    <cellStyle name="Date 2 3 4 3 7 3" xfId="11945" xr:uid="{00000000-0005-0000-0000-0000AB2C0000}"/>
    <cellStyle name="Date 2 3 4 3 7 3 2" xfId="11946" xr:uid="{00000000-0005-0000-0000-0000AC2C0000}"/>
    <cellStyle name="Date 2 3 4 3 8" xfId="11947" xr:uid="{00000000-0005-0000-0000-0000AD2C0000}"/>
    <cellStyle name="Date 2 3 4 3 9" xfId="11948" xr:uid="{00000000-0005-0000-0000-0000AE2C0000}"/>
    <cellStyle name="Date 2 3 4 4" xfId="11949" xr:uid="{00000000-0005-0000-0000-0000AF2C0000}"/>
    <cellStyle name="Date 2 3 4 4 2" xfId="11950" xr:uid="{00000000-0005-0000-0000-0000B02C0000}"/>
    <cellStyle name="Date 2 3 4 4 2 2" xfId="11951" xr:uid="{00000000-0005-0000-0000-0000B12C0000}"/>
    <cellStyle name="Date 2 3 4 4 2 2 2" xfId="11952" xr:uid="{00000000-0005-0000-0000-0000B22C0000}"/>
    <cellStyle name="Date 2 3 4 4 2 2 2 2" xfId="11953" xr:uid="{00000000-0005-0000-0000-0000B32C0000}"/>
    <cellStyle name="Date 2 3 4 4 2 2 2 2 2" xfId="11954" xr:uid="{00000000-0005-0000-0000-0000B42C0000}"/>
    <cellStyle name="Date 2 3 4 4 2 2 2 2 3" xfId="11955" xr:uid="{00000000-0005-0000-0000-0000B52C0000}"/>
    <cellStyle name="Date 2 3 4 4 2 2 2 2 3 2" xfId="11956" xr:uid="{00000000-0005-0000-0000-0000B62C0000}"/>
    <cellStyle name="Date 2 3 4 4 2 2 2 2 4" xfId="11957" xr:uid="{00000000-0005-0000-0000-0000B72C0000}"/>
    <cellStyle name="Date 2 3 4 4 2 2 2 3" xfId="11958" xr:uid="{00000000-0005-0000-0000-0000B82C0000}"/>
    <cellStyle name="Date 2 3 4 4 2 2 2 3 2" xfId="11959" xr:uid="{00000000-0005-0000-0000-0000B92C0000}"/>
    <cellStyle name="Date 2 3 4 4 2 2 2 3 2 2" xfId="11960" xr:uid="{00000000-0005-0000-0000-0000BA2C0000}"/>
    <cellStyle name="Date 2 3 4 4 2 2 2 4" xfId="11961" xr:uid="{00000000-0005-0000-0000-0000BB2C0000}"/>
    <cellStyle name="Date 2 3 4 4 2 2 2 5" xfId="11962" xr:uid="{00000000-0005-0000-0000-0000BC2C0000}"/>
    <cellStyle name="Date 2 3 4 4 2 2 2 6" xfId="11963" xr:uid="{00000000-0005-0000-0000-0000BD2C0000}"/>
    <cellStyle name="Date 2 3 4 4 2 2 2 7" xfId="11964" xr:uid="{00000000-0005-0000-0000-0000BE2C0000}"/>
    <cellStyle name="Date 2 3 4 4 2 2 3" xfId="11965" xr:uid="{00000000-0005-0000-0000-0000BF2C0000}"/>
    <cellStyle name="Date 2 3 4 4 2 2 3 2" xfId="11966" xr:uid="{00000000-0005-0000-0000-0000C02C0000}"/>
    <cellStyle name="Date 2 3 4 4 2 2 3 3" xfId="11967" xr:uid="{00000000-0005-0000-0000-0000C12C0000}"/>
    <cellStyle name="Date 2 3 4 4 2 2 3 3 2" xfId="11968" xr:uid="{00000000-0005-0000-0000-0000C22C0000}"/>
    <cellStyle name="Date 2 3 4 4 2 2 3 4" xfId="11969" xr:uid="{00000000-0005-0000-0000-0000C32C0000}"/>
    <cellStyle name="Date 2 3 4 4 2 2 4" xfId="11970" xr:uid="{00000000-0005-0000-0000-0000C42C0000}"/>
    <cellStyle name="Date 2 3 4 4 2 2 4 2" xfId="11971" xr:uid="{00000000-0005-0000-0000-0000C52C0000}"/>
    <cellStyle name="Date 2 3 4 4 2 2 4 2 2" xfId="11972" xr:uid="{00000000-0005-0000-0000-0000C62C0000}"/>
    <cellStyle name="Date 2 3 4 4 2 2 5" xfId="11973" xr:uid="{00000000-0005-0000-0000-0000C72C0000}"/>
    <cellStyle name="Date 2 3 4 4 2 2 6" xfId="11974" xr:uid="{00000000-0005-0000-0000-0000C82C0000}"/>
    <cellStyle name="Date 2 3 4 4 2 2 7" xfId="11975" xr:uid="{00000000-0005-0000-0000-0000C92C0000}"/>
    <cellStyle name="Date 2 3 4 4 2 2 8" xfId="11976" xr:uid="{00000000-0005-0000-0000-0000CA2C0000}"/>
    <cellStyle name="Date 2 3 4 4 2 3" xfId="11977" xr:uid="{00000000-0005-0000-0000-0000CB2C0000}"/>
    <cellStyle name="Date 2 3 4 4 2 3 2" xfId="11978" xr:uid="{00000000-0005-0000-0000-0000CC2C0000}"/>
    <cellStyle name="Date 2 3 4 4 2 3 2 2" xfId="11979" xr:uid="{00000000-0005-0000-0000-0000CD2C0000}"/>
    <cellStyle name="Date 2 3 4 4 2 3 2 3" xfId="11980" xr:uid="{00000000-0005-0000-0000-0000CE2C0000}"/>
    <cellStyle name="Date 2 3 4 4 2 3 2 3 2" xfId="11981" xr:uid="{00000000-0005-0000-0000-0000CF2C0000}"/>
    <cellStyle name="Date 2 3 4 4 2 3 2 4" xfId="11982" xr:uid="{00000000-0005-0000-0000-0000D02C0000}"/>
    <cellStyle name="Date 2 3 4 4 2 3 3" xfId="11983" xr:uid="{00000000-0005-0000-0000-0000D12C0000}"/>
    <cellStyle name="Date 2 3 4 4 2 3 3 2" xfId="11984" xr:uid="{00000000-0005-0000-0000-0000D22C0000}"/>
    <cellStyle name="Date 2 3 4 4 2 3 3 2 2" xfId="11985" xr:uid="{00000000-0005-0000-0000-0000D32C0000}"/>
    <cellStyle name="Date 2 3 4 4 2 3 4" xfId="11986" xr:uid="{00000000-0005-0000-0000-0000D42C0000}"/>
    <cellStyle name="Date 2 3 4 4 2 3 5" xfId="11987" xr:uid="{00000000-0005-0000-0000-0000D52C0000}"/>
    <cellStyle name="Date 2 3 4 4 2 3 6" xfId="11988" xr:uid="{00000000-0005-0000-0000-0000D62C0000}"/>
    <cellStyle name="Date 2 3 4 4 2 3 7" xfId="11989" xr:uid="{00000000-0005-0000-0000-0000D72C0000}"/>
    <cellStyle name="Date 2 3 4 4 2 4" xfId="11990" xr:uid="{00000000-0005-0000-0000-0000D82C0000}"/>
    <cellStyle name="Date 2 3 4 4 2 4 2" xfId="11991" xr:uid="{00000000-0005-0000-0000-0000D92C0000}"/>
    <cellStyle name="Date 2 3 4 4 2 4 3" xfId="11992" xr:uid="{00000000-0005-0000-0000-0000DA2C0000}"/>
    <cellStyle name="Date 2 3 4 4 2 4 3 2" xfId="11993" xr:uid="{00000000-0005-0000-0000-0000DB2C0000}"/>
    <cellStyle name="Date 2 3 4 4 2 5" xfId="11994" xr:uid="{00000000-0005-0000-0000-0000DC2C0000}"/>
    <cellStyle name="Date 2 3 4 4 3" xfId="11995" xr:uid="{00000000-0005-0000-0000-0000DD2C0000}"/>
    <cellStyle name="Date 2 3 4 4 3 2" xfId="11996" xr:uid="{00000000-0005-0000-0000-0000DE2C0000}"/>
    <cellStyle name="Date 2 3 4 4 3 2 2" xfId="11997" xr:uid="{00000000-0005-0000-0000-0000DF2C0000}"/>
    <cellStyle name="Date 2 3 4 4 3 2 2 2" xfId="11998" xr:uid="{00000000-0005-0000-0000-0000E02C0000}"/>
    <cellStyle name="Date 2 3 4 4 3 2 2 3" xfId="11999" xr:uid="{00000000-0005-0000-0000-0000E12C0000}"/>
    <cellStyle name="Date 2 3 4 4 3 2 2 3 2" xfId="12000" xr:uid="{00000000-0005-0000-0000-0000E22C0000}"/>
    <cellStyle name="Date 2 3 4 4 3 2 2 4" xfId="12001" xr:uid="{00000000-0005-0000-0000-0000E32C0000}"/>
    <cellStyle name="Date 2 3 4 4 3 2 3" xfId="12002" xr:uid="{00000000-0005-0000-0000-0000E42C0000}"/>
    <cellStyle name="Date 2 3 4 4 3 2 3 2" xfId="12003" xr:uid="{00000000-0005-0000-0000-0000E52C0000}"/>
    <cellStyle name="Date 2 3 4 4 3 2 3 2 2" xfId="12004" xr:uid="{00000000-0005-0000-0000-0000E62C0000}"/>
    <cellStyle name="Date 2 3 4 4 3 2 4" xfId="12005" xr:uid="{00000000-0005-0000-0000-0000E72C0000}"/>
    <cellStyle name="Date 2 3 4 4 3 2 5" xfId="12006" xr:uid="{00000000-0005-0000-0000-0000E82C0000}"/>
    <cellStyle name="Date 2 3 4 4 3 2 6" xfId="12007" xr:uid="{00000000-0005-0000-0000-0000E92C0000}"/>
    <cellStyle name="Date 2 3 4 4 3 2 7" xfId="12008" xr:uid="{00000000-0005-0000-0000-0000EA2C0000}"/>
    <cellStyle name="Date 2 3 4 4 3 3" xfId="12009" xr:uid="{00000000-0005-0000-0000-0000EB2C0000}"/>
    <cellStyle name="Date 2 3 4 4 3 3 2" xfId="12010" xr:uid="{00000000-0005-0000-0000-0000EC2C0000}"/>
    <cellStyle name="Date 2 3 4 4 3 3 3" xfId="12011" xr:uid="{00000000-0005-0000-0000-0000ED2C0000}"/>
    <cellStyle name="Date 2 3 4 4 3 3 3 2" xfId="12012" xr:uid="{00000000-0005-0000-0000-0000EE2C0000}"/>
    <cellStyle name="Date 2 3 4 4 3 3 4" xfId="12013" xr:uid="{00000000-0005-0000-0000-0000EF2C0000}"/>
    <cellStyle name="Date 2 3 4 4 3 4" xfId="12014" xr:uid="{00000000-0005-0000-0000-0000F02C0000}"/>
    <cellStyle name="Date 2 3 4 4 3 4 2" xfId="12015" xr:uid="{00000000-0005-0000-0000-0000F12C0000}"/>
    <cellStyle name="Date 2 3 4 4 3 4 2 2" xfId="12016" xr:uid="{00000000-0005-0000-0000-0000F22C0000}"/>
    <cellStyle name="Date 2 3 4 4 3 5" xfId="12017" xr:uid="{00000000-0005-0000-0000-0000F32C0000}"/>
    <cellStyle name="Date 2 3 4 4 3 6" xfId="12018" xr:uid="{00000000-0005-0000-0000-0000F42C0000}"/>
    <cellStyle name="Date 2 3 4 4 3 7" xfId="12019" xr:uid="{00000000-0005-0000-0000-0000F52C0000}"/>
    <cellStyle name="Date 2 3 4 4 3 8" xfId="12020" xr:uid="{00000000-0005-0000-0000-0000F62C0000}"/>
    <cellStyle name="Date 2 3 4 4 4" xfId="12021" xr:uid="{00000000-0005-0000-0000-0000F72C0000}"/>
    <cellStyle name="Date 2 3 4 4 4 2" xfId="12022" xr:uid="{00000000-0005-0000-0000-0000F82C0000}"/>
    <cellStyle name="Date 2 3 4 4 4 2 2" xfId="12023" xr:uid="{00000000-0005-0000-0000-0000F92C0000}"/>
    <cellStyle name="Date 2 3 4 4 4 2 3" xfId="12024" xr:uid="{00000000-0005-0000-0000-0000FA2C0000}"/>
    <cellStyle name="Date 2 3 4 4 4 2 3 2" xfId="12025" xr:uid="{00000000-0005-0000-0000-0000FB2C0000}"/>
    <cellStyle name="Date 2 3 4 4 4 2 4" xfId="12026" xr:uid="{00000000-0005-0000-0000-0000FC2C0000}"/>
    <cellStyle name="Date 2 3 4 4 4 3" xfId="12027" xr:uid="{00000000-0005-0000-0000-0000FD2C0000}"/>
    <cellStyle name="Date 2 3 4 4 4 3 2" xfId="12028" xr:uid="{00000000-0005-0000-0000-0000FE2C0000}"/>
    <cellStyle name="Date 2 3 4 4 4 3 2 2" xfId="12029" xr:uid="{00000000-0005-0000-0000-0000FF2C0000}"/>
    <cellStyle name="Date 2 3 4 4 4 4" xfId="12030" xr:uid="{00000000-0005-0000-0000-0000002D0000}"/>
    <cellStyle name="Date 2 3 4 4 4 5" xfId="12031" xr:uid="{00000000-0005-0000-0000-0000012D0000}"/>
    <cellStyle name="Date 2 3 4 4 4 6" xfId="12032" xr:uid="{00000000-0005-0000-0000-0000022D0000}"/>
    <cellStyle name="Date 2 3 4 4 4 7" xfId="12033" xr:uid="{00000000-0005-0000-0000-0000032D0000}"/>
    <cellStyle name="Date 2 3 4 4 5" xfId="12034" xr:uid="{00000000-0005-0000-0000-0000042D0000}"/>
    <cellStyle name="Date 2 3 4 4 5 2" xfId="12035" xr:uid="{00000000-0005-0000-0000-0000052D0000}"/>
    <cellStyle name="Date 2 3 4 4 5 3" xfId="12036" xr:uid="{00000000-0005-0000-0000-0000062D0000}"/>
    <cellStyle name="Date 2 3 4 4 5 3 2" xfId="12037" xr:uid="{00000000-0005-0000-0000-0000072D0000}"/>
    <cellStyle name="Date 2 3 4 4 6" xfId="12038" xr:uid="{00000000-0005-0000-0000-0000082D0000}"/>
    <cellStyle name="Date 2 3 4 4 7" xfId="12039" xr:uid="{00000000-0005-0000-0000-0000092D0000}"/>
    <cellStyle name="Date 2 3 4 4 8" xfId="12040" xr:uid="{00000000-0005-0000-0000-00000A2D0000}"/>
    <cellStyle name="Date 2 3 4 4 9" xfId="12041" xr:uid="{00000000-0005-0000-0000-00000B2D0000}"/>
    <cellStyle name="Date 2 3 4 5" xfId="12042" xr:uid="{00000000-0005-0000-0000-00000C2D0000}"/>
    <cellStyle name="Date 2 3 4 5 2" xfId="12043" xr:uid="{00000000-0005-0000-0000-00000D2D0000}"/>
    <cellStyle name="Date 2 3 4 5 2 2" xfId="12044" xr:uid="{00000000-0005-0000-0000-00000E2D0000}"/>
    <cellStyle name="Date 2 3 4 5 2 2 2" xfId="12045" xr:uid="{00000000-0005-0000-0000-00000F2D0000}"/>
    <cellStyle name="Date 2 3 4 5 2 2 2 2" xfId="12046" xr:uid="{00000000-0005-0000-0000-0000102D0000}"/>
    <cellStyle name="Date 2 3 4 5 2 2 2 2 2" xfId="12047" xr:uid="{00000000-0005-0000-0000-0000112D0000}"/>
    <cellStyle name="Date 2 3 4 5 2 2 2 2 3" xfId="12048" xr:uid="{00000000-0005-0000-0000-0000122D0000}"/>
    <cellStyle name="Date 2 3 4 5 2 2 2 2 3 2" xfId="12049" xr:uid="{00000000-0005-0000-0000-0000132D0000}"/>
    <cellStyle name="Date 2 3 4 5 2 2 2 2 4" xfId="12050" xr:uid="{00000000-0005-0000-0000-0000142D0000}"/>
    <cellStyle name="Date 2 3 4 5 2 2 2 3" xfId="12051" xr:uid="{00000000-0005-0000-0000-0000152D0000}"/>
    <cellStyle name="Date 2 3 4 5 2 2 2 3 2" xfId="12052" xr:uid="{00000000-0005-0000-0000-0000162D0000}"/>
    <cellStyle name="Date 2 3 4 5 2 2 2 3 2 2" xfId="12053" xr:uid="{00000000-0005-0000-0000-0000172D0000}"/>
    <cellStyle name="Date 2 3 4 5 2 2 2 4" xfId="12054" xr:uid="{00000000-0005-0000-0000-0000182D0000}"/>
    <cellStyle name="Date 2 3 4 5 2 2 2 5" xfId="12055" xr:uid="{00000000-0005-0000-0000-0000192D0000}"/>
    <cellStyle name="Date 2 3 4 5 2 2 2 6" xfId="12056" xr:uid="{00000000-0005-0000-0000-00001A2D0000}"/>
    <cellStyle name="Date 2 3 4 5 2 2 2 7" xfId="12057" xr:uid="{00000000-0005-0000-0000-00001B2D0000}"/>
    <cellStyle name="Date 2 3 4 5 2 2 3" xfId="12058" xr:uid="{00000000-0005-0000-0000-00001C2D0000}"/>
    <cellStyle name="Date 2 3 4 5 2 2 3 2" xfId="12059" xr:uid="{00000000-0005-0000-0000-00001D2D0000}"/>
    <cellStyle name="Date 2 3 4 5 2 2 3 3" xfId="12060" xr:uid="{00000000-0005-0000-0000-00001E2D0000}"/>
    <cellStyle name="Date 2 3 4 5 2 2 3 3 2" xfId="12061" xr:uid="{00000000-0005-0000-0000-00001F2D0000}"/>
    <cellStyle name="Date 2 3 4 5 2 2 3 4" xfId="12062" xr:uid="{00000000-0005-0000-0000-0000202D0000}"/>
    <cellStyle name="Date 2 3 4 5 2 2 4" xfId="12063" xr:uid="{00000000-0005-0000-0000-0000212D0000}"/>
    <cellStyle name="Date 2 3 4 5 2 2 4 2" xfId="12064" xr:uid="{00000000-0005-0000-0000-0000222D0000}"/>
    <cellStyle name="Date 2 3 4 5 2 2 4 2 2" xfId="12065" xr:uid="{00000000-0005-0000-0000-0000232D0000}"/>
    <cellStyle name="Date 2 3 4 5 2 2 5" xfId="12066" xr:uid="{00000000-0005-0000-0000-0000242D0000}"/>
    <cellStyle name="Date 2 3 4 5 2 2 6" xfId="12067" xr:uid="{00000000-0005-0000-0000-0000252D0000}"/>
    <cellStyle name="Date 2 3 4 5 2 2 7" xfId="12068" xr:uid="{00000000-0005-0000-0000-0000262D0000}"/>
    <cellStyle name="Date 2 3 4 5 2 2 8" xfId="12069" xr:uid="{00000000-0005-0000-0000-0000272D0000}"/>
    <cellStyle name="Date 2 3 4 5 2 3" xfId="12070" xr:uid="{00000000-0005-0000-0000-0000282D0000}"/>
    <cellStyle name="Date 2 3 4 5 2 3 2" xfId="12071" xr:uid="{00000000-0005-0000-0000-0000292D0000}"/>
    <cellStyle name="Date 2 3 4 5 2 3 2 2" xfId="12072" xr:uid="{00000000-0005-0000-0000-00002A2D0000}"/>
    <cellStyle name="Date 2 3 4 5 2 3 2 3" xfId="12073" xr:uid="{00000000-0005-0000-0000-00002B2D0000}"/>
    <cellStyle name="Date 2 3 4 5 2 3 2 3 2" xfId="12074" xr:uid="{00000000-0005-0000-0000-00002C2D0000}"/>
    <cellStyle name="Date 2 3 4 5 2 3 2 4" xfId="12075" xr:uid="{00000000-0005-0000-0000-00002D2D0000}"/>
    <cellStyle name="Date 2 3 4 5 2 3 3" xfId="12076" xr:uid="{00000000-0005-0000-0000-00002E2D0000}"/>
    <cellStyle name="Date 2 3 4 5 2 3 3 2" xfId="12077" xr:uid="{00000000-0005-0000-0000-00002F2D0000}"/>
    <cellStyle name="Date 2 3 4 5 2 3 3 2 2" xfId="12078" xr:uid="{00000000-0005-0000-0000-0000302D0000}"/>
    <cellStyle name="Date 2 3 4 5 2 3 4" xfId="12079" xr:uid="{00000000-0005-0000-0000-0000312D0000}"/>
    <cellStyle name="Date 2 3 4 5 2 3 5" xfId="12080" xr:uid="{00000000-0005-0000-0000-0000322D0000}"/>
    <cellStyle name="Date 2 3 4 5 2 3 6" xfId="12081" xr:uid="{00000000-0005-0000-0000-0000332D0000}"/>
    <cellStyle name="Date 2 3 4 5 2 3 7" xfId="12082" xr:uid="{00000000-0005-0000-0000-0000342D0000}"/>
    <cellStyle name="Date 2 3 4 5 2 4" xfId="12083" xr:uid="{00000000-0005-0000-0000-0000352D0000}"/>
    <cellStyle name="Date 2 3 4 5 2 4 2" xfId="12084" xr:uid="{00000000-0005-0000-0000-0000362D0000}"/>
    <cellStyle name="Date 2 3 4 5 2 4 3" xfId="12085" xr:uid="{00000000-0005-0000-0000-0000372D0000}"/>
    <cellStyle name="Date 2 3 4 5 2 4 3 2" xfId="12086" xr:uid="{00000000-0005-0000-0000-0000382D0000}"/>
    <cellStyle name="Date 2 3 4 5 2 5" xfId="12087" xr:uid="{00000000-0005-0000-0000-0000392D0000}"/>
    <cellStyle name="Date 2 3 4 5 3" xfId="12088" xr:uid="{00000000-0005-0000-0000-00003A2D0000}"/>
    <cellStyle name="Date 2 3 4 5 3 2" xfId="12089" xr:uid="{00000000-0005-0000-0000-00003B2D0000}"/>
    <cellStyle name="Date 2 3 4 5 3 2 2" xfId="12090" xr:uid="{00000000-0005-0000-0000-00003C2D0000}"/>
    <cellStyle name="Date 2 3 4 5 3 2 2 2" xfId="12091" xr:uid="{00000000-0005-0000-0000-00003D2D0000}"/>
    <cellStyle name="Date 2 3 4 5 3 2 2 3" xfId="12092" xr:uid="{00000000-0005-0000-0000-00003E2D0000}"/>
    <cellStyle name="Date 2 3 4 5 3 2 2 3 2" xfId="12093" xr:uid="{00000000-0005-0000-0000-00003F2D0000}"/>
    <cellStyle name="Date 2 3 4 5 3 2 2 4" xfId="12094" xr:uid="{00000000-0005-0000-0000-0000402D0000}"/>
    <cellStyle name="Date 2 3 4 5 3 2 3" xfId="12095" xr:uid="{00000000-0005-0000-0000-0000412D0000}"/>
    <cellStyle name="Date 2 3 4 5 3 2 3 2" xfId="12096" xr:uid="{00000000-0005-0000-0000-0000422D0000}"/>
    <cellStyle name="Date 2 3 4 5 3 2 3 2 2" xfId="12097" xr:uid="{00000000-0005-0000-0000-0000432D0000}"/>
    <cellStyle name="Date 2 3 4 5 3 2 4" xfId="12098" xr:uid="{00000000-0005-0000-0000-0000442D0000}"/>
    <cellStyle name="Date 2 3 4 5 3 2 5" xfId="12099" xr:uid="{00000000-0005-0000-0000-0000452D0000}"/>
    <cellStyle name="Date 2 3 4 5 3 2 6" xfId="12100" xr:uid="{00000000-0005-0000-0000-0000462D0000}"/>
    <cellStyle name="Date 2 3 4 5 3 2 7" xfId="12101" xr:uid="{00000000-0005-0000-0000-0000472D0000}"/>
    <cellStyle name="Date 2 3 4 5 3 3" xfId="12102" xr:uid="{00000000-0005-0000-0000-0000482D0000}"/>
    <cellStyle name="Date 2 3 4 5 3 3 2" xfId="12103" xr:uid="{00000000-0005-0000-0000-0000492D0000}"/>
    <cellStyle name="Date 2 3 4 5 3 3 3" xfId="12104" xr:uid="{00000000-0005-0000-0000-00004A2D0000}"/>
    <cellStyle name="Date 2 3 4 5 3 3 3 2" xfId="12105" xr:uid="{00000000-0005-0000-0000-00004B2D0000}"/>
    <cellStyle name="Date 2 3 4 5 3 3 4" xfId="12106" xr:uid="{00000000-0005-0000-0000-00004C2D0000}"/>
    <cellStyle name="Date 2 3 4 5 3 4" xfId="12107" xr:uid="{00000000-0005-0000-0000-00004D2D0000}"/>
    <cellStyle name="Date 2 3 4 5 3 4 2" xfId="12108" xr:uid="{00000000-0005-0000-0000-00004E2D0000}"/>
    <cellStyle name="Date 2 3 4 5 3 4 2 2" xfId="12109" xr:uid="{00000000-0005-0000-0000-00004F2D0000}"/>
    <cellStyle name="Date 2 3 4 5 3 5" xfId="12110" xr:uid="{00000000-0005-0000-0000-0000502D0000}"/>
    <cellStyle name="Date 2 3 4 5 3 6" xfId="12111" xr:uid="{00000000-0005-0000-0000-0000512D0000}"/>
    <cellStyle name="Date 2 3 4 5 3 7" xfId="12112" xr:uid="{00000000-0005-0000-0000-0000522D0000}"/>
    <cellStyle name="Date 2 3 4 5 3 8" xfId="12113" xr:uid="{00000000-0005-0000-0000-0000532D0000}"/>
    <cellStyle name="Date 2 3 4 5 4" xfId="12114" xr:uid="{00000000-0005-0000-0000-0000542D0000}"/>
    <cellStyle name="Date 2 3 4 5 4 2" xfId="12115" xr:uid="{00000000-0005-0000-0000-0000552D0000}"/>
    <cellStyle name="Date 2 3 4 5 4 2 2" xfId="12116" xr:uid="{00000000-0005-0000-0000-0000562D0000}"/>
    <cellStyle name="Date 2 3 4 5 4 2 3" xfId="12117" xr:uid="{00000000-0005-0000-0000-0000572D0000}"/>
    <cellStyle name="Date 2 3 4 5 4 2 3 2" xfId="12118" xr:uid="{00000000-0005-0000-0000-0000582D0000}"/>
    <cellStyle name="Date 2 3 4 5 4 2 4" xfId="12119" xr:uid="{00000000-0005-0000-0000-0000592D0000}"/>
    <cellStyle name="Date 2 3 4 5 4 3" xfId="12120" xr:uid="{00000000-0005-0000-0000-00005A2D0000}"/>
    <cellStyle name="Date 2 3 4 5 4 3 2" xfId="12121" xr:uid="{00000000-0005-0000-0000-00005B2D0000}"/>
    <cellStyle name="Date 2 3 4 5 4 3 2 2" xfId="12122" xr:uid="{00000000-0005-0000-0000-00005C2D0000}"/>
    <cellStyle name="Date 2 3 4 5 4 4" xfId="12123" xr:uid="{00000000-0005-0000-0000-00005D2D0000}"/>
    <cellStyle name="Date 2 3 4 5 4 5" xfId="12124" xr:uid="{00000000-0005-0000-0000-00005E2D0000}"/>
    <cellStyle name="Date 2 3 4 5 4 6" xfId="12125" xr:uid="{00000000-0005-0000-0000-00005F2D0000}"/>
    <cellStyle name="Date 2 3 4 5 4 7" xfId="12126" xr:uid="{00000000-0005-0000-0000-0000602D0000}"/>
    <cellStyle name="Date 2 3 4 5 5" xfId="12127" xr:uid="{00000000-0005-0000-0000-0000612D0000}"/>
    <cellStyle name="Date 2 3 4 5 5 2" xfId="12128" xr:uid="{00000000-0005-0000-0000-0000622D0000}"/>
    <cellStyle name="Date 2 3 4 5 5 3" xfId="12129" xr:uid="{00000000-0005-0000-0000-0000632D0000}"/>
    <cellStyle name="Date 2 3 4 5 5 3 2" xfId="12130" xr:uid="{00000000-0005-0000-0000-0000642D0000}"/>
    <cellStyle name="Date 2 3 4 5 6" xfId="12131" xr:uid="{00000000-0005-0000-0000-0000652D0000}"/>
    <cellStyle name="Date 2 3 4 5 7" xfId="12132" xr:uid="{00000000-0005-0000-0000-0000662D0000}"/>
    <cellStyle name="Date 2 3 4 5 8" xfId="12133" xr:uid="{00000000-0005-0000-0000-0000672D0000}"/>
    <cellStyle name="Date 2 3 4 5 9" xfId="12134" xr:uid="{00000000-0005-0000-0000-0000682D0000}"/>
    <cellStyle name="Date 2 3 4 6" xfId="12135" xr:uid="{00000000-0005-0000-0000-0000692D0000}"/>
    <cellStyle name="Date 2 3 4 6 2" xfId="12136" xr:uid="{00000000-0005-0000-0000-00006A2D0000}"/>
    <cellStyle name="Date 2 3 4 6 2 2" xfId="12137" xr:uid="{00000000-0005-0000-0000-00006B2D0000}"/>
    <cellStyle name="Date 2 3 4 6 2 2 2" xfId="12138" xr:uid="{00000000-0005-0000-0000-00006C2D0000}"/>
    <cellStyle name="Date 2 3 4 6 2 2 3" xfId="12139" xr:uid="{00000000-0005-0000-0000-00006D2D0000}"/>
    <cellStyle name="Date 2 3 4 6 2 2 3 2" xfId="12140" xr:uid="{00000000-0005-0000-0000-00006E2D0000}"/>
    <cellStyle name="Date 2 3 4 6 2 2 4" xfId="12141" xr:uid="{00000000-0005-0000-0000-00006F2D0000}"/>
    <cellStyle name="Date 2 3 4 6 2 3" xfId="12142" xr:uid="{00000000-0005-0000-0000-0000702D0000}"/>
    <cellStyle name="Date 2 3 4 6 2 3 2" xfId="12143" xr:uid="{00000000-0005-0000-0000-0000712D0000}"/>
    <cellStyle name="Date 2 3 4 6 2 3 2 2" xfId="12144" xr:uid="{00000000-0005-0000-0000-0000722D0000}"/>
    <cellStyle name="Date 2 3 4 6 2 4" xfId="12145" xr:uid="{00000000-0005-0000-0000-0000732D0000}"/>
    <cellStyle name="Date 2 3 4 6 2 5" xfId="12146" xr:uid="{00000000-0005-0000-0000-0000742D0000}"/>
    <cellStyle name="Date 2 3 4 6 2 6" xfId="12147" xr:uid="{00000000-0005-0000-0000-0000752D0000}"/>
    <cellStyle name="Date 2 3 4 6 2 7" xfId="12148" xr:uid="{00000000-0005-0000-0000-0000762D0000}"/>
    <cellStyle name="Date 2 3 4 6 3" xfId="12149" xr:uid="{00000000-0005-0000-0000-0000772D0000}"/>
    <cellStyle name="Date 2 3 4 6 3 2" xfId="12150" xr:uid="{00000000-0005-0000-0000-0000782D0000}"/>
    <cellStyle name="Date 2 3 4 6 3 3" xfId="12151" xr:uid="{00000000-0005-0000-0000-0000792D0000}"/>
    <cellStyle name="Date 2 3 4 6 3 3 2" xfId="12152" xr:uid="{00000000-0005-0000-0000-00007A2D0000}"/>
    <cellStyle name="Date 2 3 4 6 3 4" xfId="12153" xr:uid="{00000000-0005-0000-0000-00007B2D0000}"/>
    <cellStyle name="Date 2 3 4 6 4" xfId="12154" xr:uid="{00000000-0005-0000-0000-00007C2D0000}"/>
    <cellStyle name="Date 2 3 4 6 4 2" xfId="12155" xr:uid="{00000000-0005-0000-0000-00007D2D0000}"/>
    <cellStyle name="Date 2 3 4 6 4 2 2" xfId="12156" xr:uid="{00000000-0005-0000-0000-00007E2D0000}"/>
    <cellStyle name="Date 2 3 4 6 5" xfId="12157" xr:uid="{00000000-0005-0000-0000-00007F2D0000}"/>
    <cellStyle name="Date 2 3 4 6 6" xfId="12158" xr:uid="{00000000-0005-0000-0000-0000802D0000}"/>
    <cellStyle name="Date 2 3 4 6 7" xfId="12159" xr:uid="{00000000-0005-0000-0000-0000812D0000}"/>
    <cellStyle name="Date 2 3 4 6 8" xfId="12160" xr:uid="{00000000-0005-0000-0000-0000822D0000}"/>
    <cellStyle name="Date 2 3 4 7" xfId="12161" xr:uid="{00000000-0005-0000-0000-0000832D0000}"/>
    <cellStyle name="Date 2 3 4 7 2" xfId="12162" xr:uid="{00000000-0005-0000-0000-0000842D0000}"/>
    <cellStyle name="Date 2 3 4 7 2 2" xfId="12163" xr:uid="{00000000-0005-0000-0000-0000852D0000}"/>
    <cellStyle name="Date 2 3 4 7 2 3" xfId="12164" xr:uid="{00000000-0005-0000-0000-0000862D0000}"/>
    <cellStyle name="Date 2 3 4 7 2 3 2" xfId="12165" xr:uid="{00000000-0005-0000-0000-0000872D0000}"/>
    <cellStyle name="Date 2 3 4 7 2 4" xfId="12166" xr:uid="{00000000-0005-0000-0000-0000882D0000}"/>
    <cellStyle name="Date 2 3 4 7 3" xfId="12167" xr:uid="{00000000-0005-0000-0000-0000892D0000}"/>
    <cellStyle name="Date 2 3 4 7 3 2" xfId="12168" xr:uid="{00000000-0005-0000-0000-00008A2D0000}"/>
    <cellStyle name="Date 2 3 4 7 3 2 2" xfId="12169" xr:uid="{00000000-0005-0000-0000-00008B2D0000}"/>
    <cellStyle name="Date 2 3 4 7 4" xfId="12170" xr:uid="{00000000-0005-0000-0000-00008C2D0000}"/>
    <cellStyle name="Date 2 3 4 7 5" xfId="12171" xr:uid="{00000000-0005-0000-0000-00008D2D0000}"/>
    <cellStyle name="Date 2 3 4 7 6" xfId="12172" xr:uid="{00000000-0005-0000-0000-00008E2D0000}"/>
    <cellStyle name="Date 2 3 4 7 7" xfId="12173" xr:uid="{00000000-0005-0000-0000-00008F2D0000}"/>
    <cellStyle name="Date 2 3 4 8" xfId="12174" xr:uid="{00000000-0005-0000-0000-0000902D0000}"/>
    <cellStyle name="Date 2 3 4 8 2" xfId="12175" xr:uid="{00000000-0005-0000-0000-0000912D0000}"/>
    <cellStyle name="Date 2 3 4 8 3" xfId="12176" xr:uid="{00000000-0005-0000-0000-0000922D0000}"/>
    <cellStyle name="Date 2 3 4 8 3 2" xfId="12177" xr:uid="{00000000-0005-0000-0000-0000932D0000}"/>
    <cellStyle name="Date 2 3 4 9" xfId="12178" xr:uid="{00000000-0005-0000-0000-0000942D0000}"/>
    <cellStyle name="Date 2 3 5" xfId="118" xr:uid="{00000000-0005-0000-0000-0000952D0000}"/>
    <cellStyle name="Date 2 3 5 10" xfId="12179" xr:uid="{00000000-0005-0000-0000-0000962D0000}"/>
    <cellStyle name="Date 2 3 5 11" xfId="12180" xr:uid="{00000000-0005-0000-0000-0000972D0000}"/>
    <cellStyle name="Date 2 3 5 2" xfId="12181" xr:uid="{00000000-0005-0000-0000-0000982D0000}"/>
    <cellStyle name="Date 2 3 5 2 2" xfId="12182" xr:uid="{00000000-0005-0000-0000-0000992D0000}"/>
    <cellStyle name="Date 2 3 5 2 2 2" xfId="12183" xr:uid="{00000000-0005-0000-0000-00009A2D0000}"/>
    <cellStyle name="Date 2 3 5 2 2 2 2" xfId="12184" xr:uid="{00000000-0005-0000-0000-00009B2D0000}"/>
    <cellStyle name="Date 2 3 5 2 2 2 2 2" xfId="12185" xr:uid="{00000000-0005-0000-0000-00009C2D0000}"/>
    <cellStyle name="Date 2 3 5 2 2 2 2 2 2" xfId="12186" xr:uid="{00000000-0005-0000-0000-00009D2D0000}"/>
    <cellStyle name="Date 2 3 5 2 2 2 2 2 3" xfId="12187" xr:uid="{00000000-0005-0000-0000-00009E2D0000}"/>
    <cellStyle name="Date 2 3 5 2 2 2 2 2 3 2" xfId="12188" xr:uid="{00000000-0005-0000-0000-00009F2D0000}"/>
    <cellStyle name="Date 2 3 5 2 2 2 2 2 4" xfId="12189" xr:uid="{00000000-0005-0000-0000-0000A02D0000}"/>
    <cellStyle name="Date 2 3 5 2 2 2 2 3" xfId="12190" xr:uid="{00000000-0005-0000-0000-0000A12D0000}"/>
    <cellStyle name="Date 2 3 5 2 2 2 2 3 2" xfId="12191" xr:uid="{00000000-0005-0000-0000-0000A22D0000}"/>
    <cellStyle name="Date 2 3 5 2 2 2 2 3 2 2" xfId="12192" xr:uid="{00000000-0005-0000-0000-0000A32D0000}"/>
    <cellStyle name="Date 2 3 5 2 2 2 2 4" xfId="12193" xr:uid="{00000000-0005-0000-0000-0000A42D0000}"/>
    <cellStyle name="Date 2 3 5 2 2 2 2 5" xfId="12194" xr:uid="{00000000-0005-0000-0000-0000A52D0000}"/>
    <cellStyle name="Date 2 3 5 2 2 2 2 6" xfId="12195" xr:uid="{00000000-0005-0000-0000-0000A62D0000}"/>
    <cellStyle name="Date 2 3 5 2 2 2 2 7" xfId="12196" xr:uid="{00000000-0005-0000-0000-0000A72D0000}"/>
    <cellStyle name="Date 2 3 5 2 2 2 3" xfId="12197" xr:uid="{00000000-0005-0000-0000-0000A82D0000}"/>
    <cellStyle name="Date 2 3 5 2 2 2 3 2" xfId="12198" xr:uid="{00000000-0005-0000-0000-0000A92D0000}"/>
    <cellStyle name="Date 2 3 5 2 2 2 3 3" xfId="12199" xr:uid="{00000000-0005-0000-0000-0000AA2D0000}"/>
    <cellStyle name="Date 2 3 5 2 2 2 3 3 2" xfId="12200" xr:uid="{00000000-0005-0000-0000-0000AB2D0000}"/>
    <cellStyle name="Date 2 3 5 2 2 2 3 4" xfId="12201" xr:uid="{00000000-0005-0000-0000-0000AC2D0000}"/>
    <cellStyle name="Date 2 3 5 2 2 2 4" xfId="12202" xr:uid="{00000000-0005-0000-0000-0000AD2D0000}"/>
    <cellStyle name="Date 2 3 5 2 2 2 4 2" xfId="12203" xr:uid="{00000000-0005-0000-0000-0000AE2D0000}"/>
    <cellStyle name="Date 2 3 5 2 2 2 4 2 2" xfId="12204" xr:uid="{00000000-0005-0000-0000-0000AF2D0000}"/>
    <cellStyle name="Date 2 3 5 2 2 2 5" xfId="12205" xr:uid="{00000000-0005-0000-0000-0000B02D0000}"/>
    <cellStyle name="Date 2 3 5 2 2 2 6" xfId="12206" xr:uid="{00000000-0005-0000-0000-0000B12D0000}"/>
    <cellStyle name="Date 2 3 5 2 2 2 7" xfId="12207" xr:uid="{00000000-0005-0000-0000-0000B22D0000}"/>
    <cellStyle name="Date 2 3 5 2 2 2 8" xfId="12208" xr:uid="{00000000-0005-0000-0000-0000B32D0000}"/>
    <cellStyle name="Date 2 3 5 2 2 3" xfId="12209" xr:uid="{00000000-0005-0000-0000-0000B42D0000}"/>
    <cellStyle name="Date 2 3 5 2 2 3 2" xfId="12210" xr:uid="{00000000-0005-0000-0000-0000B52D0000}"/>
    <cellStyle name="Date 2 3 5 2 2 3 2 2" xfId="12211" xr:uid="{00000000-0005-0000-0000-0000B62D0000}"/>
    <cellStyle name="Date 2 3 5 2 2 3 2 3" xfId="12212" xr:uid="{00000000-0005-0000-0000-0000B72D0000}"/>
    <cellStyle name="Date 2 3 5 2 2 3 2 3 2" xfId="12213" xr:uid="{00000000-0005-0000-0000-0000B82D0000}"/>
    <cellStyle name="Date 2 3 5 2 2 3 2 4" xfId="12214" xr:uid="{00000000-0005-0000-0000-0000B92D0000}"/>
    <cellStyle name="Date 2 3 5 2 2 3 3" xfId="12215" xr:uid="{00000000-0005-0000-0000-0000BA2D0000}"/>
    <cellStyle name="Date 2 3 5 2 2 3 3 2" xfId="12216" xr:uid="{00000000-0005-0000-0000-0000BB2D0000}"/>
    <cellStyle name="Date 2 3 5 2 2 3 3 2 2" xfId="12217" xr:uid="{00000000-0005-0000-0000-0000BC2D0000}"/>
    <cellStyle name="Date 2 3 5 2 2 3 4" xfId="12218" xr:uid="{00000000-0005-0000-0000-0000BD2D0000}"/>
    <cellStyle name="Date 2 3 5 2 2 3 5" xfId="12219" xr:uid="{00000000-0005-0000-0000-0000BE2D0000}"/>
    <cellStyle name="Date 2 3 5 2 2 3 6" xfId="12220" xr:uid="{00000000-0005-0000-0000-0000BF2D0000}"/>
    <cellStyle name="Date 2 3 5 2 2 3 7" xfId="12221" xr:uid="{00000000-0005-0000-0000-0000C02D0000}"/>
    <cellStyle name="Date 2 3 5 2 2 4" xfId="12222" xr:uid="{00000000-0005-0000-0000-0000C12D0000}"/>
    <cellStyle name="Date 2 3 5 2 2 4 2" xfId="12223" xr:uid="{00000000-0005-0000-0000-0000C22D0000}"/>
    <cellStyle name="Date 2 3 5 2 2 4 3" xfId="12224" xr:uid="{00000000-0005-0000-0000-0000C32D0000}"/>
    <cellStyle name="Date 2 3 5 2 2 4 3 2" xfId="12225" xr:uid="{00000000-0005-0000-0000-0000C42D0000}"/>
    <cellStyle name="Date 2 3 5 2 2 5" xfId="12226" xr:uid="{00000000-0005-0000-0000-0000C52D0000}"/>
    <cellStyle name="Date 2 3 5 2 3" xfId="12227" xr:uid="{00000000-0005-0000-0000-0000C62D0000}"/>
    <cellStyle name="Date 2 3 5 2 3 2" xfId="12228" xr:uid="{00000000-0005-0000-0000-0000C72D0000}"/>
    <cellStyle name="Date 2 3 5 2 3 2 2" xfId="12229" xr:uid="{00000000-0005-0000-0000-0000C82D0000}"/>
    <cellStyle name="Date 2 3 5 2 3 2 2 2" xfId="12230" xr:uid="{00000000-0005-0000-0000-0000C92D0000}"/>
    <cellStyle name="Date 2 3 5 2 3 2 2 3" xfId="12231" xr:uid="{00000000-0005-0000-0000-0000CA2D0000}"/>
    <cellStyle name="Date 2 3 5 2 3 2 2 3 2" xfId="12232" xr:uid="{00000000-0005-0000-0000-0000CB2D0000}"/>
    <cellStyle name="Date 2 3 5 2 3 2 2 4" xfId="12233" xr:uid="{00000000-0005-0000-0000-0000CC2D0000}"/>
    <cellStyle name="Date 2 3 5 2 3 2 3" xfId="12234" xr:uid="{00000000-0005-0000-0000-0000CD2D0000}"/>
    <cellStyle name="Date 2 3 5 2 3 2 3 2" xfId="12235" xr:uid="{00000000-0005-0000-0000-0000CE2D0000}"/>
    <cellStyle name="Date 2 3 5 2 3 2 3 2 2" xfId="12236" xr:uid="{00000000-0005-0000-0000-0000CF2D0000}"/>
    <cellStyle name="Date 2 3 5 2 3 2 4" xfId="12237" xr:uid="{00000000-0005-0000-0000-0000D02D0000}"/>
    <cellStyle name="Date 2 3 5 2 3 2 5" xfId="12238" xr:uid="{00000000-0005-0000-0000-0000D12D0000}"/>
    <cellStyle name="Date 2 3 5 2 3 2 6" xfId="12239" xr:uid="{00000000-0005-0000-0000-0000D22D0000}"/>
    <cellStyle name="Date 2 3 5 2 3 2 7" xfId="12240" xr:uid="{00000000-0005-0000-0000-0000D32D0000}"/>
    <cellStyle name="Date 2 3 5 2 3 3" xfId="12241" xr:uid="{00000000-0005-0000-0000-0000D42D0000}"/>
    <cellStyle name="Date 2 3 5 2 3 3 2" xfId="12242" xr:uid="{00000000-0005-0000-0000-0000D52D0000}"/>
    <cellStyle name="Date 2 3 5 2 3 3 3" xfId="12243" xr:uid="{00000000-0005-0000-0000-0000D62D0000}"/>
    <cellStyle name="Date 2 3 5 2 3 3 3 2" xfId="12244" xr:uid="{00000000-0005-0000-0000-0000D72D0000}"/>
    <cellStyle name="Date 2 3 5 2 3 3 4" xfId="12245" xr:uid="{00000000-0005-0000-0000-0000D82D0000}"/>
    <cellStyle name="Date 2 3 5 2 3 4" xfId="12246" xr:uid="{00000000-0005-0000-0000-0000D92D0000}"/>
    <cellStyle name="Date 2 3 5 2 3 4 2" xfId="12247" xr:uid="{00000000-0005-0000-0000-0000DA2D0000}"/>
    <cellStyle name="Date 2 3 5 2 3 4 2 2" xfId="12248" xr:uid="{00000000-0005-0000-0000-0000DB2D0000}"/>
    <cellStyle name="Date 2 3 5 2 3 5" xfId="12249" xr:uid="{00000000-0005-0000-0000-0000DC2D0000}"/>
    <cellStyle name="Date 2 3 5 2 3 6" xfId="12250" xr:uid="{00000000-0005-0000-0000-0000DD2D0000}"/>
    <cellStyle name="Date 2 3 5 2 3 7" xfId="12251" xr:uid="{00000000-0005-0000-0000-0000DE2D0000}"/>
    <cellStyle name="Date 2 3 5 2 3 8" xfId="12252" xr:uid="{00000000-0005-0000-0000-0000DF2D0000}"/>
    <cellStyle name="Date 2 3 5 2 4" xfId="12253" xr:uid="{00000000-0005-0000-0000-0000E02D0000}"/>
    <cellStyle name="Date 2 3 5 2 4 2" xfId="12254" xr:uid="{00000000-0005-0000-0000-0000E12D0000}"/>
    <cellStyle name="Date 2 3 5 2 4 2 2" xfId="12255" xr:uid="{00000000-0005-0000-0000-0000E22D0000}"/>
    <cellStyle name="Date 2 3 5 2 4 2 3" xfId="12256" xr:uid="{00000000-0005-0000-0000-0000E32D0000}"/>
    <cellStyle name="Date 2 3 5 2 4 2 3 2" xfId="12257" xr:uid="{00000000-0005-0000-0000-0000E42D0000}"/>
    <cellStyle name="Date 2 3 5 2 4 2 4" xfId="12258" xr:uid="{00000000-0005-0000-0000-0000E52D0000}"/>
    <cellStyle name="Date 2 3 5 2 4 3" xfId="12259" xr:uid="{00000000-0005-0000-0000-0000E62D0000}"/>
    <cellStyle name="Date 2 3 5 2 4 3 2" xfId="12260" xr:uid="{00000000-0005-0000-0000-0000E72D0000}"/>
    <cellStyle name="Date 2 3 5 2 4 3 2 2" xfId="12261" xr:uid="{00000000-0005-0000-0000-0000E82D0000}"/>
    <cellStyle name="Date 2 3 5 2 4 4" xfId="12262" xr:uid="{00000000-0005-0000-0000-0000E92D0000}"/>
    <cellStyle name="Date 2 3 5 2 4 5" xfId="12263" xr:uid="{00000000-0005-0000-0000-0000EA2D0000}"/>
    <cellStyle name="Date 2 3 5 2 4 6" xfId="12264" xr:uid="{00000000-0005-0000-0000-0000EB2D0000}"/>
    <cellStyle name="Date 2 3 5 2 4 7" xfId="12265" xr:uid="{00000000-0005-0000-0000-0000EC2D0000}"/>
    <cellStyle name="Date 2 3 5 2 5" xfId="12266" xr:uid="{00000000-0005-0000-0000-0000ED2D0000}"/>
    <cellStyle name="Date 2 3 5 2 5 2" xfId="12267" xr:uid="{00000000-0005-0000-0000-0000EE2D0000}"/>
    <cellStyle name="Date 2 3 5 2 5 3" xfId="12268" xr:uid="{00000000-0005-0000-0000-0000EF2D0000}"/>
    <cellStyle name="Date 2 3 5 2 5 3 2" xfId="12269" xr:uid="{00000000-0005-0000-0000-0000F02D0000}"/>
    <cellStyle name="Date 2 3 5 2 6" xfId="12270" xr:uid="{00000000-0005-0000-0000-0000F12D0000}"/>
    <cellStyle name="Date 2 3 5 2 7" xfId="12271" xr:uid="{00000000-0005-0000-0000-0000F22D0000}"/>
    <cellStyle name="Date 2 3 5 2 8" xfId="12272" xr:uid="{00000000-0005-0000-0000-0000F32D0000}"/>
    <cellStyle name="Date 2 3 5 2 9" xfId="12273" xr:uid="{00000000-0005-0000-0000-0000F42D0000}"/>
    <cellStyle name="Date 2 3 5 3" xfId="12274" xr:uid="{00000000-0005-0000-0000-0000F52D0000}"/>
    <cellStyle name="Date 2 3 5 3 2" xfId="12275" xr:uid="{00000000-0005-0000-0000-0000F62D0000}"/>
    <cellStyle name="Date 2 3 5 3 2 2" xfId="12276" xr:uid="{00000000-0005-0000-0000-0000F72D0000}"/>
    <cellStyle name="Date 2 3 5 3 2 2 2" xfId="12277" xr:uid="{00000000-0005-0000-0000-0000F82D0000}"/>
    <cellStyle name="Date 2 3 5 3 2 2 2 2" xfId="12278" xr:uid="{00000000-0005-0000-0000-0000F92D0000}"/>
    <cellStyle name="Date 2 3 5 3 2 2 2 3" xfId="12279" xr:uid="{00000000-0005-0000-0000-0000FA2D0000}"/>
    <cellStyle name="Date 2 3 5 3 2 2 2 3 2" xfId="12280" xr:uid="{00000000-0005-0000-0000-0000FB2D0000}"/>
    <cellStyle name="Date 2 3 5 3 2 2 2 4" xfId="12281" xr:uid="{00000000-0005-0000-0000-0000FC2D0000}"/>
    <cellStyle name="Date 2 3 5 3 2 2 3" xfId="12282" xr:uid="{00000000-0005-0000-0000-0000FD2D0000}"/>
    <cellStyle name="Date 2 3 5 3 2 2 3 2" xfId="12283" xr:uid="{00000000-0005-0000-0000-0000FE2D0000}"/>
    <cellStyle name="Date 2 3 5 3 2 2 3 2 2" xfId="12284" xr:uid="{00000000-0005-0000-0000-0000FF2D0000}"/>
    <cellStyle name="Date 2 3 5 3 2 2 4" xfId="12285" xr:uid="{00000000-0005-0000-0000-0000002E0000}"/>
    <cellStyle name="Date 2 3 5 3 2 2 5" xfId="12286" xr:uid="{00000000-0005-0000-0000-0000012E0000}"/>
    <cellStyle name="Date 2 3 5 3 2 2 6" xfId="12287" xr:uid="{00000000-0005-0000-0000-0000022E0000}"/>
    <cellStyle name="Date 2 3 5 3 2 2 7" xfId="12288" xr:uid="{00000000-0005-0000-0000-0000032E0000}"/>
    <cellStyle name="Date 2 3 5 3 2 3" xfId="12289" xr:uid="{00000000-0005-0000-0000-0000042E0000}"/>
    <cellStyle name="Date 2 3 5 3 2 3 2" xfId="12290" xr:uid="{00000000-0005-0000-0000-0000052E0000}"/>
    <cellStyle name="Date 2 3 5 3 2 3 3" xfId="12291" xr:uid="{00000000-0005-0000-0000-0000062E0000}"/>
    <cellStyle name="Date 2 3 5 3 2 3 3 2" xfId="12292" xr:uid="{00000000-0005-0000-0000-0000072E0000}"/>
    <cellStyle name="Date 2 3 5 3 2 3 4" xfId="12293" xr:uid="{00000000-0005-0000-0000-0000082E0000}"/>
    <cellStyle name="Date 2 3 5 3 2 4" xfId="12294" xr:uid="{00000000-0005-0000-0000-0000092E0000}"/>
    <cellStyle name="Date 2 3 5 3 2 4 2" xfId="12295" xr:uid="{00000000-0005-0000-0000-00000A2E0000}"/>
    <cellStyle name="Date 2 3 5 3 2 4 2 2" xfId="12296" xr:uid="{00000000-0005-0000-0000-00000B2E0000}"/>
    <cellStyle name="Date 2 3 5 3 2 5" xfId="12297" xr:uid="{00000000-0005-0000-0000-00000C2E0000}"/>
    <cellStyle name="Date 2 3 5 3 2 6" xfId="12298" xr:uid="{00000000-0005-0000-0000-00000D2E0000}"/>
    <cellStyle name="Date 2 3 5 3 2 7" xfId="12299" xr:uid="{00000000-0005-0000-0000-00000E2E0000}"/>
    <cellStyle name="Date 2 3 5 3 2 8" xfId="12300" xr:uid="{00000000-0005-0000-0000-00000F2E0000}"/>
    <cellStyle name="Date 2 3 5 3 3" xfId="12301" xr:uid="{00000000-0005-0000-0000-0000102E0000}"/>
    <cellStyle name="Date 2 3 5 3 3 2" xfId="12302" xr:uid="{00000000-0005-0000-0000-0000112E0000}"/>
    <cellStyle name="Date 2 3 5 3 3 2 2" xfId="12303" xr:uid="{00000000-0005-0000-0000-0000122E0000}"/>
    <cellStyle name="Date 2 3 5 3 3 2 3" xfId="12304" xr:uid="{00000000-0005-0000-0000-0000132E0000}"/>
    <cellStyle name="Date 2 3 5 3 3 2 3 2" xfId="12305" xr:uid="{00000000-0005-0000-0000-0000142E0000}"/>
    <cellStyle name="Date 2 3 5 3 3 2 4" xfId="12306" xr:uid="{00000000-0005-0000-0000-0000152E0000}"/>
    <cellStyle name="Date 2 3 5 3 3 3" xfId="12307" xr:uid="{00000000-0005-0000-0000-0000162E0000}"/>
    <cellStyle name="Date 2 3 5 3 3 3 2" xfId="12308" xr:uid="{00000000-0005-0000-0000-0000172E0000}"/>
    <cellStyle name="Date 2 3 5 3 3 3 2 2" xfId="12309" xr:uid="{00000000-0005-0000-0000-0000182E0000}"/>
    <cellStyle name="Date 2 3 5 3 3 4" xfId="12310" xr:uid="{00000000-0005-0000-0000-0000192E0000}"/>
    <cellStyle name="Date 2 3 5 3 3 5" xfId="12311" xr:uid="{00000000-0005-0000-0000-00001A2E0000}"/>
    <cellStyle name="Date 2 3 5 3 3 6" xfId="12312" xr:uid="{00000000-0005-0000-0000-00001B2E0000}"/>
    <cellStyle name="Date 2 3 5 3 3 7" xfId="12313" xr:uid="{00000000-0005-0000-0000-00001C2E0000}"/>
    <cellStyle name="Date 2 3 5 3 4" xfId="12314" xr:uid="{00000000-0005-0000-0000-00001D2E0000}"/>
    <cellStyle name="Date 2 3 5 3 4 2" xfId="12315" xr:uid="{00000000-0005-0000-0000-00001E2E0000}"/>
    <cellStyle name="Date 2 3 5 3 4 3" xfId="12316" xr:uid="{00000000-0005-0000-0000-00001F2E0000}"/>
    <cellStyle name="Date 2 3 5 3 4 3 2" xfId="12317" xr:uid="{00000000-0005-0000-0000-0000202E0000}"/>
    <cellStyle name="Date 2 3 5 3 5" xfId="12318" xr:uid="{00000000-0005-0000-0000-0000212E0000}"/>
    <cellStyle name="Date 2 3 5 4" xfId="12319" xr:uid="{00000000-0005-0000-0000-0000222E0000}"/>
    <cellStyle name="Date 2 3 5 4 2" xfId="12320" xr:uid="{00000000-0005-0000-0000-0000232E0000}"/>
    <cellStyle name="Date 2 3 5 4 2 2" xfId="12321" xr:uid="{00000000-0005-0000-0000-0000242E0000}"/>
    <cellStyle name="Date 2 3 5 4 2 2 2" xfId="12322" xr:uid="{00000000-0005-0000-0000-0000252E0000}"/>
    <cellStyle name="Date 2 3 5 4 2 2 2 2" xfId="12323" xr:uid="{00000000-0005-0000-0000-0000262E0000}"/>
    <cellStyle name="Date 2 3 5 4 2 2 2 2 2" xfId="12324" xr:uid="{00000000-0005-0000-0000-0000272E0000}"/>
    <cellStyle name="Date 2 3 5 4 2 2 2 2 3" xfId="12325" xr:uid="{00000000-0005-0000-0000-0000282E0000}"/>
    <cellStyle name="Date 2 3 5 4 2 2 2 2 3 2" xfId="12326" xr:uid="{00000000-0005-0000-0000-0000292E0000}"/>
    <cellStyle name="Date 2 3 5 4 2 2 2 2 4" xfId="12327" xr:uid="{00000000-0005-0000-0000-00002A2E0000}"/>
    <cellStyle name="Date 2 3 5 4 2 2 2 3" xfId="12328" xr:uid="{00000000-0005-0000-0000-00002B2E0000}"/>
    <cellStyle name="Date 2 3 5 4 2 2 2 3 2" xfId="12329" xr:uid="{00000000-0005-0000-0000-00002C2E0000}"/>
    <cellStyle name="Date 2 3 5 4 2 2 2 3 2 2" xfId="12330" xr:uid="{00000000-0005-0000-0000-00002D2E0000}"/>
    <cellStyle name="Date 2 3 5 4 2 2 2 4" xfId="12331" xr:uid="{00000000-0005-0000-0000-00002E2E0000}"/>
    <cellStyle name="Date 2 3 5 4 2 2 2 5" xfId="12332" xr:uid="{00000000-0005-0000-0000-00002F2E0000}"/>
    <cellStyle name="Date 2 3 5 4 2 2 2 6" xfId="12333" xr:uid="{00000000-0005-0000-0000-0000302E0000}"/>
    <cellStyle name="Date 2 3 5 4 2 2 2 7" xfId="12334" xr:uid="{00000000-0005-0000-0000-0000312E0000}"/>
    <cellStyle name="Date 2 3 5 4 2 2 3" xfId="12335" xr:uid="{00000000-0005-0000-0000-0000322E0000}"/>
    <cellStyle name="Date 2 3 5 4 2 2 3 2" xfId="12336" xr:uid="{00000000-0005-0000-0000-0000332E0000}"/>
    <cellStyle name="Date 2 3 5 4 2 2 3 3" xfId="12337" xr:uid="{00000000-0005-0000-0000-0000342E0000}"/>
    <cellStyle name="Date 2 3 5 4 2 2 3 3 2" xfId="12338" xr:uid="{00000000-0005-0000-0000-0000352E0000}"/>
    <cellStyle name="Date 2 3 5 4 2 2 3 4" xfId="12339" xr:uid="{00000000-0005-0000-0000-0000362E0000}"/>
    <cellStyle name="Date 2 3 5 4 2 2 4" xfId="12340" xr:uid="{00000000-0005-0000-0000-0000372E0000}"/>
    <cellStyle name="Date 2 3 5 4 2 2 4 2" xfId="12341" xr:uid="{00000000-0005-0000-0000-0000382E0000}"/>
    <cellStyle name="Date 2 3 5 4 2 2 4 2 2" xfId="12342" xr:uid="{00000000-0005-0000-0000-0000392E0000}"/>
    <cellStyle name="Date 2 3 5 4 2 2 5" xfId="12343" xr:uid="{00000000-0005-0000-0000-00003A2E0000}"/>
    <cellStyle name="Date 2 3 5 4 2 2 6" xfId="12344" xr:uid="{00000000-0005-0000-0000-00003B2E0000}"/>
    <cellStyle name="Date 2 3 5 4 2 2 7" xfId="12345" xr:uid="{00000000-0005-0000-0000-00003C2E0000}"/>
    <cellStyle name="Date 2 3 5 4 2 2 8" xfId="12346" xr:uid="{00000000-0005-0000-0000-00003D2E0000}"/>
    <cellStyle name="Date 2 3 5 4 2 3" xfId="12347" xr:uid="{00000000-0005-0000-0000-00003E2E0000}"/>
    <cellStyle name="Date 2 3 5 4 2 3 2" xfId="12348" xr:uid="{00000000-0005-0000-0000-00003F2E0000}"/>
    <cellStyle name="Date 2 3 5 4 2 3 2 2" xfId="12349" xr:uid="{00000000-0005-0000-0000-0000402E0000}"/>
    <cellStyle name="Date 2 3 5 4 2 3 2 3" xfId="12350" xr:uid="{00000000-0005-0000-0000-0000412E0000}"/>
    <cellStyle name="Date 2 3 5 4 2 3 2 3 2" xfId="12351" xr:uid="{00000000-0005-0000-0000-0000422E0000}"/>
    <cellStyle name="Date 2 3 5 4 2 3 2 4" xfId="12352" xr:uid="{00000000-0005-0000-0000-0000432E0000}"/>
    <cellStyle name="Date 2 3 5 4 2 3 3" xfId="12353" xr:uid="{00000000-0005-0000-0000-0000442E0000}"/>
    <cellStyle name="Date 2 3 5 4 2 3 3 2" xfId="12354" xr:uid="{00000000-0005-0000-0000-0000452E0000}"/>
    <cellStyle name="Date 2 3 5 4 2 3 3 2 2" xfId="12355" xr:uid="{00000000-0005-0000-0000-0000462E0000}"/>
    <cellStyle name="Date 2 3 5 4 2 3 4" xfId="12356" xr:uid="{00000000-0005-0000-0000-0000472E0000}"/>
    <cellStyle name="Date 2 3 5 4 2 3 5" xfId="12357" xr:uid="{00000000-0005-0000-0000-0000482E0000}"/>
    <cellStyle name="Date 2 3 5 4 2 3 6" xfId="12358" xr:uid="{00000000-0005-0000-0000-0000492E0000}"/>
    <cellStyle name="Date 2 3 5 4 2 3 7" xfId="12359" xr:uid="{00000000-0005-0000-0000-00004A2E0000}"/>
    <cellStyle name="Date 2 3 5 4 2 4" xfId="12360" xr:uid="{00000000-0005-0000-0000-00004B2E0000}"/>
    <cellStyle name="Date 2 3 5 4 2 4 2" xfId="12361" xr:uid="{00000000-0005-0000-0000-00004C2E0000}"/>
    <cellStyle name="Date 2 3 5 4 2 4 3" xfId="12362" xr:uid="{00000000-0005-0000-0000-00004D2E0000}"/>
    <cellStyle name="Date 2 3 5 4 2 4 3 2" xfId="12363" xr:uid="{00000000-0005-0000-0000-00004E2E0000}"/>
    <cellStyle name="Date 2 3 5 4 2 5" xfId="12364" xr:uid="{00000000-0005-0000-0000-00004F2E0000}"/>
    <cellStyle name="Date 2 3 5 4 3" xfId="12365" xr:uid="{00000000-0005-0000-0000-0000502E0000}"/>
    <cellStyle name="Date 2 3 5 4 3 2" xfId="12366" xr:uid="{00000000-0005-0000-0000-0000512E0000}"/>
    <cellStyle name="Date 2 3 5 4 3 2 2" xfId="12367" xr:uid="{00000000-0005-0000-0000-0000522E0000}"/>
    <cellStyle name="Date 2 3 5 4 3 2 2 2" xfId="12368" xr:uid="{00000000-0005-0000-0000-0000532E0000}"/>
    <cellStyle name="Date 2 3 5 4 3 2 2 3" xfId="12369" xr:uid="{00000000-0005-0000-0000-0000542E0000}"/>
    <cellStyle name="Date 2 3 5 4 3 2 2 3 2" xfId="12370" xr:uid="{00000000-0005-0000-0000-0000552E0000}"/>
    <cellStyle name="Date 2 3 5 4 3 2 2 4" xfId="12371" xr:uid="{00000000-0005-0000-0000-0000562E0000}"/>
    <cellStyle name="Date 2 3 5 4 3 2 3" xfId="12372" xr:uid="{00000000-0005-0000-0000-0000572E0000}"/>
    <cellStyle name="Date 2 3 5 4 3 2 3 2" xfId="12373" xr:uid="{00000000-0005-0000-0000-0000582E0000}"/>
    <cellStyle name="Date 2 3 5 4 3 2 3 2 2" xfId="12374" xr:uid="{00000000-0005-0000-0000-0000592E0000}"/>
    <cellStyle name="Date 2 3 5 4 3 2 4" xfId="12375" xr:uid="{00000000-0005-0000-0000-00005A2E0000}"/>
    <cellStyle name="Date 2 3 5 4 3 2 5" xfId="12376" xr:uid="{00000000-0005-0000-0000-00005B2E0000}"/>
    <cellStyle name="Date 2 3 5 4 3 2 6" xfId="12377" xr:uid="{00000000-0005-0000-0000-00005C2E0000}"/>
    <cellStyle name="Date 2 3 5 4 3 2 7" xfId="12378" xr:uid="{00000000-0005-0000-0000-00005D2E0000}"/>
    <cellStyle name="Date 2 3 5 4 3 3" xfId="12379" xr:uid="{00000000-0005-0000-0000-00005E2E0000}"/>
    <cellStyle name="Date 2 3 5 4 3 3 2" xfId="12380" xr:uid="{00000000-0005-0000-0000-00005F2E0000}"/>
    <cellStyle name="Date 2 3 5 4 3 3 3" xfId="12381" xr:uid="{00000000-0005-0000-0000-0000602E0000}"/>
    <cellStyle name="Date 2 3 5 4 3 3 3 2" xfId="12382" xr:uid="{00000000-0005-0000-0000-0000612E0000}"/>
    <cellStyle name="Date 2 3 5 4 3 3 4" xfId="12383" xr:uid="{00000000-0005-0000-0000-0000622E0000}"/>
    <cellStyle name="Date 2 3 5 4 3 4" xfId="12384" xr:uid="{00000000-0005-0000-0000-0000632E0000}"/>
    <cellStyle name="Date 2 3 5 4 3 4 2" xfId="12385" xr:uid="{00000000-0005-0000-0000-0000642E0000}"/>
    <cellStyle name="Date 2 3 5 4 3 4 2 2" xfId="12386" xr:uid="{00000000-0005-0000-0000-0000652E0000}"/>
    <cellStyle name="Date 2 3 5 4 3 5" xfId="12387" xr:uid="{00000000-0005-0000-0000-0000662E0000}"/>
    <cellStyle name="Date 2 3 5 4 3 6" xfId="12388" xr:uid="{00000000-0005-0000-0000-0000672E0000}"/>
    <cellStyle name="Date 2 3 5 4 3 7" xfId="12389" xr:uid="{00000000-0005-0000-0000-0000682E0000}"/>
    <cellStyle name="Date 2 3 5 4 3 8" xfId="12390" xr:uid="{00000000-0005-0000-0000-0000692E0000}"/>
    <cellStyle name="Date 2 3 5 4 4" xfId="12391" xr:uid="{00000000-0005-0000-0000-00006A2E0000}"/>
    <cellStyle name="Date 2 3 5 4 4 2" xfId="12392" xr:uid="{00000000-0005-0000-0000-00006B2E0000}"/>
    <cellStyle name="Date 2 3 5 4 4 2 2" xfId="12393" xr:uid="{00000000-0005-0000-0000-00006C2E0000}"/>
    <cellStyle name="Date 2 3 5 4 4 2 3" xfId="12394" xr:uid="{00000000-0005-0000-0000-00006D2E0000}"/>
    <cellStyle name="Date 2 3 5 4 4 2 3 2" xfId="12395" xr:uid="{00000000-0005-0000-0000-00006E2E0000}"/>
    <cellStyle name="Date 2 3 5 4 4 2 4" xfId="12396" xr:uid="{00000000-0005-0000-0000-00006F2E0000}"/>
    <cellStyle name="Date 2 3 5 4 4 3" xfId="12397" xr:uid="{00000000-0005-0000-0000-0000702E0000}"/>
    <cellStyle name="Date 2 3 5 4 4 3 2" xfId="12398" xr:uid="{00000000-0005-0000-0000-0000712E0000}"/>
    <cellStyle name="Date 2 3 5 4 4 3 2 2" xfId="12399" xr:uid="{00000000-0005-0000-0000-0000722E0000}"/>
    <cellStyle name="Date 2 3 5 4 4 4" xfId="12400" xr:uid="{00000000-0005-0000-0000-0000732E0000}"/>
    <cellStyle name="Date 2 3 5 4 4 5" xfId="12401" xr:uid="{00000000-0005-0000-0000-0000742E0000}"/>
    <cellStyle name="Date 2 3 5 4 4 6" xfId="12402" xr:uid="{00000000-0005-0000-0000-0000752E0000}"/>
    <cellStyle name="Date 2 3 5 4 4 7" xfId="12403" xr:uid="{00000000-0005-0000-0000-0000762E0000}"/>
    <cellStyle name="Date 2 3 5 4 5" xfId="12404" xr:uid="{00000000-0005-0000-0000-0000772E0000}"/>
    <cellStyle name="Date 2 3 5 4 5 2" xfId="12405" xr:uid="{00000000-0005-0000-0000-0000782E0000}"/>
    <cellStyle name="Date 2 3 5 4 5 3" xfId="12406" xr:uid="{00000000-0005-0000-0000-0000792E0000}"/>
    <cellStyle name="Date 2 3 5 4 5 3 2" xfId="12407" xr:uid="{00000000-0005-0000-0000-00007A2E0000}"/>
    <cellStyle name="Date 2 3 5 4 6" xfId="12408" xr:uid="{00000000-0005-0000-0000-00007B2E0000}"/>
    <cellStyle name="Date 2 3 5 4 7" xfId="12409" xr:uid="{00000000-0005-0000-0000-00007C2E0000}"/>
    <cellStyle name="Date 2 3 5 4 8" xfId="12410" xr:uid="{00000000-0005-0000-0000-00007D2E0000}"/>
    <cellStyle name="Date 2 3 5 4 9" xfId="12411" xr:uid="{00000000-0005-0000-0000-00007E2E0000}"/>
    <cellStyle name="Date 2 3 5 5" xfId="12412" xr:uid="{00000000-0005-0000-0000-00007F2E0000}"/>
    <cellStyle name="Date 2 3 5 5 2" xfId="12413" xr:uid="{00000000-0005-0000-0000-0000802E0000}"/>
    <cellStyle name="Date 2 3 5 5 2 2" xfId="12414" xr:uid="{00000000-0005-0000-0000-0000812E0000}"/>
    <cellStyle name="Date 2 3 5 5 2 2 2" xfId="12415" xr:uid="{00000000-0005-0000-0000-0000822E0000}"/>
    <cellStyle name="Date 2 3 5 5 2 2 3" xfId="12416" xr:uid="{00000000-0005-0000-0000-0000832E0000}"/>
    <cellStyle name="Date 2 3 5 5 2 2 3 2" xfId="12417" xr:uid="{00000000-0005-0000-0000-0000842E0000}"/>
    <cellStyle name="Date 2 3 5 5 2 2 4" xfId="12418" xr:uid="{00000000-0005-0000-0000-0000852E0000}"/>
    <cellStyle name="Date 2 3 5 5 2 3" xfId="12419" xr:uid="{00000000-0005-0000-0000-0000862E0000}"/>
    <cellStyle name="Date 2 3 5 5 2 3 2" xfId="12420" xr:uid="{00000000-0005-0000-0000-0000872E0000}"/>
    <cellStyle name="Date 2 3 5 5 2 3 2 2" xfId="12421" xr:uid="{00000000-0005-0000-0000-0000882E0000}"/>
    <cellStyle name="Date 2 3 5 5 2 4" xfId="12422" xr:uid="{00000000-0005-0000-0000-0000892E0000}"/>
    <cellStyle name="Date 2 3 5 5 2 5" xfId="12423" xr:uid="{00000000-0005-0000-0000-00008A2E0000}"/>
    <cellStyle name="Date 2 3 5 5 2 6" xfId="12424" xr:uid="{00000000-0005-0000-0000-00008B2E0000}"/>
    <cellStyle name="Date 2 3 5 5 2 7" xfId="12425" xr:uid="{00000000-0005-0000-0000-00008C2E0000}"/>
    <cellStyle name="Date 2 3 5 5 3" xfId="12426" xr:uid="{00000000-0005-0000-0000-00008D2E0000}"/>
    <cellStyle name="Date 2 3 5 5 3 2" xfId="12427" xr:uid="{00000000-0005-0000-0000-00008E2E0000}"/>
    <cellStyle name="Date 2 3 5 5 3 3" xfId="12428" xr:uid="{00000000-0005-0000-0000-00008F2E0000}"/>
    <cellStyle name="Date 2 3 5 5 3 3 2" xfId="12429" xr:uid="{00000000-0005-0000-0000-0000902E0000}"/>
    <cellStyle name="Date 2 3 5 5 3 4" xfId="12430" xr:uid="{00000000-0005-0000-0000-0000912E0000}"/>
    <cellStyle name="Date 2 3 5 5 4" xfId="12431" xr:uid="{00000000-0005-0000-0000-0000922E0000}"/>
    <cellStyle name="Date 2 3 5 5 4 2" xfId="12432" xr:uid="{00000000-0005-0000-0000-0000932E0000}"/>
    <cellStyle name="Date 2 3 5 5 4 2 2" xfId="12433" xr:uid="{00000000-0005-0000-0000-0000942E0000}"/>
    <cellStyle name="Date 2 3 5 5 5" xfId="12434" xr:uid="{00000000-0005-0000-0000-0000952E0000}"/>
    <cellStyle name="Date 2 3 5 5 6" xfId="12435" xr:uid="{00000000-0005-0000-0000-0000962E0000}"/>
    <cellStyle name="Date 2 3 5 5 7" xfId="12436" xr:uid="{00000000-0005-0000-0000-0000972E0000}"/>
    <cellStyle name="Date 2 3 5 5 8" xfId="12437" xr:uid="{00000000-0005-0000-0000-0000982E0000}"/>
    <cellStyle name="Date 2 3 5 6" xfId="12438" xr:uid="{00000000-0005-0000-0000-0000992E0000}"/>
    <cellStyle name="Date 2 3 5 6 2" xfId="12439" xr:uid="{00000000-0005-0000-0000-00009A2E0000}"/>
    <cellStyle name="Date 2 3 5 6 2 2" xfId="12440" xr:uid="{00000000-0005-0000-0000-00009B2E0000}"/>
    <cellStyle name="Date 2 3 5 6 2 3" xfId="12441" xr:uid="{00000000-0005-0000-0000-00009C2E0000}"/>
    <cellStyle name="Date 2 3 5 6 2 3 2" xfId="12442" xr:uid="{00000000-0005-0000-0000-00009D2E0000}"/>
    <cellStyle name="Date 2 3 5 6 2 4" xfId="12443" xr:uid="{00000000-0005-0000-0000-00009E2E0000}"/>
    <cellStyle name="Date 2 3 5 6 3" xfId="12444" xr:uid="{00000000-0005-0000-0000-00009F2E0000}"/>
    <cellStyle name="Date 2 3 5 6 3 2" xfId="12445" xr:uid="{00000000-0005-0000-0000-0000A02E0000}"/>
    <cellStyle name="Date 2 3 5 6 3 2 2" xfId="12446" xr:uid="{00000000-0005-0000-0000-0000A12E0000}"/>
    <cellStyle name="Date 2 3 5 6 4" xfId="12447" xr:uid="{00000000-0005-0000-0000-0000A22E0000}"/>
    <cellStyle name="Date 2 3 5 6 5" xfId="12448" xr:uid="{00000000-0005-0000-0000-0000A32E0000}"/>
    <cellStyle name="Date 2 3 5 6 6" xfId="12449" xr:uid="{00000000-0005-0000-0000-0000A42E0000}"/>
    <cellStyle name="Date 2 3 5 6 7" xfId="12450" xr:uid="{00000000-0005-0000-0000-0000A52E0000}"/>
    <cellStyle name="Date 2 3 5 7" xfId="12451" xr:uid="{00000000-0005-0000-0000-0000A62E0000}"/>
    <cellStyle name="Date 2 3 5 7 2" xfId="12452" xr:uid="{00000000-0005-0000-0000-0000A72E0000}"/>
    <cellStyle name="Date 2 3 5 7 3" xfId="12453" xr:uid="{00000000-0005-0000-0000-0000A82E0000}"/>
    <cellStyle name="Date 2 3 5 7 3 2" xfId="12454" xr:uid="{00000000-0005-0000-0000-0000A92E0000}"/>
    <cellStyle name="Date 2 3 5 8" xfId="12455" xr:uid="{00000000-0005-0000-0000-0000AA2E0000}"/>
    <cellStyle name="Date 2 3 5 9" xfId="12456" xr:uid="{00000000-0005-0000-0000-0000AB2E0000}"/>
    <cellStyle name="Date 2 3 6" xfId="119" xr:uid="{00000000-0005-0000-0000-0000AC2E0000}"/>
    <cellStyle name="Date 2 3 6 2" xfId="12457" xr:uid="{00000000-0005-0000-0000-0000AD2E0000}"/>
    <cellStyle name="Date 2 3 6 2 2" xfId="12458" xr:uid="{00000000-0005-0000-0000-0000AE2E0000}"/>
    <cellStyle name="Date 2 3 6 2 2 2" xfId="12459" xr:uid="{00000000-0005-0000-0000-0000AF2E0000}"/>
    <cellStyle name="Date 2 3 6 2 2 2 2" xfId="12460" xr:uid="{00000000-0005-0000-0000-0000B02E0000}"/>
    <cellStyle name="Date 2 3 6 2 2 2 2 2" xfId="12461" xr:uid="{00000000-0005-0000-0000-0000B12E0000}"/>
    <cellStyle name="Date 2 3 6 2 2 2 2 3" xfId="12462" xr:uid="{00000000-0005-0000-0000-0000B22E0000}"/>
    <cellStyle name="Date 2 3 6 2 2 2 2 3 2" xfId="12463" xr:uid="{00000000-0005-0000-0000-0000B32E0000}"/>
    <cellStyle name="Date 2 3 6 2 2 2 2 4" xfId="12464" xr:uid="{00000000-0005-0000-0000-0000B42E0000}"/>
    <cellStyle name="Date 2 3 6 2 2 2 3" xfId="12465" xr:uid="{00000000-0005-0000-0000-0000B52E0000}"/>
    <cellStyle name="Date 2 3 6 2 2 2 3 2" xfId="12466" xr:uid="{00000000-0005-0000-0000-0000B62E0000}"/>
    <cellStyle name="Date 2 3 6 2 2 2 3 2 2" xfId="12467" xr:uid="{00000000-0005-0000-0000-0000B72E0000}"/>
    <cellStyle name="Date 2 3 6 2 2 2 4" xfId="12468" xr:uid="{00000000-0005-0000-0000-0000B82E0000}"/>
    <cellStyle name="Date 2 3 6 2 2 2 5" xfId="12469" xr:uid="{00000000-0005-0000-0000-0000B92E0000}"/>
    <cellStyle name="Date 2 3 6 2 2 2 6" xfId="12470" xr:uid="{00000000-0005-0000-0000-0000BA2E0000}"/>
    <cellStyle name="Date 2 3 6 2 2 2 7" xfId="12471" xr:uid="{00000000-0005-0000-0000-0000BB2E0000}"/>
    <cellStyle name="Date 2 3 6 2 2 3" xfId="12472" xr:uid="{00000000-0005-0000-0000-0000BC2E0000}"/>
    <cellStyle name="Date 2 3 6 2 2 3 2" xfId="12473" xr:uid="{00000000-0005-0000-0000-0000BD2E0000}"/>
    <cellStyle name="Date 2 3 6 2 2 3 3" xfId="12474" xr:uid="{00000000-0005-0000-0000-0000BE2E0000}"/>
    <cellStyle name="Date 2 3 6 2 2 3 3 2" xfId="12475" xr:uid="{00000000-0005-0000-0000-0000BF2E0000}"/>
    <cellStyle name="Date 2 3 6 2 2 3 4" xfId="12476" xr:uid="{00000000-0005-0000-0000-0000C02E0000}"/>
    <cellStyle name="Date 2 3 6 2 2 4" xfId="12477" xr:uid="{00000000-0005-0000-0000-0000C12E0000}"/>
    <cellStyle name="Date 2 3 6 2 2 4 2" xfId="12478" xr:uid="{00000000-0005-0000-0000-0000C22E0000}"/>
    <cellStyle name="Date 2 3 6 2 2 4 2 2" xfId="12479" xr:uid="{00000000-0005-0000-0000-0000C32E0000}"/>
    <cellStyle name="Date 2 3 6 2 2 5" xfId="12480" xr:uid="{00000000-0005-0000-0000-0000C42E0000}"/>
    <cellStyle name="Date 2 3 6 2 2 6" xfId="12481" xr:uid="{00000000-0005-0000-0000-0000C52E0000}"/>
    <cellStyle name="Date 2 3 6 2 2 7" xfId="12482" xr:uid="{00000000-0005-0000-0000-0000C62E0000}"/>
    <cellStyle name="Date 2 3 6 2 2 8" xfId="12483" xr:uid="{00000000-0005-0000-0000-0000C72E0000}"/>
    <cellStyle name="Date 2 3 6 2 3" xfId="12484" xr:uid="{00000000-0005-0000-0000-0000C82E0000}"/>
    <cellStyle name="Date 2 3 6 2 3 2" xfId="12485" xr:uid="{00000000-0005-0000-0000-0000C92E0000}"/>
    <cellStyle name="Date 2 3 6 2 3 2 2" xfId="12486" xr:uid="{00000000-0005-0000-0000-0000CA2E0000}"/>
    <cellStyle name="Date 2 3 6 2 3 2 3" xfId="12487" xr:uid="{00000000-0005-0000-0000-0000CB2E0000}"/>
    <cellStyle name="Date 2 3 6 2 3 2 3 2" xfId="12488" xr:uid="{00000000-0005-0000-0000-0000CC2E0000}"/>
    <cellStyle name="Date 2 3 6 2 3 2 4" xfId="12489" xr:uid="{00000000-0005-0000-0000-0000CD2E0000}"/>
    <cellStyle name="Date 2 3 6 2 3 3" xfId="12490" xr:uid="{00000000-0005-0000-0000-0000CE2E0000}"/>
    <cellStyle name="Date 2 3 6 2 3 3 2" xfId="12491" xr:uid="{00000000-0005-0000-0000-0000CF2E0000}"/>
    <cellStyle name="Date 2 3 6 2 3 3 2 2" xfId="12492" xr:uid="{00000000-0005-0000-0000-0000D02E0000}"/>
    <cellStyle name="Date 2 3 6 2 3 4" xfId="12493" xr:uid="{00000000-0005-0000-0000-0000D12E0000}"/>
    <cellStyle name="Date 2 3 6 2 3 5" xfId="12494" xr:uid="{00000000-0005-0000-0000-0000D22E0000}"/>
    <cellStyle name="Date 2 3 6 2 3 6" xfId="12495" xr:uid="{00000000-0005-0000-0000-0000D32E0000}"/>
    <cellStyle name="Date 2 3 6 2 3 7" xfId="12496" xr:uid="{00000000-0005-0000-0000-0000D42E0000}"/>
    <cellStyle name="Date 2 3 6 2 4" xfId="12497" xr:uid="{00000000-0005-0000-0000-0000D52E0000}"/>
    <cellStyle name="Date 2 3 6 2 4 2" xfId="12498" xr:uid="{00000000-0005-0000-0000-0000D62E0000}"/>
    <cellStyle name="Date 2 3 6 2 4 3" xfId="12499" xr:uid="{00000000-0005-0000-0000-0000D72E0000}"/>
    <cellStyle name="Date 2 3 6 2 4 3 2" xfId="12500" xr:uid="{00000000-0005-0000-0000-0000D82E0000}"/>
    <cellStyle name="Date 2 3 6 2 5" xfId="12501" xr:uid="{00000000-0005-0000-0000-0000D92E0000}"/>
    <cellStyle name="Date 2 3 6 3" xfId="12502" xr:uid="{00000000-0005-0000-0000-0000DA2E0000}"/>
    <cellStyle name="Date 2 3 6 3 2" xfId="12503" xr:uid="{00000000-0005-0000-0000-0000DB2E0000}"/>
    <cellStyle name="Date 2 3 6 3 2 2" xfId="12504" xr:uid="{00000000-0005-0000-0000-0000DC2E0000}"/>
    <cellStyle name="Date 2 3 6 3 2 2 2" xfId="12505" xr:uid="{00000000-0005-0000-0000-0000DD2E0000}"/>
    <cellStyle name="Date 2 3 6 3 2 2 3" xfId="12506" xr:uid="{00000000-0005-0000-0000-0000DE2E0000}"/>
    <cellStyle name="Date 2 3 6 3 2 2 3 2" xfId="12507" xr:uid="{00000000-0005-0000-0000-0000DF2E0000}"/>
    <cellStyle name="Date 2 3 6 3 2 2 4" xfId="12508" xr:uid="{00000000-0005-0000-0000-0000E02E0000}"/>
    <cellStyle name="Date 2 3 6 3 2 3" xfId="12509" xr:uid="{00000000-0005-0000-0000-0000E12E0000}"/>
    <cellStyle name="Date 2 3 6 3 2 3 2" xfId="12510" xr:uid="{00000000-0005-0000-0000-0000E22E0000}"/>
    <cellStyle name="Date 2 3 6 3 2 3 2 2" xfId="12511" xr:uid="{00000000-0005-0000-0000-0000E32E0000}"/>
    <cellStyle name="Date 2 3 6 3 2 4" xfId="12512" xr:uid="{00000000-0005-0000-0000-0000E42E0000}"/>
    <cellStyle name="Date 2 3 6 3 2 5" xfId="12513" xr:uid="{00000000-0005-0000-0000-0000E52E0000}"/>
    <cellStyle name="Date 2 3 6 3 2 6" xfId="12514" xr:uid="{00000000-0005-0000-0000-0000E62E0000}"/>
    <cellStyle name="Date 2 3 6 3 2 7" xfId="12515" xr:uid="{00000000-0005-0000-0000-0000E72E0000}"/>
    <cellStyle name="Date 2 3 6 3 3" xfId="12516" xr:uid="{00000000-0005-0000-0000-0000E82E0000}"/>
    <cellStyle name="Date 2 3 6 3 3 2" xfId="12517" xr:uid="{00000000-0005-0000-0000-0000E92E0000}"/>
    <cellStyle name="Date 2 3 6 3 3 3" xfId="12518" xr:uid="{00000000-0005-0000-0000-0000EA2E0000}"/>
    <cellStyle name="Date 2 3 6 3 3 3 2" xfId="12519" xr:uid="{00000000-0005-0000-0000-0000EB2E0000}"/>
    <cellStyle name="Date 2 3 6 3 3 4" xfId="12520" xr:uid="{00000000-0005-0000-0000-0000EC2E0000}"/>
    <cellStyle name="Date 2 3 6 3 4" xfId="12521" xr:uid="{00000000-0005-0000-0000-0000ED2E0000}"/>
    <cellStyle name="Date 2 3 6 3 4 2" xfId="12522" xr:uid="{00000000-0005-0000-0000-0000EE2E0000}"/>
    <cellStyle name="Date 2 3 6 3 4 2 2" xfId="12523" xr:uid="{00000000-0005-0000-0000-0000EF2E0000}"/>
    <cellStyle name="Date 2 3 6 3 5" xfId="12524" xr:uid="{00000000-0005-0000-0000-0000F02E0000}"/>
    <cellStyle name="Date 2 3 6 3 6" xfId="12525" xr:uid="{00000000-0005-0000-0000-0000F12E0000}"/>
    <cellStyle name="Date 2 3 6 3 7" xfId="12526" xr:uid="{00000000-0005-0000-0000-0000F22E0000}"/>
    <cellStyle name="Date 2 3 6 3 8" xfId="12527" xr:uid="{00000000-0005-0000-0000-0000F32E0000}"/>
    <cellStyle name="Date 2 3 6 4" xfId="12528" xr:uid="{00000000-0005-0000-0000-0000F42E0000}"/>
    <cellStyle name="Date 2 3 6 4 2" xfId="12529" xr:uid="{00000000-0005-0000-0000-0000F52E0000}"/>
    <cellStyle name="Date 2 3 6 4 2 2" xfId="12530" xr:uid="{00000000-0005-0000-0000-0000F62E0000}"/>
    <cellStyle name="Date 2 3 6 4 2 3" xfId="12531" xr:uid="{00000000-0005-0000-0000-0000F72E0000}"/>
    <cellStyle name="Date 2 3 6 4 2 3 2" xfId="12532" xr:uid="{00000000-0005-0000-0000-0000F82E0000}"/>
    <cellStyle name="Date 2 3 6 4 2 4" xfId="12533" xr:uid="{00000000-0005-0000-0000-0000F92E0000}"/>
    <cellStyle name="Date 2 3 6 4 3" xfId="12534" xr:uid="{00000000-0005-0000-0000-0000FA2E0000}"/>
    <cellStyle name="Date 2 3 6 4 3 2" xfId="12535" xr:uid="{00000000-0005-0000-0000-0000FB2E0000}"/>
    <cellStyle name="Date 2 3 6 4 3 2 2" xfId="12536" xr:uid="{00000000-0005-0000-0000-0000FC2E0000}"/>
    <cellStyle name="Date 2 3 6 4 4" xfId="12537" xr:uid="{00000000-0005-0000-0000-0000FD2E0000}"/>
    <cellStyle name="Date 2 3 6 4 5" xfId="12538" xr:uid="{00000000-0005-0000-0000-0000FE2E0000}"/>
    <cellStyle name="Date 2 3 6 4 6" xfId="12539" xr:uid="{00000000-0005-0000-0000-0000FF2E0000}"/>
    <cellStyle name="Date 2 3 6 4 7" xfId="12540" xr:uid="{00000000-0005-0000-0000-0000002F0000}"/>
    <cellStyle name="Date 2 3 6 5" xfId="12541" xr:uid="{00000000-0005-0000-0000-0000012F0000}"/>
    <cellStyle name="Date 2 3 6 5 2" xfId="12542" xr:uid="{00000000-0005-0000-0000-0000022F0000}"/>
    <cellStyle name="Date 2 3 6 5 3" xfId="12543" xr:uid="{00000000-0005-0000-0000-0000032F0000}"/>
    <cellStyle name="Date 2 3 6 5 3 2" xfId="12544" xr:uid="{00000000-0005-0000-0000-0000042F0000}"/>
    <cellStyle name="Date 2 3 6 6" xfId="12545" xr:uid="{00000000-0005-0000-0000-0000052F0000}"/>
    <cellStyle name="Date 2 3 6 7" xfId="12546" xr:uid="{00000000-0005-0000-0000-0000062F0000}"/>
    <cellStyle name="Date 2 3 6 8" xfId="12547" xr:uid="{00000000-0005-0000-0000-0000072F0000}"/>
    <cellStyle name="Date 2 3 6 9" xfId="12548" xr:uid="{00000000-0005-0000-0000-0000082F0000}"/>
    <cellStyle name="Date 2 3 7" xfId="120" xr:uid="{00000000-0005-0000-0000-0000092F0000}"/>
    <cellStyle name="Date 2 3 7 2" xfId="12549" xr:uid="{00000000-0005-0000-0000-00000A2F0000}"/>
    <cellStyle name="Date 2 3 7 2 2" xfId="12550" xr:uid="{00000000-0005-0000-0000-00000B2F0000}"/>
    <cellStyle name="Date 2 3 7 2 2 2" xfId="12551" xr:uid="{00000000-0005-0000-0000-00000C2F0000}"/>
    <cellStyle name="Date 2 3 7 2 2 2 2" xfId="12552" xr:uid="{00000000-0005-0000-0000-00000D2F0000}"/>
    <cellStyle name="Date 2 3 7 2 2 2 2 2" xfId="12553" xr:uid="{00000000-0005-0000-0000-00000E2F0000}"/>
    <cellStyle name="Date 2 3 7 2 2 2 2 3" xfId="12554" xr:uid="{00000000-0005-0000-0000-00000F2F0000}"/>
    <cellStyle name="Date 2 3 7 2 2 2 2 3 2" xfId="12555" xr:uid="{00000000-0005-0000-0000-0000102F0000}"/>
    <cellStyle name="Date 2 3 7 2 2 2 2 4" xfId="12556" xr:uid="{00000000-0005-0000-0000-0000112F0000}"/>
    <cellStyle name="Date 2 3 7 2 2 2 3" xfId="12557" xr:uid="{00000000-0005-0000-0000-0000122F0000}"/>
    <cellStyle name="Date 2 3 7 2 2 2 3 2" xfId="12558" xr:uid="{00000000-0005-0000-0000-0000132F0000}"/>
    <cellStyle name="Date 2 3 7 2 2 2 3 2 2" xfId="12559" xr:uid="{00000000-0005-0000-0000-0000142F0000}"/>
    <cellStyle name="Date 2 3 7 2 2 2 4" xfId="12560" xr:uid="{00000000-0005-0000-0000-0000152F0000}"/>
    <cellStyle name="Date 2 3 7 2 2 2 5" xfId="12561" xr:uid="{00000000-0005-0000-0000-0000162F0000}"/>
    <cellStyle name="Date 2 3 7 2 2 2 6" xfId="12562" xr:uid="{00000000-0005-0000-0000-0000172F0000}"/>
    <cellStyle name="Date 2 3 7 2 2 2 7" xfId="12563" xr:uid="{00000000-0005-0000-0000-0000182F0000}"/>
    <cellStyle name="Date 2 3 7 2 2 3" xfId="12564" xr:uid="{00000000-0005-0000-0000-0000192F0000}"/>
    <cellStyle name="Date 2 3 7 2 2 3 2" xfId="12565" xr:uid="{00000000-0005-0000-0000-00001A2F0000}"/>
    <cellStyle name="Date 2 3 7 2 2 3 3" xfId="12566" xr:uid="{00000000-0005-0000-0000-00001B2F0000}"/>
    <cellStyle name="Date 2 3 7 2 2 3 3 2" xfId="12567" xr:uid="{00000000-0005-0000-0000-00001C2F0000}"/>
    <cellStyle name="Date 2 3 7 2 2 3 4" xfId="12568" xr:uid="{00000000-0005-0000-0000-00001D2F0000}"/>
    <cellStyle name="Date 2 3 7 2 2 4" xfId="12569" xr:uid="{00000000-0005-0000-0000-00001E2F0000}"/>
    <cellStyle name="Date 2 3 7 2 2 4 2" xfId="12570" xr:uid="{00000000-0005-0000-0000-00001F2F0000}"/>
    <cellStyle name="Date 2 3 7 2 2 4 2 2" xfId="12571" xr:uid="{00000000-0005-0000-0000-0000202F0000}"/>
    <cellStyle name="Date 2 3 7 2 2 5" xfId="12572" xr:uid="{00000000-0005-0000-0000-0000212F0000}"/>
    <cellStyle name="Date 2 3 7 2 2 6" xfId="12573" xr:uid="{00000000-0005-0000-0000-0000222F0000}"/>
    <cellStyle name="Date 2 3 7 2 2 7" xfId="12574" xr:uid="{00000000-0005-0000-0000-0000232F0000}"/>
    <cellStyle name="Date 2 3 7 2 2 8" xfId="12575" xr:uid="{00000000-0005-0000-0000-0000242F0000}"/>
    <cellStyle name="Date 2 3 7 2 3" xfId="12576" xr:uid="{00000000-0005-0000-0000-0000252F0000}"/>
    <cellStyle name="Date 2 3 7 2 3 2" xfId="12577" xr:uid="{00000000-0005-0000-0000-0000262F0000}"/>
    <cellStyle name="Date 2 3 7 2 3 2 2" xfId="12578" xr:uid="{00000000-0005-0000-0000-0000272F0000}"/>
    <cellStyle name="Date 2 3 7 2 3 2 3" xfId="12579" xr:uid="{00000000-0005-0000-0000-0000282F0000}"/>
    <cellStyle name="Date 2 3 7 2 3 2 3 2" xfId="12580" xr:uid="{00000000-0005-0000-0000-0000292F0000}"/>
    <cellStyle name="Date 2 3 7 2 3 2 4" xfId="12581" xr:uid="{00000000-0005-0000-0000-00002A2F0000}"/>
    <cellStyle name="Date 2 3 7 2 3 3" xfId="12582" xr:uid="{00000000-0005-0000-0000-00002B2F0000}"/>
    <cellStyle name="Date 2 3 7 2 3 3 2" xfId="12583" xr:uid="{00000000-0005-0000-0000-00002C2F0000}"/>
    <cellStyle name="Date 2 3 7 2 3 3 2 2" xfId="12584" xr:uid="{00000000-0005-0000-0000-00002D2F0000}"/>
    <cellStyle name="Date 2 3 7 2 3 4" xfId="12585" xr:uid="{00000000-0005-0000-0000-00002E2F0000}"/>
    <cellStyle name="Date 2 3 7 2 3 5" xfId="12586" xr:uid="{00000000-0005-0000-0000-00002F2F0000}"/>
    <cellStyle name="Date 2 3 7 2 3 6" xfId="12587" xr:uid="{00000000-0005-0000-0000-0000302F0000}"/>
    <cellStyle name="Date 2 3 7 2 3 7" xfId="12588" xr:uid="{00000000-0005-0000-0000-0000312F0000}"/>
    <cellStyle name="Date 2 3 7 2 4" xfId="12589" xr:uid="{00000000-0005-0000-0000-0000322F0000}"/>
    <cellStyle name="Date 2 3 7 2 4 2" xfId="12590" xr:uid="{00000000-0005-0000-0000-0000332F0000}"/>
    <cellStyle name="Date 2 3 7 2 4 3" xfId="12591" xr:uid="{00000000-0005-0000-0000-0000342F0000}"/>
    <cellStyle name="Date 2 3 7 2 4 3 2" xfId="12592" xr:uid="{00000000-0005-0000-0000-0000352F0000}"/>
    <cellStyle name="Date 2 3 7 2 5" xfId="12593" xr:uid="{00000000-0005-0000-0000-0000362F0000}"/>
    <cellStyle name="Date 2 3 7 3" xfId="12594" xr:uid="{00000000-0005-0000-0000-0000372F0000}"/>
    <cellStyle name="Date 2 3 7 3 2" xfId="12595" xr:uid="{00000000-0005-0000-0000-0000382F0000}"/>
    <cellStyle name="Date 2 3 7 3 2 2" xfId="12596" xr:uid="{00000000-0005-0000-0000-0000392F0000}"/>
    <cellStyle name="Date 2 3 7 3 2 2 2" xfId="12597" xr:uid="{00000000-0005-0000-0000-00003A2F0000}"/>
    <cellStyle name="Date 2 3 7 3 2 2 3" xfId="12598" xr:uid="{00000000-0005-0000-0000-00003B2F0000}"/>
    <cellStyle name="Date 2 3 7 3 2 2 3 2" xfId="12599" xr:uid="{00000000-0005-0000-0000-00003C2F0000}"/>
    <cellStyle name="Date 2 3 7 3 2 2 4" xfId="12600" xr:uid="{00000000-0005-0000-0000-00003D2F0000}"/>
    <cellStyle name="Date 2 3 7 3 2 3" xfId="12601" xr:uid="{00000000-0005-0000-0000-00003E2F0000}"/>
    <cellStyle name="Date 2 3 7 3 2 3 2" xfId="12602" xr:uid="{00000000-0005-0000-0000-00003F2F0000}"/>
    <cellStyle name="Date 2 3 7 3 2 3 2 2" xfId="12603" xr:uid="{00000000-0005-0000-0000-0000402F0000}"/>
    <cellStyle name="Date 2 3 7 3 2 4" xfId="12604" xr:uid="{00000000-0005-0000-0000-0000412F0000}"/>
    <cellStyle name="Date 2 3 7 3 2 5" xfId="12605" xr:uid="{00000000-0005-0000-0000-0000422F0000}"/>
    <cellStyle name="Date 2 3 7 3 2 6" xfId="12606" xr:uid="{00000000-0005-0000-0000-0000432F0000}"/>
    <cellStyle name="Date 2 3 7 3 2 7" xfId="12607" xr:uid="{00000000-0005-0000-0000-0000442F0000}"/>
    <cellStyle name="Date 2 3 7 3 3" xfId="12608" xr:uid="{00000000-0005-0000-0000-0000452F0000}"/>
    <cellStyle name="Date 2 3 7 3 3 2" xfId="12609" xr:uid="{00000000-0005-0000-0000-0000462F0000}"/>
    <cellStyle name="Date 2 3 7 3 3 3" xfId="12610" xr:uid="{00000000-0005-0000-0000-0000472F0000}"/>
    <cellStyle name="Date 2 3 7 3 3 3 2" xfId="12611" xr:uid="{00000000-0005-0000-0000-0000482F0000}"/>
    <cellStyle name="Date 2 3 7 3 3 4" xfId="12612" xr:uid="{00000000-0005-0000-0000-0000492F0000}"/>
    <cellStyle name="Date 2 3 7 3 4" xfId="12613" xr:uid="{00000000-0005-0000-0000-00004A2F0000}"/>
    <cellStyle name="Date 2 3 7 3 4 2" xfId="12614" xr:uid="{00000000-0005-0000-0000-00004B2F0000}"/>
    <cellStyle name="Date 2 3 7 3 4 2 2" xfId="12615" xr:uid="{00000000-0005-0000-0000-00004C2F0000}"/>
    <cellStyle name="Date 2 3 7 3 5" xfId="12616" xr:uid="{00000000-0005-0000-0000-00004D2F0000}"/>
    <cellStyle name="Date 2 3 7 3 6" xfId="12617" xr:uid="{00000000-0005-0000-0000-00004E2F0000}"/>
    <cellStyle name="Date 2 3 7 3 7" xfId="12618" xr:uid="{00000000-0005-0000-0000-00004F2F0000}"/>
    <cellStyle name="Date 2 3 7 3 8" xfId="12619" xr:uid="{00000000-0005-0000-0000-0000502F0000}"/>
    <cellStyle name="Date 2 3 7 4" xfId="12620" xr:uid="{00000000-0005-0000-0000-0000512F0000}"/>
    <cellStyle name="Date 2 3 7 4 2" xfId="12621" xr:uid="{00000000-0005-0000-0000-0000522F0000}"/>
    <cellStyle name="Date 2 3 7 4 2 2" xfId="12622" xr:uid="{00000000-0005-0000-0000-0000532F0000}"/>
    <cellStyle name="Date 2 3 7 4 2 3" xfId="12623" xr:uid="{00000000-0005-0000-0000-0000542F0000}"/>
    <cellStyle name="Date 2 3 7 4 2 3 2" xfId="12624" xr:uid="{00000000-0005-0000-0000-0000552F0000}"/>
    <cellStyle name="Date 2 3 7 4 2 4" xfId="12625" xr:uid="{00000000-0005-0000-0000-0000562F0000}"/>
    <cellStyle name="Date 2 3 7 4 3" xfId="12626" xr:uid="{00000000-0005-0000-0000-0000572F0000}"/>
    <cellStyle name="Date 2 3 7 4 3 2" xfId="12627" xr:uid="{00000000-0005-0000-0000-0000582F0000}"/>
    <cellStyle name="Date 2 3 7 4 3 2 2" xfId="12628" xr:uid="{00000000-0005-0000-0000-0000592F0000}"/>
    <cellStyle name="Date 2 3 7 4 4" xfId="12629" xr:uid="{00000000-0005-0000-0000-00005A2F0000}"/>
    <cellStyle name="Date 2 3 7 4 5" xfId="12630" xr:uid="{00000000-0005-0000-0000-00005B2F0000}"/>
    <cellStyle name="Date 2 3 7 4 6" xfId="12631" xr:uid="{00000000-0005-0000-0000-00005C2F0000}"/>
    <cellStyle name="Date 2 3 7 4 7" xfId="12632" xr:uid="{00000000-0005-0000-0000-00005D2F0000}"/>
    <cellStyle name="Date 2 3 7 5" xfId="12633" xr:uid="{00000000-0005-0000-0000-00005E2F0000}"/>
    <cellStyle name="Date 2 3 7 5 2" xfId="12634" xr:uid="{00000000-0005-0000-0000-00005F2F0000}"/>
    <cellStyle name="Date 2 3 7 5 3" xfId="12635" xr:uid="{00000000-0005-0000-0000-0000602F0000}"/>
    <cellStyle name="Date 2 3 7 5 3 2" xfId="12636" xr:uid="{00000000-0005-0000-0000-0000612F0000}"/>
    <cellStyle name="Date 2 3 7 6" xfId="12637" xr:uid="{00000000-0005-0000-0000-0000622F0000}"/>
    <cellStyle name="Date 2 3 7 7" xfId="12638" xr:uid="{00000000-0005-0000-0000-0000632F0000}"/>
    <cellStyle name="Date 2 3 7 8" xfId="12639" xr:uid="{00000000-0005-0000-0000-0000642F0000}"/>
    <cellStyle name="Date 2 3 7 9" xfId="12640" xr:uid="{00000000-0005-0000-0000-0000652F0000}"/>
    <cellStyle name="Date 2 3 8" xfId="12641" xr:uid="{00000000-0005-0000-0000-0000662F0000}"/>
    <cellStyle name="Date 2 3 8 2" xfId="12642" xr:uid="{00000000-0005-0000-0000-0000672F0000}"/>
    <cellStyle name="Date 2 3 8 2 2" xfId="12643" xr:uid="{00000000-0005-0000-0000-0000682F0000}"/>
    <cellStyle name="Date 2 3 8 2 2 2" xfId="12644" xr:uid="{00000000-0005-0000-0000-0000692F0000}"/>
    <cellStyle name="Date 2 3 8 2 2 3" xfId="12645" xr:uid="{00000000-0005-0000-0000-00006A2F0000}"/>
    <cellStyle name="Date 2 3 8 2 2 3 2" xfId="12646" xr:uid="{00000000-0005-0000-0000-00006B2F0000}"/>
    <cellStyle name="Date 2 3 8 2 2 4" xfId="12647" xr:uid="{00000000-0005-0000-0000-00006C2F0000}"/>
    <cellStyle name="Date 2 3 8 2 3" xfId="12648" xr:uid="{00000000-0005-0000-0000-00006D2F0000}"/>
    <cellStyle name="Date 2 3 8 2 3 2" xfId="12649" xr:uid="{00000000-0005-0000-0000-00006E2F0000}"/>
    <cellStyle name="Date 2 3 8 2 3 2 2" xfId="12650" xr:uid="{00000000-0005-0000-0000-00006F2F0000}"/>
    <cellStyle name="Date 2 3 8 2 4" xfId="12651" xr:uid="{00000000-0005-0000-0000-0000702F0000}"/>
    <cellStyle name="Date 2 3 8 2 5" xfId="12652" xr:uid="{00000000-0005-0000-0000-0000712F0000}"/>
    <cellStyle name="Date 2 3 8 2 6" xfId="12653" xr:uid="{00000000-0005-0000-0000-0000722F0000}"/>
    <cellStyle name="Date 2 3 8 2 7" xfId="12654" xr:uid="{00000000-0005-0000-0000-0000732F0000}"/>
    <cellStyle name="Date 2 3 8 3" xfId="12655" xr:uid="{00000000-0005-0000-0000-0000742F0000}"/>
    <cellStyle name="Date 2 3 8 3 2" xfId="12656" xr:uid="{00000000-0005-0000-0000-0000752F0000}"/>
    <cellStyle name="Date 2 3 8 3 3" xfId="12657" xr:uid="{00000000-0005-0000-0000-0000762F0000}"/>
    <cellStyle name="Date 2 3 8 3 3 2" xfId="12658" xr:uid="{00000000-0005-0000-0000-0000772F0000}"/>
    <cellStyle name="Date 2 3 8 3 4" xfId="12659" xr:uid="{00000000-0005-0000-0000-0000782F0000}"/>
    <cellStyle name="Date 2 3 8 4" xfId="12660" xr:uid="{00000000-0005-0000-0000-0000792F0000}"/>
    <cellStyle name="Date 2 3 8 4 2" xfId="12661" xr:uid="{00000000-0005-0000-0000-00007A2F0000}"/>
    <cellStyle name="Date 2 3 8 4 2 2" xfId="12662" xr:uid="{00000000-0005-0000-0000-00007B2F0000}"/>
    <cellStyle name="Date 2 3 8 5" xfId="12663" xr:uid="{00000000-0005-0000-0000-00007C2F0000}"/>
    <cellStyle name="Date 2 3 8 6" xfId="12664" xr:uid="{00000000-0005-0000-0000-00007D2F0000}"/>
    <cellStyle name="Date 2 3 8 7" xfId="12665" xr:uid="{00000000-0005-0000-0000-00007E2F0000}"/>
    <cellStyle name="Date 2 3 8 8" xfId="12666" xr:uid="{00000000-0005-0000-0000-00007F2F0000}"/>
    <cellStyle name="Date 2 3 9" xfId="12667" xr:uid="{00000000-0005-0000-0000-0000802F0000}"/>
    <cellStyle name="Date 2 3 9 2" xfId="12668" xr:uid="{00000000-0005-0000-0000-0000812F0000}"/>
    <cellStyle name="Date 2 3 9 2 2" xfId="12669" xr:uid="{00000000-0005-0000-0000-0000822F0000}"/>
    <cellStyle name="Date 2 3 9 2 3" xfId="12670" xr:uid="{00000000-0005-0000-0000-0000832F0000}"/>
    <cellStyle name="Date 2 3 9 2 3 2" xfId="12671" xr:uid="{00000000-0005-0000-0000-0000842F0000}"/>
    <cellStyle name="Date 2 3 9 2 4" xfId="12672" xr:uid="{00000000-0005-0000-0000-0000852F0000}"/>
    <cellStyle name="Date 2 3 9 3" xfId="12673" xr:uid="{00000000-0005-0000-0000-0000862F0000}"/>
    <cellStyle name="Date 2 3 9 3 2" xfId="12674" xr:uid="{00000000-0005-0000-0000-0000872F0000}"/>
    <cellStyle name="Date 2 3 9 3 2 2" xfId="12675" xr:uid="{00000000-0005-0000-0000-0000882F0000}"/>
    <cellStyle name="Date 2 3 9 4" xfId="12676" xr:uid="{00000000-0005-0000-0000-0000892F0000}"/>
    <cellStyle name="Date 2 3 9 5" xfId="12677" xr:uid="{00000000-0005-0000-0000-00008A2F0000}"/>
    <cellStyle name="Date 2 3 9 6" xfId="12678" xr:uid="{00000000-0005-0000-0000-00008B2F0000}"/>
    <cellStyle name="Date 2 3 9 7" xfId="12679" xr:uid="{00000000-0005-0000-0000-00008C2F0000}"/>
    <cellStyle name="Date 2 4" xfId="121" xr:uid="{00000000-0005-0000-0000-00008D2F0000}"/>
    <cellStyle name="Date 2 4 10" xfId="12680" xr:uid="{00000000-0005-0000-0000-00008E2F0000}"/>
    <cellStyle name="Date 2 4 11" xfId="12681" xr:uid="{00000000-0005-0000-0000-00008F2F0000}"/>
    <cellStyle name="Date 2 4 12" xfId="12682" xr:uid="{00000000-0005-0000-0000-0000902F0000}"/>
    <cellStyle name="Date 2 4 2" xfId="12683" xr:uid="{00000000-0005-0000-0000-0000912F0000}"/>
    <cellStyle name="Date 2 4 2 2" xfId="12684" xr:uid="{00000000-0005-0000-0000-0000922F0000}"/>
    <cellStyle name="Date 2 4 2 2 10" xfId="12685" xr:uid="{00000000-0005-0000-0000-0000932F0000}"/>
    <cellStyle name="Date 2 4 2 2 11" xfId="12686" xr:uid="{00000000-0005-0000-0000-0000942F0000}"/>
    <cellStyle name="Date 2 4 2 2 2" xfId="12687" xr:uid="{00000000-0005-0000-0000-0000952F0000}"/>
    <cellStyle name="Date 2 4 2 2 2 2" xfId="12688" xr:uid="{00000000-0005-0000-0000-0000962F0000}"/>
    <cellStyle name="Date 2 4 2 2 2 2 2" xfId="12689" xr:uid="{00000000-0005-0000-0000-0000972F0000}"/>
    <cellStyle name="Date 2 4 2 2 2 2 2 2" xfId="12690" xr:uid="{00000000-0005-0000-0000-0000982F0000}"/>
    <cellStyle name="Date 2 4 2 2 2 2 2 2 2" xfId="12691" xr:uid="{00000000-0005-0000-0000-0000992F0000}"/>
    <cellStyle name="Date 2 4 2 2 2 2 2 2 2 2" xfId="12692" xr:uid="{00000000-0005-0000-0000-00009A2F0000}"/>
    <cellStyle name="Date 2 4 2 2 2 2 2 2 2 3" xfId="12693" xr:uid="{00000000-0005-0000-0000-00009B2F0000}"/>
    <cellStyle name="Date 2 4 2 2 2 2 2 2 2 3 2" xfId="12694" xr:uid="{00000000-0005-0000-0000-00009C2F0000}"/>
    <cellStyle name="Date 2 4 2 2 2 2 2 2 2 4" xfId="12695" xr:uid="{00000000-0005-0000-0000-00009D2F0000}"/>
    <cellStyle name="Date 2 4 2 2 2 2 2 2 3" xfId="12696" xr:uid="{00000000-0005-0000-0000-00009E2F0000}"/>
    <cellStyle name="Date 2 4 2 2 2 2 2 2 3 2" xfId="12697" xr:uid="{00000000-0005-0000-0000-00009F2F0000}"/>
    <cellStyle name="Date 2 4 2 2 2 2 2 2 3 2 2" xfId="12698" xr:uid="{00000000-0005-0000-0000-0000A02F0000}"/>
    <cellStyle name="Date 2 4 2 2 2 2 2 2 4" xfId="12699" xr:uid="{00000000-0005-0000-0000-0000A12F0000}"/>
    <cellStyle name="Date 2 4 2 2 2 2 2 2 5" xfId="12700" xr:uid="{00000000-0005-0000-0000-0000A22F0000}"/>
    <cellStyle name="Date 2 4 2 2 2 2 2 2 6" xfId="12701" xr:uid="{00000000-0005-0000-0000-0000A32F0000}"/>
    <cellStyle name="Date 2 4 2 2 2 2 2 2 7" xfId="12702" xr:uid="{00000000-0005-0000-0000-0000A42F0000}"/>
    <cellStyle name="Date 2 4 2 2 2 2 2 3" xfId="12703" xr:uid="{00000000-0005-0000-0000-0000A52F0000}"/>
    <cellStyle name="Date 2 4 2 2 2 2 2 3 2" xfId="12704" xr:uid="{00000000-0005-0000-0000-0000A62F0000}"/>
    <cellStyle name="Date 2 4 2 2 2 2 2 3 3" xfId="12705" xr:uid="{00000000-0005-0000-0000-0000A72F0000}"/>
    <cellStyle name="Date 2 4 2 2 2 2 2 3 3 2" xfId="12706" xr:uid="{00000000-0005-0000-0000-0000A82F0000}"/>
    <cellStyle name="Date 2 4 2 2 2 2 2 3 4" xfId="12707" xr:uid="{00000000-0005-0000-0000-0000A92F0000}"/>
    <cellStyle name="Date 2 4 2 2 2 2 2 4" xfId="12708" xr:uid="{00000000-0005-0000-0000-0000AA2F0000}"/>
    <cellStyle name="Date 2 4 2 2 2 2 2 4 2" xfId="12709" xr:uid="{00000000-0005-0000-0000-0000AB2F0000}"/>
    <cellStyle name="Date 2 4 2 2 2 2 2 4 2 2" xfId="12710" xr:uid="{00000000-0005-0000-0000-0000AC2F0000}"/>
    <cellStyle name="Date 2 4 2 2 2 2 2 5" xfId="12711" xr:uid="{00000000-0005-0000-0000-0000AD2F0000}"/>
    <cellStyle name="Date 2 4 2 2 2 2 2 6" xfId="12712" xr:uid="{00000000-0005-0000-0000-0000AE2F0000}"/>
    <cellStyle name="Date 2 4 2 2 2 2 2 7" xfId="12713" xr:uid="{00000000-0005-0000-0000-0000AF2F0000}"/>
    <cellStyle name="Date 2 4 2 2 2 2 2 8" xfId="12714" xr:uid="{00000000-0005-0000-0000-0000B02F0000}"/>
    <cellStyle name="Date 2 4 2 2 2 2 3" xfId="12715" xr:uid="{00000000-0005-0000-0000-0000B12F0000}"/>
    <cellStyle name="Date 2 4 2 2 2 2 3 2" xfId="12716" xr:uid="{00000000-0005-0000-0000-0000B22F0000}"/>
    <cellStyle name="Date 2 4 2 2 2 2 3 2 2" xfId="12717" xr:uid="{00000000-0005-0000-0000-0000B32F0000}"/>
    <cellStyle name="Date 2 4 2 2 2 2 3 2 3" xfId="12718" xr:uid="{00000000-0005-0000-0000-0000B42F0000}"/>
    <cellStyle name="Date 2 4 2 2 2 2 3 2 3 2" xfId="12719" xr:uid="{00000000-0005-0000-0000-0000B52F0000}"/>
    <cellStyle name="Date 2 4 2 2 2 2 3 2 4" xfId="12720" xr:uid="{00000000-0005-0000-0000-0000B62F0000}"/>
    <cellStyle name="Date 2 4 2 2 2 2 3 3" xfId="12721" xr:uid="{00000000-0005-0000-0000-0000B72F0000}"/>
    <cellStyle name="Date 2 4 2 2 2 2 3 3 2" xfId="12722" xr:uid="{00000000-0005-0000-0000-0000B82F0000}"/>
    <cellStyle name="Date 2 4 2 2 2 2 3 3 2 2" xfId="12723" xr:uid="{00000000-0005-0000-0000-0000B92F0000}"/>
    <cellStyle name="Date 2 4 2 2 2 2 3 4" xfId="12724" xr:uid="{00000000-0005-0000-0000-0000BA2F0000}"/>
    <cellStyle name="Date 2 4 2 2 2 2 3 5" xfId="12725" xr:uid="{00000000-0005-0000-0000-0000BB2F0000}"/>
    <cellStyle name="Date 2 4 2 2 2 2 3 6" xfId="12726" xr:uid="{00000000-0005-0000-0000-0000BC2F0000}"/>
    <cellStyle name="Date 2 4 2 2 2 2 3 7" xfId="12727" xr:uid="{00000000-0005-0000-0000-0000BD2F0000}"/>
    <cellStyle name="Date 2 4 2 2 2 2 4" xfId="12728" xr:uid="{00000000-0005-0000-0000-0000BE2F0000}"/>
    <cellStyle name="Date 2 4 2 2 2 2 4 2" xfId="12729" xr:uid="{00000000-0005-0000-0000-0000BF2F0000}"/>
    <cellStyle name="Date 2 4 2 2 2 2 4 3" xfId="12730" xr:uid="{00000000-0005-0000-0000-0000C02F0000}"/>
    <cellStyle name="Date 2 4 2 2 2 2 4 3 2" xfId="12731" xr:uid="{00000000-0005-0000-0000-0000C12F0000}"/>
    <cellStyle name="Date 2 4 2 2 2 2 5" xfId="12732" xr:uid="{00000000-0005-0000-0000-0000C22F0000}"/>
    <cellStyle name="Date 2 4 2 2 2 3" xfId="12733" xr:uid="{00000000-0005-0000-0000-0000C32F0000}"/>
    <cellStyle name="Date 2 4 2 2 2 3 2" xfId="12734" xr:uid="{00000000-0005-0000-0000-0000C42F0000}"/>
    <cellStyle name="Date 2 4 2 2 2 3 2 2" xfId="12735" xr:uid="{00000000-0005-0000-0000-0000C52F0000}"/>
    <cellStyle name="Date 2 4 2 2 2 3 2 2 2" xfId="12736" xr:uid="{00000000-0005-0000-0000-0000C62F0000}"/>
    <cellStyle name="Date 2 4 2 2 2 3 2 2 3" xfId="12737" xr:uid="{00000000-0005-0000-0000-0000C72F0000}"/>
    <cellStyle name="Date 2 4 2 2 2 3 2 2 3 2" xfId="12738" xr:uid="{00000000-0005-0000-0000-0000C82F0000}"/>
    <cellStyle name="Date 2 4 2 2 2 3 2 2 4" xfId="12739" xr:uid="{00000000-0005-0000-0000-0000C92F0000}"/>
    <cellStyle name="Date 2 4 2 2 2 3 2 3" xfId="12740" xr:uid="{00000000-0005-0000-0000-0000CA2F0000}"/>
    <cellStyle name="Date 2 4 2 2 2 3 2 3 2" xfId="12741" xr:uid="{00000000-0005-0000-0000-0000CB2F0000}"/>
    <cellStyle name="Date 2 4 2 2 2 3 2 3 2 2" xfId="12742" xr:uid="{00000000-0005-0000-0000-0000CC2F0000}"/>
    <cellStyle name="Date 2 4 2 2 2 3 2 4" xfId="12743" xr:uid="{00000000-0005-0000-0000-0000CD2F0000}"/>
    <cellStyle name="Date 2 4 2 2 2 3 2 5" xfId="12744" xr:uid="{00000000-0005-0000-0000-0000CE2F0000}"/>
    <cellStyle name="Date 2 4 2 2 2 3 2 6" xfId="12745" xr:uid="{00000000-0005-0000-0000-0000CF2F0000}"/>
    <cellStyle name="Date 2 4 2 2 2 3 2 7" xfId="12746" xr:uid="{00000000-0005-0000-0000-0000D02F0000}"/>
    <cellStyle name="Date 2 4 2 2 2 3 3" xfId="12747" xr:uid="{00000000-0005-0000-0000-0000D12F0000}"/>
    <cellStyle name="Date 2 4 2 2 2 3 3 2" xfId="12748" xr:uid="{00000000-0005-0000-0000-0000D22F0000}"/>
    <cellStyle name="Date 2 4 2 2 2 3 3 3" xfId="12749" xr:uid="{00000000-0005-0000-0000-0000D32F0000}"/>
    <cellStyle name="Date 2 4 2 2 2 3 3 3 2" xfId="12750" xr:uid="{00000000-0005-0000-0000-0000D42F0000}"/>
    <cellStyle name="Date 2 4 2 2 2 3 3 4" xfId="12751" xr:uid="{00000000-0005-0000-0000-0000D52F0000}"/>
    <cellStyle name="Date 2 4 2 2 2 3 4" xfId="12752" xr:uid="{00000000-0005-0000-0000-0000D62F0000}"/>
    <cellStyle name="Date 2 4 2 2 2 3 4 2" xfId="12753" xr:uid="{00000000-0005-0000-0000-0000D72F0000}"/>
    <cellStyle name="Date 2 4 2 2 2 3 4 2 2" xfId="12754" xr:uid="{00000000-0005-0000-0000-0000D82F0000}"/>
    <cellStyle name="Date 2 4 2 2 2 3 5" xfId="12755" xr:uid="{00000000-0005-0000-0000-0000D92F0000}"/>
    <cellStyle name="Date 2 4 2 2 2 3 6" xfId="12756" xr:uid="{00000000-0005-0000-0000-0000DA2F0000}"/>
    <cellStyle name="Date 2 4 2 2 2 3 7" xfId="12757" xr:uid="{00000000-0005-0000-0000-0000DB2F0000}"/>
    <cellStyle name="Date 2 4 2 2 2 3 8" xfId="12758" xr:uid="{00000000-0005-0000-0000-0000DC2F0000}"/>
    <cellStyle name="Date 2 4 2 2 2 4" xfId="12759" xr:uid="{00000000-0005-0000-0000-0000DD2F0000}"/>
    <cellStyle name="Date 2 4 2 2 2 4 2" xfId="12760" xr:uid="{00000000-0005-0000-0000-0000DE2F0000}"/>
    <cellStyle name="Date 2 4 2 2 2 4 2 2" xfId="12761" xr:uid="{00000000-0005-0000-0000-0000DF2F0000}"/>
    <cellStyle name="Date 2 4 2 2 2 4 2 3" xfId="12762" xr:uid="{00000000-0005-0000-0000-0000E02F0000}"/>
    <cellStyle name="Date 2 4 2 2 2 4 2 3 2" xfId="12763" xr:uid="{00000000-0005-0000-0000-0000E12F0000}"/>
    <cellStyle name="Date 2 4 2 2 2 4 2 4" xfId="12764" xr:uid="{00000000-0005-0000-0000-0000E22F0000}"/>
    <cellStyle name="Date 2 4 2 2 2 4 3" xfId="12765" xr:uid="{00000000-0005-0000-0000-0000E32F0000}"/>
    <cellStyle name="Date 2 4 2 2 2 4 3 2" xfId="12766" xr:uid="{00000000-0005-0000-0000-0000E42F0000}"/>
    <cellStyle name="Date 2 4 2 2 2 4 3 2 2" xfId="12767" xr:uid="{00000000-0005-0000-0000-0000E52F0000}"/>
    <cellStyle name="Date 2 4 2 2 2 4 4" xfId="12768" xr:uid="{00000000-0005-0000-0000-0000E62F0000}"/>
    <cellStyle name="Date 2 4 2 2 2 4 5" xfId="12769" xr:uid="{00000000-0005-0000-0000-0000E72F0000}"/>
    <cellStyle name="Date 2 4 2 2 2 4 6" xfId="12770" xr:uid="{00000000-0005-0000-0000-0000E82F0000}"/>
    <cellStyle name="Date 2 4 2 2 2 4 7" xfId="12771" xr:uid="{00000000-0005-0000-0000-0000E92F0000}"/>
    <cellStyle name="Date 2 4 2 2 2 5" xfId="12772" xr:uid="{00000000-0005-0000-0000-0000EA2F0000}"/>
    <cellStyle name="Date 2 4 2 2 2 5 2" xfId="12773" xr:uid="{00000000-0005-0000-0000-0000EB2F0000}"/>
    <cellStyle name="Date 2 4 2 2 2 5 3" xfId="12774" xr:uid="{00000000-0005-0000-0000-0000EC2F0000}"/>
    <cellStyle name="Date 2 4 2 2 2 5 3 2" xfId="12775" xr:uid="{00000000-0005-0000-0000-0000ED2F0000}"/>
    <cellStyle name="Date 2 4 2 2 2 6" xfId="12776" xr:uid="{00000000-0005-0000-0000-0000EE2F0000}"/>
    <cellStyle name="Date 2 4 2 2 2 7" xfId="12777" xr:uid="{00000000-0005-0000-0000-0000EF2F0000}"/>
    <cellStyle name="Date 2 4 2 2 2 8" xfId="12778" xr:uid="{00000000-0005-0000-0000-0000F02F0000}"/>
    <cellStyle name="Date 2 4 2 2 2 9" xfId="12779" xr:uid="{00000000-0005-0000-0000-0000F12F0000}"/>
    <cellStyle name="Date 2 4 2 2 3" xfId="12780" xr:uid="{00000000-0005-0000-0000-0000F22F0000}"/>
    <cellStyle name="Date 2 4 2 2 3 2" xfId="12781" xr:uid="{00000000-0005-0000-0000-0000F32F0000}"/>
    <cellStyle name="Date 2 4 2 2 3 2 2" xfId="12782" xr:uid="{00000000-0005-0000-0000-0000F42F0000}"/>
    <cellStyle name="Date 2 4 2 2 3 2 2 2" xfId="12783" xr:uid="{00000000-0005-0000-0000-0000F52F0000}"/>
    <cellStyle name="Date 2 4 2 2 3 2 2 2 2" xfId="12784" xr:uid="{00000000-0005-0000-0000-0000F62F0000}"/>
    <cellStyle name="Date 2 4 2 2 3 2 2 2 3" xfId="12785" xr:uid="{00000000-0005-0000-0000-0000F72F0000}"/>
    <cellStyle name="Date 2 4 2 2 3 2 2 2 3 2" xfId="12786" xr:uid="{00000000-0005-0000-0000-0000F82F0000}"/>
    <cellStyle name="Date 2 4 2 2 3 2 2 2 4" xfId="12787" xr:uid="{00000000-0005-0000-0000-0000F92F0000}"/>
    <cellStyle name="Date 2 4 2 2 3 2 2 3" xfId="12788" xr:uid="{00000000-0005-0000-0000-0000FA2F0000}"/>
    <cellStyle name="Date 2 4 2 2 3 2 2 3 2" xfId="12789" xr:uid="{00000000-0005-0000-0000-0000FB2F0000}"/>
    <cellStyle name="Date 2 4 2 2 3 2 2 3 2 2" xfId="12790" xr:uid="{00000000-0005-0000-0000-0000FC2F0000}"/>
    <cellStyle name="Date 2 4 2 2 3 2 2 4" xfId="12791" xr:uid="{00000000-0005-0000-0000-0000FD2F0000}"/>
    <cellStyle name="Date 2 4 2 2 3 2 2 5" xfId="12792" xr:uid="{00000000-0005-0000-0000-0000FE2F0000}"/>
    <cellStyle name="Date 2 4 2 2 3 2 2 6" xfId="12793" xr:uid="{00000000-0005-0000-0000-0000FF2F0000}"/>
    <cellStyle name="Date 2 4 2 2 3 2 2 7" xfId="12794" xr:uid="{00000000-0005-0000-0000-000000300000}"/>
    <cellStyle name="Date 2 4 2 2 3 2 3" xfId="12795" xr:uid="{00000000-0005-0000-0000-000001300000}"/>
    <cellStyle name="Date 2 4 2 2 3 2 3 2" xfId="12796" xr:uid="{00000000-0005-0000-0000-000002300000}"/>
    <cellStyle name="Date 2 4 2 2 3 2 3 3" xfId="12797" xr:uid="{00000000-0005-0000-0000-000003300000}"/>
    <cellStyle name="Date 2 4 2 2 3 2 3 3 2" xfId="12798" xr:uid="{00000000-0005-0000-0000-000004300000}"/>
    <cellStyle name="Date 2 4 2 2 3 2 3 4" xfId="12799" xr:uid="{00000000-0005-0000-0000-000005300000}"/>
    <cellStyle name="Date 2 4 2 2 3 2 4" xfId="12800" xr:uid="{00000000-0005-0000-0000-000006300000}"/>
    <cellStyle name="Date 2 4 2 2 3 2 4 2" xfId="12801" xr:uid="{00000000-0005-0000-0000-000007300000}"/>
    <cellStyle name="Date 2 4 2 2 3 2 4 2 2" xfId="12802" xr:uid="{00000000-0005-0000-0000-000008300000}"/>
    <cellStyle name="Date 2 4 2 2 3 2 5" xfId="12803" xr:uid="{00000000-0005-0000-0000-000009300000}"/>
    <cellStyle name="Date 2 4 2 2 3 2 6" xfId="12804" xr:uid="{00000000-0005-0000-0000-00000A300000}"/>
    <cellStyle name="Date 2 4 2 2 3 2 7" xfId="12805" xr:uid="{00000000-0005-0000-0000-00000B300000}"/>
    <cellStyle name="Date 2 4 2 2 3 2 8" xfId="12806" xr:uid="{00000000-0005-0000-0000-00000C300000}"/>
    <cellStyle name="Date 2 4 2 2 3 3" xfId="12807" xr:uid="{00000000-0005-0000-0000-00000D300000}"/>
    <cellStyle name="Date 2 4 2 2 3 3 2" xfId="12808" xr:uid="{00000000-0005-0000-0000-00000E300000}"/>
    <cellStyle name="Date 2 4 2 2 3 3 2 2" xfId="12809" xr:uid="{00000000-0005-0000-0000-00000F300000}"/>
    <cellStyle name="Date 2 4 2 2 3 3 2 3" xfId="12810" xr:uid="{00000000-0005-0000-0000-000010300000}"/>
    <cellStyle name="Date 2 4 2 2 3 3 2 3 2" xfId="12811" xr:uid="{00000000-0005-0000-0000-000011300000}"/>
    <cellStyle name="Date 2 4 2 2 3 3 2 4" xfId="12812" xr:uid="{00000000-0005-0000-0000-000012300000}"/>
    <cellStyle name="Date 2 4 2 2 3 3 3" xfId="12813" xr:uid="{00000000-0005-0000-0000-000013300000}"/>
    <cellStyle name="Date 2 4 2 2 3 3 3 2" xfId="12814" xr:uid="{00000000-0005-0000-0000-000014300000}"/>
    <cellStyle name="Date 2 4 2 2 3 3 3 2 2" xfId="12815" xr:uid="{00000000-0005-0000-0000-000015300000}"/>
    <cellStyle name="Date 2 4 2 2 3 3 4" xfId="12816" xr:uid="{00000000-0005-0000-0000-000016300000}"/>
    <cellStyle name="Date 2 4 2 2 3 3 5" xfId="12817" xr:uid="{00000000-0005-0000-0000-000017300000}"/>
    <cellStyle name="Date 2 4 2 2 3 3 6" xfId="12818" xr:uid="{00000000-0005-0000-0000-000018300000}"/>
    <cellStyle name="Date 2 4 2 2 3 3 7" xfId="12819" xr:uid="{00000000-0005-0000-0000-000019300000}"/>
    <cellStyle name="Date 2 4 2 2 3 4" xfId="12820" xr:uid="{00000000-0005-0000-0000-00001A300000}"/>
    <cellStyle name="Date 2 4 2 2 3 4 2" xfId="12821" xr:uid="{00000000-0005-0000-0000-00001B300000}"/>
    <cellStyle name="Date 2 4 2 2 3 4 3" xfId="12822" xr:uid="{00000000-0005-0000-0000-00001C300000}"/>
    <cellStyle name="Date 2 4 2 2 3 4 3 2" xfId="12823" xr:uid="{00000000-0005-0000-0000-00001D300000}"/>
    <cellStyle name="Date 2 4 2 2 3 5" xfId="12824" xr:uid="{00000000-0005-0000-0000-00001E300000}"/>
    <cellStyle name="Date 2 4 2 2 4" xfId="12825" xr:uid="{00000000-0005-0000-0000-00001F300000}"/>
    <cellStyle name="Date 2 4 2 2 4 2" xfId="12826" xr:uid="{00000000-0005-0000-0000-000020300000}"/>
    <cellStyle name="Date 2 4 2 2 4 2 2" xfId="12827" xr:uid="{00000000-0005-0000-0000-000021300000}"/>
    <cellStyle name="Date 2 4 2 2 4 2 2 2" xfId="12828" xr:uid="{00000000-0005-0000-0000-000022300000}"/>
    <cellStyle name="Date 2 4 2 2 4 2 2 2 2" xfId="12829" xr:uid="{00000000-0005-0000-0000-000023300000}"/>
    <cellStyle name="Date 2 4 2 2 4 2 2 2 2 2" xfId="12830" xr:uid="{00000000-0005-0000-0000-000024300000}"/>
    <cellStyle name="Date 2 4 2 2 4 2 2 2 2 3" xfId="12831" xr:uid="{00000000-0005-0000-0000-000025300000}"/>
    <cellStyle name="Date 2 4 2 2 4 2 2 2 2 3 2" xfId="12832" xr:uid="{00000000-0005-0000-0000-000026300000}"/>
    <cellStyle name="Date 2 4 2 2 4 2 2 2 2 4" xfId="12833" xr:uid="{00000000-0005-0000-0000-000027300000}"/>
    <cellStyle name="Date 2 4 2 2 4 2 2 2 3" xfId="12834" xr:uid="{00000000-0005-0000-0000-000028300000}"/>
    <cellStyle name="Date 2 4 2 2 4 2 2 2 3 2" xfId="12835" xr:uid="{00000000-0005-0000-0000-000029300000}"/>
    <cellStyle name="Date 2 4 2 2 4 2 2 2 3 2 2" xfId="12836" xr:uid="{00000000-0005-0000-0000-00002A300000}"/>
    <cellStyle name="Date 2 4 2 2 4 2 2 2 4" xfId="12837" xr:uid="{00000000-0005-0000-0000-00002B300000}"/>
    <cellStyle name="Date 2 4 2 2 4 2 2 2 5" xfId="12838" xr:uid="{00000000-0005-0000-0000-00002C300000}"/>
    <cellStyle name="Date 2 4 2 2 4 2 2 2 6" xfId="12839" xr:uid="{00000000-0005-0000-0000-00002D300000}"/>
    <cellStyle name="Date 2 4 2 2 4 2 2 2 7" xfId="12840" xr:uid="{00000000-0005-0000-0000-00002E300000}"/>
    <cellStyle name="Date 2 4 2 2 4 2 2 3" xfId="12841" xr:uid="{00000000-0005-0000-0000-00002F300000}"/>
    <cellStyle name="Date 2 4 2 2 4 2 2 3 2" xfId="12842" xr:uid="{00000000-0005-0000-0000-000030300000}"/>
    <cellStyle name="Date 2 4 2 2 4 2 2 3 3" xfId="12843" xr:uid="{00000000-0005-0000-0000-000031300000}"/>
    <cellStyle name="Date 2 4 2 2 4 2 2 3 3 2" xfId="12844" xr:uid="{00000000-0005-0000-0000-000032300000}"/>
    <cellStyle name="Date 2 4 2 2 4 2 2 3 4" xfId="12845" xr:uid="{00000000-0005-0000-0000-000033300000}"/>
    <cellStyle name="Date 2 4 2 2 4 2 2 4" xfId="12846" xr:uid="{00000000-0005-0000-0000-000034300000}"/>
    <cellStyle name="Date 2 4 2 2 4 2 2 4 2" xfId="12847" xr:uid="{00000000-0005-0000-0000-000035300000}"/>
    <cellStyle name="Date 2 4 2 2 4 2 2 4 2 2" xfId="12848" xr:uid="{00000000-0005-0000-0000-000036300000}"/>
    <cellStyle name="Date 2 4 2 2 4 2 2 5" xfId="12849" xr:uid="{00000000-0005-0000-0000-000037300000}"/>
    <cellStyle name="Date 2 4 2 2 4 2 2 6" xfId="12850" xr:uid="{00000000-0005-0000-0000-000038300000}"/>
    <cellStyle name="Date 2 4 2 2 4 2 2 7" xfId="12851" xr:uid="{00000000-0005-0000-0000-000039300000}"/>
    <cellStyle name="Date 2 4 2 2 4 2 2 8" xfId="12852" xr:uid="{00000000-0005-0000-0000-00003A300000}"/>
    <cellStyle name="Date 2 4 2 2 4 2 3" xfId="12853" xr:uid="{00000000-0005-0000-0000-00003B300000}"/>
    <cellStyle name="Date 2 4 2 2 4 2 3 2" xfId="12854" xr:uid="{00000000-0005-0000-0000-00003C300000}"/>
    <cellStyle name="Date 2 4 2 2 4 2 3 2 2" xfId="12855" xr:uid="{00000000-0005-0000-0000-00003D300000}"/>
    <cellStyle name="Date 2 4 2 2 4 2 3 2 3" xfId="12856" xr:uid="{00000000-0005-0000-0000-00003E300000}"/>
    <cellStyle name="Date 2 4 2 2 4 2 3 2 3 2" xfId="12857" xr:uid="{00000000-0005-0000-0000-00003F300000}"/>
    <cellStyle name="Date 2 4 2 2 4 2 3 2 4" xfId="12858" xr:uid="{00000000-0005-0000-0000-000040300000}"/>
    <cellStyle name="Date 2 4 2 2 4 2 3 3" xfId="12859" xr:uid="{00000000-0005-0000-0000-000041300000}"/>
    <cellStyle name="Date 2 4 2 2 4 2 3 3 2" xfId="12860" xr:uid="{00000000-0005-0000-0000-000042300000}"/>
    <cellStyle name="Date 2 4 2 2 4 2 3 3 2 2" xfId="12861" xr:uid="{00000000-0005-0000-0000-000043300000}"/>
    <cellStyle name="Date 2 4 2 2 4 2 3 4" xfId="12862" xr:uid="{00000000-0005-0000-0000-000044300000}"/>
    <cellStyle name="Date 2 4 2 2 4 2 3 5" xfId="12863" xr:uid="{00000000-0005-0000-0000-000045300000}"/>
    <cellStyle name="Date 2 4 2 2 4 2 3 6" xfId="12864" xr:uid="{00000000-0005-0000-0000-000046300000}"/>
    <cellStyle name="Date 2 4 2 2 4 2 3 7" xfId="12865" xr:uid="{00000000-0005-0000-0000-000047300000}"/>
    <cellStyle name="Date 2 4 2 2 4 2 4" xfId="12866" xr:uid="{00000000-0005-0000-0000-000048300000}"/>
    <cellStyle name="Date 2 4 2 2 4 2 4 2" xfId="12867" xr:uid="{00000000-0005-0000-0000-000049300000}"/>
    <cellStyle name="Date 2 4 2 2 4 2 4 3" xfId="12868" xr:uid="{00000000-0005-0000-0000-00004A300000}"/>
    <cellStyle name="Date 2 4 2 2 4 2 4 3 2" xfId="12869" xr:uid="{00000000-0005-0000-0000-00004B300000}"/>
    <cellStyle name="Date 2 4 2 2 4 2 5" xfId="12870" xr:uid="{00000000-0005-0000-0000-00004C300000}"/>
    <cellStyle name="Date 2 4 2 2 4 3" xfId="12871" xr:uid="{00000000-0005-0000-0000-00004D300000}"/>
    <cellStyle name="Date 2 4 2 2 4 3 2" xfId="12872" xr:uid="{00000000-0005-0000-0000-00004E300000}"/>
    <cellStyle name="Date 2 4 2 2 4 3 2 2" xfId="12873" xr:uid="{00000000-0005-0000-0000-00004F300000}"/>
    <cellStyle name="Date 2 4 2 2 4 3 2 2 2" xfId="12874" xr:uid="{00000000-0005-0000-0000-000050300000}"/>
    <cellStyle name="Date 2 4 2 2 4 3 2 2 3" xfId="12875" xr:uid="{00000000-0005-0000-0000-000051300000}"/>
    <cellStyle name="Date 2 4 2 2 4 3 2 2 3 2" xfId="12876" xr:uid="{00000000-0005-0000-0000-000052300000}"/>
    <cellStyle name="Date 2 4 2 2 4 3 2 2 4" xfId="12877" xr:uid="{00000000-0005-0000-0000-000053300000}"/>
    <cellStyle name="Date 2 4 2 2 4 3 2 3" xfId="12878" xr:uid="{00000000-0005-0000-0000-000054300000}"/>
    <cellStyle name="Date 2 4 2 2 4 3 2 3 2" xfId="12879" xr:uid="{00000000-0005-0000-0000-000055300000}"/>
    <cellStyle name="Date 2 4 2 2 4 3 2 3 2 2" xfId="12880" xr:uid="{00000000-0005-0000-0000-000056300000}"/>
    <cellStyle name="Date 2 4 2 2 4 3 2 4" xfId="12881" xr:uid="{00000000-0005-0000-0000-000057300000}"/>
    <cellStyle name="Date 2 4 2 2 4 3 2 5" xfId="12882" xr:uid="{00000000-0005-0000-0000-000058300000}"/>
    <cellStyle name="Date 2 4 2 2 4 3 2 6" xfId="12883" xr:uid="{00000000-0005-0000-0000-000059300000}"/>
    <cellStyle name="Date 2 4 2 2 4 3 2 7" xfId="12884" xr:uid="{00000000-0005-0000-0000-00005A300000}"/>
    <cellStyle name="Date 2 4 2 2 4 3 3" xfId="12885" xr:uid="{00000000-0005-0000-0000-00005B300000}"/>
    <cellStyle name="Date 2 4 2 2 4 3 3 2" xfId="12886" xr:uid="{00000000-0005-0000-0000-00005C300000}"/>
    <cellStyle name="Date 2 4 2 2 4 3 3 3" xfId="12887" xr:uid="{00000000-0005-0000-0000-00005D300000}"/>
    <cellStyle name="Date 2 4 2 2 4 3 3 3 2" xfId="12888" xr:uid="{00000000-0005-0000-0000-00005E300000}"/>
    <cellStyle name="Date 2 4 2 2 4 3 3 4" xfId="12889" xr:uid="{00000000-0005-0000-0000-00005F300000}"/>
    <cellStyle name="Date 2 4 2 2 4 3 4" xfId="12890" xr:uid="{00000000-0005-0000-0000-000060300000}"/>
    <cellStyle name="Date 2 4 2 2 4 3 4 2" xfId="12891" xr:uid="{00000000-0005-0000-0000-000061300000}"/>
    <cellStyle name="Date 2 4 2 2 4 3 4 2 2" xfId="12892" xr:uid="{00000000-0005-0000-0000-000062300000}"/>
    <cellStyle name="Date 2 4 2 2 4 3 5" xfId="12893" xr:uid="{00000000-0005-0000-0000-000063300000}"/>
    <cellStyle name="Date 2 4 2 2 4 3 6" xfId="12894" xr:uid="{00000000-0005-0000-0000-000064300000}"/>
    <cellStyle name="Date 2 4 2 2 4 3 7" xfId="12895" xr:uid="{00000000-0005-0000-0000-000065300000}"/>
    <cellStyle name="Date 2 4 2 2 4 3 8" xfId="12896" xr:uid="{00000000-0005-0000-0000-000066300000}"/>
    <cellStyle name="Date 2 4 2 2 4 4" xfId="12897" xr:uid="{00000000-0005-0000-0000-000067300000}"/>
    <cellStyle name="Date 2 4 2 2 4 4 2" xfId="12898" xr:uid="{00000000-0005-0000-0000-000068300000}"/>
    <cellStyle name="Date 2 4 2 2 4 4 2 2" xfId="12899" xr:uid="{00000000-0005-0000-0000-000069300000}"/>
    <cellStyle name="Date 2 4 2 2 4 4 2 3" xfId="12900" xr:uid="{00000000-0005-0000-0000-00006A300000}"/>
    <cellStyle name="Date 2 4 2 2 4 4 2 3 2" xfId="12901" xr:uid="{00000000-0005-0000-0000-00006B300000}"/>
    <cellStyle name="Date 2 4 2 2 4 4 2 4" xfId="12902" xr:uid="{00000000-0005-0000-0000-00006C300000}"/>
    <cellStyle name="Date 2 4 2 2 4 4 3" xfId="12903" xr:uid="{00000000-0005-0000-0000-00006D300000}"/>
    <cellStyle name="Date 2 4 2 2 4 4 3 2" xfId="12904" xr:uid="{00000000-0005-0000-0000-00006E300000}"/>
    <cellStyle name="Date 2 4 2 2 4 4 3 2 2" xfId="12905" xr:uid="{00000000-0005-0000-0000-00006F300000}"/>
    <cellStyle name="Date 2 4 2 2 4 4 4" xfId="12906" xr:uid="{00000000-0005-0000-0000-000070300000}"/>
    <cellStyle name="Date 2 4 2 2 4 4 5" xfId="12907" xr:uid="{00000000-0005-0000-0000-000071300000}"/>
    <cellStyle name="Date 2 4 2 2 4 4 6" xfId="12908" xr:uid="{00000000-0005-0000-0000-000072300000}"/>
    <cellStyle name="Date 2 4 2 2 4 4 7" xfId="12909" xr:uid="{00000000-0005-0000-0000-000073300000}"/>
    <cellStyle name="Date 2 4 2 2 4 5" xfId="12910" xr:uid="{00000000-0005-0000-0000-000074300000}"/>
    <cellStyle name="Date 2 4 2 2 4 5 2" xfId="12911" xr:uid="{00000000-0005-0000-0000-000075300000}"/>
    <cellStyle name="Date 2 4 2 2 4 5 3" xfId="12912" xr:uid="{00000000-0005-0000-0000-000076300000}"/>
    <cellStyle name="Date 2 4 2 2 4 5 3 2" xfId="12913" xr:uid="{00000000-0005-0000-0000-000077300000}"/>
    <cellStyle name="Date 2 4 2 2 4 6" xfId="12914" xr:uid="{00000000-0005-0000-0000-000078300000}"/>
    <cellStyle name="Date 2 4 2 2 4 7" xfId="12915" xr:uid="{00000000-0005-0000-0000-000079300000}"/>
    <cellStyle name="Date 2 4 2 2 4 8" xfId="12916" xr:uid="{00000000-0005-0000-0000-00007A300000}"/>
    <cellStyle name="Date 2 4 2 2 4 9" xfId="12917" xr:uid="{00000000-0005-0000-0000-00007B300000}"/>
    <cellStyle name="Date 2 4 2 2 5" xfId="12918" xr:uid="{00000000-0005-0000-0000-00007C300000}"/>
    <cellStyle name="Date 2 4 2 2 5 2" xfId="12919" xr:uid="{00000000-0005-0000-0000-00007D300000}"/>
    <cellStyle name="Date 2 4 2 2 5 2 2" xfId="12920" xr:uid="{00000000-0005-0000-0000-00007E300000}"/>
    <cellStyle name="Date 2 4 2 2 5 2 2 2" xfId="12921" xr:uid="{00000000-0005-0000-0000-00007F300000}"/>
    <cellStyle name="Date 2 4 2 2 5 2 2 3" xfId="12922" xr:uid="{00000000-0005-0000-0000-000080300000}"/>
    <cellStyle name="Date 2 4 2 2 5 2 2 3 2" xfId="12923" xr:uid="{00000000-0005-0000-0000-000081300000}"/>
    <cellStyle name="Date 2 4 2 2 5 2 2 4" xfId="12924" xr:uid="{00000000-0005-0000-0000-000082300000}"/>
    <cellStyle name="Date 2 4 2 2 5 2 3" xfId="12925" xr:uid="{00000000-0005-0000-0000-000083300000}"/>
    <cellStyle name="Date 2 4 2 2 5 2 3 2" xfId="12926" xr:uid="{00000000-0005-0000-0000-000084300000}"/>
    <cellStyle name="Date 2 4 2 2 5 2 3 2 2" xfId="12927" xr:uid="{00000000-0005-0000-0000-000085300000}"/>
    <cellStyle name="Date 2 4 2 2 5 2 4" xfId="12928" xr:uid="{00000000-0005-0000-0000-000086300000}"/>
    <cellStyle name="Date 2 4 2 2 5 2 5" xfId="12929" xr:uid="{00000000-0005-0000-0000-000087300000}"/>
    <cellStyle name="Date 2 4 2 2 5 2 6" xfId="12930" xr:uid="{00000000-0005-0000-0000-000088300000}"/>
    <cellStyle name="Date 2 4 2 2 5 2 7" xfId="12931" xr:uid="{00000000-0005-0000-0000-000089300000}"/>
    <cellStyle name="Date 2 4 2 2 5 3" xfId="12932" xr:uid="{00000000-0005-0000-0000-00008A300000}"/>
    <cellStyle name="Date 2 4 2 2 5 3 2" xfId="12933" xr:uid="{00000000-0005-0000-0000-00008B300000}"/>
    <cellStyle name="Date 2 4 2 2 5 3 3" xfId="12934" xr:uid="{00000000-0005-0000-0000-00008C300000}"/>
    <cellStyle name="Date 2 4 2 2 5 3 3 2" xfId="12935" xr:uid="{00000000-0005-0000-0000-00008D300000}"/>
    <cellStyle name="Date 2 4 2 2 5 3 4" xfId="12936" xr:uid="{00000000-0005-0000-0000-00008E300000}"/>
    <cellStyle name="Date 2 4 2 2 5 4" xfId="12937" xr:uid="{00000000-0005-0000-0000-00008F300000}"/>
    <cellStyle name="Date 2 4 2 2 5 4 2" xfId="12938" xr:uid="{00000000-0005-0000-0000-000090300000}"/>
    <cellStyle name="Date 2 4 2 2 5 4 2 2" xfId="12939" xr:uid="{00000000-0005-0000-0000-000091300000}"/>
    <cellStyle name="Date 2 4 2 2 5 5" xfId="12940" xr:uid="{00000000-0005-0000-0000-000092300000}"/>
    <cellStyle name="Date 2 4 2 2 5 6" xfId="12941" xr:uid="{00000000-0005-0000-0000-000093300000}"/>
    <cellStyle name="Date 2 4 2 2 5 7" xfId="12942" xr:uid="{00000000-0005-0000-0000-000094300000}"/>
    <cellStyle name="Date 2 4 2 2 5 8" xfId="12943" xr:uid="{00000000-0005-0000-0000-000095300000}"/>
    <cellStyle name="Date 2 4 2 2 6" xfId="12944" xr:uid="{00000000-0005-0000-0000-000096300000}"/>
    <cellStyle name="Date 2 4 2 2 6 2" xfId="12945" xr:uid="{00000000-0005-0000-0000-000097300000}"/>
    <cellStyle name="Date 2 4 2 2 6 2 2" xfId="12946" xr:uid="{00000000-0005-0000-0000-000098300000}"/>
    <cellStyle name="Date 2 4 2 2 6 2 3" xfId="12947" xr:uid="{00000000-0005-0000-0000-000099300000}"/>
    <cellStyle name="Date 2 4 2 2 6 2 3 2" xfId="12948" xr:uid="{00000000-0005-0000-0000-00009A300000}"/>
    <cellStyle name="Date 2 4 2 2 6 2 4" xfId="12949" xr:uid="{00000000-0005-0000-0000-00009B300000}"/>
    <cellStyle name="Date 2 4 2 2 6 3" xfId="12950" xr:uid="{00000000-0005-0000-0000-00009C300000}"/>
    <cellStyle name="Date 2 4 2 2 6 3 2" xfId="12951" xr:uid="{00000000-0005-0000-0000-00009D300000}"/>
    <cellStyle name="Date 2 4 2 2 6 3 2 2" xfId="12952" xr:uid="{00000000-0005-0000-0000-00009E300000}"/>
    <cellStyle name="Date 2 4 2 2 6 4" xfId="12953" xr:uid="{00000000-0005-0000-0000-00009F300000}"/>
    <cellStyle name="Date 2 4 2 2 6 5" xfId="12954" xr:uid="{00000000-0005-0000-0000-0000A0300000}"/>
    <cellStyle name="Date 2 4 2 2 6 6" xfId="12955" xr:uid="{00000000-0005-0000-0000-0000A1300000}"/>
    <cellStyle name="Date 2 4 2 2 6 7" xfId="12956" xr:uid="{00000000-0005-0000-0000-0000A2300000}"/>
    <cellStyle name="Date 2 4 2 2 7" xfId="12957" xr:uid="{00000000-0005-0000-0000-0000A3300000}"/>
    <cellStyle name="Date 2 4 2 2 7 2" xfId="12958" xr:uid="{00000000-0005-0000-0000-0000A4300000}"/>
    <cellStyle name="Date 2 4 2 2 7 3" xfId="12959" xr:uid="{00000000-0005-0000-0000-0000A5300000}"/>
    <cellStyle name="Date 2 4 2 2 7 3 2" xfId="12960" xr:uid="{00000000-0005-0000-0000-0000A6300000}"/>
    <cellStyle name="Date 2 4 2 2 8" xfId="12961" xr:uid="{00000000-0005-0000-0000-0000A7300000}"/>
    <cellStyle name="Date 2 4 2 2 9" xfId="12962" xr:uid="{00000000-0005-0000-0000-0000A8300000}"/>
    <cellStyle name="Date 2 4 2 3" xfId="12963" xr:uid="{00000000-0005-0000-0000-0000A9300000}"/>
    <cellStyle name="Date 2 4 2 3 2" xfId="12964" xr:uid="{00000000-0005-0000-0000-0000AA300000}"/>
    <cellStyle name="Date 2 4 2 3 2 2" xfId="12965" xr:uid="{00000000-0005-0000-0000-0000AB300000}"/>
    <cellStyle name="Date 2 4 2 3 2 2 2" xfId="12966" xr:uid="{00000000-0005-0000-0000-0000AC300000}"/>
    <cellStyle name="Date 2 4 2 3 2 2 2 2" xfId="12967" xr:uid="{00000000-0005-0000-0000-0000AD300000}"/>
    <cellStyle name="Date 2 4 2 3 2 2 2 2 2" xfId="12968" xr:uid="{00000000-0005-0000-0000-0000AE300000}"/>
    <cellStyle name="Date 2 4 2 3 2 2 2 2 3" xfId="12969" xr:uid="{00000000-0005-0000-0000-0000AF300000}"/>
    <cellStyle name="Date 2 4 2 3 2 2 2 2 3 2" xfId="12970" xr:uid="{00000000-0005-0000-0000-0000B0300000}"/>
    <cellStyle name="Date 2 4 2 3 2 2 2 2 4" xfId="12971" xr:uid="{00000000-0005-0000-0000-0000B1300000}"/>
    <cellStyle name="Date 2 4 2 3 2 2 2 3" xfId="12972" xr:uid="{00000000-0005-0000-0000-0000B2300000}"/>
    <cellStyle name="Date 2 4 2 3 2 2 2 3 2" xfId="12973" xr:uid="{00000000-0005-0000-0000-0000B3300000}"/>
    <cellStyle name="Date 2 4 2 3 2 2 2 3 2 2" xfId="12974" xr:uid="{00000000-0005-0000-0000-0000B4300000}"/>
    <cellStyle name="Date 2 4 2 3 2 2 2 4" xfId="12975" xr:uid="{00000000-0005-0000-0000-0000B5300000}"/>
    <cellStyle name="Date 2 4 2 3 2 2 2 5" xfId="12976" xr:uid="{00000000-0005-0000-0000-0000B6300000}"/>
    <cellStyle name="Date 2 4 2 3 2 2 2 6" xfId="12977" xr:uid="{00000000-0005-0000-0000-0000B7300000}"/>
    <cellStyle name="Date 2 4 2 3 2 2 2 7" xfId="12978" xr:uid="{00000000-0005-0000-0000-0000B8300000}"/>
    <cellStyle name="Date 2 4 2 3 2 2 3" xfId="12979" xr:uid="{00000000-0005-0000-0000-0000B9300000}"/>
    <cellStyle name="Date 2 4 2 3 2 2 3 2" xfId="12980" xr:uid="{00000000-0005-0000-0000-0000BA300000}"/>
    <cellStyle name="Date 2 4 2 3 2 2 3 3" xfId="12981" xr:uid="{00000000-0005-0000-0000-0000BB300000}"/>
    <cellStyle name="Date 2 4 2 3 2 2 3 3 2" xfId="12982" xr:uid="{00000000-0005-0000-0000-0000BC300000}"/>
    <cellStyle name="Date 2 4 2 3 2 2 3 4" xfId="12983" xr:uid="{00000000-0005-0000-0000-0000BD300000}"/>
    <cellStyle name="Date 2 4 2 3 2 2 4" xfId="12984" xr:uid="{00000000-0005-0000-0000-0000BE300000}"/>
    <cellStyle name="Date 2 4 2 3 2 2 4 2" xfId="12985" xr:uid="{00000000-0005-0000-0000-0000BF300000}"/>
    <cellStyle name="Date 2 4 2 3 2 2 4 2 2" xfId="12986" xr:uid="{00000000-0005-0000-0000-0000C0300000}"/>
    <cellStyle name="Date 2 4 2 3 2 2 5" xfId="12987" xr:uid="{00000000-0005-0000-0000-0000C1300000}"/>
    <cellStyle name="Date 2 4 2 3 2 2 6" xfId="12988" xr:uid="{00000000-0005-0000-0000-0000C2300000}"/>
    <cellStyle name="Date 2 4 2 3 2 2 7" xfId="12989" xr:uid="{00000000-0005-0000-0000-0000C3300000}"/>
    <cellStyle name="Date 2 4 2 3 2 2 8" xfId="12990" xr:uid="{00000000-0005-0000-0000-0000C4300000}"/>
    <cellStyle name="Date 2 4 2 3 2 3" xfId="12991" xr:uid="{00000000-0005-0000-0000-0000C5300000}"/>
    <cellStyle name="Date 2 4 2 3 2 3 2" xfId="12992" xr:uid="{00000000-0005-0000-0000-0000C6300000}"/>
    <cellStyle name="Date 2 4 2 3 2 3 2 2" xfId="12993" xr:uid="{00000000-0005-0000-0000-0000C7300000}"/>
    <cellStyle name="Date 2 4 2 3 2 3 2 3" xfId="12994" xr:uid="{00000000-0005-0000-0000-0000C8300000}"/>
    <cellStyle name="Date 2 4 2 3 2 3 2 3 2" xfId="12995" xr:uid="{00000000-0005-0000-0000-0000C9300000}"/>
    <cellStyle name="Date 2 4 2 3 2 3 2 4" xfId="12996" xr:uid="{00000000-0005-0000-0000-0000CA300000}"/>
    <cellStyle name="Date 2 4 2 3 2 3 3" xfId="12997" xr:uid="{00000000-0005-0000-0000-0000CB300000}"/>
    <cellStyle name="Date 2 4 2 3 2 3 3 2" xfId="12998" xr:uid="{00000000-0005-0000-0000-0000CC300000}"/>
    <cellStyle name="Date 2 4 2 3 2 3 3 2 2" xfId="12999" xr:uid="{00000000-0005-0000-0000-0000CD300000}"/>
    <cellStyle name="Date 2 4 2 3 2 3 4" xfId="13000" xr:uid="{00000000-0005-0000-0000-0000CE300000}"/>
    <cellStyle name="Date 2 4 2 3 2 3 5" xfId="13001" xr:uid="{00000000-0005-0000-0000-0000CF300000}"/>
    <cellStyle name="Date 2 4 2 3 2 3 6" xfId="13002" xr:uid="{00000000-0005-0000-0000-0000D0300000}"/>
    <cellStyle name="Date 2 4 2 3 2 3 7" xfId="13003" xr:uid="{00000000-0005-0000-0000-0000D1300000}"/>
    <cellStyle name="Date 2 4 2 3 2 4" xfId="13004" xr:uid="{00000000-0005-0000-0000-0000D2300000}"/>
    <cellStyle name="Date 2 4 2 3 2 4 2" xfId="13005" xr:uid="{00000000-0005-0000-0000-0000D3300000}"/>
    <cellStyle name="Date 2 4 2 3 2 4 3" xfId="13006" xr:uid="{00000000-0005-0000-0000-0000D4300000}"/>
    <cellStyle name="Date 2 4 2 3 2 4 3 2" xfId="13007" xr:uid="{00000000-0005-0000-0000-0000D5300000}"/>
    <cellStyle name="Date 2 4 2 3 2 5" xfId="13008" xr:uid="{00000000-0005-0000-0000-0000D6300000}"/>
    <cellStyle name="Date 2 4 2 3 3" xfId="13009" xr:uid="{00000000-0005-0000-0000-0000D7300000}"/>
    <cellStyle name="Date 2 4 2 3 3 2" xfId="13010" xr:uid="{00000000-0005-0000-0000-0000D8300000}"/>
    <cellStyle name="Date 2 4 2 3 3 2 2" xfId="13011" xr:uid="{00000000-0005-0000-0000-0000D9300000}"/>
    <cellStyle name="Date 2 4 2 3 3 2 2 2" xfId="13012" xr:uid="{00000000-0005-0000-0000-0000DA300000}"/>
    <cellStyle name="Date 2 4 2 3 3 2 2 3" xfId="13013" xr:uid="{00000000-0005-0000-0000-0000DB300000}"/>
    <cellStyle name="Date 2 4 2 3 3 2 2 3 2" xfId="13014" xr:uid="{00000000-0005-0000-0000-0000DC300000}"/>
    <cellStyle name="Date 2 4 2 3 3 2 2 4" xfId="13015" xr:uid="{00000000-0005-0000-0000-0000DD300000}"/>
    <cellStyle name="Date 2 4 2 3 3 2 3" xfId="13016" xr:uid="{00000000-0005-0000-0000-0000DE300000}"/>
    <cellStyle name="Date 2 4 2 3 3 2 3 2" xfId="13017" xr:uid="{00000000-0005-0000-0000-0000DF300000}"/>
    <cellStyle name="Date 2 4 2 3 3 2 3 2 2" xfId="13018" xr:uid="{00000000-0005-0000-0000-0000E0300000}"/>
    <cellStyle name="Date 2 4 2 3 3 2 4" xfId="13019" xr:uid="{00000000-0005-0000-0000-0000E1300000}"/>
    <cellStyle name="Date 2 4 2 3 3 2 5" xfId="13020" xr:uid="{00000000-0005-0000-0000-0000E2300000}"/>
    <cellStyle name="Date 2 4 2 3 3 2 6" xfId="13021" xr:uid="{00000000-0005-0000-0000-0000E3300000}"/>
    <cellStyle name="Date 2 4 2 3 3 2 7" xfId="13022" xr:uid="{00000000-0005-0000-0000-0000E4300000}"/>
    <cellStyle name="Date 2 4 2 3 3 3" xfId="13023" xr:uid="{00000000-0005-0000-0000-0000E5300000}"/>
    <cellStyle name="Date 2 4 2 3 3 3 2" xfId="13024" xr:uid="{00000000-0005-0000-0000-0000E6300000}"/>
    <cellStyle name="Date 2 4 2 3 3 3 3" xfId="13025" xr:uid="{00000000-0005-0000-0000-0000E7300000}"/>
    <cellStyle name="Date 2 4 2 3 3 3 3 2" xfId="13026" xr:uid="{00000000-0005-0000-0000-0000E8300000}"/>
    <cellStyle name="Date 2 4 2 3 3 3 4" xfId="13027" xr:uid="{00000000-0005-0000-0000-0000E9300000}"/>
    <cellStyle name="Date 2 4 2 3 3 4" xfId="13028" xr:uid="{00000000-0005-0000-0000-0000EA300000}"/>
    <cellStyle name="Date 2 4 2 3 3 4 2" xfId="13029" xr:uid="{00000000-0005-0000-0000-0000EB300000}"/>
    <cellStyle name="Date 2 4 2 3 3 4 2 2" xfId="13030" xr:uid="{00000000-0005-0000-0000-0000EC300000}"/>
    <cellStyle name="Date 2 4 2 3 3 5" xfId="13031" xr:uid="{00000000-0005-0000-0000-0000ED300000}"/>
    <cellStyle name="Date 2 4 2 3 3 6" xfId="13032" xr:uid="{00000000-0005-0000-0000-0000EE300000}"/>
    <cellStyle name="Date 2 4 2 3 3 7" xfId="13033" xr:uid="{00000000-0005-0000-0000-0000EF300000}"/>
    <cellStyle name="Date 2 4 2 3 3 8" xfId="13034" xr:uid="{00000000-0005-0000-0000-0000F0300000}"/>
    <cellStyle name="Date 2 4 2 3 4" xfId="13035" xr:uid="{00000000-0005-0000-0000-0000F1300000}"/>
    <cellStyle name="Date 2 4 2 3 4 2" xfId="13036" xr:uid="{00000000-0005-0000-0000-0000F2300000}"/>
    <cellStyle name="Date 2 4 2 3 4 2 2" xfId="13037" xr:uid="{00000000-0005-0000-0000-0000F3300000}"/>
    <cellStyle name="Date 2 4 2 3 4 2 3" xfId="13038" xr:uid="{00000000-0005-0000-0000-0000F4300000}"/>
    <cellStyle name="Date 2 4 2 3 4 2 3 2" xfId="13039" xr:uid="{00000000-0005-0000-0000-0000F5300000}"/>
    <cellStyle name="Date 2 4 2 3 4 2 4" xfId="13040" xr:uid="{00000000-0005-0000-0000-0000F6300000}"/>
    <cellStyle name="Date 2 4 2 3 4 3" xfId="13041" xr:uid="{00000000-0005-0000-0000-0000F7300000}"/>
    <cellStyle name="Date 2 4 2 3 4 3 2" xfId="13042" xr:uid="{00000000-0005-0000-0000-0000F8300000}"/>
    <cellStyle name="Date 2 4 2 3 4 3 2 2" xfId="13043" xr:uid="{00000000-0005-0000-0000-0000F9300000}"/>
    <cellStyle name="Date 2 4 2 3 4 4" xfId="13044" xr:uid="{00000000-0005-0000-0000-0000FA300000}"/>
    <cellStyle name="Date 2 4 2 3 4 5" xfId="13045" xr:uid="{00000000-0005-0000-0000-0000FB300000}"/>
    <cellStyle name="Date 2 4 2 3 4 6" xfId="13046" xr:uid="{00000000-0005-0000-0000-0000FC300000}"/>
    <cellStyle name="Date 2 4 2 3 4 7" xfId="13047" xr:uid="{00000000-0005-0000-0000-0000FD300000}"/>
    <cellStyle name="Date 2 4 2 3 5" xfId="13048" xr:uid="{00000000-0005-0000-0000-0000FE300000}"/>
    <cellStyle name="Date 2 4 2 3 5 2" xfId="13049" xr:uid="{00000000-0005-0000-0000-0000FF300000}"/>
    <cellStyle name="Date 2 4 2 3 5 3" xfId="13050" xr:uid="{00000000-0005-0000-0000-000000310000}"/>
    <cellStyle name="Date 2 4 2 3 5 3 2" xfId="13051" xr:uid="{00000000-0005-0000-0000-000001310000}"/>
    <cellStyle name="Date 2 4 2 3 6" xfId="13052" xr:uid="{00000000-0005-0000-0000-000002310000}"/>
    <cellStyle name="Date 2 4 2 3 7" xfId="13053" xr:uid="{00000000-0005-0000-0000-000003310000}"/>
    <cellStyle name="Date 2 4 2 3 8" xfId="13054" xr:uid="{00000000-0005-0000-0000-000004310000}"/>
    <cellStyle name="Date 2 4 2 3 9" xfId="13055" xr:uid="{00000000-0005-0000-0000-000005310000}"/>
    <cellStyle name="Date 2 4 2 4" xfId="13056" xr:uid="{00000000-0005-0000-0000-000006310000}"/>
    <cellStyle name="Date 2 4 2 4 2" xfId="13057" xr:uid="{00000000-0005-0000-0000-000007310000}"/>
    <cellStyle name="Date 2 4 2 4 2 2" xfId="13058" xr:uid="{00000000-0005-0000-0000-000008310000}"/>
    <cellStyle name="Date 2 4 2 4 2 2 2" xfId="13059" xr:uid="{00000000-0005-0000-0000-000009310000}"/>
    <cellStyle name="Date 2 4 2 4 2 2 2 2" xfId="13060" xr:uid="{00000000-0005-0000-0000-00000A310000}"/>
    <cellStyle name="Date 2 4 2 4 2 2 2 2 2" xfId="13061" xr:uid="{00000000-0005-0000-0000-00000B310000}"/>
    <cellStyle name="Date 2 4 2 4 2 2 2 2 3" xfId="13062" xr:uid="{00000000-0005-0000-0000-00000C310000}"/>
    <cellStyle name="Date 2 4 2 4 2 2 2 2 3 2" xfId="13063" xr:uid="{00000000-0005-0000-0000-00000D310000}"/>
    <cellStyle name="Date 2 4 2 4 2 2 2 2 4" xfId="13064" xr:uid="{00000000-0005-0000-0000-00000E310000}"/>
    <cellStyle name="Date 2 4 2 4 2 2 2 3" xfId="13065" xr:uid="{00000000-0005-0000-0000-00000F310000}"/>
    <cellStyle name="Date 2 4 2 4 2 2 2 3 2" xfId="13066" xr:uid="{00000000-0005-0000-0000-000010310000}"/>
    <cellStyle name="Date 2 4 2 4 2 2 2 3 2 2" xfId="13067" xr:uid="{00000000-0005-0000-0000-000011310000}"/>
    <cellStyle name="Date 2 4 2 4 2 2 2 4" xfId="13068" xr:uid="{00000000-0005-0000-0000-000012310000}"/>
    <cellStyle name="Date 2 4 2 4 2 2 2 5" xfId="13069" xr:uid="{00000000-0005-0000-0000-000013310000}"/>
    <cellStyle name="Date 2 4 2 4 2 2 2 6" xfId="13070" xr:uid="{00000000-0005-0000-0000-000014310000}"/>
    <cellStyle name="Date 2 4 2 4 2 2 2 7" xfId="13071" xr:uid="{00000000-0005-0000-0000-000015310000}"/>
    <cellStyle name="Date 2 4 2 4 2 2 3" xfId="13072" xr:uid="{00000000-0005-0000-0000-000016310000}"/>
    <cellStyle name="Date 2 4 2 4 2 2 3 2" xfId="13073" xr:uid="{00000000-0005-0000-0000-000017310000}"/>
    <cellStyle name="Date 2 4 2 4 2 2 3 3" xfId="13074" xr:uid="{00000000-0005-0000-0000-000018310000}"/>
    <cellStyle name="Date 2 4 2 4 2 2 3 3 2" xfId="13075" xr:uid="{00000000-0005-0000-0000-000019310000}"/>
    <cellStyle name="Date 2 4 2 4 2 2 3 4" xfId="13076" xr:uid="{00000000-0005-0000-0000-00001A310000}"/>
    <cellStyle name="Date 2 4 2 4 2 2 4" xfId="13077" xr:uid="{00000000-0005-0000-0000-00001B310000}"/>
    <cellStyle name="Date 2 4 2 4 2 2 4 2" xfId="13078" xr:uid="{00000000-0005-0000-0000-00001C310000}"/>
    <cellStyle name="Date 2 4 2 4 2 2 4 2 2" xfId="13079" xr:uid="{00000000-0005-0000-0000-00001D310000}"/>
    <cellStyle name="Date 2 4 2 4 2 2 5" xfId="13080" xr:uid="{00000000-0005-0000-0000-00001E310000}"/>
    <cellStyle name="Date 2 4 2 4 2 2 6" xfId="13081" xr:uid="{00000000-0005-0000-0000-00001F310000}"/>
    <cellStyle name="Date 2 4 2 4 2 2 7" xfId="13082" xr:uid="{00000000-0005-0000-0000-000020310000}"/>
    <cellStyle name="Date 2 4 2 4 2 2 8" xfId="13083" xr:uid="{00000000-0005-0000-0000-000021310000}"/>
    <cellStyle name="Date 2 4 2 4 2 3" xfId="13084" xr:uid="{00000000-0005-0000-0000-000022310000}"/>
    <cellStyle name="Date 2 4 2 4 2 3 2" xfId="13085" xr:uid="{00000000-0005-0000-0000-000023310000}"/>
    <cellStyle name="Date 2 4 2 4 2 3 2 2" xfId="13086" xr:uid="{00000000-0005-0000-0000-000024310000}"/>
    <cellStyle name="Date 2 4 2 4 2 3 2 3" xfId="13087" xr:uid="{00000000-0005-0000-0000-000025310000}"/>
    <cellStyle name="Date 2 4 2 4 2 3 2 3 2" xfId="13088" xr:uid="{00000000-0005-0000-0000-000026310000}"/>
    <cellStyle name="Date 2 4 2 4 2 3 2 4" xfId="13089" xr:uid="{00000000-0005-0000-0000-000027310000}"/>
    <cellStyle name="Date 2 4 2 4 2 3 3" xfId="13090" xr:uid="{00000000-0005-0000-0000-000028310000}"/>
    <cellStyle name="Date 2 4 2 4 2 3 3 2" xfId="13091" xr:uid="{00000000-0005-0000-0000-000029310000}"/>
    <cellStyle name="Date 2 4 2 4 2 3 3 2 2" xfId="13092" xr:uid="{00000000-0005-0000-0000-00002A310000}"/>
    <cellStyle name="Date 2 4 2 4 2 3 4" xfId="13093" xr:uid="{00000000-0005-0000-0000-00002B310000}"/>
    <cellStyle name="Date 2 4 2 4 2 3 5" xfId="13094" xr:uid="{00000000-0005-0000-0000-00002C310000}"/>
    <cellStyle name="Date 2 4 2 4 2 3 6" xfId="13095" xr:uid="{00000000-0005-0000-0000-00002D310000}"/>
    <cellStyle name="Date 2 4 2 4 2 3 7" xfId="13096" xr:uid="{00000000-0005-0000-0000-00002E310000}"/>
    <cellStyle name="Date 2 4 2 4 2 4" xfId="13097" xr:uid="{00000000-0005-0000-0000-00002F310000}"/>
    <cellStyle name="Date 2 4 2 4 2 4 2" xfId="13098" xr:uid="{00000000-0005-0000-0000-000030310000}"/>
    <cellStyle name="Date 2 4 2 4 2 4 3" xfId="13099" xr:uid="{00000000-0005-0000-0000-000031310000}"/>
    <cellStyle name="Date 2 4 2 4 2 4 3 2" xfId="13100" xr:uid="{00000000-0005-0000-0000-000032310000}"/>
    <cellStyle name="Date 2 4 2 4 2 5" xfId="13101" xr:uid="{00000000-0005-0000-0000-000033310000}"/>
    <cellStyle name="Date 2 4 2 4 3" xfId="13102" xr:uid="{00000000-0005-0000-0000-000034310000}"/>
    <cellStyle name="Date 2 4 2 4 3 2" xfId="13103" xr:uid="{00000000-0005-0000-0000-000035310000}"/>
    <cellStyle name="Date 2 4 2 4 3 2 2" xfId="13104" xr:uid="{00000000-0005-0000-0000-000036310000}"/>
    <cellStyle name="Date 2 4 2 4 3 2 2 2" xfId="13105" xr:uid="{00000000-0005-0000-0000-000037310000}"/>
    <cellStyle name="Date 2 4 2 4 3 2 2 3" xfId="13106" xr:uid="{00000000-0005-0000-0000-000038310000}"/>
    <cellStyle name="Date 2 4 2 4 3 2 2 3 2" xfId="13107" xr:uid="{00000000-0005-0000-0000-000039310000}"/>
    <cellStyle name="Date 2 4 2 4 3 2 2 4" xfId="13108" xr:uid="{00000000-0005-0000-0000-00003A310000}"/>
    <cellStyle name="Date 2 4 2 4 3 2 3" xfId="13109" xr:uid="{00000000-0005-0000-0000-00003B310000}"/>
    <cellStyle name="Date 2 4 2 4 3 2 3 2" xfId="13110" xr:uid="{00000000-0005-0000-0000-00003C310000}"/>
    <cellStyle name="Date 2 4 2 4 3 2 3 2 2" xfId="13111" xr:uid="{00000000-0005-0000-0000-00003D310000}"/>
    <cellStyle name="Date 2 4 2 4 3 2 4" xfId="13112" xr:uid="{00000000-0005-0000-0000-00003E310000}"/>
    <cellStyle name="Date 2 4 2 4 3 2 5" xfId="13113" xr:uid="{00000000-0005-0000-0000-00003F310000}"/>
    <cellStyle name="Date 2 4 2 4 3 2 6" xfId="13114" xr:uid="{00000000-0005-0000-0000-000040310000}"/>
    <cellStyle name="Date 2 4 2 4 3 2 7" xfId="13115" xr:uid="{00000000-0005-0000-0000-000041310000}"/>
    <cellStyle name="Date 2 4 2 4 3 3" xfId="13116" xr:uid="{00000000-0005-0000-0000-000042310000}"/>
    <cellStyle name="Date 2 4 2 4 3 3 2" xfId="13117" xr:uid="{00000000-0005-0000-0000-000043310000}"/>
    <cellStyle name="Date 2 4 2 4 3 3 3" xfId="13118" xr:uid="{00000000-0005-0000-0000-000044310000}"/>
    <cellStyle name="Date 2 4 2 4 3 3 3 2" xfId="13119" xr:uid="{00000000-0005-0000-0000-000045310000}"/>
    <cellStyle name="Date 2 4 2 4 3 3 4" xfId="13120" xr:uid="{00000000-0005-0000-0000-000046310000}"/>
    <cellStyle name="Date 2 4 2 4 3 4" xfId="13121" xr:uid="{00000000-0005-0000-0000-000047310000}"/>
    <cellStyle name="Date 2 4 2 4 3 4 2" xfId="13122" xr:uid="{00000000-0005-0000-0000-000048310000}"/>
    <cellStyle name="Date 2 4 2 4 3 4 2 2" xfId="13123" xr:uid="{00000000-0005-0000-0000-000049310000}"/>
    <cellStyle name="Date 2 4 2 4 3 5" xfId="13124" xr:uid="{00000000-0005-0000-0000-00004A310000}"/>
    <cellStyle name="Date 2 4 2 4 3 6" xfId="13125" xr:uid="{00000000-0005-0000-0000-00004B310000}"/>
    <cellStyle name="Date 2 4 2 4 3 7" xfId="13126" xr:uid="{00000000-0005-0000-0000-00004C310000}"/>
    <cellStyle name="Date 2 4 2 4 3 8" xfId="13127" xr:uid="{00000000-0005-0000-0000-00004D310000}"/>
    <cellStyle name="Date 2 4 2 4 4" xfId="13128" xr:uid="{00000000-0005-0000-0000-00004E310000}"/>
    <cellStyle name="Date 2 4 2 4 4 2" xfId="13129" xr:uid="{00000000-0005-0000-0000-00004F310000}"/>
    <cellStyle name="Date 2 4 2 4 4 2 2" xfId="13130" xr:uid="{00000000-0005-0000-0000-000050310000}"/>
    <cellStyle name="Date 2 4 2 4 4 2 3" xfId="13131" xr:uid="{00000000-0005-0000-0000-000051310000}"/>
    <cellStyle name="Date 2 4 2 4 4 2 3 2" xfId="13132" xr:uid="{00000000-0005-0000-0000-000052310000}"/>
    <cellStyle name="Date 2 4 2 4 4 2 4" xfId="13133" xr:uid="{00000000-0005-0000-0000-000053310000}"/>
    <cellStyle name="Date 2 4 2 4 4 3" xfId="13134" xr:uid="{00000000-0005-0000-0000-000054310000}"/>
    <cellStyle name="Date 2 4 2 4 4 3 2" xfId="13135" xr:uid="{00000000-0005-0000-0000-000055310000}"/>
    <cellStyle name="Date 2 4 2 4 4 3 2 2" xfId="13136" xr:uid="{00000000-0005-0000-0000-000056310000}"/>
    <cellStyle name="Date 2 4 2 4 4 4" xfId="13137" xr:uid="{00000000-0005-0000-0000-000057310000}"/>
    <cellStyle name="Date 2 4 2 4 4 5" xfId="13138" xr:uid="{00000000-0005-0000-0000-000058310000}"/>
    <cellStyle name="Date 2 4 2 4 4 6" xfId="13139" xr:uid="{00000000-0005-0000-0000-000059310000}"/>
    <cellStyle name="Date 2 4 2 4 4 7" xfId="13140" xr:uid="{00000000-0005-0000-0000-00005A310000}"/>
    <cellStyle name="Date 2 4 2 4 5" xfId="13141" xr:uid="{00000000-0005-0000-0000-00005B310000}"/>
    <cellStyle name="Date 2 4 2 4 5 2" xfId="13142" xr:uid="{00000000-0005-0000-0000-00005C310000}"/>
    <cellStyle name="Date 2 4 2 4 5 3" xfId="13143" xr:uid="{00000000-0005-0000-0000-00005D310000}"/>
    <cellStyle name="Date 2 4 2 4 5 3 2" xfId="13144" xr:uid="{00000000-0005-0000-0000-00005E310000}"/>
    <cellStyle name="Date 2 4 2 4 6" xfId="13145" xr:uid="{00000000-0005-0000-0000-00005F310000}"/>
    <cellStyle name="Date 2 4 2 4 7" xfId="13146" xr:uid="{00000000-0005-0000-0000-000060310000}"/>
    <cellStyle name="Date 2 4 2 4 8" xfId="13147" xr:uid="{00000000-0005-0000-0000-000061310000}"/>
    <cellStyle name="Date 2 4 2 4 9" xfId="13148" xr:uid="{00000000-0005-0000-0000-000062310000}"/>
    <cellStyle name="Date 2 4 2 5" xfId="13149" xr:uid="{00000000-0005-0000-0000-000063310000}"/>
    <cellStyle name="Date 2 4 2 5 2" xfId="13150" xr:uid="{00000000-0005-0000-0000-000064310000}"/>
    <cellStyle name="Date 2 4 2 5 2 2" xfId="13151" xr:uid="{00000000-0005-0000-0000-000065310000}"/>
    <cellStyle name="Date 2 4 2 5 2 2 2" xfId="13152" xr:uid="{00000000-0005-0000-0000-000066310000}"/>
    <cellStyle name="Date 2 4 2 5 2 2 3" xfId="13153" xr:uid="{00000000-0005-0000-0000-000067310000}"/>
    <cellStyle name="Date 2 4 2 5 2 2 3 2" xfId="13154" xr:uid="{00000000-0005-0000-0000-000068310000}"/>
    <cellStyle name="Date 2 4 2 5 2 2 4" xfId="13155" xr:uid="{00000000-0005-0000-0000-000069310000}"/>
    <cellStyle name="Date 2 4 2 5 2 3" xfId="13156" xr:uid="{00000000-0005-0000-0000-00006A310000}"/>
    <cellStyle name="Date 2 4 2 5 2 3 2" xfId="13157" xr:uid="{00000000-0005-0000-0000-00006B310000}"/>
    <cellStyle name="Date 2 4 2 5 2 3 2 2" xfId="13158" xr:uid="{00000000-0005-0000-0000-00006C310000}"/>
    <cellStyle name="Date 2 4 2 5 2 4" xfId="13159" xr:uid="{00000000-0005-0000-0000-00006D310000}"/>
    <cellStyle name="Date 2 4 2 5 2 5" xfId="13160" xr:uid="{00000000-0005-0000-0000-00006E310000}"/>
    <cellStyle name="Date 2 4 2 5 2 6" xfId="13161" xr:uid="{00000000-0005-0000-0000-00006F310000}"/>
    <cellStyle name="Date 2 4 2 5 2 7" xfId="13162" xr:uid="{00000000-0005-0000-0000-000070310000}"/>
    <cellStyle name="Date 2 4 2 5 3" xfId="13163" xr:uid="{00000000-0005-0000-0000-000071310000}"/>
    <cellStyle name="Date 2 4 2 5 3 2" xfId="13164" xr:uid="{00000000-0005-0000-0000-000072310000}"/>
    <cellStyle name="Date 2 4 2 5 3 3" xfId="13165" xr:uid="{00000000-0005-0000-0000-000073310000}"/>
    <cellStyle name="Date 2 4 2 5 3 3 2" xfId="13166" xr:uid="{00000000-0005-0000-0000-000074310000}"/>
    <cellStyle name="Date 2 4 2 5 3 4" xfId="13167" xr:uid="{00000000-0005-0000-0000-000075310000}"/>
    <cellStyle name="Date 2 4 2 5 4" xfId="13168" xr:uid="{00000000-0005-0000-0000-000076310000}"/>
    <cellStyle name="Date 2 4 2 5 4 2" xfId="13169" xr:uid="{00000000-0005-0000-0000-000077310000}"/>
    <cellStyle name="Date 2 4 2 5 4 2 2" xfId="13170" xr:uid="{00000000-0005-0000-0000-000078310000}"/>
    <cellStyle name="Date 2 4 2 5 5" xfId="13171" xr:uid="{00000000-0005-0000-0000-000079310000}"/>
    <cellStyle name="Date 2 4 2 5 6" xfId="13172" xr:uid="{00000000-0005-0000-0000-00007A310000}"/>
    <cellStyle name="Date 2 4 2 5 7" xfId="13173" xr:uid="{00000000-0005-0000-0000-00007B310000}"/>
    <cellStyle name="Date 2 4 2 5 8" xfId="13174" xr:uid="{00000000-0005-0000-0000-00007C310000}"/>
    <cellStyle name="Date 2 4 2 6" xfId="13175" xr:uid="{00000000-0005-0000-0000-00007D310000}"/>
    <cellStyle name="Date 2 4 2 6 2" xfId="13176" xr:uid="{00000000-0005-0000-0000-00007E310000}"/>
    <cellStyle name="Date 2 4 2 6 2 2" xfId="13177" xr:uid="{00000000-0005-0000-0000-00007F310000}"/>
    <cellStyle name="Date 2 4 2 6 2 3" xfId="13178" xr:uid="{00000000-0005-0000-0000-000080310000}"/>
    <cellStyle name="Date 2 4 2 6 2 3 2" xfId="13179" xr:uid="{00000000-0005-0000-0000-000081310000}"/>
    <cellStyle name="Date 2 4 2 6 2 4" xfId="13180" xr:uid="{00000000-0005-0000-0000-000082310000}"/>
    <cellStyle name="Date 2 4 2 6 3" xfId="13181" xr:uid="{00000000-0005-0000-0000-000083310000}"/>
    <cellStyle name="Date 2 4 2 6 3 2" xfId="13182" xr:uid="{00000000-0005-0000-0000-000084310000}"/>
    <cellStyle name="Date 2 4 2 6 3 2 2" xfId="13183" xr:uid="{00000000-0005-0000-0000-000085310000}"/>
    <cellStyle name="Date 2 4 2 6 4" xfId="13184" xr:uid="{00000000-0005-0000-0000-000086310000}"/>
    <cellStyle name="Date 2 4 2 6 5" xfId="13185" xr:uid="{00000000-0005-0000-0000-000087310000}"/>
    <cellStyle name="Date 2 4 2 6 6" xfId="13186" xr:uid="{00000000-0005-0000-0000-000088310000}"/>
    <cellStyle name="Date 2 4 2 6 7" xfId="13187" xr:uid="{00000000-0005-0000-0000-000089310000}"/>
    <cellStyle name="Date 2 4 2 7" xfId="13188" xr:uid="{00000000-0005-0000-0000-00008A310000}"/>
    <cellStyle name="Date 2 4 2 7 2" xfId="13189" xr:uid="{00000000-0005-0000-0000-00008B310000}"/>
    <cellStyle name="Date 2 4 2 7 3" xfId="13190" xr:uid="{00000000-0005-0000-0000-00008C310000}"/>
    <cellStyle name="Date 2 4 2 7 3 2" xfId="13191" xr:uid="{00000000-0005-0000-0000-00008D310000}"/>
    <cellStyle name="Date 2 4 2 8" xfId="13192" xr:uid="{00000000-0005-0000-0000-00008E310000}"/>
    <cellStyle name="Date 2 4 3" xfId="13193" xr:uid="{00000000-0005-0000-0000-00008F310000}"/>
    <cellStyle name="Date 2 4 3 10" xfId="13194" xr:uid="{00000000-0005-0000-0000-000090310000}"/>
    <cellStyle name="Date 2 4 3 11" xfId="13195" xr:uid="{00000000-0005-0000-0000-000091310000}"/>
    <cellStyle name="Date 2 4 3 2" xfId="13196" xr:uid="{00000000-0005-0000-0000-000092310000}"/>
    <cellStyle name="Date 2 4 3 2 2" xfId="13197" xr:uid="{00000000-0005-0000-0000-000093310000}"/>
    <cellStyle name="Date 2 4 3 2 2 2" xfId="13198" xr:uid="{00000000-0005-0000-0000-000094310000}"/>
    <cellStyle name="Date 2 4 3 2 2 2 2" xfId="13199" xr:uid="{00000000-0005-0000-0000-000095310000}"/>
    <cellStyle name="Date 2 4 3 2 2 2 2 2" xfId="13200" xr:uid="{00000000-0005-0000-0000-000096310000}"/>
    <cellStyle name="Date 2 4 3 2 2 2 2 2 2" xfId="13201" xr:uid="{00000000-0005-0000-0000-000097310000}"/>
    <cellStyle name="Date 2 4 3 2 2 2 2 2 3" xfId="13202" xr:uid="{00000000-0005-0000-0000-000098310000}"/>
    <cellStyle name="Date 2 4 3 2 2 2 2 2 3 2" xfId="13203" xr:uid="{00000000-0005-0000-0000-000099310000}"/>
    <cellStyle name="Date 2 4 3 2 2 2 2 2 4" xfId="13204" xr:uid="{00000000-0005-0000-0000-00009A310000}"/>
    <cellStyle name="Date 2 4 3 2 2 2 2 3" xfId="13205" xr:uid="{00000000-0005-0000-0000-00009B310000}"/>
    <cellStyle name="Date 2 4 3 2 2 2 2 3 2" xfId="13206" xr:uid="{00000000-0005-0000-0000-00009C310000}"/>
    <cellStyle name="Date 2 4 3 2 2 2 2 3 2 2" xfId="13207" xr:uid="{00000000-0005-0000-0000-00009D310000}"/>
    <cellStyle name="Date 2 4 3 2 2 2 2 4" xfId="13208" xr:uid="{00000000-0005-0000-0000-00009E310000}"/>
    <cellStyle name="Date 2 4 3 2 2 2 2 5" xfId="13209" xr:uid="{00000000-0005-0000-0000-00009F310000}"/>
    <cellStyle name="Date 2 4 3 2 2 2 2 6" xfId="13210" xr:uid="{00000000-0005-0000-0000-0000A0310000}"/>
    <cellStyle name="Date 2 4 3 2 2 2 2 7" xfId="13211" xr:uid="{00000000-0005-0000-0000-0000A1310000}"/>
    <cellStyle name="Date 2 4 3 2 2 2 3" xfId="13212" xr:uid="{00000000-0005-0000-0000-0000A2310000}"/>
    <cellStyle name="Date 2 4 3 2 2 2 3 2" xfId="13213" xr:uid="{00000000-0005-0000-0000-0000A3310000}"/>
    <cellStyle name="Date 2 4 3 2 2 2 3 3" xfId="13214" xr:uid="{00000000-0005-0000-0000-0000A4310000}"/>
    <cellStyle name="Date 2 4 3 2 2 2 3 3 2" xfId="13215" xr:uid="{00000000-0005-0000-0000-0000A5310000}"/>
    <cellStyle name="Date 2 4 3 2 2 2 3 4" xfId="13216" xr:uid="{00000000-0005-0000-0000-0000A6310000}"/>
    <cellStyle name="Date 2 4 3 2 2 2 4" xfId="13217" xr:uid="{00000000-0005-0000-0000-0000A7310000}"/>
    <cellStyle name="Date 2 4 3 2 2 2 4 2" xfId="13218" xr:uid="{00000000-0005-0000-0000-0000A8310000}"/>
    <cellStyle name="Date 2 4 3 2 2 2 4 2 2" xfId="13219" xr:uid="{00000000-0005-0000-0000-0000A9310000}"/>
    <cellStyle name="Date 2 4 3 2 2 2 5" xfId="13220" xr:uid="{00000000-0005-0000-0000-0000AA310000}"/>
    <cellStyle name="Date 2 4 3 2 2 2 6" xfId="13221" xr:uid="{00000000-0005-0000-0000-0000AB310000}"/>
    <cellStyle name="Date 2 4 3 2 2 2 7" xfId="13222" xr:uid="{00000000-0005-0000-0000-0000AC310000}"/>
    <cellStyle name="Date 2 4 3 2 2 2 8" xfId="13223" xr:uid="{00000000-0005-0000-0000-0000AD310000}"/>
    <cellStyle name="Date 2 4 3 2 2 3" xfId="13224" xr:uid="{00000000-0005-0000-0000-0000AE310000}"/>
    <cellStyle name="Date 2 4 3 2 2 3 2" xfId="13225" xr:uid="{00000000-0005-0000-0000-0000AF310000}"/>
    <cellStyle name="Date 2 4 3 2 2 3 2 2" xfId="13226" xr:uid="{00000000-0005-0000-0000-0000B0310000}"/>
    <cellStyle name="Date 2 4 3 2 2 3 2 3" xfId="13227" xr:uid="{00000000-0005-0000-0000-0000B1310000}"/>
    <cellStyle name="Date 2 4 3 2 2 3 2 3 2" xfId="13228" xr:uid="{00000000-0005-0000-0000-0000B2310000}"/>
    <cellStyle name="Date 2 4 3 2 2 3 2 4" xfId="13229" xr:uid="{00000000-0005-0000-0000-0000B3310000}"/>
    <cellStyle name="Date 2 4 3 2 2 3 3" xfId="13230" xr:uid="{00000000-0005-0000-0000-0000B4310000}"/>
    <cellStyle name="Date 2 4 3 2 2 3 3 2" xfId="13231" xr:uid="{00000000-0005-0000-0000-0000B5310000}"/>
    <cellStyle name="Date 2 4 3 2 2 3 3 2 2" xfId="13232" xr:uid="{00000000-0005-0000-0000-0000B6310000}"/>
    <cellStyle name="Date 2 4 3 2 2 3 4" xfId="13233" xr:uid="{00000000-0005-0000-0000-0000B7310000}"/>
    <cellStyle name="Date 2 4 3 2 2 3 5" xfId="13234" xr:uid="{00000000-0005-0000-0000-0000B8310000}"/>
    <cellStyle name="Date 2 4 3 2 2 3 6" xfId="13235" xr:uid="{00000000-0005-0000-0000-0000B9310000}"/>
    <cellStyle name="Date 2 4 3 2 2 3 7" xfId="13236" xr:uid="{00000000-0005-0000-0000-0000BA310000}"/>
    <cellStyle name="Date 2 4 3 2 2 4" xfId="13237" xr:uid="{00000000-0005-0000-0000-0000BB310000}"/>
    <cellStyle name="Date 2 4 3 2 2 4 2" xfId="13238" xr:uid="{00000000-0005-0000-0000-0000BC310000}"/>
    <cellStyle name="Date 2 4 3 2 2 4 3" xfId="13239" xr:uid="{00000000-0005-0000-0000-0000BD310000}"/>
    <cellStyle name="Date 2 4 3 2 2 4 3 2" xfId="13240" xr:uid="{00000000-0005-0000-0000-0000BE310000}"/>
    <cellStyle name="Date 2 4 3 2 2 5" xfId="13241" xr:uid="{00000000-0005-0000-0000-0000BF310000}"/>
    <cellStyle name="Date 2 4 3 2 3" xfId="13242" xr:uid="{00000000-0005-0000-0000-0000C0310000}"/>
    <cellStyle name="Date 2 4 3 2 3 2" xfId="13243" xr:uid="{00000000-0005-0000-0000-0000C1310000}"/>
    <cellStyle name="Date 2 4 3 2 3 2 2" xfId="13244" xr:uid="{00000000-0005-0000-0000-0000C2310000}"/>
    <cellStyle name="Date 2 4 3 2 3 2 2 2" xfId="13245" xr:uid="{00000000-0005-0000-0000-0000C3310000}"/>
    <cellStyle name="Date 2 4 3 2 3 2 2 3" xfId="13246" xr:uid="{00000000-0005-0000-0000-0000C4310000}"/>
    <cellStyle name="Date 2 4 3 2 3 2 2 3 2" xfId="13247" xr:uid="{00000000-0005-0000-0000-0000C5310000}"/>
    <cellStyle name="Date 2 4 3 2 3 2 2 4" xfId="13248" xr:uid="{00000000-0005-0000-0000-0000C6310000}"/>
    <cellStyle name="Date 2 4 3 2 3 2 3" xfId="13249" xr:uid="{00000000-0005-0000-0000-0000C7310000}"/>
    <cellStyle name="Date 2 4 3 2 3 2 3 2" xfId="13250" xr:uid="{00000000-0005-0000-0000-0000C8310000}"/>
    <cellStyle name="Date 2 4 3 2 3 2 3 2 2" xfId="13251" xr:uid="{00000000-0005-0000-0000-0000C9310000}"/>
    <cellStyle name="Date 2 4 3 2 3 2 4" xfId="13252" xr:uid="{00000000-0005-0000-0000-0000CA310000}"/>
    <cellStyle name="Date 2 4 3 2 3 2 5" xfId="13253" xr:uid="{00000000-0005-0000-0000-0000CB310000}"/>
    <cellStyle name="Date 2 4 3 2 3 2 6" xfId="13254" xr:uid="{00000000-0005-0000-0000-0000CC310000}"/>
    <cellStyle name="Date 2 4 3 2 3 2 7" xfId="13255" xr:uid="{00000000-0005-0000-0000-0000CD310000}"/>
    <cellStyle name="Date 2 4 3 2 3 3" xfId="13256" xr:uid="{00000000-0005-0000-0000-0000CE310000}"/>
    <cellStyle name="Date 2 4 3 2 3 3 2" xfId="13257" xr:uid="{00000000-0005-0000-0000-0000CF310000}"/>
    <cellStyle name="Date 2 4 3 2 3 3 3" xfId="13258" xr:uid="{00000000-0005-0000-0000-0000D0310000}"/>
    <cellStyle name="Date 2 4 3 2 3 3 3 2" xfId="13259" xr:uid="{00000000-0005-0000-0000-0000D1310000}"/>
    <cellStyle name="Date 2 4 3 2 3 3 4" xfId="13260" xr:uid="{00000000-0005-0000-0000-0000D2310000}"/>
    <cellStyle name="Date 2 4 3 2 3 4" xfId="13261" xr:uid="{00000000-0005-0000-0000-0000D3310000}"/>
    <cellStyle name="Date 2 4 3 2 3 4 2" xfId="13262" xr:uid="{00000000-0005-0000-0000-0000D4310000}"/>
    <cellStyle name="Date 2 4 3 2 3 4 2 2" xfId="13263" xr:uid="{00000000-0005-0000-0000-0000D5310000}"/>
    <cellStyle name="Date 2 4 3 2 3 5" xfId="13264" xr:uid="{00000000-0005-0000-0000-0000D6310000}"/>
    <cellStyle name="Date 2 4 3 2 3 6" xfId="13265" xr:uid="{00000000-0005-0000-0000-0000D7310000}"/>
    <cellStyle name="Date 2 4 3 2 3 7" xfId="13266" xr:uid="{00000000-0005-0000-0000-0000D8310000}"/>
    <cellStyle name="Date 2 4 3 2 3 8" xfId="13267" xr:uid="{00000000-0005-0000-0000-0000D9310000}"/>
    <cellStyle name="Date 2 4 3 2 4" xfId="13268" xr:uid="{00000000-0005-0000-0000-0000DA310000}"/>
    <cellStyle name="Date 2 4 3 2 4 2" xfId="13269" xr:uid="{00000000-0005-0000-0000-0000DB310000}"/>
    <cellStyle name="Date 2 4 3 2 4 2 2" xfId="13270" xr:uid="{00000000-0005-0000-0000-0000DC310000}"/>
    <cellStyle name="Date 2 4 3 2 4 2 3" xfId="13271" xr:uid="{00000000-0005-0000-0000-0000DD310000}"/>
    <cellStyle name="Date 2 4 3 2 4 2 3 2" xfId="13272" xr:uid="{00000000-0005-0000-0000-0000DE310000}"/>
    <cellStyle name="Date 2 4 3 2 4 2 4" xfId="13273" xr:uid="{00000000-0005-0000-0000-0000DF310000}"/>
    <cellStyle name="Date 2 4 3 2 4 3" xfId="13274" xr:uid="{00000000-0005-0000-0000-0000E0310000}"/>
    <cellStyle name="Date 2 4 3 2 4 3 2" xfId="13275" xr:uid="{00000000-0005-0000-0000-0000E1310000}"/>
    <cellStyle name="Date 2 4 3 2 4 3 2 2" xfId="13276" xr:uid="{00000000-0005-0000-0000-0000E2310000}"/>
    <cellStyle name="Date 2 4 3 2 4 4" xfId="13277" xr:uid="{00000000-0005-0000-0000-0000E3310000}"/>
    <cellStyle name="Date 2 4 3 2 4 5" xfId="13278" xr:uid="{00000000-0005-0000-0000-0000E4310000}"/>
    <cellStyle name="Date 2 4 3 2 4 6" xfId="13279" xr:uid="{00000000-0005-0000-0000-0000E5310000}"/>
    <cellStyle name="Date 2 4 3 2 4 7" xfId="13280" xr:uid="{00000000-0005-0000-0000-0000E6310000}"/>
    <cellStyle name="Date 2 4 3 2 5" xfId="13281" xr:uid="{00000000-0005-0000-0000-0000E7310000}"/>
    <cellStyle name="Date 2 4 3 2 5 2" xfId="13282" xr:uid="{00000000-0005-0000-0000-0000E8310000}"/>
    <cellStyle name="Date 2 4 3 2 5 3" xfId="13283" xr:uid="{00000000-0005-0000-0000-0000E9310000}"/>
    <cellStyle name="Date 2 4 3 2 5 3 2" xfId="13284" xr:uid="{00000000-0005-0000-0000-0000EA310000}"/>
    <cellStyle name="Date 2 4 3 2 6" xfId="13285" xr:uid="{00000000-0005-0000-0000-0000EB310000}"/>
    <cellStyle name="Date 2 4 3 2 7" xfId="13286" xr:uid="{00000000-0005-0000-0000-0000EC310000}"/>
    <cellStyle name="Date 2 4 3 2 8" xfId="13287" xr:uid="{00000000-0005-0000-0000-0000ED310000}"/>
    <cellStyle name="Date 2 4 3 2 9" xfId="13288" xr:uid="{00000000-0005-0000-0000-0000EE310000}"/>
    <cellStyle name="Date 2 4 3 3" xfId="13289" xr:uid="{00000000-0005-0000-0000-0000EF310000}"/>
    <cellStyle name="Date 2 4 3 3 2" xfId="13290" xr:uid="{00000000-0005-0000-0000-0000F0310000}"/>
    <cellStyle name="Date 2 4 3 3 2 2" xfId="13291" xr:uid="{00000000-0005-0000-0000-0000F1310000}"/>
    <cellStyle name="Date 2 4 3 3 2 2 2" xfId="13292" xr:uid="{00000000-0005-0000-0000-0000F2310000}"/>
    <cellStyle name="Date 2 4 3 3 2 2 2 2" xfId="13293" xr:uid="{00000000-0005-0000-0000-0000F3310000}"/>
    <cellStyle name="Date 2 4 3 3 2 2 2 3" xfId="13294" xr:uid="{00000000-0005-0000-0000-0000F4310000}"/>
    <cellStyle name="Date 2 4 3 3 2 2 2 3 2" xfId="13295" xr:uid="{00000000-0005-0000-0000-0000F5310000}"/>
    <cellStyle name="Date 2 4 3 3 2 2 2 4" xfId="13296" xr:uid="{00000000-0005-0000-0000-0000F6310000}"/>
    <cellStyle name="Date 2 4 3 3 2 2 3" xfId="13297" xr:uid="{00000000-0005-0000-0000-0000F7310000}"/>
    <cellStyle name="Date 2 4 3 3 2 2 3 2" xfId="13298" xr:uid="{00000000-0005-0000-0000-0000F8310000}"/>
    <cellStyle name="Date 2 4 3 3 2 2 3 2 2" xfId="13299" xr:uid="{00000000-0005-0000-0000-0000F9310000}"/>
    <cellStyle name="Date 2 4 3 3 2 2 4" xfId="13300" xr:uid="{00000000-0005-0000-0000-0000FA310000}"/>
    <cellStyle name="Date 2 4 3 3 2 2 5" xfId="13301" xr:uid="{00000000-0005-0000-0000-0000FB310000}"/>
    <cellStyle name="Date 2 4 3 3 2 2 6" xfId="13302" xr:uid="{00000000-0005-0000-0000-0000FC310000}"/>
    <cellStyle name="Date 2 4 3 3 2 2 7" xfId="13303" xr:uid="{00000000-0005-0000-0000-0000FD310000}"/>
    <cellStyle name="Date 2 4 3 3 2 3" xfId="13304" xr:uid="{00000000-0005-0000-0000-0000FE310000}"/>
    <cellStyle name="Date 2 4 3 3 2 3 2" xfId="13305" xr:uid="{00000000-0005-0000-0000-0000FF310000}"/>
    <cellStyle name="Date 2 4 3 3 2 3 3" xfId="13306" xr:uid="{00000000-0005-0000-0000-000000320000}"/>
    <cellStyle name="Date 2 4 3 3 2 3 3 2" xfId="13307" xr:uid="{00000000-0005-0000-0000-000001320000}"/>
    <cellStyle name="Date 2 4 3 3 2 3 4" xfId="13308" xr:uid="{00000000-0005-0000-0000-000002320000}"/>
    <cellStyle name="Date 2 4 3 3 2 4" xfId="13309" xr:uid="{00000000-0005-0000-0000-000003320000}"/>
    <cellStyle name="Date 2 4 3 3 2 4 2" xfId="13310" xr:uid="{00000000-0005-0000-0000-000004320000}"/>
    <cellStyle name="Date 2 4 3 3 2 4 2 2" xfId="13311" xr:uid="{00000000-0005-0000-0000-000005320000}"/>
    <cellStyle name="Date 2 4 3 3 2 5" xfId="13312" xr:uid="{00000000-0005-0000-0000-000006320000}"/>
    <cellStyle name="Date 2 4 3 3 2 6" xfId="13313" xr:uid="{00000000-0005-0000-0000-000007320000}"/>
    <cellStyle name="Date 2 4 3 3 2 7" xfId="13314" xr:uid="{00000000-0005-0000-0000-000008320000}"/>
    <cellStyle name="Date 2 4 3 3 2 8" xfId="13315" xr:uid="{00000000-0005-0000-0000-000009320000}"/>
    <cellStyle name="Date 2 4 3 3 3" xfId="13316" xr:uid="{00000000-0005-0000-0000-00000A320000}"/>
    <cellStyle name="Date 2 4 3 3 3 2" xfId="13317" xr:uid="{00000000-0005-0000-0000-00000B320000}"/>
    <cellStyle name="Date 2 4 3 3 3 2 2" xfId="13318" xr:uid="{00000000-0005-0000-0000-00000C320000}"/>
    <cellStyle name="Date 2 4 3 3 3 2 3" xfId="13319" xr:uid="{00000000-0005-0000-0000-00000D320000}"/>
    <cellStyle name="Date 2 4 3 3 3 2 3 2" xfId="13320" xr:uid="{00000000-0005-0000-0000-00000E320000}"/>
    <cellStyle name="Date 2 4 3 3 3 2 4" xfId="13321" xr:uid="{00000000-0005-0000-0000-00000F320000}"/>
    <cellStyle name="Date 2 4 3 3 3 3" xfId="13322" xr:uid="{00000000-0005-0000-0000-000010320000}"/>
    <cellStyle name="Date 2 4 3 3 3 3 2" xfId="13323" xr:uid="{00000000-0005-0000-0000-000011320000}"/>
    <cellStyle name="Date 2 4 3 3 3 3 2 2" xfId="13324" xr:uid="{00000000-0005-0000-0000-000012320000}"/>
    <cellStyle name="Date 2 4 3 3 3 4" xfId="13325" xr:uid="{00000000-0005-0000-0000-000013320000}"/>
    <cellStyle name="Date 2 4 3 3 3 5" xfId="13326" xr:uid="{00000000-0005-0000-0000-000014320000}"/>
    <cellStyle name="Date 2 4 3 3 3 6" xfId="13327" xr:uid="{00000000-0005-0000-0000-000015320000}"/>
    <cellStyle name="Date 2 4 3 3 3 7" xfId="13328" xr:uid="{00000000-0005-0000-0000-000016320000}"/>
    <cellStyle name="Date 2 4 3 3 4" xfId="13329" xr:uid="{00000000-0005-0000-0000-000017320000}"/>
    <cellStyle name="Date 2 4 3 3 4 2" xfId="13330" xr:uid="{00000000-0005-0000-0000-000018320000}"/>
    <cellStyle name="Date 2 4 3 3 4 3" xfId="13331" xr:uid="{00000000-0005-0000-0000-000019320000}"/>
    <cellStyle name="Date 2 4 3 3 4 3 2" xfId="13332" xr:uid="{00000000-0005-0000-0000-00001A320000}"/>
    <cellStyle name="Date 2 4 3 3 5" xfId="13333" xr:uid="{00000000-0005-0000-0000-00001B320000}"/>
    <cellStyle name="Date 2 4 3 4" xfId="13334" xr:uid="{00000000-0005-0000-0000-00001C320000}"/>
    <cellStyle name="Date 2 4 3 4 2" xfId="13335" xr:uid="{00000000-0005-0000-0000-00001D320000}"/>
    <cellStyle name="Date 2 4 3 4 2 2" xfId="13336" xr:uid="{00000000-0005-0000-0000-00001E320000}"/>
    <cellStyle name="Date 2 4 3 4 2 2 2" xfId="13337" xr:uid="{00000000-0005-0000-0000-00001F320000}"/>
    <cellStyle name="Date 2 4 3 4 2 2 2 2" xfId="13338" xr:uid="{00000000-0005-0000-0000-000020320000}"/>
    <cellStyle name="Date 2 4 3 4 2 2 2 2 2" xfId="13339" xr:uid="{00000000-0005-0000-0000-000021320000}"/>
    <cellStyle name="Date 2 4 3 4 2 2 2 2 3" xfId="13340" xr:uid="{00000000-0005-0000-0000-000022320000}"/>
    <cellStyle name="Date 2 4 3 4 2 2 2 2 3 2" xfId="13341" xr:uid="{00000000-0005-0000-0000-000023320000}"/>
    <cellStyle name="Date 2 4 3 4 2 2 2 2 4" xfId="13342" xr:uid="{00000000-0005-0000-0000-000024320000}"/>
    <cellStyle name="Date 2 4 3 4 2 2 2 3" xfId="13343" xr:uid="{00000000-0005-0000-0000-000025320000}"/>
    <cellStyle name="Date 2 4 3 4 2 2 2 3 2" xfId="13344" xr:uid="{00000000-0005-0000-0000-000026320000}"/>
    <cellStyle name="Date 2 4 3 4 2 2 2 3 2 2" xfId="13345" xr:uid="{00000000-0005-0000-0000-000027320000}"/>
    <cellStyle name="Date 2 4 3 4 2 2 2 4" xfId="13346" xr:uid="{00000000-0005-0000-0000-000028320000}"/>
    <cellStyle name="Date 2 4 3 4 2 2 2 5" xfId="13347" xr:uid="{00000000-0005-0000-0000-000029320000}"/>
    <cellStyle name="Date 2 4 3 4 2 2 2 6" xfId="13348" xr:uid="{00000000-0005-0000-0000-00002A320000}"/>
    <cellStyle name="Date 2 4 3 4 2 2 2 7" xfId="13349" xr:uid="{00000000-0005-0000-0000-00002B320000}"/>
    <cellStyle name="Date 2 4 3 4 2 2 3" xfId="13350" xr:uid="{00000000-0005-0000-0000-00002C320000}"/>
    <cellStyle name="Date 2 4 3 4 2 2 3 2" xfId="13351" xr:uid="{00000000-0005-0000-0000-00002D320000}"/>
    <cellStyle name="Date 2 4 3 4 2 2 3 3" xfId="13352" xr:uid="{00000000-0005-0000-0000-00002E320000}"/>
    <cellStyle name="Date 2 4 3 4 2 2 3 3 2" xfId="13353" xr:uid="{00000000-0005-0000-0000-00002F320000}"/>
    <cellStyle name="Date 2 4 3 4 2 2 3 4" xfId="13354" xr:uid="{00000000-0005-0000-0000-000030320000}"/>
    <cellStyle name="Date 2 4 3 4 2 2 4" xfId="13355" xr:uid="{00000000-0005-0000-0000-000031320000}"/>
    <cellStyle name="Date 2 4 3 4 2 2 4 2" xfId="13356" xr:uid="{00000000-0005-0000-0000-000032320000}"/>
    <cellStyle name="Date 2 4 3 4 2 2 4 2 2" xfId="13357" xr:uid="{00000000-0005-0000-0000-000033320000}"/>
    <cellStyle name="Date 2 4 3 4 2 2 5" xfId="13358" xr:uid="{00000000-0005-0000-0000-000034320000}"/>
    <cellStyle name="Date 2 4 3 4 2 2 6" xfId="13359" xr:uid="{00000000-0005-0000-0000-000035320000}"/>
    <cellStyle name="Date 2 4 3 4 2 2 7" xfId="13360" xr:uid="{00000000-0005-0000-0000-000036320000}"/>
    <cellStyle name="Date 2 4 3 4 2 2 8" xfId="13361" xr:uid="{00000000-0005-0000-0000-000037320000}"/>
    <cellStyle name="Date 2 4 3 4 2 3" xfId="13362" xr:uid="{00000000-0005-0000-0000-000038320000}"/>
    <cellStyle name="Date 2 4 3 4 2 3 2" xfId="13363" xr:uid="{00000000-0005-0000-0000-000039320000}"/>
    <cellStyle name="Date 2 4 3 4 2 3 2 2" xfId="13364" xr:uid="{00000000-0005-0000-0000-00003A320000}"/>
    <cellStyle name="Date 2 4 3 4 2 3 2 3" xfId="13365" xr:uid="{00000000-0005-0000-0000-00003B320000}"/>
    <cellStyle name="Date 2 4 3 4 2 3 2 3 2" xfId="13366" xr:uid="{00000000-0005-0000-0000-00003C320000}"/>
    <cellStyle name="Date 2 4 3 4 2 3 2 4" xfId="13367" xr:uid="{00000000-0005-0000-0000-00003D320000}"/>
    <cellStyle name="Date 2 4 3 4 2 3 3" xfId="13368" xr:uid="{00000000-0005-0000-0000-00003E320000}"/>
    <cellStyle name="Date 2 4 3 4 2 3 3 2" xfId="13369" xr:uid="{00000000-0005-0000-0000-00003F320000}"/>
    <cellStyle name="Date 2 4 3 4 2 3 3 2 2" xfId="13370" xr:uid="{00000000-0005-0000-0000-000040320000}"/>
    <cellStyle name="Date 2 4 3 4 2 3 4" xfId="13371" xr:uid="{00000000-0005-0000-0000-000041320000}"/>
    <cellStyle name="Date 2 4 3 4 2 3 5" xfId="13372" xr:uid="{00000000-0005-0000-0000-000042320000}"/>
    <cellStyle name="Date 2 4 3 4 2 3 6" xfId="13373" xr:uid="{00000000-0005-0000-0000-000043320000}"/>
    <cellStyle name="Date 2 4 3 4 2 3 7" xfId="13374" xr:uid="{00000000-0005-0000-0000-000044320000}"/>
    <cellStyle name="Date 2 4 3 4 2 4" xfId="13375" xr:uid="{00000000-0005-0000-0000-000045320000}"/>
    <cellStyle name="Date 2 4 3 4 2 4 2" xfId="13376" xr:uid="{00000000-0005-0000-0000-000046320000}"/>
    <cellStyle name="Date 2 4 3 4 2 4 3" xfId="13377" xr:uid="{00000000-0005-0000-0000-000047320000}"/>
    <cellStyle name="Date 2 4 3 4 2 4 3 2" xfId="13378" xr:uid="{00000000-0005-0000-0000-000048320000}"/>
    <cellStyle name="Date 2 4 3 4 2 5" xfId="13379" xr:uid="{00000000-0005-0000-0000-000049320000}"/>
    <cellStyle name="Date 2 4 3 4 3" xfId="13380" xr:uid="{00000000-0005-0000-0000-00004A320000}"/>
    <cellStyle name="Date 2 4 3 4 3 2" xfId="13381" xr:uid="{00000000-0005-0000-0000-00004B320000}"/>
    <cellStyle name="Date 2 4 3 4 3 2 2" xfId="13382" xr:uid="{00000000-0005-0000-0000-00004C320000}"/>
    <cellStyle name="Date 2 4 3 4 3 2 2 2" xfId="13383" xr:uid="{00000000-0005-0000-0000-00004D320000}"/>
    <cellStyle name="Date 2 4 3 4 3 2 2 3" xfId="13384" xr:uid="{00000000-0005-0000-0000-00004E320000}"/>
    <cellStyle name="Date 2 4 3 4 3 2 2 3 2" xfId="13385" xr:uid="{00000000-0005-0000-0000-00004F320000}"/>
    <cellStyle name="Date 2 4 3 4 3 2 2 4" xfId="13386" xr:uid="{00000000-0005-0000-0000-000050320000}"/>
    <cellStyle name="Date 2 4 3 4 3 2 3" xfId="13387" xr:uid="{00000000-0005-0000-0000-000051320000}"/>
    <cellStyle name="Date 2 4 3 4 3 2 3 2" xfId="13388" xr:uid="{00000000-0005-0000-0000-000052320000}"/>
    <cellStyle name="Date 2 4 3 4 3 2 3 2 2" xfId="13389" xr:uid="{00000000-0005-0000-0000-000053320000}"/>
    <cellStyle name="Date 2 4 3 4 3 2 4" xfId="13390" xr:uid="{00000000-0005-0000-0000-000054320000}"/>
    <cellStyle name="Date 2 4 3 4 3 2 5" xfId="13391" xr:uid="{00000000-0005-0000-0000-000055320000}"/>
    <cellStyle name="Date 2 4 3 4 3 2 6" xfId="13392" xr:uid="{00000000-0005-0000-0000-000056320000}"/>
    <cellStyle name="Date 2 4 3 4 3 2 7" xfId="13393" xr:uid="{00000000-0005-0000-0000-000057320000}"/>
    <cellStyle name="Date 2 4 3 4 3 3" xfId="13394" xr:uid="{00000000-0005-0000-0000-000058320000}"/>
    <cellStyle name="Date 2 4 3 4 3 3 2" xfId="13395" xr:uid="{00000000-0005-0000-0000-000059320000}"/>
    <cellStyle name="Date 2 4 3 4 3 3 3" xfId="13396" xr:uid="{00000000-0005-0000-0000-00005A320000}"/>
    <cellStyle name="Date 2 4 3 4 3 3 3 2" xfId="13397" xr:uid="{00000000-0005-0000-0000-00005B320000}"/>
    <cellStyle name="Date 2 4 3 4 3 3 4" xfId="13398" xr:uid="{00000000-0005-0000-0000-00005C320000}"/>
    <cellStyle name="Date 2 4 3 4 3 4" xfId="13399" xr:uid="{00000000-0005-0000-0000-00005D320000}"/>
    <cellStyle name="Date 2 4 3 4 3 4 2" xfId="13400" xr:uid="{00000000-0005-0000-0000-00005E320000}"/>
    <cellStyle name="Date 2 4 3 4 3 4 2 2" xfId="13401" xr:uid="{00000000-0005-0000-0000-00005F320000}"/>
    <cellStyle name="Date 2 4 3 4 3 5" xfId="13402" xr:uid="{00000000-0005-0000-0000-000060320000}"/>
    <cellStyle name="Date 2 4 3 4 3 6" xfId="13403" xr:uid="{00000000-0005-0000-0000-000061320000}"/>
    <cellStyle name="Date 2 4 3 4 3 7" xfId="13404" xr:uid="{00000000-0005-0000-0000-000062320000}"/>
    <cellStyle name="Date 2 4 3 4 3 8" xfId="13405" xr:uid="{00000000-0005-0000-0000-000063320000}"/>
    <cellStyle name="Date 2 4 3 4 4" xfId="13406" xr:uid="{00000000-0005-0000-0000-000064320000}"/>
    <cellStyle name="Date 2 4 3 4 4 2" xfId="13407" xr:uid="{00000000-0005-0000-0000-000065320000}"/>
    <cellStyle name="Date 2 4 3 4 4 2 2" xfId="13408" xr:uid="{00000000-0005-0000-0000-000066320000}"/>
    <cellStyle name="Date 2 4 3 4 4 2 3" xfId="13409" xr:uid="{00000000-0005-0000-0000-000067320000}"/>
    <cellStyle name="Date 2 4 3 4 4 2 3 2" xfId="13410" xr:uid="{00000000-0005-0000-0000-000068320000}"/>
    <cellStyle name="Date 2 4 3 4 4 2 4" xfId="13411" xr:uid="{00000000-0005-0000-0000-000069320000}"/>
    <cellStyle name="Date 2 4 3 4 4 3" xfId="13412" xr:uid="{00000000-0005-0000-0000-00006A320000}"/>
    <cellStyle name="Date 2 4 3 4 4 3 2" xfId="13413" xr:uid="{00000000-0005-0000-0000-00006B320000}"/>
    <cellStyle name="Date 2 4 3 4 4 3 2 2" xfId="13414" xr:uid="{00000000-0005-0000-0000-00006C320000}"/>
    <cellStyle name="Date 2 4 3 4 4 4" xfId="13415" xr:uid="{00000000-0005-0000-0000-00006D320000}"/>
    <cellStyle name="Date 2 4 3 4 4 5" xfId="13416" xr:uid="{00000000-0005-0000-0000-00006E320000}"/>
    <cellStyle name="Date 2 4 3 4 4 6" xfId="13417" xr:uid="{00000000-0005-0000-0000-00006F320000}"/>
    <cellStyle name="Date 2 4 3 4 4 7" xfId="13418" xr:uid="{00000000-0005-0000-0000-000070320000}"/>
    <cellStyle name="Date 2 4 3 4 5" xfId="13419" xr:uid="{00000000-0005-0000-0000-000071320000}"/>
    <cellStyle name="Date 2 4 3 4 5 2" xfId="13420" xr:uid="{00000000-0005-0000-0000-000072320000}"/>
    <cellStyle name="Date 2 4 3 4 5 3" xfId="13421" xr:uid="{00000000-0005-0000-0000-000073320000}"/>
    <cellStyle name="Date 2 4 3 4 5 3 2" xfId="13422" xr:uid="{00000000-0005-0000-0000-000074320000}"/>
    <cellStyle name="Date 2 4 3 4 6" xfId="13423" xr:uid="{00000000-0005-0000-0000-000075320000}"/>
    <cellStyle name="Date 2 4 3 4 7" xfId="13424" xr:uid="{00000000-0005-0000-0000-000076320000}"/>
    <cellStyle name="Date 2 4 3 4 8" xfId="13425" xr:uid="{00000000-0005-0000-0000-000077320000}"/>
    <cellStyle name="Date 2 4 3 4 9" xfId="13426" xr:uid="{00000000-0005-0000-0000-000078320000}"/>
    <cellStyle name="Date 2 4 3 5" xfId="13427" xr:uid="{00000000-0005-0000-0000-000079320000}"/>
    <cellStyle name="Date 2 4 3 5 2" xfId="13428" xr:uid="{00000000-0005-0000-0000-00007A320000}"/>
    <cellStyle name="Date 2 4 3 5 2 2" xfId="13429" xr:uid="{00000000-0005-0000-0000-00007B320000}"/>
    <cellStyle name="Date 2 4 3 5 2 2 2" xfId="13430" xr:uid="{00000000-0005-0000-0000-00007C320000}"/>
    <cellStyle name="Date 2 4 3 5 2 2 3" xfId="13431" xr:uid="{00000000-0005-0000-0000-00007D320000}"/>
    <cellStyle name="Date 2 4 3 5 2 2 3 2" xfId="13432" xr:uid="{00000000-0005-0000-0000-00007E320000}"/>
    <cellStyle name="Date 2 4 3 5 2 2 4" xfId="13433" xr:uid="{00000000-0005-0000-0000-00007F320000}"/>
    <cellStyle name="Date 2 4 3 5 2 3" xfId="13434" xr:uid="{00000000-0005-0000-0000-000080320000}"/>
    <cellStyle name="Date 2 4 3 5 2 3 2" xfId="13435" xr:uid="{00000000-0005-0000-0000-000081320000}"/>
    <cellStyle name="Date 2 4 3 5 2 3 2 2" xfId="13436" xr:uid="{00000000-0005-0000-0000-000082320000}"/>
    <cellStyle name="Date 2 4 3 5 2 4" xfId="13437" xr:uid="{00000000-0005-0000-0000-000083320000}"/>
    <cellStyle name="Date 2 4 3 5 2 5" xfId="13438" xr:uid="{00000000-0005-0000-0000-000084320000}"/>
    <cellStyle name="Date 2 4 3 5 2 6" xfId="13439" xr:uid="{00000000-0005-0000-0000-000085320000}"/>
    <cellStyle name="Date 2 4 3 5 2 7" xfId="13440" xr:uid="{00000000-0005-0000-0000-000086320000}"/>
    <cellStyle name="Date 2 4 3 5 3" xfId="13441" xr:uid="{00000000-0005-0000-0000-000087320000}"/>
    <cellStyle name="Date 2 4 3 5 3 2" xfId="13442" xr:uid="{00000000-0005-0000-0000-000088320000}"/>
    <cellStyle name="Date 2 4 3 5 3 3" xfId="13443" xr:uid="{00000000-0005-0000-0000-000089320000}"/>
    <cellStyle name="Date 2 4 3 5 3 3 2" xfId="13444" xr:uid="{00000000-0005-0000-0000-00008A320000}"/>
    <cellStyle name="Date 2 4 3 5 3 4" xfId="13445" xr:uid="{00000000-0005-0000-0000-00008B320000}"/>
    <cellStyle name="Date 2 4 3 5 4" xfId="13446" xr:uid="{00000000-0005-0000-0000-00008C320000}"/>
    <cellStyle name="Date 2 4 3 5 4 2" xfId="13447" xr:uid="{00000000-0005-0000-0000-00008D320000}"/>
    <cellStyle name="Date 2 4 3 5 4 2 2" xfId="13448" xr:uid="{00000000-0005-0000-0000-00008E320000}"/>
    <cellStyle name="Date 2 4 3 5 5" xfId="13449" xr:uid="{00000000-0005-0000-0000-00008F320000}"/>
    <cellStyle name="Date 2 4 3 5 6" xfId="13450" xr:uid="{00000000-0005-0000-0000-000090320000}"/>
    <cellStyle name="Date 2 4 3 5 7" xfId="13451" xr:uid="{00000000-0005-0000-0000-000091320000}"/>
    <cellStyle name="Date 2 4 3 5 8" xfId="13452" xr:uid="{00000000-0005-0000-0000-000092320000}"/>
    <cellStyle name="Date 2 4 3 6" xfId="13453" xr:uid="{00000000-0005-0000-0000-000093320000}"/>
    <cellStyle name="Date 2 4 3 6 2" xfId="13454" xr:uid="{00000000-0005-0000-0000-000094320000}"/>
    <cellStyle name="Date 2 4 3 6 2 2" xfId="13455" xr:uid="{00000000-0005-0000-0000-000095320000}"/>
    <cellStyle name="Date 2 4 3 6 2 3" xfId="13456" xr:uid="{00000000-0005-0000-0000-000096320000}"/>
    <cellStyle name="Date 2 4 3 6 2 3 2" xfId="13457" xr:uid="{00000000-0005-0000-0000-000097320000}"/>
    <cellStyle name="Date 2 4 3 6 2 4" xfId="13458" xr:uid="{00000000-0005-0000-0000-000098320000}"/>
    <cellStyle name="Date 2 4 3 6 3" xfId="13459" xr:uid="{00000000-0005-0000-0000-000099320000}"/>
    <cellStyle name="Date 2 4 3 6 3 2" xfId="13460" xr:uid="{00000000-0005-0000-0000-00009A320000}"/>
    <cellStyle name="Date 2 4 3 6 3 2 2" xfId="13461" xr:uid="{00000000-0005-0000-0000-00009B320000}"/>
    <cellStyle name="Date 2 4 3 6 4" xfId="13462" xr:uid="{00000000-0005-0000-0000-00009C320000}"/>
    <cellStyle name="Date 2 4 3 6 5" xfId="13463" xr:uid="{00000000-0005-0000-0000-00009D320000}"/>
    <cellStyle name="Date 2 4 3 6 6" xfId="13464" xr:uid="{00000000-0005-0000-0000-00009E320000}"/>
    <cellStyle name="Date 2 4 3 6 7" xfId="13465" xr:uid="{00000000-0005-0000-0000-00009F320000}"/>
    <cellStyle name="Date 2 4 3 7" xfId="13466" xr:uid="{00000000-0005-0000-0000-0000A0320000}"/>
    <cellStyle name="Date 2 4 3 7 2" xfId="13467" xr:uid="{00000000-0005-0000-0000-0000A1320000}"/>
    <cellStyle name="Date 2 4 3 7 3" xfId="13468" xr:uid="{00000000-0005-0000-0000-0000A2320000}"/>
    <cellStyle name="Date 2 4 3 7 3 2" xfId="13469" xr:uid="{00000000-0005-0000-0000-0000A3320000}"/>
    <cellStyle name="Date 2 4 3 8" xfId="13470" xr:uid="{00000000-0005-0000-0000-0000A4320000}"/>
    <cellStyle name="Date 2 4 3 9" xfId="13471" xr:uid="{00000000-0005-0000-0000-0000A5320000}"/>
    <cellStyle name="Date 2 4 4" xfId="13472" xr:uid="{00000000-0005-0000-0000-0000A6320000}"/>
    <cellStyle name="Date 2 4 4 2" xfId="13473" xr:uid="{00000000-0005-0000-0000-0000A7320000}"/>
    <cellStyle name="Date 2 4 4 2 2" xfId="13474" xr:uid="{00000000-0005-0000-0000-0000A8320000}"/>
    <cellStyle name="Date 2 4 4 2 2 2" xfId="13475" xr:uid="{00000000-0005-0000-0000-0000A9320000}"/>
    <cellStyle name="Date 2 4 4 2 2 2 2" xfId="13476" xr:uid="{00000000-0005-0000-0000-0000AA320000}"/>
    <cellStyle name="Date 2 4 4 2 2 2 2 2" xfId="13477" xr:uid="{00000000-0005-0000-0000-0000AB320000}"/>
    <cellStyle name="Date 2 4 4 2 2 2 2 3" xfId="13478" xr:uid="{00000000-0005-0000-0000-0000AC320000}"/>
    <cellStyle name="Date 2 4 4 2 2 2 2 3 2" xfId="13479" xr:uid="{00000000-0005-0000-0000-0000AD320000}"/>
    <cellStyle name="Date 2 4 4 2 2 2 2 4" xfId="13480" xr:uid="{00000000-0005-0000-0000-0000AE320000}"/>
    <cellStyle name="Date 2 4 4 2 2 2 3" xfId="13481" xr:uid="{00000000-0005-0000-0000-0000AF320000}"/>
    <cellStyle name="Date 2 4 4 2 2 2 3 2" xfId="13482" xr:uid="{00000000-0005-0000-0000-0000B0320000}"/>
    <cellStyle name="Date 2 4 4 2 2 2 3 2 2" xfId="13483" xr:uid="{00000000-0005-0000-0000-0000B1320000}"/>
    <cellStyle name="Date 2 4 4 2 2 2 4" xfId="13484" xr:uid="{00000000-0005-0000-0000-0000B2320000}"/>
    <cellStyle name="Date 2 4 4 2 2 2 5" xfId="13485" xr:uid="{00000000-0005-0000-0000-0000B3320000}"/>
    <cellStyle name="Date 2 4 4 2 2 2 6" xfId="13486" xr:uid="{00000000-0005-0000-0000-0000B4320000}"/>
    <cellStyle name="Date 2 4 4 2 2 2 7" xfId="13487" xr:uid="{00000000-0005-0000-0000-0000B5320000}"/>
    <cellStyle name="Date 2 4 4 2 2 3" xfId="13488" xr:uid="{00000000-0005-0000-0000-0000B6320000}"/>
    <cellStyle name="Date 2 4 4 2 2 3 2" xfId="13489" xr:uid="{00000000-0005-0000-0000-0000B7320000}"/>
    <cellStyle name="Date 2 4 4 2 2 3 3" xfId="13490" xr:uid="{00000000-0005-0000-0000-0000B8320000}"/>
    <cellStyle name="Date 2 4 4 2 2 3 3 2" xfId="13491" xr:uid="{00000000-0005-0000-0000-0000B9320000}"/>
    <cellStyle name="Date 2 4 4 2 2 3 4" xfId="13492" xr:uid="{00000000-0005-0000-0000-0000BA320000}"/>
    <cellStyle name="Date 2 4 4 2 2 4" xfId="13493" xr:uid="{00000000-0005-0000-0000-0000BB320000}"/>
    <cellStyle name="Date 2 4 4 2 2 4 2" xfId="13494" xr:uid="{00000000-0005-0000-0000-0000BC320000}"/>
    <cellStyle name="Date 2 4 4 2 2 4 2 2" xfId="13495" xr:uid="{00000000-0005-0000-0000-0000BD320000}"/>
    <cellStyle name="Date 2 4 4 2 2 5" xfId="13496" xr:uid="{00000000-0005-0000-0000-0000BE320000}"/>
    <cellStyle name="Date 2 4 4 2 2 6" xfId="13497" xr:uid="{00000000-0005-0000-0000-0000BF320000}"/>
    <cellStyle name="Date 2 4 4 2 2 7" xfId="13498" xr:uid="{00000000-0005-0000-0000-0000C0320000}"/>
    <cellStyle name="Date 2 4 4 2 2 8" xfId="13499" xr:uid="{00000000-0005-0000-0000-0000C1320000}"/>
    <cellStyle name="Date 2 4 4 2 3" xfId="13500" xr:uid="{00000000-0005-0000-0000-0000C2320000}"/>
    <cellStyle name="Date 2 4 4 2 3 2" xfId="13501" xr:uid="{00000000-0005-0000-0000-0000C3320000}"/>
    <cellStyle name="Date 2 4 4 2 3 2 2" xfId="13502" xr:uid="{00000000-0005-0000-0000-0000C4320000}"/>
    <cellStyle name="Date 2 4 4 2 3 2 3" xfId="13503" xr:uid="{00000000-0005-0000-0000-0000C5320000}"/>
    <cellStyle name="Date 2 4 4 2 3 2 3 2" xfId="13504" xr:uid="{00000000-0005-0000-0000-0000C6320000}"/>
    <cellStyle name="Date 2 4 4 2 3 2 4" xfId="13505" xr:uid="{00000000-0005-0000-0000-0000C7320000}"/>
    <cellStyle name="Date 2 4 4 2 3 3" xfId="13506" xr:uid="{00000000-0005-0000-0000-0000C8320000}"/>
    <cellStyle name="Date 2 4 4 2 3 3 2" xfId="13507" xr:uid="{00000000-0005-0000-0000-0000C9320000}"/>
    <cellStyle name="Date 2 4 4 2 3 3 2 2" xfId="13508" xr:uid="{00000000-0005-0000-0000-0000CA320000}"/>
    <cellStyle name="Date 2 4 4 2 3 4" xfId="13509" xr:uid="{00000000-0005-0000-0000-0000CB320000}"/>
    <cellStyle name="Date 2 4 4 2 3 5" xfId="13510" xr:uid="{00000000-0005-0000-0000-0000CC320000}"/>
    <cellStyle name="Date 2 4 4 2 3 6" xfId="13511" xr:uid="{00000000-0005-0000-0000-0000CD320000}"/>
    <cellStyle name="Date 2 4 4 2 3 7" xfId="13512" xr:uid="{00000000-0005-0000-0000-0000CE320000}"/>
    <cellStyle name="Date 2 4 4 2 4" xfId="13513" xr:uid="{00000000-0005-0000-0000-0000CF320000}"/>
    <cellStyle name="Date 2 4 4 2 4 2" xfId="13514" xr:uid="{00000000-0005-0000-0000-0000D0320000}"/>
    <cellStyle name="Date 2 4 4 2 4 3" xfId="13515" xr:uid="{00000000-0005-0000-0000-0000D1320000}"/>
    <cellStyle name="Date 2 4 4 2 4 3 2" xfId="13516" xr:uid="{00000000-0005-0000-0000-0000D2320000}"/>
    <cellStyle name="Date 2 4 4 2 5" xfId="13517" xr:uid="{00000000-0005-0000-0000-0000D3320000}"/>
    <cellStyle name="Date 2 4 4 3" xfId="13518" xr:uid="{00000000-0005-0000-0000-0000D4320000}"/>
    <cellStyle name="Date 2 4 4 3 2" xfId="13519" xr:uid="{00000000-0005-0000-0000-0000D5320000}"/>
    <cellStyle name="Date 2 4 4 3 2 2" xfId="13520" xr:uid="{00000000-0005-0000-0000-0000D6320000}"/>
    <cellStyle name="Date 2 4 4 3 2 2 2" xfId="13521" xr:uid="{00000000-0005-0000-0000-0000D7320000}"/>
    <cellStyle name="Date 2 4 4 3 2 2 3" xfId="13522" xr:uid="{00000000-0005-0000-0000-0000D8320000}"/>
    <cellStyle name="Date 2 4 4 3 2 2 3 2" xfId="13523" xr:uid="{00000000-0005-0000-0000-0000D9320000}"/>
    <cellStyle name="Date 2 4 4 3 2 2 4" xfId="13524" xr:uid="{00000000-0005-0000-0000-0000DA320000}"/>
    <cellStyle name="Date 2 4 4 3 2 3" xfId="13525" xr:uid="{00000000-0005-0000-0000-0000DB320000}"/>
    <cellStyle name="Date 2 4 4 3 2 3 2" xfId="13526" xr:uid="{00000000-0005-0000-0000-0000DC320000}"/>
    <cellStyle name="Date 2 4 4 3 2 3 2 2" xfId="13527" xr:uid="{00000000-0005-0000-0000-0000DD320000}"/>
    <cellStyle name="Date 2 4 4 3 2 4" xfId="13528" xr:uid="{00000000-0005-0000-0000-0000DE320000}"/>
    <cellStyle name="Date 2 4 4 3 2 5" xfId="13529" xr:uid="{00000000-0005-0000-0000-0000DF320000}"/>
    <cellStyle name="Date 2 4 4 3 2 6" xfId="13530" xr:uid="{00000000-0005-0000-0000-0000E0320000}"/>
    <cellStyle name="Date 2 4 4 3 2 7" xfId="13531" xr:uid="{00000000-0005-0000-0000-0000E1320000}"/>
    <cellStyle name="Date 2 4 4 3 3" xfId="13532" xr:uid="{00000000-0005-0000-0000-0000E2320000}"/>
    <cellStyle name="Date 2 4 4 3 3 2" xfId="13533" xr:uid="{00000000-0005-0000-0000-0000E3320000}"/>
    <cellStyle name="Date 2 4 4 3 3 3" xfId="13534" xr:uid="{00000000-0005-0000-0000-0000E4320000}"/>
    <cellStyle name="Date 2 4 4 3 3 3 2" xfId="13535" xr:uid="{00000000-0005-0000-0000-0000E5320000}"/>
    <cellStyle name="Date 2 4 4 3 3 4" xfId="13536" xr:uid="{00000000-0005-0000-0000-0000E6320000}"/>
    <cellStyle name="Date 2 4 4 3 4" xfId="13537" xr:uid="{00000000-0005-0000-0000-0000E7320000}"/>
    <cellStyle name="Date 2 4 4 3 4 2" xfId="13538" xr:uid="{00000000-0005-0000-0000-0000E8320000}"/>
    <cellStyle name="Date 2 4 4 3 4 2 2" xfId="13539" xr:uid="{00000000-0005-0000-0000-0000E9320000}"/>
    <cellStyle name="Date 2 4 4 3 5" xfId="13540" xr:uid="{00000000-0005-0000-0000-0000EA320000}"/>
    <cellStyle name="Date 2 4 4 3 6" xfId="13541" xr:uid="{00000000-0005-0000-0000-0000EB320000}"/>
    <cellStyle name="Date 2 4 4 3 7" xfId="13542" xr:uid="{00000000-0005-0000-0000-0000EC320000}"/>
    <cellStyle name="Date 2 4 4 3 8" xfId="13543" xr:uid="{00000000-0005-0000-0000-0000ED320000}"/>
    <cellStyle name="Date 2 4 4 4" xfId="13544" xr:uid="{00000000-0005-0000-0000-0000EE320000}"/>
    <cellStyle name="Date 2 4 4 4 2" xfId="13545" xr:uid="{00000000-0005-0000-0000-0000EF320000}"/>
    <cellStyle name="Date 2 4 4 4 2 2" xfId="13546" xr:uid="{00000000-0005-0000-0000-0000F0320000}"/>
    <cellStyle name="Date 2 4 4 4 2 3" xfId="13547" xr:uid="{00000000-0005-0000-0000-0000F1320000}"/>
    <cellStyle name="Date 2 4 4 4 2 3 2" xfId="13548" xr:uid="{00000000-0005-0000-0000-0000F2320000}"/>
    <cellStyle name="Date 2 4 4 4 2 4" xfId="13549" xr:uid="{00000000-0005-0000-0000-0000F3320000}"/>
    <cellStyle name="Date 2 4 4 4 3" xfId="13550" xr:uid="{00000000-0005-0000-0000-0000F4320000}"/>
    <cellStyle name="Date 2 4 4 4 3 2" xfId="13551" xr:uid="{00000000-0005-0000-0000-0000F5320000}"/>
    <cellStyle name="Date 2 4 4 4 3 2 2" xfId="13552" xr:uid="{00000000-0005-0000-0000-0000F6320000}"/>
    <cellStyle name="Date 2 4 4 4 4" xfId="13553" xr:uid="{00000000-0005-0000-0000-0000F7320000}"/>
    <cellStyle name="Date 2 4 4 4 5" xfId="13554" xr:uid="{00000000-0005-0000-0000-0000F8320000}"/>
    <cellStyle name="Date 2 4 4 4 6" xfId="13555" xr:uid="{00000000-0005-0000-0000-0000F9320000}"/>
    <cellStyle name="Date 2 4 4 4 7" xfId="13556" xr:uid="{00000000-0005-0000-0000-0000FA320000}"/>
    <cellStyle name="Date 2 4 4 5" xfId="13557" xr:uid="{00000000-0005-0000-0000-0000FB320000}"/>
    <cellStyle name="Date 2 4 4 5 2" xfId="13558" xr:uid="{00000000-0005-0000-0000-0000FC320000}"/>
    <cellStyle name="Date 2 4 4 5 3" xfId="13559" xr:uid="{00000000-0005-0000-0000-0000FD320000}"/>
    <cellStyle name="Date 2 4 4 5 3 2" xfId="13560" xr:uid="{00000000-0005-0000-0000-0000FE320000}"/>
    <cellStyle name="Date 2 4 4 6" xfId="13561" xr:uid="{00000000-0005-0000-0000-0000FF320000}"/>
    <cellStyle name="Date 2 4 4 7" xfId="13562" xr:uid="{00000000-0005-0000-0000-000000330000}"/>
    <cellStyle name="Date 2 4 4 8" xfId="13563" xr:uid="{00000000-0005-0000-0000-000001330000}"/>
    <cellStyle name="Date 2 4 4 9" xfId="13564" xr:uid="{00000000-0005-0000-0000-000002330000}"/>
    <cellStyle name="Date 2 4 5" xfId="13565" xr:uid="{00000000-0005-0000-0000-000003330000}"/>
    <cellStyle name="Date 2 4 5 2" xfId="13566" xr:uid="{00000000-0005-0000-0000-000004330000}"/>
    <cellStyle name="Date 2 4 5 2 2" xfId="13567" xr:uid="{00000000-0005-0000-0000-000005330000}"/>
    <cellStyle name="Date 2 4 5 2 2 2" xfId="13568" xr:uid="{00000000-0005-0000-0000-000006330000}"/>
    <cellStyle name="Date 2 4 5 2 2 2 2" xfId="13569" xr:uid="{00000000-0005-0000-0000-000007330000}"/>
    <cellStyle name="Date 2 4 5 2 2 2 2 2" xfId="13570" xr:uid="{00000000-0005-0000-0000-000008330000}"/>
    <cellStyle name="Date 2 4 5 2 2 2 2 3" xfId="13571" xr:uid="{00000000-0005-0000-0000-000009330000}"/>
    <cellStyle name="Date 2 4 5 2 2 2 2 3 2" xfId="13572" xr:uid="{00000000-0005-0000-0000-00000A330000}"/>
    <cellStyle name="Date 2 4 5 2 2 2 2 4" xfId="13573" xr:uid="{00000000-0005-0000-0000-00000B330000}"/>
    <cellStyle name="Date 2 4 5 2 2 2 3" xfId="13574" xr:uid="{00000000-0005-0000-0000-00000C330000}"/>
    <cellStyle name="Date 2 4 5 2 2 2 3 2" xfId="13575" xr:uid="{00000000-0005-0000-0000-00000D330000}"/>
    <cellStyle name="Date 2 4 5 2 2 2 3 2 2" xfId="13576" xr:uid="{00000000-0005-0000-0000-00000E330000}"/>
    <cellStyle name="Date 2 4 5 2 2 2 4" xfId="13577" xr:uid="{00000000-0005-0000-0000-00000F330000}"/>
    <cellStyle name="Date 2 4 5 2 2 2 5" xfId="13578" xr:uid="{00000000-0005-0000-0000-000010330000}"/>
    <cellStyle name="Date 2 4 5 2 2 2 6" xfId="13579" xr:uid="{00000000-0005-0000-0000-000011330000}"/>
    <cellStyle name="Date 2 4 5 2 2 2 7" xfId="13580" xr:uid="{00000000-0005-0000-0000-000012330000}"/>
    <cellStyle name="Date 2 4 5 2 2 3" xfId="13581" xr:uid="{00000000-0005-0000-0000-000013330000}"/>
    <cellStyle name="Date 2 4 5 2 2 3 2" xfId="13582" xr:uid="{00000000-0005-0000-0000-000014330000}"/>
    <cellStyle name="Date 2 4 5 2 2 3 3" xfId="13583" xr:uid="{00000000-0005-0000-0000-000015330000}"/>
    <cellStyle name="Date 2 4 5 2 2 3 3 2" xfId="13584" xr:uid="{00000000-0005-0000-0000-000016330000}"/>
    <cellStyle name="Date 2 4 5 2 2 3 4" xfId="13585" xr:uid="{00000000-0005-0000-0000-000017330000}"/>
    <cellStyle name="Date 2 4 5 2 2 4" xfId="13586" xr:uid="{00000000-0005-0000-0000-000018330000}"/>
    <cellStyle name="Date 2 4 5 2 2 4 2" xfId="13587" xr:uid="{00000000-0005-0000-0000-000019330000}"/>
    <cellStyle name="Date 2 4 5 2 2 4 2 2" xfId="13588" xr:uid="{00000000-0005-0000-0000-00001A330000}"/>
    <cellStyle name="Date 2 4 5 2 2 5" xfId="13589" xr:uid="{00000000-0005-0000-0000-00001B330000}"/>
    <cellStyle name="Date 2 4 5 2 2 6" xfId="13590" xr:uid="{00000000-0005-0000-0000-00001C330000}"/>
    <cellStyle name="Date 2 4 5 2 2 7" xfId="13591" xr:uid="{00000000-0005-0000-0000-00001D330000}"/>
    <cellStyle name="Date 2 4 5 2 2 8" xfId="13592" xr:uid="{00000000-0005-0000-0000-00001E330000}"/>
    <cellStyle name="Date 2 4 5 2 3" xfId="13593" xr:uid="{00000000-0005-0000-0000-00001F330000}"/>
    <cellStyle name="Date 2 4 5 2 3 2" xfId="13594" xr:uid="{00000000-0005-0000-0000-000020330000}"/>
    <cellStyle name="Date 2 4 5 2 3 2 2" xfId="13595" xr:uid="{00000000-0005-0000-0000-000021330000}"/>
    <cellStyle name="Date 2 4 5 2 3 2 3" xfId="13596" xr:uid="{00000000-0005-0000-0000-000022330000}"/>
    <cellStyle name="Date 2 4 5 2 3 2 3 2" xfId="13597" xr:uid="{00000000-0005-0000-0000-000023330000}"/>
    <cellStyle name="Date 2 4 5 2 3 2 4" xfId="13598" xr:uid="{00000000-0005-0000-0000-000024330000}"/>
    <cellStyle name="Date 2 4 5 2 3 3" xfId="13599" xr:uid="{00000000-0005-0000-0000-000025330000}"/>
    <cellStyle name="Date 2 4 5 2 3 3 2" xfId="13600" xr:uid="{00000000-0005-0000-0000-000026330000}"/>
    <cellStyle name="Date 2 4 5 2 3 3 2 2" xfId="13601" xr:uid="{00000000-0005-0000-0000-000027330000}"/>
    <cellStyle name="Date 2 4 5 2 3 4" xfId="13602" xr:uid="{00000000-0005-0000-0000-000028330000}"/>
    <cellStyle name="Date 2 4 5 2 3 5" xfId="13603" xr:uid="{00000000-0005-0000-0000-000029330000}"/>
    <cellStyle name="Date 2 4 5 2 3 6" xfId="13604" xr:uid="{00000000-0005-0000-0000-00002A330000}"/>
    <cellStyle name="Date 2 4 5 2 3 7" xfId="13605" xr:uid="{00000000-0005-0000-0000-00002B330000}"/>
    <cellStyle name="Date 2 4 5 2 4" xfId="13606" xr:uid="{00000000-0005-0000-0000-00002C330000}"/>
    <cellStyle name="Date 2 4 5 2 4 2" xfId="13607" xr:uid="{00000000-0005-0000-0000-00002D330000}"/>
    <cellStyle name="Date 2 4 5 2 4 3" xfId="13608" xr:uid="{00000000-0005-0000-0000-00002E330000}"/>
    <cellStyle name="Date 2 4 5 2 4 3 2" xfId="13609" xr:uid="{00000000-0005-0000-0000-00002F330000}"/>
    <cellStyle name="Date 2 4 5 2 5" xfId="13610" xr:uid="{00000000-0005-0000-0000-000030330000}"/>
    <cellStyle name="Date 2 4 5 3" xfId="13611" xr:uid="{00000000-0005-0000-0000-000031330000}"/>
    <cellStyle name="Date 2 4 5 3 2" xfId="13612" xr:uid="{00000000-0005-0000-0000-000032330000}"/>
    <cellStyle name="Date 2 4 5 3 2 2" xfId="13613" xr:uid="{00000000-0005-0000-0000-000033330000}"/>
    <cellStyle name="Date 2 4 5 3 2 2 2" xfId="13614" xr:uid="{00000000-0005-0000-0000-000034330000}"/>
    <cellStyle name="Date 2 4 5 3 2 2 3" xfId="13615" xr:uid="{00000000-0005-0000-0000-000035330000}"/>
    <cellStyle name="Date 2 4 5 3 2 2 3 2" xfId="13616" xr:uid="{00000000-0005-0000-0000-000036330000}"/>
    <cellStyle name="Date 2 4 5 3 2 2 4" xfId="13617" xr:uid="{00000000-0005-0000-0000-000037330000}"/>
    <cellStyle name="Date 2 4 5 3 2 3" xfId="13618" xr:uid="{00000000-0005-0000-0000-000038330000}"/>
    <cellStyle name="Date 2 4 5 3 2 3 2" xfId="13619" xr:uid="{00000000-0005-0000-0000-000039330000}"/>
    <cellStyle name="Date 2 4 5 3 2 3 2 2" xfId="13620" xr:uid="{00000000-0005-0000-0000-00003A330000}"/>
    <cellStyle name="Date 2 4 5 3 2 4" xfId="13621" xr:uid="{00000000-0005-0000-0000-00003B330000}"/>
    <cellStyle name="Date 2 4 5 3 2 5" xfId="13622" xr:uid="{00000000-0005-0000-0000-00003C330000}"/>
    <cellStyle name="Date 2 4 5 3 2 6" xfId="13623" xr:uid="{00000000-0005-0000-0000-00003D330000}"/>
    <cellStyle name="Date 2 4 5 3 2 7" xfId="13624" xr:uid="{00000000-0005-0000-0000-00003E330000}"/>
    <cellStyle name="Date 2 4 5 3 3" xfId="13625" xr:uid="{00000000-0005-0000-0000-00003F330000}"/>
    <cellStyle name="Date 2 4 5 3 3 2" xfId="13626" xr:uid="{00000000-0005-0000-0000-000040330000}"/>
    <cellStyle name="Date 2 4 5 3 3 3" xfId="13627" xr:uid="{00000000-0005-0000-0000-000041330000}"/>
    <cellStyle name="Date 2 4 5 3 3 3 2" xfId="13628" xr:uid="{00000000-0005-0000-0000-000042330000}"/>
    <cellStyle name="Date 2 4 5 3 3 4" xfId="13629" xr:uid="{00000000-0005-0000-0000-000043330000}"/>
    <cellStyle name="Date 2 4 5 3 4" xfId="13630" xr:uid="{00000000-0005-0000-0000-000044330000}"/>
    <cellStyle name="Date 2 4 5 3 4 2" xfId="13631" xr:uid="{00000000-0005-0000-0000-000045330000}"/>
    <cellStyle name="Date 2 4 5 3 4 2 2" xfId="13632" xr:uid="{00000000-0005-0000-0000-000046330000}"/>
    <cellStyle name="Date 2 4 5 3 5" xfId="13633" xr:uid="{00000000-0005-0000-0000-000047330000}"/>
    <cellStyle name="Date 2 4 5 3 6" xfId="13634" xr:uid="{00000000-0005-0000-0000-000048330000}"/>
    <cellStyle name="Date 2 4 5 3 7" xfId="13635" xr:uid="{00000000-0005-0000-0000-000049330000}"/>
    <cellStyle name="Date 2 4 5 3 8" xfId="13636" xr:uid="{00000000-0005-0000-0000-00004A330000}"/>
    <cellStyle name="Date 2 4 5 4" xfId="13637" xr:uid="{00000000-0005-0000-0000-00004B330000}"/>
    <cellStyle name="Date 2 4 5 4 2" xfId="13638" xr:uid="{00000000-0005-0000-0000-00004C330000}"/>
    <cellStyle name="Date 2 4 5 4 2 2" xfId="13639" xr:uid="{00000000-0005-0000-0000-00004D330000}"/>
    <cellStyle name="Date 2 4 5 4 2 3" xfId="13640" xr:uid="{00000000-0005-0000-0000-00004E330000}"/>
    <cellStyle name="Date 2 4 5 4 2 3 2" xfId="13641" xr:uid="{00000000-0005-0000-0000-00004F330000}"/>
    <cellStyle name="Date 2 4 5 4 2 4" xfId="13642" xr:uid="{00000000-0005-0000-0000-000050330000}"/>
    <cellStyle name="Date 2 4 5 4 3" xfId="13643" xr:uid="{00000000-0005-0000-0000-000051330000}"/>
    <cellStyle name="Date 2 4 5 4 3 2" xfId="13644" xr:uid="{00000000-0005-0000-0000-000052330000}"/>
    <cellStyle name="Date 2 4 5 4 3 2 2" xfId="13645" xr:uid="{00000000-0005-0000-0000-000053330000}"/>
    <cellStyle name="Date 2 4 5 4 4" xfId="13646" xr:uid="{00000000-0005-0000-0000-000054330000}"/>
    <cellStyle name="Date 2 4 5 4 5" xfId="13647" xr:uid="{00000000-0005-0000-0000-000055330000}"/>
    <cellStyle name="Date 2 4 5 4 6" xfId="13648" xr:uid="{00000000-0005-0000-0000-000056330000}"/>
    <cellStyle name="Date 2 4 5 4 7" xfId="13649" xr:uid="{00000000-0005-0000-0000-000057330000}"/>
    <cellStyle name="Date 2 4 5 5" xfId="13650" xr:uid="{00000000-0005-0000-0000-000058330000}"/>
    <cellStyle name="Date 2 4 5 5 2" xfId="13651" xr:uid="{00000000-0005-0000-0000-000059330000}"/>
    <cellStyle name="Date 2 4 5 5 3" xfId="13652" xr:uid="{00000000-0005-0000-0000-00005A330000}"/>
    <cellStyle name="Date 2 4 5 5 3 2" xfId="13653" xr:uid="{00000000-0005-0000-0000-00005B330000}"/>
    <cellStyle name="Date 2 4 5 6" xfId="13654" xr:uid="{00000000-0005-0000-0000-00005C330000}"/>
    <cellStyle name="Date 2 4 5 7" xfId="13655" xr:uid="{00000000-0005-0000-0000-00005D330000}"/>
    <cellStyle name="Date 2 4 5 8" xfId="13656" xr:uid="{00000000-0005-0000-0000-00005E330000}"/>
    <cellStyle name="Date 2 4 5 9" xfId="13657" xr:uid="{00000000-0005-0000-0000-00005F330000}"/>
    <cellStyle name="Date 2 4 6" xfId="13658" xr:uid="{00000000-0005-0000-0000-000060330000}"/>
    <cellStyle name="Date 2 4 6 2" xfId="13659" xr:uid="{00000000-0005-0000-0000-000061330000}"/>
    <cellStyle name="Date 2 4 6 2 2" xfId="13660" xr:uid="{00000000-0005-0000-0000-000062330000}"/>
    <cellStyle name="Date 2 4 6 2 2 2" xfId="13661" xr:uid="{00000000-0005-0000-0000-000063330000}"/>
    <cellStyle name="Date 2 4 6 2 2 3" xfId="13662" xr:uid="{00000000-0005-0000-0000-000064330000}"/>
    <cellStyle name="Date 2 4 6 2 2 3 2" xfId="13663" xr:uid="{00000000-0005-0000-0000-000065330000}"/>
    <cellStyle name="Date 2 4 6 2 2 4" xfId="13664" xr:uid="{00000000-0005-0000-0000-000066330000}"/>
    <cellStyle name="Date 2 4 6 2 3" xfId="13665" xr:uid="{00000000-0005-0000-0000-000067330000}"/>
    <cellStyle name="Date 2 4 6 2 3 2" xfId="13666" xr:uid="{00000000-0005-0000-0000-000068330000}"/>
    <cellStyle name="Date 2 4 6 2 3 2 2" xfId="13667" xr:uid="{00000000-0005-0000-0000-000069330000}"/>
    <cellStyle name="Date 2 4 6 2 4" xfId="13668" xr:uid="{00000000-0005-0000-0000-00006A330000}"/>
    <cellStyle name="Date 2 4 6 2 5" xfId="13669" xr:uid="{00000000-0005-0000-0000-00006B330000}"/>
    <cellStyle name="Date 2 4 6 2 6" xfId="13670" xr:uid="{00000000-0005-0000-0000-00006C330000}"/>
    <cellStyle name="Date 2 4 6 2 7" xfId="13671" xr:uid="{00000000-0005-0000-0000-00006D330000}"/>
    <cellStyle name="Date 2 4 6 3" xfId="13672" xr:uid="{00000000-0005-0000-0000-00006E330000}"/>
    <cellStyle name="Date 2 4 6 3 2" xfId="13673" xr:uid="{00000000-0005-0000-0000-00006F330000}"/>
    <cellStyle name="Date 2 4 6 3 3" xfId="13674" xr:uid="{00000000-0005-0000-0000-000070330000}"/>
    <cellStyle name="Date 2 4 6 3 3 2" xfId="13675" xr:uid="{00000000-0005-0000-0000-000071330000}"/>
    <cellStyle name="Date 2 4 6 3 4" xfId="13676" xr:uid="{00000000-0005-0000-0000-000072330000}"/>
    <cellStyle name="Date 2 4 6 4" xfId="13677" xr:uid="{00000000-0005-0000-0000-000073330000}"/>
    <cellStyle name="Date 2 4 6 4 2" xfId="13678" xr:uid="{00000000-0005-0000-0000-000074330000}"/>
    <cellStyle name="Date 2 4 6 4 2 2" xfId="13679" xr:uid="{00000000-0005-0000-0000-000075330000}"/>
    <cellStyle name="Date 2 4 6 5" xfId="13680" xr:uid="{00000000-0005-0000-0000-000076330000}"/>
    <cellStyle name="Date 2 4 6 6" xfId="13681" xr:uid="{00000000-0005-0000-0000-000077330000}"/>
    <cellStyle name="Date 2 4 6 7" xfId="13682" xr:uid="{00000000-0005-0000-0000-000078330000}"/>
    <cellStyle name="Date 2 4 6 8" xfId="13683" xr:uid="{00000000-0005-0000-0000-000079330000}"/>
    <cellStyle name="Date 2 4 7" xfId="13684" xr:uid="{00000000-0005-0000-0000-00007A330000}"/>
    <cellStyle name="Date 2 4 7 2" xfId="13685" xr:uid="{00000000-0005-0000-0000-00007B330000}"/>
    <cellStyle name="Date 2 4 7 2 2" xfId="13686" xr:uid="{00000000-0005-0000-0000-00007C330000}"/>
    <cellStyle name="Date 2 4 7 2 3" xfId="13687" xr:uid="{00000000-0005-0000-0000-00007D330000}"/>
    <cellStyle name="Date 2 4 7 2 3 2" xfId="13688" xr:uid="{00000000-0005-0000-0000-00007E330000}"/>
    <cellStyle name="Date 2 4 7 2 4" xfId="13689" xr:uid="{00000000-0005-0000-0000-00007F330000}"/>
    <cellStyle name="Date 2 4 7 3" xfId="13690" xr:uid="{00000000-0005-0000-0000-000080330000}"/>
    <cellStyle name="Date 2 4 7 3 2" xfId="13691" xr:uid="{00000000-0005-0000-0000-000081330000}"/>
    <cellStyle name="Date 2 4 7 3 2 2" xfId="13692" xr:uid="{00000000-0005-0000-0000-000082330000}"/>
    <cellStyle name="Date 2 4 7 4" xfId="13693" xr:uid="{00000000-0005-0000-0000-000083330000}"/>
    <cellStyle name="Date 2 4 7 5" xfId="13694" xr:uid="{00000000-0005-0000-0000-000084330000}"/>
    <cellStyle name="Date 2 4 7 6" xfId="13695" xr:uid="{00000000-0005-0000-0000-000085330000}"/>
    <cellStyle name="Date 2 4 7 7" xfId="13696" xr:uid="{00000000-0005-0000-0000-000086330000}"/>
    <cellStyle name="Date 2 4 8" xfId="13697" xr:uid="{00000000-0005-0000-0000-000087330000}"/>
    <cellStyle name="Date 2 4 8 2" xfId="13698" xr:uid="{00000000-0005-0000-0000-000088330000}"/>
    <cellStyle name="Date 2 4 8 3" xfId="13699" xr:uid="{00000000-0005-0000-0000-000089330000}"/>
    <cellStyle name="Date 2 4 8 3 2" xfId="13700" xr:uid="{00000000-0005-0000-0000-00008A330000}"/>
    <cellStyle name="Date 2 4 9" xfId="13701" xr:uid="{00000000-0005-0000-0000-00008B330000}"/>
    <cellStyle name="Date 2 5" xfId="122" xr:uid="{00000000-0005-0000-0000-00008C330000}"/>
    <cellStyle name="Date 2 5 10" xfId="13702" xr:uid="{00000000-0005-0000-0000-00008D330000}"/>
    <cellStyle name="Date 2 5 11" xfId="13703" xr:uid="{00000000-0005-0000-0000-00008E330000}"/>
    <cellStyle name="Date 2 5 2" xfId="13704" xr:uid="{00000000-0005-0000-0000-00008F330000}"/>
    <cellStyle name="Date 2 5 2 2" xfId="13705" xr:uid="{00000000-0005-0000-0000-000090330000}"/>
    <cellStyle name="Date 2 5 2 2 2" xfId="13706" xr:uid="{00000000-0005-0000-0000-000091330000}"/>
    <cellStyle name="Date 2 5 2 2 2 2" xfId="13707" xr:uid="{00000000-0005-0000-0000-000092330000}"/>
    <cellStyle name="Date 2 5 2 2 2 2 2" xfId="13708" xr:uid="{00000000-0005-0000-0000-000093330000}"/>
    <cellStyle name="Date 2 5 2 2 2 2 2 2" xfId="13709" xr:uid="{00000000-0005-0000-0000-000094330000}"/>
    <cellStyle name="Date 2 5 2 2 2 2 2 3" xfId="13710" xr:uid="{00000000-0005-0000-0000-000095330000}"/>
    <cellStyle name="Date 2 5 2 2 2 2 2 3 2" xfId="13711" xr:uid="{00000000-0005-0000-0000-000096330000}"/>
    <cellStyle name="Date 2 5 2 2 2 2 2 4" xfId="13712" xr:uid="{00000000-0005-0000-0000-000097330000}"/>
    <cellStyle name="Date 2 5 2 2 2 2 3" xfId="13713" xr:uid="{00000000-0005-0000-0000-000098330000}"/>
    <cellStyle name="Date 2 5 2 2 2 2 3 2" xfId="13714" xr:uid="{00000000-0005-0000-0000-000099330000}"/>
    <cellStyle name="Date 2 5 2 2 2 2 3 2 2" xfId="13715" xr:uid="{00000000-0005-0000-0000-00009A330000}"/>
    <cellStyle name="Date 2 5 2 2 2 2 4" xfId="13716" xr:uid="{00000000-0005-0000-0000-00009B330000}"/>
    <cellStyle name="Date 2 5 2 2 2 2 5" xfId="13717" xr:uid="{00000000-0005-0000-0000-00009C330000}"/>
    <cellStyle name="Date 2 5 2 2 2 2 6" xfId="13718" xr:uid="{00000000-0005-0000-0000-00009D330000}"/>
    <cellStyle name="Date 2 5 2 2 2 2 7" xfId="13719" xr:uid="{00000000-0005-0000-0000-00009E330000}"/>
    <cellStyle name="Date 2 5 2 2 2 3" xfId="13720" xr:uid="{00000000-0005-0000-0000-00009F330000}"/>
    <cellStyle name="Date 2 5 2 2 2 3 2" xfId="13721" xr:uid="{00000000-0005-0000-0000-0000A0330000}"/>
    <cellStyle name="Date 2 5 2 2 2 3 3" xfId="13722" xr:uid="{00000000-0005-0000-0000-0000A1330000}"/>
    <cellStyle name="Date 2 5 2 2 2 3 3 2" xfId="13723" xr:uid="{00000000-0005-0000-0000-0000A2330000}"/>
    <cellStyle name="Date 2 5 2 2 2 3 4" xfId="13724" xr:uid="{00000000-0005-0000-0000-0000A3330000}"/>
    <cellStyle name="Date 2 5 2 2 2 4" xfId="13725" xr:uid="{00000000-0005-0000-0000-0000A4330000}"/>
    <cellStyle name="Date 2 5 2 2 2 4 2" xfId="13726" xr:uid="{00000000-0005-0000-0000-0000A5330000}"/>
    <cellStyle name="Date 2 5 2 2 2 4 2 2" xfId="13727" xr:uid="{00000000-0005-0000-0000-0000A6330000}"/>
    <cellStyle name="Date 2 5 2 2 2 5" xfId="13728" xr:uid="{00000000-0005-0000-0000-0000A7330000}"/>
    <cellStyle name="Date 2 5 2 2 2 6" xfId="13729" xr:uid="{00000000-0005-0000-0000-0000A8330000}"/>
    <cellStyle name="Date 2 5 2 2 2 7" xfId="13730" xr:uid="{00000000-0005-0000-0000-0000A9330000}"/>
    <cellStyle name="Date 2 5 2 2 2 8" xfId="13731" xr:uid="{00000000-0005-0000-0000-0000AA330000}"/>
    <cellStyle name="Date 2 5 2 2 3" xfId="13732" xr:uid="{00000000-0005-0000-0000-0000AB330000}"/>
    <cellStyle name="Date 2 5 2 2 3 2" xfId="13733" xr:uid="{00000000-0005-0000-0000-0000AC330000}"/>
    <cellStyle name="Date 2 5 2 2 3 2 2" xfId="13734" xr:uid="{00000000-0005-0000-0000-0000AD330000}"/>
    <cellStyle name="Date 2 5 2 2 3 2 3" xfId="13735" xr:uid="{00000000-0005-0000-0000-0000AE330000}"/>
    <cellStyle name="Date 2 5 2 2 3 2 3 2" xfId="13736" xr:uid="{00000000-0005-0000-0000-0000AF330000}"/>
    <cellStyle name="Date 2 5 2 2 3 2 4" xfId="13737" xr:uid="{00000000-0005-0000-0000-0000B0330000}"/>
    <cellStyle name="Date 2 5 2 2 3 3" xfId="13738" xr:uid="{00000000-0005-0000-0000-0000B1330000}"/>
    <cellStyle name="Date 2 5 2 2 3 3 2" xfId="13739" xr:uid="{00000000-0005-0000-0000-0000B2330000}"/>
    <cellStyle name="Date 2 5 2 2 3 3 2 2" xfId="13740" xr:uid="{00000000-0005-0000-0000-0000B3330000}"/>
    <cellStyle name="Date 2 5 2 2 3 4" xfId="13741" xr:uid="{00000000-0005-0000-0000-0000B4330000}"/>
    <cellStyle name="Date 2 5 2 2 3 5" xfId="13742" xr:uid="{00000000-0005-0000-0000-0000B5330000}"/>
    <cellStyle name="Date 2 5 2 2 3 6" xfId="13743" xr:uid="{00000000-0005-0000-0000-0000B6330000}"/>
    <cellStyle name="Date 2 5 2 2 3 7" xfId="13744" xr:uid="{00000000-0005-0000-0000-0000B7330000}"/>
    <cellStyle name="Date 2 5 2 2 4" xfId="13745" xr:uid="{00000000-0005-0000-0000-0000B8330000}"/>
    <cellStyle name="Date 2 5 2 2 4 2" xfId="13746" xr:uid="{00000000-0005-0000-0000-0000B9330000}"/>
    <cellStyle name="Date 2 5 2 2 4 3" xfId="13747" xr:uid="{00000000-0005-0000-0000-0000BA330000}"/>
    <cellStyle name="Date 2 5 2 2 4 3 2" xfId="13748" xr:uid="{00000000-0005-0000-0000-0000BB330000}"/>
    <cellStyle name="Date 2 5 2 2 5" xfId="13749" xr:uid="{00000000-0005-0000-0000-0000BC330000}"/>
    <cellStyle name="Date 2 5 2 3" xfId="13750" xr:uid="{00000000-0005-0000-0000-0000BD330000}"/>
    <cellStyle name="Date 2 5 2 3 2" xfId="13751" xr:uid="{00000000-0005-0000-0000-0000BE330000}"/>
    <cellStyle name="Date 2 5 2 3 2 2" xfId="13752" xr:uid="{00000000-0005-0000-0000-0000BF330000}"/>
    <cellStyle name="Date 2 5 2 3 2 2 2" xfId="13753" xr:uid="{00000000-0005-0000-0000-0000C0330000}"/>
    <cellStyle name="Date 2 5 2 3 2 2 3" xfId="13754" xr:uid="{00000000-0005-0000-0000-0000C1330000}"/>
    <cellStyle name="Date 2 5 2 3 2 2 3 2" xfId="13755" xr:uid="{00000000-0005-0000-0000-0000C2330000}"/>
    <cellStyle name="Date 2 5 2 3 2 2 4" xfId="13756" xr:uid="{00000000-0005-0000-0000-0000C3330000}"/>
    <cellStyle name="Date 2 5 2 3 2 3" xfId="13757" xr:uid="{00000000-0005-0000-0000-0000C4330000}"/>
    <cellStyle name="Date 2 5 2 3 2 3 2" xfId="13758" xr:uid="{00000000-0005-0000-0000-0000C5330000}"/>
    <cellStyle name="Date 2 5 2 3 2 3 2 2" xfId="13759" xr:uid="{00000000-0005-0000-0000-0000C6330000}"/>
    <cellStyle name="Date 2 5 2 3 2 4" xfId="13760" xr:uid="{00000000-0005-0000-0000-0000C7330000}"/>
    <cellStyle name="Date 2 5 2 3 2 5" xfId="13761" xr:uid="{00000000-0005-0000-0000-0000C8330000}"/>
    <cellStyle name="Date 2 5 2 3 2 6" xfId="13762" xr:uid="{00000000-0005-0000-0000-0000C9330000}"/>
    <cellStyle name="Date 2 5 2 3 2 7" xfId="13763" xr:uid="{00000000-0005-0000-0000-0000CA330000}"/>
    <cellStyle name="Date 2 5 2 3 3" xfId="13764" xr:uid="{00000000-0005-0000-0000-0000CB330000}"/>
    <cellStyle name="Date 2 5 2 3 3 2" xfId="13765" xr:uid="{00000000-0005-0000-0000-0000CC330000}"/>
    <cellStyle name="Date 2 5 2 3 3 3" xfId="13766" xr:uid="{00000000-0005-0000-0000-0000CD330000}"/>
    <cellStyle name="Date 2 5 2 3 3 3 2" xfId="13767" xr:uid="{00000000-0005-0000-0000-0000CE330000}"/>
    <cellStyle name="Date 2 5 2 3 3 4" xfId="13768" xr:uid="{00000000-0005-0000-0000-0000CF330000}"/>
    <cellStyle name="Date 2 5 2 3 4" xfId="13769" xr:uid="{00000000-0005-0000-0000-0000D0330000}"/>
    <cellStyle name="Date 2 5 2 3 4 2" xfId="13770" xr:uid="{00000000-0005-0000-0000-0000D1330000}"/>
    <cellStyle name="Date 2 5 2 3 4 2 2" xfId="13771" xr:uid="{00000000-0005-0000-0000-0000D2330000}"/>
    <cellStyle name="Date 2 5 2 3 5" xfId="13772" xr:uid="{00000000-0005-0000-0000-0000D3330000}"/>
    <cellStyle name="Date 2 5 2 3 6" xfId="13773" xr:uid="{00000000-0005-0000-0000-0000D4330000}"/>
    <cellStyle name="Date 2 5 2 3 7" xfId="13774" xr:uid="{00000000-0005-0000-0000-0000D5330000}"/>
    <cellStyle name="Date 2 5 2 3 8" xfId="13775" xr:uid="{00000000-0005-0000-0000-0000D6330000}"/>
    <cellStyle name="Date 2 5 2 4" xfId="13776" xr:uid="{00000000-0005-0000-0000-0000D7330000}"/>
    <cellStyle name="Date 2 5 2 4 2" xfId="13777" xr:uid="{00000000-0005-0000-0000-0000D8330000}"/>
    <cellStyle name="Date 2 5 2 4 2 2" xfId="13778" xr:uid="{00000000-0005-0000-0000-0000D9330000}"/>
    <cellStyle name="Date 2 5 2 4 2 3" xfId="13779" xr:uid="{00000000-0005-0000-0000-0000DA330000}"/>
    <cellStyle name="Date 2 5 2 4 2 3 2" xfId="13780" xr:uid="{00000000-0005-0000-0000-0000DB330000}"/>
    <cellStyle name="Date 2 5 2 4 2 4" xfId="13781" xr:uid="{00000000-0005-0000-0000-0000DC330000}"/>
    <cellStyle name="Date 2 5 2 4 3" xfId="13782" xr:uid="{00000000-0005-0000-0000-0000DD330000}"/>
    <cellStyle name="Date 2 5 2 4 3 2" xfId="13783" xr:uid="{00000000-0005-0000-0000-0000DE330000}"/>
    <cellStyle name="Date 2 5 2 4 3 2 2" xfId="13784" xr:uid="{00000000-0005-0000-0000-0000DF330000}"/>
    <cellStyle name="Date 2 5 2 4 4" xfId="13785" xr:uid="{00000000-0005-0000-0000-0000E0330000}"/>
    <cellStyle name="Date 2 5 2 4 5" xfId="13786" xr:uid="{00000000-0005-0000-0000-0000E1330000}"/>
    <cellStyle name="Date 2 5 2 4 6" xfId="13787" xr:uid="{00000000-0005-0000-0000-0000E2330000}"/>
    <cellStyle name="Date 2 5 2 4 7" xfId="13788" xr:uid="{00000000-0005-0000-0000-0000E3330000}"/>
    <cellStyle name="Date 2 5 2 5" xfId="13789" xr:uid="{00000000-0005-0000-0000-0000E4330000}"/>
    <cellStyle name="Date 2 5 2 5 2" xfId="13790" xr:uid="{00000000-0005-0000-0000-0000E5330000}"/>
    <cellStyle name="Date 2 5 2 5 3" xfId="13791" xr:uid="{00000000-0005-0000-0000-0000E6330000}"/>
    <cellStyle name="Date 2 5 2 5 3 2" xfId="13792" xr:uid="{00000000-0005-0000-0000-0000E7330000}"/>
    <cellStyle name="Date 2 5 2 6" xfId="13793" xr:uid="{00000000-0005-0000-0000-0000E8330000}"/>
    <cellStyle name="Date 2 5 2 7" xfId="13794" xr:uid="{00000000-0005-0000-0000-0000E9330000}"/>
    <cellStyle name="Date 2 5 2 8" xfId="13795" xr:uid="{00000000-0005-0000-0000-0000EA330000}"/>
    <cellStyle name="Date 2 5 2 9" xfId="13796" xr:uid="{00000000-0005-0000-0000-0000EB330000}"/>
    <cellStyle name="Date 2 5 3" xfId="13797" xr:uid="{00000000-0005-0000-0000-0000EC330000}"/>
    <cellStyle name="Date 2 5 3 2" xfId="13798" xr:uid="{00000000-0005-0000-0000-0000ED330000}"/>
    <cellStyle name="Date 2 5 3 2 2" xfId="13799" xr:uid="{00000000-0005-0000-0000-0000EE330000}"/>
    <cellStyle name="Date 2 5 3 2 2 2" xfId="13800" xr:uid="{00000000-0005-0000-0000-0000EF330000}"/>
    <cellStyle name="Date 2 5 3 2 2 2 2" xfId="13801" xr:uid="{00000000-0005-0000-0000-0000F0330000}"/>
    <cellStyle name="Date 2 5 3 2 2 2 3" xfId="13802" xr:uid="{00000000-0005-0000-0000-0000F1330000}"/>
    <cellStyle name="Date 2 5 3 2 2 2 3 2" xfId="13803" xr:uid="{00000000-0005-0000-0000-0000F2330000}"/>
    <cellStyle name="Date 2 5 3 2 2 2 4" xfId="13804" xr:uid="{00000000-0005-0000-0000-0000F3330000}"/>
    <cellStyle name="Date 2 5 3 2 2 3" xfId="13805" xr:uid="{00000000-0005-0000-0000-0000F4330000}"/>
    <cellStyle name="Date 2 5 3 2 2 3 2" xfId="13806" xr:uid="{00000000-0005-0000-0000-0000F5330000}"/>
    <cellStyle name="Date 2 5 3 2 2 3 2 2" xfId="13807" xr:uid="{00000000-0005-0000-0000-0000F6330000}"/>
    <cellStyle name="Date 2 5 3 2 2 4" xfId="13808" xr:uid="{00000000-0005-0000-0000-0000F7330000}"/>
    <cellStyle name="Date 2 5 3 2 2 5" xfId="13809" xr:uid="{00000000-0005-0000-0000-0000F8330000}"/>
    <cellStyle name="Date 2 5 3 2 2 6" xfId="13810" xr:uid="{00000000-0005-0000-0000-0000F9330000}"/>
    <cellStyle name="Date 2 5 3 2 2 7" xfId="13811" xr:uid="{00000000-0005-0000-0000-0000FA330000}"/>
    <cellStyle name="Date 2 5 3 2 3" xfId="13812" xr:uid="{00000000-0005-0000-0000-0000FB330000}"/>
    <cellStyle name="Date 2 5 3 2 3 2" xfId="13813" xr:uid="{00000000-0005-0000-0000-0000FC330000}"/>
    <cellStyle name="Date 2 5 3 2 3 3" xfId="13814" xr:uid="{00000000-0005-0000-0000-0000FD330000}"/>
    <cellStyle name="Date 2 5 3 2 3 3 2" xfId="13815" xr:uid="{00000000-0005-0000-0000-0000FE330000}"/>
    <cellStyle name="Date 2 5 3 2 3 4" xfId="13816" xr:uid="{00000000-0005-0000-0000-0000FF330000}"/>
    <cellStyle name="Date 2 5 3 2 4" xfId="13817" xr:uid="{00000000-0005-0000-0000-000000340000}"/>
    <cellStyle name="Date 2 5 3 2 4 2" xfId="13818" xr:uid="{00000000-0005-0000-0000-000001340000}"/>
    <cellStyle name="Date 2 5 3 2 4 2 2" xfId="13819" xr:uid="{00000000-0005-0000-0000-000002340000}"/>
    <cellStyle name="Date 2 5 3 2 5" xfId="13820" xr:uid="{00000000-0005-0000-0000-000003340000}"/>
    <cellStyle name="Date 2 5 3 2 6" xfId="13821" xr:uid="{00000000-0005-0000-0000-000004340000}"/>
    <cellStyle name="Date 2 5 3 2 7" xfId="13822" xr:uid="{00000000-0005-0000-0000-000005340000}"/>
    <cellStyle name="Date 2 5 3 2 8" xfId="13823" xr:uid="{00000000-0005-0000-0000-000006340000}"/>
    <cellStyle name="Date 2 5 3 3" xfId="13824" xr:uid="{00000000-0005-0000-0000-000007340000}"/>
    <cellStyle name="Date 2 5 3 3 2" xfId="13825" xr:uid="{00000000-0005-0000-0000-000008340000}"/>
    <cellStyle name="Date 2 5 3 3 2 2" xfId="13826" xr:uid="{00000000-0005-0000-0000-000009340000}"/>
    <cellStyle name="Date 2 5 3 3 2 3" xfId="13827" xr:uid="{00000000-0005-0000-0000-00000A340000}"/>
    <cellStyle name="Date 2 5 3 3 2 3 2" xfId="13828" xr:uid="{00000000-0005-0000-0000-00000B340000}"/>
    <cellStyle name="Date 2 5 3 3 2 4" xfId="13829" xr:uid="{00000000-0005-0000-0000-00000C340000}"/>
    <cellStyle name="Date 2 5 3 3 3" xfId="13830" xr:uid="{00000000-0005-0000-0000-00000D340000}"/>
    <cellStyle name="Date 2 5 3 3 3 2" xfId="13831" xr:uid="{00000000-0005-0000-0000-00000E340000}"/>
    <cellStyle name="Date 2 5 3 3 3 2 2" xfId="13832" xr:uid="{00000000-0005-0000-0000-00000F340000}"/>
    <cellStyle name="Date 2 5 3 3 4" xfId="13833" xr:uid="{00000000-0005-0000-0000-000010340000}"/>
    <cellStyle name="Date 2 5 3 3 5" xfId="13834" xr:uid="{00000000-0005-0000-0000-000011340000}"/>
    <cellStyle name="Date 2 5 3 3 6" xfId="13835" xr:uid="{00000000-0005-0000-0000-000012340000}"/>
    <cellStyle name="Date 2 5 3 3 7" xfId="13836" xr:uid="{00000000-0005-0000-0000-000013340000}"/>
    <cellStyle name="Date 2 5 3 4" xfId="13837" xr:uid="{00000000-0005-0000-0000-000014340000}"/>
    <cellStyle name="Date 2 5 3 4 2" xfId="13838" xr:uid="{00000000-0005-0000-0000-000015340000}"/>
    <cellStyle name="Date 2 5 3 4 3" xfId="13839" xr:uid="{00000000-0005-0000-0000-000016340000}"/>
    <cellStyle name="Date 2 5 3 4 3 2" xfId="13840" xr:uid="{00000000-0005-0000-0000-000017340000}"/>
    <cellStyle name="Date 2 5 3 5" xfId="13841" xr:uid="{00000000-0005-0000-0000-000018340000}"/>
    <cellStyle name="Date 2 5 4" xfId="13842" xr:uid="{00000000-0005-0000-0000-000019340000}"/>
    <cellStyle name="Date 2 5 4 2" xfId="13843" xr:uid="{00000000-0005-0000-0000-00001A340000}"/>
    <cellStyle name="Date 2 5 4 2 2" xfId="13844" xr:uid="{00000000-0005-0000-0000-00001B340000}"/>
    <cellStyle name="Date 2 5 4 2 2 2" xfId="13845" xr:uid="{00000000-0005-0000-0000-00001C340000}"/>
    <cellStyle name="Date 2 5 4 2 2 2 2" xfId="13846" xr:uid="{00000000-0005-0000-0000-00001D340000}"/>
    <cellStyle name="Date 2 5 4 2 2 2 2 2" xfId="13847" xr:uid="{00000000-0005-0000-0000-00001E340000}"/>
    <cellStyle name="Date 2 5 4 2 2 2 2 3" xfId="13848" xr:uid="{00000000-0005-0000-0000-00001F340000}"/>
    <cellStyle name="Date 2 5 4 2 2 2 2 3 2" xfId="13849" xr:uid="{00000000-0005-0000-0000-000020340000}"/>
    <cellStyle name="Date 2 5 4 2 2 2 2 4" xfId="13850" xr:uid="{00000000-0005-0000-0000-000021340000}"/>
    <cellStyle name="Date 2 5 4 2 2 2 3" xfId="13851" xr:uid="{00000000-0005-0000-0000-000022340000}"/>
    <cellStyle name="Date 2 5 4 2 2 2 3 2" xfId="13852" xr:uid="{00000000-0005-0000-0000-000023340000}"/>
    <cellStyle name="Date 2 5 4 2 2 2 3 2 2" xfId="13853" xr:uid="{00000000-0005-0000-0000-000024340000}"/>
    <cellStyle name="Date 2 5 4 2 2 2 4" xfId="13854" xr:uid="{00000000-0005-0000-0000-000025340000}"/>
    <cellStyle name="Date 2 5 4 2 2 2 5" xfId="13855" xr:uid="{00000000-0005-0000-0000-000026340000}"/>
    <cellStyle name="Date 2 5 4 2 2 2 6" xfId="13856" xr:uid="{00000000-0005-0000-0000-000027340000}"/>
    <cellStyle name="Date 2 5 4 2 2 2 7" xfId="13857" xr:uid="{00000000-0005-0000-0000-000028340000}"/>
    <cellStyle name="Date 2 5 4 2 2 3" xfId="13858" xr:uid="{00000000-0005-0000-0000-000029340000}"/>
    <cellStyle name="Date 2 5 4 2 2 3 2" xfId="13859" xr:uid="{00000000-0005-0000-0000-00002A340000}"/>
    <cellStyle name="Date 2 5 4 2 2 3 3" xfId="13860" xr:uid="{00000000-0005-0000-0000-00002B340000}"/>
    <cellStyle name="Date 2 5 4 2 2 3 3 2" xfId="13861" xr:uid="{00000000-0005-0000-0000-00002C340000}"/>
    <cellStyle name="Date 2 5 4 2 2 3 4" xfId="13862" xr:uid="{00000000-0005-0000-0000-00002D340000}"/>
    <cellStyle name="Date 2 5 4 2 2 4" xfId="13863" xr:uid="{00000000-0005-0000-0000-00002E340000}"/>
    <cellStyle name="Date 2 5 4 2 2 4 2" xfId="13864" xr:uid="{00000000-0005-0000-0000-00002F340000}"/>
    <cellStyle name="Date 2 5 4 2 2 4 2 2" xfId="13865" xr:uid="{00000000-0005-0000-0000-000030340000}"/>
    <cellStyle name="Date 2 5 4 2 2 5" xfId="13866" xr:uid="{00000000-0005-0000-0000-000031340000}"/>
    <cellStyle name="Date 2 5 4 2 2 6" xfId="13867" xr:uid="{00000000-0005-0000-0000-000032340000}"/>
    <cellStyle name="Date 2 5 4 2 2 7" xfId="13868" xr:uid="{00000000-0005-0000-0000-000033340000}"/>
    <cellStyle name="Date 2 5 4 2 2 8" xfId="13869" xr:uid="{00000000-0005-0000-0000-000034340000}"/>
    <cellStyle name="Date 2 5 4 2 3" xfId="13870" xr:uid="{00000000-0005-0000-0000-000035340000}"/>
    <cellStyle name="Date 2 5 4 2 3 2" xfId="13871" xr:uid="{00000000-0005-0000-0000-000036340000}"/>
    <cellStyle name="Date 2 5 4 2 3 2 2" xfId="13872" xr:uid="{00000000-0005-0000-0000-000037340000}"/>
    <cellStyle name="Date 2 5 4 2 3 2 3" xfId="13873" xr:uid="{00000000-0005-0000-0000-000038340000}"/>
    <cellStyle name="Date 2 5 4 2 3 2 3 2" xfId="13874" xr:uid="{00000000-0005-0000-0000-000039340000}"/>
    <cellStyle name="Date 2 5 4 2 3 2 4" xfId="13875" xr:uid="{00000000-0005-0000-0000-00003A340000}"/>
    <cellStyle name="Date 2 5 4 2 3 3" xfId="13876" xr:uid="{00000000-0005-0000-0000-00003B340000}"/>
    <cellStyle name="Date 2 5 4 2 3 3 2" xfId="13877" xr:uid="{00000000-0005-0000-0000-00003C340000}"/>
    <cellStyle name="Date 2 5 4 2 3 3 2 2" xfId="13878" xr:uid="{00000000-0005-0000-0000-00003D340000}"/>
    <cellStyle name="Date 2 5 4 2 3 4" xfId="13879" xr:uid="{00000000-0005-0000-0000-00003E340000}"/>
    <cellStyle name="Date 2 5 4 2 3 5" xfId="13880" xr:uid="{00000000-0005-0000-0000-00003F340000}"/>
    <cellStyle name="Date 2 5 4 2 3 6" xfId="13881" xr:uid="{00000000-0005-0000-0000-000040340000}"/>
    <cellStyle name="Date 2 5 4 2 3 7" xfId="13882" xr:uid="{00000000-0005-0000-0000-000041340000}"/>
    <cellStyle name="Date 2 5 4 2 4" xfId="13883" xr:uid="{00000000-0005-0000-0000-000042340000}"/>
    <cellStyle name="Date 2 5 4 2 4 2" xfId="13884" xr:uid="{00000000-0005-0000-0000-000043340000}"/>
    <cellStyle name="Date 2 5 4 2 4 3" xfId="13885" xr:uid="{00000000-0005-0000-0000-000044340000}"/>
    <cellStyle name="Date 2 5 4 2 4 3 2" xfId="13886" xr:uid="{00000000-0005-0000-0000-000045340000}"/>
    <cellStyle name="Date 2 5 4 2 5" xfId="13887" xr:uid="{00000000-0005-0000-0000-000046340000}"/>
    <cellStyle name="Date 2 5 4 3" xfId="13888" xr:uid="{00000000-0005-0000-0000-000047340000}"/>
    <cellStyle name="Date 2 5 4 3 2" xfId="13889" xr:uid="{00000000-0005-0000-0000-000048340000}"/>
    <cellStyle name="Date 2 5 4 3 2 2" xfId="13890" xr:uid="{00000000-0005-0000-0000-000049340000}"/>
    <cellStyle name="Date 2 5 4 3 2 2 2" xfId="13891" xr:uid="{00000000-0005-0000-0000-00004A340000}"/>
    <cellStyle name="Date 2 5 4 3 2 2 3" xfId="13892" xr:uid="{00000000-0005-0000-0000-00004B340000}"/>
    <cellStyle name="Date 2 5 4 3 2 2 3 2" xfId="13893" xr:uid="{00000000-0005-0000-0000-00004C340000}"/>
    <cellStyle name="Date 2 5 4 3 2 2 4" xfId="13894" xr:uid="{00000000-0005-0000-0000-00004D340000}"/>
    <cellStyle name="Date 2 5 4 3 2 3" xfId="13895" xr:uid="{00000000-0005-0000-0000-00004E340000}"/>
    <cellStyle name="Date 2 5 4 3 2 3 2" xfId="13896" xr:uid="{00000000-0005-0000-0000-00004F340000}"/>
    <cellStyle name="Date 2 5 4 3 2 3 2 2" xfId="13897" xr:uid="{00000000-0005-0000-0000-000050340000}"/>
    <cellStyle name="Date 2 5 4 3 2 4" xfId="13898" xr:uid="{00000000-0005-0000-0000-000051340000}"/>
    <cellStyle name="Date 2 5 4 3 2 5" xfId="13899" xr:uid="{00000000-0005-0000-0000-000052340000}"/>
    <cellStyle name="Date 2 5 4 3 2 6" xfId="13900" xr:uid="{00000000-0005-0000-0000-000053340000}"/>
    <cellStyle name="Date 2 5 4 3 2 7" xfId="13901" xr:uid="{00000000-0005-0000-0000-000054340000}"/>
    <cellStyle name="Date 2 5 4 3 3" xfId="13902" xr:uid="{00000000-0005-0000-0000-000055340000}"/>
    <cellStyle name="Date 2 5 4 3 3 2" xfId="13903" xr:uid="{00000000-0005-0000-0000-000056340000}"/>
    <cellStyle name="Date 2 5 4 3 3 3" xfId="13904" xr:uid="{00000000-0005-0000-0000-000057340000}"/>
    <cellStyle name="Date 2 5 4 3 3 3 2" xfId="13905" xr:uid="{00000000-0005-0000-0000-000058340000}"/>
    <cellStyle name="Date 2 5 4 3 3 4" xfId="13906" xr:uid="{00000000-0005-0000-0000-000059340000}"/>
    <cellStyle name="Date 2 5 4 3 4" xfId="13907" xr:uid="{00000000-0005-0000-0000-00005A340000}"/>
    <cellStyle name="Date 2 5 4 3 4 2" xfId="13908" xr:uid="{00000000-0005-0000-0000-00005B340000}"/>
    <cellStyle name="Date 2 5 4 3 4 2 2" xfId="13909" xr:uid="{00000000-0005-0000-0000-00005C340000}"/>
    <cellStyle name="Date 2 5 4 3 5" xfId="13910" xr:uid="{00000000-0005-0000-0000-00005D340000}"/>
    <cellStyle name="Date 2 5 4 3 6" xfId="13911" xr:uid="{00000000-0005-0000-0000-00005E340000}"/>
    <cellStyle name="Date 2 5 4 3 7" xfId="13912" xr:uid="{00000000-0005-0000-0000-00005F340000}"/>
    <cellStyle name="Date 2 5 4 3 8" xfId="13913" xr:uid="{00000000-0005-0000-0000-000060340000}"/>
    <cellStyle name="Date 2 5 4 4" xfId="13914" xr:uid="{00000000-0005-0000-0000-000061340000}"/>
    <cellStyle name="Date 2 5 4 4 2" xfId="13915" xr:uid="{00000000-0005-0000-0000-000062340000}"/>
    <cellStyle name="Date 2 5 4 4 2 2" xfId="13916" xr:uid="{00000000-0005-0000-0000-000063340000}"/>
    <cellStyle name="Date 2 5 4 4 2 3" xfId="13917" xr:uid="{00000000-0005-0000-0000-000064340000}"/>
    <cellStyle name="Date 2 5 4 4 2 3 2" xfId="13918" xr:uid="{00000000-0005-0000-0000-000065340000}"/>
    <cellStyle name="Date 2 5 4 4 2 4" xfId="13919" xr:uid="{00000000-0005-0000-0000-000066340000}"/>
    <cellStyle name="Date 2 5 4 4 3" xfId="13920" xr:uid="{00000000-0005-0000-0000-000067340000}"/>
    <cellStyle name="Date 2 5 4 4 3 2" xfId="13921" xr:uid="{00000000-0005-0000-0000-000068340000}"/>
    <cellStyle name="Date 2 5 4 4 3 2 2" xfId="13922" xr:uid="{00000000-0005-0000-0000-000069340000}"/>
    <cellStyle name="Date 2 5 4 4 4" xfId="13923" xr:uid="{00000000-0005-0000-0000-00006A340000}"/>
    <cellStyle name="Date 2 5 4 4 5" xfId="13924" xr:uid="{00000000-0005-0000-0000-00006B340000}"/>
    <cellStyle name="Date 2 5 4 4 6" xfId="13925" xr:uid="{00000000-0005-0000-0000-00006C340000}"/>
    <cellStyle name="Date 2 5 4 4 7" xfId="13926" xr:uid="{00000000-0005-0000-0000-00006D340000}"/>
    <cellStyle name="Date 2 5 4 5" xfId="13927" xr:uid="{00000000-0005-0000-0000-00006E340000}"/>
    <cellStyle name="Date 2 5 4 5 2" xfId="13928" xr:uid="{00000000-0005-0000-0000-00006F340000}"/>
    <cellStyle name="Date 2 5 4 5 3" xfId="13929" xr:uid="{00000000-0005-0000-0000-000070340000}"/>
    <cellStyle name="Date 2 5 4 5 3 2" xfId="13930" xr:uid="{00000000-0005-0000-0000-000071340000}"/>
    <cellStyle name="Date 2 5 4 6" xfId="13931" xr:uid="{00000000-0005-0000-0000-000072340000}"/>
    <cellStyle name="Date 2 5 4 7" xfId="13932" xr:uid="{00000000-0005-0000-0000-000073340000}"/>
    <cellStyle name="Date 2 5 4 8" xfId="13933" xr:uid="{00000000-0005-0000-0000-000074340000}"/>
    <cellStyle name="Date 2 5 4 9" xfId="13934" xr:uid="{00000000-0005-0000-0000-000075340000}"/>
    <cellStyle name="Date 2 5 5" xfId="13935" xr:uid="{00000000-0005-0000-0000-000076340000}"/>
    <cellStyle name="Date 2 5 5 2" xfId="13936" xr:uid="{00000000-0005-0000-0000-000077340000}"/>
    <cellStyle name="Date 2 5 5 2 2" xfId="13937" xr:uid="{00000000-0005-0000-0000-000078340000}"/>
    <cellStyle name="Date 2 5 5 2 2 2" xfId="13938" xr:uid="{00000000-0005-0000-0000-000079340000}"/>
    <cellStyle name="Date 2 5 5 2 2 3" xfId="13939" xr:uid="{00000000-0005-0000-0000-00007A340000}"/>
    <cellStyle name="Date 2 5 5 2 2 3 2" xfId="13940" xr:uid="{00000000-0005-0000-0000-00007B340000}"/>
    <cellStyle name="Date 2 5 5 2 2 4" xfId="13941" xr:uid="{00000000-0005-0000-0000-00007C340000}"/>
    <cellStyle name="Date 2 5 5 2 3" xfId="13942" xr:uid="{00000000-0005-0000-0000-00007D340000}"/>
    <cellStyle name="Date 2 5 5 2 3 2" xfId="13943" xr:uid="{00000000-0005-0000-0000-00007E340000}"/>
    <cellStyle name="Date 2 5 5 2 3 2 2" xfId="13944" xr:uid="{00000000-0005-0000-0000-00007F340000}"/>
    <cellStyle name="Date 2 5 5 2 4" xfId="13945" xr:uid="{00000000-0005-0000-0000-000080340000}"/>
    <cellStyle name="Date 2 5 5 2 5" xfId="13946" xr:uid="{00000000-0005-0000-0000-000081340000}"/>
    <cellStyle name="Date 2 5 5 2 6" xfId="13947" xr:uid="{00000000-0005-0000-0000-000082340000}"/>
    <cellStyle name="Date 2 5 5 2 7" xfId="13948" xr:uid="{00000000-0005-0000-0000-000083340000}"/>
    <cellStyle name="Date 2 5 5 3" xfId="13949" xr:uid="{00000000-0005-0000-0000-000084340000}"/>
    <cellStyle name="Date 2 5 5 3 2" xfId="13950" xr:uid="{00000000-0005-0000-0000-000085340000}"/>
    <cellStyle name="Date 2 5 5 3 3" xfId="13951" xr:uid="{00000000-0005-0000-0000-000086340000}"/>
    <cellStyle name="Date 2 5 5 3 3 2" xfId="13952" xr:uid="{00000000-0005-0000-0000-000087340000}"/>
    <cellStyle name="Date 2 5 5 3 4" xfId="13953" xr:uid="{00000000-0005-0000-0000-000088340000}"/>
    <cellStyle name="Date 2 5 5 4" xfId="13954" xr:uid="{00000000-0005-0000-0000-000089340000}"/>
    <cellStyle name="Date 2 5 5 4 2" xfId="13955" xr:uid="{00000000-0005-0000-0000-00008A340000}"/>
    <cellStyle name="Date 2 5 5 4 2 2" xfId="13956" xr:uid="{00000000-0005-0000-0000-00008B340000}"/>
    <cellStyle name="Date 2 5 5 5" xfId="13957" xr:uid="{00000000-0005-0000-0000-00008C340000}"/>
    <cellStyle name="Date 2 5 5 6" xfId="13958" xr:uid="{00000000-0005-0000-0000-00008D340000}"/>
    <cellStyle name="Date 2 5 5 7" xfId="13959" xr:uid="{00000000-0005-0000-0000-00008E340000}"/>
    <cellStyle name="Date 2 5 5 8" xfId="13960" xr:uid="{00000000-0005-0000-0000-00008F340000}"/>
    <cellStyle name="Date 2 5 6" xfId="13961" xr:uid="{00000000-0005-0000-0000-000090340000}"/>
    <cellStyle name="Date 2 5 6 2" xfId="13962" xr:uid="{00000000-0005-0000-0000-000091340000}"/>
    <cellStyle name="Date 2 5 6 2 2" xfId="13963" xr:uid="{00000000-0005-0000-0000-000092340000}"/>
    <cellStyle name="Date 2 5 6 2 3" xfId="13964" xr:uid="{00000000-0005-0000-0000-000093340000}"/>
    <cellStyle name="Date 2 5 6 2 3 2" xfId="13965" xr:uid="{00000000-0005-0000-0000-000094340000}"/>
    <cellStyle name="Date 2 5 6 2 4" xfId="13966" xr:uid="{00000000-0005-0000-0000-000095340000}"/>
    <cellStyle name="Date 2 5 6 3" xfId="13967" xr:uid="{00000000-0005-0000-0000-000096340000}"/>
    <cellStyle name="Date 2 5 6 3 2" xfId="13968" xr:uid="{00000000-0005-0000-0000-000097340000}"/>
    <cellStyle name="Date 2 5 6 3 2 2" xfId="13969" xr:uid="{00000000-0005-0000-0000-000098340000}"/>
    <cellStyle name="Date 2 5 6 4" xfId="13970" xr:uid="{00000000-0005-0000-0000-000099340000}"/>
    <cellStyle name="Date 2 5 6 5" xfId="13971" xr:uid="{00000000-0005-0000-0000-00009A340000}"/>
    <cellStyle name="Date 2 5 6 6" xfId="13972" xr:uid="{00000000-0005-0000-0000-00009B340000}"/>
    <cellStyle name="Date 2 5 6 7" xfId="13973" xr:uid="{00000000-0005-0000-0000-00009C340000}"/>
    <cellStyle name="Date 2 5 7" xfId="13974" xr:uid="{00000000-0005-0000-0000-00009D340000}"/>
    <cellStyle name="Date 2 5 7 2" xfId="13975" xr:uid="{00000000-0005-0000-0000-00009E340000}"/>
    <cellStyle name="Date 2 5 7 3" xfId="13976" xr:uid="{00000000-0005-0000-0000-00009F340000}"/>
    <cellStyle name="Date 2 5 7 3 2" xfId="13977" xr:uid="{00000000-0005-0000-0000-0000A0340000}"/>
    <cellStyle name="Date 2 5 8" xfId="13978" xr:uid="{00000000-0005-0000-0000-0000A1340000}"/>
    <cellStyle name="Date 2 5 9" xfId="13979" xr:uid="{00000000-0005-0000-0000-0000A2340000}"/>
    <cellStyle name="Date 2 6" xfId="123" xr:uid="{00000000-0005-0000-0000-0000A3340000}"/>
    <cellStyle name="Date 2 6 2" xfId="13980" xr:uid="{00000000-0005-0000-0000-0000A4340000}"/>
    <cellStyle name="Date 2 6 2 2" xfId="13981" xr:uid="{00000000-0005-0000-0000-0000A5340000}"/>
    <cellStyle name="Date 2 6 2 2 2" xfId="13982" xr:uid="{00000000-0005-0000-0000-0000A6340000}"/>
    <cellStyle name="Date 2 6 2 2 2 2" xfId="13983" xr:uid="{00000000-0005-0000-0000-0000A7340000}"/>
    <cellStyle name="Date 2 6 2 2 2 2 2" xfId="13984" xr:uid="{00000000-0005-0000-0000-0000A8340000}"/>
    <cellStyle name="Date 2 6 2 2 2 2 3" xfId="13985" xr:uid="{00000000-0005-0000-0000-0000A9340000}"/>
    <cellStyle name="Date 2 6 2 2 2 2 3 2" xfId="13986" xr:uid="{00000000-0005-0000-0000-0000AA340000}"/>
    <cellStyle name="Date 2 6 2 2 2 2 4" xfId="13987" xr:uid="{00000000-0005-0000-0000-0000AB340000}"/>
    <cellStyle name="Date 2 6 2 2 2 3" xfId="13988" xr:uid="{00000000-0005-0000-0000-0000AC340000}"/>
    <cellStyle name="Date 2 6 2 2 2 3 2" xfId="13989" xr:uid="{00000000-0005-0000-0000-0000AD340000}"/>
    <cellStyle name="Date 2 6 2 2 2 3 2 2" xfId="13990" xr:uid="{00000000-0005-0000-0000-0000AE340000}"/>
    <cellStyle name="Date 2 6 2 2 2 4" xfId="13991" xr:uid="{00000000-0005-0000-0000-0000AF340000}"/>
    <cellStyle name="Date 2 6 2 2 2 5" xfId="13992" xr:uid="{00000000-0005-0000-0000-0000B0340000}"/>
    <cellStyle name="Date 2 6 2 2 2 6" xfId="13993" xr:uid="{00000000-0005-0000-0000-0000B1340000}"/>
    <cellStyle name="Date 2 6 2 2 2 7" xfId="13994" xr:uid="{00000000-0005-0000-0000-0000B2340000}"/>
    <cellStyle name="Date 2 6 2 2 3" xfId="13995" xr:uid="{00000000-0005-0000-0000-0000B3340000}"/>
    <cellStyle name="Date 2 6 2 2 3 2" xfId="13996" xr:uid="{00000000-0005-0000-0000-0000B4340000}"/>
    <cellStyle name="Date 2 6 2 2 3 3" xfId="13997" xr:uid="{00000000-0005-0000-0000-0000B5340000}"/>
    <cellStyle name="Date 2 6 2 2 3 3 2" xfId="13998" xr:uid="{00000000-0005-0000-0000-0000B6340000}"/>
    <cellStyle name="Date 2 6 2 2 3 4" xfId="13999" xr:uid="{00000000-0005-0000-0000-0000B7340000}"/>
    <cellStyle name="Date 2 6 2 2 4" xfId="14000" xr:uid="{00000000-0005-0000-0000-0000B8340000}"/>
    <cellStyle name="Date 2 6 2 2 4 2" xfId="14001" xr:uid="{00000000-0005-0000-0000-0000B9340000}"/>
    <cellStyle name="Date 2 6 2 2 4 2 2" xfId="14002" xr:uid="{00000000-0005-0000-0000-0000BA340000}"/>
    <cellStyle name="Date 2 6 2 2 5" xfId="14003" xr:uid="{00000000-0005-0000-0000-0000BB340000}"/>
    <cellStyle name="Date 2 6 2 2 6" xfId="14004" xr:uid="{00000000-0005-0000-0000-0000BC340000}"/>
    <cellStyle name="Date 2 6 2 2 7" xfId="14005" xr:uid="{00000000-0005-0000-0000-0000BD340000}"/>
    <cellStyle name="Date 2 6 2 2 8" xfId="14006" xr:uid="{00000000-0005-0000-0000-0000BE340000}"/>
    <cellStyle name="Date 2 6 2 3" xfId="14007" xr:uid="{00000000-0005-0000-0000-0000BF340000}"/>
    <cellStyle name="Date 2 6 2 3 2" xfId="14008" xr:uid="{00000000-0005-0000-0000-0000C0340000}"/>
    <cellStyle name="Date 2 6 2 3 2 2" xfId="14009" xr:uid="{00000000-0005-0000-0000-0000C1340000}"/>
    <cellStyle name="Date 2 6 2 3 2 3" xfId="14010" xr:uid="{00000000-0005-0000-0000-0000C2340000}"/>
    <cellStyle name="Date 2 6 2 3 2 3 2" xfId="14011" xr:uid="{00000000-0005-0000-0000-0000C3340000}"/>
    <cellStyle name="Date 2 6 2 3 2 4" xfId="14012" xr:uid="{00000000-0005-0000-0000-0000C4340000}"/>
    <cellStyle name="Date 2 6 2 3 3" xfId="14013" xr:uid="{00000000-0005-0000-0000-0000C5340000}"/>
    <cellStyle name="Date 2 6 2 3 3 2" xfId="14014" xr:uid="{00000000-0005-0000-0000-0000C6340000}"/>
    <cellStyle name="Date 2 6 2 3 3 2 2" xfId="14015" xr:uid="{00000000-0005-0000-0000-0000C7340000}"/>
    <cellStyle name="Date 2 6 2 3 4" xfId="14016" xr:uid="{00000000-0005-0000-0000-0000C8340000}"/>
    <cellStyle name="Date 2 6 2 3 5" xfId="14017" xr:uid="{00000000-0005-0000-0000-0000C9340000}"/>
    <cellStyle name="Date 2 6 2 3 6" xfId="14018" xr:uid="{00000000-0005-0000-0000-0000CA340000}"/>
    <cellStyle name="Date 2 6 2 3 7" xfId="14019" xr:uid="{00000000-0005-0000-0000-0000CB340000}"/>
    <cellStyle name="Date 2 6 2 4" xfId="14020" xr:uid="{00000000-0005-0000-0000-0000CC340000}"/>
    <cellStyle name="Date 2 6 2 4 2" xfId="14021" xr:uid="{00000000-0005-0000-0000-0000CD340000}"/>
    <cellStyle name="Date 2 6 2 4 3" xfId="14022" xr:uid="{00000000-0005-0000-0000-0000CE340000}"/>
    <cellStyle name="Date 2 6 2 4 3 2" xfId="14023" xr:uid="{00000000-0005-0000-0000-0000CF340000}"/>
    <cellStyle name="Date 2 6 2 5" xfId="14024" xr:uid="{00000000-0005-0000-0000-0000D0340000}"/>
    <cellStyle name="Date 2 6 3" xfId="14025" xr:uid="{00000000-0005-0000-0000-0000D1340000}"/>
    <cellStyle name="Date 2 6 3 2" xfId="14026" xr:uid="{00000000-0005-0000-0000-0000D2340000}"/>
    <cellStyle name="Date 2 6 3 2 2" xfId="14027" xr:uid="{00000000-0005-0000-0000-0000D3340000}"/>
    <cellStyle name="Date 2 6 3 2 2 2" xfId="14028" xr:uid="{00000000-0005-0000-0000-0000D4340000}"/>
    <cellStyle name="Date 2 6 3 2 2 3" xfId="14029" xr:uid="{00000000-0005-0000-0000-0000D5340000}"/>
    <cellStyle name="Date 2 6 3 2 2 3 2" xfId="14030" xr:uid="{00000000-0005-0000-0000-0000D6340000}"/>
    <cellStyle name="Date 2 6 3 2 2 4" xfId="14031" xr:uid="{00000000-0005-0000-0000-0000D7340000}"/>
    <cellStyle name="Date 2 6 3 2 3" xfId="14032" xr:uid="{00000000-0005-0000-0000-0000D8340000}"/>
    <cellStyle name="Date 2 6 3 2 3 2" xfId="14033" xr:uid="{00000000-0005-0000-0000-0000D9340000}"/>
    <cellStyle name="Date 2 6 3 2 3 2 2" xfId="14034" xr:uid="{00000000-0005-0000-0000-0000DA340000}"/>
    <cellStyle name="Date 2 6 3 2 4" xfId="14035" xr:uid="{00000000-0005-0000-0000-0000DB340000}"/>
    <cellStyle name="Date 2 6 3 2 5" xfId="14036" xr:uid="{00000000-0005-0000-0000-0000DC340000}"/>
    <cellStyle name="Date 2 6 3 2 6" xfId="14037" xr:uid="{00000000-0005-0000-0000-0000DD340000}"/>
    <cellStyle name="Date 2 6 3 2 7" xfId="14038" xr:uid="{00000000-0005-0000-0000-0000DE340000}"/>
    <cellStyle name="Date 2 6 3 3" xfId="14039" xr:uid="{00000000-0005-0000-0000-0000DF340000}"/>
    <cellStyle name="Date 2 6 3 3 2" xfId="14040" xr:uid="{00000000-0005-0000-0000-0000E0340000}"/>
    <cellStyle name="Date 2 6 3 3 3" xfId="14041" xr:uid="{00000000-0005-0000-0000-0000E1340000}"/>
    <cellStyle name="Date 2 6 3 3 3 2" xfId="14042" xr:uid="{00000000-0005-0000-0000-0000E2340000}"/>
    <cellStyle name="Date 2 6 3 3 4" xfId="14043" xr:uid="{00000000-0005-0000-0000-0000E3340000}"/>
    <cellStyle name="Date 2 6 3 4" xfId="14044" xr:uid="{00000000-0005-0000-0000-0000E4340000}"/>
    <cellStyle name="Date 2 6 3 4 2" xfId="14045" xr:uid="{00000000-0005-0000-0000-0000E5340000}"/>
    <cellStyle name="Date 2 6 3 4 2 2" xfId="14046" xr:uid="{00000000-0005-0000-0000-0000E6340000}"/>
    <cellStyle name="Date 2 6 3 5" xfId="14047" xr:uid="{00000000-0005-0000-0000-0000E7340000}"/>
    <cellStyle name="Date 2 6 3 6" xfId="14048" xr:uid="{00000000-0005-0000-0000-0000E8340000}"/>
    <cellStyle name="Date 2 6 3 7" xfId="14049" xr:uid="{00000000-0005-0000-0000-0000E9340000}"/>
    <cellStyle name="Date 2 6 3 8" xfId="14050" xr:uid="{00000000-0005-0000-0000-0000EA340000}"/>
    <cellStyle name="Date 2 6 4" xfId="14051" xr:uid="{00000000-0005-0000-0000-0000EB340000}"/>
    <cellStyle name="Date 2 6 4 2" xfId="14052" xr:uid="{00000000-0005-0000-0000-0000EC340000}"/>
    <cellStyle name="Date 2 6 4 2 2" xfId="14053" xr:uid="{00000000-0005-0000-0000-0000ED340000}"/>
    <cellStyle name="Date 2 6 4 2 3" xfId="14054" xr:uid="{00000000-0005-0000-0000-0000EE340000}"/>
    <cellStyle name="Date 2 6 4 2 3 2" xfId="14055" xr:uid="{00000000-0005-0000-0000-0000EF340000}"/>
    <cellStyle name="Date 2 6 4 2 4" xfId="14056" xr:uid="{00000000-0005-0000-0000-0000F0340000}"/>
    <cellStyle name="Date 2 6 4 3" xfId="14057" xr:uid="{00000000-0005-0000-0000-0000F1340000}"/>
    <cellStyle name="Date 2 6 4 3 2" xfId="14058" xr:uid="{00000000-0005-0000-0000-0000F2340000}"/>
    <cellStyle name="Date 2 6 4 3 2 2" xfId="14059" xr:uid="{00000000-0005-0000-0000-0000F3340000}"/>
    <cellStyle name="Date 2 6 4 4" xfId="14060" xr:uid="{00000000-0005-0000-0000-0000F4340000}"/>
    <cellStyle name="Date 2 6 4 5" xfId="14061" xr:uid="{00000000-0005-0000-0000-0000F5340000}"/>
    <cellStyle name="Date 2 6 4 6" xfId="14062" xr:uid="{00000000-0005-0000-0000-0000F6340000}"/>
    <cellStyle name="Date 2 6 4 7" xfId="14063" xr:uid="{00000000-0005-0000-0000-0000F7340000}"/>
    <cellStyle name="Date 2 6 5" xfId="14064" xr:uid="{00000000-0005-0000-0000-0000F8340000}"/>
    <cellStyle name="Date 2 6 5 2" xfId="14065" xr:uid="{00000000-0005-0000-0000-0000F9340000}"/>
    <cellStyle name="Date 2 6 5 3" xfId="14066" xr:uid="{00000000-0005-0000-0000-0000FA340000}"/>
    <cellStyle name="Date 2 6 5 3 2" xfId="14067" xr:uid="{00000000-0005-0000-0000-0000FB340000}"/>
    <cellStyle name="Date 2 6 6" xfId="14068" xr:uid="{00000000-0005-0000-0000-0000FC340000}"/>
    <cellStyle name="Date 2 6 7" xfId="14069" xr:uid="{00000000-0005-0000-0000-0000FD340000}"/>
    <cellStyle name="Date 2 6 8" xfId="14070" xr:uid="{00000000-0005-0000-0000-0000FE340000}"/>
    <cellStyle name="Date 2 6 9" xfId="14071" xr:uid="{00000000-0005-0000-0000-0000FF340000}"/>
    <cellStyle name="Date 2 7" xfId="124" xr:uid="{00000000-0005-0000-0000-000000350000}"/>
    <cellStyle name="Date 2 7 2" xfId="14072" xr:uid="{00000000-0005-0000-0000-000001350000}"/>
    <cellStyle name="Date 2 7 2 2" xfId="14073" xr:uid="{00000000-0005-0000-0000-000002350000}"/>
    <cellStyle name="Date 2 7 2 2 2" xfId="14074" xr:uid="{00000000-0005-0000-0000-000003350000}"/>
    <cellStyle name="Date 2 7 2 2 2 2" xfId="14075" xr:uid="{00000000-0005-0000-0000-000004350000}"/>
    <cellStyle name="Date 2 7 2 2 2 2 2" xfId="14076" xr:uid="{00000000-0005-0000-0000-000005350000}"/>
    <cellStyle name="Date 2 7 2 2 2 2 3" xfId="14077" xr:uid="{00000000-0005-0000-0000-000006350000}"/>
    <cellStyle name="Date 2 7 2 2 2 2 3 2" xfId="14078" xr:uid="{00000000-0005-0000-0000-000007350000}"/>
    <cellStyle name="Date 2 7 2 2 2 2 4" xfId="14079" xr:uid="{00000000-0005-0000-0000-000008350000}"/>
    <cellStyle name="Date 2 7 2 2 2 3" xfId="14080" xr:uid="{00000000-0005-0000-0000-000009350000}"/>
    <cellStyle name="Date 2 7 2 2 2 3 2" xfId="14081" xr:uid="{00000000-0005-0000-0000-00000A350000}"/>
    <cellStyle name="Date 2 7 2 2 2 3 2 2" xfId="14082" xr:uid="{00000000-0005-0000-0000-00000B350000}"/>
    <cellStyle name="Date 2 7 2 2 2 4" xfId="14083" xr:uid="{00000000-0005-0000-0000-00000C350000}"/>
    <cellStyle name="Date 2 7 2 2 2 5" xfId="14084" xr:uid="{00000000-0005-0000-0000-00000D350000}"/>
    <cellStyle name="Date 2 7 2 2 2 6" xfId="14085" xr:uid="{00000000-0005-0000-0000-00000E350000}"/>
    <cellStyle name="Date 2 7 2 2 2 7" xfId="14086" xr:uid="{00000000-0005-0000-0000-00000F350000}"/>
    <cellStyle name="Date 2 7 2 2 3" xfId="14087" xr:uid="{00000000-0005-0000-0000-000010350000}"/>
    <cellStyle name="Date 2 7 2 2 3 2" xfId="14088" xr:uid="{00000000-0005-0000-0000-000011350000}"/>
    <cellStyle name="Date 2 7 2 2 3 3" xfId="14089" xr:uid="{00000000-0005-0000-0000-000012350000}"/>
    <cellStyle name="Date 2 7 2 2 3 3 2" xfId="14090" xr:uid="{00000000-0005-0000-0000-000013350000}"/>
    <cellStyle name="Date 2 7 2 2 3 4" xfId="14091" xr:uid="{00000000-0005-0000-0000-000014350000}"/>
    <cellStyle name="Date 2 7 2 2 4" xfId="14092" xr:uid="{00000000-0005-0000-0000-000015350000}"/>
    <cellStyle name="Date 2 7 2 2 4 2" xfId="14093" xr:uid="{00000000-0005-0000-0000-000016350000}"/>
    <cellStyle name="Date 2 7 2 2 4 2 2" xfId="14094" xr:uid="{00000000-0005-0000-0000-000017350000}"/>
    <cellStyle name="Date 2 7 2 2 5" xfId="14095" xr:uid="{00000000-0005-0000-0000-000018350000}"/>
    <cellStyle name="Date 2 7 2 2 6" xfId="14096" xr:uid="{00000000-0005-0000-0000-000019350000}"/>
    <cellStyle name="Date 2 7 2 2 7" xfId="14097" xr:uid="{00000000-0005-0000-0000-00001A350000}"/>
    <cellStyle name="Date 2 7 2 2 8" xfId="14098" xr:uid="{00000000-0005-0000-0000-00001B350000}"/>
    <cellStyle name="Date 2 7 2 3" xfId="14099" xr:uid="{00000000-0005-0000-0000-00001C350000}"/>
    <cellStyle name="Date 2 7 2 3 2" xfId="14100" xr:uid="{00000000-0005-0000-0000-00001D350000}"/>
    <cellStyle name="Date 2 7 2 3 2 2" xfId="14101" xr:uid="{00000000-0005-0000-0000-00001E350000}"/>
    <cellStyle name="Date 2 7 2 3 2 3" xfId="14102" xr:uid="{00000000-0005-0000-0000-00001F350000}"/>
    <cellStyle name="Date 2 7 2 3 2 3 2" xfId="14103" xr:uid="{00000000-0005-0000-0000-000020350000}"/>
    <cellStyle name="Date 2 7 2 3 2 4" xfId="14104" xr:uid="{00000000-0005-0000-0000-000021350000}"/>
    <cellStyle name="Date 2 7 2 3 3" xfId="14105" xr:uid="{00000000-0005-0000-0000-000022350000}"/>
    <cellStyle name="Date 2 7 2 3 3 2" xfId="14106" xr:uid="{00000000-0005-0000-0000-000023350000}"/>
    <cellStyle name="Date 2 7 2 3 3 2 2" xfId="14107" xr:uid="{00000000-0005-0000-0000-000024350000}"/>
    <cellStyle name="Date 2 7 2 3 4" xfId="14108" xr:uid="{00000000-0005-0000-0000-000025350000}"/>
    <cellStyle name="Date 2 7 2 3 5" xfId="14109" xr:uid="{00000000-0005-0000-0000-000026350000}"/>
    <cellStyle name="Date 2 7 2 3 6" xfId="14110" xr:uid="{00000000-0005-0000-0000-000027350000}"/>
    <cellStyle name="Date 2 7 2 3 7" xfId="14111" xr:uid="{00000000-0005-0000-0000-000028350000}"/>
    <cellStyle name="Date 2 7 2 4" xfId="14112" xr:uid="{00000000-0005-0000-0000-000029350000}"/>
    <cellStyle name="Date 2 7 2 4 2" xfId="14113" xr:uid="{00000000-0005-0000-0000-00002A350000}"/>
    <cellStyle name="Date 2 7 2 4 3" xfId="14114" xr:uid="{00000000-0005-0000-0000-00002B350000}"/>
    <cellStyle name="Date 2 7 2 4 3 2" xfId="14115" xr:uid="{00000000-0005-0000-0000-00002C350000}"/>
    <cellStyle name="Date 2 7 2 5" xfId="14116" xr:uid="{00000000-0005-0000-0000-00002D350000}"/>
    <cellStyle name="Date 2 7 3" xfId="14117" xr:uid="{00000000-0005-0000-0000-00002E350000}"/>
    <cellStyle name="Date 2 7 3 2" xfId="14118" xr:uid="{00000000-0005-0000-0000-00002F350000}"/>
    <cellStyle name="Date 2 7 3 2 2" xfId="14119" xr:uid="{00000000-0005-0000-0000-000030350000}"/>
    <cellStyle name="Date 2 7 3 2 2 2" xfId="14120" xr:uid="{00000000-0005-0000-0000-000031350000}"/>
    <cellStyle name="Date 2 7 3 2 2 3" xfId="14121" xr:uid="{00000000-0005-0000-0000-000032350000}"/>
    <cellStyle name="Date 2 7 3 2 2 3 2" xfId="14122" xr:uid="{00000000-0005-0000-0000-000033350000}"/>
    <cellStyle name="Date 2 7 3 2 2 4" xfId="14123" xr:uid="{00000000-0005-0000-0000-000034350000}"/>
    <cellStyle name="Date 2 7 3 2 3" xfId="14124" xr:uid="{00000000-0005-0000-0000-000035350000}"/>
    <cellStyle name="Date 2 7 3 2 3 2" xfId="14125" xr:uid="{00000000-0005-0000-0000-000036350000}"/>
    <cellStyle name="Date 2 7 3 2 3 2 2" xfId="14126" xr:uid="{00000000-0005-0000-0000-000037350000}"/>
    <cellStyle name="Date 2 7 3 2 4" xfId="14127" xr:uid="{00000000-0005-0000-0000-000038350000}"/>
    <cellStyle name="Date 2 7 3 2 5" xfId="14128" xr:uid="{00000000-0005-0000-0000-000039350000}"/>
    <cellStyle name="Date 2 7 3 2 6" xfId="14129" xr:uid="{00000000-0005-0000-0000-00003A350000}"/>
    <cellStyle name="Date 2 7 3 2 7" xfId="14130" xr:uid="{00000000-0005-0000-0000-00003B350000}"/>
    <cellStyle name="Date 2 7 3 3" xfId="14131" xr:uid="{00000000-0005-0000-0000-00003C350000}"/>
    <cellStyle name="Date 2 7 3 3 2" xfId="14132" xr:uid="{00000000-0005-0000-0000-00003D350000}"/>
    <cellStyle name="Date 2 7 3 3 3" xfId="14133" xr:uid="{00000000-0005-0000-0000-00003E350000}"/>
    <cellStyle name="Date 2 7 3 3 3 2" xfId="14134" xr:uid="{00000000-0005-0000-0000-00003F350000}"/>
    <cellStyle name="Date 2 7 3 3 4" xfId="14135" xr:uid="{00000000-0005-0000-0000-000040350000}"/>
    <cellStyle name="Date 2 7 3 4" xfId="14136" xr:uid="{00000000-0005-0000-0000-000041350000}"/>
    <cellStyle name="Date 2 7 3 4 2" xfId="14137" xr:uid="{00000000-0005-0000-0000-000042350000}"/>
    <cellStyle name="Date 2 7 3 4 2 2" xfId="14138" xr:uid="{00000000-0005-0000-0000-000043350000}"/>
    <cellStyle name="Date 2 7 3 5" xfId="14139" xr:uid="{00000000-0005-0000-0000-000044350000}"/>
    <cellStyle name="Date 2 7 3 6" xfId="14140" xr:uid="{00000000-0005-0000-0000-000045350000}"/>
    <cellStyle name="Date 2 7 3 7" xfId="14141" xr:uid="{00000000-0005-0000-0000-000046350000}"/>
    <cellStyle name="Date 2 7 3 8" xfId="14142" xr:uid="{00000000-0005-0000-0000-000047350000}"/>
    <cellStyle name="Date 2 7 4" xfId="14143" xr:uid="{00000000-0005-0000-0000-000048350000}"/>
    <cellStyle name="Date 2 7 4 2" xfId="14144" xr:uid="{00000000-0005-0000-0000-000049350000}"/>
    <cellStyle name="Date 2 7 4 2 2" xfId="14145" xr:uid="{00000000-0005-0000-0000-00004A350000}"/>
    <cellStyle name="Date 2 7 4 2 3" xfId="14146" xr:uid="{00000000-0005-0000-0000-00004B350000}"/>
    <cellStyle name="Date 2 7 4 2 3 2" xfId="14147" xr:uid="{00000000-0005-0000-0000-00004C350000}"/>
    <cellStyle name="Date 2 7 4 2 4" xfId="14148" xr:uid="{00000000-0005-0000-0000-00004D350000}"/>
    <cellStyle name="Date 2 7 4 3" xfId="14149" xr:uid="{00000000-0005-0000-0000-00004E350000}"/>
    <cellStyle name="Date 2 7 4 3 2" xfId="14150" xr:uid="{00000000-0005-0000-0000-00004F350000}"/>
    <cellStyle name="Date 2 7 4 3 2 2" xfId="14151" xr:uid="{00000000-0005-0000-0000-000050350000}"/>
    <cellStyle name="Date 2 7 4 4" xfId="14152" xr:uid="{00000000-0005-0000-0000-000051350000}"/>
    <cellStyle name="Date 2 7 4 5" xfId="14153" xr:uid="{00000000-0005-0000-0000-000052350000}"/>
    <cellStyle name="Date 2 7 4 6" xfId="14154" xr:uid="{00000000-0005-0000-0000-000053350000}"/>
    <cellStyle name="Date 2 7 4 7" xfId="14155" xr:uid="{00000000-0005-0000-0000-000054350000}"/>
    <cellStyle name="Date 2 7 5" xfId="14156" xr:uid="{00000000-0005-0000-0000-000055350000}"/>
    <cellStyle name="Date 2 7 5 2" xfId="14157" xr:uid="{00000000-0005-0000-0000-000056350000}"/>
    <cellStyle name="Date 2 7 5 3" xfId="14158" xr:uid="{00000000-0005-0000-0000-000057350000}"/>
    <cellStyle name="Date 2 7 5 3 2" xfId="14159" xr:uid="{00000000-0005-0000-0000-000058350000}"/>
    <cellStyle name="Date 2 7 6" xfId="14160" xr:uid="{00000000-0005-0000-0000-000059350000}"/>
    <cellStyle name="Date 2 7 7" xfId="14161" xr:uid="{00000000-0005-0000-0000-00005A350000}"/>
    <cellStyle name="Date 2 7 8" xfId="14162" xr:uid="{00000000-0005-0000-0000-00005B350000}"/>
    <cellStyle name="Date 2 7 9" xfId="14163" xr:uid="{00000000-0005-0000-0000-00005C350000}"/>
    <cellStyle name="Date 2 8" xfId="14164" xr:uid="{00000000-0005-0000-0000-00005D350000}"/>
    <cellStyle name="Date 2 8 2" xfId="14165" xr:uid="{00000000-0005-0000-0000-00005E350000}"/>
    <cellStyle name="Date 2 8 2 2" xfId="14166" xr:uid="{00000000-0005-0000-0000-00005F350000}"/>
    <cellStyle name="Date 2 8 2 2 2" xfId="14167" xr:uid="{00000000-0005-0000-0000-000060350000}"/>
    <cellStyle name="Date 2 8 2 2 3" xfId="14168" xr:uid="{00000000-0005-0000-0000-000061350000}"/>
    <cellStyle name="Date 2 8 2 2 3 2" xfId="14169" xr:uid="{00000000-0005-0000-0000-000062350000}"/>
    <cellStyle name="Date 2 8 2 2 4" xfId="14170" xr:uid="{00000000-0005-0000-0000-000063350000}"/>
    <cellStyle name="Date 2 8 2 3" xfId="14171" xr:uid="{00000000-0005-0000-0000-000064350000}"/>
    <cellStyle name="Date 2 8 2 3 2" xfId="14172" xr:uid="{00000000-0005-0000-0000-000065350000}"/>
    <cellStyle name="Date 2 8 2 3 2 2" xfId="14173" xr:uid="{00000000-0005-0000-0000-000066350000}"/>
    <cellStyle name="Date 2 8 2 4" xfId="14174" xr:uid="{00000000-0005-0000-0000-000067350000}"/>
    <cellStyle name="Date 2 8 2 5" xfId="14175" xr:uid="{00000000-0005-0000-0000-000068350000}"/>
    <cellStyle name="Date 2 8 2 6" xfId="14176" xr:uid="{00000000-0005-0000-0000-000069350000}"/>
    <cellStyle name="Date 2 8 2 7" xfId="14177" xr:uid="{00000000-0005-0000-0000-00006A350000}"/>
    <cellStyle name="Date 2 8 3" xfId="14178" xr:uid="{00000000-0005-0000-0000-00006B350000}"/>
    <cellStyle name="Date 2 8 3 2" xfId="14179" xr:uid="{00000000-0005-0000-0000-00006C350000}"/>
    <cellStyle name="Date 2 8 3 3" xfId="14180" xr:uid="{00000000-0005-0000-0000-00006D350000}"/>
    <cellStyle name="Date 2 8 3 3 2" xfId="14181" xr:uid="{00000000-0005-0000-0000-00006E350000}"/>
    <cellStyle name="Date 2 8 3 4" xfId="14182" xr:uid="{00000000-0005-0000-0000-00006F350000}"/>
    <cellStyle name="Date 2 8 4" xfId="14183" xr:uid="{00000000-0005-0000-0000-000070350000}"/>
    <cellStyle name="Date 2 8 4 2" xfId="14184" xr:uid="{00000000-0005-0000-0000-000071350000}"/>
    <cellStyle name="Date 2 8 4 2 2" xfId="14185" xr:uid="{00000000-0005-0000-0000-000072350000}"/>
    <cellStyle name="Date 2 8 5" xfId="14186" xr:uid="{00000000-0005-0000-0000-000073350000}"/>
    <cellStyle name="Date 2 8 6" xfId="14187" xr:uid="{00000000-0005-0000-0000-000074350000}"/>
    <cellStyle name="Date 2 8 7" xfId="14188" xr:uid="{00000000-0005-0000-0000-000075350000}"/>
    <cellStyle name="Date 2 8 8" xfId="14189" xr:uid="{00000000-0005-0000-0000-000076350000}"/>
    <cellStyle name="Date 2 9" xfId="14190" xr:uid="{00000000-0005-0000-0000-000077350000}"/>
    <cellStyle name="Date 2 9 2" xfId="14191" xr:uid="{00000000-0005-0000-0000-000078350000}"/>
    <cellStyle name="Date 2 9 2 2" xfId="14192" xr:uid="{00000000-0005-0000-0000-000079350000}"/>
    <cellStyle name="Date 2 9 2 3" xfId="14193" xr:uid="{00000000-0005-0000-0000-00007A350000}"/>
    <cellStyle name="Date 2 9 2 3 2" xfId="14194" xr:uid="{00000000-0005-0000-0000-00007B350000}"/>
    <cellStyle name="Date 2 9 2 4" xfId="14195" xr:uid="{00000000-0005-0000-0000-00007C350000}"/>
    <cellStyle name="Date 2 9 3" xfId="14196" xr:uid="{00000000-0005-0000-0000-00007D350000}"/>
    <cellStyle name="Date 2 9 3 2" xfId="14197" xr:uid="{00000000-0005-0000-0000-00007E350000}"/>
    <cellStyle name="Date 2 9 3 2 2" xfId="14198" xr:uid="{00000000-0005-0000-0000-00007F350000}"/>
    <cellStyle name="Date 2 9 4" xfId="14199" xr:uid="{00000000-0005-0000-0000-000080350000}"/>
    <cellStyle name="Date 2 9 5" xfId="14200" xr:uid="{00000000-0005-0000-0000-000081350000}"/>
    <cellStyle name="Date 2 9 6" xfId="14201" xr:uid="{00000000-0005-0000-0000-000082350000}"/>
    <cellStyle name="Date 2 9 7" xfId="14202" xr:uid="{00000000-0005-0000-0000-000083350000}"/>
    <cellStyle name="Date 3" xfId="125" xr:uid="{00000000-0005-0000-0000-000084350000}"/>
    <cellStyle name="Date 3 10" xfId="14203" xr:uid="{00000000-0005-0000-0000-000085350000}"/>
    <cellStyle name="Date 3 10 2" xfId="14204" xr:uid="{00000000-0005-0000-0000-000086350000}"/>
    <cellStyle name="Date 3 10 3" xfId="14205" xr:uid="{00000000-0005-0000-0000-000087350000}"/>
    <cellStyle name="Date 3 10 3 2" xfId="14206" xr:uid="{00000000-0005-0000-0000-000088350000}"/>
    <cellStyle name="Date 3 11" xfId="14207" xr:uid="{00000000-0005-0000-0000-000089350000}"/>
    <cellStyle name="Date 3 2" xfId="126" xr:uid="{00000000-0005-0000-0000-00008A350000}"/>
    <cellStyle name="Date 3 2 2" xfId="127" xr:uid="{00000000-0005-0000-0000-00008B350000}"/>
    <cellStyle name="Date 3 2 2 10" xfId="14208" xr:uid="{00000000-0005-0000-0000-00008C350000}"/>
    <cellStyle name="Date 3 2 2 11" xfId="14209" xr:uid="{00000000-0005-0000-0000-00008D350000}"/>
    <cellStyle name="Date 3 2 2 12" xfId="14210" xr:uid="{00000000-0005-0000-0000-00008E350000}"/>
    <cellStyle name="Date 3 2 2 2" xfId="14211" xr:uid="{00000000-0005-0000-0000-00008F350000}"/>
    <cellStyle name="Date 3 2 2 2 2" xfId="14212" xr:uid="{00000000-0005-0000-0000-000090350000}"/>
    <cellStyle name="Date 3 2 2 2 2 10" xfId="14213" xr:uid="{00000000-0005-0000-0000-000091350000}"/>
    <cellStyle name="Date 3 2 2 2 2 11" xfId="14214" xr:uid="{00000000-0005-0000-0000-000092350000}"/>
    <cellStyle name="Date 3 2 2 2 2 2" xfId="14215" xr:uid="{00000000-0005-0000-0000-000093350000}"/>
    <cellStyle name="Date 3 2 2 2 2 2 2" xfId="14216" xr:uid="{00000000-0005-0000-0000-000094350000}"/>
    <cellStyle name="Date 3 2 2 2 2 2 2 2" xfId="14217" xr:uid="{00000000-0005-0000-0000-000095350000}"/>
    <cellStyle name="Date 3 2 2 2 2 2 2 2 2" xfId="14218" xr:uid="{00000000-0005-0000-0000-000096350000}"/>
    <cellStyle name="Date 3 2 2 2 2 2 2 2 2 2" xfId="14219" xr:uid="{00000000-0005-0000-0000-000097350000}"/>
    <cellStyle name="Date 3 2 2 2 2 2 2 2 2 2 2" xfId="14220" xr:uid="{00000000-0005-0000-0000-000098350000}"/>
    <cellStyle name="Date 3 2 2 2 2 2 2 2 2 2 3" xfId="14221" xr:uid="{00000000-0005-0000-0000-000099350000}"/>
    <cellStyle name="Date 3 2 2 2 2 2 2 2 2 2 3 2" xfId="14222" xr:uid="{00000000-0005-0000-0000-00009A350000}"/>
    <cellStyle name="Date 3 2 2 2 2 2 2 2 2 2 4" xfId="14223" xr:uid="{00000000-0005-0000-0000-00009B350000}"/>
    <cellStyle name="Date 3 2 2 2 2 2 2 2 2 3" xfId="14224" xr:uid="{00000000-0005-0000-0000-00009C350000}"/>
    <cellStyle name="Date 3 2 2 2 2 2 2 2 2 3 2" xfId="14225" xr:uid="{00000000-0005-0000-0000-00009D350000}"/>
    <cellStyle name="Date 3 2 2 2 2 2 2 2 2 3 2 2" xfId="14226" xr:uid="{00000000-0005-0000-0000-00009E350000}"/>
    <cellStyle name="Date 3 2 2 2 2 2 2 2 2 4" xfId="14227" xr:uid="{00000000-0005-0000-0000-00009F350000}"/>
    <cellStyle name="Date 3 2 2 2 2 2 2 2 2 5" xfId="14228" xr:uid="{00000000-0005-0000-0000-0000A0350000}"/>
    <cellStyle name="Date 3 2 2 2 2 2 2 2 2 6" xfId="14229" xr:uid="{00000000-0005-0000-0000-0000A1350000}"/>
    <cellStyle name="Date 3 2 2 2 2 2 2 2 2 7" xfId="14230" xr:uid="{00000000-0005-0000-0000-0000A2350000}"/>
    <cellStyle name="Date 3 2 2 2 2 2 2 2 3" xfId="14231" xr:uid="{00000000-0005-0000-0000-0000A3350000}"/>
    <cellStyle name="Date 3 2 2 2 2 2 2 2 3 2" xfId="14232" xr:uid="{00000000-0005-0000-0000-0000A4350000}"/>
    <cellStyle name="Date 3 2 2 2 2 2 2 2 3 3" xfId="14233" xr:uid="{00000000-0005-0000-0000-0000A5350000}"/>
    <cellStyle name="Date 3 2 2 2 2 2 2 2 3 3 2" xfId="14234" xr:uid="{00000000-0005-0000-0000-0000A6350000}"/>
    <cellStyle name="Date 3 2 2 2 2 2 2 2 3 4" xfId="14235" xr:uid="{00000000-0005-0000-0000-0000A7350000}"/>
    <cellStyle name="Date 3 2 2 2 2 2 2 2 4" xfId="14236" xr:uid="{00000000-0005-0000-0000-0000A8350000}"/>
    <cellStyle name="Date 3 2 2 2 2 2 2 2 4 2" xfId="14237" xr:uid="{00000000-0005-0000-0000-0000A9350000}"/>
    <cellStyle name="Date 3 2 2 2 2 2 2 2 4 2 2" xfId="14238" xr:uid="{00000000-0005-0000-0000-0000AA350000}"/>
    <cellStyle name="Date 3 2 2 2 2 2 2 2 5" xfId="14239" xr:uid="{00000000-0005-0000-0000-0000AB350000}"/>
    <cellStyle name="Date 3 2 2 2 2 2 2 2 6" xfId="14240" xr:uid="{00000000-0005-0000-0000-0000AC350000}"/>
    <cellStyle name="Date 3 2 2 2 2 2 2 2 7" xfId="14241" xr:uid="{00000000-0005-0000-0000-0000AD350000}"/>
    <cellStyle name="Date 3 2 2 2 2 2 2 2 8" xfId="14242" xr:uid="{00000000-0005-0000-0000-0000AE350000}"/>
    <cellStyle name="Date 3 2 2 2 2 2 2 3" xfId="14243" xr:uid="{00000000-0005-0000-0000-0000AF350000}"/>
    <cellStyle name="Date 3 2 2 2 2 2 2 3 2" xfId="14244" xr:uid="{00000000-0005-0000-0000-0000B0350000}"/>
    <cellStyle name="Date 3 2 2 2 2 2 2 3 2 2" xfId="14245" xr:uid="{00000000-0005-0000-0000-0000B1350000}"/>
    <cellStyle name="Date 3 2 2 2 2 2 2 3 2 3" xfId="14246" xr:uid="{00000000-0005-0000-0000-0000B2350000}"/>
    <cellStyle name="Date 3 2 2 2 2 2 2 3 2 3 2" xfId="14247" xr:uid="{00000000-0005-0000-0000-0000B3350000}"/>
    <cellStyle name="Date 3 2 2 2 2 2 2 3 2 4" xfId="14248" xr:uid="{00000000-0005-0000-0000-0000B4350000}"/>
    <cellStyle name="Date 3 2 2 2 2 2 2 3 3" xfId="14249" xr:uid="{00000000-0005-0000-0000-0000B5350000}"/>
    <cellStyle name="Date 3 2 2 2 2 2 2 3 3 2" xfId="14250" xr:uid="{00000000-0005-0000-0000-0000B6350000}"/>
    <cellStyle name="Date 3 2 2 2 2 2 2 3 3 2 2" xfId="14251" xr:uid="{00000000-0005-0000-0000-0000B7350000}"/>
    <cellStyle name="Date 3 2 2 2 2 2 2 3 4" xfId="14252" xr:uid="{00000000-0005-0000-0000-0000B8350000}"/>
    <cellStyle name="Date 3 2 2 2 2 2 2 3 5" xfId="14253" xr:uid="{00000000-0005-0000-0000-0000B9350000}"/>
    <cellStyle name="Date 3 2 2 2 2 2 2 3 6" xfId="14254" xr:uid="{00000000-0005-0000-0000-0000BA350000}"/>
    <cellStyle name="Date 3 2 2 2 2 2 2 3 7" xfId="14255" xr:uid="{00000000-0005-0000-0000-0000BB350000}"/>
    <cellStyle name="Date 3 2 2 2 2 2 2 4" xfId="14256" xr:uid="{00000000-0005-0000-0000-0000BC350000}"/>
    <cellStyle name="Date 3 2 2 2 2 2 2 4 2" xfId="14257" xr:uid="{00000000-0005-0000-0000-0000BD350000}"/>
    <cellStyle name="Date 3 2 2 2 2 2 2 4 3" xfId="14258" xr:uid="{00000000-0005-0000-0000-0000BE350000}"/>
    <cellStyle name="Date 3 2 2 2 2 2 2 4 3 2" xfId="14259" xr:uid="{00000000-0005-0000-0000-0000BF350000}"/>
    <cellStyle name="Date 3 2 2 2 2 2 2 5" xfId="14260" xr:uid="{00000000-0005-0000-0000-0000C0350000}"/>
    <cellStyle name="Date 3 2 2 2 2 2 3" xfId="14261" xr:uid="{00000000-0005-0000-0000-0000C1350000}"/>
    <cellStyle name="Date 3 2 2 2 2 2 3 2" xfId="14262" xr:uid="{00000000-0005-0000-0000-0000C2350000}"/>
    <cellStyle name="Date 3 2 2 2 2 2 3 2 2" xfId="14263" xr:uid="{00000000-0005-0000-0000-0000C3350000}"/>
    <cellStyle name="Date 3 2 2 2 2 2 3 2 2 2" xfId="14264" xr:uid="{00000000-0005-0000-0000-0000C4350000}"/>
    <cellStyle name="Date 3 2 2 2 2 2 3 2 2 3" xfId="14265" xr:uid="{00000000-0005-0000-0000-0000C5350000}"/>
    <cellStyle name="Date 3 2 2 2 2 2 3 2 2 3 2" xfId="14266" xr:uid="{00000000-0005-0000-0000-0000C6350000}"/>
    <cellStyle name="Date 3 2 2 2 2 2 3 2 2 4" xfId="14267" xr:uid="{00000000-0005-0000-0000-0000C7350000}"/>
    <cellStyle name="Date 3 2 2 2 2 2 3 2 3" xfId="14268" xr:uid="{00000000-0005-0000-0000-0000C8350000}"/>
    <cellStyle name="Date 3 2 2 2 2 2 3 2 3 2" xfId="14269" xr:uid="{00000000-0005-0000-0000-0000C9350000}"/>
    <cellStyle name="Date 3 2 2 2 2 2 3 2 3 2 2" xfId="14270" xr:uid="{00000000-0005-0000-0000-0000CA350000}"/>
    <cellStyle name="Date 3 2 2 2 2 2 3 2 4" xfId="14271" xr:uid="{00000000-0005-0000-0000-0000CB350000}"/>
    <cellStyle name="Date 3 2 2 2 2 2 3 2 5" xfId="14272" xr:uid="{00000000-0005-0000-0000-0000CC350000}"/>
    <cellStyle name="Date 3 2 2 2 2 2 3 2 6" xfId="14273" xr:uid="{00000000-0005-0000-0000-0000CD350000}"/>
    <cellStyle name="Date 3 2 2 2 2 2 3 2 7" xfId="14274" xr:uid="{00000000-0005-0000-0000-0000CE350000}"/>
    <cellStyle name="Date 3 2 2 2 2 2 3 3" xfId="14275" xr:uid="{00000000-0005-0000-0000-0000CF350000}"/>
    <cellStyle name="Date 3 2 2 2 2 2 3 3 2" xfId="14276" xr:uid="{00000000-0005-0000-0000-0000D0350000}"/>
    <cellStyle name="Date 3 2 2 2 2 2 3 3 3" xfId="14277" xr:uid="{00000000-0005-0000-0000-0000D1350000}"/>
    <cellStyle name="Date 3 2 2 2 2 2 3 3 3 2" xfId="14278" xr:uid="{00000000-0005-0000-0000-0000D2350000}"/>
    <cellStyle name="Date 3 2 2 2 2 2 3 3 4" xfId="14279" xr:uid="{00000000-0005-0000-0000-0000D3350000}"/>
    <cellStyle name="Date 3 2 2 2 2 2 3 4" xfId="14280" xr:uid="{00000000-0005-0000-0000-0000D4350000}"/>
    <cellStyle name="Date 3 2 2 2 2 2 3 4 2" xfId="14281" xr:uid="{00000000-0005-0000-0000-0000D5350000}"/>
    <cellStyle name="Date 3 2 2 2 2 2 3 4 2 2" xfId="14282" xr:uid="{00000000-0005-0000-0000-0000D6350000}"/>
    <cellStyle name="Date 3 2 2 2 2 2 3 5" xfId="14283" xr:uid="{00000000-0005-0000-0000-0000D7350000}"/>
    <cellStyle name="Date 3 2 2 2 2 2 3 6" xfId="14284" xr:uid="{00000000-0005-0000-0000-0000D8350000}"/>
    <cellStyle name="Date 3 2 2 2 2 2 3 7" xfId="14285" xr:uid="{00000000-0005-0000-0000-0000D9350000}"/>
    <cellStyle name="Date 3 2 2 2 2 2 3 8" xfId="14286" xr:uid="{00000000-0005-0000-0000-0000DA350000}"/>
    <cellStyle name="Date 3 2 2 2 2 2 4" xfId="14287" xr:uid="{00000000-0005-0000-0000-0000DB350000}"/>
    <cellStyle name="Date 3 2 2 2 2 2 4 2" xfId="14288" xr:uid="{00000000-0005-0000-0000-0000DC350000}"/>
    <cellStyle name="Date 3 2 2 2 2 2 4 2 2" xfId="14289" xr:uid="{00000000-0005-0000-0000-0000DD350000}"/>
    <cellStyle name="Date 3 2 2 2 2 2 4 2 3" xfId="14290" xr:uid="{00000000-0005-0000-0000-0000DE350000}"/>
    <cellStyle name="Date 3 2 2 2 2 2 4 2 3 2" xfId="14291" xr:uid="{00000000-0005-0000-0000-0000DF350000}"/>
    <cellStyle name="Date 3 2 2 2 2 2 4 2 4" xfId="14292" xr:uid="{00000000-0005-0000-0000-0000E0350000}"/>
    <cellStyle name="Date 3 2 2 2 2 2 4 3" xfId="14293" xr:uid="{00000000-0005-0000-0000-0000E1350000}"/>
    <cellStyle name="Date 3 2 2 2 2 2 4 3 2" xfId="14294" xr:uid="{00000000-0005-0000-0000-0000E2350000}"/>
    <cellStyle name="Date 3 2 2 2 2 2 4 3 2 2" xfId="14295" xr:uid="{00000000-0005-0000-0000-0000E3350000}"/>
    <cellStyle name="Date 3 2 2 2 2 2 4 4" xfId="14296" xr:uid="{00000000-0005-0000-0000-0000E4350000}"/>
    <cellStyle name="Date 3 2 2 2 2 2 4 5" xfId="14297" xr:uid="{00000000-0005-0000-0000-0000E5350000}"/>
    <cellStyle name="Date 3 2 2 2 2 2 4 6" xfId="14298" xr:uid="{00000000-0005-0000-0000-0000E6350000}"/>
    <cellStyle name="Date 3 2 2 2 2 2 4 7" xfId="14299" xr:uid="{00000000-0005-0000-0000-0000E7350000}"/>
    <cellStyle name="Date 3 2 2 2 2 2 5" xfId="14300" xr:uid="{00000000-0005-0000-0000-0000E8350000}"/>
    <cellStyle name="Date 3 2 2 2 2 2 5 2" xfId="14301" xr:uid="{00000000-0005-0000-0000-0000E9350000}"/>
    <cellStyle name="Date 3 2 2 2 2 2 5 3" xfId="14302" xr:uid="{00000000-0005-0000-0000-0000EA350000}"/>
    <cellStyle name="Date 3 2 2 2 2 2 5 3 2" xfId="14303" xr:uid="{00000000-0005-0000-0000-0000EB350000}"/>
    <cellStyle name="Date 3 2 2 2 2 2 6" xfId="14304" xr:uid="{00000000-0005-0000-0000-0000EC350000}"/>
    <cellStyle name="Date 3 2 2 2 2 2 7" xfId="14305" xr:uid="{00000000-0005-0000-0000-0000ED350000}"/>
    <cellStyle name="Date 3 2 2 2 2 2 8" xfId="14306" xr:uid="{00000000-0005-0000-0000-0000EE350000}"/>
    <cellStyle name="Date 3 2 2 2 2 2 9" xfId="14307" xr:uid="{00000000-0005-0000-0000-0000EF350000}"/>
    <cellStyle name="Date 3 2 2 2 2 3" xfId="14308" xr:uid="{00000000-0005-0000-0000-0000F0350000}"/>
    <cellStyle name="Date 3 2 2 2 2 3 2" xfId="14309" xr:uid="{00000000-0005-0000-0000-0000F1350000}"/>
    <cellStyle name="Date 3 2 2 2 2 3 2 2" xfId="14310" xr:uid="{00000000-0005-0000-0000-0000F2350000}"/>
    <cellStyle name="Date 3 2 2 2 2 3 2 2 2" xfId="14311" xr:uid="{00000000-0005-0000-0000-0000F3350000}"/>
    <cellStyle name="Date 3 2 2 2 2 3 2 2 2 2" xfId="14312" xr:uid="{00000000-0005-0000-0000-0000F4350000}"/>
    <cellStyle name="Date 3 2 2 2 2 3 2 2 2 3" xfId="14313" xr:uid="{00000000-0005-0000-0000-0000F5350000}"/>
    <cellStyle name="Date 3 2 2 2 2 3 2 2 2 3 2" xfId="14314" xr:uid="{00000000-0005-0000-0000-0000F6350000}"/>
    <cellStyle name="Date 3 2 2 2 2 3 2 2 2 4" xfId="14315" xr:uid="{00000000-0005-0000-0000-0000F7350000}"/>
    <cellStyle name="Date 3 2 2 2 2 3 2 2 3" xfId="14316" xr:uid="{00000000-0005-0000-0000-0000F8350000}"/>
    <cellStyle name="Date 3 2 2 2 2 3 2 2 3 2" xfId="14317" xr:uid="{00000000-0005-0000-0000-0000F9350000}"/>
    <cellStyle name="Date 3 2 2 2 2 3 2 2 3 2 2" xfId="14318" xr:uid="{00000000-0005-0000-0000-0000FA350000}"/>
    <cellStyle name="Date 3 2 2 2 2 3 2 2 4" xfId="14319" xr:uid="{00000000-0005-0000-0000-0000FB350000}"/>
    <cellStyle name="Date 3 2 2 2 2 3 2 2 5" xfId="14320" xr:uid="{00000000-0005-0000-0000-0000FC350000}"/>
    <cellStyle name="Date 3 2 2 2 2 3 2 2 6" xfId="14321" xr:uid="{00000000-0005-0000-0000-0000FD350000}"/>
    <cellStyle name="Date 3 2 2 2 2 3 2 2 7" xfId="14322" xr:uid="{00000000-0005-0000-0000-0000FE350000}"/>
    <cellStyle name="Date 3 2 2 2 2 3 2 3" xfId="14323" xr:uid="{00000000-0005-0000-0000-0000FF350000}"/>
    <cellStyle name="Date 3 2 2 2 2 3 2 3 2" xfId="14324" xr:uid="{00000000-0005-0000-0000-000000360000}"/>
    <cellStyle name="Date 3 2 2 2 2 3 2 3 3" xfId="14325" xr:uid="{00000000-0005-0000-0000-000001360000}"/>
    <cellStyle name="Date 3 2 2 2 2 3 2 3 3 2" xfId="14326" xr:uid="{00000000-0005-0000-0000-000002360000}"/>
    <cellStyle name="Date 3 2 2 2 2 3 2 3 4" xfId="14327" xr:uid="{00000000-0005-0000-0000-000003360000}"/>
    <cellStyle name="Date 3 2 2 2 2 3 2 4" xfId="14328" xr:uid="{00000000-0005-0000-0000-000004360000}"/>
    <cellStyle name="Date 3 2 2 2 2 3 2 4 2" xfId="14329" xr:uid="{00000000-0005-0000-0000-000005360000}"/>
    <cellStyle name="Date 3 2 2 2 2 3 2 4 2 2" xfId="14330" xr:uid="{00000000-0005-0000-0000-000006360000}"/>
    <cellStyle name="Date 3 2 2 2 2 3 2 5" xfId="14331" xr:uid="{00000000-0005-0000-0000-000007360000}"/>
    <cellStyle name="Date 3 2 2 2 2 3 2 6" xfId="14332" xr:uid="{00000000-0005-0000-0000-000008360000}"/>
    <cellStyle name="Date 3 2 2 2 2 3 2 7" xfId="14333" xr:uid="{00000000-0005-0000-0000-000009360000}"/>
    <cellStyle name="Date 3 2 2 2 2 3 2 8" xfId="14334" xr:uid="{00000000-0005-0000-0000-00000A360000}"/>
    <cellStyle name="Date 3 2 2 2 2 3 3" xfId="14335" xr:uid="{00000000-0005-0000-0000-00000B360000}"/>
    <cellStyle name="Date 3 2 2 2 2 3 3 2" xfId="14336" xr:uid="{00000000-0005-0000-0000-00000C360000}"/>
    <cellStyle name="Date 3 2 2 2 2 3 3 2 2" xfId="14337" xr:uid="{00000000-0005-0000-0000-00000D360000}"/>
    <cellStyle name="Date 3 2 2 2 2 3 3 2 3" xfId="14338" xr:uid="{00000000-0005-0000-0000-00000E360000}"/>
    <cellStyle name="Date 3 2 2 2 2 3 3 2 3 2" xfId="14339" xr:uid="{00000000-0005-0000-0000-00000F360000}"/>
    <cellStyle name="Date 3 2 2 2 2 3 3 2 4" xfId="14340" xr:uid="{00000000-0005-0000-0000-000010360000}"/>
    <cellStyle name="Date 3 2 2 2 2 3 3 3" xfId="14341" xr:uid="{00000000-0005-0000-0000-000011360000}"/>
    <cellStyle name="Date 3 2 2 2 2 3 3 3 2" xfId="14342" xr:uid="{00000000-0005-0000-0000-000012360000}"/>
    <cellStyle name="Date 3 2 2 2 2 3 3 3 2 2" xfId="14343" xr:uid="{00000000-0005-0000-0000-000013360000}"/>
    <cellStyle name="Date 3 2 2 2 2 3 3 4" xfId="14344" xr:uid="{00000000-0005-0000-0000-000014360000}"/>
    <cellStyle name="Date 3 2 2 2 2 3 3 5" xfId="14345" xr:uid="{00000000-0005-0000-0000-000015360000}"/>
    <cellStyle name="Date 3 2 2 2 2 3 3 6" xfId="14346" xr:uid="{00000000-0005-0000-0000-000016360000}"/>
    <cellStyle name="Date 3 2 2 2 2 3 3 7" xfId="14347" xr:uid="{00000000-0005-0000-0000-000017360000}"/>
    <cellStyle name="Date 3 2 2 2 2 3 4" xfId="14348" xr:uid="{00000000-0005-0000-0000-000018360000}"/>
    <cellStyle name="Date 3 2 2 2 2 3 4 2" xfId="14349" xr:uid="{00000000-0005-0000-0000-000019360000}"/>
    <cellStyle name="Date 3 2 2 2 2 3 4 3" xfId="14350" xr:uid="{00000000-0005-0000-0000-00001A360000}"/>
    <cellStyle name="Date 3 2 2 2 2 3 4 3 2" xfId="14351" xr:uid="{00000000-0005-0000-0000-00001B360000}"/>
    <cellStyle name="Date 3 2 2 2 2 3 5" xfId="14352" xr:uid="{00000000-0005-0000-0000-00001C360000}"/>
    <cellStyle name="Date 3 2 2 2 2 4" xfId="14353" xr:uid="{00000000-0005-0000-0000-00001D360000}"/>
    <cellStyle name="Date 3 2 2 2 2 4 2" xfId="14354" xr:uid="{00000000-0005-0000-0000-00001E360000}"/>
    <cellStyle name="Date 3 2 2 2 2 4 2 2" xfId="14355" xr:uid="{00000000-0005-0000-0000-00001F360000}"/>
    <cellStyle name="Date 3 2 2 2 2 4 2 2 2" xfId="14356" xr:uid="{00000000-0005-0000-0000-000020360000}"/>
    <cellStyle name="Date 3 2 2 2 2 4 2 2 2 2" xfId="14357" xr:uid="{00000000-0005-0000-0000-000021360000}"/>
    <cellStyle name="Date 3 2 2 2 2 4 2 2 2 2 2" xfId="14358" xr:uid="{00000000-0005-0000-0000-000022360000}"/>
    <cellStyle name="Date 3 2 2 2 2 4 2 2 2 2 3" xfId="14359" xr:uid="{00000000-0005-0000-0000-000023360000}"/>
    <cellStyle name="Date 3 2 2 2 2 4 2 2 2 2 3 2" xfId="14360" xr:uid="{00000000-0005-0000-0000-000024360000}"/>
    <cellStyle name="Date 3 2 2 2 2 4 2 2 2 2 4" xfId="14361" xr:uid="{00000000-0005-0000-0000-000025360000}"/>
    <cellStyle name="Date 3 2 2 2 2 4 2 2 2 3" xfId="14362" xr:uid="{00000000-0005-0000-0000-000026360000}"/>
    <cellStyle name="Date 3 2 2 2 2 4 2 2 2 3 2" xfId="14363" xr:uid="{00000000-0005-0000-0000-000027360000}"/>
    <cellStyle name="Date 3 2 2 2 2 4 2 2 2 3 2 2" xfId="14364" xr:uid="{00000000-0005-0000-0000-000028360000}"/>
    <cellStyle name="Date 3 2 2 2 2 4 2 2 2 4" xfId="14365" xr:uid="{00000000-0005-0000-0000-000029360000}"/>
    <cellStyle name="Date 3 2 2 2 2 4 2 2 2 5" xfId="14366" xr:uid="{00000000-0005-0000-0000-00002A360000}"/>
    <cellStyle name="Date 3 2 2 2 2 4 2 2 2 6" xfId="14367" xr:uid="{00000000-0005-0000-0000-00002B360000}"/>
    <cellStyle name="Date 3 2 2 2 2 4 2 2 2 7" xfId="14368" xr:uid="{00000000-0005-0000-0000-00002C360000}"/>
    <cellStyle name="Date 3 2 2 2 2 4 2 2 3" xfId="14369" xr:uid="{00000000-0005-0000-0000-00002D360000}"/>
    <cellStyle name="Date 3 2 2 2 2 4 2 2 3 2" xfId="14370" xr:uid="{00000000-0005-0000-0000-00002E360000}"/>
    <cellStyle name="Date 3 2 2 2 2 4 2 2 3 3" xfId="14371" xr:uid="{00000000-0005-0000-0000-00002F360000}"/>
    <cellStyle name="Date 3 2 2 2 2 4 2 2 3 3 2" xfId="14372" xr:uid="{00000000-0005-0000-0000-000030360000}"/>
    <cellStyle name="Date 3 2 2 2 2 4 2 2 3 4" xfId="14373" xr:uid="{00000000-0005-0000-0000-000031360000}"/>
    <cellStyle name="Date 3 2 2 2 2 4 2 2 4" xfId="14374" xr:uid="{00000000-0005-0000-0000-000032360000}"/>
    <cellStyle name="Date 3 2 2 2 2 4 2 2 4 2" xfId="14375" xr:uid="{00000000-0005-0000-0000-000033360000}"/>
    <cellStyle name="Date 3 2 2 2 2 4 2 2 4 2 2" xfId="14376" xr:uid="{00000000-0005-0000-0000-000034360000}"/>
    <cellStyle name="Date 3 2 2 2 2 4 2 2 5" xfId="14377" xr:uid="{00000000-0005-0000-0000-000035360000}"/>
    <cellStyle name="Date 3 2 2 2 2 4 2 2 6" xfId="14378" xr:uid="{00000000-0005-0000-0000-000036360000}"/>
    <cellStyle name="Date 3 2 2 2 2 4 2 2 7" xfId="14379" xr:uid="{00000000-0005-0000-0000-000037360000}"/>
    <cellStyle name="Date 3 2 2 2 2 4 2 2 8" xfId="14380" xr:uid="{00000000-0005-0000-0000-000038360000}"/>
    <cellStyle name="Date 3 2 2 2 2 4 2 3" xfId="14381" xr:uid="{00000000-0005-0000-0000-000039360000}"/>
    <cellStyle name="Date 3 2 2 2 2 4 2 3 2" xfId="14382" xr:uid="{00000000-0005-0000-0000-00003A360000}"/>
    <cellStyle name="Date 3 2 2 2 2 4 2 3 2 2" xfId="14383" xr:uid="{00000000-0005-0000-0000-00003B360000}"/>
    <cellStyle name="Date 3 2 2 2 2 4 2 3 2 3" xfId="14384" xr:uid="{00000000-0005-0000-0000-00003C360000}"/>
    <cellStyle name="Date 3 2 2 2 2 4 2 3 2 3 2" xfId="14385" xr:uid="{00000000-0005-0000-0000-00003D360000}"/>
    <cellStyle name="Date 3 2 2 2 2 4 2 3 2 4" xfId="14386" xr:uid="{00000000-0005-0000-0000-00003E360000}"/>
    <cellStyle name="Date 3 2 2 2 2 4 2 3 3" xfId="14387" xr:uid="{00000000-0005-0000-0000-00003F360000}"/>
    <cellStyle name="Date 3 2 2 2 2 4 2 3 3 2" xfId="14388" xr:uid="{00000000-0005-0000-0000-000040360000}"/>
    <cellStyle name="Date 3 2 2 2 2 4 2 3 3 2 2" xfId="14389" xr:uid="{00000000-0005-0000-0000-000041360000}"/>
    <cellStyle name="Date 3 2 2 2 2 4 2 3 4" xfId="14390" xr:uid="{00000000-0005-0000-0000-000042360000}"/>
    <cellStyle name="Date 3 2 2 2 2 4 2 3 5" xfId="14391" xr:uid="{00000000-0005-0000-0000-000043360000}"/>
    <cellStyle name="Date 3 2 2 2 2 4 2 3 6" xfId="14392" xr:uid="{00000000-0005-0000-0000-000044360000}"/>
    <cellStyle name="Date 3 2 2 2 2 4 2 3 7" xfId="14393" xr:uid="{00000000-0005-0000-0000-000045360000}"/>
    <cellStyle name="Date 3 2 2 2 2 4 2 4" xfId="14394" xr:uid="{00000000-0005-0000-0000-000046360000}"/>
    <cellStyle name="Date 3 2 2 2 2 4 2 4 2" xfId="14395" xr:uid="{00000000-0005-0000-0000-000047360000}"/>
    <cellStyle name="Date 3 2 2 2 2 4 2 4 3" xfId="14396" xr:uid="{00000000-0005-0000-0000-000048360000}"/>
    <cellStyle name="Date 3 2 2 2 2 4 2 4 3 2" xfId="14397" xr:uid="{00000000-0005-0000-0000-000049360000}"/>
    <cellStyle name="Date 3 2 2 2 2 4 2 5" xfId="14398" xr:uid="{00000000-0005-0000-0000-00004A360000}"/>
    <cellStyle name="Date 3 2 2 2 2 4 3" xfId="14399" xr:uid="{00000000-0005-0000-0000-00004B360000}"/>
    <cellStyle name="Date 3 2 2 2 2 4 3 2" xfId="14400" xr:uid="{00000000-0005-0000-0000-00004C360000}"/>
    <cellStyle name="Date 3 2 2 2 2 4 3 2 2" xfId="14401" xr:uid="{00000000-0005-0000-0000-00004D360000}"/>
    <cellStyle name="Date 3 2 2 2 2 4 3 2 2 2" xfId="14402" xr:uid="{00000000-0005-0000-0000-00004E360000}"/>
    <cellStyle name="Date 3 2 2 2 2 4 3 2 2 3" xfId="14403" xr:uid="{00000000-0005-0000-0000-00004F360000}"/>
    <cellStyle name="Date 3 2 2 2 2 4 3 2 2 3 2" xfId="14404" xr:uid="{00000000-0005-0000-0000-000050360000}"/>
    <cellStyle name="Date 3 2 2 2 2 4 3 2 2 4" xfId="14405" xr:uid="{00000000-0005-0000-0000-000051360000}"/>
    <cellStyle name="Date 3 2 2 2 2 4 3 2 3" xfId="14406" xr:uid="{00000000-0005-0000-0000-000052360000}"/>
    <cellStyle name="Date 3 2 2 2 2 4 3 2 3 2" xfId="14407" xr:uid="{00000000-0005-0000-0000-000053360000}"/>
    <cellStyle name="Date 3 2 2 2 2 4 3 2 3 2 2" xfId="14408" xr:uid="{00000000-0005-0000-0000-000054360000}"/>
    <cellStyle name="Date 3 2 2 2 2 4 3 2 4" xfId="14409" xr:uid="{00000000-0005-0000-0000-000055360000}"/>
    <cellStyle name="Date 3 2 2 2 2 4 3 2 5" xfId="14410" xr:uid="{00000000-0005-0000-0000-000056360000}"/>
    <cellStyle name="Date 3 2 2 2 2 4 3 2 6" xfId="14411" xr:uid="{00000000-0005-0000-0000-000057360000}"/>
    <cellStyle name="Date 3 2 2 2 2 4 3 2 7" xfId="14412" xr:uid="{00000000-0005-0000-0000-000058360000}"/>
    <cellStyle name="Date 3 2 2 2 2 4 3 3" xfId="14413" xr:uid="{00000000-0005-0000-0000-000059360000}"/>
    <cellStyle name="Date 3 2 2 2 2 4 3 3 2" xfId="14414" xr:uid="{00000000-0005-0000-0000-00005A360000}"/>
    <cellStyle name="Date 3 2 2 2 2 4 3 3 3" xfId="14415" xr:uid="{00000000-0005-0000-0000-00005B360000}"/>
    <cellStyle name="Date 3 2 2 2 2 4 3 3 3 2" xfId="14416" xr:uid="{00000000-0005-0000-0000-00005C360000}"/>
    <cellStyle name="Date 3 2 2 2 2 4 3 3 4" xfId="14417" xr:uid="{00000000-0005-0000-0000-00005D360000}"/>
    <cellStyle name="Date 3 2 2 2 2 4 3 4" xfId="14418" xr:uid="{00000000-0005-0000-0000-00005E360000}"/>
    <cellStyle name="Date 3 2 2 2 2 4 3 4 2" xfId="14419" xr:uid="{00000000-0005-0000-0000-00005F360000}"/>
    <cellStyle name="Date 3 2 2 2 2 4 3 4 2 2" xfId="14420" xr:uid="{00000000-0005-0000-0000-000060360000}"/>
    <cellStyle name="Date 3 2 2 2 2 4 3 5" xfId="14421" xr:uid="{00000000-0005-0000-0000-000061360000}"/>
    <cellStyle name="Date 3 2 2 2 2 4 3 6" xfId="14422" xr:uid="{00000000-0005-0000-0000-000062360000}"/>
    <cellStyle name="Date 3 2 2 2 2 4 3 7" xfId="14423" xr:uid="{00000000-0005-0000-0000-000063360000}"/>
    <cellStyle name="Date 3 2 2 2 2 4 3 8" xfId="14424" xr:uid="{00000000-0005-0000-0000-000064360000}"/>
    <cellStyle name="Date 3 2 2 2 2 4 4" xfId="14425" xr:uid="{00000000-0005-0000-0000-000065360000}"/>
    <cellStyle name="Date 3 2 2 2 2 4 4 2" xfId="14426" xr:uid="{00000000-0005-0000-0000-000066360000}"/>
    <cellStyle name="Date 3 2 2 2 2 4 4 2 2" xfId="14427" xr:uid="{00000000-0005-0000-0000-000067360000}"/>
    <cellStyle name="Date 3 2 2 2 2 4 4 2 3" xfId="14428" xr:uid="{00000000-0005-0000-0000-000068360000}"/>
    <cellStyle name="Date 3 2 2 2 2 4 4 2 3 2" xfId="14429" xr:uid="{00000000-0005-0000-0000-000069360000}"/>
    <cellStyle name="Date 3 2 2 2 2 4 4 2 4" xfId="14430" xr:uid="{00000000-0005-0000-0000-00006A360000}"/>
    <cellStyle name="Date 3 2 2 2 2 4 4 3" xfId="14431" xr:uid="{00000000-0005-0000-0000-00006B360000}"/>
    <cellStyle name="Date 3 2 2 2 2 4 4 3 2" xfId="14432" xr:uid="{00000000-0005-0000-0000-00006C360000}"/>
    <cellStyle name="Date 3 2 2 2 2 4 4 3 2 2" xfId="14433" xr:uid="{00000000-0005-0000-0000-00006D360000}"/>
    <cellStyle name="Date 3 2 2 2 2 4 4 4" xfId="14434" xr:uid="{00000000-0005-0000-0000-00006E360000}"/>
    <cellStyle name="Date 3 2 2 2 2 4 4 5" xfId="14435" xr:uid="{00000000-0005-0000-0000-00006F360000}"/>
    <cellStyle name="Date 3 2 2 2 2 4 4 6" xfId="14436" xr:uid="{00000000-0005-0000-0000-000070360000}"/>
    <cellStyle name="Date 3 2 2 2 2 4 4 7" xfId="14437" xr:uid="{00000000-0005-0000-0000-000071360000}"/>
    <cellStyle name="Date 3 2 2 2 2 4 5" xfId="14438" xr:uid="{00000000-0005-0000-0000-000072360000}"/>
    <cellStyle name="Date 3 2 2 2 2 4 5 2" xfId="14439" xr:uid="{00000000-0005-0000-0000-000073360000}"/>
    <cellStyle name="Date 3 2 2 2 2 4 5 3" xfId="14440" xr:uid="{00000000-0005-0000-0000-000074360000}"/>
    <cellStyle name="Date 3 2 2 2 2 4 5 3 2" xfId="14441" xr:uid="{00000000-0005-0000-0000-000075360000}"/>
    <cellStyle name="Date 3 2 2 2 2 4 6" xfId="14442" xr:uid="{00000000-0005-0000-0000-000076360000}"/>
    <cellStyle name="Date 3 2 2 2 2 4 7" xfId="14443" xr:uid="{00000000-0005-0000-0000-000077360000}"/>
    <cellStyle name="Date 3 2 2 2 2 4 8" xfId="14444" xr:uid="{00000000-0005-0000-0000-000078360000}"/>
    <cellStyle name="Date 3 2 2 2 2 4 9" xfId="14445" xr:uid="{00000000-0005-0000-0000-000079360000}"/>
    <cellStyle name="Date 3 2 2 2 2 5" xfId="14446" xr:uid="{00000000-0005-0000-0000-00007A360000}"/>
    <cellStyle name="Date 3 2 2 2 2 5 2" xfId="14447" xr:uid="{00000000-0005-0000-0000-00007B360000}"/>
    <cellStyle name="Date 3 2 2 2 2 5 2 2" xfId="14448" xr:uid="{00000000-0005-0000-0000-00007C360000}"/>
    <cellStyle name="Date 3 2 2 2 2 5 2 2 2" xfId="14449" xr:uid="{00000000-0005-0000-0000-00007D360000}"/>
    <cellStyle name="Date 3 2 2 2 2 5 2 2 3" xfId="14450" xr:uid="{00000000-0005-0000-0000-00007E360000}"/>
    <cellStyle name="Date 3 2 2 2 2 5 2 2 3 2" xfId="14451" xr:uid="{00000000-0005-0000-0000-00007F360000}"/>
    <cellStyle name="Date 3 2 2 2 2 5 2 2 4" xfId="14452" xr:uid="{00000000-0005-0000-0000-000080360000}"/>
    <cellStyle name="Date 3 2 2 2 2 5 2 3" xfId="14453" xr:uid="{00000000-0005-0000-0000-000081360000}"/>
    <cellStyle name="Date 3 2 2 2 2 5 2 3 2" xfId="14454" xr:uid="{00000000-0005-0000-0000-000082360000}"/>
    <cellStyle name="Date 3 2 2 2 2 5 2 3 2 2" xfId="14455" xr:uid="{00000000-0005-0000-0000-000083360000}"/>
    <cellStyle name="Date 3 2 2 2 2 5 2 4" xfId="14456" xr:uid="{00000000-0005-0000-0000-000084360000}"/>
    <cellStyle name="Date 3 2 2 2 2 5 2 5" xfId="14457" xr:uid="{00000000-0005-0000-0000-000085360000}"/>
    <cellStyle name="Date 3 2 2 2 2 5 2 6" xfId="14458" xr:uid="{00000000-0005-0000-0000-000086360000}"/>
    <cellStyle name="Date 3 2 2 2 2 5 2 7" xfId="14459" xr:uid="{00000000-0005-0000-0000-000087360000}"/>
    <cellStyle name="Date 3 2 2 2 2 5 3" xfId="14460" xr:uid="{00000000-0005-0000-0000-000088360000}"/>
    <cellStyle name="Date 3 2 2 2 2 5 3 2" xfId="14461" xr:uid="{00000000-0005-0000-0000-000089360000}"/>
    <cellStyle name="Date 3 2 2 2 2 5 3 3" xfId="14462" xr:uid="{00000000-0005-0000-0000-00008A360000}"/>
    <cellStyle name="Date 3 2 2 2 2 5 3 3 2" xfId="14463" xr:uid="{00000000-0005-0000-0000-00008B360000}"/>
    <cellStyle name="Date 3 2 2 2 2 5 3 4" xfId="14464" xr:uid="{00000000-0005-0000-0000-00008C360000}"/>
    <cellStyle name="Date 3 2 2 2 2 5 4" xfId="14465" xr:uid="{00000000-0005-0000-0000-00008D360000}"/>
    <cellStyle name="Date 3 2 2 2 2 5 4 2" xfId="14466" xr:uid="{00000000-0005-0000-0000-00008E360000}"/>
    <cellStyle name="Date 3 2 2 2 2 5 4 2 2" xfId="14467" xr:uid="{00000000-0005-0000-0000-00008F360000}"/>
    <cellStyle name="Date 3 2 2 2 2 5 5" xfId="14468" xr:uid="{00000000-0005-0000-0000-000090360000}"/>
    <cellStyle name="Date 3 2 2 2 2 5 6" xfId="14469" xr:uid="{00000000-0005-0000-0000-000091360000}"/>
    <cellStyle name="Date 3 2 2 2 2 5 7" xfId="14470" xr:uid="{00000000-0005-0000-0000-000092360000}"/>
    <cellStyle name="Date 3 2 2 2 2 5 8" xfId="14471" xr:uid="{00000000-0005-0000-0000-000093360000}"/>
    <cellStyle name="Date 3 2 2 2 2 6" xfId="14472" xr:uid="{00000000-0005-0000-0000-000094360000}"/>
    <cellStyle name="Date 3 2 2 2 2 6 2" xfId="14473" xr:uid="{00000000-0005-0000-0000-000095360000}"/>
    <cellStyle name="Date 3 2 2 2 2 6 2 2" xfId="14474" xr:uid="{00000000-0005-0000-0000-000096360000}"/>
    <cellStyle name="Date 3 2 2 2 2 6 2 3" xfId="14475" xr:uid="{00000000-0005-0000-0000-000097360000}"/>
    <cellStyle name="Date 3 2 2 2 2 6 2 3 2" xfId="14476" xr:uid="{00000000-0005-0000-0000-000098360000}"/>
    <cellStyle name="Date 3 2 2 2 2 6 2 4" xfId="14477" xr:uid="{00000000-0005-0000-0000-000099360000}"/>
    <cellStyle name="Date 3 2 2 2 2 6 3" xfId="14478" xr:uid="{00000000-0005-0000-0000-00009A360000}"/>
    <cellStyle name="Date 3 2 2 2 2 6 3 2" xfId="14479" xr:uid="{00000000-0005-0000-0000-00009B360000}"/>
    <cellStyle name="Date 3 2 2 2 2 6 3 2 2" xfId="14480" xr:uid="{00000000-0005-0000-0000-00009C360000}"/>
    <cellStyle name="Date 3 2 2 2 2 6 4" xfId="14481" xr:uid="{00000000-0005-0000-0000-00009D360000}"/>
    <cellStyle name="Date 3 2 2 2 2 6 5" xfId="14482" xr:uid="{00000000-0005-0000-0000-00009E360000}"/>
    <cellStyle name="Date 3 2 2 2 2 6 6" xfId="14483" xr:uid="{00000000-0005-0000-0000-00009F360000}"/>
    <cellStyle name="Date 3 2 2 2 2 6 7" xfId="14484" xr:uid="{00000000-0005-0000-0000-0000A0360000}"/>
    <cellStyle name="Date 3 2 2 2 2 7" xfId="14485" xr:uid="{00000000-0005-0000-0000-0000A1360000}"/>
    <cellStyle name="Date 3 2 2 2 2 7 2" xfId="14486" xr:uid="{00000000-0005-0000-0000-0000A2360000}"/>
    <cellStyle name="Date 3 2 2 2 2 7 3" xfId="14487" xr:uid="{00000000-0005-0000-0000-0000A3360000}"/>
    <cellStyle name="Date 3 2 2 2 2 7 3 2" xfId="14488" xr:uid="{00000000-0005-0000-0000-0000A4360000}"/>
    <cellStyle name="Date 3 2 2 2 2 8" xfId="14489" xr:uid="{00000000-0005-0000-0000-0000A5360000}"/>
    <cellStyle name="Date 3 2 2 2 2 9" xfId="14490" xr:uid="{00000000-0005-0000-0000-0000A6360000}"/>
    <cellStyle name="Date 3 2 2 2 3" xfId="14491" xr:uid="{00000000-0005-0000-0000-0000A7360000}"/>
    <cellStyle name="Date 3 2 2 2 3 2" xfId="14492" xr:uid="{00000000-0005-0000-0000-0000A8360000}"/>
    <cellStyle name="Date 3 2 2 2 3 2 2" xfId="14493" xr:uid="{00000000-0005-0000-0000-0000A9360000}"/>
    <cellStyle name="Date 3 2 2 2 3 2 2 2" xfId="14494" xr:uid="{00000000-0005-0000-0000-0000AA360000}"/>
    <cellStyle name="Date 3 2 2 2 3 2 2 2 2" xfId="14495" xr:uid="{00000000-0005-0000-0000-0000AB360000}"/>
    <cellStyle name="Date 3 2 2 2 3 2 2 2 2 2" xfId="14496" xr:uid="{00000000-0005-0000-0000-0000AC360000}"/>
    <cellStyle name="Date 3 2 2 2 3 2 2 2 2 3" xfId="14497" xr:uid="{00000000-0005-0000-0000-0000AD360000}"/>
    <cellStyle name="Date 3 2 2 2 3 2 2 2 2 3 2" xfId="14498" xr:uid="{00000000-0005-0000-0000-0000AE360000}"/>
    <cellStyle name="Date 3 2 2 2 3 2 2 2 2 4" xfId="14499" xr:uid="{00000000-0005-0000-0000-0000AF360000}"/>
    <cellStyle name="Date 3 2 2 2 3 2 2 2 3" xfId="14500" xr:uid="{00000000-0005-0000-0000-0000B0360000}"/>
    <cellStyle name="Date 3 2 2 2 3 2 2 2 3 2" xfId="14501" xr:uid="{00000000-0005-0000-0000-0000B1360000}"/>
    <cellStyle name="Date 3 2 2 2 3 2 2 2 3 2 2" xfId="14502" xr:uid="{00000000-0005-0000-0000-0000B2360000}"/>
    <cellStyle name="Date 3 2 2 2 3 2 2 2 4" xfId="14503" xr:uid="{00000000-0005-0000-0000-0000B3360000}"/>
    <cellStyle name="Date 3 2 2 2 3 2 2 2 5" xfId="14504" xr:uid="{00000000-0005-0000-0000-0000B4360000}"/>
    <cellStyle name="Date 3 2 2 2 3 2 2 2 6" xfId="14505" xr:uid="{00000000-0005-0000-0000-0000B5360000}"/>
    <cellStyle name="Date 3 2 2 2 3 2 2 2 7" xfId="14506" xr:uid="{00000000-0005-0000-0000-0000B6360000}"/>
    <cellStyle name="Date 3 2 2 2 3 2 2 3" xfId="14507" xr:uid="{00000000-0005-0000-0000-0000B7360000}"/>
    <cellStyle name="Date 3 2 2 2 3 2 2 3 2" xfId="14508" xr:uid="{00000000-0005-0000-0000-0000B8360000}"/>
    <cellStyle name="Date 3 2 2 2 3 2 2 3 3" xfId="14509" xr:uid="{00000000-0005-0000-0000-0000B9360000}"/>
    <cellStyle name="Date 3 2 2 2 3 2 2 3 3 2" xfId="14510" xr:uid="{00000000-0005-0000-0000-0000BA360000}"/>
    <cellStyle name="Date 3 2 2 2 3 2 2 3 4" xfId="14511" xr:uid="{00000000-0005-0000-0000-0000BB360000}"/>
    <cellStyle name="Date 3 2 2 2 3 2 2 4" xfId="14512" xr:uid="{00000000-0005-0000-0000-0000BC360000}"/>
    <cellStyle name="Date 3 2 2 2 3 2 2 4 2" xfId="14513" xr:uid="{00000000-0005-0000-0000-0000BD360000}"/>
    <cellStyle name="Date 3 2 2 2 3 2 2 4 2 2" xfId="14514" xr:uid="{00000000-0005-0000-0000-0000BE360000}"/>
    <cellStyle name="Date 3 2 2 2 3 2 2 5" xfId="14515" xr:uid="{00000000-0005-0000-0000-0000BF360000}"/>
    <cellStyle name="Date 3 2 2 2 3 2 2 6" xfId="14516" xr:uid="{00000000-0005-0000-0000-0000C0360000}"/>
    <cellStyle name="Date 3 2 2 2 3 2 2 7" xfId="14517" xr:uid="{00000000-0005-0000-0000-0000C1360000}"/>
    <cellStyle name="Date 3 2 2 2 3 2 2 8" xfId="14518" xr:uid="{00000000-0005-0000-0000-0000C2360000}"/>
    <cellStyle name="Date 3 2 2 2 3 2 3" xfId="14519" xr:uid="{00000000-0005-0000-0000-0000C3360000}"/>
    <cellStyle name="Date 3 2 2 2 3 2 3 2" xfId="14520" xr:uid="{00000000-0005-0000-0000-0000C4360000}"/>
    <cellStyle name="Date 3 2 2 2 3 2 3 2 2" xfId="14521" xr:uid="{00000000-0005-0000-0000-0000C5360000}"/>
    <cellStyle name="Date 3 2 2 2 3 2 3 2 3" xfId="14522" xr:uid="{00000000-0005-0000-0000-0000C6360000}"/>
    <cellStyle name="Date 3 2 2 2 3 2 3 2 3 2" xfId="14523" xr:uid="{00000000-0005-0000-0000-0000C7360000}"/>
    <cellStyle name="Date 3 2 2 2 3 2 3 2 4" xfId="14524" xr:uid="{00000000-0005-0000-0000-0000C8360000}"/>
    <cellStyle name="Date 3 2 2 2 3 2 3 3" xfId="14525" xr:uid="{00000000-0005-0000-0000-0000C9360000}"/>
    <cellStyle name="Date 3 2 2 2 3 2 3 3 2" xfId="14526" xr:uid="{00000000-0005-0000-0000-0000CA360000}"/>
    <cellStyle name="Date 3 2 2 2 3 2 3 3 2 2" xfId="14527" xr:uid="{00000000-0005-0000-0000-0000CB360000}"/>
    <cellStyle name="Date 3 2 2 2 3 2 3 4" xfId="14528" xr:uid="{00000000-0005-0000-0000-0000CC360000}"/>
    <cellStyle name="Date 3 2 2 2 3 2 3 5" xfId="14529" xr:uid="{00000000-0005-0000-0000-0000CD360000}"/>
    <cellStyle name="Date 3 2 2 2 3 2 3 6" xfId="14530" xr:uid="{00000000-0005-0000-0000-0000CE360000}"/>
    <cellStyle name="Date 3 2 2 2 3 2 3 7" xfId="14531" xr:uid="{00000000-0005-0000-0000-0000CF360000}"/>
    <cellStyle name="Date 3 2 2 2 3 2 4" xfId="14532" xr:uid="{00000000-0005-0000-0000-0000D0360000}"/>
    <cellStyle name="Date 3 2 2 2 3 2 4 2" xfId="14533" xr:uid="{00000000-0005-0000-0000-0000D1360000}"/>
    <cellStyle name="Date 3 2 2 2 3 2 4 3" xfId="14534" xr:uid="{00000000-0005-0000-0000-0000D2360000}"/>
    <cellStyle name="Date 3 2 2 2 3 2 4 3 2" xfId="14535" xr:uid="{00000000-0005-0000-0000-0000D3360000}"/>
    <cellStyle name="Date 3 2 2 2 3 2 5" xfId="14536" xr:uid="{00000000-0005-0000-0000-0000D4360000}"/>
    <cellStyle name="Date 3 2 2 2 3 3" xfId="14537" xr:uid="{00000000-0005-0000-0000-0000D5360000}"/>
    <cellStyle name="Date 3 2 2 2 3 3 2" xfId="14538" xr:uid="{00000000-0005-0000-0000-0000D6360000}"/>
    <cellStyle name="Date 3 2 2 2 3 3 2 2" xfId="14539" xr:uid="{00000000-0005-0000-0000-0000D7360000}"/>
    <cellStyle name="Date 3 2 2 2 3 3 2 2 2" xfId="14540" xr:uid="{00000000-0005-0000-0000-0000D8360000}"/>
    <cellStyle name="Date 3 2 2 2 3 3 2 2 3" xfId="14541" xr:uid="{00000000-0005-0000-0000-0000D9360000}"/>
    <cellStyle name="Date 3 2 2 2 3 3 2 2 3 2" xfId="14542" xr:uid="{00000000-0005-0000-0000-0000DA360000}"/>
    <cellStyle name="Date 3 2 2 2 3 3 2 2 4" xfId="14543" xr:uid="{00000000-0005-0000-0000-0000DB360000}"/>
    <cellStyle name="Date 3 2 2 2 3 3 2 3" xfId="14544" xr:uid="{00000000-0005-0000-0000-0000DC360000}"/>
    <cellStyle name="Date 3 2 2 2 3 3 2 3 2" xfId="14545" xr:uid="{00000000-0005-0000-0000-0000DD360000}"/>
    <cellStyle name="Date 3 2 2 2 3 3 2 3 2 2" xfId="14546" xr:uid="{00000000-0005-0000-0000-0000DE360000}"/>
    <cellStyle name="Date 3 2 2 2 3 3 2 4" xfId="14547" xr:uid="{00000000-0005-0000-0000-0000DF360000}"/>
    <cellStyle name="Date 3 2 2 2 3 3 2 5" xfId="14548" xr:uid="{00000000-0005-0000-0000-0000E0360000}"/>
    <cellStyle name="Date 3 2 2 2 3 3 2 6" xfId="14549" xr:uid="{00000000-0005-0000-0000-0000E1360000}"/>
    <cellStyle name="Date 3 2 2 2 3 3 2 7" xfId="14550" xr:uid="{00000000-0005-0000-0000-0000E2360000}"/>
    <cellStyle name="Date 3 2 2 2 3 3 3" xfId="14551" xr:uid="{00000000-0005-0000-0000-0000E3360000}"/>
    <cellStyle name="Date 3 2 2 2 3 3 3 2" xfId="14552" xr:uid="{00000000-0005-0000-0000-0000E4360000}"/>
    <cellStyle name="Date 3 2 2 2 3 3 3 3" xfId="14553" xr:uid="{00000000-0005-0000-0000-0000E5360000}"/>
    <cellStyle name="Date 3 2 2 2 3 3 3 3 2" xfId="14554" xr:uid="{00000000-0005-0000-0000-0000E6360000}"/>
    <cellStyle name="Date 3 2 2 2 3 3 3 4" xfId="14555" xr:uid="{00000000-0005-0000-0000-0000E7360000}"/>
    <cellStyle name="Date 3 2 2 2 3 3 4" xfId="14556" xr:uid="{00000000-0005-0000-0000-0000E8360000}"/>
    <cellStyle name="Date 3 2 2 2 3 3 4 2" xfId="14557" xr:uid="{00000000-0005-0000-0000-0000E9360000}"/>
    <cellStyle name="Date 3 2 2 2 3 3 4 2 2" xfId="14558" xr:uid="{00000000-0005-0000-0000-0000EA360000}"/>
    <cellStyle name="Date 3 2 2 2 3 3 5" xfId="14559" xr:uid="{00000000-0005-0000-0000-0000EB360000}"/>
    <cellStyle name="Date 3 2 2 2 3 3 6" xfId="14560" xr:uid="{00000000-0005-0000-0000-0000EC360000}"/>
    <cellStyle name="Date 3 2 2 2 3 3 7" xfId="14561" xr:uid="{00000000-0005-0000-0000-0000ED360000}"/>
    <cellStyle name="Date 3 2 2 2 3 3 8" xfId="14562" xr:uid="{00000000-0005-0000-0000-0000EE360000}"/>
    <cellStyle name="Date 3 2 2 2 3 4" xfId="14563" xr:uid="{00000000-0005-0000-0000-0000EF360000}"/>
    <cellStyle name="Date 3 2 2 2 3 4 2" xfId="14564" xr:uid="{00000000-0005-0000-0000-0000F0360000}"/>
    <cellStyle name="Date 3 2 2 2 3 4 2 2" xfId="14565" xr:uid="{00000000-0005-0000-0000-0000F1360000}"/>
    <cellStyle name="Date 3 2 2 2 3 4 2 3" xfId="14566" xr:uid="{00000000-0005-0000-0000-0000F2360000}"/>
    <cellStyle name="Date 3 2 2 2 3 4 2 3 2" xfId="14567" xr:uid="{00000000-0005-0000-0000-0000F3360000}"/>
    <cellStyle name="Date 3 2 2 2 3 4 2 4" xfId="14568" xr:uid="{00000000-0005-0000-0000-0000F4360000}"/>
    <cellStyle name="Date 3 2 2 2 3 4 3" xfId="14569" xr:uid="{00000000-0005-0000-0000-0000F5360000}"/>
    <cellStyle name="Date 3 2 2 2 3 4 3 2" xfId="14570" xr:uid="{00000000-0005-0000-0000-0000F6360000}"/>
    <cellStyle name="Date 3 2 2 2 3 4 3 2 2" xfId="14571" xr:uid="{00000000-0005-0000-0000-0000F7360000}"/>
    <cellStyle name="Date 3 2 2 2 3 4 4" xfId="14572" xr:uid="{00000000-0005-0000-0000-0000F8360000}"/>
    <cellStyle name="Date 3 2 2 2 3 4 5" xfId="14573" xr:uid="{00000000-0005-0000-0000-0000F9360000}"/>
    <cellStyle name="Date 3 2 2 2 3 4 6" xfId="14574" xr:uid="{00000000-0005-0000-0000-0000FA360000}"/>
    <cellStyle name="Date 3 2 2 2 3 4 7" xfId="14575" xr:uid="{00000000-0005-0000-0000-0000FB360000}"/>
    <cellStyle name="Date 3 2 2 2 3 5" xfId="14576" xr:uid="{00000000-0005-0000-0000-0000FC360000}"/>
    <cellStyle name="Date 3 2 2 2 3 5 2" xfId="14577" xr:uid="{00000000-0005-0000-0000-0000FD360000}"/>
    <cellStyle name="Date 3 2 2 2 3 5 3" xfId="14578" xr:uid="{00000000-0005-0000-0000-0000FE360000}"/>
    <cellStyle name="Date 3 2 2 2 3 5 3 2" xfId="14579" xr:uid="{00000000-0005-0000-0000-0000FF360000}"/>
    <cellStyle name="Date 3 2 2 2 3 6" xfId="14580" xr:uid="{00000000-0005-0000-0000-000000370000}"/>
    <cellStyle name="Date 3 2 2 2 3 7" xfId="14581" xr:uid="{00000000-0005-0000-0000-000001370000}"/>
    <cellStyle name="Date 3 2 2 2 3 8" xfId="14582" xr:uid="{00000000-0005-0000-0000-000002370000}"/>
    <cellStyle name="Date 3 2 2 2 3 9" xfId="14583" xr:uid="{00000000-0005-0000-0000-000003370000}"/>
    <cellStyle name="Date 3 2 2 2 4" xfId="14584" xr:uid="{00000000-0005-0000-0000-000004370000}"/>
    <cellStyle name="Date 3 2 2 2 4 2" xfId="14585" xr:uid="{00000000-0005-0000-0000-000005370000}"/>
    <cellStyle name="Date 3 2 2 2 4 2 2" xfId="14586" xr:uid="{00000000-0005-0000-0000-000006370000}"/>
    <cellStyle name="Date 3 2 2 2 4 2 2 2" xfId="14587" xr:uid="{00000000-0005-0000-0000-000007370000}"/>
    <cellStyle name="Date 3 2 2 2 4 2 2 2 2" xfId="14588" xr:uid="{00000000-0005-0000-0000-000008370000}"/>
    <cellStyle name="Date 3 2 2 2 4 2 2 2 2 2" xfId="14589" xr:uid="{00000000-0005-0000-0000-000009370000}"/>
    <cellStyle name="Date 3 2 2 2 4 2 2 2 2 3" xfId="14590" xr:uid="{00000000-0005-0000-0000-00000A370000}"/>
    <cellStyle name="Date 3 2 2 2 4 2 2 2 2 3 2" xfId="14591" xr:uid="{00000000-0005-0000-0000-00000B370000}"/>
    <cellStyle name="Date 3 2 2 2 4 2 2 2 2 4" xfId="14592" xr:uid="{00000000-0005-0000-0000-00000C370000}"/>
    <cellStyle name="Date 3 2 2 2 4 2 2 2 3" xfId="14593" xr:uid="{00000000-0005-0000-0000-00000D370000}"/>
    <cellStyle name="Date 3 2 2 2 4 2 2 2 3 2" xfId="14594" xr:uid="{00000000-0005-0000-0000-00000E370000}"/>
    <cellStyle name="Date 3 2 2 2 4 2 2 2 3 2 2" xfId="14595" xr:uid="{00000000-0005-0000-0000-00000F370000}"/>
    <cellStyle name="Date 3 2 2 2 4 2 2 2 4" xfId="14596" xr:uid="{00000000-0005-0000-0000-000010370000}"/>
    <cellStyle name="Date 3 2 2 2 4 2 2 2 5" xfId="14597" xr:uid="{00000000-0005-0000-0000-000011370000}"/>
    <cellStyle name="Date 3 2 2 2 4 2 2 2 6" xfId="14598" xr:uid="{00000000-0005-0000-0000-000012370000}"/>
    <cellStyle name="Date 3 2 2 2 4 2 2 2 7" xfId="14599" xr:uid="{00000000-0005-0000-0000-000013370000}"/>
    <cellStyle name="Date 3 2 2 2 4 2 2 3" xfId="14600" xr:uid="{00000000-0005-0000-0000-000014370000}"/>
    <cellStyle name="Date 3 2 2 2 4 2 2 3 2" xfId="14601" xr:uid="{00000000-0005-0000-0000-000015370000}"/>
    <cellStyle name="Date 3 2 2 2 4 2 2 3 3" xfId="14602" xr:uid="{00000000-0005-0000-0000-000016370000}"/>
    <cellStyle name="Date 3 2 2 2 4 2 2 3 3 2" xfId="14603" xr:uid="{00000000-0005-0000-0000-000017370000}"/>
    <cellStyle name="Date 3 2 2 2 4 2 2 3 4" xfId="14604" xr:uid="{00000000-0005-0000-0000-000018370000}"/>
    <cellStyle name="Date 3 2 2 2 4 2 2 4" xfId="14605" xr:uid="{00000000-0005-0000-0000-000019370000}"/>
    <cellStyle name="Date 3 2 2 2 4 2 2 4 2" xfId="14606" xr:uid="{00000000-0005-0000-0000-00001A370000}"/>
    <cellStyle name="Date 3 2 2 2 4 2 2 4 2 2" xfId="14607" xr:uid="{00000000-0005-0000-0000-00001B370000}"/>
    <cellStyle name="Date 3 2 2 2 4 2 2 5" xfId="14608" xr:uid="{00000000-0005-0000-0000-00001C370000}"/>
    <cellStyle name="Date 3 2 2 2 4 2 2 6" xfId="14609" xr:uid="{00000000-0005-0000-0000-00001D370000}"/>
    <cellStyle name="Date 3 2 2 2 4 2 2 7" xfId="14610" xr:uid="{00000000-0005-0000-0000-00001E370000}"/>
    <cellStyle name="Date 3 2 2 2 4 2 2 8" xfId="14611" xr:uid="{00000000-0005-0000-0000-00001F370000}"/>
    <cellStyle name="Date 3 2 2 2 4 2 3" xfId="14612" xr:uid="{00000000-0005-0000-0000-000020370000}"/>
    <cellStyle name="Date 3 2 2 2 4 2 3 2" xfId="14613" xr:uid="{00000000-0005-0000-0000-000021370000}"/>
    <cellStyle name="Date 3 2 2 2 4 2 3 2 2" xfId="14614" xr:uid="{00000000-0005-0000-0000-000022370000}"/>
    <cellStyle name="Date 3 2 2 2 4 2 3 2 3" xfId="14615" xr:uid="{00000000-0005-0000-0000-000023370000}"/>
    <cellStyle name="Date 3 2 2 2 4 2 3 2 3 2" xfId="14616" xr:uid="{00000000-0005-0000-0000-000024370000}"/>
    <cellStyle name="Date 3 2 2 2 4 2 3 2 4" xfId="14617" xr:uid="{00000000-0005-0000-0000-000025370000}"/>
    <cellStyle name="Date 3 2 2 2 4 2 3 3" xfId="14618" xr:uid="{00000000-0005-0000-0000-000026370000}"/>
    <cellStyle name="Date 3 2 2 2 4 2 3 3 2" xfId="14619" xr:uid="{00000000-0005-0000-0000-000027370000}"/>
    <cellStyle name="Date 3 2 2 2 4 2 3 3 2 2" xfId="14620" xr:uid="{00000000-0005-0000-0000-000028370000}"/>
    <cellStyle name="Date 3 2 2 2 4 2 3 4" xfId="14621" xr:uid="{00000000-0005-0000-0000-000029370000}"/>
    <cellStyle name="Date 3 2 2 2 4 2 3 5" xfId="14622" xr:uid="{00000000-0005-0000-0000-00002A370000}"/>
    <cellStyle name="Date 3 2 2 2 4 2 3 6" xfId="14623" xr:uid="{00000000-0005-0000-0000-00002B370000}"/>
    <cellStyle name="Date 3 2 2 2 4 2 3 7" xfId="14624" xr:uid="{00000000-0005-0000-0000-00002C370000}"/>
    <cellStyle name="Date 3 2 2 2 4 2 4" xfId="14625" xr:uid="{00000000-0005-0000-0000-00002D370000}"/>
    <cellStyle name="Date 3 2 2 2 4 2 4 2" xfId="14626" xr:uid="{00000000-0005-0000-0000-00002E370000}"/>
    <cellStyle name="Date 3 2 2 2 4 2 4 3" xfId="14627" xr:uid="{00000000-0005-0000-0000-00002F370000}"/>
    <cellStyle name="Date 3 2 2 2 4 2 4 3 2" xfId="14628" xr:uid="{00000000-0005-0000-0000-000030370000}"/>
    <cellStyle name="Date 3 2 2 2 4 2 5" xfId="14629" xr:uid="{00000000-0005-0000-0000-000031370000}"/>
    <cellStyle name="Date 3 2 2 2 4 3" xfId="14630" xr:uid="{00000000-0005-0000-0000-000032370000}"/>
    <cellStyle name="Date 3 2 2 2 4 3 2" xfId="14631" xr:uid="{00000000-0005-0000-0000-000033370000}"/>
    <cellStyle name="Date 3 2 2 2 4 3 2 2" xfId="14632" xr:uid="{00000000-0005-0000-0000-000034370000}"/>
    <cellStyle name="Date 3 2 2 2 4 3 2 2 2" xfId="14633" xr:uid="{00000000-0005-0000-0000-000035370000}"/>
    <cellStyle name="Date 3 2 2 2 4 3 2 2 3" xfId="14634" xr:uid="{00000000-0005-0000-0000-000036370000}"/>
    <cellStyle name="Date 3 2 2 2 4 3 2 2 3 2" xfId="14635" xr:uid="{00000000-0005-0000-0000-000037370000}"/>
    <cellStyle name="Date 3 2 2 2 4 3 2 2 4" xfId="14636" xr:uid="{00000000-0005-0000-0000-000038370000}"/>
    <cellStyle name="Date 3 2 2 2 4 3 2 3" xfId="14637" xr:uid="{00000000-0005-0000-0000-000039370000}"/>
    <cellStyle name="Date 3 2 2 2 4 3 2 3 2" xfId="14638" xr:uid="{00000000-0005-0000-0000-00003A370000}"/>
    <cellStyle name="Date 3 2 2 2 4 3 2 3 2 2" xfId="14639" xr:uid="{00000000-0005-0000-0000-00003B370000}"/>
    <cellStyle name="Date 3 2 2 2 4 3 2 4" xfId="14640" xr:uid="{00000000-0005-0000-0000-00003C370000}"/>
    <cellStyle name="Date 3 2 2 2 4 3 2 5" xfId="14641" xr:uid="{00000000-0005-0000-0000-00003D370000}"/>
    <cellStyle name="Date 3 2 2 2 4 3 2 6" xfId="14642" xr:uid="{00000000-0005-0000-0000-00003E370000}"/>
    <cellStyle name="Date 3 2 2 2 4 3 2 7" xfId="14643" xr:uid="{00000000-0005-0000-0000-00003F370000}"/>
    <cellStyle name="Date 3 2 2 2 4 3 3" xfId="14644" xr:uid="{00000000-0005-0000-0000-000040370000}"/>
    <cellStyle name="Date 3 2 2 2 4 3 3 2" xfId="14645" xr:uid="{00000000-0005-0000-0000-000041370000}"/>
    <cellStyle name="Date 3 2 2 2 4 3 3 3" xfId="14646" xr:uid="{00000000-0005-0000-0000-000042370000}"/>
    <cellStyle name="Date 3 2 2 2 4 3 3 3 2" xfId="14647" xr:uid="{00000000-0005-0000-0000-000043370000}"/>
    <cellStyle name="Date 3 2 2 2 4 3 3 4" xfId="14648" xr:uid="{00000000-0005-0000-0000-000044370000}"/>
    <cellStyle name="Date 3 2 2 2 4 3 4" xfId="14649" xr:uid="{00000000-0005-0000-0000-000045370000}"/>
    <cellStyle name="Date 3 2 2 2 4 3 4 2" xfId="14650" xr:uid="{00000000-0005-0000-0000-000046370000}"/>
    <cellStyle name="Date 3 2 2 2 4 3 4 2 2" xfId="14651" xr:uid="{00000000-0005-0000-0000-000047370000}"/>
    <cellStyle name="Date 3 2 2 2 4 3 5" xfId="14652" xr:uid="{00000000-0005-0000-0000-000048370000}"/>
    <cellStyle name="Date 3 2 2 2 4 3 6" xfId="14653" xr:uid="{00000000-0005-0000-0000-000049370000}"/>
    <cellStyle name="Date 3 2 2 2 4 3 7" xfId="14654" xr:uid="{00000000-0005-0000-0000-00004A370000}"/>
    <cellStyle name="Date 3 2 2 2 4 3 8" xfId="14655" xr:uid="{00000000-0005-0000-0000-00004B370000}"/>
    <cellStyle name="Date 3 2 2 2 4 4" xfId="14656" xr:uid="{00000000-0005-0000-0000-00004C370000}"/>
    <cellStyle name="Date 3 2 2 2 4 4 2" xfId="14657" xr:uid="{00000000-0005-0000-0000-00004D370000}"/>
    <cellStyle name="Date 3 2 2 2 4 4 2 2" xfId="14658" xr:uid="{00000000-0005-0000-0000-00004E370000}"/>
    <cellStyle name="Date 3 2 2 2 4 4 2 3" xfId="14659" xr:uid="{00000000-0005-0000-0000-00004F370000}"/>
    <cellStyle name="Date 3 2 2 2 4 4 2 3 2" xfId="14660" xr:uid="{00000000-0005-0000-0000-000050370000}"/>
    <cellStyle name="Date 3 2 2 2 4 4 2 4" xfId="14661" xr:uid="{00000000-0005-0000-0000-000051370000}"/>
    <cellStyle name="Date 3 2 2 2 4 4 3" xfId="14662" xr:uid="{00000000-0005-0000-0000-000052370000}"/>
    <cellStyle name="Date 3 2 2 2 4 4 3 2" xfId="14663" xr:uid="{00000000-0005-0000-0000-000053370000}"/>
    <cellStyle name="Date 3 2 2 2 4 4 3 2 2" xfId="14664" xr:uid="{00000000-0005-0000-0000-000054370000}"/>
    <cellStyle name="Date 3 2 2 2 4 4 4" xfId="14665" xr:uid="{00000000-0005-0000-0000-000055370000}"/>
    <cellStyle name="Date 3 2 2 2 4 4 5" xfId="14666" xr:uid="{00000000-0005-0000-0000-000056370000}"/>
    <cellStyle name="Date 3 2 2 2 4 4 6" xfId="14667" xr:uid="{00000000-0005-0000-0000-000057370000}"/>
    <cellStyle name="Date 3 2 2 2 4 4 7" xfId="14668" xr:uid="{00000000-0005-0000-0000-000058370000}"/>
    <cellStyle name="Date 3 2 2 2 4 5" xfId="14669" xr:uid="{00000000-0005-0000-0000-000059370000}"/>
    <cellStyle name="Date 3 2 2 2 4 5 2" xfId="14670" xr:uid="{00000000-0005-0000-0000-00005A370000}"/>
    <cellStyle name="Date 3 2 2 2 4 5 3" xfId="14671" xr:uid="{00000000-0005-0000-0000-00005B370000}"/>
    <cellStyle name="Date 3 2 2 2 4 5 3 2" xfId="14672" xr:uid="{00000000-0005-0000-0000-00005C370000}"/>
    <cellStyle name="Date 3 2 2 2 4 6" xfId="14673" xr:uid="{00000000-0005-0000-0000-00005D370000}"/>
    <cellStyle name="Date 3 2 2 2 4 7" xfId="14674" xr:uid="{00000000-0005-0000-0000-00005E370000}"/>
    <cellStyle name="Date 3 2 2 2 4 8" xfId="14675" xr:uid="{00000000-0005-0000-0000-00005F370000}"/>
    <cellStyle name="Date 3 2 2 2 4 9" xfId="14676" xr:uid="{00000000-0005-0000-0000-000060370000}"/>
    <cellStyle name="Date 3 2 2 2 5" xfId="14677" xr:uid="{00000000-0005-0000-0000-000061370000}"/>
    <cellStyle name="Date 3 2 2 2 5 2" xfId="14678" xr:uid="{00000000-0005-0000-0000-000062370000}"/>
    <cellStyle name="Date 3 2 2 2 5 2 2" xfId="14679" xr:uid="{00000000-0005-0000-0000-000063370000}"/>
    <cellStyle name="Date 3 2 2 2 5 2 2 2" xfId="14680" xr:uid="{00000000-0005-0000-0000-000064370000}"/>
    <cellStyle name="Date 3 2 2 2 5 2 2 3" xfId="14681" xr:uid="{00000000-0005-0000-0000-000065370000}"/>
    <cellStyle name="Date 3 2 2 2 5 2 2 3 2" xfId="14682" xr:uid="{00000000-0005-0000-0000-000066370000}"/>
    <cellStyle name="Date 3 2 2 2 5 2 2 4" xfId="14683" xr:uid="{00000000-0005-0000-0000-000067370000}"/>
    <cellStyle name="Date 3 2 2 2 5 2 3" xfId="14684" xr:uid="{00000000-0005-0000-0000-000068370000}"/>
    <cellStyle name="Date 3 2 2 2 5 2 3 2" xfId="14685" xr:uid="{00000000-0005-0000-0000-000069370000}"/>
    <cellStyle name="Date 3 2 2 2 5 2 3 2 2" xfId="14686" xr:uid="{00000000-0005-0000-0000-00006A370000}"/>
    <cellStyle name="Date 3 2 2 2 5 2 4" xfId="14687" xr:uid="{00000000-0005-0000-0000-00006B370000}"/>
    <cellStyle name="Date 3 2 2 2 5 2 5" xfId="14688" xr:uid="{00000000-0005-0000-0000-00006C370000}"/>
    <cellStyle name="Date 3 2 2 2 5 2 6" xfId="14689" xr:uid="{00000000-0005-0000-0000-00006D370000}"/>
    <cellStyle name="Date 3 2 2 2 5 2 7" xfId="14690" xr:uid="{00000000-0005-0000-0000-00006E370000}"/>
    <cellStyle name="Date 3 2 2 2 5 3" xfId="14691" xr:uid="{00000000-0005-0000-0000-00006F370000}"/>
    <cellStyle name="Date 3 2 2 2 5 3 2" xfId="14692" xr:uid="{00000000-0005-0000-0000-000070370000}"/>
    <cellStyle name="Date 3 2 2 2 5 3 3" xfId="14693" xr:uid="{00000000-0005-0000-0000-000071370000}"/>
    <cellStyle name="Date 3 2 2 2 5 3 3 2" xfId="14694" xr:uid="{00000000-0005-0000-0000-000072370000}"/>
    <cellStyle name="Date 3 2 2 2 5 3 4" xfId="14695" xr:uid="{00000000-0005-0000-0000-000073370000}"/>
    <cellStyle name="Date 3 2 2 2 5 4" xfId="14696" xr:uid="{00000000-0005-0000-0000-000074370000}"/>
    <cellStyle name="Date 3 2 2 2 5 4 2" xfId="14697" xr:uid="{00000000-0005-0000-0000-000075370000}"/>
    <cellStyle name="Date 3 2 2 2 5 4 2 2" xfId="14698" xr:uid="{00000000-0005-0000-0000-000076370000}"/>
    <cellStyle name="Date 3 2 2 2 5 5" xfId="14699" xr:uid="{00000000-0005-0000-0000-000077370000}"/>
    <cellStyle name="Date 3 2 2 2 5 6" xfId="14700" xr:uid="{00000000-0005-0000-0000-000078370000}"/>
    <cellStyle name="Date 3 2 2 2 5 7" xfId="14701" xr:uid="{00000000-0005-0000-0000-000079370000}"/>
    <cellStyle name="Date 3 2 2 2 5 8" xfId="14702" xr:uid="{00000000-0005-0000-0000-00007A370000}"/>
    <cellStyle name="Date 3 2 2 2 6" xfId="14703" xr:uid="{00000000-0005-0000-0000-00007B370000}"/>
    <cellStyle name="Date 3 2 2 2 6 2" xfId="14704" xr:uid="{00000000-0005-0000-0000-00007C370000}"/>
    <cellStyle name="Date 3 2 2 2 6 2 2" xfId="14705" xr:uid="{00000000-0005-0000-0000-00007D370000}"/>
    <cellStyle name="Date 3 2 2 2 6 2 3" xfId="14706" xr:uid="{00000000-0005-0000-0000-00007E370000}"/>
    <cellStyle name="Date 3 2 2 2 6 2 3 2" xfId="14707" xr:uid="{00000000-0005-0000-0000-00007F370000}"/>
    <cellStyle name="Date 3 2 2 2 6 2 4" xfId="14708" xr:uid="{00000000-0005-0000-0000-000080370000}"/>
    <cellStyle name="Date 3 2 2 2 6 3" xfId="14709" xr:uid="{00000000-0005-0000-0000-000081370000}"/>
    <cellStyle name="Date 3 2 2 2 6 3 2" xfId="14710" xr:uid="{00000000-0005-0000-0000-000082370000}"/>
    <cellStyle name="Date 3 2 2 2 6 3 2 2" xfId="14711" xr:uid="{00000000-0005-0000-0000-000083370000}"/>
    <cellStyle name="Date 3 2 2 2 6 4" xfId="14712" xr:uid="{00000000-0005-0000-0000-000084370000}"/>
    <cellStyle name="Date 3 2 2 2 6 5" xfId="14713" xr:uid="{00000000-0005-0000-0000-000085370000}"/>
    <cellStyle name="Date 3 2 2 2 6 6" xfId="14714" xr:uid="{00000000-0005-0000-0000-000086370000}"/>
    <cellStyle name="Date 3 2 2 2 6 7" xfId="14715" xr:uid="{00000000-0005-0000-0000-000087370000}"/>
    <cellStyle name="Date 3 2 2 2 7" xfId="14716" xr:uid="{00000000-0005-0000-0000-000088370000}"/>
    <cellStyle name="Date 3 2 2 2 7 2" xfId="14717" xr:uid="{00000000-0005-0000-0000-000089370000}"/>
    <cellStyle name="Date 3 2 2 2 7 3" xfId="14718" xr:uid="{00000000-0005-0000-0000-00008A370000}"/>
    <cellStyle name="Date 3 2 2 2 7 3 2" xfId="14719" xr:uid="{00000000-0005-0000-0000-00008B370000}"/>
    <cellStyle name="Date 3 2 2 2 8" xfId="14720" xr:uid="{00000000-0005-0000-0000-00008C370000}"/>
    <cellStyle name="Date 3 2 2 3" xfId="14721" xr:uid="{00000000-0005-0000-0000-00008D370000}"/>
    <cellStyle name="Date 3 2 2 3 10" xfId="14722" xr:uid="{00000000-0005-0000-0000-00008E370000}"/>
    <cellStyle name="Date 3 2 2 3 11" xfId="14723" xr:uid="{00000000-0005-0000-0000-00008F370000}"/>
    <cellStyle name="Date 3 2 2 3 2" xfId="14724" xr:uid="{00000000-0005-0000-0000-000090370000}"/>
    <cellStyle name="Date 3 2 2 3 2 2" xfId="14725" xr:uid="{00000000-0005-0000-0000-000091370000}"/>
    <cellStyle name="Date 3 2 2 3 2 2 2" xfId="14726" xr:uid="{00000000-0005-0000-0000-000092370000}"/>
    <cellStyle name="Date 3 2 2 3 2 2 2 2" xfId="14727" xr:uid="{00000000-0005-0000-0000-000093370000}"/>
    <cellStyle name="Date 3 2 2 3 2 2 2 2 2" xfId="14728" xr:uid="{00000000-0005-0000-0000-000094370000}"/>
    <cellStyle name="Date 3 2 2 3 2 2 2 2 2 2" xfId="14729" xr:uid="{00000000-0005-0000-0000-000095370000}"/>
    <cellStyle name="Date 3 2 2 3 2 2 2 2 2 3" xfId="14730" xr:uid="{00000000-0005-0000-0000-000096370000}"/>
    <cellStyle name="Date 3 2 2 3 2 2 2 2 2 3 2" xfId="14731" xr:uid="{00000000-0005-0000-0000-000097370000}"/>
    <cellStyle name="Date 3 2 2 3 2 2 2 2 2 4" xfId="14732" xr:uid="{00000000-0005-0000-0000-000098370000}"/>
    <cellStyle name="Date 3 2 2 3 2 2 2 2 3" xfId="14733" xr:uid="{00000000-0005-0000-0000-000099370000}"/>
    <cellStyle name="Date 3 2 2 3 2 2 2 2 3 2" xfId="14734" xr:uid="{00000000-0005-0000-0000-00009A370000}"/>
    <cellStyle name="Date 3 2 2 3 2 2 2 2 3 2 2" xfId="14735" xr:uid="{00000000-0005-0000-0000-00009B370000}"/>
    <cellStyle name="Date 3 2 2 3 2 2 2 2 4" xfId="14736" xr:uid="{00000000-0005-0000-0000-00009C370000}"/>
    <cellStyle name="Date 3 2 2 3 2 2 2 2 5" xfId="14737" xr:uid="{00000000-0005-0000-0000-00009D370000}"/>
    <cellStyle name="Date 3 2 2 3 2 2 2 2 6" xfId="14738" xr:uid="{00000000-0005-0000-0000-00009E370000}"/>
    <cellStyle name="Date 3 2 2 3 2 2 2 2 7" xfId="14739" xr:uid="{00000000-0005-0000-0000-00009F370000}"/>
    <cellStyle name="Date 3 2 2 3 2 2 2 3" xfId="14740" xr:uid="{00000000-0005-0000-0000-0000A0370000}"/>
    <cellStyle name="Date 3 2 2 3 2 2 2 3 2" xfId="14741" xr:uid="{00000000-0005-0000-0000-0000A1370000}"/>
    <cellStyle name="Date 3 2 2 3 2 2 2 3 3" xfId="14742" xr:uid="{00000000-0005-0000-0000-0000A2370000}"/>
    <cellStyle name="Date 3 2 2 3 2 2 2 3 3 2" xfId="14743" xr:uid="{00000000-0005-0000-0000-0000A3370000}"/>
    <cellStyle name="Date 3 2 2 3 2 2 2 3 4" xfId="14744" xr:uid="{00000000-0005-0000-0000-0000A4370000}"/>
    <cellStyle name="Date 3 2 2 3 2 2 2 4" xfId="14745" xr:uid="{00000000-0005-0000-0000-0000A5370000}"/>
    <cellStyle name="Date 3 2 2 3 2 2 2 4 2" xfId="14746" xr:uid="{00000000-0005-0000-0000-0000A6370000}"/>
    <cellStyle name="Date 3 2 2 3 2 2 2 4 2 2" xfId="14747" xr:uid="{00000000-0005-0000-0000-0000A7370000}"/>
    <cellStyle name="Date 3 2 2 3 2 2 2 5" xfId="14748" xr:uid="{00000000-0005-0000-0000-0000A8370000}"/>
    <cellStyle name="Date 3 2 2 3 2 2 2 6" xfId="14749" xr:uid="{00000000-0005-0000-0000-0000A9370000}"/>
    <cellStyle name="Date 3 2 2 3 2 2 2 7" xfId="14750" xr:uid="{00000000-0005-0000-0000-0000AA370000}"/>
    <cellStyle name="Date 3 2 2 3 2 2 2 8" xfId="14751" xr:uid="{00000000-0005-0000-0000-0000AB370000}"/>
    <cellStyle name="Date 3 2 2 3 2 2 3" xfId="14752" xr:uid="{00000000-0005-0000-0000-0000AC370000}"/>
    <cellStyle name="Date 3 2 2 3 2 2 3 2" xfId="14753" xr:uid="{00000000-0005-0000-0000-0000AD370000}"/>
    <cellStyle name="Date 3 2 2 3 2 2 3 2 2" xfId="14754" xr:uid="{00000000-0005-0000-0000-0000AE370000}"/>
    <cellStyle name="Date 3 2 2 3 2 2 3 2 3" xfId="14755" xr:uid="{00000000-0005-0000-0000-0000AF370000}"/>
    <cellStyle name="Date 3 2 2 3 2 2 3 2 3 2" xfId="14756" xr:uid="{00000000-0005-0000-0000-0000B0370000}"/>
    <cellStyle name="Date 3 2 2 3 2 2 3 2 4" xfId="14757" xr:uid="{00000000-0005-0000-0000-0000B1370000}"/>
    <cellStyle name="Date 3 2 2 3 2 2 3 3" xfId="14758" xr:uid="{00000000-0005-0000-0000-0000B2370000}"/>
    <cellStyle name="Date 3 2 2 3 2 2 3 3 2" xfId="14759" xr:uid="{00000000-0005-0000-0000-0000B3370000}"/>
    <cellStyle name="Date 3 2 2 3 2 2 3 3 2 2" xfId="14760" xr:uid="{00000000-0005-0000-0000-0000B4370000}"/>
    <cellStyle name="Date 3 2 2 3 2 2 3 4" xfId="14761" xr:uid="{00000000-0005-0000-0000-0000B5370000}"/>
    <cellStyle name="Date 3 2 2 3 2 2 3 5" xfId="14762" xr:uid="{00000000-0005-0000-0000-0000B6370000}"/>
    <cellStyle name="Date 3 2 2 3 2 2 3 6" xfId="14763" xr:uid="{00000000-0005-0000-0000-0000B7370000}"/>
    <cellStyle name="Date 3 2 2 3 2 2 3 7" xfId="14764" xr:uid="{00000000-0005-0000-0000-0000B8370000}"/>
    <cellStyle name="Date 3 2 2 3 2 2 4" xfId="14765" xr:uid="{00000000-0005-0000-0000-0000B9370000}"/>
    <cellStyle name="Date 3 2 2 3 2 2 4 2" xfId="14766" xr:uid="{00000000-0005-0000-0000-0000BA370000}"/>
    <cellStyle name="Date 3 2 2 3 2 2 4 3" xfId="14767" xr:uid="{00000000-0005-0000-0000-0000BB370000}"/>
    <cellStyle name="Date 3 2 2 3 2 2 4 3 2" xfId="14768" xr:uid="{00000000-0005-0000-0000-0000BC370000}"/>
    <cellStyle name="Date 3 2 2 3 2 2 5" xfId="14769" xr:uid="{00000000-0005-0000-0000-0000BD370000}"/>
    <cellStyle name="Date 3 2 2 3 2 3" xfId="14770" xr:uid="{00000000-0005-0000-0000-0000BE370000}"/>
    <cellStyle name="Date 3 2 2 3 2 3 2" xfId="14771" xr:uid="{00000000-0005-0000-0000-0000BF370000}"/>
    <cellStyle name="Date 3 2 2 3 2 3 2 2" xfId="14772" xr:uid="{00000000-0005-0000-0000-0000C0370000}"/>
    <cellStyle name="Date 3 2 2 3 2 3 2 2 2" xfId="14773" xr:uid="{00000000-0005-0000-0000-0000C1370000}"/>
    <cellStyle name="Date 3 2 2 3 2 3 2 2 3" xfId="14774" xr:uid="{00000000-0005-0000-0000-0000C2370000}"/>
    <cellStyle name="Date 3 2 2 3 2 3 2 2 3 2" xfId="14775" xr:uid="{00000000-0005-0000-0000-0000C3370000}"/>
    <cellStyle name="Date 3 2 2 3 2 3 2 2 4" xfId="14776" xr:uid="{00000000-0005-0000-0000-0000C4370000}"/>
    <cellStyle name="Date 3 2 2 3 2 3 2 3" xfId="14777" xr:uid="{00000000-0005-0000-0000-0000C5370000}"/>
    <cellStyle name="Date 3 2 2 3 2 3 2 3 2" xfId="14778" xr:uid="{00000000-0005-0000-0000-0000C6370000}"/>
    <cellStyle name="Date 3 2 2 3 2 3 2 3 2 2" xfId="14779" xr:uid="{00000000-0005-0000-0000-0000C7370000}"/>
    <cellStyle name="Date 3 2 2 3 2 3 2 4" xfId="14780" xr:uid="{00000000-0005-0000-0000-0000C8370000}"/>
    <cellStyle name="Date 3 2 2 3 2 3 2 5" xfId="14781" xr:uid="{00000000-0005-0000-0000-0000C9370000}"/>
    <cellStyle name="Date 3 2 2 3 2 3 2 6" xfId="14782" xr:uid="{00000000-0005-0000-0000-0000CA370000}"/>
    <cellStyle name="Date 3 2 2 3 2 3 2 7" xfId="14783" xr:uid="{00000000-0005-0000-0000-0000CB370000}"/>
    <cellStyle name="Date 3 2 2 3 2 3 3" xfId="14784" xr:uid="{00000000-0005-0000-0000-0000CC370000}"/>
    <cellStyle name="Date 3 2 2 3 2 3 3 2" xfId="14785" xr:uid="{00000000-0005-0000-0000-0000CD370000}"/>
    <cellStyle name="Date 3 2 2 3 2 3 3 3" xfId="14786" xr:uid="{00000000-0005-0000-0000-0000CE370000}"/>
    <cellStyle name="Date 3 2 2 3 2 3 3 3 2" xfId="14787" xr:uid="{00000000-0005-0000-0000-0000CF370000}"/>
    <cellStyle name="Date 3 2 2 3 2 3 3 4" xfId="14788" xr:uid="{00000000-0005-0000-0000-0000D0370000}"/>
    <cellStyle name="Date 3 2 2 3 2 3 4" xfId="14789" xr:uid="{00000000-0005-0000-0000-0000D1370000}"/>
    <cellStyle name="Date 3 2 2 3 2 3 4 2" xfId="14790" xr:uid="{00000000-0005-0000-0000-0000D2370000}"/>
    <cellStyle name="Date 3 2 2 3 2 3 4 2 2" xfId="14791" xr:uid="{00000000-0005-0000-0000-0000D3370000}"/>
    <cellStyle name="Date 3 2 2 3 2 3 5" xfId="14792" xr:uid="{00000000-0005-0000-0000-0000D4370000}"/>
    <cellStyle name="Date 3 2 2 3 2 3 6" xfId="14793" xr:uid="{00000000-0005-0000-0000-0000D5370000}"/>
    <cellStyle name="Date 3 2 2 3 2 3 7" xfId="14794" xr:uid="{00000000-0005-0000-0000-0000D6370000}"/>
    <cellStyle name="Date 3 2 2 3 2 3 8" xfId="14795" xr:uid="{00000000-0005-0000-0000-0000D7370000}"/>
    <cellStyle name="Date 3 2 2 3 2 4" xfId="14796" xr:uid="{00000000-0005-0000-0000-0000D8370000}"/>
    <cellStyle name="Date 3 2 2 3 2 4 2" xfId="14797" xr:uid="{00000000-0005-0000-0000-0000D9370000}"/>
    <cellStyle name="Date 3 2 2 3 2 4 2 2" xfId="14798" xr:uid="{00000000-0005-0000-0000-0000DA370000}"/>
    <cellStyle name="Date 3 2 2 3 2 4 2 3" xfId="14799" xr:uid="{00000000-0005-0000-0000-0000DB370000}"/>
    <cellStyle name="Date 3 2 2 3 2 4 2 3 2" xfId="14800" xr:uid="{00000000-0005-0000-0000-0000DC370000}"/>
    <cellStyle name="Date 3 2 2 3 2 4 2 4" xfId="14801" xr:uid="{00000000-0005-0000-0000-0000DD370000}"/>
    <cellStyle name="Date 3 2 2 3 2 4 3" xfId="14802" xr:uid="{00000000-0005-0000-0000-0000DE370000}"/>
    <cellStyle name="Date 3 2 2 3 2 4 3 2" xfId="14803" xr:uid="{00000000-0005-0000-0000-0000DF370000}"/>
    <cellStyle name="Date 3 2 2 3 2 4 3 2 2" xfId="14804" xr:uid="{00000000-0005-0000-0000-0000E0370000}"/>
    <cellStyle name="Date 3 2 2 3 2 4 4" xfId="14805" xr:uid="{00000000-0005-0000-0000-0000E1370000}"/>
    <cellStyle name="Date 3 2 2 3 2 4 5" xfId="14806" xr:uid="{00000000-0005-0000-0000-0000E2370000}"/>
    <cellStyle name="Date 3 2 2 3 2 4 6" xfId="14807" xr:uid="{00000000-0005-0000-0000-0000E3370000}"/>
    <cellStyle name="Date 3 2 2 3 2 4 7" xfId="14808" xr:uid="{00000000-0005-0000-0000-0000E4370000}"/>
    <cellStyle name="Date 3 2 2 3 2 5" xfId="14809" xr:uid="{00000000-0005-0000-0000-0000E5370000}"/>
    <cellStyle name="Date 3 2 2 3 2 5 2" xfId="14810" xr:uid="{00000000-0005-0000-0000-0000E6370000}"/>
    <cellStyle name="Date 3 2 2 3 2 5 3" xfId="14811" xr:uid="{00000000-0005-0000-0000-0000E7370000}"/>
    <cellStyle name="Date 3 2 2 3 2 5 3 2" xfId="14812" xr:uid="{00000000-0005-0000-0000-0000E8370000}"/>
    <cellStyle name="Date 3 2 2 3 2 6" xfId="14813" xr:uid="{00000000-0005-0000-0000-0000E9370000}"/>
    <cellStyle name="Date 3 2 2 3 2 7" xfId="14814" xr:uid="{00000000-0005-0000-0000-0000EA370000}"/>
    <cellStyle name="Date 3 2 2 3 2 8" xfId="14815" xr:uid="{00000000-0005-0000-0000-0000EB370000}"/>
    <cellStyle name="Date 3 2 2 3 2 9" xfId="14816" xr:uid="{00000000-0005-0000-0000-0000EC370000}"/>
    <cellStyle name="Date 3 2 2 3 3" xfId="14817" xr:uid="{00000000-0005-0000-0000-0000ED370000}"/>
    <cellStyle name="Date 3 2 2 3 3 2" xfId="14818" xr:uid="{00000000-0005-0000-0000-0000EE370000}"/>
    <cellStyle name="Date 3 2 2 3 3 2 2" xfId="14819" xr:uid="{00000000-0005-0000-0000-0000EF370000}"/>
    <cellStyle name="Date 3 2 2 3 3 2 2 2" xfId="14820" xr:uid="{00000000-0005-0000-0000-0000F0370000}"/>
    <cellStyle name="Date 3 2 2 3 3 2 2 2 2" xfId="14821" xr:uid="{00000000-0005-0000-0000-0000F1370000}"/>
    <cellStyle name="Date 3 2 2 3 3 2 2 2 3" xfId="14822" xr:uid="{00000000-0005-0000-0000-0000F2370000}"/>
    <cellStyle name="Date 3 2 2 3 3 2 2 2 3 2" xfId="14823" xr:uid="{00000000-0005-0000-0000-0000F3370000}"/>
    <cellStyle name="Date 3 2 2 3 3 2 2 2 4" xfId="14824" xr:uid="{00000000-0005-0000-0000-0000F4370000}"/>
    <cellStyle name="Date 3 2 2 3 3 2 2 3" xfId="14825" xr:uid="{00000000-0005-0000-0000-0000F5370000}"/>
    <cellStyle name="Date 3 2 2 3 3 2 2 3 2" xfId="14826" xr:uid="{00000000-0005-0000-0000-0000F6370000}"/>
    <cellStyle name="Date 3 2 2 3 3 2 2 3 2 2" xfId="14827" xr:uid="{00000000-0005-0000-0000-0000F7370000}"/>
    <cellStyle name="Date 3 2 2 3 3 2 2 4" xfId="14828" xr:uid="{00000000-0005-0000-0000-0000F8370000}"/>
    <cellStyle name="Date 3 2 2 3 3 2 2 5" xfId="14829" xr:uid="{00000000-0005-0000-0000-0000F9370000}"/>
    <cellStyle name="Date 3 2 2 3 3 2 2 6" xfId="14830" xr:uid="{00000000-0005-0000-0000-0000FA370000}"/>
    <cellStyle name="Date 3 2 2 3 3 2 2 7" xfId="14831" xr:uid="{00000000-0005-0000-0000-0000FB370000}"/>
    <cellStyle name="Date 3 2 2 3 3 2 3" xfId="14832" xr:uid="{00000000-0005-0000-0000-0000FC370000}"/>
    <cellStyle name="Date 3 2 2 3 3 2 3 2" xfId="14833" xr:uid="{00000000-0005-0000-0000-0000FD370000}"/>
    <cellStyle name="Date 3 2 2 3 3 2 3 3" xfId="14834" xr:uid="{00000000-0005-0000-0000-0000FE370000}"/>
    <cellStyle name="Date 3 2 2 3 3 2 3 3 2" xfId="14835" xr:uid="{00000000-0005-0000-0000-0000FF370000}"/>
    <cellStyle name="Date 3 2 2 3 3 2 3 4" xfId="14836" xr:uid="{00000000-0005-0000-0000-000000380000}"/>
    <cellStyle name="Date 3 2 2 3 3 2 4" xfId="14837" xr:uid="{00000000-0005-0000-0000-000001380000}"/>
    <cellStyle name="Date 3 2 2 3 3 2 4 2" xfId="14838" xr:uid="{00000000-0005-0000-0000-000002380000}"/>
    <cellStyle name="Date 3 2 2 3 3 2 4 2 2" xfId="14839" xr:uid="{00000000-0005-0000-0000-000003380000}"/>
    <cellStyle name="Date 3 2 2 3 3 2 5" xfId="14840" xr:uid="{00000000-0005-0000-0000-000004380000}"/>
    <cellStyle name="Date 3 2 2 3 3 2 6" xfId="14841" xr:uid="{00000000-0005-0000-0000-000005380000}"/>
    <cellStyle name="Date 3 2 2 3 3 2 7" xfId="14842" xr:uid="{00000000-0005-0000-0000-000006380000}"/>
    <cellStyle name="Date 3 2 2 3 3 2 8" xfId="14843" xr:uid="{00000000-0005-0000-0000-000007380000}"/>
    <cellStyle name="Date 3 2 2 3 3 3" xfId="14844" xr:uid="{00000000-0005-0000-0000-000008380000}"/>
    <cellStyle name="Date 3 2 2 3 3 3 2" xfId="14845" xr:uid="{00000000-0005-0000-0000-000009380000}"/>
    <cellStyle name="Date 3 2 2 3 3 3 2 2" xfId="14846" xr:uid="{00000000-0005-0000-0000-00000A380000}"/>
    <cellStyle name="Date 3 2 2 3 3 3 2 3" xfId="14847" xr:uid="{00000000-0005-0000-0000-00000B380000}"/>
    <cellStyle name="Date 3 2 2 3 3 3 2 3 2" xfId="14848" xr:uid="{00000000-0005-0000-0000-00000C380000}"/>
    <cellStyle name="Date 3 2 2 3 3 3 2 4" xfId="14849" xr:uid="{00000000-0005-0000-0000-00000D380000}"/>
    <cellStyle name="Date 3 2 2 3 3 3 3" xfId="14850" xr:uid="{00000000-0005-0000-0000-00000E380000}"/>
    <cellStyle name="Date 3 2 2 3 3 3 3 2" xfId="14851" xr:uid="{00000000-0005-0000-0000-00000F380000}"/>
    <cellStyle name="Date 3 2 2 3 3 3 3 2 2" xfId="14852" xr:uid="{00000000-0005-0000-0000-000010380000}"/>
    <cellStyle name="Date 3 2 2 3 3 3 4" xfId="14853" xr:uid="{00000000-0005-0000-0000-000011380000}"/>
    <cellStyle name="Date 3 2 2 3 3 3 5" xfId="14854" xr:uid="{00000000-0005-0000-0000-000012380000}"/>
    <cellStyle name="Date 3 2 2 3 3 3 6" xfId="14855" xr:uid="{00000000-0005-0000-0000-000013380000}"/>
    <cellStyle name="Date 3 2 2 3 3 3 7" xfId="14856" xr:uid="{00000000-0005-0000-0000-000014380000}"/>
    <cellStyle name="Date 3 2 2 3 3 4" xfId="14857" xr:uid="{00000000-0005-0000-0000-000015380000}"/>
    <cellStyle name="Date 3 2 2 3 3 4 2" xfId="14858" xr:uid="{00000000-0005-0000-0000-000016380000}"/>
    <cellStyle name="Date 3 2 2 3 3 4 3" xfId="14859" xr:uid="{00000000-0005-0000-0000-000017380000}"/>
    <cellStyle name="Date 3 2 2 3 3 4 3 2" xfId="14860" xr:uid="{00000000-0005-0000-0000-000018380000}"/>
    <cellStyle name="Date 3 2 2 3 3 5" xfId="14861" xr:uid="{00000000-0005-0000-0000-000019380000}"/>
    <cellStyle name="Date 3 2 2 3 4" xfId="14862" xr:uid="{00000000-0005-0000-0000-00001A380000}"/>
    <cellStyle name="Date 3 2 2 3 4 2" xfId="14863" xr:uid="{00000000-0005-0000-0000-00001B380000}"/>
    <cellStyle name="Date 3 2 2 3 4 2 2" xfId="14864" xr:uid="{00000000-0005-0000-0000-00001C380000}"/>
    <cellStyle name="Date 3 2 2 3 4 2 2 2" xfId="14865" xr:uid="{00000000-0005-0000-0000-00001D380000}"/>
    <cellStyle name="Date 3 2 2 3 4 2 2 2 2" xfId="14866" xr:uid="{00000000-0005-0000-0000-00001E380000}"/>
    <cellStyle name="Date 3 2 2 3 4 2 2 2 2 2" xfId="14867" xr:uid="{00000000-0005-0000-0000-00001F380000}"/>
    <cellStyle name="Date 3 2 2 3 4 2 2 2 2 3" xfId="14868" xr:uid="{00000000-0005-0000-0000-000020380000}"/>
    <cellStyle name="Date 3 2 2 3 4 2 2 2 2 3 2" xfId="14869" xr:uid="{00000000-0005-0000-0000-000021380000}"/>
    <cellStyle name="Date 3 2 2 3 4 2 2 2 2 4" xfId="14870" xr:uid="{00000000-0005-0000-0000-000022380000}"/>
    <cellStyle name="Date 3 2 2 3 4 2 2 2 3" xfId="14871" xr:uid="{00000000-0005-0000-0000-000023380000}"/>
    <cellStyle name="Date 3 2 2 3 4 2 2 2 3 2" xfId="14872" xr:uid="{00000000-0005-0000-0000-000024380000}"/>
    <cellStyle name="Date 3 2 2 3 4 2 2 2 3 2 2" xfId="14873" xr:uid="{00000000-0005-0000-0000-000025380000}"/>
    <cellStyle name="Date 3 2 2 3 4 2 2 2 4" xfId="14874" xr:uid="{00000000-0005-0000-0000-000026380000}"/>
    <cellStyle name="Date 3 2 2 3 4 2 2 2 5" xfId="14875" xr:uid="{00000000-0005-0000-0000-000027380000}"/>
    <cellStyle name="Date 3 2 2 3 4 2 2 2 6" xfId="14876" xr:uid="{00000000-0005-0000-0000-000028380000}"/>
    <cellStyle name="Date 3 2 2 3 4 2 2 2 7" xfId="14877" xr:uid="{00000000-0005-0000-0000-000029380000}"/>
    <cellStyle name="Date 3 2 2 3 4 2 2 3" xfId="14878" xr:uid="{00000000-0005-0000-0000-00002A380000}"/>
    <cellStyle name="Date 3 2 2 3 4 2 2 3 2" xfId="14879" xr:uid="{00000000-0005-0000-0000-00002B380000}"/>
    <cellStyle name="Date 3 2 2 3 4 2 2 3 3" xfId="14880" xr:uid="{00000000-0005-0000-0000-00002C380000}"/>
    <cellStyle name="Date 3 2 2 3 4 2 2 3 3 2" xfId="14881" xr:uid="{00000000-0005-0000-0000-00002D380000}"/>
    <cellStyle name="Date 3 2 2 3 4 2 2 3 4" xfId="14882" xr:uid="{00000000-0005-0000-0000-00002E380000}"/>
    <cellStyle name="Date 3 2 2 3 4 2 2 4" xfId="14883" xr:uid="{00000000-0005-0000-0000-00002F380000}"/>
    <cellStyle name="Date 3 2 2 3 4 2 2 4 2" xfId="14884" xr:uid="{00000000-0005-0000-0000-000030380000}"/>
    <cellStyle name="Date 3 2 2 3 4 2 2 4 2 2" xfId="14885" xr:uid="{00000000-0005-0000-0000-000031380000}"/>
    <cellStyle name="Date 3 2 2 3 4 2 2 5" xfId="14886" xr:uid="{00000000-0005-0000-0000-000032380000}"/>
    <cellStyle name="Date 3 2 2 3 4 2 2 6" xfId="14887" xr:uid="{00000000-0005-0000-0000-000033380000}"/>
    <cellStyle name="Date 3 2 2 3 4 2 2 7" xfId="14888" xr:uid="{00000000-0005-0000-0000-000034380000}"/>
    <cellStyle name="Date 3 2 2 3 4 2 2 8" xfId="14889" xr:uid="{00000000-0005-0000-0000-000035380000}"/>
    <cellStyle name="Date 3 2 2 3 4 2 3" xfId="14890" xr:uid="{00000000-0005-0000-0000-000036380000}"/>
    <cellStyle name="Date 3 2 2 3 4 2 3 2" xfId="14891" xr:uid="{00000000-0005-0000-0000-000037380000}"/>
    <cellStyle name="Date 3 2 2 3 4 2 3 2 2" xfId="14892" xr:uid="{00000000-0005-0000-0000-000038380000}"/>
    <cellStyle name="Date 3 2 2 3 4 2 3 2 3" xfId="14893" xr:uid="{00000000-0005-0000-0000-000039380000}"/>
    <cellStyle name="Date 3 2 2 3 4 2 3 2 3 2" xfId="14894" xr:uid="{00000000-0005-0000-0000-00003A380000}"/>
    <cellStyle name="Date 3 2 2 3 4 2 3 2 4" xfId="14895" xr:uid="{00000000-0005-0000-0000-00003B380000}"/>
    <cellStyle name="Date 3 2 2 3 4 2 3 3" xfId="14896" xr:uid="{00000000-0005-0000-0000-00003C380000}"/>
    <cellStyle name="Date 3 2 2 3 4 2 3 3 2" xfId="14897" xr:uid="{00000000-0005-0000-0000-00003D380000}"/>
    <cellStyle name="Date 3 2 2 3 4 2 3 3 2 2" xfId="14898" xr:uid="{00000000-0005-0000-0000-00003E380000}"/>
    <cellStyle name="Date 3 2 2 3 4 2 3 4" xfId="14899" xr:uid="{00000000-0005-0000-0000-00003F380000}"/>
    <cellStyle name="Date 3 2 2 3 4 2 3 5" xfId="14900" xr:uid="{00000000-0005-0000-0000-000040380000}"/>
    <cellStyle name="Date 3 2 2 3 4 2 3 6" xfId="14901" xr:uid="{00000000-0005-0000-0000-000041380000}"/>
    <cellStyle name="Date 3 2 2 3 4 2 3 7" xfId="14902" xr:uid="{00000000-0005-0000-0000-000042380000}"/>
    <cellStyle name="Date 3 2 2 3 4 2 4" xfId="14903" xr:uid="{00000000-0005-0000-0000-000043380000}"/>
    <cellStyle name="Date 3 2 2 3 4 2 4 2" xfId="14904" xr:uid="{00000000-0005-0000-0000-000044380000}"/>
    <cellStyle name="Date 3 2 2 3 4 2 4 3" xfId="14905" xr:uid="{00000000-0005-0000-0000-000045380000}"/>
    <cellStyle name="Date 3 2 2 3 4 2 4 3 2" xfId="14906" xr:uid="{00000000-0005-0000-0000-000046380000}"/>
    <cellStyle name="Date 3 2 2 3 4 2 5" xfId="14907" xr:uid="{00000000-0005-0000-0000-000047380000}"/>
    <cellStyle name="Date 3 2 2 3 4 3" xfId="14908" xr:uid="{00000000-0005-0000-0000-000048380000}"/>
    <cellStyle name="Date 3 2 2 3 4 3 2" xfId="14909" xr:uid="{00000000-0005-0000-0000-000049380000}"/>
    <cellStyle name="Date 3 2 2 3 4 3 2 2" xfId="14910" xr:uid="{00000000-0005-0000-0000-00004A380000}"/>
    <cellStyle name="Date 3 2 2 3 4 3 2 2 2" xfId="14911" xr:uid="{00000000-0005-0000-0000-00004B380000}"/>
    <cellStyle name="Date 3 2 2 3 4 3 2 2 3" xfId="14912" xr:uid="{00000000-0005-0000-0000-00004C380000}"/>
    <cellStyle name="Date 3 2 2 3 4 3 2 2 3 2" xfId="14913" xr:uid="{00000000-0005-0000-0000-00004D380000}"/>
    <cellStyle name="Date 3 2 2 3 4 3 2 2 4" xfId="14914" xr:uid="{00000000-0005-0000-0000-00004E380000}"/>
    <cellStyle name="Date 3 2 2 3 4 3 2 3" xfId="14915" xr:uid="{00000000-0005-0000-0000-00004F380000}"/>
    <cellStyle name="Date 3 2 2 3 4 3 2 3 2" xfId="14916" xr:uid="{00000000-0005-0000-0000-000050380000}"/>
    <cellStyle name="Date 3 2 2 3 4 3 2 3 2 2" xfId="14917" xr:uid="{00000000-0005-0000-0000-000051380000}"/>
    <cellStyle name="Date 3 2 2 3 4 3 2 4" xfId="14918" xr:uid="{00000000-0005-0000-0000-000052380000}"/>
    <cellStyle name="Date 3 2 2 3 4 3 2 5" xfId="14919" xr:uid="{00000000-0005-0000-0000-000053380000}"/>
    <cellStyle name="Date 3 2 2 3 4 3 2 6" xfId="14920" xr:uid="{00000000-0005-0000-0000-000054380000}"/>
    <cellStyle name="Date 3 2 2 3 4 3 2 7" xfId="14921" xr:uid="{00000000-0005-0000-0000-000055380000}"/>
    <cellStyle name="Date 3 2 2 3 4 3 3" xfId="14922" xr:uid="{00000000-0005-0000-0000-000056380000}"/>
    <cellStyle name="Date 3 2 2 3 4 3 3 2" xfId="14923" xr:uid="{00000000-0005-0000-0000-000057380000}"/>
    <cellStyle name="Date 3 2 2 3 4 3 3 3" xfId="14924" xr:uid="{00000000-0005-0000-0000-000058380000}"/>
    <cellStyle name="Date 3 2 2 3 4 3 3 3 2" xfId="14925" xr:uid="{00000000-0005-0000-0000-000059380000}"/>
    <cellStyle name="Date 3 2 2 3 4 3 3 4" xfId="14926" xr:uid="{00000000-0005-0000-0000-00005A380000}"/>
    <cellStyle name="Date 3 2 2 3 4 3 4" xfId="14927" xr:uid="{00000000-0005-0000-0000-00005B380000}"/>
    <cellStyle name="Date 3 2 2 3 4 3 4 2" xfId="14928" xr:uid="{00000000-0005-0000-0000-00005C380000}"/>
    <cellStyle name="Date 3 2 2 3 4 3 4 2 2" xfId="14929" xr:uid="{00000000-0005-0000-0000-00005D380000}"/>
    <cellStyle name="Date 3 2 2 3 4 3 5" xfId="14930" xr:uid="{00000000-0005-0000-0000-00005E380000}"/>
    <cellStyle name="Date 3 2 2 3 4 3 6" xfId="14931" xr:uid="{00000000-0005-0000-0000-00005F380000}"/>
    <cellStyle name="Date 3 2 2 3 4 3 7" xfId="14932" xr:uid="{00000000-0005-0000-0000-000060380000}"/>
    <cellStyle name="Date 3 2 2 3 4 3 8" xfId="14933" xr:uid="{00000000-0005-0000-0000-000061380000}"/>
    <cellStyle name="Date 3 2 2 3 4 4" xfId="14934" xr:uid="{00000000-0005-0000-0000-000062380000}"/>
    <cellStyle name="Date 3 2 2 3 4 4 2" xfId="14935" xr:uid="{00000000-0005-0000-0000-000063380000}"/>
    <cellStyle name="Date 3 2 2 3 4 4 2 2" xfId="14936" xr:uid="{00000000-0005-0000-0000-000064380000}"/>
    <cellStyle name="Date 3 2 2 3 4 4 2 3" xfId="14937" xr:uid="{00000000-0005-0000-0000-000065380000}"/>
    <cellStyle name="Date 3 2 2 3 4 4 2 3 2" xfId="14938" xr:uid="{00000000-0005-0000-0000-000066380000}"/>
    <cellStyle name="Date 3 2 2 3 4 4 2 4" xfId="14939" xr:uid="{00000000-0005-0000-0000-000067380000}"/>
    <cellStyle name="Date 3 2 2 3 4 4 3" xfId="14940" xr:uid="{00000000-0005-0000-0000-000068380000}"/>
    <cellStyle name="Date 3 2 2 3 4 4 3 2" xfId="14941" xr:uid="{00000000-0005-0000-0000-000069380000}"/>
    <cellStyle name="Date 3 2 2 3 4 4 3 2 2" xfId="14942" xr:uid="{00000000-0005-0000-0000-00006A380000}"/>
    <cellStyle name="Date 3 2 2 3 4 4 4" xfId="14943" xr:uid="{00000000-0005-0000-0000-00006B380000}"/>
    <cellStyle name="Date 3 2 2 3 4 4 5" xfId="14944" xr:uid="{00000000-0005-0000-0000-00006C380000}"/>
    <cellStyle name="Date 3 2 2 3 4 4 6" xfId="14945" xr:uid="{00000000-0005-0000-0000-00006D380000}"/>
    <cellStyle name="Date 3 2 2 3 4 4 7" xfId="14946" xr:uid="{00000000-0005-0000-0000-00006E380000}"/>
    <cellStyle name="Date 3 2 2 3 4 5" xfId="14947" xr:uid="{00000000-0005-0000-0000-00006F380000}"/>
    <cellStyle name="Date 3 2 2 3 4 5 2" xfId="14948" xr:uid="{00000000-0005-0000-0000-000070380000}"/>
    <cellStyle name="Date 3 2 2 3 4 5 3" xfId="14949" xr:uid="{00000000-0005-0000-0000-000071380000}"/>
    <cellStyle name="Date 3 2 2 3 4 5 3 2" xfId="14950" xr:uid="{00000000-0005-0000-0000-000072380000}"/>
    <cellStyle name="Date 3 2 2 3 4 6" xfId="14951" xr:uid="{00000000-0005-0000-0000-000073380000}"/>
    <cellStyle name="Date 3 2 2 3 4 7" xfId="14952" xr:uid="{00000000-0005-0000-0000-000074380000}"/>
    <cellStyle name="Date 3 2 2 3 4 8" xfId="14953" xr:uid="{00000000-0005-0000-0000-000075380000}"/>
    <cellStyle name="Date 3 2 2 3 4 9" xfId="14954" xr:uid="{00000000-0005-0000-0000-000076380000}"/>
    <cellStyle name="Date 3 2 2 3 5" xfId="14955" xr:uid="{00000000-0005-0000-0000-000077380000}"/>
    <cellStyle name="Date 3 2 2 3 5 2" xfId="14956" xr:uid="{00000000-0005-0000-0000-000078380000}"/>
    <cellStyle name="Date 3 2 2 3 5 2 2" xfId="14957" xr:uid="{00000000-0005-0000-0000-000079380000}"/>
    <cellStyle name="Date 3 2 2 3 5 2 2 2" xfId="14958" xr:uid="{00000000-0005-0000-0000-00007A380000}"/>
    <cellStyle name="Date 3 2 2 3 5 2 2 3" xfId="14959" xr:uid="{00000000-0005-0000-0000-00007B380000}"/>
    <cellStyle name="Date 3 2 2 3 5 2 2 3 2" xfId="14960" xr:uid="{00000000-0005-0000-0000-00007C380000}"/>
    <cellStyle name="Date 3 2 2 3 5 2 2 4" xfId="14961" xr:uid="{00000000-0005-0000-0000-00007D380000}"/>
    <cellStyle name="Date 3 2 2 3 5 2 3" xfId="14962" xr:uid="{00000000-0005-0000-0000-00007E380000}"/>
    <cellStyle name="Date 3 2 2 3 5 2 3 2" xfId="14963" xr:uid="{00000000-0005-0000-0000-00007F380000}"/>
    <cellStyle name="Date 3 2 2 3 5 2 3 2 2" xfId="14964" xr:uid="{00000000-0005-0000-0000-000080380000}"/>
    <cellStyle name="Date 3 2 2 3 5 2 4" xfId="14965" xr:uid="{00000000-0005-0000-0000-000081380000}"/>
    <cellStyle name="Date 3 2 2 3 5 2 5" xfId="14966" xr:uid="{00000000-0005-0000-0000-000082380000}"/>
    <cellStyle name="Date 3 2 2 3 5 2 6" xfId="14967" xr:uid="{00000000-0005-0000-0000-000083380000}"/>
    <cellStyle name="Date 3 2 2 3 5 2 7" xfId="14968" xr:uid="{00000000-0005-0000-0000-000084380000}"/>
    <cellStyle name="Date 3 2 2 3 5 3" xfId="14969" xr:uid="{00000000-0005-0000-0000-000085380000}"/>
    <cellStyle name="Date 3 2 2 3 5 3 2" xfId="14970" xr:uid="{00000000-0005-0000-0000-000086380000}"/>
    <cellStyle name="Date 3 2 2 3 5 3 3" xfId="14971" xr:uid="{00000000-0005-0000-0000-000087380000}"/>
    <cellStyle name="Date 3 2 2 3 5 3 3 2" xfId="14972" xr:uid="{00000000-0005-0000-0000-000088380000}"/>
    <cellStyle name="Date 3 2 2 3 5 3 4" xfId="14973" xr:uid="{00000000-0005-0000-0000-000089380000}"/>
    <cellStyle name="Date 3 2 2 3 5 4" xfId="14974" xr:uid="{00000000-0005-0000-0000-00008A380000}"/>
    <cellStyle name="Date 3 2 2 3 5 4 2" xfId="14975" xr:uid="{00000000-0005-0000-0000-00008B380000}"/>
    <cellStyle name="Date 3 2 2 3 5 4 2 2" xfId="14976" xr:uid="{00000000-0005-0000-0000-00008C380000}"/>
    <cellStyle name="Date 3 2 2 3 5 5" xfId="14977" xr:uid="{00000000-0005-0000-0000-00008D380000}"/>
    <cellStyle name="Date 3 2 2 3 5 6" xfId="14978" xr:uid="{00000000-0005-0000-0000-00008E380000}"/>
    <cellStyle name="Date 3 2 2 3 5 7" xfId="14979" xr:uid="{00000000-0005-0000-0000-00008F380000}"/>
    <cellStyle name="Date 3 2 2 3 5 8" xfId="14980" xr:uid="{00000000-0005-0000-0000-000090380000}"/>
    <cellStyle name="Date 3 2 2 3 6" xfId="14981" xr:uid="{00000000-0005-0000-0000-000091380000}"/>
    <cellStyle name="Date 3 2 2 3 6 2" xfId="14982" xr:uid="{00000000-0005-0000-0000-000092380000}"/>
    <cellStyle name="Date 3 2 2 3 6 2 2" xfId="14983" xr:uid="{00000000-0005-0000-0000-000093380000}"/>
    <cellStyle name="Date 3 2 2 3 6 2 3" xfId="14984" xr:uid="{00000000-0005-0000-0000-000094380000}"/>
    <cellStyle name="Date 3 2 2 3 6 2 3 2" xfId="14985" xr:uid="{00000000-0005-0000-0000-000095380000}"/>
    <cellStyle name="Date 3 2 2 3 6 2 4" xfId="14986" xr:uid="{00000000-0005-0000-0000-000096380000}"/>
    <cellStyle name="Date 3 2 2 3 6 3" xfId="14987" xr:uid="{00000000-0005-0000-0000-000097380000}"/>
    <cellStyle name="Date 3 2 2 3 6 3 2" xfId="14988" xr:uid="{00000000-0005-0000-0000-000098380000}"/>
    <cellStyle name="Date 3 2 2 3 6 3 2 2" xfId="14989" xr:uid="{00000000-0005-0000-0000-000099380000}"/>
    <cellStyle name="Date 3 2 2 3 6 4" xfId="14990" xr:uid="{00000000-0005-0000-0000-00009A380000}"/>
    <cellStyle name="Date 3 2 2 3 6 5" xfId="14991" xr:uid="{00000000-0005-0000-0000-00009B380000}"/>
    <cellStyle name="Date 3 2 2 3 6 6" xfId="14992" xr:uid="{00000000-0005-0000-0000-00009C380000}"/>
    <cellStyle name="Date 3 2 2 3 6 7" xfId="14993" xr:uid="{00000000-0005-0000-0000-00009D380000}"/>
    <cellStyle name="Date 3 2 2 3 7" xfId="14994" xr:uid="{00000000-0005-0000-0000-00009E380000}"/>
    <cellStyle name="Date 3 2 2 3 7 2" xfId="14995" xr:uid="{00000000-0005-0000-0000-00009F380000}"/>
    <cellStyle name="Date 3 2 2 3 7 3" xfId="14996" xr:uid="{00000000-0005-0000-0000-0000A0380000}"/>
    <cellStyle name="Date 3 2 2 3 7 3 2" xfId="14997" xr:uid="{00000000-0005-0000-0000-0000A1380000}"/>
    <cellStyle name="Date 3 2 2 3 8" xfId="14998" xr:uid="{00000000-0005-0000-0000-0000A2380000}"/>
    <cellStyle name="Date 3 2 2 3 9" xfId="14999" xr:uid="{00000000-0005-0000-0000-0000A3380000}"/>
    <cellStyle name="Date 3 2 2 4" xfId="15000" xr:uid="{00000000-0005-0000-0000-0000A4380000}"/>
    <cellStyle name="Date 3 2 2 4 2" xfId="15001" xr:uid="{00000000-0005-0000-0000-0000A5380000}"/>
    <cellStyle name="Date 3 2 2 4 2 2" xfId="15002" xr:uid="{00000000-0005-0000-0000-0000A6380000}"/>
    <cellStyle name="Date 3 2 2 4 2 2 2" xfId="15003" xr:uid="{00000000-0005-0000-0000-0000A7380000}"/>
    <cellStyle name="Date 3 2 2 4 2 2 2 2" xfId="15004" xr:uid="{00000000-0005-0000-0000-0000A8380000}"/>
    <cellStyle name="Date 3 2 2 4 2 2 2 2 2" xfId="15005" xr:uid="{00000000-0005-0000-0000-0000A9380000}"/>
    <cellStyle name="Date 3 2 2 4 2 2 2 2 3" xfId="15006" xr:uid="{00000000-0005-0000-0000-0000AA380000}"/>
    <cellStyle name="Date 3 2 2 4 2 2 2 2 3 2" xfId="15007" xr:uid="{00000000-0005-0000-0000-0000AB380000}"/>
    <cellStyle name="Date 3 2 2 4 2 2 2 2 4" xfId="15008" xr:uid="{00000000-0005-0000-0000-0000AC380000}"/>
    <cellStyle name="Date 3 2 2 4 2 2 2 3" xfId="15009" xr:uid="{00000000-0005-0000-0000-0000AD380000}"/>
    <cellStyle name="Date 3 2 2 4 2 2 2 3 2" xfId="15010" xr:uid="{00000000-0005-0000-0000-0000AE380000}"/>
    <cellStyle name="Date 3 2 2 4 2 2 2 3 2 2" xfId="15011" xr:uid="{00000000-0005-0000-0000-0000AF380000}"/>
    <cellStyle name="Date 3 2 2 4 2 2 2 4" xfId="15012" xr:uid="{00000000-0005-0000-0000-0000B0380000}"/>
    <cellStyle name="Date 3 2 2 4 2 2 2 5" xfId="15013" xr:uid="{00000000-0005-0000-0000-0000B1380000}"/>
    <cellStyle name="Date 3 2 2 4 2 2 2 6" xfId="15014" xr:uid="{00000000-0005-0000-0000-0000B2380000}"/>
    <cellStyle name="Date 3 2 2 4 2 2 2 7" xfId="15015" xr:uid="{00000000-0005-0000-0000-0000B3380000}"/>
    <cellStyle name="Date 3 2 2 4 2 2 3" xfId="15016" xr:uid="{00000000-0005-0000-0000-0000B4380000}"/>
    <cellStyle name="Date 3 2 2 4 2 2 3 2" xfId="15017" xr:uid="{00000000-0005-0000-0000-0000B5380000}"/>
    <cellStyle name="Date 3 2 2 4 2 2 3 3" xfId="15018" xr:uid="{00000000-0005-0000-0000-0000B6380000}"/>
    <cellStyle name="Date 3 2 2 4 2 2 3 3 2" xfId="15019" xr:uid="{00000000-0005-0000-0000-0000B7380000}"/>
    <cellStyle name="Date 3 2 2 4 2 2 3 4" xfId="15020" xr:uid="{00000000-0005-0000-0000-0000B8380000}"/>
    <cellStyle name="Date 3 2 2 4 2 2 4" xfId="15021" xr:uid="{00000000-0005-0000-0000-0000B9380000}"/>
    <cellStyle name="Date 3 2 2 4 2 2 4 2" xfId="15022" xr:uid="{00000000-0005-0000-0000-0000BA380000}"/>
    <cellStyle name="Date 3 2 2 4 2 2 4 2 2" xfId="15023" xr:uid="{00000000-0005-0000-0000-0000BB380000}"/>
    <cellStyle name="Date 3 2 2 4 2 2 5" xfId="15024" xr:uid="{00000000-0005-0000-0000-0000BC380000}"/>
    <cellStyle name="Date 3 2 2 4 2 2 6" xfId="15025" xr:uid="{00000000-0005-0000-0000-0000BD380000}"/>
    <cellStyle name="Date 3 2 2 4 2 2 7" xfId="15026" xr:uid="{00000000-0005-0000-0000-0000BE380000}"/>
    <cellStyle name="Date 3 2 2 4 2 2 8" xfId="15027" xr:uid="{00000000-0005-0000-0000-0000BF380000}"/>
    <cellStyle name="Date 3 2 2 4 2 3" xfId="15028" xr:uid="{00000000-0005-0000-0000-0000C0380000}"/>
    <cellStyle name="Date 3 2 2 4 2 3 2" xfId="15029" xr:uid="{00000000-0005-0000-0000-0000C1380000}"/>
    <cellStyle name="Date 3 2 2 4 2 3 2 2" xfId="15030" xr:uid="{00000000-0005-0000-0000-0000C2380000}"/>
    <cellStyle name="Date 3 2 2 4 2 3 2 3" xfId="15031" xr:uid="{00000000-0005-0000-0000-0000C3380000}"/>
    <cellStyle name="Date 3 2 2 4 2 3 2 3 2" xfId="15032" xr:uid="{00000000-0005-0000-0000-0000C4380000}"/>
    <cellStyle name="Date 3 2 2 4 2 3 2 4" xfId="15033" xr:uid="{00000000-0005-0000-0000-0000C5380000}"/>
    <cellStyle name="Date 3 2 2 4 2 3 3" xfId="15034" xr:uid="{00000000-0005-0000-0000-0000C6380000}"/>
    <cellStyle name="Date 3 2 2 4 2 3 3 2" xfId="15035" xr:uid="{00000000-0005-0000-0000-0000C7380000}"/>
    <cellStyle name="Date 3 2 2 4 2 3 3 2 2" xfId="15036" xr:uid="{00000000-0005-0000-0000-0000C8380000}"/>
    <cellStyle name="Date 3 2 2 4 2 3 4" xfId="15037" xr:uid="{00000000-0005-0000-0000-0000C9380000}"/>
    <cellStyle name="Date 3 2 2 4 2 3 5" xfId="15038" xr:uid="{00000000-0005-0000-0000-0000CA380000}"/>
    <cellStyle name="Date 3 2 2 4 2 3 6" xfId="15039" xr:uid="{00000000-0005-0000-0000-0000CB380000}"/>
    <cellStyle name="Date 3 2 2 4 2 3 7" xfId="15040" xr:uid="{00000000-0005-0000-0000-0000CC380000}"/>
    <cellStyle name="Date 3 2 2 4 2 4" xfId="15041" xr:uid="{00000000-0005-0000-0000-0000CD380000}"/>
    <cellStyle name="Date 3 2 2 4 2 4 2" xfId="15042" xr:uid="{00000000-0005-0000-0000-0000CE380000}"/>
    <cellStyle name="Date 3 2 2 4 2 4 3" xfId="15043" xr:uid="{00000000-0005-0000-0000-0000CF380000}"/>
    <cellStyle name="Date 3 2 2 4 2 4 3 2" xfId="15044" xr:uid="{00000000-0005-0000-0000-0000D0380000}"/>
    <cellStyle name="Date 3 2 2 4 2 5" xfId="15045" xr:uid="{00000000-0005-0000-0000-0000D1380000}"/>
    <cellStyle name="Date 3 2 2 4 3" xfId="15046" xr:uid="{00000000-0005-0000-0000-0000D2380000}"/>
    <cellStyle name="Date 3 2 2 4 3 2" xfId="15047" xr:uid="{00000000-0005-0000-0000-0000D3380000}"/>
    <cellStyle name="Date 3 2 2 4 3 2 2" xfId="15048" xr:uid="{00000000-0005-0000-0000-0000D4380000}"/>
    <cellStyle name="Date 3 2 2 4 3 2 2 2" xfId="15049" xr:uid="{00000000-0005-0000-0000-0000D5380000}"/>
    <cellStyle name="Date 3 2 2 4 3 2 2 3" xfId="15050" xr:uid="{00000000-0005-0000-0000-0000D6380000}"/>
    <cellStyle name="Date 3 2 2 4 3 2 2 3 2" xfId="15051" xr:uid="{00000000-0005-0000-0000-0000D7380000}"/>
    <cellStyle name="Date 3 2 2 4 3 2 2 4" xfId="15052" xr:uid="{00000000-0005-0000-0000-0000D8380000}"/>
    <cellStyle name="Date 3 2 2 4 3 2 3" xfId="15053" xr:uid="{00000000-0005-0000-0000-0000D9380000}"/>
    <cellStyle name="Date 3 2 2 4 3 2 3 2" xfId="15054" xr:uid="{00000000-0005-0000-0000-0000DA380000}"/>
    <cellStyle name="Date 3 2 2 4 3 2 3 2 2" xfId="15055" xr:uid="{00000000-0005-0000-0000-0000DB380000}"/>
    <cellStyle name="Date 3 2 2 4 3 2 4" xfId="15056" xr:uid="{00000000-0005-0000-0000-0000DC380000}"/>
    <cellStyle name="Date 3 2 2 4 3 2 5" xfId="15057" xr:uid="{00000000-0005-0000-0000-0000DD380000}"/>
    <cellStyle name="Date 3 2 2 4 3 2 6" xfId="15058" xr:uid="{00000000-0005-0000-0000-0000DE380000}"/>
    <cellStyle name="Date 3 2 2 4 3 2 7" xfId="15059" xr:uid="{00000000-0005-0000-0000-0000DF380000}"/>
    <cellStyle name="Date 3 2 2 4 3 3" xfId="15060" xr:uid="{00000000-0005-0000-0000-0000E0380000}"/>
    <cellStyle name="Date 3 2 2 4 3 3 2" xfId="15061" xr:uid="{00000000-0005-0000-0000-0000E1380000}"/>
    <cellStyle name="Date 3 2 2 4 3 3 3" xfId="15062" xr:uid="{00000000-0005-0000-0000-0000E2380000}"/>
    <cellStyle name="Date 3 2 2 4 3 3 3 2" xfId="15063" xr:uid="{00000000-0005-0000-0000-0000E3380000}"/>
    <cellStyle name="Date 3 2 2 4 3 3 4" xfId="15064" xr:uid="{00000000-0005-0000-0000-0000E4380000}"/>
    <cellStyle name="Date 3 2 2 4 3 4" xfId="15065" xr:uid="{00000000-0005-0000-0000-0000E5380000}"/>
    <cellStyle name="Date 3 2 2 4 3 4 2" xfId="15066" xr:uid="{00000000-0005-0000-0000-0000E6380000}"/>
    <cellStyle name="Date 3 2 2 4 3 4 2 2" xfId="15067" xr:uid="{00000000-0005-0000-0000-0000E7380000}"/>
    <cellStyle name="Date 3 2 2 4 3 5" xfId="15068" xr:uid="{00000000-0005-0000-0000-0000E8380000}"/>
    <cellStyle name="Date 3 2 2 4 3 6" xfId="15069" xr:uid="{00000000-0005-0000-0000-0000E9380000}"/>
    <cellStyle name="Date 3 2 2 4 3 7" xfId="15070" xr:uid="{00000000-0005-0000-0000-0000EA380000}"/>
    <cellStyle name="Date 3 2 2 4 3 8" xfId="15071" xr:uid="{00000000-0005-0000-0000-0000EB380000}"/>
    <cellStyle name="Date 3 2 2 4 4" xfId="15072" xr:uid="{00000000-0005-0000-0000-0000EC380000}"/>
    <cellStyle name="Date 3 2 2 4 4 2" xfId="15073" xr:uid="{00000000-0005-0000-0000-0000ED380000}"/>
    <cellStyle name="Date 3 2 2 4 4 2 2" xfId="15074" xr:uid="{00000000-0005-0000-0000-0000EE380000}"/>
    <cellStyle name="Date 3 2 2 4 4 2 3" xfId="15075" xr:uid="{00000000-0005-0000-0000-0000EF380000}"/>
    <cellStyle name="Date 3 2 2 4 4 2 3 2" xfId="15076" xr:uid="{00000000-0005-0000-0000-0000F0380000}"/>
    <cellStyle name="Date 3 2 2 4 4 2 4" xfId="15077" xr:uid="{00000000-0005-0000-0000-0000F1380000}"/>
    <cellStyle name="Date 3 2 2 4 4 3" xfId="15078" xr:uid="{00000000-0005-0000-0000-0000F2380000}"/>
    <cellStyle name="Date 3 2 2 4 4 3 2" xfId="15079" xr:uid="{00000000-0005-0000-0000-0000F3380000}"/>
    <cellStyle name="Date 3 2 2 4 4 3 2 2" xfId="15080" xr:uid="{00000000-0005-0000-0000-0000F4380000}"/>
    <cellStyle name="Date 3 2 2 4 4 4" xfId="15081" xr:uid="{00000000-0005-0000-0000-0000F5380000}"/>
    <cellStyle name="Date 3 2 2 4 4 5" xfId="15082" xr:uid="{00000000-0005-0000-0000-0000F6380000}"/>
    <cellStyle name="Date 3 2 2 4 4 6" xfId="15083" xr:uid="{00000000-0005-0000-0000-0000F7380000}"/>
    <cellStyle name="Date 3 2 2 4 4 7" xfId="15084" xr:uid="{00000000-0005-0000-0000-0000F8380000}"/>
    <cellStyle name="Date 3 2 2 4 5" xfId="15085" xr:uid="{00000000-0005-0000-0000-0000F9380000}"/>
    <cellStyle name="Date 3 2 2 4 5 2" xfId="15086" xr:uid="{00000000-0005-0000-0000-0000FA380000}"/>
    <cellStyle name="Date 3 2 2 4 5 3" xfId="15087" xr:uid="{00000000-0005-0000-0000-0000FB380000}"/>
    <cellStyle name="Date 3 2 2 4 5 3 2" xfId="15088" xr:uid="{00000000-0005-0000-0000-0000FC380000}"/>
    <cellStyle name="Date 3 2 2 4 6" xfId="15089" xr:uid="{00000000-0005-0000-0000-0000FD380000}"/>
    <cellStyle name="Date 3 2 2 4 7" xfId="15090" xr:uid="{00000000-0005-0000-0000-0000FE380000}"/>
    <cellStyle name="Date 3 2 2 4 8" xfId="15091" xr:uid="{00000000-0005-0000-0000-0000FF380000}"/>
    <cellStyle name="Date 3 2 2 4 9" xfId="15092" xr:uid="{00000000-0005-0000-0000-000000390000}"/>
    <cellStyle name="Date 3 2 2 5" xfId="15093" xr:uid="{00000000-0005-0000-0000-000001390000}"/>
    <cellStyle name="Date 3 2 2 5 2" xfId="15094" xr:uid="{00000000-0005-0000-0000-000002390000}"/>
    <cellStyle name="Date 3 2 2 5 2 2" xfId="15095" xr:uid="{00000000-0005-0000-0000-000003390000}"/>
    <cellStyle name="Date 3 2 2 5 2 2 2" xfId="15096" xr:uid="{00000000-0005-0000-0000-000004390000}"/>
    <cellStyle name="Date 3 2 2 5 2 2 2 2" xfId="15097" xr:uid="{00000000-0005-0000-0000-000005390000}"/>
    <cellStyle name="Date 3 2 2 5 2 2 2 2 2" xfId="15098" xr:uid="{00000000-0005-0000-0000-000006390000}"/>
    <cellStyle name="Date 3 2 2 5 2 2 2 2 3" xfId="15099" xr:uid="{00000000-0005-0000-0000-000007390000}"/>
    <cellStyle name="Date 3 2 2 5 2 2 2 2 3 2" xfId="15100" xr:uid="{00000000-0005-0000-0000-000008390000}"/>
    <cellStyle name="Date 3 2 2 5 2 2 2 2 4" xfId="15101" xr:uid="{00000000-0005-0000-0000-000009390000}"/>
    <cellStyle name="Date 3 2 2 5 2 2 2 3" xfId="15102" xr:uid="{00000000-0005-0000-0000-00000A390000}"/>
    <cellStyle name="Date 3 2 2 5 2 2 2 3 2" xfId="15103" xr:uid="{00000000-0005-0000-0000-00000B390000}"/>
    <cellStyle name="Date 3 2 2 5 2 2 2 3 2 2" xfId="15104" xr:uid="{00000000-0005-0000-0000-00000C390000}"/>
    <cellStyle name="Date 3 2 2 5 2 2 2 4" xfId="15105" xr:uid="{00000000-0005-0000-0000-00000D390000}"/>
    <cellStyle name="Date 3 2 2 5 2 2 2 5" xfId="15106" xr:uid="{00000000-0005-0000-0000-00000E390000}"/>
    <cellStyle name="Date 3 2 2 5 2 2 2 6" xfId="15107" xr:uid="{00000000-0005-0000-0000-00000F390000}"/>
    <cellStyle name="Date 3 2 2 5 2 2 2 7" xfId="15108" xr:uid="{00000000-0005-0000-0000-000010390000}"/>
    <cellStyle name="Date 3 2 2 5 2 2 3" xfId="15109" xr:uid="{00000000-0005-0000-0000-000011390000}"/>
    <cellStyle name="Date 3 2 2 5 2 2 3 2" xfId="15110" xr:uid="{00000000-0005-0000-0000-000012390000}"/>
    <cellStyle name="Date 3 2 2 5 2 2 3 3" xfId="15111" xr:uid="{00000000-0005-0000-0000-000013390000}"/>
    <cellStyle name="Date 3 2 2 5 2 2 3 3 2" xfId="15112" xr:uid="{00000000-0005-0000-0000-000014390000}"/>
    <cellStyle name="Date 3 2 2 5 2 2 3 4" xfId="15113" xr:uid="{00000000-0005-0000-0000-000015390000}"/>
    <cellStyle name="Date 3 2 2 5 2 2 4" xfId="15114" xr:uid="{00000000-0005-0000-0000-000016390000}"/>
    <cellStyle name="Date 3 2 2 5 2 2 4 2" xfId="15115" xr:uid="{00000000-0005-0000-0000-000017390000}"/>
    <cellStyle name="Date 3 2 2 5 2 2 4 2 2" xfId="15116" xr:uid="{00000000-0005-0000-0000-000018390000}"/>
    <cellStyle name="Date 3 2 2 5 2 2 5" xfId="15117" xr:uid="{00000000-0005-0000-0000-000019390000}"/>
    <cellStyle name="Date 3 2 2 5 2 2 6" xfId="15118" xr:uid="{00000000-0005-0000-0000-00001A390000}"/>
    <cellStyle name="Date 3 2 2 5 2 2 7" xfId="15119" xr:uid="{00000000-0005-0000-0000-00001B390000}"/>
    <cellStyle name="Date 3 2 2 5 2 2 8" xfId="15120" xr:uid="{00000000-0005-0000-0000-00001C390000}"/>
    <cellStyle name="Date 3 2 2 5 2 3" xfId="15121" xr:uid="{00000000-0005-0000-0000-00001D390000}"/>
    <cellStyle name="Date 3 2 2 5 2 3 2" xfId="15122" xr:uid="{00000000-0005-0000-0000-00001E390000}"/>
    <cellStyle name="Date 3 2 2 5 2 3 2 2" xfId="15123" xr:uid="{00000000-0005-0000-0000-00001F390000}"/>
    <cellStyle name="Date 3 2 2 5 2 3 2 3" xfId="15124" xr:uid="{00000000-0005-0000-0000-000020390000}"/>
    <cellStyle name="Date 3 2 2 5 2 3 2 3 2" xfId="15125" xr:uid="{00000000-0005-0000-0000-000021390000}"/>
    <cellStyle name="Date 3 2 2 5 2 3 2 4" xfId="15126" xr:uid="{00000000-0005-0000-0000-000022390000}"/>
    <cellStyle name="Date 3 2 2 5 2 3 3" xfId="15127" xr:uid="{00000000-0005-0000-0000-000023390000}"/>
    <cellStyle name="Date 3 2 2 5 2 3 3 2" xfId="15128" xr:uid="{00000000-0005-0000-0000-000024390000}"/>
    <cellStyle name="Date 3 2 2 5 2 3 3 2 2" xfId="15129" xr:uid="{00000000-0005-0000-0000-000025390000}"/>
    <cellStyle name="Date 3 2 2 5 2 3 4" xfId="15130" xr:uid="{00000000-0005-0000-0000-000026390000}"/>
    <cellStyle name="Date 3 2 2 5 2 3 5" xfId="15131" xr:uid="{00000000-0005-0000-0000-000027390000}"/>
    <cellStyle name="Date 3 2 2 5 2 3 6" xfId="15132" xr:uid="{00000000-0005-0000-0000-000028390000}"/>
    <cellStyle name="Date 3 2 2 5 2 3 7" xfId="15133" xr:uid="{00000000-0005-0000-0000-000029390000}"/>
    <cellStyle name="Date 3 2 2 5 2 4" xfId="15134" xr:uid="{00000000-0005-0000-0000-00002A390000}"/>
    <cellStyle name="Date 3 2 2 5 2 4 2" xfId="15135" xr:uid="{00000000-0005-0000-0000-00002B390000}"/>
    <cellStyle name="Date 3 2 2 5 2 4 3" xfId="15136" xr:uid="{00000000-0005-0000-0000-00002C390000}"/>
    <cellStyle name="Date 3 2 2 5 2 4 3 2" xfId="15137" xr:uid="{00000000-0005-0000-0000-00002D390000}"/>
    <cellStyle name="Date 3 2 2 5 2 5" xfId="15138" xr:uid="{00000000-0005-0000-0000-00002E390000}"/>
    <cellStyle name="Date 3 2 2 5 3" xfId="15139" xr:uid="{00000000-0005-0000-0000-00002F390000}"/>
    <cellStyle name="Date 3 2 2 5 3 2" xfId="15140" xr:uid="{00000000-0005-0000-0000-000030390000}"/>
    <cellStyle name="Date 3 2 2 5 3 2 2" xfId="15141" xr:uid="{00000000-0005-0000-0000-000031390000}"/>
    <cellStyle name="Date 3 2 2 5 3 2 2 2" xfId="15142" xr:uid="{00000000-0005-0000-0000-000032390000}"/>
    <cellStyle name="Date 3 2 2 5 3 2 2 3" xfId="15143" xr:uid="{00000000-0005-0000-0000-000033390000}"/>
    <cellStyle name="Date 3 2 2 5 3 2 2 3 2" xfId="15144" xr:uid="{00000000-0005-0000-0000-000034390000}"/>
    <cellStyle name="Date 3 2 2 5 3 2 2 4" xfId="15145" xr:uid="{00000000-0005-0000-0000-000035390000}"/>
    <cellStyle name="Date 3 2 2 5 3 2 3" xfId="15146" xr:uid="{00000000-0005-0000-0000-000036390000}"/>
    <cellStyle name="Date 3 2 2 5 3 2 3 2" xfId="15147" xr:uid="{00000000-0005-0000-0000-000037390000}"/>
    <cellStyle name="Date 3 2 2 5 3 2 3 2 2" xfId="15148" xr:uid="{00000000-0005-0000-0000-000038390000}"/>
    <cellStyle name="Date 3 2 2 5 3 2 4" xfId="15149" xr:uid="{00000000-0005-0000-0000-000039390000}"/>
    <cellStyle name="Date 3 2 2 5 3 2 5" xfId="15150" xr:uid="{00000000-0005-0000-0000-00003A390000}"/>
    <cellStyle name="Date 3 2 2 5 3 2 6" xfId="15151" xr:uid="{00000000-0005-0000-0000-00003B390000}"/>
    <cellStyle name="Date 3 2 2 5 3 2 7" xfId="15152" xr:uid="{00000000-0005-0000-0000-00003C390000}"/>
    <cellStyle name="Date 3 2 2 5 3 3" xfId="15153" xr:uid="{00000000-0005-0000-0000-00003D390000}"/>
    <cellStyle name="Date 3 2 2 5 3 3 2" xfId="15154" xr:uid="{00000000-0005-0000-0000-00003E390000}"/>
    <cellStyle name="Date 3 2 2 5 3 3 3" xfId="15155" xr:uid="{00000000-0005-0000-0000-00003F390000}"/>
    <cellStyle name="Date 3 2 2 5 3 3 3 2" xfId="15156" xr:uid="{00000000-0005-0000-0000-000040390000}"/>
    <cellStyle name="Date 3 2 2 5 3 3 4" xfId="15157" xr:uid="{00000000-0005-0000-0000-000041390000}"/>
    <cellStyle name="Date 3 2 2 5 3 4" xfId="15158" xr:uid="{00000000-0005-0000-0000-000042390000}"/>
    <cellStyle name="Date 3 2 2 5 3 4 2" xfId="15159" xr:uid="{00000000-0005-0000-0000-000043390000}"/>
    <cellStyle name="Date 3 2 2 5 3 4 2 2" xfId="15160" xr:uid="{00000000-0005-0000-0000-000044390000}"/>
    <cellStyle name="Date 3 2 2 5 3 5" xfId="15161" xr:uid="{00000000-0005-0000-0000-000045390000}"/>
    <cellStyle name="Date 3 2 2 5 3 6" xfId="15162" xr:uid="{00000000-0005-0000-0000-000046390000}"/>
    <cellStyle name="Date 3 2 2 5 3 7" xfId="15163" xr:uid="{00000000-0005-0000-0000-000047390000}"/>
    <cellStyle name="Date 3 2 2 5 3 8" xfId="15164" xr:uid="{00000000-0005-0000-0000-000048390000}"/>
    <cellStyle name="Date 3 2 2 5 4" xfId="15165" xr:uid="{00000000-0005-0000-0000-000049390000}"/>
    <cellStyle name="Date 3 2 2 5 4 2" xfId="15166" xr:uid="{00000000-0005-0000-0000-00004A390000}"/>
    <cellStyle name="Date 3 2 2 5 4 2 2" xfId="15167" xr:uid="{00000000-0005-0000-0000-00004B390000}"/>
    <cellStyle name="Date 3 2 2 5 4 2 3" xfId="15168" xr:uid="{00000000-0005-0000-0000-00004C390000}"/>
    <cellStyle name="Date 3 2 2 5 4 2 3 2" xfId="15169" xr:uid="{00000000-0005-0000-0000-00004D390000}"/>
    <cellStyle name="Date 3 2 2 5 4 2 4" xfId="15170" xr:uid="{00000000-0005-0000-0000-00004E390000}"/>
    <cellStyle name="Date 3 2 2 5 4 3" xfId="15171" xr:uid="{00000000-0005-0000-0000-00004F390000}"/>
    <cellStyle name="Date 3 2 2 5 4 3 2" xfId="15172" xr:uid="{00000000-0005-0000-0000-000050390000}"/>
    <cellStyle name="Date 3 2 2 5 4 3 2 2" xfId="15173" xr:uid="{00000000-0005-0000-0000-000051390000}"/>
    <cellStyle name="Date 3 2 2 5 4 4" xfId="15174" xr:uid="{00000000-0005-0000-0000-000052390000}"/>
    <cellStyle name="Date 3 2 2 5 4 5" xfId="15175" xr:uid="{00000000-0005-0000-0000-000053390000}"/>
    <cellStyle name="Date 3 2 2 5 4 6" xfId="15176" xr:uid="{00000000-0005-0000-0000-000054390000}"/>
    <cellStyle name="Date 3 2 2 5 4 7" xfId="15177" xr:uid="{00000000-0005-0000-0000-000055390000}"/>
    <cellStyle name="Date 3 2 2 5 5" xfId="15178" xr:uid="{00000000-0005-0000-0000-000056390000}"/>
    <cellStyle name="Date 3 2 2 5 5 2" xfId="15179" xr:uid="{00000000-0005-0000-0000-000057390000}"/>
    <cellStyle name="Date 3 2 2 5 5 3" xfId="15180" xr:uid="{00000000-0005-0000-0000-000058390000}"/>
    <cellStyle name="Date 3 2 2 5 5 3 2" xfId="15181" xr:uid="{00000000-0005-0000-0000-000059390000}"/>
    <cellStyle name="Date 3 2 2 5 6" xfId="15182" xr:uid="{00000000-0005-0000-0000-00005A390000}"/>
    <cellStyle name="Date 3 2 2 5 7" xfId="15183" xr:uid="{00000000-0005-0000-0000-00005B390000}"/>
    <cellStyle name="Date 3 2 2 5 8" xfId="15184" xr:uid="{00000000-0005-0000-0000-00005C390000}"/>
    <cellStyle name="Date 3 2 2 5 9" xfId="15185" xr:uid="{00000000-0005-0000-0000-00005D390000}"/>
    <cellStyle name="Date 3 2 2 6" xfId="15186" xr:uid="{00000000-0005-0000-0000-00005E390000}"/>
    <cellStyle name="Date 3 2 2 6 2" xfId="15187" xr:uid="{00000000-0005-0000-0000-00005F390000}"/>
    <cellStyle name="Date 3 2 2 6 2 2" xfId="15188" xr:uid="{00000000-0005-0000-0000-000060390000}"/>
    <cellStyle name="Date 3 2 2 6 2 2 2" xfId="15189" xr:uid="{00000000-0005-0000-0000-000061390000}"/>
    <cellStyle name="Date 3 2 2 6 2 2 3" xfId="15190" xr:uid="{00000000-0005-0000-0000-000062390000}"/>
    <cellStyle name="Date 3 2 2 6 2 2 3 2" xfId="15191" xr:uid="{00000000-0005-0000-0000-000063390000}"/>
    <cellStyle name="Date 3 2 2 6 2 2 4" xfId="15192" xr:uid="{00000000-0005-0000-0000-000064390000}"/>
    <cellStyle name="Date 3 2 2 6 2 3" xfId="15193" xr:uid="{00000000-0005-0000-0000-000065390000}"/>
    <cellStyle name="Date 3 2 2 6 2 3 2" xfId="15194" xr:uid="{00000000-0005-0000-0000-000066390000}"/>
    <cellStyle name="Date 3 2 2 6 2 3 2 2" xfId="15195" xr:uid="{00000000-0005-0000-0000-000067390000}"/>
    <cellStyle name="Date 3 2 2 6 2 4" xfId="15196" xr:uid="{00000000-0005-0000-0000-000068390000}"/>
    <cellStyle name="Date 3 2 2 6 2 5" xfId="15197" xr:uid="{00000000-0005-0000-0000-000069390000}"/>
    <cellStyle name="Date 3 2 2 6 2 6" xfId="15198" xr:uid="{00000000-0005-0000-0000-00006A390000}"/>
    <cellStyle name="Date 3 2 2 6 2 7" xfId="15199" xr:uid="{00000000-0005-0000-0000-00006B390000}"/>
    <cellStyle name="Date 3 2 2 6 3" xfId="15200" xr:uid="{00000000-0005-0000-0000-00006C390000}"/>
    <cellStyle name="Date 3 2 2 6 3 2" xfId="15201" xr:uid="{00000000-0005-0000-0000-00006D390000}"/>
    <cellStyle name="Date 3 2 2 6 3 3" xfId="15202" xr:uid="{00000000-0005-0000-0000-00006E390000}"/>
    <cellStyle name="Date 3 2 2 6 3 3 2" xfId="15203" xr:uid="{00000000-0005-0000-0000-00006F390000}"/>
    <cellStyle name="Date 3 2 2 6 3 4" xfId="15204" xr:uid="{00000000-0005-0000-0000-000070390000}"/>
    <cellStyle name="Date 3 2 2 6 4" xfId="15205" xr:uid="{00000000-0005-0000-0000-000071390000}"/>
    <cellStyle name="Date 3 2 2 6 4 2" xfId="15206" xr:uid="{00000000-0005-0000-0000-000072390000}"/>
    <cellStyle name="Date 3 2 2 6 4 2 2" xfId="15207" xr:uid="{00000000-0005-0000-0000-000073390000}"/>
    <cellStyle name="Date 3 2 2 6 5" xfId="15208" xr:uid="{00000000-0005-0000-0000-000074390000}"/>
    <cellStyle name="Date 3 2 2 6 6" xfId="15209" xr:uid="{00000000-0005-0000-0000-000075390000}"/>
    <cellStyle name="Date 3 2 2 6 7" xfId="15210" xr:uid="{00000000-0005-0000-0000-000076390000}"/>
    <cellStyle name="Date 3 2 2 6 8" xfId="15211" xr:uid="{00000000-0005-0000-0000-000077390000}"/>
    <cellStyle name="Date 3 2 2 7" xfId="15212" xr:uid="{00000000-0005-0000-0000-000078390000}"/>
    <cellStyle name="Date 3 2 2 7 2" xfId="15213" xr:uid="{00000000-0005-0000-0000-000079390000}"/>
    <cellStyle name="Date 3 2 2 7 2 2" xfId="15214" xr:uid="{00000000-0005-0000-0000-00007A390000}"/>
    <cellStyle name="Date 3 2 2 7 2 3" xfId="15215" xr:uid="{00000000-0005-0000-0000-00007B390000}"/>
    <cellStyle name="Date 3 2 2 7 2 3 2" xfId="15216" xr:uid="{00000000-0005-0000-0000-00007C390000}"/>
    <cellStyle name="Date 3 2 2 7 2 4" xfId="15217" xr:uid="{00000000-0005-0000-0000-00007D390000}"/>
    <cellStyle name="Date 3 2 2 7 3" xfId="15218" xr:uid="{00000000-0005-0000-0000-00007E390000}"/>
    <cellStyle name="Date 3 2 2 7 3 2" xfId="15219" xr:uid="{00000000-0005-0000-0000-00007F390000}"/>
    <cellStyle name="Date 3 2 2 7 3 2 2" xfId="15220" xr:uid="{00000000-0005-0000-0000-000080390000}"/>
    <cellStyle name="Date 3 2 2 7 4" xfId="15221" xr:uid="{00000000-0005-0000-0000-000081390000}"/>
    <cellStyle name="Date 3 2 2 7 5" xfId="15222" xr:uid="{00000000-0005-0000-0000-000082390000}"/>
    <cellStyle name="Date 3 2 2 7 6" xfId="15223" xr:uid="{00000000-0005-0000-0000-000083390000}"/>
    <cellStyle name="Date 3 2 2 7 7" xfId="15224" xr:uid="{00000000-0005-0000-0000-000084390000}"/>
    <cellStyle name="Date 3 2 2 8" xfId="15225" xr:uid="{00000000-0005-0000-0000-000085390000}"/>
    <cellStyle name="Date 3 2 2 8 2" xfId="15226" xr:uid="{00000000-0005-0000-0000-000086390000}"/>
    <cellStyle name="Date 3 2 2 8 3" xfId="15227" xr:uid="{00000000-0005-0000-0000-000087390000}"/>
    <cellStyle name="Date 3 2 2 8 3 2" xfId="15228" xr:uid="{00000000-0005-0000-0000-000088390000}"/>
    <cellStyle name="Date 3 2 2 9" xfId="15229" xr:uid="{00000000-0005-0000-0000-000089390000}"/>
    <cellStyle name="Date 3 2 3" xfId="128" xr:uid="{00000000-0005-0000-0000-00008A390000}"/>
    <cellStyle name="Date 3 2 3 10" xfId="15230" xr:uid="{00000000-0005-0000-0000-00008B390000}"/>
    <cellStyle name="Date 3 2 3 11" xfId="15231" xr:uid="{00000000-0005-0000-0000-00008C390000}"/>
    <cellStyle name="Date 3 2 3 2" xfId="15232" xr:uid="{00000000-0005-0000-0000-00008D390000}"/>
    <cellStyle name="Date 3 2 3 2 2" xfId="15233" xr:uid="{00000000-0005-0000-0000-00008E390000}"/>
    <cellStyle name="Date 3 2 3 2 2 2" xfId="15234" xr:uid="{00000000-0005-0000-0000-00008F390000}"/>
    <cellStyle name="Date 3 2 3 2 2 2 2" xfId="15235" xr:uid="{00000000-0005-0000-0000-000090390000}"/>
    <cellStyle name="Date 3 2 3 2 2 2 2 2" xfId="15236" xr:uid="{00000000-0005-0000-0000-000091390000}"/>
    <cellStyle name="Date 3 2 3 2 2 2 2 2 2" xfId="15237" xr:uid="{00000000-0005-0000-0000-000092390000}"/>
    <cellStyle name="Date 3 2 3 2 2 2 2 2 3" xfId="15238" xr:uid="{00000000-0005-0000-0000-000093390000}"/>
    <cellStyle name="Date 3 2 3 2 2 2 2 2 3 2" xfId="15239" xr:uid="{00000000-0005-0000-0000-000094390000}"/>
    <cellStyle name="Date 3 2 3 2 2 2 2 2 4" xfId="15240" xr:uid="{00000000-0005-0000-0000-000095390000}"/>
    <cellStyle name="Date 3 2 3 2 2 2 2 3" xfId="15241" xr:uid="{00000000-0005-0000-0000-000096390000}"/>
    <cellStyle name="Date 3 2 3 2 2 2 2 3 2" xfId="15242" xr:uid="{00000000-0005-0000-0000-000097390000}"/>
    <cellStyle name="Date 3 2 3 2 2 2 2 3 2 2" xfId="15243" xr:uid="{00000000-0005-0000-0000-000098390000}"/>
    <cellStyle name="Date 3 2 3 2 2 2 2 4" xfId="15244" xr:uid="{00000000-0005-0000-0000-000099390000}"/>
    <cellStyle name="Date 3 2 3 2 2 2 2 5" xfId="15245" xr:uid="{00000000-0005-0000-0000-00009A390000}"/>
    <cellStyle name="Date 3 2 3 2 2 2 2 6" xfId="15246" xr:uid="{00000000-0005-0000-0000-00009B390000}"/>
    <cellStyle name="Date 3 2 3 2 2 2 2 7" xfId="15247" xr:uid="{00000000-0005-0000-0000-00009C390000}"/>
    <cellStyle name="Date 3 2 3 2 2 2 3" xfId="15248" xr:uid="{00000000-0005-0000-0000-00009D390000}"/>
    <cellStyle name="Date 3 2 3 2 2 2 3 2" xfId="15249" xr:uid="{00000000-0005-0000-0000-00009E390000}"/>
    <cellStyle name="Date 3 2 3 2 2 2 3 3" xfId="15250" xr:uid="{00000000-0005-0000-0000-00009F390000}"/>
    <cellStyle name="Date 3 2 3 2 2 2 3 3 2" xfId="15251" xr:uid="{00000000-0005-0000-0000-0000A0390000}"/>
    <cellStyle name="Date 3 2 3 2 2 2 3 4" xfId="15252" xr:uid="{00000000-0005-0000-0000-0000A1390000}"/>
    <cellStyle name="Date 3 2 3 2 2 2 4" xfId="15253" xr:uid="{00000000-0005-0000-0000-0000A2390000}"/>
    <cellStyle name="Date 3 2 3 2 2 2 4 2" xfId="15254" xr:uid="{00000000-0005-0000-0000-0000A3390000}"/>
    <cellStyle name="Date 3 2 3 2 2 2 4 2 2" xfId="15255" xr:uid="{00000000-0005-0000-0000-0000A4390000}"/>
    <cellStyle name="Date 3 2 3 2 2 2 5" xfId="15256" xr:uid="{00000000-0005-0000-0000-0000A5390000}"/>
    <cellStyle name="Date 3 2 3 2 2 2 6" xfId="15257" xr:uid="{00000000-0005-0000-0000-0000A6390000}"/>
    <cellStyle name="Date 3 2 3 2 2 2 7" xfId="15258" xr:uid="{00000000-0005-0000-0000-0000A7390000}"/>
    <cellStyle name="Date 3 2 3 2 2 2 8" xfId="15259" xr:uid="{00000000-0005-0000-0000-0000A8390000}"/>
    <cellStyle name="Date 3 2 3 2 2 3" xfId="15260" xr:uid="{00000000-0005-0000-0000-0000A9390000}"/>
    <cellStyle name="Date 3 2 3 2 2 3 2" xfId="15261" xr:uid="{00000000-0005-0000-0000-0000AA390000}"/>
    <cellStyle name="Date 3 2 3 2 2 3 2 2" xfId="15262" xr:uid="{00000000-0005-0000-0000-0000AB390000}"/>
    <cellStyle name="Date 3 2 3 2 2 3 2 3" xfId="15263" xr:uid="{00000000-0005-0000-0000-0000AC390000}"/>
    <cellStyle name="Date 3 2 3 2 2 3 2 3 2" xfId="15264" xr:uid="{00000000-0005-0000-0000-0000AD390000}"/>
    <cellStyle name="Date 3 2 3 2 2 3 2 4" xfId="15265" xr:uid="{00000000-0005-0000-0000-0000AE390000}"/>
    <cellStyle name="Date 3 2 3 2 2 3 3" xfId="15266" xr:uid="{00000000-0005-0000-0000-0000AF390000}"/>
    <cellStyle name="Date 3 2 3 2 2 3 3 2" xfId="15267" xr:uid="{00000000-0005-0000-0000-0000B0390000}"/>
    <cellStyle name="Date 3 2 3 2 2 3 3 2 2" xfId="15268" xr:uid="{00000000-0005-0000-0000-0000B1390000}"/>
    <cellStyle name="Date 3 2 3 2 2 3 4" xfId="15269" xr:uid="{00000000-0005-0000-0000-0000B2390000}"/>
    <cellStyle name="Date 3 2 3 2 2 3 5" xfId="15270" xr:uid="{00000000-0005-0000-0000-0000B3390000}"/>
    <cellStyle name="Date 3 2 3 2 2 3 6" xfId="15271" xr:uid="{00000000-0005-0000-0000-0000B4390000}"/>
    <cellStyle name="Date 3 2 3 2 2 3 7" xfId="15272" xr:uid="{00000000-0005-0000-0000-0000B5390000}"/>
    <cellStyle name="Date 3 2 3 2 2 4" xfId="15273" xr:uid="{00000000-0005-0000-0000-0000B6390000}"/>
    <cellStyle name="Date 3 2 3 2 2 4 2" xfId="15274" xr:uid="{00000000-0005-0000-0000-0000B7390000}"/>
    <cellStyle name="Date 3 2 3 2 2 4 3" xfId="15275" xr:uid="{00000000-0005-0000-0000-0000B8390000}"/>
    <cellStyle name="Date 3 2 3 2 2 4 3 2" xfId="15276" xr:uid="{00000000-0005-0000-0000-0000B9390000}"/>
    <cellStyle name="Date 3 2 3 2 2 5" xfId="15277" xr:uid="{00000000-0005-0000-0000-0000BA390000}"/>
    <cellStyle name="Date 3 2 3 2 3" xfId="15278" xr:uid="{00000000-0005-0000-0000-0000BB390000}"/>
    <cellStyle name="Date 3 2 3 2 3 2" xfId="15279" xr:uid="{00000000-0005-0000-0000-0000BC390000}"/>
    <cellStyle name="Date 3 2 3 2 3 2 2" xfId="15280" xr:uid="{00000000-0005-0000-0000-0000BD390000}"/>
    <cellStyle name="Date 3 2 3 2 3 2 2 2" xfId="15281" xr:uid="{00000000-0005-0000-0000-0000BE390000}"/>
    <cellStyle name="Date 3 2 3 2 3 2 2 3" xfId="15282" xr:uid="{00000000-0005-0000-0000-0000BF390000}"/>
    <cellStyle name="Date 3 2 3 2 3 2 2 3 2" xfId="15283" xr:uid="{00000000-0005-0000-0000-0000C0390000}"/>
    <cellStyle name="Date 3 2 3 2 3 2 2 4" xfId="15284" xr:uid="{00000000-0005-0000-0000-0000C1390000}"/>
    <cellStyle name="Date 3 2 3 2 3 2 3" xfId="15285" xr:uid="{00000000-0005-0000-0000-0000C2390000}"/>
    <cellStyle name="Date 3 2 3 2 3 2 3 2" xfId="15286" xr:uid="{00000000-0005-0000-0000-0000C3390000}"/>
    <cellStyle name="Date 3 2 3 2 3 2 3 2 2" xfId="15287" xr:uid="{00000000-0005-0000-0000-0000C4390000}"/>
    <cellStyle name="Date 3 2 3 2 3 2 4" xfId="15288" xr:uid="{00000000-0005-0000-0000-0000C5390000}"/>
    <cellStyle name="Date 3 2 3 2 3 2 5" xfId="15289" xr:uid="{00000000-0005-0000-0000-0000C6390000}"/>
    <cellStyle name="Date 3 2 3 2 3 2 6" xfId="15290" xr:uid="{00000000-0005-0000-0000-0000C7390000}"/>
    <cellStyle name="Date 3 2 3 2 3 2 7" xfId="15291" xr:uid="{00000000-0005-0000-0000-0000C8390000}"/>
    <cellStyle name="Date 3 2 3 2 3 3" xfId="15292" xr:uid="{00000000-0005-0000-0000-0000C9390000}"/>
    <cellStyle name="Date 3 2 3 2 3 3 2" xfId="15293" xr:uid="{00000000-0005-0000-0000-0000CA390000}"/>
    <cellStyle name="Date 3 2 3 2 3 3 3" xfId="15294" xr:uid="{00000000-0005-0000-0000-0000CB390000}"/>
    <cellStyle name="Date 3 2 3 2 3 3 3 2" xfId="15295" xr:uid="{00000000-0005-0000-0000-0000CC390000}"/>
    <cellStyle name="Date 3 2 3 2 3 3 4" xfId="15296" xr:uid="{00000000-0005-0000-0000-0000CD390000}"/>
    <cellStyle name="Date 3 2 3 2 3 4" xfId="15297" xr:uid="{00000000-0005-0000-0000-0000CE390000}"/>
    <cellStyle name="Date 3 2 3 2 3 4 2" xfId="15298" xr:uid="{00000000-0005-0000-0000-0000CF390000}"/>
    <cellStyle name="Date 3 2 3 2 3 4 2 2" xfId="15299" xr:uid="{00000000-0005-0000-0000-0000D0390000}"/>
    <cellStyle name="Date 3 2 3 2 3 5" xfId="15300" xr:uid="{00000000-0005-0000-0000-0000D1390000}"/>
    <cellStyle name="Date 3 2 3 2 3 6" xfId="15301" xr:uid="{00000000-0005-0000-0000-0000D2390000}"/>
    <cellStyle name="Date 3 2 3 2 3 7" xfId="15302" xr:uid="{00000000-0005-0000-0000-0000D3390000}"/>
    <cellStyle name="Date 3 2 3 2 3 8" xfId="15303" xr:uid="{00000000-0005-0000-0000-0000D4390000}"/>
    <cellStyle name="Date 3 2 3 2 4" xfId="15304" xr:uid="{00000000-0005-0000-0000-0000D5390000}"/>
    <cellStyle name="Date 3 2 3 2 4 2" xfId="15305" xr:uid="{00000000-0005-0000-0000-0000D6390000}"/>
    <cellStyle name="Date 3 2 3 2 4 2 2" xfId="15306" xr:uid="{00000000-0005-0000-0000-0000D7390000}"/>
    <cellStyle name="Date 3 2 3 2 4 2 3" xfId="15307" xr:uid="{00000000-0005-0000-0000-0000D8390000}"/>
    <cellStyle name="Date 3 2 3 2 4 2 3 2" xfId="15308" xr:uid="{00000000-0005-0000-0000-0000D9390000}"/>
    <cellStyle name="Date 3 2 3 2 4 2 4" xfId="15309" xr:uid="{00000000-0005-0000-0000-0000DA390000}"/>
    <cellStyle name="Date 3 2 3 2 4 3" xfId="15310" xr:uid="{00000000-0005-0000-0000-0000DB390000}"/>
    <cellStyle name="Date 3 2 3 2 4 3 2" xfId="15311" xr:uid="{00000000-0005-0000-0000-0000DC390000}"/>
    <cellStyle name="Date 3 2 3 2 4 3 2 2" xfId="15312" xr:uid="{00000000-0005-0000-0000-0000DD390000}"/>
    <cellStyle name="Date 3 2 3 2 4 4" xfId="15313" xr:uid="{00000000-0005-0000-0000-0000DE390000}"/>
    <cellStyle name="Date 3 2 3 2 4 5" xfId="15314" xr:uid="{00000000-0005-0000-0000-0000DF390000}"/>
    <cellStyle name="Date 3 2 3 2 4 6" xfId="15315" xr:uid="{00000000-0005-0000-0000-0000E0390000}"/>
    <cellStyle name="Date 3 2 3 2 4 7" xfId="15316" xr:uid="{00000000-0005-0000-0000-0000E1390000}"/>
    <cellStyle name="Date 3 2 3 2 5" xfId="15317" xr:uid="{00000000-0005-0000-0000-0000E2390000}"/>
    <cellStyle name="Date 3 2 3 2 5 2" xfId="15318" xr:uid="{00000000-0005-0000-0000-0000E3390000}"/>
    <cellStyle name="Date 3 2 3 2 5 3" xfId="15319" xr:uid="{00000000-0005-0000-0000-0000E4390000}"/>
    <cellStyle name="Date 3 2 3 2 5 3 2" xfId="15320" xr:uid="{00000000-0005-0000-0000-0000E5390000}"/>
    <cellStyle name="Date 3 2 3 2 6" xfId="15321" xr:uid="{00000000-0005-0000-0000-0000E6390000}"/>
    <cellStyle name="Date 3 2 3 2 7" xfId="15322" xr:uid="{00000000-0005-0000-0000-0000E7390000}"/>
    <cellStyle name="Date 3 2 3 2 8" xfId="15323" xr:uid="{00000000-0005-0000-0000-0000E8390000}"/>
    <cellStyle name="Date 3 2 3 2 9" xfId="15324" xr:uid="{00000000-0005-0000-0000-0000E9390000}"/>
    <cellStyle name="Date 3 2 3 3" xfId="15325" xr:uid="{00000000-0005-0000-0000-0000EA390000}"/>
    <cellStyle name="Date 3 2 3 3 2" xfId="15326" xr:uid="{00000000-0005-0000-0000-0000EB390000}"/>
    <cellStyle name="Date 3 2 3 3 2 2" xfId="15327" xr:uid="{00000000-0005-0000-0000-0000EC390000}"/>
    <cellStyle name="Date 3 2 3 3 2 2 2" xfId="15328" xr:uid="{00000000-0005-0000-0000-0000ED390000}"/>
    <cellStyle name="Date 3 2 3 3 2 2 2 2" xfId="15329" xr:uid="{00000000-0005-0000-0000-0000EE390000}"/>
    <cellStyle name="Date 3 2 3 3 2 2 2 3" xfId="15330" xr:uid="{00000000-0005-0000-0000-0000EF390000}"/>
    <cellStyle name="Date 3 2 3 3 2 2 2 3 2" xfId="15331" xr:uid="{00000000-0005-0000-0000-0000F0390000}"/>
    <cellStyle name="Date 3 2 3 3 2 2 2 4" xfId="15332" xr:uid="{00000000-0005-0000-0000-0000F1390000}"/>
    <cellStyle name="Date 3 2 3 3 2 2 3" xfId="15333" xr:uid="{00000000-0005-0000-0000-0000F2390000}"/>
    <cellStyle name="Date 3 2 3 3 2 2 3 2" xfId="15334" xr:uid="{00000000-0005-0000-0000-0000F3390000}"/>
    <cellStyle name="Date 3 2 3 3 2 2 3 2 2" xfId="15335" xr:uid="{00000000-0005-0000-0000-0000F4390000}"/>
    <cellStyle name="Date 3 2 3 3 2 2 4" xfId="15336" xr:uid="{00000000-0005-0000-0000-0000F5390000}"/>
    <cellStyle name="Date 3 2 3 3 2 2 5" xfId="15337" xr:uid="{00000000-0005-0000-0000-0000F6390000}"/>
    <cellStyle name="Date 3 2 3 3 2 2 6" xfId="15338" xr:uid="{00000000-0005-0000-0000-0000F7390000}"/>
    <cellStyle name="Date 3 2 3 3 2 2 7" xfId="15339" xr:uid="{00000000-0005-0000-0000-0000F8390000}"/>
    <cellStyle name="Date 3 2 3 3 2 3" xfId="15340" xr:uid="{00000000-0005-0000-0000-0000F9390000}"/>
    <cellStyle name="Date 3 2 3 3 2 3 2" xfId="15341" xr:uid="{00000000-0005-0000-0000-0000FA390000}"/>
    <cellStyle name="Date 3 2 3 3 2 3 3" xfId="15342" xr:uid="{00000000-0005-0000-0000-0000FB390000}"/>
    <cellStyle name="Date 3 2 3 3 2 3 3 2" xfId="15343" xr:uid="{00000000-0005-0000-0000-0000FC390000}"/>
    <cellStyle name="Date 3 2 3 3 2 3 4" xfId="15344" xr:uid="{00000000-0005-0000-0000-0000FD390000}"/>
    <cellStyle name="Date 3 2 3 3 2 4" xfId="15345" xr:uid="{00000000-0005-0000-0000-0000FE390000}"/>
    <cellStyle name="Date 3 2 3 3 2 4 2" xfId="15346" xr:uid="{00000000-0005-0000-0000-0000FF390000}"/>
    <cellStyle name="Date 3 2 3 3 2 4 2 2" xfId="15347" xr:uid="{00000000-0005-0000-0000-0000003A0000}"/>
    <cellStyle name="Date 3 2 3 3 2 5" xfId="15348" xr:uid="{00000000-0005-0000-0000-0000013A0000}"/>
    <cellStyle name="Date 3 2 3 3 2 6" xfId="15349" xr:uid="{00000000-0005-0000-0000-0000023A0000}"/>
    <cellStyle name="Date 3 2 3 3 2 7" xfId="15350" xr:uid="{00000000-0005-0000-0000-0000033A0000}"/>
    <cellStyle name="Date 3 2 3 3 2 8" xfId="15351" xr:uid="{00000000-0005-0000-0000-0000043A0000}"/>
    <cellStyle name="Date 3 2 3 3 3" xfId="15352" xr:uid="{00000000-0005-0000-0000-0000053A0000}"/>
    <cellStyle name="Date 3 2 3 3 3 2" xfId="15353" xr:uid="{00000000-0005-0000-0000-0000063A0000}"/>
    <cellStyle name="Date 3 2 3 3 3 2 2" xfId="15354" xr:uid="{00000000-0005-0000-0000-0000073A0000}"/>
    <cellStyle name="Date 3 2 3 3 3 2 3" xfId="15355" xr:uid="{00000000-0005-0000-0000-0000083A0000}"/>
    <cellStyle name="Date 3 2 3 3 3 2 3 2" xfId="15356" xr:uid="{00000000-0005-0000-0000-0000093A0000}"/>
    <cellStyle name="Date 3 2 3 3 3 2 4" xfId="15357" xr:uid="{00000000-0005-0000-0000-00000A3A0000}"/>
    <cellStyle name="Date 3 2 3 3 3 3" xfId="15358" xr:uid="{00000000-0005-0000-0000-00000B3A0000}"/>
    <cellStyle name="Date 3 2 3 3 3 3 2" xfId="15359" xr:uid="{00000000-0005-0000-0000-00000C3A0000}"/>
    <cellStyle name="Date 3 2 3 3 3 3 2 2" xfId="15360" xr:uid="{00000000-0005-0000-0000-00000D3A0000}"/>
    <cellStyle name="Date 3 2 3 3 3 4" xfId="15361" xr:uid="{00000000-0005-0000-0000-00000E3A0000}"/>
    <cellStyle name="Date 3 2 3 3 3 5" xfId="15362" xr:uid="{00000000-0005-0000-0000-00000F3A0000}"/>
    <cellStyle name="Date 3 2 3 3 3 6" xfId="15363" xr:uid="{00000000-0005-0000-0000-0000103A0000}"/>
    <cellStyle name="Date 3 2 3 3 3 7" xfId="15364" xr:uid="{00000000-0005-0000-0000-0000113A0000}"/>
    <cellStyle name="Date 3 2 3 3 4" xfId="15365" xr:uid="{00000000-0005-0000-0000-0000123A0000}"/>
    <cellStyle name="Date 3 2 3 3 4 2" xfId="15366" xr:uid="{00000000-0005-0000-0000-0000133A0000}"/>
    <cellStyle name="Date 3 2 3 3 4 3" xfId="15367" xr:uid="{00000000-0005-0000-0000-0000143A0000}"/>
    <cellStyle name="Date 3 2 3 3 4 3 2" xfId="15368" xr:uid="{00000000-0005-0000-0000-0000153A0000}"/>
    <cellStyle name="Date 3 2 3 3 5" xfId="15369" xr:uid="{00000000-0005-0000-0000-0000163A0000}"/>
    <cellStyle name="Date 3 2 3 4" xfId="15370" xr:uid="{00000000-0005-0000-0000-0000173A0000}"/>
    <cellStyle name="Date 3 2 3 4 2" xfId="15371" xr:uid="{00000000-0005-0000-0000-0000183A0000}"/>
    <cellStyle name="Date 3 2 3 4 2 2" xfId="15372" xr:uid="{00000000-0005-0000-0000-0000193A0000}"/>
    <cellStyle name="Date 3 2 3 4 2 2 2" xfId="15373" xr:uid="{00000000-0005-0000-0000-00001A3A0000}"/>
    <cellStyle name="Date 3 2 3 4 2 2 2 2" xfId="15374" xr:uid="{00000000-0005-0000-0000-00001B3A0000}"/>
    <cellStyle name="Date 3 2 3 4 2 2 2 2 2" xfId="15375" xr:uid="{00000000-0005-0000-0000-00001C3A0000}"/>
    <cellStyle name="Date 3 2 3 4 2 2 2 2 3" xfId="15376" xr:uid="{00000000-0005-0000-0000-00001D3A0000}"/>
    <cellStyle name="Date 3 2 3 4 2 2 2 2 3 2" xfId="15377" xr:uid="{00000000-0005-0000-0000-00001E3A0000}"/>
    <cellStyle name="Date 3 2 3 4 2 2 2 2 4" xfId="15378" xr:uid="{00000000-0005-0000-0000-00001F3A0000}"/>
    <cellStyle name="Date 3 2 3 4 2 2 2 3" xfId="15379" xr:uid="{00000000-0005-0000-0000-0000203A0000}"/>
    <cellStyle name="Date 3 2 3 4 2 2 2 3 2" xfId="15380" xr:uid="{00000000-0005-0000-0000-0000213A0000}"/>
    <cellStyle name="Date 3 2 3 4 2 2 2 3 2 2" xfId="15381" xr:uid="{00000000-0005-0000-0000-0000223A0000}"/>
    <cellStyle name="Date 3 2 3 4 2 2 2 4" xfId="15382" xr:uid="{00000000-0005-0000-0000-0000233A0000}"/>
    <cellStyle name="Date 3 2 3 4 2 2 2 5" xfId="15383" xr:uid="{00000000-0005-0000-0000-0000243A0000}"/>
    <cellStyle name="Date 3 2 3 4 2 2 2 6" xfId="15384" xr:uid="{00000000-0005-0000-0000-0000253A0000}"/>
    <cellStyle name="Date 3 2 3 4 2 2 2 7" xfId="15385" xr:uid="{00000000-0005-0000-0000-0000263A0000}"/>
    <cellStyle name="Date 3 2 3 4 2 2 3" xfId="15386" xr:uid="{00000000-0005-0000-0000-0000273A0000}"/>
    <cellStyle name="Date 3 2 3 4 2 2 3 2" xfId="15387" xr:uid="{00000000-0005-0000-0000-0000283A0000}"/>
    <cellStyle name="Date 3 2 3 4 2 2 3 3" xfId="15388" xr:uid="{00000000-0005-0000-0000-0000293A0000}"/>
    <cellStyle name="Date 3 2 3 4 2 2 3 3 2" xfId="15389" xr:uid="{00000000-0005-0000-0000-00002A3A0000}"/>
    <cellStyle name="Date 3 2 3 4 2 2 3 4" xfId="15390" xr:uid="{00000000-0005-0000-0000-00002B3A0000}"/>
    <cellStyle name="Date 3 2 3 4 2 2 4" xfId="15391" xr:uid="{00000000-0005-0000-0000-00002C3A0000}"/>
    <cellStyle name="Date 3 2 3 4 2 2 4 2" xfId="15392" xr:uid="{00000000-0005-0000-0000-00002D3A0000}"/>
    <cellStyle name="Date 3 2 3 4 2 2 4 2 2" xfId="15393" xr:uid="{00000000-0005-0000-0000-00002E3A0000}"/>
    <cellStyle name="Date 3 2 3 4 2 2 5" xfId="15394" xr:uid="{00000000-0005-0000-0000-00002F3A0000}"/>
    <cellStyle name="Date 3 2 3 4 2 2 6" xfId="15395" xr:uid="{00000000-0005-0000-0000-0000303A0000}"/>
    <cellStyle name="Date 3 2 3 4 2 2 7" xfId="15396" xr:uid="{00000000-0005-0000-0000-0000313A0000}"/>
    <cellStyle name="Date 3 2 3 4 2 2 8" xfId="15397" xr:uid="{00000000-0005-0000-0000-0000323A0000}"/>
    <cellStyle name="Date 3 2 3 4 2 3" xfId="15398" xr:uid="{00000000-0005-0000-0000-0000333A0000}"/>
    <cellStyle name="Date 3 2 3 4 2 3 2" xfId="15399" xr:uid="{00000000-0005-0000-0000-0000343A0000}"/>
    <cellStyle name="Date 3 2 3 4 2 3 2 2" xfId="15400" xr:uid="{00000000-0005-0000-0000-0000353A0000}"/>
    <cellStyle name="Date 3 2 3 4 2 3 2 3" xfId="15401" xr:uid="{00000000-0005-0000-0000-0000363A0000}"/>
    <cellStyle name="Date 3 2 3 4 2 3 2 3 2" xfId="15402" xr:uid="{00000000-0005-0000-0000-0000373A0000}"/>
    <cellStyle name="Date 3 2 3 4 2 3 2 4" xfId="15403" xr:uid="{00000000-0005-0000-0000-0000383A0000}"/>
    <cellStyle name="Date 3 2 3 4 2 3 3" xfId="15404" xr:uid="{00000000-0005-0000-0000-0000393A0000}"/>
    <cellStyle name="Date 3 2 3 4 2 3 3 2" xfId="15405" xr:uid="{00000000-0005-0000-0000-00003A3A0000}"/>
    <cellStyle name="Date 3 2 3 4 2 3 3 2 2" xfId="15406" xr:uid="{00000000-0005-0000-0000-00003B3A0000}"/>
    <cellStyle name="Date 3 2 3 4 2 3 4" xfId="15407" xr:uid="{00000000-0005-0000-0000-00003C3A0000}"/>
    <cellStyle name="Date 3 2 3 4 2 3 5" xfId="15408" xr:uid="{00000000-0005-0000-0000-00003D3A0000}"/>
    <cellStyle name="Date 3 2 3 4 2 3 6" xfId="15409" xr:uid="{00000000-0005-0000-0000-00003E3A0000}"/>
    <cellStyle name="Date 3 2 3 4 2 3 7" xfId="15410" xr:uid="{00000000-0005-0000-0000-00003F3A0000}"/>
    <cellStyle name="Date 3 2 3 4 2 4" xfId="15411" xr:uid="{00000000-0005-0000-0000-0000403A0000}"/>
    <cellStyle name="Date 3 2 3 4 2 4 2" xfId="15412" xr:uid="{00000000-0005-0000-0000-0000413A0000}"/>
    <cellStyle name="Date 3 2 3 4 2 4 3" xfId="15413" xr:uid="{00000000-0005-0000-0000-0000423A0000}"/>
    <cellStyle name="Date 3 2 3 4 2 4 3 2" xfId="15414" xr:uid="{00000000-0005-0000-0000-0000433A0000}"/>
    <cellStyle name="Date 3 2 3 4 2 5" xfId="15415" xr:uid="{00000000-0005-0000-0000-0000443A0000}"/>
    <cellStyle name="Date 3 2 3 4 3" xfId="15416" xr:uid="{00000000-0005-0000-0000-0000453A0000}"/>
    <cellStyle name="Date 3 2 3 4 3 2" xfId="15417" xr:uid="{00000000-0005-0000-0000-0000463A0000}"/>
    <cellStyle name="Date 3 2 3 4 3 2 2" xfId="15418" xr:uid="{00000000-0005-0000-0000-0000473A0000}"/>
    <cellStyle name="Date 3 2 3 4 3 2 2 2" xfId="15419" xr:uid="{00000000-0005-0000-0000-0000483A0000}"/>
    <cellStyle name="Date 3 2 3 4 3 2 2 3" xfId="15420" xr:uid="{00000000-0005-0000-0000-0000493A0000}"/>
    <cellStyle name="Date 3 2 3 4 3 2 2 3 2" xfId="15421" xr:uid="{00000000-0005-0000-0000-00004A3A0000}"/>
    <cellStyle name="Date 3 2 3 4 3 2 2 4" xfId="15422" xr:uid="{00000000-0005-0000-0000-00004B3A0000}"/>
    <cellStyle name="Date 3 2 3 4 3 2 3" xfId="15423" xr:uid="{00000000-0005-0000-0000-00004C3A0000}"/>
    <cellStyle name="Date 3 2 3 4 3 2 3 2" xfId="15424" xr:uid="{00000000-0005-0000-0000-00004D3A0000}"/>
    <cellStyle name="Date 3 2 3 4 3 2 3 2 2" xfId="15425" xr:uid="{00000000-0005-0000-0000-00004E3A0000}"/>
    <cellStyle name="Date 3 2 3 4 3 2 4" xfId="15426" xr:uid="{00000000-0005-0000-0000-00004F3A0000}"/>
    <cellStyle name="Date 3 2 3 4 3 2 5" xfId="15427" xr:uid="{00000000-0005-0000-0000-0000503A0000}"/>
    <cellStyle name="Date 3 2 3 4 3 2 6" xfId="15428" xr:uid="{00000000-0005-0000-0000-0000513A0000}"/>
    <cellStyle name="Date 3 2 3 4 3 2 7" xfId="15429" xr:uid="{00000000-0005-0000-0000-0000523A0000}"/>
    <cellStyle name="Date 3 2 3 4 3 3" xfId="15430" xr:uid="{00000000-0005-0000-0000-0000533A0000}"/>
    <cellStyle name="Date 3 2 3 4 3 3 2" xfId="15431" xr:uid="{00000000-0005-0000-0000-0000543A0000}"/>
    <cellStyle name="Date 3 2 3 4 3 3 3" xfId="15432" xr:uid="{00000000-0005-0000-0000-0000553A0000}"/>
    <cellStyle name="Date 3 2 3 4 3 3 3 2" xfId="15433" xr:uid="{00000000-0005-0000-0000-0000563A0000}"/>
    <cellStyle name="Date 3 2 3 4 3 3 4" xfId="15434" xr:uid="{00000000-0005-0000-0000-0000573A0000}"/>
    <cellStyle name="Date 3 2 3 4 3 4" xfId="15435" xr:uid="{00000000-0005-0000-0000-0000583A0000}"/>
    <cellStyle name="Date 3 2 3 4 3 4 2" xfId="15436" xr:uid="{00000000-0005-0000-0000-0000593A0000}"/>
    <cellStyle name="Date 3 2 3 4 3 4 2 2" xfId="15437" xr:uid="{00000000-0005-0000-0000-00005A3A0000}"/>
    <cellStyle name="Date 3 2 3 4 3 5" xfId="15438" xr:uid="{00000000-0005-0000-0000-00005B3A0000}"/>
    <cellStyle name="Date 3 2 3 4 3 6" xfId="15439" xr:uid="{00000000-0005-0000-0000-00005C3A0000}"/>
    <cellStyle name="Date 3 2 3 4 3 7" xfId="15440" xr:uid="{00000000-0005-0000-0000-00005D3A0000}"/>
    <cellStyle name="Date 3 2 3 4 3 8" xfId="15441" xr:uid="{00000000-0005-0000-0000-00005E3A0000}"/>
    <cellStyle name="Date 3 2 3 4 4" xfId="15442" xr:uid="{00000000-0005-0000-0000-00005F3A0000}"/>
    <cellStyle name="Date 3 2 3 4 4 2" xfId="15443" xr:uid="{00000000-0005-0000-0000-0000603A0000}"/>
    <cellStyle name="Date 3 2 3 4 4 2 2" xfId="15444" xr:uid="{00000000-0005-0000-0000-0000613A0000}"/>
    <cellStyle name="Date 3 2 3 4 4 2 3" xfId="15445" xr:uid="{00000000-0005-0000-0000-0000623A0000}"/>
    <cellStyle name="Date 3 2 3 4 4 2 3 2" xfId="15446" xr:uid="{00000000-0005-0000-0000-0000633A0000}"/>
    <cellStyle name="Date 3 2 3 4 4 2 4" xfId="15447" xr:uid="{00000000-0005-0000-0000-0000643A0000}"/>
    <cellStyle name="Date 3 2 3 4 4 3" xfId="15448" xr:uid="{00000000-0005-0000-0000-0000653A0000}"/>
    <cellStyle name="Date 3 2 3 4 4 3 2" xfId="15449" xr:uid="{00000000-0005-0000-0000-0000663A0000}"/>
    <cellStyle name="Date 3 2 3 4 4 3 2 2" xfId="15450" xr:uid="{00000000-0005-0000-0000-0000673A0000}"/>
    <cellStyle name="Date 3 2 3 4 4 4" xfId="15451" xr:uid="{00000000-0005-0000-0000-0000683A0000}"/>
    <cellStyle name="Date 3 2 3 4 4 5" xfId="15452" xr:uid="{00000000-0005-0000-0000-0000693A0000}"/>
    <cellStyle name="Date 3 2 3 4 4 6" xfId="15453" xr:uid="{00000000-0005-0000-0000-00006A3A0000}"/>
    <cellStyle name="Date 3 2 3 4 4 7" xfId="15454" xr:uid="{00000000-0005-0000-0000-00006B3A0000}"/>
    <cellStyle name="Date 3 2 3 4 5" xfId="15455" xr:uid="{00000000-0005-0000-0000-00006C3A0000}"/>
    <cellStyle name="Date 3 2 3 4 5 2" xfId="15456" xr:uid="{00000000-0005-0000-0000-00006D3A0000}"/>
    <cellStyle name="Date 3 2 3 4 5 3" xfId="15457" xr:uid="{00000000-0005-0000-0000-00006E3A0000}"/>
    <cellStyle name="Date 3 2 3 4 5 3 2" xfId="15458" xr:uid="{00000000-0005-0000-0000-00006F3A0000}"/>
    <cellStyle name="Date 3 2 3 4 6" xfId="15459" xr:uid="{00000000-0005-0000-0000-0000703A0000}"/>
    <cellStyle name="Date 3 2 3 4 7" xfId="15460" xr:uid="{00000000-0005-0000-0000-0000713A0000}"/>
    <cellStyle name="Date 3 2 3 4 8" xfId="15461" xr:uid="{00000000-0005-0000-0000-0000723A0000}"/>
    <cellStyle name="Date 3 2 3 4 9" xfId="15462" xr:uid="{00000000-0005-0000-0000-0000733A0000}"/>
    <cellStyle name="Date 3 2 3 5" xfId="15463" xr:uid="{00000000-0005-0000-0000-0000743A0000}"/>
    <cellStyle name="Date 3 2 3 5 2" xfId="15464" xr:uid="{00000000-0005-0000-0000-0000753A0000}"/>
    <cellStyle name="Date 3 2 3 5 2 2" xfId="15465" xr:uid="{00000000-0005-0000-0000-0000763A0000}"/>
    <cellStyle name="Date 3 2 3 5 2 2 2" xfId="15466" xr:uid="{00000000-0005-0000-0000-0000773A0000}"/>
    <cellStyle name="Date 3 2 3 5 2 2 3" xfId="15467" xr:uid="{00000000-0005-0000-0000-0000783A0000}"/>
    <cellStyle name="Date 3 2 3 5 2 2 3 2" xfId="15468" xr:uid="{00000000-0005-0000-0000-0000793A0000}"/>
    <cellStyle name="Date 3 2 3 5 2 2 4" xfId="15469" xr:uid="{00000000-0005-0000-0000-00007A3A0000}"/>
    <cellStyle name="Date 3 2 3 5 2 3" xfId="15470" xr:uid="{00000000-0005-0000-0000-00007B3A0000}"/>
    <cellStyle name="Date 3 2 3 5 2 3 2" xfId="15471" xr:uid="{00000000-0005-0000-0000-00007C3A0000}"/>
    <cellStyle name="Date 3 2 3 5 2 3 2 2" xfId="15472" xr:uid="{00000000-0005-0000-0000-00007D3A0000}"/>
    <cellStyle name="Date 3 2 3 5 2 4" xfId="15473" xr:uid="{00000000-0005-0000-0000-00007E3A0000}"/>
    <cellStyle name="Date 3 2 3 5 2 5" xfId="15474" xr:uid="{00000000-0005-0000-0000-00007F3A0000}"/>
    <cellStyle name="Date 3 2 3 5 2 6" xfId="15475" xr:uid="{00000000-0005-0000-0000-0000803A0000}"/>
    <cellStyle name="Date 3 2 3 5 2 7" xfId="15476" xr:uid="{00000000-0005-0000-0000-0000813A0000}"/>
    <cellStyle name="Date 3 2 3 5 3" xfId="15477" xr:uid="{00000000-0005-0000-0000-0000823A0000}"/>
    <cellStyle name="Date 3 2 3 5 3 2" xfId="15478" xr:uid="{00000000-0005-0000-0000-0000833A0000}"/>
    <cellStyle name="Date 3 2 3 5 3 3" xfId="15479" xr:uid="{00000000-0005-0000-0000-0000843A0000}"/>
    <cellStyle name="Date 3 2 3 5 3 3 2" xfId="15480" xr:uid="{00000000-0005-0000-0000-0000853A0000}"/>
    <cellStyle name="Date 3 2 3 5 3 4" xfId="15481" xr:uid="{00000000-0005-0000-0000-0000863A0000}"/>
    <cellStyle name="Date 3 2 3 5 4" xfId="15482" xr:uid="{00000000-0005-0000-0000-0000873A0000}"/>
    <cellStyle name="Date 3 2 3 5 4 2" xfId="15483" xr:uid="{00000000-0005-0000-0000-0000883A0000}"/>
    <cellStyle name="Date 3 2 3 5 4 2 2" xfId="15484" xr:uid="{00000000-0005-0000-0000-0000893A0000}"/>
    <cellStyle name="Date 3 2 3 5 5" xfId="15485" xr:uid="{00000000-0005-0000-0000-00008A3A0000}"/>
    <cellStyle name="Date 3 2 3 5 6" xfId="15486" xr:uid="{00000000-0005-0000-0000-00008B3A0000}"/>
    <cellStyle name="Date 3 2 3 5 7" xfId="15487" xr:uid="{00000000-0005-0000-0000-00008C3A0000}"/>
    <cellStyle name="Date 3 2 3 5 8" xfId="15488" xr:uid="{00000000-0005-0000-0000-00008D3A0000}"/>
    <cellStyle name="Date 3 2 3 6" xfId="15489" xr:uid="{00000000-0005-0000-0000-00008E3A0000}"/>
    <cellStyle name="Date 3 2 3 6 2" xfId="15490" xr:uid="{00000000-0005-0000-0000-00008F3A0000}"/>
    <cellStyle name="Date 3 2 3 6 2 2" xfId="15491" xr:uid="{00000000-0005-0000-0000-0000903A0000}"/>
    <cellStyle name="Date 3 2 3 6 2 3" xfId="15492" xr:uid="{00000000-0005-0000-0000-0000913A0000}"/>
    <cellStyle name="Date 3 2 3 6 2 3 2" xfId="15493" xr:uid="{00000000-0005-0000-0000-0000923A0000}"/>
    <cellStyle name="Date 3 2 3 6 2 4" xfId="15494" xr:uid="{00000000-0005-0000-0000-0000933A0000}"/>
    <cellStyle name="Date 3 2 3 6 3" xfId="15495" xr:uid="{00000000-0005-0000-0000-0000943A0000}"/>
    <cellStyle name="Date 3 2 3 6 3 2" xfId="15496" xr:uid="{00000000-0005-0000-0000-0000953A0000}"/>
    <cellStyle name="Date 3 2 3 6 3 2 2" xfId="15497" xr:uid="{00000000-0005-0000-0000-0000963A0000}"/>
    <cellStyle name="Date 3 2 3 6 4" xfId="15498" xr:uid="{00000000-0005-0000-0000-0000973A0000}"/>
    <cellStyle name="Date 3 2 3 6 5" xfId="15499" xr:uid="{00000000-0005-0000-0000-0000983A0000}"/>
    <cellStyle name="Date 3 2 3 6 6" xfId="15500" xr:uid="{00000000-0005-0000-0000-0000993A0000}"/>
    <cellStyle name="Date 3 2 3 6 7" xfId="15501" xr:uid="{00000000-0005-0000-0000-00009A3A0000}"/>
    <cellStyle name="Date 3 2 3 7" xfId="15502" xr:uid="{00000000-0005-0000-0000-00009B3A0000}"/>
    <cellStyle name="Date 3 2 3 7 2" xfId="15503" xr:uid="{00000000-0005-0000-0000-00009C3A0000}"/>
    <cellStyle name="Date 3 2 3 7 3" xfId="15504" xr:uid="{00000000-0005-0000-0000-00009D3A0000}"/>
    <cellStyle name="Date 3 2 3 7 3 2" xfId="15505" xr:uid="{00000000-0005-0000-0000-00009E3A0000}"/>
    <cellStyle name="Date 3 2 3 8" xfId="15506" xr:uid="{00000000-0005-0000-0000-00009F3A0000}"/>
    <cellStyle name="Date 3 2 3 9" xfId="15507" xr:uid="{00000000-0005-0000-0000-0000A03A0000}"/>
    <cellStyle name="Date 3 2 4" xfId="129" xr:uid="{00000000-0005-0000-0000-0000A13A0000}"/>
    <cellStyle name="Date 3 2 4 2" xfId="15508" xr:uid="{00000000-0005-0000-0000-0000A23A0000}"/>
    <cellStyle name="Date 3 2 4 2 2" xfId="15509" xr:uid="{00000000-0005-0000-0000-0000A33A0000}"/>
    <cellStyle name="Date 3 2 4 2 2 2" xfId="15510" xr:uid="{00000000-0005-0000-0000-0000A43A0000}"/>
    <cellStyle name="Date 3 2 4 2 2 2 2" xfId="15511" xr:uid="{00000000-0005-0000-0000-0000A53A0000}"/>
    <cellStyle name="Date 3 2 4 2 2 2 2 2" xfId="15512" xr:uid="{00000000-0005-0000-0000-0000A63A0000}"/>
    <cellStyle name="Date 3 2 4 2 2 2 2 3" xfId="15513" xr:uid="{00000000-0005-0000-0000-0000A73A0000}"/>
    <cellStyle name="Date 3 2 4 2 2 2 2 3 2" xfId="15514" xr:uid="{00000000-0005-0000-0000-0000A83A0000}"/>
    <cellStyle name="Date 3 2 4 2 2 2 2 4" xfId="15515" xr:uid="{00000000-0005-0000-0000-0000A93A0000}"/>
    <cellStyle name="Date 3 2 4 2 2 2 3" xfId="15516" xr:uid="{00000000-0005-0000-0000-0000AA3A0000}"/>
    <cellStyle name="Date 3 2 4 2 2 2 3 2" xfId="15517" xr:uid="{00000000-0005-0000-0000-0000AB3A0000}"/>
    <cellStyle name="Date 3 2 4 2 2 2 3 2 2" xfId="15518" xr:uid="{00000000-0005-0000-0000-0000AC3A0000}"/>
    <cellStyle name="Date 3 2 4 2 2 2 4" xfId="15519" xr:uid="{00000000-0005-0000-0000-0000AD3A0000}"/>
    <cellStyle name="Date 3 2 4 2 2 2 5" xfId="15520" xr:uid="{00000000-0005-0000-0000-0000AE3A0000}"/>
    <cellStyle name="Date 3 2 4 2 2 2 6" xfId="15521" xr:uid="{00000000-0005-0000-0000-0000AF3A0000}"/>
    <cellStyle name="Date 3 2 4 2 2 2 7" xfId="15522" xr:uid="{00000000-0005-0000-0000-0000B03A0000}"/>
    <cellStyle name="Date 3 2 4 2 2 3" xfId="15523" xr:uid="{00000000-0005-0000-0000-0000B13A0000}"/>
    <cellStyle name="Date 3 2 4 2 2 3 2" xfId="15524" xr:uid="{00000000-0005-0000-0000-0000B23A0000}"/>
    <cellStyle name="Date 3 2 4 2 2 3 3" xfId="15525" xr:uid="{00000000-0005-0000-0000-0000B33A0000}"/>
    <cellStyle name="Date 3 2 4 2 2 3 3 2" xfId="15526" xr:uid="{00000000-0005-0000-0000-0000B43A0000}"/>
    <cellStyle name="Date 3 2 4 2 2 3 4" xfId="15527" xr:uid="{00000000-0005-0000-0000-0000B53A0000}"/>
    <cellStyle name="Date 3 2 4 2 2 4" xfId="15528" xr:uid="{00000000-0005-0000-0000-0000B63A0000}"/>
    <cellStyle name="Date 3 2 4 2 2 4 2" xfId="15529" xr:uid="{00000000-0005-0000-0000-0000B73A0000}"/>
    <cellStyle name="Date 3 2 4 2 2 4 2 2" xfId="15530" xr:uid="{00000000-0005-0000-0000-0000B83A0000}"/>
    <cellStyle name="Date 3 2 4 2 2 5" xfId="15531" xr:uid="{00000000-0005-0000-0000-0000B93A0000}"/>
    <cellStyle name="Date 3 2 4 2 2 6" xfId="15532" xr:uid="{00000000-0005-0000-0000-0000BA3A0000}"/>
    <cellStyle name="Date 3 2 4 2 2 7" xfId="15533" xr:uid="{00000000-0005-0000-0000-0000BB3A0000}"/>
    <cellStyle name="Date 3 2 4 2 2 8" xfId="15534" xr:uid="{00000000-0005-0000-0000-0000BC3A0000}"/>
    <cellStyle name="Date 3 2 4 2 3" xfId="15535" xr:uid="{00000000-0005-0000-0000-0000BD3A0000}"/>
    <cellStyle name="Date 3 2 4 2 3 2" xfId="15536" xr:uid="{00000000-0005-0000-0000-0000BE3A0000}"/>
    <cellStyle name="Date 3 2 4 2 3 2 2" xfId="15537" xr:uid="{00000000-0005-0000-0000-0000BF3A0000}"/>
    <cellStyle name="Date 3 2 4 2 3 2 3" xfId="15538" xr:uid="{00000000-0005-0000-0000-0000C03A0000}"/>
    <cellStyle name="Date 3 2 4 2 3 2 3 2" xfId="15539" xr:uid="{00000000-0005-0000-0000-0000C13A0000}"/>
    <cellStyle name="Date 3 2 4 2 3 2 4" xfId="15540" xr:uid="{00000000-0005-0000-0000-0000C23A0000}"/>
    <cellStyle name="Date 3 2 4 2 3 3" xfId="15541" xr:uid="{00000000-0005-0000-0000-0000C33A0000}"/>
    <cellStyle name="Date 3 2 4 2 3 3 2" xfId="15542" xr:uid="{00000000-0005-0000-0000-0000C43A0000}"/>
    <cellStyle name="Date 3 2 4 2 3 3 2 2" xfId="15543" xr:uid="{00000000-0005-0000-0000-0000C53A0000}"/>
    <cellStyle name="Date 3 2 4 2 3 4" xfId="15544" xr:uid="{00000000-0005-0000-0000-0000C63A0000}"/>
    <cellStyle name="Date 3 2 4 2 3 5" xfId="15545" xr:uid="{00000000-0005-0000-0000-0000C73A0000}"/>
    <cellStyle name="Date 3 2 4 2 3 6" xfId="15546" xr:uid="{00000000-0005-0000-0000-0000C83A0000}"/>
    <cellStyle name="Date 3 2 4 2 3 7" xfId="15547" xr:uid="{00000000-0005-0000-0000-0000C93A0000}"/>
    <cellStyle name="Date 3 2 4 2 4" xfId="15548" xr:uid="{00000000-0005-0000-0000-0000CA3A0000}"/>
    <cellStyle name="Date 3 2 4 2 4 2" xfId="15549" xr:uid="{00000000-0005-0000-0000-0000CB3A0000}"/>
    <cellStyle name="Date 3 2 4 2 4 3" xfId="15550" xr:uid="{00000000-0005-0000-0000-0000CC3A0000}"/>
    <cellStyle name="Date 3 2 4 2 4 3 2" xfId="15551" xr:uid="{00000000-0005-0000-0000-0000CD3A0000}"/>
    <cellStyle name="Date 3 2 4 2 5" xfId="15552" xr:uid="{00000000-0005-0000-0000-0000CE3A0000}"/>
    <cellStyle name="Date 3 2 4 3" xfId="15553" xr:uid="{00000000-0005-0000-0000-0000CF3A0000}"/>
    <cellStyle name="Date 3 2 4 3 2" xfId="15554" xr:uid="{00000000-0005-0000-0000-0000D03A0000}"/>
    <cellStyle name="Date 3 2 4 3 2 2" xfId="15555" xr:uid="{00000000-0005-0000-0000-0000D13A0000}"/>
    <cellStyle name="Date 3 2 4 3 2 2 2" xfId="15556" xr:uid="{00000000-0005-0000-0000-0000D23A0000}"/>
    <cellStyle name="Date 3 2 4 3 2 2 3" xfId="15557" xr:uid="{00000000-0005-0000-0000-0000D33A0000}"/>
    <cellStyle name="Date 3 2 4 3 2 2 3 2" xfId="15558" xr:uid="{00000000-0005-0000-0000-0000D43A0000}"/>
    <cellStyle name="Date 3 2 4 3 2 2 4" xfId="15559" xr:uid="{00000000-0005-0000-0000-0000D53A0000}"/>
    <cellStyle name="Date 3 2 4 3 2 3" xfId="15560" xr:uid="{00000000-0005-0000-0000-0000D63A0000}"/>
    <cellStyle name="Date 3 2 4 3 2 3 2" xfId="15561" xr:uid="{00000000-0005-0000-0000-0000D73A0000}"/>
    <cellStyle name="Date 3 2 4 3 2 3 2 2" xfId="15562" xr:uid="{00000000-0005-0000-0000-0000D83A0000}"/>
    <cellStyle name="Date 3 2 4 3 2 4" xfId="15563" xr:uid="{00000000-0005-0000-0000-0000D93A0000}"/>
    <cellStyle name="Date 3 2 4 3 2 5" xfId="15564" xr:uid="{00000000-0005-0000-0000-0000DA3A0000}"/>
    <cellStyle name="Date 3 2 4 3 2 6" xfId="15565" xr:uid="{00000000-0005-0000-0000-0000DB3A0000}"/>
    <cellStyle name="Date 3 2 4 3 2 7" xfId="15566" xr:uid="{00000000-0005-0000-0000-0000DC3A0000}"/>
    <cellStyle name="Date 3 2 4 3 3" xfId="15567" xr:uid="{00000000-0005-0000-0000-0000DD3A0000}"/>
    <cellStyle name="Date 3 2 4 3 3 2" xfId="15568" xr:uid="{00000000-0005-0000-0000-0000DE3A0000}"/>
    <cellStyle name="Date 3 2 4 3 3 3" xfId="15569" xr:uid="{00000000-0005-0000-0000-0000DF3A0000}"/>
    <cellStyle name="Date 3 2 4 3 3 3 2" xfId="15570" xr:uid="{00000000-0005-0000-0000-0000E03A0000}"/>
    <cellStyle name="Date 3 2 4 3 3 4" xfId="15571" xr:uid="{00000000-0005-0000-0000-0000E13A0000}"/>
    <cellStyle name="Date 3 2 4 3 4" xfId="15572" xr:uid="{00000000-0005-0000-0000-0000E23A0000}"/>
    <cellStyle name="Date 3 2 4 3 4 2" xfId="15573" xr:uid="{00000000-0005-0000-0000-0000E33A0000}"/>
    <cellStyle name="Date 3 2 4 3 4 2 2" xfId="15574" xr:uid="{00000000-0005-0000-0000-0000E43A0000}"/>
    <cellStyle name="Date 3 2 4 3 5" xfId="15575" xr:uid="{00000000-0005-0000-0000-0000E53A0000}"/>
    <cellStyle name="Date 3 2 4 3 6" xfId="15576" xr:uid="{00000000-0005-0000-0000-0000E63A0000}"/>
    <cellStyle name="Date 3 2 4 3 7" xfId="15577" xr:uid="{00000000-0005-0000-0000-0000E73A0000}"/>
    <cellStyle name="Date 3 2 4 3 8" xfId="15578" xr:uid="{00000000-0005-0000-0000-0000E83A0000}"/>
    <cellStyle name="Date 3 2 4 4" xfId="15579" xr:uid="{00000000-0005-0000-0000-0000E93A0000}"/>
    <cellStyle name="Date 3 2 4 4 2" xfId="15580" xr:uid="{00000000-0005-0000-0000-0000EA3A0000}"/>
    <cellStyle name="Date 3 2 4 4 2 2" xfId="15581" xr:uid="{00000000-0005-0000-0000-0000EB3A0000}"/>
    <cellStyle name="Date 3 2 4 4 2 3" xfId="15582" xr:uid="{00000000-0005-0000-0000-0000EC3A0000}"/>
    <cellStyle name="Date 3 2 4 4 2 3 2" xfId="15583" xr:uid="{00000000-0005-0000-0000-0000ED3A0000}"/>
    <cellStyle name="Date 3 2 4 4 2 4" xfId="15584" xr:uid="{00000000-0005-0000-0000-0000EE3A0000}"/>
    <cellStyle name="Date 3 2 4 4 3" xfId="15585" xr:uid="{00000000-0005-0000-0000-0000EF3A0000}"/>
    <cellStyle name="Date 3 2 4 4 3 2" xfId="15586" xr:uid="{00000000-0005-0000-0000-0000F03A0000}"/>
    <cellStyle name="Date 3 2 4 4 3 2 2" xfId="15587" xr:uid="{00000000-0005-0000-0000-0000F13A0000}"/>
    <cellStyle name="Date 3 2 4 4 4" xfId="15588" xr:uid="{00000000-0005-0000-0000-0000F23A0000}"/>
    <cellStyle name="Date 3 2 4 4 5" xfId="15589" xr:uid="{00000000-0005-0000-0000-0000F33A0000}"/>
    <cellStyle name="Date 3 2 4 4 6" xfId="15590" xr:uid="{00000000-0005-0000-0000-0000F43A0000}"/>
    <cellStyle name="Date 3 2 4 4 7" xfId="15591" xr:uid="{00000000-0005-0000-0000-0000F53A0000}"/>
    <cellStyle name="Date 3 2 4 5" xfId="15592" xr:uid="{00000000-0005-0000-0000-0000F63A0000}"/>
    <cellStyle name="Date 3 2 4 5 2" xfId="15593" xr:uid="{00000000-0005-0000-0000-0000F73A0000}"/>
    <cellStyle name="Date 3 2 4 5 3" xfId="15594" xr:uid="{00000000-0005-0000-0000-0000F83A0000}"/>
    <cellStyle name="Date 3 2 4 5 3 2" xfId="15595" xr:uid="{00000000-0005-0000-0000-0000F93A0000}"/>
    <cellStyle name="Date 3 2 4 6" xfId="15596" xr:uid="{00000000-0005-0000-0000-0000FA3A0000}"/>
    <cellStyle name="Date 3 2 4 7" xfId="15597" xr:uid="{00000000-0005-0000-0000-0000FB3A0000}"/>
    <cellStyle name="Date 3 2 4 8" xfId="15598" xr:uid="{00000000-0005-0000-0000-0000FC3A0000}"/>
    <cellStyle name="Date 3 2 4 9" xfId="15599" xr:uid="{00000000-0005-0000-0000-0000FD3A0000}"/>
    <cellStyle name="Date 3 2 5" xfId="130" xr:uid="{00000000-0005-0000-0000-0000FE3A0000}"/>
    <cellStyle name="Date 3 2 5 2" xfId="15600" xr:uid="{00000000-0005-0000-0000-0000FF3A0000}"/>
    <cellStyle name="Date 3 2 5 2 2" xfId="15601" xr:uid="{00000000-0005-0000-0000-0000003B0000}"/>
    <cellStyle name="Date 3 2 5 2 2 2" xfId="15602" xr:uid="{00000000-0005-0000-0000-0000013B0000}"/>
    <cellStyle name="Date 3 2 5 2 2 2 2" xfId="15603" xr:uid="{00000000-0005-0000-0000-0000023B0000}"/>
    <cellStyle name="Date 3 2 5 2 2 2 2 2" xfId="15604" xr:uid="{00000000-0005-0000-0000-0000033B0000}"/>
    <cellStyle name="Date 3 2 5 2 2 2 2 3" xfId="15605" xr:uid="{00000000-0005-0000-0000-0000043B0000}"/>
    <cellStyle name="Date 3 2 5 2 2 2 2 3 2" xfId="15606" xr:uid="{00000000-0005-0000-0000-0000053B0000}"/>
    <cellStyle name="Date 3 2 5 2 2 2 2 4" xfId="15607" xr:uid="{00000000-0005-0000-0000-0000063B0000}"/>
    <cellStyle name="Date 3 2 5 2 2 2 3" xfId="15608" xr:uid="{00000000-0005-0000-0000-0000073B0000}"/>
    <cellStyle name="Date 3 2 5 2 2 2 3 2" xfId="15609" xr:uid="{00000000-0005-0000-0000-0000083B0000}"/>
    <cellStyle name="Date 3 2 5 2 2 2 3 2 2" xfId="15610" xr:uid="{00000000-0005-0000-0000-0000093B0000}"/>
    <cellStyle name="Date 3 2 5 2 2 2 4" xfId="15611" xr:uid="{00000000-0005-0000-0000-00000A3B0000}"/>
    <cellStyle name="Date 3 2 5 2 2 2 5" xfId="15612" xr:uid="{00000000-0005-0000-0000-00000B3B0000}"/>
    <cellStyle name="Date 3 2 5 2 2 2 6" xfId="15613" xr:uid="{00000000-0005-0000-0000-00000C3B0000}"/>
    <cellStyle name="Date 3 2 5 2 2 2 7" xfId="15614" xr:uid="{00000000-0005-0000-0000-00000D3B0000}"/>
    <cellStyle name="Date 3 2 5 2 2 3" xfId="15615" xr:uid="{00000000-0005-0000-0000-00000E3B0000}"/>
    <cellStyle name="Date 3 2 5 2 2 3 2" xfId="15616" xr:uid="{00000000-0005-0000-0000-00000F3B0000}"/>
    <cellStyle name="Date 3 2 5 2 2 3 3" xfId="15617" xr:uid="{00000000-0005-0000-0000-0000103B0000}"/>
    <cellStyle name="Date 3 2 5 2 2 3 3 2" xfId="15618" xr:uid="{00000000-0005-0000-0000-0000113B0000}"/>
    <cellStyle name="Date 3 2 5 2 2 3 4" xfId="15619" xr:uid="{00000000-0005-0000-0000-0000123B0000}"/>
    <cellStyle name="Date 3 2 5 2 2 4" xfId="15620" xr:uid="{00000000-0005-0000-0000-0000133B0000}"/>
    <cellStyle name="Date 3 2 5 2 2 4 2" xfId="15621" xr:uid="{00000000-0005-0000-0000-0000143B0000}"/>
    <cellStyle name="Date 3 2 5 2 2 4 2 2" xfId="15622" xr:uid="{00000000-0005-0000-0000-0000153B0000}"/>
    <cellStyle name="Date 3 2 5 2 2 5" xfId="15623" xr:uid="{00000000-0005-0000-0000-0000163B0000}"/>
    <cellStyle name="Date 3 2 5 2 2 6" xfId="15624" xr:uid="{00000000-0005-0000-0000-0000173B0000}"/>
    <cellStyle name="Date 3 2 5 2 2 7" xfId="15625" xr:uid="{00000000-0005-0000-0000-0000183B0000}"/>
    <cellStyle name="Date 3 2 5 2 2 8" xfId="15626" xr:uid="{00000000-0005-0000-0000-0000193B0000}"/>
    <cellStyle name="Date 3 2 5 2 3" xfId="15627" xr:uid="{00000000-0005-0000-0000-00001A3B0000}"/>
    <cellStyle name="Date 3 2 5 2 3 2" xfId="15628" xr:uid="{00000000-0005-0000-0000-00001B3B0000}"/>
    <cellStyle name="Date 3 2 5 2 3 2 2" xfId="15629" xr:uid="{00000000-0005-0000-0000-00001C3B0000}"/>
    <cellStyle name="Date 3 2 5 2 3 2 3" xfId="15630" xr:uid="{00000000-0005-0000-0000-00001D3B0000}"/>
    <cellStyle name="Date 3 2 5 2 3 2 3 2" xfId="15631" xr:uid="{00000000-0005-0000-0000-00001E3B0000}"/>
    <cellStyle name="Date 3 2 5 2 3 2 4" xfId="15632" xr:uid="{00000000-0005-0000-0000-00001F3B0000}"/>
    <cellStyle name="Date 3 2 5 2 3 3" xfId="15633" xr:uid="{00000000-0005-0000-0000-0000203B0000}"/>
    <cellStyle name="Date 3 2 5 2 3 3 2" xfId="15634" xr:uid="{00000000-0005-0000-0000-0000213B0000}"/>
    <cellStyle name="Date 3 2 5 2 3 3 2 2" xfId="15635" xr:uid="{00000000-0005-0000-0000-0000223B0000}"/>
    <cellStyle name="Date 3 2 5 2 3 4" xfId="15636" xr:uid="{00000000-0005-0000-0000-0000233B0000}"/>
    <cellStyle name="Date 3 2 5 2 3 5" xfId="15637" xr:uid="{00000000-0005-0000-0000-0000243B0000}"/>
    <cellStyle name="Date 3 2 5 2 3 6" xfId="15638" xr:uid="{00000000-0005-0000-0000-0000253B0000}"/>
    <cellStyle name="Date 3 2 5 2 3 7" xfId="15639" xr:uid="{00000000-0005-0000-0000-0000263B0000}"/>
    <cellStyle name="Date 3 2 5 2 4" xfId="15640" xr:uid="{00000000-0005-0000-0000-0000273B0000}"/>
    <cellStyle name="Date 3 2 5 2 4 2" xfId="15641" xr:uid="{00000000-0005-0000-0000-0000283B0000}"/>
    <cellStyle name="Date 3 2 5 2 4 3" xfId="15642" xr:uid="{00000000-0005-0000-0000-0000293B0000}"/>
    <cellStyle name="Date 3 2 5 2 4 3 2" xfId="15643" xr:uid="{00000000-0005-0000-0000-00002A3B0000}"/>
    <cellStyle name="Date 3 2 5 2 5" xfId="15644" xr:uid="{00000000-0005-0000-0000-00002B3B0000}"/>
    <cellStyle name="Date 3 2 5 3" xfId="15645" xr:uid="{00000000-0005-0000-0000-00002C3B0000}"/>
    <cellStyle name="Date 3 2 5 3 2" xfId="15646" xr:uid="{00000000-0005-0000-0000-00002D3B0000}"/>
    <cellStyle name="Date 3 2 5 3 2 2" xfId="15647" xr:uid="{00000000-0005-0000-0000-00002E3B0000}"/>
    <cellStyle name="Date 3 2 5 3 2 2 2" xfId="15648" xr:uid="{00000000-0005-0000-0000-00002F3B0000}"/>
    <cellStyle name="Date 3 2 5 3 2 2 3" xfId="15649" xr:uid="{00000000-0005-0000-0000-0000303B0000}"/>
    <cellStyle name="Date 3 2 5 3 2 2 3 2" xfId="15650" xr:uid="{00000000-0005-0000-0000-0000313B0000}"/>
    <cellStyle name="Date 3 2 5 3 2 2 4" xfId="15651" xr:uid="{00000000-0005-0000-0000-0000323B0000}"/>
    <cellStyle name="Date 3 2 5 3 2 3" xfId="15652" xr:uid="{00000000-0005-0000-0000-0000333B0000}"/>
    <cellStyle name="Date 3 2 5 3 2 3 2" xfId="15653" xr:uid="{00000000-0005-0000-0000-0000343B0000}"/>
    <cellStyle name="Date 3 2 5 3 2 3 2 2" xfId="15654" xr:uid="{00000000-0005-0000-0000-0000353B0000}"/>
    <cellStyle name="Date 3 2 5 3 2 4" xfId="15655" xr:uid="{00000000-0005-0000-0000-0000363B0000}"/>
    <cellStyle name="Date 3 2 5 3 2 5" xfId="15656" xr:uid="{00000000-0005-0000-0000-0000373B0000}"/>
    <cellStyle name="Date 3 2 5 3 2 6" xfId="15657" xr:uid="{00000000-0005-0000-0000-0000383B0000}"/>
    <cellStyle name="Date 3 2 5 3 2 7" xfId="15658" xr:uid="{00000000-0005-0000-0000-0000393B0000}"/>
    <cellStyle name="Date 3 2 5 3 3" xfId="15659" xr:uid="{00000000-0005-0000-0000-00003A3B0000}"/>
    <cellStyle name="Date 3 2 5 3 3 2" xfId="15660" xr:uid="{00000000-0005-0000-0000-00003B3B0000}"/>
    <cellStyle name="Date 3 2 5 3 3 3" xfId="15661" xr:uid="{00000000-0005-0000-0000-00003C3B0000}"/>
    <cellStyle name="Date 3 2 5 3 3 3 2" xfId="15662" xr:uid="{00000000-0005-0000-0000-00003D3B0000}"/>
    <cellStyle name="Date 3 2 5 3 3 4" xfId="15663" xr:uid="{00000000-0005-0000-0000-00003E3B0000}"/>
    <cellStyle name="Date 3 2 5 3 4" xfId="15664" xr:uid="{00000000-0005-0000-0000-00003F3B0000}"/>
    <cellStyle name="Date 3 2 5 3 4 2" xfId="15665" xr:uid="{00000000-0005-0000-0000-0000403B0000}"/>
    <cellStyle name="Date 3 2 5 3 4 2 2" xfId="15666" xr:uid="{00000000-0005-0000-0000-0000413B0000}"/>
    <cellStyle name="Date 3 2 5 3 5" xfId="15667" xr:uid="{00000000-0005-0000-0000-0000423B0000}"/>
    <cellStyle name="Date 3 2 5 3 6" xfId="15668" xr:uid="{00000000-0005-0000-0000-0000433B0000}"/>
    <cellStyle name="Date 3 2 5 3 7" xfId="15669" xr:uid="{00000000-0005-0000-0000-0000443B0000}"/>
    <cellStyle name="Date 3 2 5 3 8" xfId="15670" xr:uid="{00000000-0005-0000-0000-0000453B0000}"/>
    <cellStyle name="Date 3 2 5 4" xfId="15671" xr:uid="{00000000-0005-0000-0000-0000463B0000}"/>
    <cellStyle name="Date 3 2 5 4 2" xfId="15672" xr:uid="{00000000-0005-0000-0000-0000473B0000}"/>
    <cellStyle name="Date 3 2 5 4 2 2" xfId="15673" xr:uid="{00000000-0005-0000-0000-0000483B0000}"/>
    <cellStyle name="Date 3 2 5 4 2 3" xfId="15674" xr:uid="{00000000-0005-0000-0000-0000493B0000}"/>
    <cellStyle name="Date 3 2 5 4 2 3 2" xfId="15675" xr:uid="{00000000-0005-0000-0000-00004A3B0000}"/>
    <cellStyle name="Date 3 2 5 4 2 4" xfId="15676" xr:uid="{00000000-0005-0000-0000-00004B3B0000}"/>
    <cellStyle name="Date 3 2 5 4 3" xfId="15677" xr:uid="{00000000-0005-0000-0000-00004C3B0000}"/>
    <cellStyle name="Date 3 2 5 4 3 2" xfId="15678" xr:uid="{00000000-0005-0000-0000-00004D3B0000}"/>
    <cellStyle name="Date 3 2 5 4 3 2 2" xfId="15679" xr:uid="{00000000-0005-0000-0000-00004E3B0000}"/>
    <cellStyle name="Date 3 2 5 4 4" xfId="15680" xr:uid="{00000000-0005-0000-0000-00004F3B0000}"/>
    <cellStyle name="Date 3 2 5 4 5" xfId="15681" xr:uid="{00000000-0005-0000-0000-0000503B0000}"/>
    <cellStyle name="Date 3 2 5 4 6" xfId="15682" xr:uid="{00000000-0005-0000-0000-0000513B0000}"/>
    <cellStyle name="Date 3 2 5 4 7" xfId="15683" xr:uid="{00000000-0005-0000-0000-0000523B0000}"/>
    <cellStyle name="Date 3 2 5 5" xfId="15684" xr:uid="{00000000-0005-0000-0000-0000533B0000}"/>
    <cellStyle name="Date 3 2 5 5 2" xfId="15685" xr:uid="{00000000-0005-0000-0000-0000543B0000}"/>
    <cellStyle name="Date 3 2 5 5 3" xfId="15686" xr:uid="{00000000-0005-0000-0000-0000553B0000}"/>
    <cellStyle name="Date 3 2 5 5 3 2" xfId="15687" xr:uid="{00000000-0005-0000-0000-0000563B0000}"/>
    <cellStyle name="Date 3 2 5 6" xfId="15688" xr:uid="{00000000-0005-0000-0000-0000573B0000}"/>
    <cellStyle name="Date 3 2 5 7" xfId="15689" xr:uid="{00000000-0005-0000-0000-0000583B0000}"/>
    <cellStyle name="Date 3 2 5 8" xfId="15690" xr:uid="{00000000-0005-0000-0000-0000593B0000}"/>
    <cellStyle name="Date 3 2 5 9" xfId="15691" xr:uid="{00000000-0005-0000-0000-00005A3B0000}"/>
    <cellStyle name="Date 3 2 6" xfId="15692" xr:uid="{00000000-0005-0000-0000-00005B3B0000}"/>
    <cellStyle name="Date 3 2 6 2" xfId="15693" xr:uid="{00000000-0005-0000-0000-00005C3B0000}"/>
    <cellStyle name="Date 3 2 6 2 2" xfId="15694" xr:uid="{00000000-0005-0000-0000-00005D3B0000}"/>
    <cellStyle name="Date 3 2 6 2 2 2" xfId="15695" xr:uid="{00000000-0005-0000-0000-00005E3B0000}"/>
    <cellStyle name="Date 3 2 6 2 2 3" xfId="15696" xr:uid="{00000000-0005-0000-0000-00005F3B0000}"/>
    <cellStyle name="Date 3 2 6 2 2 3 2" xfId="15697" xr:uid="{00000000-0005-0000-0000-0000603B0000}"/>
    <cellStyle name="Date 3 2 6 2 2 4" xfId="15698" xr:uid="{00000000-0005-0000-0000-0000613B0000}"/>
    <cellStyle name="Date 3 2 6 2 3" xfId="15699" xr:uid="{00000000-0005-0000-0000-0000623B0000}"/>
    <cellStyle name="Date 3 2 6 2 3 2" xfId="15700" xr:uid="{00000000-0005-0000-0000-0000633B0000}"/>
    <cellStyle name="Date 3 2 6 2 3 2 2" xfId="15701" xr:uid="{00000000-0005-0000-0000-0000643B0000}"/>
    <cellStyle name="Date 3 2 6 2 4" xfId="15702" xr:uid="{00000000-0005-0000-0000-0000653B0000}"/>
    <cellStyle name="Date 3 2 6 2 5" xfId="15703" xr:uid="{00000000-0005-0000-0000-0000663B0000}"/>
    <cellStyle name="Date 3 2 6 2 6" xfId="15704" xr:uid="{00000000-0005-0000-0000-0000673B0000}"/>
    <cellStyle name="Date 3 2 6 2 7" xfId="15705" xr:uid="{00000000-0005-0000-0000-0000683B0000}"/>
    <cellStyle name="Date 3 2 6 3" xfId="15706" xr:uid="{00000000-0005-0000-0000-0000693B0000}"/>
    <cellStyle name="Date 3 2 6 3 2" xfId="15707" xr:uid="{00000000-0005-0000-0000-00006A3B0000}"/>
    <cellStyle name="Date 3 2 6 3 3" xfId="15708" xr:uid="{00000000-0005-0000-0000-00006B3B0000}"/>
    <cellStyle name="Date 3 2 6 3 3 2" xfId="15709" xr:uid="{00000000-0005-0000-0000-00006C3B0000}"/>
    <cellStyle name="Date 3 2 6 3 4" xfId="15710" xr:uid="{00000000-0005-0000-0000-00006D3B0000}"/>
    <cellStyle name="Date 3 2 6 4" xfId="15711" xr:uid="{00000000-0005-0000-0000-00006E3B0000}"/>
    <cellStyle name="Date 3 2 6 4 2" xfId="15712" xr:uid="{00000000-0005-0000-0000-00006F3B0000}"/>
    <cellStyle name="Date 3 2 6 4 2 2" xfId="15713" xr:uid="{00000000-0005-0000-0000-0000703B0000}"/>
    <cellStyle name="Date 3 2 6 5" xfId="15714" xr:uid="{00000000-0005-0000-0000-0000713B0000}"/>
    <cellStyle name="Date 3 2 6 6" xfId="15715" xr:uid="{00000000-0005-0000-0000-0000723B0000}"/>
    <cellStyle name="Date 3 2 6 7" xfId="15716" xr:uid="{00000000-0005-0000-0000-0000733B0000}"/>
    <cellStyle name="Date 3 2 6 8" xfId="15717" xr:uid="{00000000-0005-0000-0000-0000743B0000}"/>
    <cellStyle name="Date 3 2 7" xfId="15718" xr:uid="{00000000-0005-0000-0000-0000753B0000}"/>
    <cellStyle name="Date 3 2 7 2" xfId="15719" xr:uid="{00000000-0005-0000-0000-0000763B0000}"/>
    <cellStyle name="Date 3 2 7 2 2" xfId="15720" xr:uid="{00000000-0005-0000-0000-0000773B0000}"/>
    <cellStyle name="Date 3 2 7 2 3" xfId="15721" xr:uid="{00000000-0005-0000-0000-0000783B0000}"/>
    <cellStyle name="Date 3 2 7 2 3 2" xfId="15722" xr:uid="{00000000-0005-0000-0000-0000793B0000}"/>
    <cellStyle name="Date 3 2 7 2 4" xfId="15723" xr:uid="{00000000-0005-0000-0000-00007A3B0000}"/>
    <cellStyle name="Date 3 2 7 3" xfId="15724" xr:uid="{00000000-0005-0000-0000-00007B3B0000}"/>
    <cellStyle name="Date 3 2 7 3 2" xfId="15725" xr:uid="{00000000-0005-0000-0000-00007C3B0000}"/>
    <cellStyle name="Date 3 2 7 3 2 2" xfId="15726" xr:uid="{00000000-0005-0000-0000-00007D3B0000}"/>
    <cellStyle name="Date 3 2 7 4" xfId="15727" xr:uid="{00000000-0005-0000-0000-00007E3B0000}"/>
    <cellStyle name="Date 3 2 7 5" xfId="15728" xr:uid="{00000000-0005-0000-0000-00007F3B0000}"/>
    <cellStyle name="Date 3 2 7 6" xfId="15729" xr:uid="{00000000-0005-0000-0000-0000803B0000}"/>
    <cellStyle name="Date 3 2 7 7" xfId="15730" xr:uid="{00000000-0005-0000-0000-0000813B0000}"/>
    <cellStyle name="Date 3 2 8" xfId="15731" xr:uid="{00000000-0005-0000-0000-0000823B0000}"/>
    <cellStyle name="Date 3 2 8 2" xfId="15732" xr:uid="{00000000-0005-0000-0000-0000833B0000}"/>
    <cellStyle name="Date 3 2 8 3" xfId="15733" xr:uid="{00000000-0005-0000-0000-0000843B0000}"/>
    <cellStyle name="Date 3 2 8 3 2" xfId="15734" xr:uid="{00000000-0005-0000-0000-0000853B0000}"/>
    <cellStyle name="Date 3 2 9" xfId="15735" xr:uid="{00000000-0005-0000-0000-0000863B0000}"/>
    <cellStyle name="Date 3 3" xfId="131" xr:uid="{00000000-0005-0000-0000-0000873B0000}"/>
    <cellStyle name="Date 3 3 2" xfId="132" xr:uid="{00000000-0005-0000-0000-0000883B0000}"/>
    <cellStyle name="Date 3 3 2 10" xfId="15736" xr:uid="{00000000-0005-0000-0000-0000893B0000}"/>
    <cellStyle name="Date 3 3 2 11" xfId="15737" xr:uid="{00000000-0005-0000-0000-00008A3B0000}"/>
    <cellStyle name="Date 3 3 2 12" xfId="15738" xr:uid="{00000000-0005-0000-0000-00008B3B0000}"/>
    <cellStyle name="Date 3 3 2 2" xfId="15739" xr:uid="{00000000-0005-0000-0000-00008C3B0000}"/>
    <cellStyle name="Date 3 3 2 2 2" xfId="15740" xr:uid="{00000000-0005-0000-0000-00008D3B0000}"/>
    <cellStyle name="Date 3 3 2 2 2 10" xfId="15741" xr:uid="{00000000-0005-0000-0000-00008E3B0000}"/>
    <cellStyle name="Date 3 3 2 2 2 11" xfId="15742" xr:uid="{00000000-0005-0000-0000-00008F3B0000}"/>
    <cellStyle name="Date 3 3 2 2 2 2" xfId="15743" xr:uid="{00000000-0005-0000-0000-0000903B0000}"/>
    <cellStyle name="Date 3 3 2 2 2 2 2" xfId="15744" xr:uid="{00000000-0005-0000-0000-0000913B0000}"/>
    <cellStyle name="Date 3 3 2 2 2 2 2 2" xfId="15745" xr:uid="{00000000-0005-0000-0000-0000923B0000}"/>
    <cellStyle name="Date 3 3 2 2 2 2 2 2 2" xfId="15746" xr:uid="{00000000-0005-0000-0000-0000933B0000}"/>
    <cellStyle name="Date 3 3 2 2 2 2 2 2 2 2" xfId="15747" xr:uid="{00000000-0005-0000-0000-0000943B0000}"/>
    <cellStyle name="Date 3 3 2 2 2 2 2 2 2 2 2" xfId="15748" xr:uid="{00000000-0005-0000-0000-0000953B0000}"/>
    <cellStyle name="Date 3 3 2 2 2 2 2 2 2 2 3" xfId="15749" xr:uid="{00000000-0005-0000-0000-0000963B0000}"/>
    <cellStyle name="Date 3 3 2 2 2 2 2 2 2 2 3 2" xfId="15750" xr:uid="{00000000-0005-0000-0000-0000973B0000}"/>
    <cellStyle name="Date 3 3 2 2 2 2 2 2 2 2 4" xfId="15751" xr:uid="{00000000-0005-0000-0000-0000983B0000}"/>
    <cellStyle name="Date 3 3 2 2 2 2 2 2 2 3" xfId="15752" xr:uid="{00000000-0005-0000-0000-0000993B0000}"/>
    <cellStyle name="Date 3 3 2 2 2 2 2 2 2 3 2" xfId="15753" xr:uid="{00000000-0005-0000-0000-00009A3B0000}"/>
    <cellStyle name="Date 3 3 2 2 2 2 2 2 2 3 2 2" xfId="15754" xr:uid="{00000000-0005-0000-0000-00009B3B0000}"/>
    <cellStyle name="Date 3 3 2 2 2 2 2 2 2 4" xfId="15755" xr:uid="{00000000-0005-0000-0000-00009C3B0000}"/>
    <cellStyle name="Date 3 3 2 2 2 2 2 2 2 5" xfId="15756" xr:uid="{00000000-0005-0000-0000-00009D3B0000}"/>
    <cellStyle name="Date 3 3 2 2 2 2 2 2 2 6" xfId="15757" xr:uid="{00000000-0005-0000-0000-00009E3B0000}"/>
    <cellStyle name="Date 3 3 2 2 2 2 2 2 2 7" xfId="15758" xr:uid="{00000000-0005-0000-0000-00009F3B0000}"/>
    <cellStyle name="Date 3 3 2 2 2 2 2 2 3" xfId="15759" xr:uid="{00000000-0005-0000-0000-0000A03B0000}"/>
    <cellStyle name="Date 3 3 2 2 2 2 2 2 3 2" xfId="15760" xr:uid="{00000000-0005-0000-0000-0000A13B0000}"/>
    <cellStyle name="Date 3 3 2 2 2 2 2 2 3 3" xfId="15761" xr:uid="{00000000-0005-0000-0000-0000A23B0000}"/>
    <cellStyle name="Date 3 3 2 2 2 2 2 2 3 3 2" xfId="15762" xr:uid="{00000000-0005-0000-0000-0000A33B0000}"/>
    <cellStyle name="Date 3 3 2 2 2 2 2 2 3 4" xfId="15763" xr:uid="{00000000-0005-0000-0000-0000A43B0000}"/>
    <cellStyle name="Date 3 3 2 2 2 2 2 2 4" xfId="15764" xr:uid="{00000000-0005-0000-0000-0000A53B0000}"/>
    <cellStyle name="Date 3 3 2 2 2 2 2 2 4 2" xfId="15765" xr:uid="{00000000-0005-0000-0000-0000A63B0000}"/>
    <cellStyle name="Date 3 3 2 2 2 2 2 2 4 2 2" xfId="15766" xr:uid="{00000000-0005-0000-0000-0000A73B0000}"/>
    <cellStyle name="Date 3 3 2 2 2 2 2 2 5" xfId="15767" xr:uid="{00000000-0005-0000-0000-0000A83B0000}"/>
    <cellStyle name="Date 3 3 2 2 2 2 2 2 6" xfId="15768" xr:uid="{00000000-0005-0000-0000-0000A93B0000}"/>
    <cellStyle name="Date 3 3 2 2 2 2 2 2 7" xfId="15769" xr:uid="{00000000-0005-0000-0000-0000AA3B0000}"/>
    <cellStyle name="Date 3 3 2 2 2 2 2 2 8" xfId="15770" xr:uid="{00000000-0005-0000-0000-0000AB3B0000}"/>
    <cellStyle name="Date 3 3 2 2 2 2 2 3" xfId="15771" xr:uid="{00000000-0005-0000-0000-0000AC3B0000}"/>
    <cellStyle name="Date 3 3 2 2 2 2 2 3 2" xfId="15772" xr:uid="{00000000-0005-0000-0000-0000AD3B0000}"/>
    <cellStyle name="Date 3 3 2 2 2 2 2 3 2 2" xfId="15773" xr:uid="{00000000-0005-0000-0000-0000AE3B0000}"/>
    <cellStyle name="Date 3 3 2 2 2 2 2 3 2 3" xfId="15774" xr:uid="{00000000-0005-0000-0000-0000AF3B0000}"/>
    <cellStyle name="Date 3 3 2 2 2 2 2 3 2 3 2" xfId="15775" xr:uid="{00000000-0005-0000-0000-0000B03B0000}"/>
    <cellStyle name="Date 3 3 2 2 2 2 2 3 2 4" xfId="15776" xr:uid="{00000000-0005-0000-0000-0000B13B0000}"/>
    <cellStyle name="Date 3 3 2 2 2 2 2 3 3" xfId="15777" xr:uid="{00000000-0005-0000-0000-0000B23B0000}"/>
    <cellStyle name="Date 3 3 2 2 2 2 2 3 3 2" xfId="15778" xr:uid="{00000000-0005-0000-0000-0000B33B0000}"/>
    <cellStyle name="Date 3 3 2 2 2 2 2 3 3 2 2" xfId="15779" xr:uid="{00000000-0005-0000-0000-0000B43B0000}"/>
    <cellStyle name="Date 3 3 2 2 2 2 2 3 4" xfId="15780" xr:uid="{00000000-0005-0000-0000-0000B53B0000}"/>
    <cellStyle name="Date 3 3 2 2 2 2 2 3 5" xfId="15781" xr:uid="{00000000-0005-0000-0000-0000B63B0000}"/>
    <cellStyle name="Date 3 3 2 2 2 2 2 3 6" xfId="15782" xr:uid="{00000000-0005-0000-0000-0000B73B0000}"/>
    <cellStyle name="Date 3 3 2 2 2 2 2 3 7" xfId="15783" xr:uid="{00000000-0005-0000-0000-0000B83B0000}"/>
    <cellStyle name="Date 3 3 2 2 2 2 2 4" xfId="15784" xr:uid="{00000000-0005-0000-0000-0000B93B0000}"/>
    <cellStyle name="Date 3 3 2 2 2 2 2 4 2" xfId="15785" xr:uid="{00000000-0005-0000-0000-0000BA3B0000}"/>
    <cellStyle name="Date 3 3 2 2 2 2 2 4 3" xfId="15786" xr:uid="{00000000-0005-0000-0000-0000BB3B0000}"/>
    <cellStyle name="Date 3 3 2 2 2 2 2 4 3 2" xfId="15787" xr:uid="{00000000-0005-0000-0000-0000BC3B0000}"/>
    <cellStyle name="Date 3 3 2 2 2 2 2 5" xfId="15788" xr:uid="{00000000-0005-0000-0000-0000BD3B0000}"/>
    <cellStyle name="Date 3 3 2 2 2 2 3" xfId="15789" xr:uid="{00000000-0005-0000-0000-0000BE3B0000}"/>
    <cellStyle name="Date 3 3 2 2 2 2 3 2" xfId="15790" xr:uid="{00000000-0005-0000-0000-0000BF3B0000}"/>
    <cellStyle name="Date 3 3 2 2 2 2 3 2 2" xfId="15791" xr:uid="{00000000-0005-0000-0000-0000C03B0000}"/>
    <cellStyle name="Date 3 3 2 2 2 2 3 2 2 2" xfId="15792" xr:uid="{00000000-0005-0000-0000-0000C13B0000}"/>
    <cellStyle name="Date 3 3 2 2 2 2 3 2 2 3" xfId="15793" xr:uid="{00000000-0005-0000-0000-0000C23B0000}"/>
    <cellStyle name="Date 3 3 2 2 2 2 3 2 2 3 2" xfId="15794" xr:uid="{00000000-0005-0000-0000-0000C33B0000}"/>
    <cellStyle name="Date 3 3 2 2 2 2 3 2 2 4" xfId="15795" xr:uid="{00000000-0005-0000-0000-0000C43B0000}"/>
    <cellStyle name="Date 3 3 2 2 2 2 3 2 3" xfId="15796" xr:uid="{00000000-0005-0000-0000-0000C53B0000}"/>
    <cellStyle name="Date 3 3 2 2 2 2 3 2 3 2" xfId="15797" xr:uid="{00000000-0005-0000-0000-0000C63B0000}"/>
    <cellStyle name="Date 3 3 2 2 2 2 3 2 3 2 2" xfId="15798" xr:uid="{00000000-0005-0000-0000-0000C73B0000}"/>
    <cellStyle name="Date 3 3 2 2 2 2 3 2 4" xfId="15799" xr:uid="{00000000-0005-0000-0000-0000C83B0000}"/>
    <cellStyle name="Date 3 3 2 2 2 2 3 2 5" xfId="15800" xr:uid="{00000000-0005-0000-0000-0000C93B0000}"/>
    <cellStyle name="Date 3 3 2 2 2 2 3 2 6" xfId="15801" xr:uid="{00000000-0005-0000-0000-0000CA3B0000}"/>
    <cellStyle name="Date 3 3 2 2 2 2 3 2 7" xfId="15802" xr:uid="{00000000-0005-0000-0000-0000CB3B0000}"/>
    <cellStyle name="Date 3 3 2 2 2 2 3 3" xfId="15803" xr:uid="{00000000-0005-0000-0000-0000CC3B0000}"/>
    <cellStyle name="Date 3 3 2 2 2 2 3 3 2" xfId="15804" xr:uid="{00000000-0005-0000-0000-0000CD3B0000}"/>
    <cellStyle name="Date 3 3 2 2 2 2 3 3 3" xfId="15805" xr:uid="{00000000-0005-0000-0000-0000CE3B0000}"/>
    <cellStyle name="Date 3 3 2 2 2 2 3 3 3 2" xfId="15806" xr:uid="{00000000-0005-0000-0000-0000CF3B0000}"/>
    <cellStyle name="Date 3 3 2 2 2 2 3 3 4" xfId="15807" xr:uid="{00000000-0005-0000-0000-0000D03B0000}"/>
    <cellStyle name="Date 3 3 2 2 2 2 3 4" xfId="15808" xr:uid="{00000000-0005-0000-0000-0000D13B0000}"/>
    <cellStyle name="Date 3 3 2 2 2 2 3 4 2" xfId="15809" xr:uid="{00000000-0005-0000-0000-0000D23B0000}"/>
    <cellStyle name="Date 3 3 2 2 2 2 3 4 2 2" xfId="15810" xr:uid="{00000000-0005-0000-0000-0000D33B0000}"/>
    <cellStyle name="Date 3 3 2 2 2 2 3 5" xfId="15811" xr:uid="{00000000-0005-0000-0000-0000D43B0000}"/>
    <cellStyle name="Date 3 3 2 2 2 2 3 6" xfId="15812" xr:uid="{00000000-0005-0000-0000-0000D53B0000}"/>
    <cellStyle name="Date 3 3 2 2 2 2 3 7" xfId="15813" xr:uid="{00000000-0005-0000-0000-0000D63B0000}"/>
    <cellStyle name="Date 3 3 2 2 2 2 3 8" xfId="15814" xr:uid="{00000000-0005-0000-0000-0000D73B0000}"/>
    <cellStyle name="Date 3 3 2 2 2 2 4" xfId="15815" xr:uid="{00000000-0005-0000-0000-0000D83B0000}"/>
    <cellStyle name="Date 3 3 2 2 2 2 4 2" xfId="15816" xr:uid="{00000000-0005-0000-0000-0000D93B0000}"/>
    <cellStyle name="Date 3 3 2 2 2 2 4 2 2" xfId="15817" xr:uid="{00000000-0005-0000-0000-0000DA3B0000}"/>
    <cellStyle name="Date 3 3 2 2 2 2 4 2 3" xfId="15818" xr:uid="{00000000-0005-0000-0000-0000DB3B0000}"/>
    <cellStyle name="Date 3 3 2 2 2 2 4 2 3 2" xfId="15819" xr:uid="{00000000-0005-0000-0000-0000DC3B0000}"/>
    <cellStyle name="Date 3 3 2 2 2 2 4 2 4" xfId="15820" xr:uid="{00000000-0005-0000-0000-0000DD3B0000}"/>
    <cellStyle name="Date 3 3 2 2 2 2 4 3" xfId="15821" xr:uid="{00000000-0005-0000-0000-0000DE3B0000}"/>
    <cellStyle name="Date 3 3 2 2 2 2 4 3 2" xfId="15822" xr:uid="{00000000-0005-0000-0000-0000DF3B0000}"/>
    <cellStyle name="Date 3 3 2 2 2 2 4 3 2 2" xfId="15823" xr:uid="{00000000-0005-0000-0000-0000E03B0000}"/>
    <cellStyle name="Date 3 3 2 2 2 2 4 4" xfId="15824" xr:uid="{00000000-0005-0000-0000-0000E13B0000}"/>
    <cellStyle name="Date 3 3 2 2 2 2 4 5" xfId="15825" xr:uid="{00000000-0005-0000-0000-0000E23B0000}"/>
    <cellStyle name="Date 3 3 2 2 2 2 4 6" xfId="15826" xr:uid="{00000000-0005-0000-0000-0000E33B0000}"/>
    <cellStyle name="Date 3 3 2 2 2 2 4 7" xfId="15827" xr:uid="{00000000-0005-0000-0000-0000E43B0000}"/>
    <cellStyle name="Date 3 3 2 2 2 2 5" xfId="15828" xr:uid="{00000000-0005-0000-0000-0000E53B0000}"/>
    <cellStyle name="Date 3 3 2 2 2 2 5 2" xfId="15829" xr:uid="{00000000-0005-0000-0000-0000E63B0000}"/>
    <cellStyle name="Date 3 3 2 2 2 2 5 3" xfId="15830" xr:uid="{00000000-0005-0000-0000-0000E73B0000}"/>
    <cellStyle name="Date 3 3 2 2 2 2 5 3 2" xfId="15831" xr:uid="{00000000-0005-0000-0000-0000E83B0000}"/>
    <cellStyle name="Date 3 3 2 2 2 2 6" xfId="15832" xr:uid="{00000000-0005-0000-0000-0000E93B0000}"/>
    <cellStyle name="Date 3 3 2 2 2 2 7" xfId="15833" xr:uid="{00000000-0005-0000-0000-0000EA3B0000}"/>
    <cellStyle name="Date 3 3 2 2 2 2 8" xfId="15834" xr:uid="{00000000-0005-0000-0000-0000EB3B0000}"/>
    <cellStyle name="Date 3 3 2 2 2 2 9" xfId="15835" xr:uid="{00000000-0005-0000-0000-0000EC3B0000}"/>
    <cellStyle name="Date 3 3 2 2 2 3" xfId="15836" xr:uid="{00000000-0005-0000-0000-0000ED3B0000}"/>
    <cellStyle name="Date 3 3 2 2 2 3 2" xfId="15837" xr:uid="{00000000-0005-0000-0000-0000EE3B0000}"/>
    <cellStyle name="Date 3 3 2 2 2 3 2 2" xfId="15838" xr:uid="{00000000-0005-0000-0000-0000EF3B0000}"/>
    <cellStyle name="Date 3 3 2 2 2 3 2 2 2" xfId="15839" xr:uid="{00000000-0005-0000-0000-0000F03B0000}"/>
    <cellStyle name="Date 3 3 2 2 2 3 2 2 2 2" xfId="15840" xr:uid="{00000000-0005-0000-0000-0000F13B0000}"/>
    <cellStyle name="Date 3 3 2 2 2 3 2 2 2 3" xfId="15841" xr:uid="{00000000-0005-0000-0000-0000F23B0000}"/>
    <cellStyle name="Date 3 3 2 2 2 3 2 2 2 3 2" xfId="15842" xr:uid="{00000000-0005-0000-0000-0000F33B0000}"/>
    <cellStyle name="Date 3 3 2 2 2 3 2 2 2 4" xfId="15843" xr:uid="{00000000-0005-0000-0000-0000F43B0000}"/>
    <cellStyle name="Date 3 3 2 2 2 3 2 2 3" xfId="15844" xr:uid="{00000000-0005-0000-0000-0000F53B0000}"/>
    <cellStyle name="Date 3 3 2 2 2 3 2 2 3 2" xfId="15845" xr:uid="{00000000-0005-0000-0000-0000F63B0000}"/>
    <cellStyle name="Date 3 3 2 2 2 3 2 2 3 2 2" xfId="15846" xr:uid="{00000000-0005-0000-0000-0000F73B0000}"/>
    <cellStyle name="Date 3 3 2 2 2 3 2 2 4" xfId="15847" xr:uid="{00000000-0005-0000-0000-0000F83B0000}"/>
    <cellStyle name="Date 3 3 2 2 2 3 2 2 5" xfId="15848" xr:uid="{00000000-0005-0000-0000-0000F93B0000}"/>
    <cellStyle name="Date 3 3 2 2 2 3 2 2 6" xfId="15849" xr:uid="{00000000-0005-0000-0000-0000FA3B0000}"/>
    <cellStyle name="Date 3 3 2 2 2 3 2 2 7" xfId="15850" xr:uid="{00000000-0005-0000-0000-0000FB3B0000}"/>
    <cellStyle name="Date 3 3 2 2 2 3 2 3" xfId="15851" xr:uid="{00000000-0005-0000-0000-0000FC3B0000}"/>
    <cellStyle name="Date 3 3 2 2 2 3 2 3 2" xfId="15852" xr:uid="{00000000-0005-0000-0000-0000FD3B0000}"/>
    <cellStyle name="Date 3 3 2 2 2 3 2 3 3" xfId="15853" xr:uid="{00000000-0005-0000-0000-0000FE3B0000}"/>
    <cellStyle name="Date 3 3 2 2 2 3 2 3 3 2" xfId="15854" xr:uid="{00000000-0005-0000-0000-0000FF3B0000}"/>
    <cellStyle name="Date 3 3 2 2 2 3 2 3 4" xfId="15855" xr:uid="{00000000-0005-0000-0000-0000003C0000}"/>
    <cellStyle name="Date 3 3 2 2 2 3 2 4" xfId="15856" xr:uid="{00000000-0005-0000-0000-0000013C0000}"/>
    <cellStyle name="Date 3 3 2 2 2 3 2 4 2" xfId="15857" xr:uid="{00000000-0005-0000-0000-0000023C0000}"/>
    <cellStyle name="Date 3 3 2 2 2 3 2 4 2 2" xfId="15858" xr:uid="{00000000-0005-0000-0000-0000033C0000}"/>
    <cellStyle name="Date 3 3 2 2 2 3 2 5" xfId="15859" xr:uid="{00000000-0005-0000-0000-0000043C0000}"/>
    <cellStyle name="Date 3 3 2 2 2 3 2 6" xfId="15860" xr:uid="{00000000-0005-0000-0000-0000053C0000}"/>
    <cellStyle name="Date 3 3 2 2 2 3 2 7" xfId="15861" xr:uid="{00000000-0005-0000-0000-0000063C0000}"/>
    <cellStyle name="Date 3 3 2 2 2 3 2 8" xfId="15862" xr:uid="{00000000-0005-0000-0000-0000073C0000}"/>
    <cellStyle name="Date 3 3 2 2 2 3 3" xfId="15863" xr:uid="{00000000-0005-0000-0000-0000083C0000}"/>
    <cellStyle name="Date 3 3 2 2 2 3 3 2" xfId="15864" xr:uid="{00000000-0005-0000-0000-0000093C0000}"/>
    <cellStyle name="Date 3 3 2 2 2 3 3 2 2" xfId="15865" xr:uid="{00000000-0005-0000-0000-00000A3C0000}"/>
    <cellStyle name="Date 3 3 2 2 2 3 3 2 3" xfId="15866" xr:uid="{00000000-0005-0000-0000-00000B3C0000}"/>
    <cellStyle name="Date 3 3 2 2 2 3 3 2 3 2" xfId="15867" xr:uid="{00000000-0005-0000-0000-00000C3C0000}"/>
    <cellStyle name="Date 3 3 2 2 2 3 3 2 4" xfId="15868" xr:uid="{00000000-0005-0000-0000-00000D3C0000}"/>
    <cellStyle name="Date 3 3 2 2 2 3 3 3" xfId="15869" xr:uid="{00000000-0005-0000-0000-00000E3C0000}"/>
    <cellStyle name="Date 3 3 2 2 2 3 3 3 2" xfId="15870" xr:uid="{00000000-0005-0000-0000-00000F3C0000}"/>
    <cellStyle name="Date 3 3 2 2 2 3 3 3 2 2" xfId="15871" xr:uid="{00000000-0005-0000-0000-0000103C0000}"/>
    <cellStyle name="Date 3 3 2 2 2 3 3 4" xfId="15872" xr:uid="{00000000-0005-0000-0000-0000113C0000}"/>
    <cellStyle name="Date 3 3 2 2 2 3 3 5" xfId="15873" xr:uid="{00000000-0005-0000-0000-0000123C0000}"/>
    <cellStyle name="Date 3 3 2 2 2 3 3 6" xfId="15874" xr:uid="{00000000-0005-0000-0000-0000133C0000}"/>
    <cellStyle name="Date 3 3 2 2 2 3 3 7" xfId="15875" xr:uid="{00000000-0005-0000-0000-0000143C0000}"/>
    <cellStyle name="Date 3 3 2 2 2 3 4" xfId="15876" xr:uid="{00000000-0005-0000-0000-0000153C0000}"/>
    <cellStyle name="Date 3 3 2 2 2 3 4 2" xfId="15877" xr:uid="{00000000-0005-0000-0000-0000163C0000}"/>
    <cellStyle name="Date 3 3 2 2 2 3 4 3" xfId="15878" xr:uid="{00000000-0005-0000-0000-0000173C0000}"/>
    <cellStyle name="Date 3 3 2 2 2 3 4 3 2" xfId="15879" xr:uid="{00000000-0005-0000-0000-0000183C0000}"/>
    <cellStyle name="Date 3 3 2 2 2 3 5" xfId="15880" xr:uid="{00000000-0005-0000-0000-0000193C0000}"/>
    <cellStyle name="Date 3 3 2 2 2 4" xfId="15881" xr:uid="{00000000-0005-0000-0000-00001A3C0000}"/>
    <cellStyle name="Date 3 3 2 2 2 4 2" xfId="15882" xr:uid="{00000000-0005-0000-0000-00001B3C0000}"/>
    <cellStyle name="Date 3 3 2 2 2 4 2 2" xfId="15883" xr:uid="{00000000-0005-0000-0000-00001C3C0000}"/>
    <cellStyle name="Date 3 3 2 2 2 4 2 2 2" xfId="15884" xr:uid="{00000000-0005-0000-0000-00001D3C0000}"/>
    <cellStyle name="Date 3 3 2 2 2 4 2 2 2 2" xfId="15885" xr:uid="{00000000-0005-0000-0000-00001E3C0000}"/>
    <cellStyle name="Date 3 3 2 2 2 4 2 2 2 2 2" xfId="15886" xr:uid="{00000000-0005-0000-0000-00001F3C0000}"/>
    <cellStyle name="Date 3 3 2 2 2 4 2 2 2 2 3" xfId="15887" xr:uid="{00000000-0005-0000-0000-0000203C0000}"/>
    <cellStyle name="Date 3 3 2 2 2 4 2 2 2 2 3 2" xfId="15888" xr:uid="{00000000-0005-0000-0000-0000213C0000}"/>
    <cellStyle name="Date 3 3 2 2 2 4 2 2 2 2 4" xfId="15889" xr:uid="{00000000-0005-0000-0000-0000223C0000}"/>
    <cellStyle name="Date 3 3 2 2 2 4 2 2 2 3" xfId="15890" xr:uid="{00000000-0005-0000-0000-0000233C0000}"/>
    <cellStyle name="Date 3 3 2 2 2 4 2 2 2 3 2" xfId="15891" xr:uid="{00000000-0005-0000-0000-0000243C0000}"/>
    <cellStyle name="Date 3 3 2 2 2 4 2 2 2 3 2 2" xfId="15892" xr:uid="{00000000-0005-0000-0000-0000253C0000}"/>
    <cellStyle name="Date 3 3 2 2 2 4 2 2 2 4" xfId="15893" xr:uid="{00000000-0005-0000-0000-0000263C0000}"/>
    <cellStyle name="Date 3 3 2 2 2 4 2 2 2 5" xfId="15894" xr:uid="{00000000-0005-0000-0000-0000273C0000}"/>
    <cellStyle name="Date 3 3 2 2 2 4 2 2 2 6" xfId="15895" xr:uid="{00000000-0005-0000-0000-0000283C0000}"/>
    <cellStyle name="Date 3 3 2 2 2 4 2 2 2 7" xfId="15896" xr:uid="{00000000-0005-0000-0000-0000293C0000}"/>
    <cellStyle name="Date 3 3 2 2 2 4 2 2 3" xfId="15897" xr:uid="{00000000-0005-0000-0000-00002A3C0000}"/>
    <cellStyle name="Date 3 3 2 2 2 4 2 2 3 2" xfId="15898" xr:uid="{00000000-0005-0000-0000-00002B3C0000}"/>
    <cellStyle name="Date 3 3 2 2 2 4 2 2 3 3" xfId="15899" xr:uid="{00000000-0005-0000-0000-00002C3C0000}"/>
    <cellStyle name="Date 3 3 2 2 2 4 2 2 3 3 2" xfId="15900" xr:uid="{00000000-0005-0000-0000-00002D3C0000}"/>
    <cellStyle name="Date 3 3 2 2 2 4 2 2 3 4" xfId="15901" xr:uid="{00000000-0005-0000-0000-00002E3C0000}"/>
    <cellStyle name="Date 3 3 2 2 2 4 2 2 4" xfId="15902" xr:uid="{00000000-0005-0000-0000-00002F3C0000}"/>
    <cellStyle name="Date 3 3 2 2 2 4 2 2 4 2" xfId="15903" xr:uid="{00000000-0005-0000-0000-0000303C0000}"/>
    <cellStyle name="Date 3 3 2 2 2 4 2 2 4 2 2" xfId="15904" xr:uid="{00000000-0005-0000-0000-0000313C0000}"/>
    <cellStyle name="Date 3 3 2 2 2 4 2 2 5" xfId="15905" xr:uid="{00000000-0005-0000-0000-0000323C0000}"/>
    <cellStyle name="Date 3 3 2 2 2 4 2 2 6" xfId="15906" xr:uid="{00000000-0005-0000-0000-0000333C0000}"/>
    <cellStyle name="Date 3 3 2 2 2 4 2 2 7" xfId="15907" xr:uid="{00000000-0005-0000-0000-0000343C0000}"/>
    <cellStyle name="Date 3 3 2 2 2 4 2 2 8" xfId="15908" xr:uid="{00000000-0005-0000-0000-0000353C0000}"/>
    <cellStyle name="Date 3 3 2 2 2 4 2 3" xfId="15909" xr:uid="{00000000-0005-0000-0000-0000363C0000}"/>
    <cellStyle name="Date 3 3 2 2 2 4 2 3 2" xfId="15910" xr:uid="{00000000-0005-0000-0000-0000373C0000}"/>
    <cellStyle name="Date 3 3 2 2 2 4 2 3 2 2" xfId="15911" xr:uid="{00000000-0005-0000-0000-0000383C0000}"/>
    <cellStyle name="Date 3 3 2 2 2 4 2 3 2 3" xfId="15912" xr:uid="{00000000-0005-0000-0000-0000393C0000}"/>
    <cellStyle name="Date 3 3 2 2 2 4 2 3 2 3 2" xfId="15913" xr:uid="{00000000-0005-0000-0000-00003A3C0000}"/>
    <cellStyle name="Date 3 3 2 2 2 4 2 3 2 4" xfId="15914" xr:uid="{00000000-0005-0000-0000-00003B3C0000}"/>
    <cellStyle name="Date 3 3 2 2 2 4 2 3 3" xfId="15915" xr:uid="{00000000-0005-0000-0000-00003C3C0000}"/>
    <cellStyle name="Date 3 3 2 2 2 4 2 3 3 2" xfId="15916" xr:uid="{00000000-0005-0000-0000-00003D3C0000}"/>
    <cellStyle name="Date 3 3 2 2 2 4 2 3 3 2 2" xfId="15917" xr:uid="{00000000-0005-0000-0000-00003E3C0000}"/>
    <cellStyle name="Date 3 3 2 2 2 4 2 3 4" xfId="15918" xr:uid="{00000000-0005-0000-0000-00003F3C0000}"/>
    <cellStyle name="Date 3 3 2 2 2 4 2 3 5" xfId="15919" xr:uid="{00000000-0005-0000-0000-0000403C0000}"/>
    <cellStyle name="Date 3 3 2 2 2 4 2 3 6" xfId="15920" xr:uid="{00000000-0005-0000-0000-0000413C0000}"/>
    <cellStyle name="Date 3 3 2 2 2 4 2 3 7" xfId="15921" xr:uid="{00000000-0005-0000-0000-0000423C0000}"/>
    <cellStyle name="Date 3 3 2 2 2 4 2 4" xfId="15922" xr:uid="{00000000-0005-0000-0000-0000433C0000}"/>
    <cellStyle name="Date 3 3 2 2 2 4 2 4 2" xfId="15923" xr:uid="{00000000-0005-0000-0000-0000443C0000}"/>
    <cellStyle name="Date 3 3 2 2 2 4 2 4 3" xfId="15924" xr:uid="{00000000-0005-0000-0000-0000453C0000}"/>
    <cellStyle name="Date 3 3 2 2 2 4 2 4 3 2" xfId="15925" xr:uid="{00000000-0005-0000-0000-0000463C0000}"/>
    <cellStyle name="Date 3 3 2 2 2 4 2 5" xfId="15926" xr:uid="{00000000-0005-0000-0000-0000473C0000}"/>
    <cellStyle name="Date 3 3 2 2 2 4 3" xfId="15927" xr:uid="{00000000-0005-0000-0000-0000483C0000}"/>
    <cellStyle name="Date 3 3 2 2 2 4 3 2" xfId="15928" xr:uid="{00000000-0005-0000-0000-0000493C0000}"/>
    <cellStyle name="Date 3 3 2 2 2 4 3 2 2" xfId="15929" xr:uid="{00000000-0005-0000-0000-00004A3C0000}"/>
    <cellStyle name="Date 3 3 2 2 2 4 3 2 2 2" xfId="15930" xr:uid="{00000000-0005-0000-0000-00004B3C0000}"/>
    <cellStyle name="Date 3 3 2 2 2 4 3 2 2 3" xfId="15931" xr:uid="{00000000-0005-0000-0000-00004C3C0000}"/>
    <cellStyle name="Date 3 3 2 2 2 4 3 2 2 3 2" xfId="15932" xr:uid="{00000000-0005-0000-0000-00004D3C0000}"/>
    <cellStyle name="Date 3 3 2 2 2 4 3 2 2 4" xfId="15933" xr:uid="{00000000-0005-0000-0000-00004E3C0000}"/>
    <cellStyle name="Date 3 3 2 2 2 4 3 2 3" xfId="15934" xr:uid="{00000000-0005-0000-0000-00004F3C0000}"/>
    <cellStyle name="Date 3 3 2 2 2 4 3 2 3 2" xfId="15935" xr:uid="{00000000-0005-0000-0000-0000503C0000}"/>
    <cellStyle name="Date 3 3 2 2 2 4 3 2 3 2 2" xfId="15936" xr:uid="{00000000-0005-0000-0000-0000513C0000}"/>
    <cellStyle name="Date 3 3 2 2 2 4 3 2 4" xfId="15937" xr:uid="{00000000-0005-0000-0000-0000523C0000}"/>
    <cellStyle name="Date 3 3 2 2 2 4 3 2 5" xfId="15938" xr:uid="{00000000-0005-0000-0000-0000533C0000}"/>
    <cellStyle name="Date 3 3 2 2 2 4 3 2 6" xfId="15939" xr:uid="{00000000-0005-0000-0000-0000543C0000}"/>
    <cellStyle name="Date 3 3 2 2 2 4 3 2 7" xfId="15940" xr:uid="{00000000-0005-0000-0000-0000553C0000}"/>
    <cellStyle name="Date 3 3 2 2 2 4 3 3" xfId="15941" xr:uid="{00000000-0005-0000-0000-0000563C0000}"/>
    <cellStyle name="Date 3 3 2 2 2 4 3 3 2" xfId="15942" xr:uid="{00000000-0005-0000-0000-0000573C0000}"/>
    <cellStyle name="Date 3 3 2 2 2 4 3 3 3" xfId="15943" xr:uid="{00000000-0005-0000-0000-0000583C0000}"/>
    <cellStyle name="Date 3 3 2 2 2 4 3 3 3 2" xfId="15944" xr:uid="{00000000-0005-0000-0000-0000593C0000}"/>
    <cellStyle name="Date 3 3 2 2 2 4 3 3 4" xfId="15945" xr:uid="{00000000-0005-0000-0000-00005A3C0000}"/>
    <cellStyle name="Date 3 3 2 2 2 4 3 4" xfId="15946" xr:uid="{00000000-0005-0000-0000-00005B3C0000}"/>
    <cellStyle name="Date 3 3 2 2 2 4 3 4 2" xfId="15947" xr:uid="{00000000-0005-0000-0000-00005C3C0000}"/>
    <cellStyle name="Date 3 3 2 2 2 4 3 4 2 2" xfId="15948" xr:uid="{00000000-0005-0000-0000-00005D3C0000}"/>
    <cellStyle name="Date 3 3 2 2 2 4 3 5" xfId="15949" xr:uid="{00000000-0005-0000-0000-00005E3C0000}"/>
    <cellStyle name="Date 3 3 2 2 2 4 3 6" xfId="15950" xr:uid="{00000000-0005-0000-0000-00005F3C0000}"/>
    <cellStyle name="Date 3 3 2 2 2 4 3 7" xfId="15951" xr:uid="{00000000-0005-0000-0000-0000603C0000}"/>
    <cellStyle name="Date 3 3 2 2 2 4 3 8" xfId="15952" xr:uid="{00000000-0005-0000-0000-0000613C0000}"/>
    <cellStyle name="Date 3 3 2 2 2 4 4" xfId="15953" xr:uid="{00000000-0005-0000-0000-0000623C0000}"/>
    <cellStyle name="Date 3 3 2 2 2 4 4 2" xfId="15954" xr:uid="{00000000-0005-0000-0000-0000633C0000}"/>
    <cellStyle name="Date 3 3 2 2 2 4 4 2 2" xfId="15955" xr:uid="{00000000-0005-0000-0000-0000643C0000}"/>
    <cellStyle name="Date 3 3 2 2 2 4 4 2 3" xfId="15956" xr:uid="{00000000-0005-0000-0000-0000653C0000}"/>
    <cellStyle name="Date 3 3 2 2 2 4 4 2 3 2" xfId="15957" xr:uid="{00000000-0005-0000-0000-0000663C0000}"/>
    <cellStyle name="Date 3 3 2 2 2 4 4 2 4" xfId="15958" xr:uid="{00000000-0005-0000-0000-0000673C0000}"/>
    <cellStyle name="Date 3 3 2 2 2 4 4 3" xfId="15959" xr:uid="{00000000-0005-0000-0000-0000683C0000}"/>
    <cellStyle name="Date 3 3 2 2 2 4 4 3 2" xfId="15960" xr:uid="{00000000-0005-0000-0000-0000693C0000}"/>
    <cellStyle name="Date 3 3 2 2 2 4 4 3 2 2" xfId="15961" xr:uid="{00000000-0005-0000-0000-00006A3C0000}"/>
    <cellStyle name="Date 3 3 2 2 2 4 4 4" xfId="15962" xr:uid="{00000000-0005-0000-0000-00006B3C0000}"/>
    <cellStyle name="Date 3 3 2 2 2 4 4 5" xfId="15963" xr:uid="{00000000-0005-0000-0000-00006C3C0000}"/>
    <cellStyle name="Date 3 3 2 2 2 4 4 6" xfId="15964" xr:uid="{00000000-0005-0000-0000-00006D3C0000}"/>
    <cellStyle name="Date 3 3 2 2 2 4 4 7" xfId="15965" xr:uid="{00000000-0005-0000-0000-00006E3C0000}"/>
    <cellStyle name="Date 3 3 2 2 2 4 5" xfId="15966" xr:uid="{00000000-0005-0000-0000-00006F3C0000}"/>
    <cellStyle name="Date 3 3 2 2 2 4 5 2" xfId="15967" xr:uid="{00000000-0005-0000-0000-0000703C0000}"/>
    <cellStyle name="Date 3 3 2 2 2 4 5 3" xfId="15968" xr:uid="{00000000-0005-0000-0000-0000713C0000}"/>
    <cellStyle name="Date 3 3 2 2 2 4 5 3 2" xfId="15969" xr:uid="{00000000-0005-0000-0000-0000723C0000}"/>
    <cellStyle name="Date 3 3 2 2 2 4 6" xfId="15970" xr:uid="{00000000-0005-0000-0000-0000733C0000}"/>
    <cellStyle name="Date 3 3 2 2 2 4 7" xfId="15971" xr:uid="{00000000-0005-0000-0000-0000743C0000}"/>
    <cellStyle name="Date 3 3 2 2 2 4 8" xfId="15972" xr:uid="{00000000-0005-0000-0000-0000753C0000}"/>
    <cellStyle name="Date 3 3 2 2 2 4 9" xfId="15973" xr:uid="{00000000-0005-0000-0000-0000763C0000}"/>
    <cellStyle name="Date 3 3 2 2 2 5" xfId="15974" xr:uid="{00000000-0005-0000-0000-0000773C0000}"/>
    <cellStyle name="Date 3 3 2 2 2 5 2" xfId="15975" xr:uid="{00000000-0005-0000-0000-0000783C0000}"/>
    <cellStyle name="Date 3 3 2 2 2 5 2 2" xfId="15976" xr:uid="{00000000-0005-0000-0000-0000793C0000}"/>
    <cellStyle name="Date 3 3 2 2 2 5 2 2 2" xfId="15977" xr:uid="{00000000-0005-0000-0000-00007A3C0000}"/>
    <cellStyle name="Date 3 3 2 2 2 5 2 2 3" xfId="15978" xr:uid="{00000000-0005-0000-0000-00007B3C0000}"/>
    <cellStyle name="Date 3 3 2 2 2 5 2 2 3 2" xfId="15979" xr:uid="{00000000-0005-0000-0000-00007C3C0000}"/>
    <cellStyle name="Date 3 3 2 2 2 5 2 2 4" xfId="15980" xr:uid="{00000000-0005-0000-0000-00007D3C0000}"/>
    <cellStyle name="Date 3 3 2 2 2 5 2 3" xfId="15981" xr:uid="{00000000-0005-0000-0000-00007E3C0000}"/>
    <cellStyle name="Date 3 3 2 2 2 5 2 3 2" xfId="15982" xr:uid="{00000000-0005-0000-0000-00007F3C0000}"/>
    <cellStyle name="Date 3 3 2 2 2 5 2 3 2 2" xfId="15983" xr:uid="{00000000-0005-0000-0000-0000803C0000}"/>
    <cellStyle name="Date 3 3 2 2 2 5 2 4" xfId="15984" xr:uid="{00000000-0005-0000-0000-0000813C0000}"/>
    <cellStyle name="Date 3 3 2 2 2 5 2 5" xfId="15985" xr:uid="{00000000-0005-0000-0000-0000823C0000}"/>
    <cellStyle name="Date 3 3 2 2 2 5 2 6" xfId="15986" xr:uid="{00000000-0005-0000-0000-0000833C0000}"/>
    <cellStyle name="Date 3 3 2 2 2 5 2 7" xfId="15987" xr:uid="{00000000-0005-0000-0000-0000843C0000}"/>
    <cellStyle name="Date 3 3 2 2 2 5 3" xfId="15988" xr:uid="{00000000-0005-0000-0000-0000853C0000}"/>
    <cellStyle name="Date 3 3 2 2 2 5 3 2" xfId="15989" xr:uid="{00000000-0005-0000-0000-0000863C0000}"/>
    <cellStyle name="Date 3 3 2 2 2 5 3 3" xfId="15990" xr:uid="{00000000-0005-0000-0000-0000873C0000}"/>
    <cellStyle name="Date 3 3 2 2 2 5 3 3 2" xfId="15991" xr:uid="{00000000-0005-0000-0000-0000883C0000}"/>
    <cellStyle name="Date 3 3 2 2 2 5 3 4" xfId="15992" xr:uid="{00000000-0005-0000-0000-0000893C0000}"/>
    <cellStyle name="Date 3 3 2 2 2 5 4" xfId="15993" xr:uid="{00000000-0005-0000-0000-00008A3C0000}"/>
    <cellStyle name="Date 3 3 2 2 2 5 4 2" xfId="15994" xr:uid="{00000000-0005-0000-0000-00008B3C0000}"/>
    <cellStyle name="Date 3 3 2 2 2 5 4 2 2" xfId="15995" xr:uid="{00000000-0005-0000-0000-00008C3C0000}"/>
    <cellStyle name="Date 3 3 2 2 2 5 5" xfId="15996" xr:uid="{00000000-0005-0000-0000-00008D3C0000}"/>
    <cellStyle name="Date 3 3 2 2 2 5 6" xfId="15997" xr:uid="{00000000-0005-0000-0000-00008E3C0000}"/>
    <cellStyle name="Date 3 3 2 2 2 5 7" xfId="15998" xr:uid="{00000000-0005-0000-0000-00008F3C0000}"/>
    <cellStyle name="Date 3 3 2 2 2 5 8" xfId="15999" xr:uid="{00000000-0005-0000-0000-0000903C0000}"/>
    <cellStyle name="Date 3 3 2 2 2 6" xfId="16000" xr:uid="{00000000-0005-0000-0000-0000913C0000}"/>
    <cellStyle name="Date 3 3 2 2 2 6 2" xfId="16001" xr:uid="{00000000-0005-0000-0000-0000923C0000}"/>
    <cellStyle name="Date 3 3 2 2 2 6 2 2" xfId="16002" xr:uid="{00000000-0005-0000-0000-0000933C0000}"/>
    <cellStyle name="Date 3 3 2 2 2 6 2 3" xfId="16003" xr:uid="{00000000-0005-0000-0000-0000943C0000}"/>
    <cellStyle name="Date 3 3 2 2 2 6 2 3 2" xfId="16004" xr:uid="{00000000-0005-0000-0000-0000953C0000}"/>
    <cellStyle name="Date 3 3 2 2 2 6 2 4" xfId="16005" xr:uid="{00000000-0005-0000-0000-0000963C0000}"/>
    <cellStyle name="Date 3 3 2 2 2 6 3" xfId="16006" xr:uid="{00000000-0005-0000-0000-0000973C0000}"/>
    <cellStyle name="Date 3 3 2 2 2 6 3 2" xfId="16007" xr:uid="{00000000-0005-0000-0000-0000983C0000}"/>
    <cellStyle name="Date 3 3 2 2 2 6 3 2 2" xfId="16008" xr:uid="{00000000-0005-0000-0000-0000993C0000}"/>
    <cellStyle name="Date 3 3 2 2 2 6 4" xfId="16009" xr:uid="{00000000-0005-0000-0000-00009A3C0000}"/>
    <cellStyle name="Date 3 3 2 2 2 6 5" xfId="16010" xr:uid="{00000000-0005-0000-0000-00009B3C0000}"/>
    <cellStyle name="Date 3 3 2 2 2 6 6" xfId="16011" xr:uid="{00000000-0005-0000-0000-00009C3C0000}"/>
    <cellStyle name="Date 3 3 2 2 2 6 7" xfId="16012" xr:uid="{00000000-0005-0000-0000-00009D3C0000}"/>
    <cellStyle name="Date 3 3 2 2 2 7" xfId="16013" xr:uid="{00000000-0005-0000-0000-00009E3C0000}"/>
    <cellStyle name="Date 3 3 2 2 2 7 2" xfId="16014" xr:uid="{00000000-0005-0000-0000-00009F3C0000}"/>
    <cellStyle name="Date 3 3 2 2 2 7 3" xfId="16015" xr:uid="{00000000-0005-0000-0000-0000A03C0000}"/>
    <cellStyle name="Date 3 3 2 2 2 7 3 2" xfId="16016" xr:uid="{00000000-0005-0000-0000-0000A13C0000}"/>
    <cellStyle name="Date 3 3 2 2 2 8" xfId="16017" xr:uid="{00000000-0005-0000-0000-0000A23C0000}"/>
    <cellStyle name="Date 3 3 2 2 2 9" xfId="16018" xr:uid="{00000000-0005-0000-0000-0000A33C0000}"/>
    <cellStyle name="Date 3 3 2 2 3" xfId="16019" xr:uid="{00000000-0005-0000-0000-0000A43C0000}"/>
    <cellStyle name="Date 3 3 2 2 3 2" xfId="16020" xr:uid="{00000000-0005-0000-0000-0000A53C0000}"/>
    <cellStyle name="Date 3 3 2 2 3 2 2" xfId="16021" xr:uid="{00000000-0005-0000-0000-0000A63C0000}"/>
    <cellStyle name="Date 3 3 2 2 3 2 2 2" xfId="16022" xr:uid="{00000000-0005-0000-0000-0000A73C0000}"/>
    <cellStyle name="Date 3 3 2 2 3 2 2 2 2" xfId="16023" xr:uid="{00000000-0005-0000-0000-0000A83C0000}"/>
    <cellStyle name="Date 3 3 2 2 3 2 2 2 2 2" xfId="16024" xr:uid="{00000000-0005-0000-0000-0000A93C0000}"/>
    <cellStyle name="Date 3 3 2 2 3 2 2 2 2 3" xfId="16025" xr:uid="{00000000-0005-0000-0000-0000AA3C0000}"/>
    <cellStyle name="Date 3 3 2 2 3 2 2 2 2 3 2" xfId="16026" xr:uid="{00000000-0005-0000-0000-0000AB3C0000}"/>
    <cellStyle name="Date 3 3 2 2 3 2 2 2 2 4" xfId="16027" xr:uid="{00000000-0005-0000-0000-0000AC3C0000}"/>
    <cellStyle name="Date 3 3 2 2 3 2 2 2 3" xfId="16028" xr:uid="{00000000-0005-0000-0000-0000AD3C0000}"/>
    <cellStyle name="Date 3 3 2 2 3 2 2 2 3 2" xfId="16029" xr:uid="{00000000-0005-0000-0000-0000AE3C0000}"/>
    <cellStyle name="Date 3 3 2 2 3 2 2 2 3 2 2" xfId="16030" xr:uid="{00000000-0005-0000-0000-0000AF3C0000}"/>
    <cellStyle name="Date 3 3 2 2 3 2 2 2 4" xfId="16031" xr:uid="{00000000-0005-0000-0000-0000B03C0000}"/>
    <cellStyle name="Date 3 3 2 2 3 2 2 2 5" xfId="16032" xr:uid="{00000000-0005-0000-0000-0000B13C0000}"/>
    <cellStyle name="Date 3 3 2 2 3 2 2 2 6" xfId="16033" xr:uid="{00000000-0005-0000-0000-0000B23C0000}"/>
    <cellStyle name="Date 3 3 2 2 3 2 2 2 7" xfId="16034" xr:uid="{00000000-0005-0000-0000-0000B33C0000}"/>
    <cellStyle name="Date 3 3 2 2 3 2 2 3" xfId="16035" xr:uid="{00000000-0005-0000-0000-0000B43C0000}"/>
    <cellStyle name="Date 3 3 2 2 3 2 2 3 2" xfId="16036" xr:uid="{00000000-0005-0000-0000-0000B53C0000}"/>
    <cellStyle name="Date 3 3 2 2 3 2 2 3 3" xfId="16037" xr:uid="{00000000-0005-0000-0000-0000B63C0000}"/>
    <cellStyle name="Date 3 3 2 2 3 2 2 3 3 2" xfId="16038" xr:uid="{00000000-0005-0000-0000-0000B73C0000}"/>
    <cellStyle name="Date 3 3 2 2 3 2 2 3 4" xfId="16039" xr:uid="{00000000-0005-0000-0000-0000B83C0000}"/>
    <cellStyle name="Date 3 3 2 2 3 2 2 4" xfId="16040" xr:uid="{00000000-0005-0000-0000-0000B93C0000}"/>
    <cellStyle name="Date 3 3 2 2 3 2 2 4 2" xfId="16041" xr:uid="{00000000-0005-0000-0000-0000BA3C0000}"/>
    <cellStyle name="Date 3 3 2 2 3 2 2 4 2 2" xfId="16042" xr:uid="{00000000-0005-0000-0000-0000BB3C0000}"/>
    <cellStyle name="Date 3 3 2 2 3 2 2 5" xfId="16043" xr:uid="{00000000-0005-0000-0000-0000BC3C0000}"/>
    <cellStyle name="Date 3 3 2 2 3 2 2 6" xfId="16044" xr:uid="{00000000-0005-0000-0000-0000BD3C0000}"/>
    <cellStyle name="Date 3 3 2 2 3 2 2 7" xfId="16045" xr:uid="{00000000-0005-0000-0000-0000BE3C0000}"/>
    <cellStyle name="Date 3 3 2 2 3 2 2 8" xfId="16046" xr:uid="{00000000-0005-0000-0000-0000BF3C0000}"/>
    <cellStyle name="Date 3 3 2 2 3 2 3" xfId="16047" xr:uid="{00000000-0005-0000-0000-0000C03C0000}"/>
    <cellStyle name="Date 3 3 2 2 3 2 3 2" xfId="16048" xr:uid="{00000000-0005-0000-0000-0000C13C0000}"/>
    <cellStyle name="Date 3 3 2 2 3 2 3 2 2" xfId="16049" xr:uid="{00000000-0005-0000-0000-0000C23C0000}"/>
    <cellStyle name="Date 3 3 2 2 3 2 3 2 3" xfId="16050" xr:uid="{00000000-0005-0000-0000-0000C33C0000}"/>
    <cellStyle name="Date 3 3 2 2 3 2 3 2 3 2" xfId="16051" xr:uid="{00000000-0005-0000-0000-0000C43C0000}"/>
    <cellStyle name="Date 3 3 2 2 3 2 3 2 4" xfId="16052" xr:uid="{00000000-0005-0000-0000-0000C53C0000}"/>
    <cellStyle name="Date 3 3 2 2 3 2 3 3" xfId="16053" xr:uid="{00000000-0005-0000-0000-0000C63C0000}"/>
    <cellStyle name="Date 3 3 2 2 3 2 3 3 2" xfId="16054" xr:uid="{00000000-0005-0000-0000-0000C73C0000}"/>
    <cellStyle name="Date 3 3 2 2 3 2 3 3 2 2" xfId="16055" xr:uid="{00000000-0005-0000-0000-0000C83C0000}"/>
    <cellStyle name="Date 3 3 2 2 3 2 3 4" xfId="16056" xr:uid="{00000000-0005-0000-0000-0000C93C0000}"/>
    <cellStyle name="Date 3 3 2 2 3 2 3 5" xfId="16057" xr:uid="{00000000-0005-0000-0000-0000CA3C0000}"/>
    <cellStyle name="Date 3 3 2 2 3 2 3 6" xfId="16058" xr:uid="{00000000-0005-0000-0000-0000CB3C0000}"/>
    <cellStyle name="Date 3 3 2 2 3 2 3 7" xfId="16059" xr:uid="{00000000-0005-0000-0000-0000CC3C0000}"/>
    <cellStyle name="Date 3 3 2 2 3 2 4" xfId="16060" xr:uid="{00000000-0005-0000-0000-0000CD3C0000}"/>
    <cellStyle name="Date 3 3 2 2 3 2 4 2" xfId="16061" xr:uid="{00000000-0005-0000-0000-0000CE3C0000}"/>
    <cellStyle name="Date 3 3 2 2 3 2 4 3" xfId="16062" xr:uid="{00000000-0005-0000-0000-0000CF3C0000}"/>
    <cellStyle name="Date 3 3 2 2 3 2 4 3 2" xfId="16063" xr:uid="{00000000-0005-0000-0000-0000D03C0000}"/>
    <cellStyle name="Date 3 3 2 2 3 2 5" xfId="16064" xr:uid="{00000000-0005-0000-0000-0000D13C0000}"/>
    <cellStyle name="Date 3 3 2 2 3 3" xfId="16065" xr:uid="{00000000-0005-0000-0000-0000D23C0000}"/>
    <cellStyle name="Date 3 3 2 2 3 3 2" xfId="16066" xr:uid="{00000000-0005-0000-0000-0000D33C0000}"/>
    <cellStyle name="Date 3 3 2 2 3 3 2 2" xfId="16067" xr:uid="{00000000-0005-0000-0000-0000D43C0000}"/>
    <cellStyle name="Date 3 3 2 2 3 3 2 2 2" xfId="16068" xr:uid="{00000000-0005-0000-0000-0000D53C0000}"/>
    <cellStyle name="Date 3 3 2 2 3 3 2 2 3" xfId="16069" xr:uid="{00000000-0005-0000-0000-0000D63C0000}"/>
    <cellStyle name="Date 3 3 2 2 3 3 2 2 3 2" xfId="16070" xr:uid="{00000000-0005-0000-0000-0000D73C0000}"/>
    <cellStyle name="Date 3 3 2 2 3 3 2 2 4" xfId="16071" xr:uid="{00000000-0005-0000-0000-0000D83C0000}"/>
    <cellStyle name="Date 3 3 2 2 3 3 2 3" xfId="16072" xr:uid="{00000000-0005-0000-0000-0000D93C0000}"/>
    <cellStyle name="Date 3 3 2 2 3 3 2 3 2" xfId="16073" xr:uid="{00000000-0005-0000-0000-0000DA3C0000}"/>
    <cellStyle name="Date 3 3 2 2 3 3 2 3 2 2" xfId="16074" xr:uid="{00000000-0005-0000-0000-0000DB3C0000}"/>
    <cellStyle name="Date 3 3 2 2 3 3 2 4" xfId="16075" xr:uid="{00000000-0005-0000-0000-0000DC3C0000}"/>
    <cellStyle name="Date 3 3 2 2 3 3 2 5" xfId="16076" xr:uid="{00000000-0005-0000-0000-0000DD3C0000}"/>
    <cellStyle name="Date 3 3 2 2 3 3 2 6" xfId="16077" xr:uid="{00000000-0005-0000-0000-0000DE3C0000}"/>
    <cellStyle name="Date 3 3 2 2 3 3 2 7" xfId="16078" xr:uid="{00000000-0005-0000-0000-0000DF3C0000}"/>
    <cellStyle name="Date 3 3 2 2 3 3 3" xfId="16079" xr:uid="{00000000-0005-0000-0000-0000E03C0000}"/>
    <cellStyle name="Date 3 3 2 2 3 3 3 2" xfId="16080" xr:uid="{00000000-0005-0000-0000-0000E13C0000}"/>
    <cellStyle name="Date 3 3 2 2 3 3 3 3" xfId="16081" xr:uid="{00000000-0005-0000-0000-0000E23C0000}"/>
    <cellStyle name="Date 3 3 2 2 3 3 3 3 2" xfId="16082" xr:uid="{00000000-0005-0000-0000-0000E33C0000}"/>
    <cellStyle name="Date 3 3 2 2 3 3 3 4" xfId="16083" xr:uid="{00000000-0005-0000-0000-0000E43C0000}"/>
    <cellStyle name="Date 3 3 2 2 3 3 4" xfId="16084" xr:uid="{00000000-0005-0000-0000-0000E53C0000}"/>
    <cellStyle name="Date 3 3 2 2 3 3 4 2" xfId="16085" xr:uid="{00000000-0005-0000-0000-0000E63C0000}"/>
    <cellStyle name="Date 3 3 2 2 3 3 4 2 2" xfId="16086" xr:uid="{00000000-0005-0000-0000-0000E73C0000}"/>
    <cellStyle name="Date 3 3 2 2 3 3 5" xfId="16087" xr:uid="{00000000-0005-0000-0000-0000E83C0000}"/>
    <cellStyle name="Date 3 3 2 2 3 3 6" xfId="16088" xr:uid="{00000000-0005-0000-0000-0000E93C0000}"/>
    <cellStyle name="Date 3 3 2 2 3 3 7" xfId="16089" xr:uid="{00000000-0005-0000-0000-0000EA3C0000}"/>
    <cellStyle name="Date 3 3 2 2 3 3 8" xfId="16090" xr:uid="{00000000-0005-0000-0000-0000EB3C0000}"/>
    <cellStyle name="Date 3 3 2 2 3 4" xfId="16091" xr:uid="{00000000-0005-0000-0000-0000EC3C0000}"/>
    <cellStyle name="Date 3 3 2 2 3 4 2" xfId="16092" xr:uid="{00000000-0005-0000-0000-0000ED3C0000}"/>
    <cellStyle name="Date 3 3 2 2 3 4 2 2" xfId="16093" xr:uid="{00000000-0005-0000-0000-0000EE3C0000}"/>
    <cellStyle name="Date 3 3 2 2 3 4 2 3" xfId="16094" xr:uid="{00000000-0005-0000-0000-0000EF3C0000}"/>
    <cellStyle name="Date 3 3 2 2 3 4 2 3 2" xfId="16095" xr:uid="{00000000-0005-0000-0000-0000F03C0000}"/>
    <cellStyle name="Date 3 3 2 2 3 4 2 4" xfId="16096" xr:uid="{00000000-0005-0000-0000-0000F13C0000}"/>
    <cellStyle name="Date 3 3 2 2 3 4 3" xfId="16097" xr:uid="{00000000-0005-0000-0000-0000F23C0000}"/>
    <cellStyle name="Date 3 3 2 2 3 4 3 2" xfId="16098" xr:uid="{00000000-0005-0000-0000-0000F33C0000}"/>
    <cellStyle name="Date 3 3 2 2 3 4 3 2 2" xfId="16099" xr:uid="{00000000-0005-0000-0000-0000F43C0000}"/>
    <cellStyle name="Date 3 3 2 2 3 4 4" xfId="16100" xr:uid="{00000000-0005-0000-0000-0000F53C0000}"/>
    <cellStyle name="Date 3 3 2 2 3 4 5" xfId="16101" xr:uid="{00000000-0005-0000-0000-0000F63C0000}"/>
    <cellStyle name="Date 3 3 2 2 3 4 6" xfId="16102" xr:uid="{00000000-0005-0000-0000-0000F73C0000}"/>
    <cellStyle name="Date 3 3 2 2 3 4 7" xfId="16103" xr:uid="{00000000-0005-0000-0000-0000F83C0000}"/>
    <cellStyle name="Date 3 3 2 2 3 5" xfId="16104" xr:uid="{00000000-0005-0000-0000-0000F93C0000}"/>
    <cellStyle name="Date 3 3 2 2 3 5 2" xfId="16105" xr:uid="{00000000-0005-0000-0000-0000FA3C0000}"/>
    <cellStyle name="Date 3 3 2 2 3 5 3" xfId="16106" xr:uid="{00000000-0005-0000-0000-0000FB3C0000}"/>
    <cellStyle name="Date 3 3 2 2 3 5 3 2" xfId="16107" xr:uid="{00000000-0005-0000-0000-0000FC3C0000}"/>
    <cellStyle name="Date 3 3 2 2 3 6" xfId="16108" xr:uid="{00000000-0005-0000-0000-0000FD3C0000}"/>
    <cellStyle name="Date 3 3 2 2 3 7" xfId="16109" xr:uid="{00000000-0005-0000-0000-0000FE3C0000}"/>
    <cellStyle name="Date 3 3 2 2 3 8" xfId="16110" xr:uid="{00000000-0005-0000-0000-0000FF3C0000}"/>
    <cellStyle name="Date 3 3 2 2 3 9" xfId="16111" xr:uid="{00000000-0005-0000-0000-0000003D0000}"/>
    <cellStyle name="Date 3 3 2 2 4" xfId="16112" xr:uid="{00000000-0005-0000-0000-0000013D0000}"/>
    <cellStyle name="Date 3 3 2 2 4 2" xfId="16113" xr:uid="{00000000-0005-0000-0000-0000023D0000}"/>
    <cellStyle name="Date 3 3 2 2 4 2 2" xfId="16114" xr:uid="{00000000-0005-0000-0000-0000033D0000}"/>
    <cellStyle name="Date 3 3 2 2 4 2 2 2" xfId="16115" xr:uid="{00000000-0005-0000-0000-0000043D0000}"/>
    <cellStyle name="Date 3 3 2 2 4 2 2 2 2" xfId="16116" xr:uid="{00000000-0005-0000-0000-0000053D0000}"/>
    <cellStyle name="Date 3 3 2 2 4 2 2 2 2 2" xfId="16117" xr:uid="{00000000-0005-0000-0000-0000063D0000}"/>
    <cellStyle name="Date 3 3 2 2 4 2 2 2 2 3" xfId="16118" xr:uid="{00000000-0005-0000-0000-0000073D0000}"/>
    <cellStyle name="Date 3 3 2 2 4 2 2 2 2 3 2" xfId="16119" xr:uid="{00000000-0005-0000-0000-0000083D0000}"/>
    <cellStyle name="Date 3 3 2 2 4 2 2 2 2 4" xfId="16120" xr:uid="{00000000-0005-0000-0000-0000093D0000}"/>
    <cellStyle name="Date 3 3 2 2 4 2 2 2 3" xfId="16121" xr:uid="{00000000-0005-0000-0000-00000A3D0000}"/>
    <cellStyle name="Date 3 3 2 2 4 2 2 2 3 2" xfId="16122" xr:uid="{00000000-0005-0000-0000-00000B3D0000}"/>
    <cellStyle name="Date 3 3 2 2 4 2 2 2 3 2 2" xfId="16123" xr:uid="{00000000-0005-0000-0000-00000C3D0000}"/>
    <cellStyle name="Date 3 3 2 2 4 2 2 2 4" xfId="16124" xr:uid="{00000000-0005-0000-0000-00000D3D0000}"/>
    <cellStyle name="Date 3 3 2 2 4 2 2 2 5" xfId="16125" xr:uid="{00000000-0005-0000-0000-00000E3D0000}"/>
    <cellStyle name="Date 3 3 2 2 4 2 2 2 6" xfId="16126" xr:uid="{00000000-0005-0000-0000-00000F3D0000}"/>
    <cellStyle name="Date 3 3 2 2 4 2 2 2 7" xfId="16127" xr:uid="{00000000-0005-0000-0000-0000103D0000}"/>
    <cellStyle name="Date 3 3 2 2 4 2 2 3" xfId="16128" xr:uid="{00000000-0005-0000-0000-0000113D0000}"/>
    <cellStyle name="Date 3 3 2 2 4 2 2 3 2" xfId="16129" xr:uid="{00000000-0005-0000-0000-0000123D0000}"/>
    <cellStyle name="Date 3 3 2 2 4 2 2 3 3" xfId="16130" xr:uid="{00000000-0005-0000-0000-0000133D0000}"/>
    <cellStyle name="Date 3 3 2 2 4 2 2 3 3 2" xfId="16131" xr:uid="{00000000-0005-0000-0000-0000143D0000}"/>
    <cellStyle name="Date 3 3 2 2 4 2 2 3 4" xfId="16132" xr:uid="{00000000-0005-0000-0000-0000153D0000}"/>
    <cellStyle name="Date 3 3 2 2 4 2 2 4" xfId="16133" xr:uid="{00000000-0005-0000-0000-0000163D0000}"/>
    <cellStyle name="Date 3 3 2 2 4 2 2 4 2" xfId="16134" xr:uid="{00000000-0005-0000-0000-0000173D0000}"/>
    <cellStyle name="Date 3 3 2 2 4 2 2 4 2 2" xfId="16135" xr:uid="{00000000-0005-0000-0000-0000183D0000}"/>
    <cellStyle name="Date 3 3 2 2 4 2 2 5" xfId="16136" xr:uid="{00000000-0005-0000-0000-0000193D0000}"/>
    <cellStyle name="Date 3 3 2 2 4 2 2 6" xfId="16137" xr:uid="{00000000-0005-0000-0000-00001A3D0000}"/>
    <cellStyle name="Date 3 3 2 2 4 2 2 7" xfId="16138" xr:uid="{00000000-0005-0000-0000-00001B3D0000}"/>
    <cellStyle name="Date 3 3 2 2 4 2 2 8" xfId="16139" xr:uid="{00000000-0005-0000-0000-00001C3D0000}"/>
    <cellStyle name="Date 3 3 2 2 4 2 3" xfId="16140" xr:uid="{00000000-0005-0000-0000-00001D3D0000}"/>
    <cellStyle name="Date 3 3 2 2 4 2 3 2" xfId="16141" xr:uid="{00000000-0005-0000-0000-00001E3D0000}"/>
    <cellStyle name="Date 3 3 2 2 4 2 3 2 2" xfId="16142" xr:uid="{00000000-0005-0000-0000-00001F3D0000}"/>
    <cellStyle name="Date 3 3 2 2 4 2 3 2 3" xfId="16143" xr:uid="{00000000-0005-0000-0000-0000203D0000}"/>
    <cellStyle name="Date 3 3 2 2 4 2 3 2 3 2" xfId="16144" xr:uid="{00000000-0005-0000-0000-0000213D0000}"/>
    <cellStyle name="Date 3 3 2 2 4 2 3 2 4" xfId="16145" xr:uid="{00000000-0005-0000-0000-0000223D0000}"/>
    <cellStyle name="Date 3 3 2 2 4 2 3 3" xfId="16146" xr:uid="{00000000-0005-0000-0000-0000233D0000}"/>
    <cellStyle name="Date 3 3 2 2 4 2 3 3 2" xfId="16147" xr:uid="{00000000-0005-0000-0000-0000243D0000}"/>
    <cellStyle name="Date 3 3 2 2 4 2 3 3 2 2" xfId="16148" xr:uid="{00000000-0005-0000-0000-0000253D0000}"/>
    <cellStyle name="Date 3 3 2 2 4 2 3 4" xfId="16149" xr:uid="{00000000-0005-0000-0000-0000263D0000}"/>
    <cellStyle name="Date 3 3 2 2 4 2 3 5" xfId="16150" xr:uid="{00000000-0005-0000-0000-0000273D0000}"/>
    <cellStyle name="Date 3 3 2 2 4 2 3 6" xfId="16151" xr:uid="{00000000-0005-0000-0000-0000283D0000}"/>
    <cellStyle name="Date 3 3 2 2 4 2 3 7" xfId="16152" xr:uid="{00000000-0005-0000-0000-0000293D0000}"/>
    <cellStyle name="Date 3 3 2 2 4 2 4" xfId="16153" xr:uid="{00000000-0005-0000-0000-00002A3D0000}"/>
    <cellStyle name="Date 3 3 2 2 4 2 4 2" xfId="16154" xr:uid="{00000000-0005-0000-0000-00002B3D0000}"/>
    <cellStyle name="Date 3 3 2 2 4 2 4 3" xfId="16155" xr:uid="{00000000-0005-0000-0000-00002C3D0000}"/>
    <cellStyle name="Date 3 3 2 2 4 2 4 3 2" xfId="16156" xr:uid="{00000000-0005-0000-0000-00002D3D0000}"/>
    <cellStyle name="Date 3 3 2 2 4 2 5" xfId="16157" xr:uid="{00000000-0005-0000-0000-00002E3D0000}"/>
    <cellStyle name="Date 3 3 2 2 4 3" xfId="16158" xr:uid="{00000000-0005-0000-0000-00002F3D0000}"/>
    <cellStyle name="Date 3 3 2 2 4 3 2" xfId="16159" xr:uid="{00000000-0005-0000-0000-0000303D0000}"/>
    <cellStyle name="Date 3 3 2 2 4 3 2 2" xfId="16160" xr:uid="{00000000-0005-0000-0000-0000313D0000}"/>
    <cellStyle name="Date 3 3 2 2 4 3 2 2 2" xfId="16161" xr:uid="{00000000-0005-0000-0000-0000323D0000}"/>
    <cellStyle name="Date 3 3 2 2 4 3 2 2 3" xfId="16162" xr:uid="{00000000-0005-0000-0000-0000333D0000}"/>
    <cellStyle name="Date 3 3 2 2 4 3 2 2 3 2" xfId="16163" xr:uid="{00000000-0005-0000-0000-0000343D0000}"/>
    <cellStyle name="Date 3 3 2 2 4 3 2 2 4" xfId="16164" xr:uid="{00000000-0005-0000-0000-0000353D0000}"/>
    <cellStyle name="Date 3 3 2 2 4 3 2 3" xfId="16165" xr:uid="{00000000-0005-0000-0000-0000363D0000}"/>
    <cellStyle name="Date 3 3 2 2 4 3 2 3 2" xfId="16166" xr:uid="{00000000-0005-0000-0000-0000373D0000}"/>
    <cellStyle name="Date 3 3 2 2 4 3 2 3 2 2" xfId="16167" xr:uid="{00000000-0005-0000-0000-0000383D0000}"/>
    <cellStyle name="Date 3 3 2 2 4 3 2 4" xfId="16168" xr:uid="{00000000-0005-0000-0000-0000393D0000}"/>
    <cellStyle name="Date 3 3 2 2 4 3 2 5" xfId="16169" xr:uid="{00000000-0005-0000-0000-00003A3D0000}"/>
    <cellStyle name="Date 3 3 2 2 4 3 2 6" xfId="16170" xr:uid="{00000000-0005-0000-0000-00003B3D0000}"/>
    <cellStyle name="Date 3 3 2 2 4 3 2 7" xfId="16171" xr:uid="{00000000-0005-0000-0000-00003C3D0000}"/>
    <cellStyle name="Date 3 3 2 2 4 3 3" xfId="16172" xr:uid="{00000000-0005-0000-0000-00003D3D0000}"/>
    <cellStyle name="Date 3 3 2 2 4 3 3 2" xfId="16173" xr:uid="{00000000-0005-0000-0000-00003E3D0000}"/>
    <cellStyle name="Date 3 3 2 2 4 3 3 3" xfId="16174" xr:uid="{00000000-0005-0000-0000-00003F3D0000}"/>
    <cellStyle name="Date 3 3 2 2 4 3 3 3 2" xfId="16175" xr:uid="{00000000-0005-0000-0000-0000403D0000}"/>
    <cellStyle name="Date 3 3 2 2 4 3 3 4" xfId="16176" xr:uid="{00000000-0005-0000-0000-0000413D0000}"/>
    <cellStyle name="Date 3 3 2 2 4 3 4" xfId="16177" xr:uid="{00000000-0005-0000-0000-0000423D0000}"/>
    <cellStyle name="Date 3 3 2 2 4 3 4 2" xfId="16178" xr:uid="{00000000-0005-0000-0000-0000433D0000}"/>
    <cellStyle name="Date 3 3 2 2 4 3 4 2 2" xfId="16179" xr:uid="{00000000-0005-0000-0000-0000443D0000}"/>
    <cellStyle name="Date 3 3 2 2 4 3 5" xfId="16180" xr:uid="{00000000-0005-0000-0000-0000453D0000}"/>
    <cellStyle name="Date 3 3 2 2 4 3 6" xfId="16181" xr:uid="{00000000-0005-0000-0000-0000463D0000}"/>
    <cellStyle name="Date 3 3 2 2 4 3 7" xfId="16182" xr:uid="{00000000-0005-0000-0000-0000473D0000}"/>
    <cellStyle name="Date 3 3 2 2 4 3 8" xfId="16183" xr:uid="{00000000-0005-0000-0000-0000483D0000}"/>
    <cellStyle name="Date 3 3 2 2 4 4" xfId="16184" xr:uid="{00000000-0005-0000-0000-0000493D0000}"/>
    <cellStyle name="Date 3 3 2 2 4 4 2" xfId="16185" xr:uid="{00000000-0005-0000-0000-00004A3D0000}"/>
    <cellStyle name="Date 3 3 2 2 4 4 2 2" xfId="16186" xr:uid="{00000000-0005-0000-0000-00004B3D0000}"/>
    <cellStyle name="Date 3 3 2 2 4 4 2 3" xfId="16187" xr:uid="{00000000-0005-0000-0000-00004C3D0000}"/>
    <cellStyle name="Date 3 3 2 2 4 4 2 3 2" xfId="16188" xr:uid="{00000000-0005-0000-0000-00004D3D0000}"/>
    <cellStyle name="Date 3 3 2 2 4 4 2 4" xfId="16189" xr:uid="{00000000-0005-0000-0000-00004E3D0000}"/>
    <cellStyle name="Date 3 3 2 2 4 4 3" xfId="16190" xr:uid="{00000000-0005-0000-0000-00004F3D0000}"/>
    <cellStyle name="Date 3 3 2 2 4 4 3 2" xfId="16191" xr:uid="{00000000-0005-0000-0000-0000503D0000}"/>
    <cellStyle name="Date 3 3 2 2 4 4 3 2 2" xfId="16192" xr:uid="{00000000-0005-0000-0000-0000513D0000}"/>
    <cellStyle name="Date 3 3 2 2 4 4 4" xfId="16193" xr:uid="{00000000-0005-0000-0000-0000523D0000}"/>
    <cellStyle name="Date 3 3 2 2 4 4 5" xfId="16194" xr:uid="{00000000-0005-0000-0000-0000533D0000}"/>
    <cellStyle name="Date 3 3 2 2 4 4 6" xfId="16195" xr:uid="{00000000-0005-0000-0000-0000543D0000}"/>
    <cellStyle name="Date 3 3 2 2 4 4 7" xfId="16196" xr:uid="{00000000-0005-0000-0000-0000553D0000}"/>
    <cellStyle name="Date 3 3 2 2 4 5" xfId="16197" xr:uid="{00000000-0005-0000-0000-0000563D0000}"/>
    <cellStyle name="Date 3 3 2 2 4 5 2" xfId="16198" xr:uid="{00000000-0005-0000-0000-0000573D0000}"/>
    <cellStyle name="Date 3 3 2 2 4 5 3" xfId="16199" xr:uid="{00000000-0005-0000-0000-0000583D0000}"/>
    <cellStyle name="Date 3 3 2 2 4 5 3 2" xfId="16200" xr:uid="{00000000-0005-0000-0000-0000593D0000}"/>
    <cellStyle name="Date 3 3 2 2 4 6" xfId="16201" xr:uid="{00000000-0005-0000-0000-00005A3D0000}"/>
    <cellStyle name="Date 3 3 2 2 4 7" xfId="16202" xr:uid="{00000000-0005-0000-0000-00005B3D0000}"/>
    <cellStyle name="Date 3 3 2 2 4 8" xfId="16203" xr:uid="{00000000-0005-0000-0000-00005C3D0000}"/>
    <cellStyle name="Date 3 3 2 2 4 9" xfId="16204" xr:uid="{00000000-0005-0000-0000-00005D3D0000}"/>
    <cellStyle name="Date 3 3 2 2 5" xfId="16205" xr:uid="{00000000-0005-0000-0000-00005E3D0000}"/>
    <cellStyle name="Date 3 3 2 2 5 2" xfId="16206" xr:uid="{00000000-0005-0000-0000-00005F3D0000}"/>
    <cellStyle name="Date 3 3 2 2 5 2 2" xfId="16207" xr:uid="{00000000-0005-0000-0000-0000603D0000}"/>
    <cellStyle name="Date 3 3 2 2 5 2 2 2" xfId="16208" xr:uid="{00000000-0005-0000-0000-0000613D0000}"/>
    <cellStyle name="Date 3 3 2 2 5 2 2 3" xfId="16209" xr:uid="{00000000-0005-0000-0000-0000623D0000}"/>
    <cellStyle name="Date 3 3 2 2 5 2 2 3 2" xfId="16210" xr:uid="{00000000-0005-0000-0000-0000633D0000}"/>
    <cellStyle name="Date 3 3 2 2 5 2 2 4" xfId="16211" xr:uid="{00000000-0005-0000-0000-0000643D0000}"/>
    <cellStyle name="Date 3 3 2 2 5 2 3" xfId="16212" xr:uid="{00000000-0005-0000-0000-0000653D0000}"/>
    <cellStyle name="Date 3 3 2 2 5 2 3 2" xfId="16213" xr:uid="{00000000-0005-0000-0000-0000663D0000}"/>
    <cellStyle name="Date 3 3 2 2 5 2 3 2 2" xfId="16214" xr:uid="{00000000-0005-0000-0000-0000673D0000}"/>
    <cellStyle name="Date 3 3 2 2 5 2 4" xfId="16215" xr:uid="{00000000-0005-0000-0000-0000683D0000}"/>
    <cellStyle name="Date 3 3 2 2 5 2 5" xfId="16216" xr:uid="{00000000-0005-0000-0000-0000693D0000}"/>
    <cellStyle name="Date 3 3 2 2 5 2 6" xfId="16217" xr:uid="{00000000-0005-0000-0000-00006A3D0000}"/>
    <cellStyle name="Date 3 3 2 2 5 2 7" xfId="16218" xr:uid="{00000000-0005-0000-0000-00006B3D0000}"/>
    <cellStyle name="Date 3 3 2 2 5 3" xfId="16219" xr:uid="{00000000-0005-0000-0000-00006C3D0000}"/>
    <cellStyle name="Date 3 3 2 2 5 3 2" xfId="16220" xr:uid="{00000000-0005-0000-0000-00006D3D0000}"/>
    <cellStyle name="Date 3 3 2 2 5 3 3" xfId="16221" xr:uid="{00000000-0005-0000-0000-00006E3D0000}"/>
    <cellStyle name="Date 3 3 2 2 5 3 3 2" xfId="16222" xr:uid="{00000000-0005-0000-0000-00006F3D0000}"/>
    <cellStyle name="Date 3 3 2 2 5 3 4" xfId="16223" xr:uid="{00000000-0005-0000-0000-0000703D0000}"/>
    <cellStyle name="Date 3 3 2 2 5 4" xfId="16224" xr:uid="{00000000-0005-0000-0000-0000713D0000}"/>
    <cellStyle name="Date 3 3 2 2 5 4 2" xfId="16225" xr:uid="{00000000-0005-0000-0000-0000723D0000}"/>
    <cellStyle name="Date 3 3 2 2 5 4 2 2" xfId="16226" xr:uid="{00000000-0005-0000-0000-0000733D0000}"/>
    <cellStyle name="Date 3 3 2 2 5 5" xfId="16227" xr:uid="{00000000-0005-0000-0000-0000743D0000}"/>
    <cellStyle name="Date 3 3 2 2 5 6" xfId="16228" xr:uid="{00000000-0005-0000-0000-0000753D0000}"/>
    <cellStyle name="Date 3 3 2 2 5 7" xfId="16229" xr:uid="{00000000-0005-0000-0000-0000763D0000}"/>
    <cellStyle name="Date 3 3 2 2 5 8" xfId="16230" xr:uid="{00000000-0005-0000-0000-0000773D0000}"/>
    <cellStyle name="Date 3 3 2 2 6" xfId="16231" xr:uid="{00000000-0005-0000-0000-0000783D0000}"/>
    <cellStyle name="Date 3 3 2 2 6 2" xfId="16232" xr:uid="{00000000-0005-0000-0000-0000793D0000}"/>
    <cellStyle name="Date 3 3 2 2 6 2 2" xfId="16233" xr:uid="{00000000-0005-0000-0000-00007A3D0000}"/>
    <cellStyle name="Date 3 3 2 2 6 2 3" xfId="16234" xr:uid="{00000000-0005-0000-0000-00007B3D0000}"/>
    <cellStyle name="Date 3 3 2 2 6 2 3 2" xfId="16235" xr:uid="{00000000-0005-0000-0000-00007C3D0000}"/>
    <cellStyle name="Date 3 3 2 2 6 2 4" xfId="16236" xr:uid="{00000000-0005-0000-0000-00007D3D0000}"/>
    <cellStyle name="Date 3 3 2 2 6 3" xfId="16237" xr:uid="{00000000-0005-0000-0000-00007E3D0000}"/>
    <cellStyle name="Date 3 3 2 2 6 3 2" xfId="16238" xr:uid="{00000000-0005-0000-0000-00007F3D0000}"/>
    <cellStyle name="Date 3 3 2 2 6 3 2 2" xfId="16239" xr:uid="{00000000-0005-0000-0000-0000803D0000}"/>
    <cellStyle name="Date 3 3 2 2 6 4" xfId="16240" xr:uid="{00000000-0005-0000-0000-0000813D0000}"/>
    <cellStyle name="Date 3 3 2 2 6 5" xfId="16241" xr:uid="{00000000-0005-0000-0000-0000823D0000}"/>
    <cellStyle name="Date 3 3 2 2 6 6" xfId="16242" xr:uid="{00000000-0005-0000-0000-0000833D0000}"/>
    <cellStyle name="Date 3 3 2 2 6 7" xfId="16243" xr:uid="{00000000-0005-0000-0000-0000843D0000}"/>
    <cellStyle name="Date 3 3 2 2 7" xfId="16244" xr:uid="{00000000-0005-0000-0000-0000853D0000}"/>
    <cellStyle name="Date 3 3 2 2 7 2" xfId="16245" xr:uid="{00000000-0005-0000-0000-0000863D0000}"/>
    <cellStyle name="Date 3 3 2 2 7 3" xfId="16246" xr:uid="{00000000-0005-0000-0000-0000873D0000}"/>
    <cellStyle name="Date 3 3 2 2 7 3 2" xfId="16247" xr:uid="{00000000-0005-0000-0000-0000883D0000}"/>
    <cellStyle name="Date 3 3 2 2 8" xfId="16248" xr:uid="{00000000-0005-0000-0000-0000893D0000}"/>
    <cellStyle name="Date 3 3 2 3" xfId="16249" xr:uid="{00000000-0005-0000-0000-00008A3D0000}"/>
    <cellStyle name="Date 3 3 2 3 10" xfId="16250" xr:uid="{00000000-0005-0000-0000-00008B3D0000}"/>
    <cellStyle name="Date 3 3 2 3 11" xfId="16251" xr:uid="{00000000-0005-0000-0000-00008C3D0000}"/>
    <cellStyle name="Date 3 3 2 3 2" xfId="16252" xr:uid="{00000000-0005-0000-0000-00008D3D0000}"/>
    <cellStyle name="Date 3 3 2 3 2 2" xfId="16253" xr:uid="{00000000-0005-0000-0000-00008E3D0000}"/>
    <cellStyle name="Date 3 3 2 3 2 2 2" xfId="16254" xr:uid="{00000000-0005-0000-0000-00008F3D0000}"/>
    <cellStyle name="Date 3 3 2 3 2 2 2 2" xfId="16255" xr:uid="{00000000-0005-0000-0000-0000903D0000}"/>
    <cellStyle name="Date 3 3 2 3 2 2 2 2 2" xfId="16256" xr:uid="{00000000-0005-0000-0000-0000913D0000}"/>
    <cellStyle name="Date 3 3 2 3 2 2 2 2 2 2" xfId="16257" xr:uid="{00000000-0005-0000-0000-0000923D0000}"/>
    <cellStyle name="Date 3 3 2 3 2 2 2 2 2 3" xfId="16258" xr:uid="{00000000-0005-0000-0000-0000933D0000}"/>
    <cellStyle name="Date 3 3 2 3 2 2 2 2 2 3 2" xfId="16259" xr:uid="{00000000-0005-0000-0000-0000943D0000}"/>
    <cellStyle name="Date 3 3 2 3 2 2 2 2 2 4" xfId="16260" xr:uid="{00000000-0005-0000-0000-0000953D0000}"/>
    <cellStyle name="Date 3 3 2 3 2 2 2 2 3" xfId="16261" xr:uid="{00000000-0005-0000-0000-0000963D0000}"/>
    <cellStyle name="Date 3 3 2 3 2 2 2 2 3 2" xfId="16262" xr:uid="{00000000-0005-0000-0000-0000973D0000}"/>
    <cellStyle name="Date 3 3 2 3 2 2 2 2 3 2 2" xfId="16263" xr:uid="{00000000-0005-0000-0000-0000983D0000}"/>
    <cellStyle name="Date 3 3 2 3 2 2 2 2 4" xfId="16264" xr:uid="{00000000-0005-0000-0000-0000993D0000}"/>
    <cellStyle name="Date 3 3 2 3 2 2 2 2 5" xfId="16265" xr:uid="{00000000-0005-0000-0000-00009A3D0000}"/>
    <cellStyle name="Date 3 3 2 3 2 2 2 2 6" xfId="16266" xr:uid="{00000000-0005-0000-0000-00009B3D0000}"/>
    <cellStyle name="Date 3 3 2 3 2 2 2 2 7" xfId="16267" xr:uid="{00000000-0005-0000-0000-00009C3D0000}"/>
    <cellStyle name="Date 3 3 2 3 2 2 2 3" xfId="16268" xr:uid="{00000000-0005-0000-0000-00009D3D0000}"/>
    <cellStyle name="Date 3 3 2 3 2 2 2 3 2" xfId="16269" xr:uid="{00000000-0005-0000-0000-00009E3D0000}"/>
    <cellStyle name="Date 3 3 2 3 2 2 2 3 3" xfId="16270" xr:uid="{00000000-0005-0000-0000-00009F3D0000}"/>
    <cellStyle name="Date 3 3 2 3 2 2 2 3 3 2" xfId="16271" xr:uid="{00000000-0005-0000-0000-0000A03D0000}"/>
    <cellStyle name="Date 3 3 2 3 2 2 2 3 4" xfId="16272" xr:uid="{00000000-0005-0000-0000-0000A13D0000}"/>
    <cellStyle name="Date 3 3 2 3 2 2 2 4" xfId="16273" xr:uid="{00000000-0005-0000-0000-0000A23D0000}"/>
    <cellStyle name="Date 3 3 2 3 2 2 2 4 2" xfId="16274" xr:uid="{00000000-0005-0000-0000-0000A33D0000}"/>
    <cellStyle name="Date 3 3 2 3 2 2 2 4 2 2" xfId="16275" xr:uid="{00000000-0005-0000-0000-0000A43D0000}"/>
    <cellStyle name="Date 3 3 2 3 2 2 2 5" xfId="16276" xr:uid="{00000000-0005-0000-0000-0000A53D0000}"/>
    <cellStyle name="Date 3 3 2 3 2 2 2 6" xfId="16277" xr:uid="{00000000-0005-0000-0000-0000A63D0000}"/>
    <cellStyle name="Date 3 3 2 3 2 2 2 7" xfId="16278" xr:uid="{00000000-0005-0000-0000-0000A73D0000}"/>
    <cellStyle name="Date 3 3 2 3 2 2 2 8" xfId="16279" xr:uid="{00000000-0005-0000-0000-0000A83D0000}"/>
    <cellStyle name="Date 3 3 2 3 2 2 3" xfId="16280" xr:uid="{00000000-0005-0000-0000-0000A93D0000}"/>
    <cellStyle name="Date 3 3 2 3 2 2 3 2" xfId="16281" xr:uid="{00000000-0005-0000-0000-0000AA3D0000}"/>
    <cellStyle name="Date 3 3 2 3 2 2 3 2 2" xfId="16282" xr:uid="{00000000-0005-0000-0000-0000AB3D0000}"/>
    <cellStyle name="Date 3 3 2 3 2 2 3 2 3" xfId="16283" xr:uid="{00000000-0005-0000-0000-0000AC3D0000}"/>
    <cellStyle name="Date 3 3 2 3 2 2 3 2 3 2" xfId="16284" xr:uid="{00000000-0005-0000-0000-0000AD3D0000}"/>
    <cellStyle name="Date 3 3 2 3 2 2 3 2 4" xfId="16285" xr:uid="{00000000-0005-0000-0000-0000AE3D0000}"/>
    <cellStyle name="Date 3 3 2 3 2 2 3 3" xfId="16286" xr:uid="{00000000-0005-0000-0000-0000AF3D0000}"/>
    <cellStyle name="Date 3 3 2 3 2 2 3 3 2" xfId="16287" xr:uid="{00000000-0005-0000-0000-0000B03D0000}"/>
    <cellStyle name="Date 3 3 2 3 2 2 3 3 2 2" xfId="16288" xr:uid="{00000000-0005-0000-0000-0000B13D0000}"/>
    <cellStyle name="Date 3 3 2 3 2 2 3 4" xfId="16289" xr:uid="{00000000-0005-0000-0000-0000B23D0000}"/>
    <cellStyle name="Date 3 3 2 3 2 2 3 5" xfId="16290" xr:uid="{00000000-0005-0000-0000-0000B33D0000}"/>
    <cellStyle name="Date 3 3 2 3 2 2 3 6" xfId="16291" xr:uid="{00000000-0005-0000-0000-0000B43D0000}"/>
    <cellStyle name="Date 3 3 2 3 2 2 3 7" xfId="16292" xr:uid="{00000000-0005-0000-0000-0000B53D0000}"/>
    <cellStyle name="Date 3 3 2 3 2 2 4" xfId="16293" xr:uid="{00000000-0005-0000-0000-0000B63D0000}"/>
    <cellStyle name="Date 3 3 2 3 2 2 4 2" xfId="16294" xr:uid="{00000000-0005-0000-0000-0000B73D0000}"/>
    <cellStyle name="Date 3 3 2 3 2 2 4 3" xfId="16295" xr:uid="{00000000-0005-0000-0000-0000B83D0000}"/>
    <cellStyle name="Date 3 3 2 3 2 2 4 3 2" xfId="16296" xr:uid="{00000000-0005-0000-0000-0000B93D0000}"/>
    <cellStyle name="Date 3 3 2 3 2 2 5" xfId="16297" xr:uid="{00000000-0005-0000-0000-0000BA3D0000}"/>
    <cellStyle name="Date 3 3 2 3 2 3" xfId="16298" xr:uid="{00000000-0005-0000-0000-0000BB3D0000}"/>
    <cellStyle name="Date 3 3 2 3 2 3 2" xfId="16299" xr:uid="{00000000-0005-0000-0000-0000BC3D0000}"/>
    <cellStyle name="Date 3 3 2 3 2 3 2 2" xfId="16300" xr:uid="{00000000-0005-0000-0000-0000BD3D0000}"/>
    <cellStyle name="Date 3 3 2 3 2 3 2 2 2" xfId="16301" xr:uid="{00000000-0005-0000-0000-0000BE3D0000}"/>
    <cellStyle name="Date 3 3 2 3 2 3 2 2 3" xfId="16302" xr:uid="{00000000-0005-0000-0000-0000BF3D0000}"/>
    <cellStyle name="Date 3 3 2 3 2 3 2 2 3 2" xfId="16303" xr:uid="{00000000-0005-0000-0000-0000C03D0000}"/>
    <cellStyle name="Date 3 3 2 3 2 3 2 2 4" xfId="16304" xr:uid="{00000000-0005-0000-0000-0000C13D0000}"/>
    <cellStyle name="Date 3 3 2 3 2 3 2 3" xfId="16305" xr:uid="{00000000-0005-0000-0000-0000C23D0000}"/>
    <cellStyle name="Date 3 3 2 3 2 3 2 3 2" xfId="16306" xr:uid="{00000000-0005-0000-0000-0000C33D0000}"/>
    <cellStyle name="Date 3 3 2 3 2 3 2 3 2 2" xfId="16307" xr:uid="{00000000-0005-0000-0000-0000C43D0000}"/>
    <cellStyle name="Date 3 3 2 3 2 3 2 4" xfId="16308" xr:uid="{00000000-0005-0000-0000-0000C53D0000}"/>
    <cellStyle name="Date 3 3 2 3 2 3 2 5" xfId="16309" xr:uid="{00000000-0005-0000-0000-0000C63D0000}"/>
    <cellStyle name="Date 3 3 2 3 2 3 2 6" xfId="16310" xr:uid="{00000000-0005-0000-0000-0000C73D0000}"/>
    <cellStyle name="Date 3 3 2 3 2 3 2 7" xfId="16311" xr:uid="{00000000-0005-0000-0000-0000C83D0000}"/>
    <cellStyle name="Date 3 3 2 3 2 3 3" xfId="16312" xr:uid="{00000000-0005-0000-0000-0000C93D0000}"/>
    <cellStyle name="Date 3 3 2 3 2 3 3 2" xfId="16313" xr:uid="{00000000-0005-0000-0000-0000CA3D0000}"/>
    <cellStyle name="Date 3 3 2 3 2 3 3 3" xfId="16314" xr:uid="{00000000-0005-0000-0000-0000CB3D0000}"/>
    <cellStyle name="Date 3 3 2 3 2 3 3 3 2" xfId="16315" xr:uid="{00000000-0005-0000-0000-0000CC3D0000}"/>
    <cellStyle name="Date 3 3 2 3 2 3 3 4" xfId="16316" xr:uid="{00000000-0005-0000-0000-0000CD3D0000}"/>
    <cellStyle name="Date 3 3 2 3 2 3 4" xfId="16317" xr:uid="{00000000-0005-0000-0000-0000CE3D0000}"/>
    <cellStyle name="Date 3 3 2 3 2 3 4 2" xfId="16318" xr:uid="{00000000-0005-0000-0000-0000CF3D0000}"/>
    <cellStyle name="Date 3 3 2 3 2 3 4 2 2" xfId="16319" xr:uid="{00000000-0005-0000-0000-0000D03D0000}"/>
    <cellStyle name="Date 3 3 2 3 2 3 5" xfId="16320" xr:uid="{00000000-0005-0000-0000-0000D13D0000}"/>
    <cellStyle name="Date 3 3 2 3 2 3 6" xfId="16321" xr:uid="{00000000-0005-0000-0000-0000D23D0000}"/>
    <cellStyle name="Date 3 3 2 3 2 3 7" xfId="16322" xr:uid="{00000000-0005-0000-0000-0000D33D0000}"/>
    <cellStyle name="Date 3 3 2 3 2 3 8" xfId="16323" xr:uid="{00000000-0005-0000-0000-0000D43D0000}"/>
    <cellStyle name="Date 3 3 2 3 2 4" xfId="16324" xr:uid="{00000000-0005-0000-0000-0000D53D0000}"/>
    <cellStyle name="Date 3 3 2 3 2 4 2" xfId="16325" xr:uid="{00000000-0005-0000-0000-0000D63D0000}"/>
    <cellStyle name="Date 3 3 2 3 2 4 2 2" xfId="16326" xr:uid="{00000000-0005-0000-0000-0000D73D0000}"/>
    <cellStyle name="Date 3 3 2 3 2 4 2 3" xfId="16327" xr:uid="{00000000-0005-0000-0000-0000D83D0000}"/>
    <cellStyle name="Date 3 3 2 3 2 4 2 3 2" xfId="16328" xr:uid="{00000000-0005-0000-0000-0000D93D0000}"/>
    <cellStyle name="Date 3 3 2 3 2 4 2 4" xfId="16329" xr:uid="{00000000-0005-0000-0000-0000DA3D0000}"/>
    <cellStyle name="Date 3 3 2 3 2 4 3" xfId="16330" xr:uid="{00000000-0005-0000-0000-0000DB3D0000}"/>
    <cellStyle name="Date 3 3 2 3 2 4 3 2" xfId="16331" xr:uid="{00000000-0005-0000-0000-0000DC3D0000}"/>
    <cellStyle name="Date 3 3 2 3 2 4 3 2 2" xfId="16332" xr:uid="{00000000-0005-0000-0000-0000DD3D0000}"/>
    <cellStyle name="Date 3 3 2 3 2 4 4" xfId="16333" xr:uid="{00000000-0005-0000-0000-0000DE3D0000}"/>
    <cellStyle name="Date 3 3 2 3 2 4 5" xfId="16334" xr:uid="{00000000-0005-0000-0000-0000DF3D0000}"/>
    <cellStyle name="Date 3 3 2 3 2 4 6" xfId="16335" xr:uid="{00000000-0005-0000-0000-0000E03D0000}"/>
    <cellStyle name="Date 3 3 2 3 2 4 7" xfId="16336" xr:uid="{00000000-0005-0000-0000-0000E13D0000}"/>
    <cellStyle name="Date 3 3 2 3 2 5" xfId="16337" xr:uid="{00000000-0005-0000-0000-0000E23D0000}"/>
    <cellStyle name="Date 3 3 2 3 2 5 2" xfId="16338" xr:uid="{00000000-0005-0000-0000-0000E33D0000}"/>
    <cellStyle name="Date 3 3 2 3 2 5 3" xfId="16339" xr:uid="{00000000-0005-0000-0000-0000E43D0000}"/>
    <cellStyle name="Date 3 3 2 3 2 5 3 2" xfId="16340" xr:uid="{00000000-0005-0000-0000-0000E53D0000}"/>
    <cellStyle name="Date 3 3 2 3 2 6" xfId="16341" xr:uid="{00000000-0005-0000-0000-0000E63D0000}"/>
    <cellStyle name="Date 3 3 2 3 2 7" xfId="16342" xr:uid="{00000000-0005-0000-0000-0000E73D0000}"/>
    <cellStyle name="Date 3 3 2 3 2 8" xfId="16343" xr:uid="{00000000-0005-0000-0000-0000E83D0000}"/>
    <cellStyle name="Date 3 3 2 3 2 9" xfId="16344" xr:uid="{00000000-0005-0000-0000-0000E93D0000}"/>
    <cellStyle name="Date 3 3 2 3 3" xfId="16345" xr:uid="{00000000-0005-0000-0000-0000EA3D0000}"/>
    <cellStyle name="Date 3 3 2 3 3 2" xfId="16346" xr:uid="{00000000-0005-0000-0000-0000EB3D0000}"/>
    <cellStyle name="Date 3 3 2 3 3 2 2" xfId="16347" xr:uid="{00000000-0005-0000-0000-0000EC3D0000}"/>
    <cellStyle name="Date 3 3 2 3 3 2 2 2" xfId="16348" xr:uid="{00000000-0005-0000-0000-0000ED3D0000}"/>
    <cellStyle name="Date 3 3 2 3 3 2 2 2 2" xfId="16349" xr:uid="{00000000-0005-0000-0000-0000EE3D0000}"/>
    <cellStyle name="Date 3 3 2 3 3 2 2 2 3" xfId="16350" xr:uid="{00000000-0005-0000-0000-0000EF3D0000}"/>
    <cellStyle name="Date 3 3 2 3 3 2 2 2 3 2" xfId="16351" xr:uid="{00000000-0005-0000-0000-0000F03D0000}"/>
    <cellStyle name="Date 3 3 2 3 3 2 2 2 4" xfId="16352" xr:uid="{00000000-0005-0000-0000-0000F13D0000}"/>
    <cellStyle name="Date 3 3 2 3 3 2 2 3" xfId="16353" xr:uid="{00000000-0005-0000-0000-0000F23D0000}"/>
    <cellStyle name="Date 3 3 2 3 3 2 2 3 2" xfId="16354" xr:uid="{00000000-0005-0000-0000-0000F33D0000}"/>
    <cellStyle name="Date 3 3 2 3 3 2 2 3 2 2" xfId="16355" xr:uid="{00000000-0005-0000-0000-0000F43D0000}"/>
    <cellStyle name="Date 3 3 2 3 3 2 2 4" xfId="16356" xr:uid="{00000000-0005-0000-0000-0000F53D0000}"/>
    <cellStyle name="Date 3 3 2 3 3 2 2 5" xfId="16357" xr:uid="{00000000-0005-0000-0000-0000F63D0000}"/>
    <cellStyle name="Date 3 3 2 3 3 2 2 6" xfId="16358" xr:uid="{00000000-0005-0000-0000-0000F73D0000}"/>
    <cellStyle name="Date 3 3 2 3 3 2 2 7" xfId="16359" xr:uid="{00000000-0005-0000-0000-0000F83D0000}"/>
    <cellStyle name="Date 3 3 2 3 3 2 3" xfId="16360" xr:uid="{00000000-0005-0000-0000-0000F93D0000}"/>
    <cellStyle name="Date 3 3 2 3 3 2 3 2" xfId="16361" xr:uid="{00000000-0005-0000-0000-0000FA3D0000}"/>
    <cellStyle name="Date 3 3 2 3 3 2 3 3" xfId="16362" xr:uid="{00000000-0005-0000-0000-0000FB3D0000}"/>
    <cellStyle name="Date 3 3 2 3 3 2 3 3 2" xfId="16363" xr:uid="{00000000-0005-0000-0000-0000FC3D0000}"/>
    <cellStyle name="Date 3 3 2 3 3 2 3 4" xfId="16364" xr:uid="{00000000-0005-0000-0000-0000FD3D0000}"/>
    <cellStyle name="Date 3 3 2 3 3 2 4" xfId="16365" xr:uid="{00000000-0005-0000-0000-0000FE3D0000}"/>
    <cellStyle name="Date 3 3 2 3 3 2 4 2" xfId="16366" xr:uid="{00000000-0005-0000-0000-0000FF3D0000}"/>
    <cellStyle name="Date 3 3 2 3 3 2 4 2 2" xfId="16367" xr:uid="{00000000-0005-0000-0000-0000003E0000}"/>
    <cellStyle name="Date 3 3 2 3 3 2 5" xfId="16368" xr:uid="{00000000-0005-0000-0000-0000013E0000}"/>
    <cellStyle name="Date 3 3 2 3 3 2 6" xfId="16369" xr:uid="{00000000-0005-0000-0000-0000023E0000}"/>
    <cellStyle name="Date 3 3 2 3 3 2 7" xfId="16370" xr:uid="{00000000-0005-0000-0000-0000033E0000}"/>
    <cellStyle name="Date 3 3 2 3 3 2 8" xfId="16371" xr:uid="{00000000-0005-0000-0000-0000043E0000}"/>
    <cellStyle name="Date 3 3 2 3 3 3" xfId="16372" xr:uid="{00000000-0005-0000-0000-0000053E0000}"/>
    <cellStyle name="Date 3 3 2 3 3 3 2" xfId="16373" xr:uid="{00000000-0005-0000-0000-0000063E0000}"/>
    <cellStyle name="Date 3 3 2 3 3 3 2 2" xfId="16374" xr:uid="{00000000-0005-0000-0000-0000073E0000}"/>
    <cellStyle name="Date 3 3 2 3 3 3 2 3" xfId="16375" xr:uid="{00000000-0005-0000-0000-0000083E0000}"/>
    <cellStyle name="Date 3 3 2 3 3 3 2 3 2" xfId="16376" xr:uid="{00000000-0005-0000-0000-0000093E0000}"/>
    <cellStyle name="Date 3 3 2 3 3 3 2 4" xfId="16377" xr:uid="{00000000-0005-0000-0000-00000A3E0000}"/>
    <cellStyle name="Date 3 3 2 3 3 3 3" xfId="16378" xr:uid="{00000000-0005-0000-0000-00000B3E0000}"/>
    <cellStyle name="Date 3 3 2 3 3 3 3 2" xfId="16379" xr:uid="{00000000-0005-0000-0000-00000C3E0000}"/>
    <cellStyle name="Date 3 3 2 3 3 3 3 2 2" xfId="16380" xr:uid="{00000000-0005-0000-0000-00000D3E0000}"/>
    <cellStyle name="Date 3 3 2 3 3 3 4" xfId="16381" xr:uid="{00000000-0005-0000-0000-00000E3E0000}"/>
    <cellStyle name="Date 3 3 2 3 3 3 5" xfId="16382" xr:uid="{00000000-0005-0000-0000-00000F3E0000}"/>
    <cellStyle name="Date 3 3 2 3 3 3 6" xfId="16383" xr:uid="{00000000-0005-0000-0000-0000103E0000}"/>
    <cellStyle name="Date 3 3 2 3 3 3 7" xfId="16384" xr:uid="{00000000-0005-0000-0000-0000113E0000}"/>
    <cellStyle name="Date 3 3 2 3 3 4" xfId="16385" xr:uid="{00000000-0005-0000-0000-0000123E0000}"/>
    <cellStyle name="Date 3 3 2 3 3 4 2" xfId="16386" xr:uid="{00000000-0005-0000-0000-0000133E0000}"/>
    <cellStyle name="Date 3 3 2 3 3 4 3" xfId="16387" xr:uid="{00000000-0005-0000-0000-0000143E0000}"/>
    <cellStyle name="Date 3 3 2 3 3 4 3 2" xfId="16388" xr:uid="{00000000-0005-0000-0000-0000153E0000}"/>
    <cellStyle name="Date 3 3 2 3 3 5" xfId="16389" xr:uid="{00000000-0005-0000-0000-0000163E0000}"/>
    <cellStyle name="Date 3 3 2 3 4" xfId="16390" xr:uid="{00000000-0005-0000-0000-0000173E0000}"/>
    <cellStyle name="Date 3 3 2 3 4 2" xfId="16391" xr:uid="{00000000-0005-0000-0000-0000183E0000}"/>
    <cellStyle name="Date 3 3 2 3 4 2 2" xfId="16392" xr:uid="{00000000-0005-0000-0000-0000193E0000}"/>
    <cellStyle name="Date 3 3 2 3 4 2 2 2" xfId="16393" xr:uid="{00000000-0005-0000-0000-00001A3E0000}"/>
    <cellStyle name="Date 3 3 2 3 4 2 2 2 2" xfId="16394" xr:uid="{00000000-0005-0000-0000-00001B3E0000}"/>
    <cellStyle name="Date 3 3 2 3 4 2 2 2 2 2" xfId="16395" xr:uid="{00000000-0005-0000-0000-00001C3E0000}"/>
    <cellStyle name="Date 3 3 2 3 4 2 2 2 2 3" xfId="16396" xr:uid="{00000000-0005-0000-0000-00001D3E0000}"/>
    <cellStyle name="Date 3 3 2 3 4 2 2 2 2 3 2" xfId="16397" xr:uid="{00000000-0005-0000-0000-00001E3E0000}"/>
    <cellStyle name="Date 3 3 2 3 4 2 2 2 2 4" xfId="16398" xr:uid="{00000000-0005-0000-0000-00001F3E0000}"/>
    <cellStyle name="Date 3 3 2 3 4 2 2 2 3" xfId="16399" xr:uid="{00000000-0005-0000-0000-0000203E0000}"/>
    <cellStyle name="Date 3 3 2 3 4 2 2 2 3 2" xfId="16400" xr:uid="{00000000-0005-0000-0000-0000213E0000}"/>
    <cellStyle name="Date 3 3 2 3 4 2 2 2 3 2 2" xfId="16401" xr:uid="{00000000-0005-0000-0000-0000223E0000}"/>
    <cellStyle name="Date 3 3 2 3 4 2 2 2 4" xfId="16402" xr:uid="{00000000-0005-0000-0000-0000233E0000}"/>
    <cellStyle name="Date 3 3 2 3 4 2 2 2 5" xfId="16403" xr:uid="{00000000-0005-0000-0000-0000243E0000}"/>
    <cellStyle name="Date 3 3 2 3 4 2 2 2 6" xfId="16404" xr:uid="{00000000-0005-0000-0000-0000253E0000}"/>
    <cellStyle name="Date 3 3 2 3 4 2 2 2 7" xfId="16405" xr:uid="{00000000-0005-0000-0000-0000263E0000}"/>
    <cellStyle name="Date 3 3 2 3 4 2 2 3" xfId="16406" xr:uid="{00000000-0005-0000-0000-0000273E0000}"/>
    <cellStyle name="Date 3 3 2 3 4 2 2 3 2" xfId="16407" xr:uid="{00000000-0005-0000-0000-0000283E0000}"/>
    <cellStyle name="Date 3 3 2 3 4 2 2 3 3" xfId="16408" xr:uid="{00000000-0005-0000-0000-0000293E0000}"/>
    <cellStyle name="Date 3 3 2 3 4 2 2 3 3 2" xfId="16409" xr:uid="{00000000-0005-0000-0000-00002A3E0000}"/>
    <cellStyle name="Date 3 3 2 3 4 2 2 3 4" xfId="16410" xr:uid="{00000000-0005-0000-0000-00002B3E0000}"/>
    <cellStyle name="Date 3 3 2 3 4 2 2 4" xfId="16411" xr:uid="{00000000-0005-0000-0000-00002C3E0000}"/>
    <cellStyle name="Date 3 3 2 3 4 2 2 4 2" xfId="16412" xr:uid="{00000000-0005-0000-0000-00002D3E0000}"/>
    <cellStyle name="Date 3 3 2 3 4 2 2 4 2 2" xfId="16413" xr:uid="{00000000-0005-0000-0000-00002E3E0000}"/>
    <cellStyle name="Date 3 3 2 3 4 2 2 5" xfId="16414" xr:uid="{00000000-0005-0000-0000-00002F3E0000}"/>
    <cellStyle name="Date 3 3 2 3 4 2 2 6" xfId="16415" xr:uid="{00000000-0005-0000-0000-0000303E0000}"/>
    <cellStyle name="Date 3 3 2 3 4 2 2 7" xfId="16416" xr:uid="{00000000-0005-0000-0000-0000313E0000}"/>
    <cellStyle name="Date 3 3 2 3 4 2 2 8" xfId="16417" xr:uid="{00000000-0005-0000-0000-0000323E0000}"/>
    <cellStyle name="Date 3 3 2 3 4 2 3" xfId="16418" xr:uid="{00000000-0005-0000-0000-0000333E0000}"/>
    <cellStyle name="Date 3 3 2 3 4 2 3 2" xfId="16419" xr:uid="{00000000-0005-0000-0000-0000343E0000}"/>
    <cellStyle name="Date 3 3 2 3 4 2 3 2 2" xfId="16420" xr:uid="{00000000-0005-0000-0000-0000353E0000}"/>
    <cellStyle name="Date 3 3 2 3 4 2 3 2 3" xfId="16421" xr:uid="{00000000-0005-0000-0000-0000363E0000}"/>
    <cellStyle name="Date 3 3 2 3 4 2 3 2 3 2" xfId="16422" xr:uid="{00000000-0005-0000-0000-0000373E0000}"/>
    <cellStyle name="Date 3 3 2 3 4 2 3 2 4" xfId="16423" xr:uid="{00000000-0005-0000-0000-0000383E0000}"/>
    <cellStyle name="Date 3 3 2 3 4 2 3 3" xfId="16424" xr:uid="{00000000-0005-0000-0000-0000393E0000}"/>
    <cellStyle name="Date 3 3 2 3 4 2 3 3 2" xfId="16425" xr:uid="{00000000-0005-0000-0000-00003A3E0000}"/>
    <cellStyle name="Date 3 3 2 3 4 2 3 3 2 2" xfId="16426" xr:uid="{00000000-0005-0000-0000-00003B3E0000}"/>
    <cellStyle name="Date 3 3 2 3 4 2 3 4" xfId="16427" xr:uid="{00000000-0005-0000-0000-00003C3E0000}"/>
    <cellStyle name="Date 3 3 2 3 4 2 3 5" xfId="16428" xr:uid="{00000000-0005-0000-0000-00003D3E0000}"/>
    <cellStyle name="Date 3 3 2 3 4 2 3 6" xfId="16429" xr:uid="{00000000-0005-0000-0000-00003E3E0000}"/>
    <cellStyle name="Date 3 3 2 3 4 2 3 7" xfId="16430" xr:uid="{00000000-0005-0000-0000-00003F3E0000}"/>
    <cellStyle name="Date 3 3 2 3 4 2 4" xfId="16431" xr:uid="{00000000-0005-0000-0000-0000403E0000}"/>
    <cellStyle name="Date 3 3 2 3 4 2 4 2" xfId="16432" xr:uid="{00000000-0005-0000-0000-0000413E0000}"/>
    <cellStyle name="Date 3 3 2 3 4 2 4 3" xfId="16433" xr:uid="{00000000-0005-0000-0000-0000423E0000}"/>
    <cellStyle name="Date 3 3 2 3 4 2 4 3 2" xfId="16434" xr:uid="{00000000-0005-0000-0000-0000433E0000}"/>
    <cellStyle name="Date 3 3 2 3 4 2 5" xfId="16435" xr:uid="{00000000-0005-0000-0000-0000443E0000}"/>
    <cellStyle name="Date 3 3 2 3 4 3" xfId="16436" xr:uid="{00000000-0005-0000-0000-0000453E0000}"/>
    <cellStyle name="Date 3 3 2 3 4 3 2" xfId="16437" xr:uid="{00000000-0005-0000-0000-0000463E0000}"/>
    <cellStyle name="Date 3 3 2 3 4 3 2 2" xfId="16438" xr:uid="{00000000-0005-0000-0000-0000473E0000}"/>
    <cellStyle name="Date 3 3 2 3 4 3 2 2 2" xfId="16439" xr:uid="{00000000-0005-0000-0000-0000483E0000}"/>
    <cellStyle name="Date 3 3 2 3 4 3 2 2 3" xfId="16440" xr:uid="{00000000-0005-0000-0000-0000493E0000}"/>
    <cellStyle name="Date 3 3 2 3 4 3 2 2 3 2" xfId="16441" xr:uid="{00000000-0005-0000-0000-00004A3E0000}"/>
    <cellStyle name="Date 3 3 2 3 4 3 2 2 4" xfId="16442" xr:uid="{00000000-0005-0000-0000-00004B3E0000}"/>
    <cellStyle name="Date 3 3 2 3 4 3 2 3" xfId="16443" xr:uid="{00000000-0005-0000-0000-00004C3E0000}"/>
    <cellStyle name="Date 3 3 2 3 4 3 2 3 2" xfId="16444" xr:uid="{00000000-0005-0000-0000-00004D3E0000}"/>
    <cellStyle name="Date 3 3 2 3 4 3 2 3 2 2" xfId="16445" xr:uid="{00000000-0005-0000-0000-00004E3E0000}"/>
    <cellStyle name="Date 3 3 2 3 4 3 2 4" xfId="16446" xr:uid="{00000000-0005-0000-0000-00004F3E0000}"/>
    <cellStyle name="Date 3 3 2 3 4 3 2 5" xfId="16447" xr:uid="{00000000-0005-0000-0000-0000503E0000}"/>
    <cellStyle name="Date 3 3 2 3 4 3 2 6" xfId="16448" xr:uid="{00000000-0005-0000-0000-0000513E0000}"/>
    <cellStyle name="Date 3 3 2 3 4 3 2 7" xfId="16449" xr:uid="{00000000-0005-0000-0000-0000523E0000}"/>
    <cellStyle name="Date 3 3 2 3 4 3 3" xfId="16450" xr:uid="{00000000-0005-0000-0000-0000533E0000}"/>
    <cellStyle name="Date 3 3 2 3 4 3 3 2" xfId="16451" xr:uid="{00000000-0005-0000-0000-0000543E0000}"/>
    <cellStyle name="Date 3 3 2 3 4 3 3 3" xfId="16452" xr:uid="{00000000-0005-0000-0000-0000553E0000}"/>
    <cellStyle name="Date 3 3 2 3 4 3 3 3 2" xfId="16453" xr:uid="{00000000-0005-0000-0000-0000563E0000}"/>
    <cellStyle name="Date 3 3 2 3 4 3 3 4" xfId="16454" xr:uid="{00000000-0005-0000-0000-0000573E0000}"/>
    <cellStyle name="Date 3 3 2 3 4 3 4" xfId="16455" xr:uid="{00000000-0005-0000-0000-0000583E0000}"/>
    <cellStyle name="Date 3 3 2 3 4 3 4 2" xfId="16456" xr:uid="{00000000-0005-0000-0000-0000593E0000}"/>
    <cellStyle name="Date 3 3 2 3 4 3 4 2 2" xfId="16457" xr:uid="{00000000-0005-0000-0000-00005A3E0000}"/>
    <cellStyle name="Date 3 3 2 3 4 3 5" xfId="16458" xr:uid="{00000000-0005-0000-0000-00005B3E0000}"/>
    <cellStyle name="Date 3 3 2 3 4 3 6" xfId="16459" xr:uid="{00000000-0005-0000-0000-00005C3E0000}"/>
    <cellStyle name="Date 3 3 2 3 4 3 7" xfId="16460" xr:uid="{00000000-0005-0000-0000-00005D3E0000}"/>
    <cellStyle name="Date 3 3 2 3 4 3 8" xfId="16461" xr:uid="{00000000-0005-0000-0000-00005E3E0000}"/>
    <cellStyle name="Date 3 3 2 3 4 4" xfId="16462" xr:uid="{00000000-0005-0000-0000-00005F3E0000}"/>
    <cellStyle name="Date 3 3 2 3 4 4 2" xfId="16463" xr:uid="{00000000-0005-0000-0000-0000603E0000}"/>
    <cellStyle name="Date 3 3 2 3 4 4 2 2" xfId="16464" xr:uid="{00000000-0005-0000-0000-0000613E0000}"/>
    <cellStyle name="Date 3 3 2 3 4 4 2 3" xfId="16465" xr:uid="{00000000-0005-0000-0000-0000623E0000}"/>
    <cellStyle name="Date 3 3 2 3 4 4 2 3 2" xfId="16466" xr:uid="{00000000-0005-0000-0000-0000633E0000}"/>
    <cellStyle name="Date 3 3 2 3 4 4 2 4" xfId="16467" xr:uid="{00000000-0005-0000-0000-0000643E0000}"/>
    <cellStyle name="Date 3 3 2 3 4 4 3" xfId="16468" xr:uid="{00000000-0005-0000-0000-0000653E0000}"/>
    <cellStyle name="Date 3 3 2 3 4 4 3 2" xfId="16469" xr:uid="{00000000-0005-0000-0000-0000663E0000}"/>
    <cellStyle name="Date 3 3 2 3 4 4 3 2 2" xfId="16470" xr:uid="{00000000-0005-0000-0000-0000673E0000}"/>
    <cellStyle name="Date 3 3 2 3 4 4 4" xfId="16471" xr:uid="{00000000-0005-0000-0000-0000683E0000}"/>
    <cellStyle name="Date 3 3 2 3 4 4 5" xfId="16472" xr:uid="{00000000-0005-0000-0000-0000693E0000}"/>
    <cellStyle name="Date 3 3 2 3 4 4 6" xfId="16473" xr:uid="{00000000-0005-0000-0000-00006A3E0000}"/>
    <cellStyle name="Date 3 3 2 3 4 4 7" xfId="16474" xr:uid="{00000000-0005-0000-0000-00006B3E0000}"/>
    <cellStyle name="Date 3 3 2 3 4 5" xfId="16475" xr:uid="{00000000-0005-0000-0000-00006C3E0000}"/>
    <cellStyle name="Date 3 3 2 3 4 5 2" xfId="16476" xr:uid="{00000000-0005-0000-0000-00006D3E0000}"/>
    <cellStyle name="Date 3 3 2 3 4 5 3" xfId="16477" xr:uid="{00000000-0005-0000-0000-00006E3E0000}"/>
    <cellStyle name="Date 3 3 2 3 4 5 3 2" xfId="16478" xr:uid="{00000000-0005-0000-0000-00006F3E0000}"/>
    <cellStyle name="Date 3 3 2 3 4 6" xfId="16479" xr:uid="{00000000-0005-0000-0000-0000703E0000}"/>
    <cellStyle name="Date 3 3 2 3 4 7" xfId="16480" xr:uid="{00000000-0005-0000-0000-0000713E0000}"/>
    <cellStyle name="Date 3 3 2 3 4 8" xfId="16481" xr:uid="{00000000-0005-0000-0000-0000723E0000}"/>
    <cellStyle name="Date 3 3 2 3 4 9" xfId="16482" xr:uid="{00000000-0005-0000-0000-0000733E0000}"/>
    <cellStyle name="Date 3 3 2 3 5" xfId="16483" xr:uid="{00000000-0005-0000-0000-0000743E0000}"/>
    <cellStyle name="Date 3 3 2 3 5 2" xfId="16484" xr:uid="{00000000-0005-0000-0000-0000753E0000}"/>
    <cellStyle name="Date 3 3 2 3 5 2 2" xfId="16485" xr:uid="{00000000-0005-0000-0000-0000763E0000}"/>
    <cellStyle name="Date 3 3 2 3 5 2 2 2" xfId="16486" xr:uid="{00000000-0005-0000-0000-0000773E0000}"/>
    <cellStyle name="Date 3 3 2 3 5 2 2 3" xfId="16487" xr:uid="{00000000-0005-0000-0000-0000783E0000}"/>
    <cellStyle name="Date 3 3 2 3 5 2 2 3 2" xfId="16488" xr:uid="{00000000-0005-0000-0000-0000793E0000}"/>
    <cellStyle name="Date 3 3 2 3 5 2 2 4" xfId="16489" xr:uid="{00000000-0005-0000-0000-00007A3E0000}"/>
    <cellStyle name="Date 3 3 2 3 5 2 3" xfId="16490" xr:uid="{00000000-0005-0000-0000-00007B3E0000}"/>
    <cellStyle name="Date 3 3 2 3 5 2 3 2" xfId="16491" xr:uid="{00000000-0005-0000-0000-00007C3E0000}"/>
    <cellStyle name="Date 3 3 2 3 5 2 3 2 2" xfId="16492" xr:uid="{00000000-0005-0000-0000-00007D3E0000}"/>
    <cellStyle name="Date 3 3 2 3 5 2 4" xfId="16493" xr:uid="{00000000-0005-0000-0000-00007E3E0000}"/>
    <cellStyle name="Date 3 3 2 3 5 2 5" xfId="16494" xr:uid="{00000000-0005-0000-0000-00007F3E0000}"/>
    <cellStyle name="Date 3 3 2 3 5 2 6" xfId="16495" xr:uid="{00000000-0005-0000-0000-0000803E0000}"/>
    <cellStyle name="Date 3 3 2 3 5 2 7" xfId="16496" xr:uid="{00000000-0005-0000-0000-0000813E0000}"/>
    <cellStyle name="Date 3 3 2 3 5 3" xfId="16497" xr:uid="{00000000-0005-0000-0000-0000823E0000}"/>
    <cellStyle name="Date 3 3 2 3 5 3 2" xfId="16498" xr:uid="{00000000-0005-0000-0000-0000833E0000}"/>
    <cellStyle name="Date 3 3 2 3 5 3 3" xfId="16499" xr:uid="{00000000-0005-0000-0000-0000843E0000}"/>
    <cellStyle name="Date 3 3 2 3 5 3 3 2" xfId="16500" xr:uid="{00000000-0005-0000-0000-0000853E0000}"/>
    <cellStyle name="Date 3 3 2 3 5 3 4" xfId="16501" xr:uid="{00000000-0005-0000-0000-0000863E0000}"/>
    <cellStyle name="Date 3 3 2 3 5 4" xfId="16502" xr:uid="{00000000-0005-0000-0000-0000873E0000}"/>
    <cellStyle name="Date 3 3 2 3 5 4 2" xfId="16503" xr:uid="{00000000-0005-0000-0000-0000883E0000}"/>
    <cellStyle name="Date 3 3 2 3 5 4 2 2" xfId="16504" xr:uid="{00000000-0005-0000-0000-0000893E0000}"/>
    <cellStyle name="Date 3 3 2 3 5 5" xfId="16505" xr:uid="{00000000-0005-0000-0000-00008A3E0000}"/>
    <cellStyle name="Date 3 3 2 3 5 6" xfId="16506" xr:uid="{00000000-0005-0000-0000-00008B3E0000}"/>
    <cellStyle name="Date 3 3 2 3 5 7" xfId="16507" xr:uid="{00000000-0005-0000-0000-00008C3E0000}"/>
    <cellStyle name="Date 3 3 2 3 5 8" xfId="16508" xr:uid="{00000000-0005-0000-0000-00008D3E0000}"/>
    <cellStyle name="Date 3 3 2 3 6" xfId="16509" xr:uid="{00000000-0005-0000-0000-00008E3E0000}"/>
    <cellStyle name="Date 3 3 2 3 6 2" xfId="16510" xr:uid="{00000000-0005-0000-0000-00008F3E0000}"/>
    <cellStyle name="Date 3 3 2 3 6 2 2" xfId="16511" xr:uid="{00000000-0005-0000-0000-0000903E0000}"/>
    <cellStyle name="Date 3 3 2 3 6 2 3" xfId="16512" xr:uid="{00000000-0005-0000-0000-0000913E0000}"/>
    <cellStyle name="Date 3 3 2 3 6 2 3 2" xfId="16513" xr:uid="{00000000-0005-0000-0000-0000923E0000}"/>
    <cellStyle name="Date 3 3 2 3 6 2 4" xfId="16514" xr:uid="{00000000-0005-0000-0000-0000933E0000}"/>
    <cellStyle name="Date 3 3 2 3 6 3" xfId="16515" xr:uid="{00000000-0005-0000-0000-0000943E0000}"/>
    <cellStyle name="Date 3 3 2 3 6 3 2" xfId="16516" xr:uid="{00000000-0005-0000-0000-0000953E0000}"/>
    <cellStyle name="Date 3 3 2 3 6 3 2 2" xfId="16517" xr:uid="{00000000-0005-0000-0000-0000963E0000}"/>
    <cellStyle name="Date 3 3 2 3 6 4" xfId="16518" xr:uid="{00000000-0005-0000-0000-0000973E0000}"/>
    <cellStyle name="Date 3 3 2 3 6 5" xfId="16519" xr:uid="{00000000-0005-0000-0000-0000983E0000}"/>
    <cellStyle name="Date 3 3 2 3 6 6" xfId="16520" xr:uid="{00000000-0005-0000-0000-0000993E0000}"/>
    <cellStyle name="Date 3 3 2 3 6 7" xfId="16521" xr:uid="{00000000-0005-0000-0000-00009A3E0000}"/>
    <cellStyle name="Date 3 3 2 3 7" xfId="16522" xr:uid="{00000000-0005-0000-0000-00009B3E0000}"/>
    <cellStyle name="Date 3 3 2 3 7 2" xfId="16523" xr:uid="{00000000-0005-0000-0000-00009C3E0000}"/>
    <cellStyle name="Date 3 3 2 3 7 3" xfId="16524" xr:uid="{00000000-0005-0000-0000-00009D3E0000}"/>
    <cellStyle name="Date 3 3 2 3 7 3 2" xfId="16525" xr:uid="{00000000-0005-0000-0000-00009E3E0000}"/>
    <cellStyle name="Date 3 3 2 3 8" xfId="16526" xr:uid="{00000000-0005-0000-0000-00009F3E0000}"/>
    <cellStyle name="Date 3 3 2 3 9" xfId="16527" xr:uid="{00000000-0005-0000-0000-0000A03E0000}"/>
    <cellStyle name="Date 3 3 2 4" xfId="16528" xr:uid="{00000000-0005-0000-0000-0000A13E0000}"/>
    <cellStyle name="Date 3 3 2 4 2" xfId="16529" xr:uid="{00000000-0005-0000-0000-0000A23E0000}"/>
    <cellStyle name="Date 3 3 2 4 2 2" xfId="16530" xr:uid="{00000000-0005-0000-0000-0000A33E0000}"/>
    <cellStyle name="Date 3 3 2 4 2 2 2" xfId="16531" xr:uid="{00000000-0005-0000-0000-0000A43E0000}"/>
    <cellStyle name="Date 3 3 2 4 2 2 2 2" xfId="16532" xr:uid="{00000000-0005-0000-0000-0000A53E0000}"/>
    <cellStyle name="Date 3 3 2 4 2 2 2 2 2" xfId="16533" xr:uid="{00000000-0005-0000-0000-0000A63E0000}"/>
    <cellStyle name="Date 3 3 2 4 2 2 2 2 3" xfId="16534" xr:uid="{00000000-0005-0000-0000-0000A73E0000}"/>
    <cellStyle name="Date 3 3 2 4 2 2 2 2 3 2" xfId="16535" xr:uid="{00000000-0005-0000-0000-0000A83E0000}"/>
    <cellStyle name="Date 3 3 2 4 2 2 2 2 4" xfId="16536" xr:uid="{00000000-0005-0000-0000-0000A93E0000}"/>
    <cellStyle name="Date 3 3 2 4 2 2 2 3" xfId="16537" xr:uid="{00000000-0005-0000-0000-0000AA3E0000}"/>
    <cellStyle name="Date 3 3 2 4 2 2 2 3 2" xfId="16538" xr:uid="{00000000-0005-0000-0000-0000AB3E0000}"/>
    <cellStyle name="Date 3 3 2 4 2 2 2 3 2 2" xfId="16539" xr:uid="{00000000-0005-0000-0000-0000AC3E0000}"/>
    <cellStyle name="Date 3 3 2 4 2 2 2 4" xfId="16540" xr:uid="{00000000-0005-0000-0000-0000AD3E0000}"/>
    <cellStyle name="Date 3 3 2 4 2 2 2 5" xfId="16541" xr:uid="{00000000-0005-0000-0000-0000AE3E0000}"/>
    <cellStyle name="Date 3 3 2 4 2 2 2 6" xfId="16542" xr:uid="{00000000-0005-0000-0000-0000AF3E0000}"/>
    <cellStyle name="Date 3 3 2 4 2 2 2 7" xfId="16543" xr:uid="{00000000-0005-0000-0000-0000B03E0000}"/>
    <cellStyle name="Date 3 3 2 4 2 2 3" xfId="16544" xr:uid="{00000000-0005-0000-0000-0000B13E0000}"/>
    <cellStyle name="Date 3 3 2 4 2 2 3 2" xfId="16545" xr:uid="{00000000-0005-0000-0000-0000B23E0000}"/>
    <cellStyle name="Date 3 3 2 4 2 2 3 3" xfId="16546" xr:uid="{00000000-0005-0000-0000-0000B33E0000}"/>
    <cellStyle name="Date 3 3 2 4 2 2 3 3 2" xfId="16547" xr:uid="{00000000-0005-0000-0000-0000B43E0000}"/>
    <cellStyle name="Date 3 3 2 4 2 2 3 4" xfId="16548" xr:uid="{00000000-0005-0000-0000-0000B53E0000}"/>
    <cellStyle name="Date 3 3 2 4 2 2 4" xfId="16549" xr:uid="{00000000-0005-0000-0000-0000B63E0000}"/>
    <cellStyle name="Date 3 3 2 4 2 2 4 2" xfId="16550" xr:uid="{00000000-0005-0000-0000-0000B73E0000}"/>
    <cellStyle name="Date 3 3 2 4 2 2 4 2 2" xfId="16551" xr:uid="{00000000-0005-0000-0000-0000B83E0000}"/>
    <cellStyle name="Date 3 3 2 4 2 2 5" xfId="16552" xr:uid="{00000000-0005-0000-0000-0000B93E0000}"/>
    <cellStyle name="Date 3 3 2 4 2 2 6" xfId="16553" xr:uid="{00000000-0005-0000-0000-0000BA3E0000}"/>
    <cellStyle name="Date 3 3 2 4 2 2 7" xfId="16554" xr:uid="{00000000-0005-0000-0000-0000BB3E0000}"/>
    <cellStyle name="Date 3 3 2 4 2 2 8" xfId="16555" xr:uid="{00000000-0005-0000-0000-0000BC3E0000}"/>
    <cellStyle name="Date 3 3 2 4 2 3" xfId="16556" xr:uid="{00000000-0005-0000-0000-0000BD3E0000}"/>
    <cellStyle name="Date 3 3 2 4 2 3 2" xfId="16557" xr:uid="{00000000-0005-0000-0000-0000BE3E0000}"/>
    <cellStyle name="Date 3 3 2 4 2 3 2 2" xfId="16558" xr:uid="{00000000-0005-0000-0000-0000BF3E0000}"/>
    <cellStyle name="Date 3 3 2 4 2 3 2 3" xfId="16559" xr:uid="{00000000-0005-0000-0000-0000C03E0000}"/>
    <cellStyle name="Date 3 3 2 4 2 3 2 3 2" xfId="16560" xr:uid="{00000000-0005-0000-0000-0000C13E0000}"/>
    <cellStyle name="Date 3 3 2 4 2 3 2 4" xfId="16561" xr:uid="{00000000-0005-0000-0000-0000C23E0000}"/>
    <cellStyle name="Date 3 3 2 4 2 3 3" xfId="16562" xr:uid="{00000000-0005-0000-0000-0000C33E0000}"/>
    <cellStyle name="Date 3 3 2 4 2 3 3 2" xfId="16563" xr:uid="{00000000-0005-0000-0000-0000C43E0000}"/>
    <cellStyle name="Date 3 3 2 4 2 3 3 2 2" xfId="16564" xr:uid="{00000000-0005-0000-0000-0000C53E0000}"/>
    <cellStyle name="Date 3 3 2 4 2 3 4" xfId="16565" xr:uid="{00000000-0005-0000-0000-0000C63E0000}"/>
    <cellStyle name="Date 3 3 2 4 2 3 5" xfId="16566" xr:uid="{00000000-0005-0000-0000-0000C73E0000}"/>
    <cellStyle name="Date 3 3 2 4 2 3 6" xfId="16567" xr:uid="{00000000-0005-0000-0000-0000C83E0000}"/>
    <cellStyle name="Date 3 3 2 4 2 3 7" xfId="16568" xr:uid="{00000000-0005-0000-0000-0000C93E0000}"/>
    <cellStyle name="Date 3 3 2 4 2 4" xfId="16569" xr:uid="{00000000-0005-0000-0000-0000CA3E0000}"/>
    <cellStyle name="Date 3 3 2 4 2 4 2" xfId="16570" xr:uid="{00000000-0005-0000-0000-0000CB3E0000}"/>
    <cellStyle name="Date 3 3 2 4 2 4 3" xfId="16571" xr:uid="{00000000-0005-0000-0000-0000CC3E0000}"/>
    <cellStyle name="Date 3 3 2 4 2 4 3 2" xfId="16572" xr:uid="{00000000-0005-0000-0000-0000CD3E0000}"/>
    <cellStyle name="Date 3 3 2 4 2 5" xfId="16573" xr:uid="{00000000-0005-0000-0000-0000CE3E0000}"/>
    <cellStyle name="Date 3 3 2 4 3" xfId="16574" xr:uid="{00000000-0005-0000-0000-0000CF3E0000}"/>
    <cellStyle name="Date 3 3 2 4 3 2" xfId="16575" xr:uid="{00000000-0005-0000-0000-0000D03E0000}"/>
    <cellStyle name="Date 3 3 2 4 3 2 2" xfId="16576" xr:uid="{00000000-0005-0000-0000-0000D13E0000}"/>
    <cellStyle name="Date 3 3 2 4 3 2 2 2" xfId="16577" xr:uid="{00000000-0005-0000-0000-0000D23E0000}"/>
    <cellStyle name="Date 3 3 2 4 3 2 2 3" xfId="16578" xr:uid="{00000000-0005-0000-0000-0000D33E0000}"/>
    <cellStyle name="Date 3 3 2 4 3 2 2 3 2" xfId="16579" xr:uid="{00000000-0005-0000-0000-0000D43E0000}"/>
    <cellStyle name="Date 3 3 2 4 3 2 2 4" xfId="16580" xr:uid="{00000000-0005-0000-0000-0000D53E0000}"/>
    <cellStyle name="Date 3 3 2 4 3 2 3" xfId="16581" xr:uid="{00000000-0005-0000-0000-0000D63E0000}"/>
    <cellStyle name="Date 3 3 2 4 3 2 3 2" xfId="16582" xr:uid="{00000000-0005-0000-0000-0000D73E0000}"/>
    <cellStyle name="Date 3 3 2 4 3 2 3 2 2" xfId="16583" xr:uid="{00000000-0005-0000-0000-0000D83E0000}"/>
    <cellStyle name="Date 3 3 2 4 3 2 4" xfId="16584" xr:uid="{00000000-0005-0000-0000-0000D93E0000}"/>
    <cellStyle name="Date 3 3 2 4 3 2 5" xfId="16585" xr:uid="{00000000-0005-0000-0000-0000DA3E0000}"/>
    <cellStyle name="Date 3 3 2 4 3 2 6" xfId="16586" xr:uid="{00000000-0005-0000-0000-0000DB3E0000}"/>
    <cellStyle name="Date 3 3 2 4 3 2 7" xfId="16587" xr:uid="{00000000-0005-0000-0000-0000DC3E0000}"/>
    <cellStyle name="Date 3 3 2 4 3 3" xfId="16588" xr:uid="{00000000-0005-0000-0000-0000DD3E0000}"/>
    <cellStyle name="Date 3 3 2 4 3 3 2" xfId="16589" xr:uid="{00000000-0005-0000-0000-0000DE3E0000}"/>
    <cellStyle name="Date 3 3 2 4 3 3 3" xfId="16590" xr:uid="{00000000-0005-0000-0000-0000DF3E0000}"/>
    <cellStyle name="Date 3 3 2 4 3 3 3 2" xfId="16591" xr:uid="{00000000-0005-0000-0000-0000E03E0000}"/>
    <cellStyle name="Date 3 3 2 4 3 3 4" xfId="16592" xr:uid="{00000000-0005-0000-0000-0000E13E0000}"/>
    <cellStyle name="Date 3 3 2 4 3 4" xfId="16593" xr:uid="{00000000-0005-0000-0000-0000E23E0000}"/>
    <cellStyle name="Date 3 3 2 4 3 4 2" xfId="16594" xr:uid="{00000000-0005-0000-0000-0000E33E0000}"/>
    <cellStyle name="Date 3 3 2 4 3 4 2 2" xfId="16595" xr:uid="{00000000-0005-0000-0000-0000E43E0000}"/>
    <cellStyle name="Date 3 3 2 4 3 5" xfId="16596" xr:uid="{00000000-0005-0000-0000-0000E53E0000}"/>
    <cellStyle name="Date 3 3 2 4 3 6" xfId="16597" xr:uid="{00000000-0005-0000-0000-0000E63E0000}"/>
    <cellStyle name="Date 3 3 2 4 3 7" xfId="16598" xr:uid="{00000000-0005-0000-0000-0000E73E0000}"/>
    <cellStyle name="Date 3 3 2 4 3 8" xfId="16599" xr:uid="{00000000-0005-0000-0000-0000E83E0000}"/>
    <cellStyle name="Date 3 3 2 4 4" xfId="16600" xr:uid="{00000000-0005-0000-0000-0000E93E0000}"/>
    <cellStyle name="Date 3 3 2 4 4 2" xfId="16601" xr:uid="{00000000-0005-0000-0000-0000EA3E0000}"/>
    <cellStyle name="Date 3 3 2 4 4 2 2" xfId="16602" xr:uid="{00000000-0005-0000-0000-0000EB3E0000}"/>
    <cellStyle name="Date 3 3 2 4 4 2 3" xfId="16603" xr:uid="{00000000-0005-0000-0000-0000EC3E0000}"/>
    <cellStyle name="Date 3 3 2 4 4 2 3 2" xfId="16604" xr:uid="{00000000-0005-0000-0000-0000ED3E0000}"/>
    <cellStyle name="Date 3 3 2 4 4 2 4" xfId="16605" xr:uid="{00000000-0005-0000-0000-0000EE3E0000}"/>
    <cellStyle name="Date 3 3 2 4 4 3" xfId="16606" xr:uid="{00000000-0005-0000-0000-0000EF3E0000}"/>
    <cellStyle name="Date 3 3 2 4 4 3 2" xfId="16607" xr:uid="{00000000-0005-0000-0000-0000F03E0000}"/>
    <cellStyle name="Date 3 3 2 4 4 3 2 2" xfId="16608" xr:uid="{00000000-0005-0000-0000-0000F13E0000}"/>
    <cellStyle name="Date 3 3 2 4 4 4" xfId="16609" xr:uid="{00000000-0005-0000-0000-0000F23E0000}"/>
    <cellStyle name="Date 3 3 2 4 4 5" xfId="16610" xr:uid="{00000000-0005-0000-0000-0000F33E0000}"/>
    <cellStyle name="Date 3 3 2 4 4 6" xfId="16611" xr:uid="{00000000-0005-0000-0000-0000F43E0000}"/>
    <cellStyle name="Date 3 3 2 4 4 7" xfId="16612" xr:uid="{00000000-0005-0000-0000-0000F53E0000}"/>
    <cellStyle name="Date 3 3 2 4 5" xfId="16613" xr:uid="{00000000-0005-0000-0000-0000F63E0000}"/>
    <cellStyle name="Date 3 3 2 4 5 2" xfId="16614" xr:uid="{00000000-0005-0000-0000-0000F73E0000}"/>
    <cellStyle name="Date 3 3 2 4 5 3" xfId="16615" xr:uid="{00000000-0005-0000-0000-0000F83E0000}"/>
    <cellStyle name="Date 3 3 2 4 5 3 2" xfId="16616" xr:uid="{00000000-0005-0000-0000-0000F93E0000}"/>
    <cellStyle name="Date 3 3 2 4 6" xfId="16617" xr:uid="{00000000-0005-0000-0000-0000FA3E0000}"/>
    <cellStyle name="Date 3 3 2 4 7" xfId="16618" xr:uid="{00000000-0005-0000-0000-0000FB3E0000}"/>
    <cellStyle name="Date 3 3 2 4 8" xfId="16619" xr:uid="{00000000-0005-0000-0000-0000FC3E0000}"/>
    <cellStyle name="Date 3 3 2 4 9" xfId="16620" xr:uid="{00000000-0005-0000-0000-0000FD3E0000}"/>
    <cellStyle name="Date 3 3 2 5" xfId="16621" xr:uid="{00000000-0005-0000-0000-0000FE3E0000}"/>
    <cellStyle name="Date 3 3 2 5 2" xfId="16622" xr:uid="{00000000-0005-0000-0000-0000FF3E0000}"/>
    <cellStyle name="Date 3 3 2 5 2 2" xfId="16623" xr:uid="{00000000-0005-0000-0000-0000003F0000}"/>
    <cellStyle name="Date 3 3 2 5 2 2 2" xfId="16624" xr:uid="{00000000-0005-0000-0000-0000013F0000}"/>
    <cellStyle name="Date 3 3 2 5 2 2 2 2" xfId="16625" xr:uid="{00000000-0005-0000-0000-0000023F0000}"/>
    <cellStyle name="Date 3 3 2 5 2 2 2 2 2" xfId="16626" xr:uid="{00000000-0005-0000-0000-0000033F0000}"/>
    <cellStyle name="Date 3 3 2 5 2 2 2 2 3" xfId="16627" xr:uid="{00000000-0005-0000-0000-0000043F0000}"/>
    <cellStyle name="Date 3 3 2 5 2 2 2 2 3 2" xfId="16628" xr:uid="{00000000-0005-0000-0000-0000053F0000}"/>
    <cellStyle name="Date 3 3 2 5 2 2 2 2 4" xfId="16629" xr:uid="{00000000-0005-0000-0000-0000063F0000}"/>
    <cellStyle name="Date 3 3 2 5 2 2 2 3" xfId="16630" xr:uid="{00000000-0005-0000-0000-0000073F0000}"/>
    <cellStyle name="Date 3 3 2 5 2 2 2 3 2" xfId="16631" xr:uid="{00000000-0005-0000-0000-0000083F0000}"/>
    <cellStyle name="Date 3 3 2 5 2 2 2 3 2 2" xfId="16632" xr:uid="{00000000-0005-0000-0000-0000093F0000}"/>
    <cellStyle name="Date 3 3 2 5 2 2 2 4" xfId="16633" xr:uid="{00000000-0005-0000-0000-00000A3F0000}"/>
    <cellStyle name="Date 3 3 2 5 2 2 2 5" xfId="16634" xr:uid="{00000000-0005-0000-0000-00000B3F0000}"/>
    <cellStyle name="Date 3 3 2 5 2 2 2 6" xfId="16635" xr:uid="{00000000-0005-0000-0000-00000C3F0000}"/>
    <cellStyle name="Date 3 3 2 5 2 2 2 7" xfId="16636" xr:uid="{00000000-0005-0000-0000-00000D3F0000}"/>
    <cellStyle name="Date 3 3 2 5 2 2 3" xfId="16637" xr:uid="{00000000-0005-0000-0000-00000E3F0000}"/>
    <cellStyle name="Date 3 3 2 5 2 2 3 2" xfId="16638" xr:uid="{00000000-0005-0000-0000-00000F3F0000}"/>
    <cellStyle name="Date 3 3 2 5 2 2 3 3" xfId="16639" xr:uid="{00000000-0005-0000-0000-0000103F0000}"/>
    <cellStyle name="Date 3 3 2 5 2 2 3 3 2" xfId="16640" xr:uid="{00000000-0005-0000-0000-0000113F0000}"/>
    <cellStyle name="Date 3 3 2 5 2 2 3 4" xfId="16641" xr:uid="{00000000-0005-0000-0000-0000123F0000}"/>
    <cellStyle name="Date 3 3 2 5 2 2 4" xfId="16642" xr:uid="{00000000-0005-0000-0000-0000133F0000}"/>
    <cellStyle name="Date 3 3 2 5 2 2 4 2" xfId="16643" xr:uid="{00000000-0005-0000-0000-0000143F0000}"/>
    <cellStyle name="Date 3 3 2 5 2 2 4 2 2" xfId="16644" xr:uid="{00000000-0005-0000-0000-0000153F0000}"/>
    <cellStyle name="Date 3 3 2 5 2 2 5" xfId="16645" xr:uid="{00000000-0005-0000-0000-0000163F0000}"/>
    <cellStyle name="Date 3 3 2 5 2 2 6" xfId="16646" xr:uid="{00000000-0005-0000-0000-0000173F0000}"/>
    <cellStyle name="Date 3 3 2 5 2 2 7" xfId="16647" xr:uid="{00000000-0005-0000-0000-0000183F0000}"/>
    <cellStyle name="Date 3 3 2 5 2 2 8" xfId="16648" xr:uid="{00000000-0005-0000-0000-0000193F0000}"/>
    <cellStyle name="Date 3 3 2 5 2 3" xfId="16649" xr:uid="{00000000-0005-0000-0000-00001A3F0000}"/>
    <cellStyle name="Date 3 3 2 5 2 3 2" xfId="16650" xr:uid="{00000000-0005-0000-0000-00001B3F0000}"/>
    <cellStyle name="Date 3 3 2 5 2 3 2 2" xfId="16651" xr:uid="{00000000-0005-0000-0000-00001C3F0000}"/>
    <cellStyle name="Date 3 3 2 5 2 3 2 3" xfId="16652" xr:uid="{00000000-0005-0000-0000-00001D3F0000}"/>
    <cellStyle name="Date 3 3 2 5 2 3 2 3 2" xfId="16653" xr:uid="{00000000-0005-0000-0000-00001E3F0000}"/>
    <cellStyle name="Date 3 3 2 5 2 3 2 4" xfId="16654" xr:uid="{00000000-0005-0000-0000-00001F3F0000}"/>
    <cellStyle name="Date 3 3 2 5 2 3 3" xfId="16655" xr:uid="{00000000-0005-0000-0000-0000203F0000}"/>
    <cellStyle name="Date 3 3 2 5 2 3 3 2" xfId="16656" xr:uid="{00000000-0005-0000-0000-0000213F0000}"/>
    <cellStyle name="Date 3 3 2 5 2 3 3 2 2" xfId="16657" xr:uid="{00000000-0005-0000-0000-0000223F0000}"/>
    <cellStyle name="Date 3 3 2 5 2 3 4" xfId="16658" xr:uid="{00000000-0005-0000-0000-0000233F0000}"/>
    <cellStyle name="Date 3 3 2 5 2 3 5" xfId="16659" xr:uid="{00000000-0005-0000-0000-0000243F0000}"/>
    <cellStyle name="Date 3 3 2 5 2 3 6" xfId="16660" xr:uid="{00000000-0005-0000-0000-0000253F0000}"/>
    <cellStyle name="Date 3 3 2 5 2 3 7" xfId="16661" xr:uid="{00000000-0005-0000-0000-0000263F0000}"/>
    <cellStyle name="Date 3 3 2 5 2 4" xfId="16662" xr:uid="{00000000-0005-0000-0000-0000273F0000}"/>
    <cellStyle name="Date 3 3 2 5 2 4 2" xfId="16663" xr:uid="{00000000-0005-0000-0000-0000283F0000}"/>
    <cellStyle name="Date 3 3 2 5 2 4 3" xfId="16664" xr:uid="{00000000-0005-0000-0000-0000293F0000}"/>
    <cellStyle name="Date 3 3 2 5 2 4 3 2" xfId="16665" xr:uid="{00000000-0005-0000-0000-00002A3F0000}"/>
    <cellStyle name="Date 3 3 2 5 2 5" xfId="16666" xr:uid="{00000000-0005-0000-0000-00002B3F0000}"/>
    <cellStyle name="Date 3 3 2 5 3" xfId="16667" xr:uid="{00000000-0005-0000-0000-00002C3F0000}"/>
    <cellStyle name="Date 3 3 2 5 3 2" xfId="16668" xr:uid="{00000000-0005-0000-0000-00002D3F0000}"/>
    <cellStyle name="Date 3 3 2 5 3 2 2" xfId="16669" xr:uid="{00000000-0005-0000-0000-00002E3F0000}"/>
    <cellStyle name="Date 3 3 2 5 3 2 2 2" xfId="16670" xr:uid="{00000000-0005-0000-0000-00002F3F0000}"/>
    <cellStyle name="Date 3 3 2 5 3 2 2 3" xfId="16671" xr:uid="{00000000-0005-0000-0000-0000303F0000}"/>
    <cellStyle name="Date 3 3 2 5 3 2 2 3 2" xfId="16672" xr:uid="{00000000-0005-0000-0000-0000313F0000}"/>
    <cellStyle name="Date 3 3 2 5 3 2 2 4" xfId="16673" xr:uid="{00000000-0005-0000-0000-0000323F0000}"/>
    <cellStyle name="Date 3 3 2 5 3 2 3" xfId="16674" xr:uid="{00000000-0005-0000-0000-0000333F0000}"/>
    <cellStyle name="Date 3 3 2 5 3 2 3 2" xfId="16675" xr:uid="{00000000-0005-0000-0000-0000343F0000}"/>
    <cellStyle name="Date 3 3 2 5 3 2 3 2 2" xfId="16676" xr:uid="{00000000-0005-0000-0000-0000353F0000}"/>
    <cellStyle name="Date 3 3 2 5 3 2 4" xfId="16677" xr:uid="{00000000-0005-0000-0000-0000363F0000}"/>
    <cellStyle name="Date 3 3 2 5 3 2 5" xfId="16678" xr:uid="{00000000-0005-0000-0000-0000373F0000}"/>
    <cellStyle name="Date 3 3 2 5 3 2 6" xfId="16679" xr:uid="{00000000-0005-0000-0000-0000383F0000}"/>
    <cellStyle name="Date 3 3 2 5 3 2 7" xfId="16680" xr:uid="{00000000-0005-0000-0000-0000393F0000}"/>
    <cellStyle name="Date 3 3 2 5 3 3" xfId="16681" xr:uid="{00000000-0005-0000-0000-00003A3F0000}"/>
    <cellStyle name="Date 3 3 2 5 3 3 2" xfId="16682" xr:uid="{00000000-0005-0000-0000-00003B3F0000}"/>
    <cellStyle name="Date 3 3 2 5 3 3 3" xfId="16683" xr:uid="{00000000-0005-0000-0000-00003C3F0000}"/>
    <cellStyle name="Date 3 3 2 5 3 3 3 2" xfId="16684" xr:uid="{00000000-0005-0000-0000-00003D3F0000}"/>
    <cellStyle name="Date 3 3 2 5 3 3 4" xfId="16685" xr:uid="{00000000-0005-0000-0000-00003E3F0000}"/>
    <cellStyle name="Date 3 3 2 5 3 4" xfId="16686" xr:uid="{00000000-0005-0000-0000-00003F3F0000}"/>
    <cellStyle name="Date 3 3 2 5 3 4 2" xfId="16687" xr:uid="{00000000-0005-0000-0000-0000403F0000}"/>
    <cellStyle name="Date 3 3 2 5 3 4 2 2" xfId="16688" xr:uid="{00000000-0005-0000-0000-0000413F0000}"/>
    <cellStyle name="Date 3 3 2 5 3 5" xfId="16689" xr:uid="{00000000-0005-0000-0000-0000423F0000}"/>
    <cellStyle name="Date 3 3 2 5 3 6" xfId="16690" xr:uid="{00000000-0005-0000-0000-0000433F0000}"/>
    <cellStyle name="Date 3 3 2 5 3 7" xfId="16691" xr:uid="{00000000-0005-0000-0000-0000443F0000}"/>
    <cellStyle name="Date 3 3 2 5 3 8" xfId="16692" xr:uid="{00000000-0005-0000-0000-0000453F0000}"/>
    <cellStyle name="Date 3 3 2 5 4" xfId="16693" xr:uid="{00000000-0005-0000-0000-0000463F0000}"/>
    <cellStyle name="Date 3 3 2 5 4 2" xfId="16694" xr:uid="{00000000-0005-0000-0000-0000473F0000}"/>
    <cellStyle name="Date 3 3 2 5 4 2 2" xfId="16695" xr:uid="{00000000-0005-0000-0000-0000483F0000}"/>
    <cellStyle name="Date 3 3 2 5 4 2 3" xfId="16696" xr:uid="{00000000-0005-0000-0000-0000493F0000}"/>
    <cellStyle name="Date 3 3 2 5 4 2 3 2" xfId="16697" xr:uid="{00000000-0005-0000-0000-00004A3F0000}"/>
    <cellStyle name="Date 3 3 2 5 4 2 4" xfId="16698" xr:uid="{00000000-0005-0000-0000-00004B3F0000}"/>
    <cellStyle name="Date 3 3 2 5 4 3" xfId="16699" xr:uid="{00000000-0005-0000-0000-00004C3F0000}"/>
    <cellStyle name="Date 3 3 2 5 4 3 2" xfId="16700" xr:uid="{00000000-0005-0000-0000-00004D3F0000}"/>
    <cellStyle name="Date 3 3 2 5 4 3 2 2" xfId="16701" xr:uid="{00000000-0005-0000-0000-00004E3F0000}"/>
    <cellStyle name="Date 3 3 2 5 4 4" xfId="16702" xr:uid="{00000000-0005-0000-0000-00004F3F0000}"/>
    <cellStyle name="Date 3 3 2 5 4 5" xfId="16703" xr:uid="{00000000-0005-0000-0000-0000503F0000}"/>
    <cellStyle name="Date 3 3 2 5 4 6" xfId="16704" xr:uid="{00000000-0005-0000-0000-0000513F0000}"/>
    <cellStyle name="Date 3 3 2 5 4 7" xfId="16705" xr:uid="{00000000-0005-0000-0000-0000523F0000}"/>
    <cellStyle name="Date 3 3 2 5 5" xfId="16706" xr:uid="{00000000-0005-0000-0000-0000533F0000}"/>
    <cellStyle name="Date 3 3 2 5 5 2" xfId="16707" xr:uid="{00000000-0005-0000-0000-0000543F0000}"/>
    <cellStyle name="Date 3 3 2 5 5 3" xfId="16708" xr:uid="{00000000-0005-0000-0000-0000553F0000}"/>
    <cellStyle name="Date 3 3 2 5 5 3 2" xfId="16709" xr:uid="{00000000-0005-0000-0000-0000563F0000}"/>
    <cellStyle name="Date 3 3 2 5 6" xfId="16710" xr:uid="{00000000-0005-0000-0000-0000573F0000}"/>
    <cellStyle name="Date 3 3 2 5 7" xfId="16711" xr:uid="{00000000-0005-0000-0000-0000583F0000}"/>
    <cellStyle name="Date 3 3 2 5 8" xfId="16712" xr:uid="{00000000-0005-0000-0000-0000593F0000}"/>
    <cellStyle name="Date 3 3 2 5 9" xfId="16713" xr:uid="{00000000-0005-0000-0000-00005A3F0000}"/>
    <cellStyle name="Date 3 3 2 6" xfId="16714" xr:uid="{00000000-0005-0000-0000-00005B3F0000}"/>
    <cellStyle name="Date 3 3 2 6 2" xfId="16715" xr:uid="{00000000-0005-0000-0000-00005C3F0000}"/>
    <cellStyle name="Date 3 3 2 6 2 2" xfId="16716" xr:uid="{00000000-0005-0000-0000-00005D3F0000}"/>
    <cellStyle name="Date 3 3 2 6 2 2 2" xfId="16717" xr:uid="{00000000-0005-0000-0000-00005E3F0000}"/>
    <cellStyle name="Date 3 3 2 6 2 2 3" xfId="16718" xr:uid="{00000000-0005-0000-0000-00005F3F0000}"/>
    <cellStyle name="Date 3 3 2 6 2 2 3 2" xfId="16719" xr:uid="{00000000-0005-0000-0000-0000603F0000}"/>
    <cellStyle name="Date 3 3 2 6 2 2 4" xfId="16720" xr:uid="{00000000-0005-0000-0000-0000613F0000}"/>
    <cellStyle name="Date 3 3 2 6 2 3" xfId="16721" xr:uid="{00000000-0005-0000-0000-0000623F0000}"/>
    <cellStyle name="Date 3 3 2 6 2 3 2" xfId="16722" xr:uid="{00000000-0005-0000-0000-0000633F0000}"/>
    <cellStyle name="Date 3 3 2 6 2 3 2 2" xfId="16723" xr:uid="{00000000-0005-0000-0000-0000643F0000}"/>
    <cellStyle name="Date 3 3 2 6 2 4" xfId="16724" xr:uid="{00000000-0005-0000-0000-0000653F0000}"/>
    <cellStyle name="Date 3 3 2 6 2 5" xfId="16725" xr:uid="{00000000-0005-0000-0000-0000663F0000}"/>
    <cellStyle name="Date 3 3 2 6 2 6" xfId="16726" xr:uid="{00000000-0005-0000-0000-0000673F0000}"/>
    <cellStyle name="Date 3 3 2 6 2 7" xfId="16727" xr:uid="{00000000-0005-0000-0000-0000683F0000}"/>
    <cellStyle name="Date 3 3 2 6 3" xfId="16728" xr:uid="{00000000-0005-0000-0000-0000693F0000}"/>
    <cellStyle name="Date 3 3 2 6 3 2" xfId="16729" xr:uid="{00000000-0005-0000-0000-00006A3F0000}"/>
    <cellStyle name="Date 3 3 2 6 3 3" xfId="16730" xr:uid="{00000000-0005-0000-0000-00006B3F0000}"/>
    <cellStyle name="Date 3 3 2 6 3 3 2" xfId="16731" xr:uid="{00000000-0005-0000-0000-00006C3F0000}"/>
    <cellStyle name="Date 3 3 2 6 3 4" xfId="16732" xr:uid="{00000000-0005-0000-0000-00006D3F0000}"/>
    <cellStyle name="Date 3 3 2 6 4" xfId="16733" xr:uid="{00000000-0005-0000-0000-00006E3F0000}"/>
    <cellStyle name="Date 3 3 2 6 4 2" xfId="16734" xr:uid="{00000000-0005-0000-0000-00006F3F0000}"/>
    <cellStyle name="Date 3 3 2 6 4 2 2" xfId="16735" xr:uid="{00000000-0005-0000-0000-0000703F0000}"/>
    <cellStyle name="Date 3 3 2 6 5" xfId="16736" xr:uid="{00000000-0005-0000-0000-0000713F0000}"/>
    <cellStyle name="Date 3 3 2 6 6" xfId="16737" xr:uid="{00000000-0005-0000-0000-0000723F0000}"/>
    <cellStyle name="Date 3 3 2 6 7" xfId="16738" xr:uid="{00000000-0005-0000-0000-0000733F0000}"/>
    <cellStyle name="Date 3 3 2 6 8" xfId="16739" xr:uid="{00000000-0005-0000-0000-0000743F0000}"/>
    <cellStyle name="Date 3 3 2 7" xfId="16740" xr:uid="{00000000-0005-0000-0000-0000753F0000}"/>
    <cellStyle name="Date 3 3 2 7 2" xfId="16741" xr:uid="{00000000-0005-0000-0000-0000763F0000}"/>
    <cellStyle name="Date 3 3 2 7 2 2" xfId="16742" xr:uid="{00000000-0005-0000-0000-0000773F0000}"/>
    <cellStyle name="Date 3 3 2 7 2 3" xfId="16743" xr:uid="{00000000-0005-0000-0000-0000783F0000}"/>
    <cellStyle name="Date 3 3 2 7 2 3 2" xfId="16744" xr:uid="{00000000-0005-0000-0000-0000793F0000}"/>
    <cellStyle name="Date 3 3 2 7 2 4" xfId="16745" xr:uid="{00000000-0005-0000-0000-00007A3F0000}"/>
    <cellStyle name="Date 3 3 2 7 3" xfId="16746" xr:uid="{00000000-0005-0000-0000-00007B3F0000}"/>
    <cellStyle name="Date 3 3 2 7 3 2" xfId="16747" xr:uid="{00000000-0005-0000-0000-00007C3F0000}"/>
    <cellStyle name="Date 3 3 2 7 3 2 2" xfId="16748" xr:uid="{00000000-0005-0000-0000-00007D3F0000}"/>
    <cellStyle name="Date 3 3 2 7 4" xfId="16749" xr:uid="{00000000-0005-0000-0000-00007E3F0000}"/>
    <cellStyle name="Date 3 3 2 7 5" xfId="16750" xr:uid="{00000000-0005-0000-0000-00007F3F0000}"/>
    <cellStyle name="Date 3 3 2 7 6" xfId="16751" xr:uid="{00000000-0005-0000-0000-0000803F0000}"/>
    <cellStyle name="Date 3 3 2 7 7" xfId="16752" xr:uid="{00000000-0005-0000-0000-0000813F0000}"/>
    <cellStyle name="Date 3 3 2 8" xfId="16753" xr:uid="{00000000-0005-0000-0000-0000823F0000}"/>
    <cellStyle name="Date 3 3 2 8 2" xfId="16754" xr:uid="{00000000-0005-0000-0000-0000833F0000}"/>
    <cellStyle name="Date 3 3 2 8 3" xfId="16755" xr:uid="{00000000-0005-0000-0000-0000843F0000}"/>
    <cellStyle name="Date 3 3 2 8 3 2" xfId="16756" xr:uid="{00000000-0005-0000-0000-0000853F0000}"/>
    <cellStyle name="Date 3 3 2 9" xfId="16757" xr:uid="{00000000-0005-0000-0000-0000863F0000}"/>
    <cellStyle name="Date 3 3 3" xfId="133" xr:uid="{00000000-0005-0000-0000-0000873F0000}"/>
    <cellStyle name="Date 3 3 3 10" xfId="16758" xr:uid="{00000000-0005-0000-0000-0000883F0000}"/>
    <cellStyle name="Date 3 3 3 11" xfId="16759" xr:uid="{00000000-0005-0000-0000-0000893F0000}"/>
    <cellStyle name="Date 3 3 3 2" xfId="16760" xr:uid="{00000000-0005-0000-0000-00008A3F0000}"/>
    <cellStyle name="Date 3 3 3 2 2" xfId="16761" xr:uid="{00000000-0005-0000-0000-00008B3F0000}"/>
    <cellStyle name="Date 3 3 3 2 2 2" xfId="16762" xr:uid="{00000000-0005-0000-0000-00008C3F0000}"/>
    <cellStyle name="Date 3 3 3 2 2 2 2" xfId="16763" xr:uid="{00000000-0005-0000-0000-00008D3F0000}"/>
    <cellStyle name="Date 3 3 3 2 2 2 2 2" xfId="16764" xr:uid="{00000000-0005-0000-0000-00008E3F0000}"/>
    <cellStyle name="Date 3 3 3 2 2 2 2 2 2" xfId="16765" xr:uid="{00000000-0005-0000-0000-00008F3F0000}"/>
    <cellStyle name="Date 3 3 3 2 2 2 2 2 3" xfId="16766" xr:uid="{00000000-0005-0000-0000-0000903F0000}"/>
    <cellStyle name="Date 3 3 3 2 2 2 2 2 3 2" xfId="16767" xr:uid="{00000000-0005-0000-0000-0000913F0000}"/>
    <cellStyle name="Date 3 3 3 2 2 2 2 2 4" xfId="16768" xr:uid="{00000000-0005-0000-0000-0000923F0000}"/>
    <cellStyle name="Date 3 3 3 2 2 2 2 3" xfId="16769" xr:uid="{00000000-0005-0000-0000-0000933F0000}"/>
    <cellStyle name="Date 3 3 3 2 2 2 2 3 2" xfId="16770" xr:uid="{00000000-0005-0000-0000-0000943F0000}"/>
    <cellStyle name="Date 3 3 3 2 2 2 2 3 2 2" xfId="16771" xr:uid="{00000000-0005-0000-0000-0000953F0000}"/>
    <cellStyle name="Date 3 3 3 2 2 2 2 4" xfId="16772" xr:uid="{00000000-0005-0000-0000-0000963F0000}"/>
    <cellStyle name="Date 3 3 3 2 2 2 2 5" xfId="16773" xr:uid="{00000000-0005-0000-0000-0000973F0000}"/>
    <cellStyle name="Date 3 3 3 2 2 2 2 6" xfId="16774" xr:uid="{00000000-0005-0000-0000-0000983F0000}"/>
    <cellStyle name="Date 3 3 3 2 2 2 2 7" xfId="16775" xr:uid="{00000000-0005-0000-0000-0000993F0000}"/>
    <cellStyle name="Date 3 3 3 2 2 2 3" xfId="16776" xr:uid="{00000000-0005-0000-0000-00009A3F0000}"/>
    <cellStyle name="Date 3 3 3 2 2 2 3 2" xfId="16777" xr:uid="{00000000-0005-0000-0000-00009B3F0000}"/>
    <cellStyle name="Date 3 3 3 2 2 2 3 3" xfId="16778" xr:uid="{00000000-0005-0000-0000-00009C3F0000}"/>
    <cellStyle name="Date 3 3 3 2 2 2 3 3 2" xfId="16779" xr:uid="{00000000-0005-0000-0000-00009D3F0000}"/>
    <cellStyle name="Date 3 3 3 2 2 2 3 4" xfId="16780" xr:uid="{00000000-0005-0000-0000-00009E3F0000}"/>
    <cellStyle name="Date 3 3 3 2 2 2 4" xfId="16781" xr:uid="{00000000-0005-0000-0000-00009F3F0000}"/>
    <cellStyle name="Date 3 3 3 2 2 2 4 2" xfId="16782" xr:uid="{00000000-0005-0000-0000-0000A03F0000}"/>
    <cellStyle name="Date 3 3 3 2 2 2 4 2 2" xfId="16783" xr:uid="{00000000-0005-0000-0000-0000A13F0000}"/>
    <cellStyle name="Date 3 3 3 2 2 2 5" xfId="16784" xr:uid="{00000000-0005-0000-0000-0000A23F0000}"/>
    <cellStyle name="Date 3 3 3 2 2 2 6" xfId="16785" xr:uid="{00000000-0005-0000-0000-0000A33F0000}"/>
    <cellStyle name="Date 3 3 3 2 2 2 7" xfId="16786" xr:uid="{00000000-0005-0000-0000-0000A43F0000}"/>
    <cellStyle name="Date 3 3 3 2 2 2 8" xfId="16787" xr:uid="{00000000-0005-0000-0000-0000A53F0000}"/>
    <cellStyle name="Date 3 3 3 2 2 3" xfId="16788" xr:uid="{00000000-0005-0000-0000-0000A63F0000}"/>
    <cellStyle name="Date 3 3 3 2 2 3 2" xfId="16789" xr:uid="{00000000-0005-0000-0000-0000A73F0000}"/>
    <cellStyle name="Date 3 3 3 2 2 3 2 2" xfId="16790" xr:uid="{00000000-0005-0000-0000-0000A83F0000}"/>
    <cellStyle name="Date 3 3 3 2 2 3 2 3" xfId="16791" xr:uid="{00000000-0005-0000-0000-0000A93F0000}"/>
    <cellStyle name="Date 3 3 3 2 2 3 2 3 2" xfId="16792" xr:uid="{00000000-0005-0000-0000-0000AA3F0000}"/>
    <cellStyle name="Date 3 3 3 2 2 3 2 4" xfId="16793" xr:uid="{00000000-0005-0000-0000-0000AB3F0000}"/>
    <cellStyle name="Date 3 3 3 2 2 3 3" xfId="16794" xr:uid="{00000000-0005-0000-0000-0000AC3F0000}"/>
    <cellStyle name="Date 3 3 3 2 2 3 3 2" xfId="16795" xr:uid="{00000000-0005-0000-0000-0000AD3F0000}"/>
    <cellStyle name="Date 3 3 3 2 2 3 3 2 2" xfId="16796" xr:uid="{00000000-0005-0000-0000-0000AE3F0000}"/>
    <cellStyle name="Date 3 3 3 2 2 3 4" xfId="16797" xr:uid="{00000000-0005-0000-0000-0000AF3F0000}"/>
    <cellStyle name="Date 3 3 3 2 2 3 5" xfId="16798" xr:uid="{00000000-0005-0000-0000-0000B03F0000}"/>
    <cellStyle name="Date 3 3 3 2 2 3 6" xfId="16799" xr:uid="{00000000-0005-0000-0000-0000B13F0000}"/>
    <cellStyle name="Date 3 3 3 2 2 3 7" xfId="16800" xr:uid="{00000000-0005-0000-0000-0000B23F0000}"/>
    <cellStyle name="Date 3 3 3 2 2 4" xfId="16801" xr:uid="{00000000-0005-0000-0000-0000B33F0000}"/>
    <cellStyle name="Date 3 3 3 2 2 4 2" xfId="16802" xr:uid="{00000000-0005-0000-0000-0000B43F0000}"/>
    <cellStyle name="Date 3 3 3 2 2 4 3" xfId="16803" xr:uid="{00000000-0005-0000-0000-0000B53F0000}"/>
    <cellStyle name="Date 3 3 3 2 2 4 3 2" xfId="16804" xr:uid="{00000000-0005-0000-0000-0000B63F0000}"/>
    <cellStyle name="Date 3 3 3 2 2 5" xfId="16805" xr:uid="{00000000-0005-0000-0000-0000B73F0000}"/>
    <cellStyle name="Date 3 3 3 2 3" xfId="16806" xr:uid="{00000000-0005-0000-0000-0000B83F0000}"/>
    <cellStyle name="Date 3 3 3 2 3 2" xfId="16807" xr:uid="{00000000-0005-0000-0000-0000B93F0000}"/>
    <cellStyle name="Date 3 3 3 2 3 2 2" xfId="16808" xr:uid="{00000000-0005-0000-0000-0000BA3F0000}"/>
    <cellStyle name="Date 3 3 3 2 3 2 2 2" xfId="16809" xr:uid="{00000000-0005-0000-0000-0000BB3F0000}"/>
    <cellStyle name="Date 3 3 3 2 3 2 2 3" xfId="16810" xr:uid="{00000000-0005-0000-0000-0000BC3F0000}"/>
    <cellStyle name="Date 3 3 3 2 3 2 2 3 2" xfId="16811" xr:uid="{00000000-0005-0000-0000-0000BD3F0000}"/>
    <cellStyle name="Date 3 3 3 2 3 2 2 4" xfId="16812" xr:uid="{00000000-0005-0000-0000-0000BE3F0000}"/>
    <cellStyle name="Date 3 3 3 2 3 2 3" xfId="16813" xr:uid="{00000000-0005-0000-0000-0000BF3F0000}"/>
    <cellStyle name="Date 3 3 3 2 3 2 3 2" xfId="16814" xr:uid="{00000000-0005-0000-0000-0000C03F0000}"/>
    <cellStyle name="Date 3 3 3 2 3 2 3 2 2" xfId="16815" xr:uid="{00000000-0005-0000-0000-0000C13F0000}"/>
    <cellStyle name="Date 3 3 3 2 3 2 4" xfId="16816" xr:uid="{00000000-0005-0000-0000-0000C23F0000}"/>
    <cellStyle name="Date 3 3 3 2 3 2 5" xfId="16817" xr:uid="{00000000-0005-0000-0000-0000C33F0000}"/>
    <cellStyle name="Date 3 3 3 2 3 2 6" xfId="16818" xr:uid="{00000000-0005-0000-0000-0000C43F0000}"/>
    <cellStyle name="Date 3 3 3 2 3 2 7" xfId="16819" xr:uid="{00000000-0005-0000-0000-0000C53F0000}"/>
    <cellStyle name="Date 3 3 3 2 3 3" xfId="16820" xr:uid="{00000000-0005-0000-0000-0000C63F0000}"/>
    <cellStyle name="Date 3 3 3 2 3 3 2" xfId="16821" xr:uid="{00000000-0005-0000-0000-0000C73F0000}"/>
    <cellStyle name="Date 3 3 3 2 3 3 3" xfId="16822" xr:uid="{00000000-0005-0000-0000-0000C83F0000}"/>
    <cellStyle name="Date 3 3 3 2 3 3 3 2" xfId="16823" xr:uid="{00000000-0005-0000-0000-0000C93F0000}"/>
    <cellStyle name="Date 3 3 3 2 3 3 4" xfId="16824" xr:uid="{00000000-0005-0000-0000-0000CA3F0000}"/>
    <cellStyle name="Date 3 3 3 2 3 4" xfId="16825" xr:uid="{00000000-0005-0000-0000-0000CB3F0000}"/>
    <cellStyle name="Date 3 3 3 2 3 4 2" xfId="16826" xr:uid="{00000000-0005-0000-0000-0000CC3F0000}"/>
    <cellStyle name="Date 3 3 3 2 3 4 2 2" xfId="16827" xr:uid="{00000000-0005-0000-0000-0000CD3F0000}"/>
    <cellStyle name="Date 3 3 3 2 3 5" xfId="16828" xr:uid="{00000000-0005-0000-0000-0000CE3F0000}"/>
    <cellStyle name="Date 3 3 3 2 3 6" xfId="16829" xr:uid="{00000000-0005-0000-0000-0000CF3F0000}"/>
    <cellStyle name="Date 3 3 3 2 3 7" xfId="16830" xr:uid="{00000000-0005-0000-0000-0000D03F0000}"/>
    <cellStyle name="Date 3 3 3 2 3 8" xfId="16831" xr:uid="{00000000-0005-0000-0000-0000D13F0000}"/>
    <cellStyle name="Date 3 3 3 2 4" xfId="16832" xr:uid="{00000000-0005-0000-0000-0000D23F0000}"/>
    <cellStyle name="Date 3 3 3 2 4 2" xfId="16833" xr:uid="{00000000-0005-0000-0000-0000D33F0000}"/>
    <cellStyle name="Date 3 3 3 2 4 2 2" xfId="16834" xr:uid="{00000000-0005-0000-0000-0000D43F0000}"/>
    <cellStyle name="Date 3 3 3 2 4 2 3" xfId="16835" xr:uid="{00000000-0005-0000-0000-0000D53F0000}"/>
    <cellStyle name="Date 3 3 3 2 4 2 3 2" xfId="16836" xr:uid="{00000000-0005-0000-0000-0000D63F0000}"/>
    <cellStyle name="Date 3 3 3 2 4 2 4" xfId="16837" xr:uid="{00000000-0005-0000-0000-0000D73F0000}"/>
    <cellStyle name="Date 3 3 3 2 4 3" xfId="16838" xr:uid="{00000000-0005-0000-0000-0000D83F0000}"/>
    <cellStyle name="Date 3 3 3 2 4 3 2" xfId="16839" xr:uid="{00000000-0005-0000-0000-0000D93F0000}"/>
    <cellStyle name="Date 3 3 3 2 4 3 2 2" xfId="16840" xr:uid="{00000000-0005-0000-0000-0000DA3F0000}"/>
    <cellStyle name="Date 3 3 3 2 4 4" xfId="16841" xr:uid="{00000000-0005-0000-0000-0000DB3F0000}"/>
    <cellStyle name="Date 3 3 3 2 4 5" xfId="16842" xr:uid="{00000000-0005-0000-0000-0000DC3F0000}"/>
    <cellStyle name="Date 3 3 3 2 4 6" xfId="16843" xr:uid="{00000000-0005-0000-0000-0000DD3F0000}"/>
    <cellStyle name="Date 3 3 3 2 4 7" xfId="16844" xr:uid="{00000000-0005-0000-0000-0000DE3F0000}"/>
    <cellStyle name="Date 3 3 3 2 5" xfId="16845" xr:uid="{00000000-0005-0000-0000-0000DF3F0000}"/>
    <cellStyle name="Date 3 3 3 2 5 2" xfId="16846" xr:uid="{00000000-0005-0000-0000-0000E03F0000}"/>
    <cellStyle name="Date 3 3 3 2 5 3" xfId="16847" xr:uid="{00000000-0005-0000-0000-0000E13F0000}"/>
    <cellStyle name="Date 3 3 3 2 5 3 2" xfId="16848" xr:uid="{00000000-0005-0000-0000-0000E23F0000}"/>
    <cellStyle name="Date 3 3 3 2 6" xfId="16849" xr:uid="{00000000-0005-0000-0000-0000E33F0000}"/>
    <cellStyle name="Date 3 3 3 2 7" xfId="16850" xr:uid="{00000000-0005-0000-0000-0000E43F0000}"/>
    <cellStyle name="Date 3 3 3 2 8" xfId="16851" xr:uid="{00000000-0005-0000-0000-0000E53F0000}"/>
    <cellStyle name="Date 3 3 3 2 9" xfId="16852" xr:uid="{00000000-0005-0000-0000-0000E63F0000}"/>
    <cellStyle name="Date 3 3 3 3" xfId="16853" xr:uid="{00000000-0005-0000-0000-0000E73F0000}"/>
    <cellStyle name="Date 3 3 3 3 2" xfId="16854" xr:uid="{00000000-0005-0000-0000-0000E83F0000}"/>
    <cellStyle name="Date 3 3 3 3 2 2" xfId="16855" xr:uid="{00000000-0005-0000-0000-0000E93F0000}"/>
    <cellStyle name="Date 3 3 3 3 2 2 2" xfId="16856" xr:uid="{00000000-0005-0000-0000-0000EA3F0000}"/>
    <cellStyle name="Date 3 3 3 3 2 2 2 2" xfId="16857" xr:uid="{00000000-0005-0000-0000-0000EB3F0000}"/>
    <cellStyle name="Date 3 3 3 3 2 2 2 3" xfId="16858" xr:uid="{00000000-0005-0000-0000-0000EC3F0000}"/>
    <cellStyle name="Date 3 3 3 3 2 2 2 3 2" xfId="16859" xr:uid="{00000000-0005-0000-0000-0000ED3F0000}"/>
    <cellStyle name="Date 3 3 3 3 2 2 2 4" xfId="16860" xr:uid="{00000000-0005-0000-0000-0000EE3F0000}"/>
    <cellStyle name="Date 3 3 3 3 2 2 3" xfId="16861" xr:uid="{00000000-0005-0000-0000-0000EF3F0000}"/>
    <cellStyle name="Date 3 3 3 3 2 2 3 2" xfId="16862" xr:uid="{00000000-0005-0000-0000-0000F03F0000}"/>
    <cellStyle name="Date 3 3 3 3 2 2 3 2 2" xfId="16863" xr:uid="{00000000-0005-0000-0000-0000F13F0000}"/>
    <cellStyle name="Date 3 3 3 3 2 2 4" xfId="16864" xr:uid="{00000000-0005-0000-0000-0000F23F0000}"/>
    <cellStyle name="Date 3 3 3 3 2 2 5" xfId="16865" xr:uid="{00000000-0005-0000-0000-0000F33F0000}"/>
    <cellStyle name="Date 3 3 3 3 2 2 6" xfId="16866" xr:uid="{00000000-0005-0000-0000-0000F43F0000}"/>
    <cellStyle name="Date 3 3 3 3 2 2 7" xfId="16867" xr:uid="{00000000-0005-0000-0000-0000F53F0000}"/>
    <cellStyle name="Date 3 3 3 3 2 3" xfId="16868" xr:uid="{00000000-0005-0000-0000-0000F63F0000}"/>
    <cellStyle name="Date 3 3 3 3 2 3 2" xfId="16869" xr:uid="{00000000-0005-0000-0000-0000F73F0000}"/>
    <cellStyle name="Date 3 3 3 3 2 3 3" xfId="16870" xr:uid="{00000000-0005-0000-0000-0000F83F0000}"/>
    <cellStyle name="Date 3 3 3 3 2 3 3 2" xfId="16871" xr:uid="{00000000-0005-0000-0000-0000F93F0000}"/>
    <cellStyle name="Date 3 3 3 3 2 3 4" xfId="16872" xr:uid="{00000000-0005-0000-0000-0000FA3F0000}"/>
    <cellStyle name="Date 3 3 3 3 2 4" xfId="16873" xr:uid="{00000000-0005-0000-0000-0000FB3F0000}"/>
    <cellStyle name="Date 3 3 3 3 2 4 2" xfId="16874" xr:uid="{00000000-0005-0000-0000-0000FC3F0000}"/>
    <cellStyle name="Date 3 3 3 3 2 4 2 2" xfId="16875" xr:uid="{00000000-0005-0000-0000-0000FD3F0000}"/>
    <cellStyle name="Date 3 3 3 3 2 5" xfId="16876" xr:uid="{00000000-0005-0000-0000-0000FE3F0000}"/>
    <cellStyle name="Date 3 3 3 3 2 6" xfId="16877" xr:uid="{00000000-0005-0000-0000-0000FF3F0000}"/>
    <cellStyle name="Date 3 3 3 3 2 7" xfId="16878" xr:uid="{00000000-0005-0000-0000-000000400000}"/>
    <cellStyle name="Date 3 3 3 3 2 8" xfId="16879" xr:uid="{00000000-0005-0000-0000-000001400000}"/>
    <cellStyle name="Date 3 3 3 3 3" xfId="16880" xr:uid="{00000000-0005-0000-0000-000002400000}"/>
    <cellStyle name="Date 3 3 3 3 3 2" xfId="16881" xr:uid="{00000000-0005-0000-0000-000003400000}"/>
    <cellStyle name="Date 3 3 3 3 3 2 2" xfId="16882" xr:uid="{00000000-0005-0000-0000-000004400000}"/>
    <cellStyle name="Date 3 3 3 3 3 2 3" xfId="16883" xr:uid="{00000000-0005-0000-0000-000005400000}"/>
    <cellStyle name="Date 3 3 3 3 3 2 3 2" xfId="16884" xr:uid="{00000000-0005-0000-0000-000006400000}"/>
    <cellStyle name="Date 3 3 3 3 3 2 4" xfId="16885" xr:uid="{00000000-0005-0000-0000-000007400000}"/>
    <cellStyle name="Date 3 3 3 3 3 3" xfId="16886" xr:uid="{00000000-0005-0000-0000-000008400000}"/>
    <cellStyle name="Date 3 3 3 3 3 3 2" xfId="16887" xr:uid="{00000000-0005-0000-0000-000009400000}"/>
    <cellStyle name="Date 3 3 3 3 3 3 2 2" xfId="16888" xr:uid="{00000000-0005-0000-0000-00000A400000}"/>
    <cellStyle name="Date 3 3 3 3 3 4" xfId="16889" xr:uid="{00000000-0005-0000-0000-00000B400000}"/>
    <cellStyle name="Date 3 3 3 3 3 5" xfId="16890" xr:uid="{00000000-0005-0000-0000-00000C400000}"/>
    <cellStyle name="Date 3 3 3 3 3 6" xfId="16891" xr:uid="{00000000-0005-0000-0000-00000D400000}"/>
    <cellStyle name="Date 3 3 3 3 3 7" xfId="16892" xr:uid="{00000000-0005-0000-0000-00000E400000}"/>
    <cellStyle name="Date 3 3 3 3 4" xfId="16893" xr:uid="{00000000-0005-0000-0000-00000F400000}"/>
    <cellStyle name="Date 3 3 3 3 4 2" xfId="16894" xr:uid="{00000000-0005-0000-0000-000010400000}"/>
    <cellStyle name="Date 3 3 3 3 4 3" xfId="16895" xr:uid="{00000000-0005-0000-0000-000011400000}"/>
    <cellStyle name="Date 3 3 3 3 4 3 2" xfId="16896" xr:uid="{00000000-0005-0000-0000-000012400000}"/>
    <cellStyle name="Date 3 3 3 3 5" xfId="16897" xr:uid="{00000000-0005-0000-0000-000013400000}"/>
    <cellStyle name="Date 3 3 3 4" xfId="16898" xr:uid="{00000000-0005-0000-0000-000014400000}"/>
    <cellStyle name="Date 3 3 3 4 2" xfId="16899" xr:uid="{00000000-0005-0000-0000-000015400000}"/>
    <cellStyle name="Date 3 3 3 4 2 2" xfId="16900" xr:uid="{00000000-0005-0000-0000-000016400000}"/>
    <cellStyle name="Date 3 3 3 4 2 2 2" xfId="16901" xr:uid="{00000000-0005-0000-0000-000017400000}"/>
    <cellStyle name="Date 3 3 3 4 2 2 2 2" xfId="16902" xr:uid="{00000000-0005-0000-0000-000018400000}"/>
    <cellStyle name="Date 3 3 3 4 2 2 2 2 2" xfId="16903" xr:uid="{00000000-0005-0000-0000-000019400000}"/>
    <cellStyle name="Date 3 3 3 4 2 2 2 2 3" xfId="16904" xr:uid="{00000000-0005-0000-0000-00001A400000}"/>
    <cellStyle name="Date 3 3 3 4 2 2 2 2 3 2" xfId="16905" xr:uid="{00000000-0005-0000-0000-00001B400000}"/>
    <cellStyle name="Date 3 3 3 4 2 2 2 2 4" xfId="16906" xr:uid="{00000000-0005-0000-0000-00001C400000}"/>
    <cellStyle name="Date 3 3 3 4 2 2 2 3" xfId="16907" xr:uid="{00000000-0005-0000-0000-00001D400000}"/>
    <cellStyle name="Date 3 3 3 4 2 2 2 3 2" xfId="16908" xr:uid="{00000000-0005-0000-0000-00001E400000}"/>
    <cellStyle name="Date 3 3 3 4 2 2 2 3 2 2" xfId="16909" xr:uid="{00000000-0005-0000-0000-00001F400000}"/>
    <cellStyle name="Date 3 3 3 4 2 2 2 4" xfId="16910" xr:uid="{00000000-0005-0000-0000-000020400000}"/>
    <cellStyle name="Date 3 3 3 4 2 2 2 5" xfId="16911" xr:uid="{00000000-0005-0000-0000-000021400000}"/>
    <cellStyle name="Date 3 3 3 4 2 2 2 6" xfId="16912" xr:uid="{00000000-0005-0000-0000-000022400000}"/>
    <cellStyle name="Date 3 3 3 4 2 2 2 7" xfId="16913" xr:uid="{00000000-0005-0000-0000-000023400000}"/>
    <cellStyle name="Date 3 3 3 4 2 2 3" xfId="16914" xr:uid="{00000000-0005-0000-0000-000024400000}"/>
    <cellStyle name="Date 3 3 3 4 2 2 3 2" xfId="16915" xr:uid="{00000000-0005-0000-0000-000025400000}"/>
    <cellStyle name="Date 3 3 3 4 2 2 3 3" xfId="16916" xr:uid="{00000000-0005-0000-0000-000026400000}"/>
    <cellStyle name="Date 3 3 3 4 2 2 3 3 2" xfId="16917" xr:uid="{00000000-0005-0000-0000-000027400000}"/>
    <cellStyle name="Date 3 3 3 4 2 2 3 4" xfId="16918" xr:uid="{00000000-0005-0000-0000-000028400000}"/>
    <cellStyle name="Date 3 3 3 4 2 2 4" xfId="16919" xr:uid="{00000000-0005-0000-0000-000029400000}"/>
    <cellStyle name="Date 3 3 3 4 2 2 4 2" xfId="16920" xr:uid="{00000000-0005-0000-0000-00002A400000}"/>
    <cellStyle name="Date 3 3 3 4 2 2 4 2 2" xfId="16921" xr:uid="{00000000-0005-0000-0000-00002B400000}"/>
    <cellStyle name="Date 3 3 3 4 2 2 5" xfId="16922" xr:uid="{00000000-0005-0000-0000-00002C400000}"/>
    <cellStyle name="Date 3 3 3 4 2 2 6" xfId="16923" xr:uid="{00000000-0005-0000-0000-00002D400000}"/>
    <cellStyle name="Date 3 3 3 4 2 2 7" xfId="16924" xr:uid="{00000000-0005-0000-0000-00002E400000}"/>
    <cellStyle name="Date 3 3 3 4 2 2 8" xfId="16925" xr:uid="{00000000-0005-0000-0000-00002F400000}"/>
    <cellStyle name="Date 3 3 3 4 2 3" xfId="16926" xr:uid="{00000000-0005-0000-0000-000030400000}"/>
    <cellStyle name="Date 3 3 3 4 2 3 2" xfId="16927" xr:uid="{00000000-0005-0000-0000-000031400000}"/>
    <cellStyle name="Date 3 3 3 4 2 3 2 2" xfId="16928" xr:uid="{00000000-0005-0000-0000-000032400000}"/>
    <cellStyle name="Date 3 3 3 4 2 3 2 3" xfId="16929" xr:uid="{00000000-0005-0000-0000-000033400000}"/>
    <cellStyle name="Date 3 3 3 4 2 3 2 3 2" xfId="16930" xr:uid="{00000000-0005-0000-0000-000034400000}"/>
    <cellStyle name="Date 3 3 3 4 2 3 2 4" xfId="16931" xr:uid="{00000000-0005-0000-0000-000035400000}"/>
    <cellStyle name="Date 3 3 3 4 2 3 3" xfId="16932" xr:uid="{00000000-0005-0000-0000-000036400000}"/>
    <cellStyle name="Date 3 3 3 4 2 3 3 2" xfId="16933" xr:uid="{00000000-0005-0000-0000-000037400000}"/>
    <cellStyle name="Date 3 3 3 4 2 3 3 2 2" xfId="16934" xr:uid="{00000000-0005-0000-0000-000038400000}"/>
    <cellStyle name="Date 3 3 3 4 2 3 4" xfId="16935" xr:uid="{00000000-0005-0000-0000-000039400000}"/>
    <cellStyle name="Date 3 3 3 4 2 3 5" xfId="16936" xr:uid="{00000000-0005-0000-0000-00003A400000}"/>
    <cellStyle name="Date 3 3 3 4 2 3 6" xfId="16937" xr:uid="{00000000-0005-0000-0000-00003B400000}"/>
    <cellStyle name="Date 3 3 3 4 2 3 7" xfId="16938" xr:uid="{00000000-0005-0000-0000-00003C400000}"/>
    <cellStyle name="Date 3 3 3 4 2 4" xfId="16939" xr:uid="{00000000-0005-0000-0000-00003D400000}"/>
    <cellStyle name="Date 3 3 3 4 2 4 2" xfId="16940" xr:uid="{00000000-0005-0000-0000-00003E400000}"/>
    <cellStyle name="Date 3 3 3 4 2 4 3" xfId="16941" xr:uid="{00000000-0005-0000-0000-00003F400000}"/>
    <cellStyle name="Date 3 3 3 4 2 4 3 2" xfId="16942" xr:uid="{00000000-0005-0000-0000-000040400000}"/>
    <cellStyle name="Date 3 3 3 4 2 5" xfId="16943" xr:uid="{00000000-0005-0000-0000-000041400000}"/>
    <cellStyle name="Date 3 3 3 4 3" xfId="16944" xr:uid="{00000000-0005-0000-0000-000042400000}"/>
    <cellStyle name="Date 3 3 3 4 3 2" xfId="16945" xr:uid="{00000000-0005-0000-0000-000043400000}"/>
    <cellStyle name="Date 3 3 3 4 3 2 2" xfId="16946" xr:uid="{00000000-0005-0000-0000-000044400000}"/>
    <cellStyle name="Date 3 3 3 4 3 2 2 2" xfId="16947" xr:uid="{00000000-0005-0000-0000-000045400000}"/>
    <cellStyle name="Date 3 3 3 4 3 2 2 3" xfId="16948" xr:uid="{00000000-0005-0000-0000-000046400000}"/>
    <cellStyle name="Date 3 3 3 4 3 2 2 3 2" xfId="16949" xr:uid="{00000000-0005-0000-0000-000047400000}"/>
    <cellStyle name="Date 3 3 3 4 3 2 2 4" xfId="16950" xr:uid="{00000000-0005-0000-0000-000048400000}"/>
    <cellStyle name="Date 3 3 3 4 3 2 3" xfId="16951" xr:uid="{00000000-0005-0000-0000-000049400000}"/>
    <cellStyle name="Date 3 3 3 4 3 2 3 2" xfId="16952" xr:uid="{00000000-0005-0000-0000-00004A400000}"/>
    <cellStyle name="Date 3 3 3 4 3 2 3 2 2" xfId="16953" xr:uid="{00000000-0005-0000-0000-00004B400000}"/>
    <cellStyle name="Date 3 3 3 4 3 2 4" xfId="16954" xr:uid="{00000000-0005-0000-0000-00004C400000}"/>
    <cellStyle name="Date 3 3 3 4 3 2 5" xfId="16955" xr:uid="{00000000-0005-0000-0000-00004D400000}"/>
    <cellStyle name="Date 3 3 3 4 3 2 6" xfId="16956" xr:uid="{00000000-0005-0000-0000-00004E400000}"/>
    <cellStyle name="Date 3 3 3 4 3 2 7" xfId="16957" xr:uid="{00000000-0005-0000-0000-00004F400000}"/>
    <cellStyle name="Date 3 3 3 4 3 3" xfId="16958" xr:uid="{00000000-0005-0000-0000-000050400000}"/>
    <cellStyle name="Date 3 3 3 4 3 3 2" xfId="16959" xr:uid="{00000000-0005-0000-0000-000051400000}"/>
    <cellStyle name="Date 3 3 3 4 3 3 3" xfId="16960" xr:uid="{00000000-0005-0000-0000-000052400000}"/>
    <cellStyle name="Date 3 3 3 4 3 3 3 2" xfId="16961" xr:uid="{00000000-0005-0000-0000-000053400000}"/>
    <cellStyle name="Date 3 3 3 4 3 3 4" xfId="16962" xr:uid="{00000000-0005-0000-0000-000054400000}"/>
    <cellStyle name="Date 3 3 3 4 3 4" xfId="16963" xr:uid="{00000000-0005-0000-0000-000055400000}"/>
    <cellStyle name="Date 3 3 3 4 3 4 2" xfId="16964" xr:uid="{00000000-0005-0000-0000-000056400000}"/>
    <cellStyle name="Date 3 3 3 4 3 4 2 2" xfId="16965" xr:uid="{00000000-0005-0000-0000-000057400000}"/>
    <cellStyle name="Date 3 3 3 4 3 5" xfId="16966" xr:uid="{00000000-0005-0000-0000-000058400000}"/>
    <cellStyle name="Date 3 3 3 4 3 6" xfId="16967" xr:uid="{00000000-0005-0000-0000-000059400000}"/>
    <cellStyle name="Date 3 3 3 4 3 7" xfId="16968" xr:uid="{00000000-0005-0000-0000-00005A400000}"/>
    <cellStyle name="Date 3 3 3 4 3 8" xfId="16969" xr:uid="{00000000-0005-0000-0000-00005B400000}"/>
    <cellStyle name="Date 3 3 3 4 4" xfId="16970" xr:uid="{00000000-0005-0000-0000-00005C400000}"/>
    <cellStyle name="Date 3 3 3 4 4 2" xfId="16971" xr:uid="{00000000-0005-0000-0000-00005D400000}"/>
    <cellStyle name="Date 3 3 3 4 4 2 2" xfId="16972" xr:uid="{00000000-0005-0000-0000-00005E400000}"/>
    <cellStyle name="Date 3 3 3 4 4 2 3" xfId="16973" xr:uid="{00000000-0005-0000-0000-00005F400000}"/>
    <cellStyle name="Date 3 3 3 4 4 2 3 2" xfId="16974" xr:uid="{00000000-0005-0000-0000-000060400000}"/>
    <cellStyle name="Date 3 3 3 4 4 2 4" xfId="16975" xr:uid="{00000000-0005-0000-0000-000061400000}"/>
    <cellStyle name="Date 3 3 3 4 4 3" xfId="16976" xr:uid="{00000000-0005-0000-0000-000062400000}"/>
    <cellStyle name="Date 3 3 3 4 4 3 2" xfId="16977" xr:uid="{00000000-0005-0000-0000-000063400000}"/>
    <cellStyle name="Date 3 3 3 4 4 3 2 2" xfId="16978" xr:uid="{00000000-0005-0000-0000-000064400000}"/>
    <cellStyle name="Date 3 3 3 4 4 4" xfId="16979" xr:uid="{00000000-0005-0000-0000-000065400000}"/>
    <cellStyle name="Date 3 3 3 4 4 5" xfId="16980" xr:uid="{00000000-0005-0000-0000-000066400000}"/>
    <cellStyle name="Date 3 3 3 4 4 6" xfId="16981" xr:uid="{00000000-0005-0000-0000-000067400000}"/>
    <cellStyle name="Date 3 3 3 4 4 7" xfId="16982" xr:uid="{00000000-0005-0000-0000-000068400000}"/>
    <cellStyle name="Date 3 3 3 4 5" xfId="16983" xr:uid="{00000000-0005-0000-0000-000069400000}"/>
    <cellStyle name="Date 3 3 3 4 5 2" xfId="16984" xr:uid="{00000000-0005-0000-0000-00006A400000}"/>
    <cellStyle name="Date 3 3 3 4 5 3" xfId="16985" xr:uid="{00000000-0005-0000-0000-00006B400000}"/>
    <cellStyle name="Date 3 3 3 4 5 3 2" xfId="16986" xr:uid="{00000000-0005-0000-0000-00006C400000}"/>
    <cellStyle name="Date 3 3 3 4 6" xfId="16987" xr:uid="{00000000-0005-0000-0000-00006D400000}"/>
    <cellStyle name="Date 3 3 3 4 7" xfId="16988" xr:uid="{00000000-0005-0000-0000-00006E400000}"/>
    <cellStyle name="Date 3 3 3 4 8" xfId="16989" xr:uid="{00000000-0005-0000-0000-00006F400000}"/>
    <cellStyle name="Date 3 3 3 4 9" xfId="16990" xr:uid="{00000000-0005-0000-0000-000070400000}"/>
    <cellStyle name="Date 3 3 3 5" xfId="16991" xr:uid="{00000000-0005-0000-0000-000071400000}"/>
    <cellStyle name="Date 3 3 3 5 2" xfId="16992" xr:uid="{00000000-0005-0000-0000-000072400000}"/>
    <cellStyle name="Date 3 3 3 5 2 2" xfId="16993" xr:uid="{00000000-0005-0000-0000-000073400000}"/>
    <cellStyle name="Date 3 3 3 5 2 2 2" xfId="16994" xr:uid="{00000000-0005-0000-0000-000074400000}"/>
    <cellStyle name="Date 3 3 3 5 2 2 3" xfId="16995" xr:uid="{00000000-0005-0000-0000-000075400000}"/>
    <cellStyle name="Date 3 3 3 5 2 2 3 2" xfId="16996" xr:uid="{00000000-0005-0000-0000-000076400000}"/>
    <cellStyle name="Date 3 3 3 5 2 2 4" xfId="16997" xr:uid="{00000000-0005-0000-0000-000077400000}"/>
    <cellStyle name="Date 3 3 3 5 2 3" xfId="16998" xr:uid="{00000000-0005-0000-0000-000078400000}"/>
    <cellStyle name="Date 3 3 3 5 2 3 2" xfId="16999" xr:uid="{00000000-0005-0000-0000-000079400000}"/>
    <cellStyle name="Date 3 3 3 5 2 3 2 2" xfId="17000" xr:uid="{00000000-0005-0000-0000-00007A400000}"/>
    <cellStyle name="Date 3 3 3 5 2 4" xfId="17001" xr:uid="{00000000-0005-0000-0000-00007B400000}"/>
    <cellStyle name="Date 3 3 3 5 2 5" xfId="17002" xr:uid="{00000000-0005-0000-0000-00007C400000}"/>
    <cellStyle name="Date 3 3 3 5 2 6" xfId="17003" xr:uid="{00000000-0005-0000-0000-00007D400000}"/>
    <cellStyle name="Date 3 3 3 5 2 7" xfId="17004" xr:uid="{00000000-0005-0000-0000-00007E400000}"/>
    <cellStyle name="Date 3 3 3 5 3" xfId="17005" xr:uid="{00000000-0005-0000-0000-00007F400000}"/>
    <cellStyle name="Date 3 3 3 5 3 2" xfId="17006" xr:uid="{00000000-0005-0000-0000-000080400000}"/>
    <cellStyle name="Date 3 3 3 5 3 3" xfId="17007" xr:uid="{00000000-0005-0000-0000-000081400000}"/>
    <cellStyle name="Date 3 3 3 5 3 3 2" xfId="17008" xr:uid="{00000000-0005-0000-0000-000082400000}"/>
    <cellStyle name="Date 3 3 3 5 3 4" xfId="17009" xr:uid="{00000000-0005-0000-0000-000083400000}"/>
    <cellStyle name="Date 3 3 3 5 4" xfId="17010" xr:uid="{00000000-0005-0000-0000-000084400000}"/>
    <cellStyle name="Date 3 3 3 5 4 2" xfId="17011" xr:uid="{00000000-0005-0000-0000-000085400000}"/>
    <cellStyle name="Date 3 3 3 5 4 2 2" xfId="17012" xr:uid="{00000000-0005-0000-0000-000086400000}"/>
    <cellStyle name="Date 3 3 3 5 5" xfId="17013" xr:uid="{00000000-0005-0000-0000-000087400000}"/>
    <cellStyle name="Date 3 3 3 5 6" xfId="17014" xr:uid="{00000000-0005-0000-0000-000088400000}"/>
    <cellStyle name="Date 3 3 3 5 7" xfId="17015" xr:uid="{00000000-0005-0000-0000-000089400000}"/>
    <cellStyle name="Date 3 3 3 5 8" xfId="17016" xr:uid="{00000000-0005-0000-0000-00008A400000}"/>
    <cellStyle name="Date 3 3 3 6" xfId="17017" xr:uid="{00000000-0005-0000-0000-00008B400000}"/>
    <cellStyle name="Date 3 3 3 6 2" xfId="17018" xr:uid="{00000000-0005-0000-0000-00008C400000}"/>
    <cellStyle name="Date 3 3 3 6 2 2" xfId="17019" xr:uid="{00000000-0005-0000-0000-00008D400000}"/>
    <cellStyle name="Date 3 3 3 6 2 3" xfId="17020" xr:uid="{00000000-0005-0000-0000-00008E400000}"/>
    <cellStyle name="Date 3 3 3 6 2 3 2" xfId="17021" xr:uid="{00000000-0005-0000-0000-00008F400000}"/>
    <cellStyle name="Date 3 3 3 6 2 4" xfId="17022" xr:uid="{00000000-0005-0000-0000-000090400000}"/>
    <cellStyle name="Date 3 3 3 6 3" xfId="17023" xr:uid="{00000000-0005-0000-0000-000091400000}"/>
    <cellStyle name="Date 3 3 3 6 3 2" xfId="17024" xr:uid="{00000000-0005-0000-0000-000092400000}"/>
    <cellStyle name="Date 3 3 3 6 3 2 2" xfId="17025" xr:uid="{00000000-0005-0000-0000-000093400000}"/>
    <cellStyle name="Date 3 3 3 6 4" xfId="17026" xr:uid="{00000000-0005-0000-0000-000094400000}"/>
    <cellStyle name="Date 3 3 3 6 5" xfId="17027" xr:uid="{00000000-0005-0000-0000-000095400000}"/>
    <cellStyle name="Date 3 3 3 6 6" xfId="17028" xr:uid="{00000000-0005-0000-0000-000096400000}"/>
    <cellStyle name="Date 3 3 3 6 7" xfId="17029" xr:uid="{00000000-0005-0000-0000-000097400000}"/>
    <cellStyle name="Date 3 3 3 7" xfId="17030" xr:uid="{00000000-0005-0000-0000-000098400000}"/>
    <cellStyle name="Date 3 3 3 7 2" xfId="17031" xr:uid="{00000000-0005-0000-0000-000099400000}"/>
    <cellStyle name="Date 3 3 3 7 3" xfId="17032" xr:uid="{00000000-0005-0000-0000-00009A400000}"/>
    <cellStyle name="Date 3 3 3 7 3 2" xfId="17033" xr:uid="{00000000-0005-0000-0000-00009B400000}"/>
    <cellStyle name="Date 3 3 3 8" xfId="17034" xr:uid="{00000000-0005-0000-0000-00009C400000}"/>
    <cellStyle name="Date 3 3 3 9" xfId="17035" xr:uid="{00000000-0005-0000-0000-00009D400000}"/>
    <cellStyle name="Date 3 3 4" xfId="134" xr:uid="{00000000-0005-0000-0000-00009E400000}"/>
    <cellStyle name="Date 3 3 4 2" xfId="17036" xr:uid="{00000000-0005-0000-0000-00009F400000}"/>
    <cellStyle name="Date 3 3 4 2 2" xfId="17037" xr:uid="{00000000-0005-0000-0000-0000A0400000}"/>
    <cellStyle name="Date 3 3 4 2 2 2" xfId="17038" xr:uid="{00000000-0005-0000-0000-0000A1400000}"/>
    <cellStyle name="Date 3 3 4 2 2 2 2" xfId="17039" xr:uid="{00000000-0005-0000-0000-0000A2400000}"/>
    <cellStyle name="Date 3 3 4 2 2 2 2 2" xfId="17040" xr:uid="{00000000-0005-0000-0000-0000A3400000}"/>
    <cellStyle name="Date 3 3 4 2 2 2 2 3" xfId="17041" xr:uid="{00000000-0005-0000-0000-0000A4400000}"/>
    <cellStyle name="Date 3 3 4 2 2 2 2 3 2" xfId="17042" xr:uid="{00000000-0005-0000-0000-0000A5400000}"/>
    <cellStyle name="Date 3 3 4 2 2 2 2 4" xfId="17043" xr:uid="{00000000-0005-0000-0000-0000A6400000}"/>
    <cellStyle name="Date 3 3 4 2 2 2 3" xfId="17044" xr:uid="{00000000-0005-0000-0000-0000A7400000}"/>
    <cellStyle name="Date 3 3 4 2 2 2 3 2" xfId="17045" xr:uid="{00000000-0005-0000-0000-0000A8400000}"/>
    <cellStyle name="Date 3 3 4 2 2 2 3 2 2" xfId="17046" xr:uid="{00000000-0005-0000-0000-0000A9400000}"/>
    <cellStyle name="Date 3 3 4 2 2 2 4" xfId="17047" xr:uid="{00000000-0005-0000-0000-0000AA400000}"/>
    <cellStyle name="Date 3 3 4 2 2 2 5" xfId="17048" xr:uid="{00000000-0005-0000-0000-0000AB400000}"/>
    <cellStyle name="Date 3 3 4 2 2 2 6" xfId="17049" xr:uid="{00000000-0005-0000-0000-0000AC400000}"/>
    <cellStyle name="Date 3 3 4 2 2 2 7" xfId="17050" xr:uid="{00000000-0005-0000-0000-0000AD400000}"/>
    <cellStyle name="Date 3 3 4 2 2 3" xfId="17051" xr:uid="{00000000-0005-0000-0000-0000AE400000}"/>
    <cellStyle name="Date 3 3 4 2 2 3 2" xfId="17052" xr:uid="{00000000-0005-0000-0000-0000AF400000}"/>
    <cellStyle name="Date 3 3 4 2 2 3 3" xfId="17053" xr:uid="{00000000-0005-0000-0000-0000B0400000}"/>
    <cellStyle name="Date 3 3 4 2 2 3 3 2" xfId="17054" xr:uid="{00000000-0005-0000-0000-0000B1400000}"/>
    <cellStyle name="Date 3 3 4 2 2 3 4" xfId="17055" xr:uid="{00000000-0005-0000-0000-0000B2400000}"/>
    <cellStyle name="Date 3 3 4 2 2 4" xfId="17056" xr:uid="{00000000-0005-0000-0000-0000B3400000}"/>
    <cellStyle name="Date 3 3 4 2 2 4 2" xfId="17057" xr:uid="{00000000-0005-0000-0000-0000B4400000}"/>
    <cellStyle name="Date 3 3 4 2 2 4 2 2" xfId="17058" xr:uid="{00000000-0005-0000-0000-0000B5400000}"/>
    <cellStyle name="Date 3 3 4 2 2 5" xfId="17059" xr:uid="{00000000-0005-0000-0000-0000B6400000}"/>
    <cellStyle name="Date 3 3 4 2 2 6" xfId="17060" xr:uid="{00000000-0005-0000-0000-0000B7400000}"/>
    <cellStyle name="Date 3 3 4 2 2 7" xfId="17061" xr:uid="{00000000-0005-0000-0000-0000B8400000}"/>
    <cellStyle name="Date 3 3 4 2 2 8" xfId="17062" xr:uid="{00000000-0005-0000-0000-0000B9400000}"/>
    <cellStyle name="Date 3 3 4 2 3" xfId="17063" xr:uid="{00000000-0005-0000-0000-0000BA400000}"/>
    <cellStyle name="Date 3 3 4 2 3 2" xfId="17064" xr:uid="{00000000-0005-0000-0000-0000BB400000}"/>
    <cellStyle name="Date 3 3 4 2 3 2 2" xfId="17065" xr:uid="{00000000-0005-0000-0000-0000BC400000}"/>
    <cellStyle name="Date 3 3 4 2 3 2 3" xfId="17066" xr:uid="{00000000-0005-0000-0000-0000BD400000}"/>
    <cellStyle name="Date 3 3 4 2 3 2 3 2" xfId="17067" xr:uid="{00000000-0005-0000-0000-0000BE400000}"/>
    <cellStyle name="Date 3 3 4 2 3 2 4" xfId="17068" xr:uid="{00000000-0005-0000-0000-0000BF400000}"/>
    <cellStyle name="Date 3 3 4 2 3 3" xfId="17069" xr:uid="{00000000-0005-0000-0000-0000C0400000}"/>
    <cellStyle name="Date 3 3 4 2 3 3 2" xfId="17070" xr:uid="{00000000-0005-0000-0000-0000C1400000}"/>
    <cellStyle name="Date 3 3 4 2 3 3 2 2" xfId="17071" xr:uid="{00000000-0005-0000-0000-0000C2400000}"/>
    <cellStyle name="Date 3 3 4 2 3 4" xfId="17072" xr:uid="{00000000-0005-0000-0000-0000C3400000}"/>
    <cellStyle name="Date 3 3 4 2 3 5" xfId="17073" xr:uid="{00000000-0005-0000-0000-0000C4400000}"/>
    <cellStyle name="Date 3 3 4 2 3 6" xfId="17074" xr:uid="{00000000-0005-0000-0000-0000C5400000}"/>
    <cellStyle name="Date 3 3 4 2 3 7" xfId="17075" xr:uid="{00000000-0005-0000-0000-0000C6400000}"/>
    <cellStyle name="Date 3 3 4 2 4" xfId="17076" xr:uid="{00000000-0005-0000-0000-0000C7400000}"/>
    <cellStyle name="Date 3 3 4 2 4 2" xfId="17077" xr:uid="{00000000-0005-0000-0000-0000C8400000}"/>
    <cellStyle name="Date 3 3 4 2 4 3" xfId="17078" xr:uid="{00000000-0005-0000-0000-0000C9400000}"/>
    <cellStyle name="Date 3 3 4 2 4 3 2" xfId="17079" xr:uid="{00000000-0005-0000-0000-0000CA400000}"/>
    <cellStyle name="Date 3 3 4 2 5" xfId="17080" xr:uid="{00000000-0005-0000-0000-0000CB400000}"/>
    <cellStyle name="Date 3 3 4 3" xfId="17081" xr:uid="{00000000-0005-0000-0000-0000CC400000}"/>
    <cellStyle name="Date 3 3 4 3 2" xfId="17082" xr:uid="{00000000-0005-0000-0000-0000CD400000}"/>
    <cellStyle name="Date 3 3 4 3 2 2" xfId="17083" xr:uid="{00000000-0005-0000-0000-0000CE400000}"/>
    <cellStyle name="Date 3 3 4 3 2 2 2" xfId="17084" xr:uid="{00000000-0005-0000-0000-0000CF400000}"/>
    <cellStyle name="Date 3 3 4 3 2 2 3" xfId="17085" xr:uid="{00000000-0005-0000-0000-0000D0400000}"/>
    <cellStyle name="Date 3 3 4 3 2 2 3 2" xfId="17086" xr:uid="{00000000-0005-0000-0000-0000D1400000}"/>
    <cellStyle name="Date 3 3 4 3 2 2 4" xfId="17087" xr:uid="{00000000-0005-0000-0000-0000D2400000}"/>
    <cellStyle name="Date 3 3 4 3 2 3" xfId="17088" xr:uid="{00000000-0005-0000-0000-0000D3400000}"/>
    <cellStyle name="Date 3 3 4 3 2 3 2" xfId="17089" xr:uid="{00000000-0005-0000-0000-0000D4400000}"/>
    <cellStyle name="Date 3 3 4 3 2 3 2 2" xfId="17090" xr:uid="{00000000-0005-0000-0000-0000D5400000}"/>
    <cellStyle name="Date 3 3 4 3 2 4" xfId="17091" xr:uid="{00000000-0005-0000-0000-0000D6400000}"/>
    <cellStyle name="Date 3 3 4 3 2 5" xfId="17092" xr:uid="{00000000-0005-0000-0000-0000D7400000}"/>
    <cellStyle name="Date 3 3 4 3 2 6" xfId="17093" xr:uid="{00000000-0005-0000-0000-0000D8400000}"/>
    <cellStyle name="Date 3 3 4 3 2 7" xfId="17094" xr:uid="{00000000-0005-0000-0000-0000D9400000}"/>
    <cellStyle name="Date 3 3 4 3 3" xfId="17095" xr:uid="{00000000-0005-0000-0000-0000DA400000}"/>
    <cellStyle name="Date 3 3 4 3 3 2" xfId="17096" xr:uid="{00000000-0005-0000-0000-0000DB400000}"/>
    <cellStyle name="Date 3 3 4 3 3 3" xfId="17097" xr:uid="{00000000-0005-0000-0000-0000DC400000}"/>
    <cellStyle name="Date 3 3 4 3 3 3 2" xfId="17098" xr:uid="{00000000-0005-0000-0000-0000DD400000}"/>
    <cellStyle name="Date 3 3 4 3 3 4" xfId="17099" xr:uid="{00000000-0005-0000-0000-0000DE400000}"/>
    <cellStyle name="Date 3 3 4 3 4" xfId="17100" xr:uid="{00000000-0005-0000-0000-0000DF400000}"/>
    <cellStyle name="Date 3 3 4 3 4 2" xfId="17101" xr:uid="{00000000-0005-0000-0000-0000E0400000}"/>
    <cellStyle name="Date 3 3 4 3 4 2 2" xfId="17102" xr:uid="{00000000-0005-0000-0000-0000E1400000}"/>
    <cellStyle name="Date 3 3 4 3 5" xfId="17103" xr:uid="{00000000-0005-0000-0000-0000E2400000}"/>
    <cellStyle name="Date 3 3 4 3 6" xfId="17104" xr:uid="{00000000-0005-0000-0000-0000E3400000}"/>
    <cellStyle name="Date 3 3 4 3 7" xfId="17105" xr:uid="{00000000-0005-0000-0000-0000E4400000}"/>
    <cellStyle name="Date 3 3 4 3 8" xfId="17106" xr:uid="{00000000-0005-0000-0000-0000E5400000}"/>
    <cellStyle name="Date 3 3 4 4" xfId="17107" xr:uid="{00000000-0005-0000-0000-0000E6400000}"/>
    <cellStyle name="Date 3 3 4 4 2" xfId="17108" xr:uid="{00000000-0005-0000-0000-0000E7400000}"/>
    <cellStyle name="Date 3 3 4 4 2 2" xfId="17109" xr:uid="{00000000-0005-0000-0000-0000E8400000}"/>
    <cellStyle name="Date 3 3 4 4 2 3" xfId="17110" xr:uid="{00000000-0005-0000-0000-0000E9400000}"/>
    <cellStyle name="Date 3 3 4 4 2 3 2" xfId="17111" xr:uid="{00000000-0005-0000-0000-0000EA400000}"/>
    <cellStyle name="Date 3 3 4 4 2 4" xfId="17112" xr:uid="{00000000-0005-0000-0000-0000EB400000}"/>
    <cellStyle name="Date 3 3 4 4 3" xfId="17113" xr:uid="{00000000-0005-0000-0000-0000EC400000}"/>
    <cellStyle name="Date 3 3 4 4 3 2" xfId="17114" xr:uid="{00000000-0005-0000-0000-0000ED400000}"/>
    <cellStyle name="Date 3 3 4 4 3 2 2" xfId="17115" xr:uid="{00000000-0005-0000-0000-0000EE400000}"/>
    <cellStyle name="Date 3 3 4 4 4" xfId="17116" xr:uid="{00000000-0005-0000-0000-0000EF400000}"/>
    <cellStyle name="Date 3 3 4 4 5" xfId="17117" xr:uid="{00000000-0005-0000-0000-0000F0400000}"/>
    <cellStyle name="Date 3 3 4 4 6" xfId="17118" xr:uid="{00000000-0005-0000-0000-0000F1400000}"/>
    <cellStyle name="Date 3 3 4 4 7" xfId="17119" xr:uid="{00000000-0005-0000-0000-0000F2400000}"/>
    <cellStyle name="Date 3 3 4 5" xfId="17120" xr:uid="{00000000-0005-0000-0000-0000F3400000}"/>
    <cellStyle name="Date 3 3 4 5 2" xfId="17121" xr:uid="{00000000-0005-0000-0000-0000F4400000}"/>
    <cellStyle name="Date 3 3 4 5 3" xfId="17122" xr:uid="{00000000-0005-0000-0000-0000F5400000}"/>
    <cellStyle name="Date 3 3 4 5 3 2" xfId="17123" xr:uid="{00000000-0005-0000-0000-0000F6400000}"/>
    <cellStyle name="Date 3 3 4 6" xfId="17124" xr:uid="{00000000-0005-0000-0000-0000F7400000}"/>
    <cellStyle name="Date 3 3 4 7" xfId="17125" xr:uid="{00000000-0005-0000-0000-0000F8400000}"/>
    <cellStyle name="Date 3 3 4 8" xfId="17126" xr:uid="{00000000-0005-0000-0000-0000F9400000}"/>
    <cellStyle name="Date 3 3 4 9" xfId="17127" xr:uid="{00000000-0005-0000-0000-0000FA400000}"/>
    <cellStyle name="Date 3 3 5" xfId="135" xr:uid="{00000000-0005-0000-0000-0000FB400000}"/>
    <cellStyle name="Date 3 3 5 2" xfId="17128" xr:uid="{00000000-0005-0000-0000-0000FC400000}"/>
    <cellStyle name="Date 3 3 5 2 2" xfId="17129" xr:uid="{00000000-0005-0000-0000-0000FD400000}"/>
    <cellStyle name="Date 3 3 5 2 2 2" xfId="17130" xr:uid="{00000000-0005-0000-0000-0000FE400000}"/>
    <cellStyle name="Date 3 3 5 2 2 2 2" xfId="17131" xr:uid="{00000000-0005-0000-0000-0000FF400000}"/>
    <cellStyle name="Date 3 3 5 2 2 2 2 2" xfId="17132" xr:uid="{00000000-0005-0000-0000-000000410000}"/>
    <cellStyle name="Date 3 3 5 2 2 2 2 3" xfId="17133" xr:uid="{00000000-0005-0000-0000-000001410000}"/>
    <cellStyle name="Date 3 3 5 2 2 2 2 3 2" xfId="17134" xr:uid="{00000000-0005-0000-0000-000002410000}"/>
    <cellStyle name="Date 3 3 5 2 2 2 2 4" xfId="17135" xr:uid="{00000000-0005-0000-0000-000003410000}"/>
    <cellStyle name="Date 3 3 5 2 2 2 3" xfId="17136" xr:uid="{00000000-0005-0000-0000-000004410000}"/>
    <cellStyle name="Date 3 3 5 2 2 2 3 2" xfId="17137" xr:uid="{00000000-0005-0000-0000-000005410000}"/>
    <cellStyle name="Date 3 3 5 2 2 2 3 2 2" xfId="17138" xr:uid="{00000000-0005-0000-0000-000006410000}"/>
    <cellStyle name="Date 3 3 5 2 2 2 4" xfId="17139" xr:uid="{00000000-0005-0000-0000-000007410000}"/>
    <cellStyle name="Date 3 3 5 2 2 2 5" xfId="17140" xr:uid="{00000000-0005-0000-0000-000008410000}"/>
    <cellStyle name="Date 3 3 5 2 2 2 6" xfId="17141" xr:uid="{00000000-0005-0000-0000-000009410000}"/>
    <cellStyle name="Date 3 3 5 2 2 2 7" xfId="17142" xr:uid="{00000000-0005-0000-0000-00000A410000}"/>
    <cellStyle name="Date 3 3 5 2 2 3" xfId="17143" xr:uid="{00000000-0005-0000-0000-00000B410000}"/>
    <cellStyle name="Date 3 3 5 2 2 3 2" xfId="17144" xr:uid="{00000000-0005-0000-0000-00000C410000}"/>
    <cellStyle name="Date 3 3 5 2 2 3 3" xfId="17145" xr:uid="{00000000-0005-0000-0000-00000D410000}"/>
    <cellStyle name="Date 3 3 5 2 2 3 3 2" xfId="17146" xr:uid="{00000000-0005-0000-0000-00000E410000}"/>
    <cellStyle name="Date 3 3 5 2 2 3 4" xfId="17147" xr:uid="{00000000-0005-0000-0000-00000F410000}"/>
    <cellStyle name="Date 3 3 5 2 2 4" xfId="17148" xr:uid="{00000000-0005-0000-0000-000010410000}"/>
    <cellStyle name="Date 3 3 5 2 2 4 2" xfId="17149" xr:uid="{00000000-0005-0000-0000-000011410000}"/>
    <cellStyle name="Date 3 3 5 2 2 4 2 2" xfId="17150" xr:uid="{00000000-0005-0000-0000-000012410000}"/>
    <cellStyle name="Date 3 3 5 2 2 5" xfId="17151" xr:uid="{00000000-0005-0000-0000-000013410000}"/>
    <cellStyle name="Date 3 3 5 2 2 6" xfId="17152" xr:uid="{00000000-0005-0000-0000-000014410000}"/>
    <cellStyle name="Date 3 3 5 2 2 7" xfId="17153" xr:uid="{00000000-0005-0000-0000-000015410000}"/>
    <cellStyle name="Date 3 3 5 2 2 8" xfId="17154" xr:uid="{00000000-0005-0000-0000-000016410000}"/>
    <cellStyle name="Date 3 3 5 2 3" xfId="17155" xr:uid="{00000000-0005-0000-0000-000017410000}"/>
    <cellStyle name="Date 3 3 5 2 3 2" xfId="17156" xr:uid="{00000000-0005-0000-0000-000018410000}"/>
    <cellStyle name="Date 3 3 5 2 3 2 2" xfId="17157" xr:uid="{00000000-0005-0000-0000-000019410000}"/>
    <cellStyle name="Date 3 3 5 2 3 2 3" xfId="17158" xr:uid="{00000000-0005-0000-0000-00001A410000}"/>
    <cellStyle name="Date 3 3 5 2 3 2 3 2" xfId="17159" xr:uid="{00000000-0005-0000-0000-00001B410000}"/>
    <cellStyle name="Date 3 3 5 2 3 2 4" xfId="17160" xr:uid="{00000000-0005-0000-0000-00001C410000}"/>
    <cellStyle name="Date 3 3 5 2 3 3" xfId="17161" xr:uid="{00000000-0005-0000-0000-00001D410000}"/>
    <cellStyle name="Date 3 3 5 2 3 3 2" xfId="17162" xr:uid="{00000000-0005-0000-0000-00001E410000}"/>
    <cellStyle name="Date 3 3 5 2 3 3 2 2" xfId="17163" xr:uid="{00000000-0005-0000-0000-00001F410000}"/>
    <cellStyle name="Date 3 3 5 2 3 4" xfId="17164" xr:uid="{00000000-0005-0000-0000-000020410000}"/>
    <cellStyle name="Date 3 3 5 2 3 5" xfId="17165" xr:uid="{00000000-0005-0000-0000-000021410000}"/>
    <cellStyle name="Date 3 3 5 2 3 6" xfId="17166" xr:uid="{00000000-0005-0000-0000-000022410000}"/>
    <cellStyle name="Date 3 3 5 2 3 7" xfId="17167" xr:uid="{00000000-0005-0000-0000-000023410000}"/>
    <cellStyle name="Date 3 3 5 2 4" xfId="17168" xr:uid="{00000000-0005-0000-0000-000024410000}"/>
    <cellStyle name="Date 3 3 5 2 4 2" xfId="17169" xr:uid="{00000000-0005-0000-0000-000025410000}"/>
    <cellStyle name="Date 3 3 5 2 4 3" xfId="17170" xr:uid="{00000000-0005-0000-0000-000026410000}"/>
    <cellStyle name="Date 3 3 5 2 4 3 2" xfId="17171" xr:uid="{00000000-0005-0000-0000-000027410000}"/>
    <cellStyle name="Date 3 3 5 2 5" xfId="17172" xr:uid="{00000000-0005-0000-0000-000028410000}"/>
    <cellStyle name="Date 3 3 5 3" xfId="17173" xr:uid="{00000000-0005-0000-0000-000029410000}"/>
    <cellStyle name="Date 3 3 5 3 2" xfId="17174" xr:uid="{00000000-0005-0000-0000-00002A410000}"/>
    <cellStyle name="Date 3 3 5 3 2 2" xfId="17175" xr:uid="{00000000-0005-0000-0000-00002B410000}"/>
    <cellStyle name="Date 3 3 5 3 2 2 2" xfId="17176" xr:uid="{00000000-0005-0000-0000-00002C410000}"/>
    <cellStyle name="Date 3 3 5 3 2 2 3" xfId="17177" xr:uid="{00000000-0005-0000-0000-00002D410000}"/>
    <cellStyle name="Date 3 3 5 3 2 2 3 2" xfId="17178" xr:uid="{00000000-0005-0000-0000-00002E410000}"/>
    <cellStyle name="Date 3 3 5 3 2 2 4" xfId="17179" xr:uid="{00000000-0005-0000-0000-00002F410000}"/>
    <cellStyle name="Date 3 3 5 3 2 3" xfId="17180" xr:uid="{00000000-0005-0000-0000-000030410000}"/>
    <cellStyle name="Date 3 3 5 3 2 3 2" xfId="17181" xr:uid="{00000000-0005-0000-0000-000031410000}"/>
    <cellStyle name="Date 3 3 5 3 2 3 2 2" xfId="17182" xr:uid="{00000000-0005-0000-0000-000032410000}"/>
    <cellStyle name="Date 3 3 5 3 2 4" xfId="17183" xr:uid="{00000000-0005-0000-0000-000033410000}"/>
    <cellStyle name="Date 3 3 5 3 2 5" xfId="17184" xr:uid="{00000000-0005-0000-0000-000034410000}"/>
    <cellStyle name="Date 3 3 5 3 2 6" xfId="17185" xr:uid="{00000000-0005-0000-0000-000035410000}"/>
    <cellStyle name="Date 3 3 5 3 2 7" xfId="17186" xr:uid="{00000000-0005-0000-0000-000036410000}"/>
    <cellStyle name="Date 3 3 5 3 3" xfId="17187" xr:uid="{00000000-0005-0000-0000-000037410000}"/>
    <cellStyle name="Date 3 3 5 3 3 2" xfId="17188" xr:uid="{00000000-0005-0000-0000-000038410000}"/>
    <cellStyle name="Date 3 3 5 3 3 3" xfId="17189" xr:uid="{00000000-0005-0000-0000-000039410000}"/>
    <cellStyle name="Date 3 3 5 3 3 3 2" xfId="17190" xr:uid="{00000000-0005-0000-0000-00003A410000}"/>
    <cellStyle name="Date 3 3 5 3 3 4" xfId="17191" xr:uid="{00000000-0005-0000-0000-00003B410000}"/>
    <cellStyle name="Date 3 3 5 3 4" xfId="17192" xr:uid="{00000000-0005-0000-0000-00003C410000}"/>
    <cellStyle name="Date 3 3 5 3 4 2" xfId="17193" xr:uid="{00000000-0005-0000-0000-00003D410000}"/>
    <cellStyle name="Date 3 3 5 3 4 2 2" xfId="17194" xr:uid="{00000000-0005-0000-0000-00003E410000}"/>
    <cellStyle name="Date 3 3 5 3 5" xfId="17195" xr:uid="{00000000-0005-0000-0000-00003F410000}"/>
    <cellStyle name="Date 3 3 5 3 6" xfId="17196" xr:uid="{00000000-0005-0000-0000-000040410000}"/>
    <cellStyle name="Date 3 3 5 3 7" xfId="17197" xr:uid="{00000000-0005-0000-0000-000041410000}"/>
    <cellStyle name="Date 3 3 5 3 8" xfId="17198" xr:uid="{00000000-0005-0000-0000-000042410000}"/>
    <cellStyle name="Date 3 3 5 4" xfId="17199" xr:uid="{00000000-0005-0000-0000-000043410000}"/>
    <cellStyle name="Date 3 3 5 4 2" xfId="17200" xr:uid="{00000000-0005-0000-0000-000044410000}"/>
    <cellStyle name="Date 3 3 5 4 2 2" xfId="17201" xr:uid="{00000000-0005-0000-0000-000045410000}"/>
    <cellStyle name="Date 3 3 5 4 2 3" xfId="17202" xr:uid="{00000000-0005-0000-0000-000046410000}"/>
    <cellStyle name="Date 3 3 5 4 2 3 2" xfId="17203" xr:uid="{00000000-0005-0000-0000-000047410000}"/>
    <cellStyle name="Date 3 3 5 4 2 4" xfId="17204" xr:uid="{00000000-0005-0000-0000-000048410000}"/>
    <cellStyle name="Date 3 3 5 4 3" xfId="17205" xr:uid="{00000000-0005-0000-0000-000049410000}"/>
    <cellStyle name="Date 3 3 5 4 3 2" xfId="17206" xr:uid="{00000000-0005-0000-0000-00004A410000}"/>
    <cellStyle name="Date 3 3 5 4 3 2 2" xfId="17207" xr:uid="{00000000-0005-0000-0000-00004B410000}"/>
    <cellStyle name="Date 3 3 5 4 4" xfId="17208" xr:uid="{00000000-0005-0000-0000-00004C410000}"/>
    <cellStyle name="Date 3 3 5 4 5" xfId="17209" xr:uid="{00000000-0005-0000-0000-00004D410000}"/>
    <cellStyle name="Date 3 3 5 4 6" xfId="17210" xr:uid="{00000000-0005-0000-0000-00004E410000}"/>
    <cellStyle name="Date 3 3 5 4 7" xfId="17211" xr:uid="{00000000-0005-0000-0000-00004F410000}"/>
    <cellStyle name="Date 3 3 5 5" xfId="17212" xr:uid="{00000000-0005-0000-0000-000050410000}"/>
    <cellStyle name="Date 3 3 5 5 2" xfId="17213" xr:uid="{00000000-0005-0000-0000-000051410000}"/>
    <cellStyle name="Date 3 3 5 5 3" xfId="17214" xr:uid="{00000000-0005-0000-0000-000052410000}"/>
    <cellStyle name="Date 3 3 5 5 3 2" xfId="17215" xr:uid="{00000000-0005-0000-0000-000053410000}"/>
    <cellStyle name="Date 3 3 5 6" xfId="17216" xr:uid="{00000000-0005-0000-0000-000054410000}"/>
    <cellStyle name="Date 3 3 5 7" xfId="17217" xr:uid="{00000000-0005-0000-0000-000055410000}"/>
    <cellStyle name="Date 3 3 5 8" xfId="17218" xr:uid="{00000000-0005-0000-0000-000056410000}"/>
    <cellStyle name="Date 3 3 5 9" xfId="17219" xr:uid="{00000000-0005-0000-0000-000057410000}"/>
    <cellStyle name="Date 3 3 6" xfId="17220" xr:uid="{00000000-0005-0000-0000-000058410000}"/>
    <cellStyle name="Date 3 3 6 2" xfId="17221" xr:uid="{00000000-0005-0000-0000-000059410000}"/>
    <cellStyle name="Date 3 3 6 2 2" xfId="17222" xr:uid="{00000000-0005-0000-0000-00005A410000}"/>
    <cellStyle name="Date 3 3 6 2 2 2" xfId="17223" xr:uid="{00000000-0005-0000-0000-00005B410000}"/>
    <cellStyle name="Date 3 3 6 2 2 3" xfId="17224" xr:uid="{00000000-0005-0000-0000-00005C410000}"/>
    <cellStyle name="Date 3 3 6 2 2 3 2" xfId="17225" xr:uid="{00000000-0005-0000-0000-00005D410000}"/>
    <cellStyle name="Date 3 3 6 2 2 4" xfId="17226" xr:uid="{00000000-0005-0000-0000-00005E410000}"/>
    <cellStyle name="Date 3 3 6 2 3" xfId="17227" xr:uid="{00000000-0005-0000-0000-00005F410000}"/>
    <cellStyle name="Date 3 3 6 2 3 2" xfId="17228" xr:uid="{00000000-0005-0000-0000-000060410000}"/>
    <cellStyle name="Date 3 3 6 2 3 2 2" xfId="17229" xr:uid="{00000000-0005-0000-0000-000061410000}"/>
    <cellStyle name="Date 3 3 6 2 4" xfId="17230" xr:uid="{00000000-0005-0000-0000-000062410000}"/>
    <cellStyle name="Date 3 3 6 2 5" xfId="17231" xr:uid="{00000000-0005-0000-0000-000063410000}"/>
    <cellStyle name="Date 3 3 6 2 6" xfId="17232" xr:uid="{00000000-0005-0000-0000-000064410000}"/>
    <cellStyle name="Date 3 3 6 2 7" xfId="17233" xr:uid="{00000000-0005-0000-0000-000065410000}"/>
    <cellStyle name="Date 3 3 6 3" xfId="17234" xr:uid="{00000000-0005-0000-0000-000066410000}"/>
    <cellStyle name="Date 3 3 6 3 2" xfId="17235" xr:uid="{00000000-0005-0000-0000-000067410000}"/>
    <cellStyle name="Date 3 3 6 3 3" xfId="17236" xr:uid="{00000000-0005-0000-0000-000068410000}"/>
    <cellStyle name="Date 3 3 6 3 3 2" xfId="17237" xr:uid="{00000000-0005-0000-0000-000069410000}"/>
    <cellStyle name="Date 3 3 6 3 4" xfId="17238" xr:uid="{00000000-0005-0000-0000-00006A410000}"/>
    <cellStyle name="Date 3 3 6 4" xfId="17239" xr:uid="{00000000-0005-0000-0000-00006B410000}"/>
    <cellStyle name="Date 3 3 6 4 2" xfId="17240" xr:uid="{00000000-0005-0000-0000-00006C410000}"/>
    <cellStyle name="Date 3 3 6 4 2 2" xfId="17241" xr:uid="{00000000-0005-0000-0000-00006D410000}"/>
    <cellStyle name="Date 3 3 6 5" xfId="17242" xr:uid="{00000000-0005-0000-0000-00006E410000}"/>
    <cellStyle name="Date 3 3 6 6" xfId="17243" xr:uid="{00000000-0005-0000-0000-00006F410000}"/>
    <cellStyle name="Date 3 3 6 7" xfId="17244" xr:uid="{00000000-0005-0000-0000-000070410000}"/>
    <cellStyle name="Date 3 3 6 8" xfId="17245" xr:uid="{00000000-0005-0000-0000-000071410000}"/>
    <cellStyle name="Date 3 3 7" xfId="17246" xr:uid="{00000000-0005-0000-0000-000072410000}"/>
    <cellStyle name="Date 3 3 7 2" xfId="17247" xr:uid="{00000000-0005-0000-0000-000073410000}"/>
    <cellStyle name="Date 3 3 7 2 2" xfId="17248" xr:uid="{00000000-0005-0000-0000-000074410000}"/>
    <cellStyle name="Date 3 3 7 2 3" xfId="17249" xr:uid="{00000000-0005-0000-0000-000075410000}"/>
    <cellStyle name="Date 3 3 7 2 3 2" xfId="17250" xr:uid="{00000000-0005-0000-0000-000076410000}"/>
    <cellStyle name="Date 3 3 7 2 4" xfId="17251" xr:uid="{00000000-0005-0000-0000-000077410000}"/>
    <cellStyle name="Date 3 3 7 3" xfId="17252" xr:uid="{00000000-0005-0000-0000-000078410000}"/>
    <cellStyle name="Date 3 3 7 3 2" xfId="17253" xr:uid="{00000000-0005-0000-0000-000079410000}"/>
    <cellStyle name="Date 3 3 7 3 2 2" xfId="17254" xr:uid="{00000000-0005-0000-0000-00007A410000}"/>
    <cellStyle name="Date 3 3 7 4" xfId="17255" xr:uid="{00000000-0005-0000-0000-00007B410000}"/>
    <cellStyle name="Date 3 3 7 5" xfId="17256" xr:uid="{00000000-0005-0000-0000-00007C410000}"/>
    <cellStyle name="Date 3 3 7 6" xfId="17257" xr:uid="{00000000-0005-0000-0000-00007D410000}"/>
    <cellStyle name="Date 3 3 7 7" xfId="17258" xr:uid="{00000000-0005-0000-0000-00007E410000}"/>
    <cellStyle name="Date 3 3 8" xfId="17259" xr:uid="{00000000-0005-0000-0000-00007F410000}"/>
    <cellStyle name="Date 3 3 8 2" xfId="17260" xr:uid="{00000000-0005-0000-0000-000080410000}"/>
    <cellStyle name="Date 3 3 8 3" xfId="17261" xr:uid="{00000000-0005-0000-0000-000081410000}"/>
    <cellStyle name="Date 3 3 8 3 2" xfId="17262" xr:uid="{00000000-0005-0000-0000-000082410000}"/>
    <cellStyle name="Date 3 3 9" xfId="17263" xr:uid="{00000000-0005-0000-0000-000083410000}"/>
    <cellStyle name="Date 3 4" xfId="136" xr:uid="{00000000-0005-0000-0000-000084410000}"/>
    <cellStyle name="Date 3 4 10" xfId="17264" xr:uid="{00000000-0005-0000-0000-000085410000}"/>
    <cellStyle name="Date 3 4 11" xfId="17265" xr:uid="{00000000-0005-0000-0000-000086410000}"/>
    <cellStyle name="Date 3 4 12" xfId="17266" xr:uid="{00000000-0005-0000-0000-000087410000}"/>
    <cellStyle name="Date 3 4 2" xfId="17267" xr:uid="{00000000-0005-0000-0000-000088410000}"/>
    <cellStyle name="Date 3 4 2 2" xfId="17268" xr:uid="{00000000-0005-0000-0000-000089410000}"/>
    <cellStyle name="Date 3 4 2 2 10" xfId="17269" xr:uid="{00000000-0005-0000-0000-00008A410000}"/>
    <cellStyle name="Date 3 4 2 2 11" xfId="17270" xr:uid="{00000000-0005-0000-0000-00008B410000}"/>
    <cellStyle name="Date 3 4 2 2 2" xfId="17271" xr:uid="{00000000-0005-0000-0000-00008C410000}"/>
    <cellStyle name="Date 3 4 2 2 2 2" xfId="17272" xr:uid="{00000000-0005-0000-0000-00008D410000}"/>
    <cellStyle name="Date 3 4 2 2 2 2 2" xfId="17273" xr:uid="{00000000-0005-0000-0000-00008E410000}"/>
    <cellStyle name="Date 3 4 2 2 2 2 2 2" xfId="17274" xr:uid="{00000000-0005-0000-0000-00008F410000}"/>
    <cellStyle name="Date 3 4 2 2 2 2 2 2 2" xfId="17275" xr:uid="{00000000-0005-0000-0000-000090410000}"/>
    <cellStyle name="Date 3 4 2 2 2 2 2 2 2 2" xfId="17276" xr:uid="{00000000-0005-0000-0000-000091410000}"/>
    <cellStyle name="Date 3 4 2 2 2 2 2 2 2 3" xfId="17277" xr:uid="{00000000-0005-0000-0000-000092410000}"/>
    <cellStyle name="Date 3 4 2 2 2 2 2 2 2 3 2" xfId="17278" xr:uid="{00000000-0005-0000-0000-000093410000}"/>
    <cellStyle name="Date 3 4 2 2 2 2 2 2 2 4" xfId="17279" xr:uid="{00000000-0005-0000-0000-000094410000}"/>
    <cellStyle name="Date 3 4 2 2 2 2 2 2 3" xfId="17280" xr:uid="{00000000-0005-0000-0000-000095410000}"/>
    <cellStyle name="Date 3 4 2 2 2 2 2 2 3 2" xfId="17281" xr:uid="{00000000-0005-0000-0000-000096410000}"/>
    <cellStyle name="Date 3 4 2 2 2 2 2 2 3 2 2" xfId="17282" xr:uid="{00000000-0005-0000-0000-000097410000}"/>
    <cellStyle name="Date 3 4 2 2 2 2 2 2 4" xfId="17283" xr:uid="{00000000-0005-0000-0000-000098410000}"/>
    <cellStyle name="Date 3 4 2 2 2 2 2 2 5" xfId="17284" xr:uid="{00000000-0005-0000-0000-000099410000}"/>
    <cellStyle name="Date 3 4 2 2 2 2 2 2 6" xfId="17285" xr:uid="{00000000-0005-0000-0000-00009A410000}"/>
    <cellStyle name="Date 3 4 2 2 2 2 2 2 7" xfId="17286" xr:uid="{00000000-0005-0000-0000-00009B410000}"/>
    <cellStyle name="Date 3 4 2 2 2 2 2 3" xfId="17287" xr:uid="{00000000-0005-0000-0000-00009C410000}"/>
    <cellStyle name="Date 3 4 2 2 2 2 2 3 2" xfId="17288" xr:uid="{00000000-0005-0000-0000-00009D410000}"/>
    <cellStyle name="Date 3 4 2 2 2 2 2 3 3" xfId="17289" xr:uid="{00000000-0005-0000-0000-00009E410000}"/>
    <cellStyle name="Date 3 4 2 2 2 2 2 3 3 2" xfId="17290" xr:uid="{00000000-0005-0000-0000-00009F410000}"/>
    <cellStyle name="Date 3 4 2 2 2 2 2 3 4" xfId="17291" xr:uid="{00000000-0005-0000-0000-0000A0410000}"/>
    <cellStyle name="Date 3 4 2 2 2 2 2 4" xfId="17292" xr:uid="{00000000-0005-0000-0000-0000A1410000}"/>
    <cellStyle name="Date 3 4 2 2 2 2 2 4 2" xfId="17293" xr:uid="{00000000-0005-0000-0000-0000A2410000}"/>
    <cellStyle name="Date 3 4 2 2 2 2 2 4 2 2" xfId="17294" xr:uid="{00000000-0005-0000-0000-0000A3410000}"/>
    <cellStyle name="Date 3 4 2 2 2 2 2 5" xfId="17295" xr:uid="{00000000-0005-0000-0000-0000A4410000}"/>
    <cellStyle name="Date 3 4 2 2 2 2 2 6" xfId="17296" xr:uid="{00000000-0005-0000-0000-0000A5410000}"/>
    <cellStyle name="Date 3 4 2 2 2 2 2 7" xfId="17297" xr:uid="{00000000-0005-0000-0000-0000A6410000}"/>
    <cellStyle name="Date 3 4 2 2 2 2 2 8" xfId="17298" xr:uid="{00000000-0005-0000-0000-0000A7410000}"/>
    <cellStyle name="Date 3 4 2 2 2 2 3" xfId="17299" xr:uid="{00000000-0005-0000-0000-0000A8410000}"/>
    <cellStyle name="Date 3 4 2 2 2 2 3 2" xfId="17300" xr:uid="{00000000-0005-0000-0000-0000A9410000}"/>
    <cellStyle name="Date 3 4 2 2 2 2 3 2 2" xfId="17301" xr:uid="{00000000-0005-0000-0000-0000AA410000}"/>
    <cellStyle name="Date 3 4 2 2 2 2 3 2 3" xfId="17302" xr:uid="{00000000-0005-0000-0000-0000AB410000}"/>
    <cellStyle name="Date 3 4 2 2 2 2 3 2 3 2" xfId="17303" xr:uid="{00000000-0005-0000-0000-0000AC410000}"/>
    <cellStyle name="Date 3 4 2 2 2 2 3 2 4" xfId="17304" xr:uid="{00000000-0005-0000-0000-0000AD410000}"/>
    <cellStyle name="Date 3 4 2 2 2 2 3 3" xfId="17305" xr:uid="{00000000-0005-0000-0000-0000AE410000}"/>
    <cellStyle name="Date 3 4 2 2 2 2 3 3 2" xfId="17306" xr:uid="{00000000-0005-0000-0000-0000AF410000}"/>
    <cellStyle name="Date 3 4 2 2 2 2 3 3 2 2" xfId="17307" xr:uid="{00000000-0005-0000-0000-0000B0410000}"/>
    <cellStyle name="Date 3 4 2 2 2 2 3 4" xfId="17308" xr:uid="{00000000-0005-0000-0000-0000B1410000}"/>
    <cellStyle name="Date 3 4 2 2 2 2 3 5" xfId="17309" xr:uid="{00000000-0005-0000-0000-0000B2410000}"/>
    <cellStyle name="Date 3 4 2 2 2 2 3 6" xfId="17310" xr:uid="{00000000-0005-0000-0000-0000B3410000}"/>
    <cellStyle name="Date 3 4 2 2 2 2 3 7" xfId="17311" xr:uid="{00000000-0005-0000-0000-0000B4410000}"/>
    <cellStyle name="Date 3 4 2 2 2 2 4" xfId="17312" xr:uid="{00000000-0005-0000-0000-0000B5410000}"/>
    <cellStyle name="Date 3 4 2 2 2 2 4 2" xfId="17313" xr:uid="{00000000-0005-0000-0000-0000B6410000}"/>
    <cellStyle name="Date 3 4 2 2 2 2 4 3" xfId="17314" xr:uid="{00000000-0005-0000-0000-0000B7410000}"/>
    <cellStyle name="Date 3 4 2 2 2 2 4 3 2" xfId="17315" xr:uid="{00000000-0005-0000-0000-0000B8410000}"/>
    <cellStyle name="Date 3 4 2 2 2 2 5" xfId="17316" xr:uid="{00000000-0005-0000-0000-0000B9410000}"/>
    <cellStyle name="Date 3 4 2 2 2 3" xfId="17317" xr:uid="{00000000-0005-0000-0000-0000BA410000}"/>
    <cellStyle name="Date 3 4 2 2 2 3 2" xfId="17318" xr:uid="{00000000-0005-0000-0000-0000BB410000}"/>
    <cellStyle name="Date 3 4 2 2 2 3 2 2" xfId="17319" xr:uid="{00000000-0005-0000-0000-0000BC410000}"/>
    <cellStyle name="Date 3 4 2 2 2 3 2 2 2" xfId="17320" xr:uid="{00000000-0005-0000-0000-0000BD410000}"/>
    <cellStyle name="Date 3 4 2 2 2 3 2 2 3" xfId="17321" xr:uid="{00000000-0005-0000-0000-0000BE410000}"/>
    <cellStyle name="Date 3 4 2 2 2 3 2 2 3 2" xfId="17322" xr:uid="{00000000-0005-0000-0000-0000BF410000}"/>
    <cellStyle name="Date 3 4 2 2 2 3 2 2 4" xfId="17323" xr:uid="{00000000-0005-0000-0000-0000C0410000}"/>
    <cellStyle name="Date 3 4 2 2 2 3 2 3" xfId="17324" xr:uid="{00000000-0005-0000-0000-0000C1410000}"/>
    <cellStyle name="Date 3 4 2 2 2 3 2 3 2" xfId="17325" xr:uid="{00000000-0005-0000-0000-0000C2410000}"/>
    <cellStyle name="Date 3 4 2 2 2 3 2 3 2 2" xfId="17326" xr:uid="{00000000-0005-0000-0000-0000C3410000}"/>
    <cellStyle name="Date 3 4 2 2 2 3 2 4" xfId="17327" xr:uid="{00000000-0005-0000-0000-0000C4410000}"/>
    <cellStyle name="Date 3 4 2 2 2 3 2 5" xfId="17328" xr:uid="{00000000-0005-0000-0000-0000C5410000}"/>
    <cellStyle name="Date 3 4 2 2 2 3 2 6" xfId="17329" xr:uid="{00000000-0005-0000-0000-0000C6410000}"/>
    <cellStyle name="Date 3 4 2 2 2 3 2 7" xfId="17330" xr:uid="{00000000-0005-0000-0000-0000C7410000}"/>
    <cellStyle name="Date 3 4 2 2 2 3 3" xfId="17331" xr:uid="{00000000-0005-0000-0000-0000C8410000}"/>
    <cellStyle name="Date 3 4 2 2 2 3 3 2" xfId="17332" xr:uid="{00000000-0005-0000-0000-0000C9410000}"/>
    <cellStyle name="Date 3 4 2 2 2 3 3 3" xfId="17333" xr:uid="{00000000-0005-0000-0000-0000CA410000}"/>
    <cellStyle name="Date 3 4 2 2 2 3 3 3 2" xfId="17334" xr:uid="{00000000-0005-0000-0000-0000CB410000}"/>
    <cellStyle name="Date 3 4 2 2 2 3 3 4" xfId="17335" xr:uid="{00000000-0005-0000-0000-0000CC410000}"/>
    <cellStyle name="Date 3 4 2 2 2 3 4" xfId="17336" xr:uid="{00000000-0005-0000-0000-0000CD410000}"/>
    <cellStyle name="Date 3 4 2 2 2 3 4 2" xfId="17337" xr:uid="{00000000-0005-0000-0000-0000CE410000}"/>
    <cellStyle name="Date 3 4 2 2 2 3 4 2 2" xfId="17338" xr:uid="{00000000-0005-0000-0000-0000CF410000}"/>
    <cellStyle name="Date 3 4 2 2 2 3 5" xfId="17339" xr:uid="{00000000-0005-0000-0000-0000D0410000}"/>
    <cellStyle name="Date 3 4 2 2 2 3 6" xfId="17340" xr:uid="{00000000-0005-0000-0000-0000D1410000}"/>
    <cellStyle name="Date 3 4 2 2 2 3 7" xfId="17341" xr:uid="{00000000-0005-0000-0000-0000D2410000}"/>
    <cellStyle name="Date 3 4 2 2 2 3 8" xfId="17342" xr:uid="{00000000-0005-0000-0000-0000D3410000}"/>
    <cellStyle name="Date 3 4 2 2 2 4" xfId="17343" xr:uid="{00000000-0005-0000-0000-0000D4410000}"/>
    <cellStyle name="Date 3 4 2 2 2 4 2" xfId="17344" xr:uid="{00000000-0005-0000-0000-0000D5410000}"/>
    <cellStyle name="Date 3 4 2 2 2 4 2 2" xfId="17345" xr:uid="{00000000-0005-0000-0000-0000D6410000}"/>
    <cellStyle name="Date 3 4 2 2 2 4 2 3" xfId="17346" xr:uid="{00000000-0005-0000-0000-0000D7410000}"/>
    <cellStyle name="Date 3 4 2 2 2 4 2 3 2" xfId="17347" xr:uid="{00000000-0005-0000-0000-0000D8410000}"/>
    <cellStyle name="Date 3 4 2 2 2 4 2 4" xfId="17348" xr:uid="{00000000-0005-0000-0000-0000D9410000}"/>
    <cellStyle name="Date 3 4 2 2 2 4 3" xfId="17349" xr:uid="{00000000-0005-0000-0000-0000DA410000}"/>
    <cellStyle name="Date 3 4 2 2 2 4 3 2" xfId="17350" xr:uid="{00000000-0005-0000-0000-0000DB410000}"/>
    <cellStyle name="Date 3 4 2 2 2 4 3 2 2" xfId="17351" xr:uid="{00000000-0005-0000-0000-0000DC410000}"/>
    <cellStyle name="Date 3 4 2 2 2 4 4" xfId="17352" xr:uid="{00000000-0005-0000-0000-0000DD410000}"/>
    <cellStyle name="Date 3 4 2 2 2 4 5" xfId="17353" xr:uid="{00000000-0005-0000-0000-0000DE410000}"/>
    <cellStyle name="Date 3 4 2 2 2 4 6" xfId="17354" xr:uid="{00000000-0005-0000-0000-0000DF410000}"/>
    <cellStyle name="Date 3 4 2 2 2 4 7" xfId="17355" xr:uid="{00000000-0005-0000-0000-0000E0410000}"/>
    <cellStyle name="Date 3 4 2 2 2 5" xfId="17356" xr:uid="{00000000-0005-0000-0000-0000E1410000}"/>
    <cellStyle name="Date 3 4 2 2 2 5 2" xfId="17357" xr:uid="{00000000-0005-0000-0000-0000E2410000}"/>
    <cellStyle name="Date 3 4 2 2 2 5 3" xfId="17358" xr:uid="{00000000-0005-0000-0000-0000E3410000}"/>
    <cellStyle name="Date 3 4 2 2 2 5 3 2" xfId="17359" xr:uid="{00000000-0005-0000-0000-0000E4410000}"/>
    <cellStyle name="Date 3 4 2 2 2 6" xfId="17360" xr:uid="{00000000-0005-0000-0000-0000E5410000}"/>
    <cellStyle name="Date 3 4 2 2 2 7" xfId="17361" xr:uid="{00000000-0005-0000-0000-0000E6410000}"/>
    <cellStyle name="Date 3 4 2 2 2 8" xfId="17362" xr:uid="{00000000-0005-0000-0000-0000E7410000}"/>
    <cellStyle name="Date 3 4 2 2 2 9" xfId="17363" xr:uid="{00000000-0005-0000-0000-0000E8410000}"/>
    <cellStyle name="Date 3 4 2 2 3" xfId="17364" xr:uid="{00000000-0005-0000-0000-0000E9410000}"/>
    <cellStyle name="Date 3 4 2 2 3 2" xfId="17365" xr:uid="{00000000-0005-0000-0000-0000EA410000}"/>
    <cellStyle name="Date 3 4 2 2 3 2 2" xfId="17366" xr:uid="{00000000-0005-0000-0000-0000EB410000}"/>
    <cellStyle name="Date 3 4 2 2 3 2 2 2" xfId="17367" xr:uid="{00000000-0005-0000-0000-0000EC410000}"/>
    <cellStyle name="Date 3 4 2 2 3 2 2 2 2" xfId="17368" xr:uid="{00000000-0005-0000-0000-0000ED410000}"/>
    <cellStyle name="Date 3 4 2 2 3 2 2 2 3" xfId="17369" xr:uid="{00000000-0005-0000-0000-0000EE410000}"/>
    <cellStyle name="Date 3 4 2 2 3 2 2 2 3 2" xfId="17370" xr:uid="{00000000-0005-0000-0000-0000EF410000}"/>
    <cellStyle name="Date 3 4 2 2 3 2 2 2 4" xfId="17371" xr:uid="{00000000-0005-0000-0000-0000F0410000}"/>
    <cellStyle name="Date 3 4 2 2 3 2 2 3" xfId="17372" xr:uid="{00000000-0005-0000-0000-0000F1410000}"/>
    <cellStyle name="Date 3 4 2 2 3 2 2 3 2" xfId="17373" xr:uid="{00000000-0005-0000-0000-0000F2410000}"/>
    <cellStyle name="Date 3 4 2 2 3 2 2 3 2 2" xfId="17374" xr:uid="{00000000-0005-0000-0000-0000F3410000}"/>
    <cellStyle name="Date 3 4 2 2 3 2 2 4" xfId="17375" xr:uid="{00000000-0005-0000-0000-0000F4410000}"/>
    <cellStyle name="Date 3 4 2 2 3 2 2 5" xfId="17376" xr:uid="{00000000-0005-0000-0000-0000F5410000}"/>
    <cellStyle name="Date 3 4 2 2 3 2 2 6" xfId="17377" xr:uid="{00000000-0005-0000-0000-0000F6410000}"/>
    <cellStyle name="Date 3 4 2 2 3 2 2 7" xfId="17378" xr:uid="{00000000-0005-0000-0000-0000F7410000}"/>
    <cellStyle name="Date 3 4 2 2 3 2 3" xfId="17379" xr:uid="{00000000-0005-0000-0000-0000F8410000}"/>
    <cellStyle name="Date 3 4 2 2 3 2 3 2" xfId="17380" xr:uid="{00000000-0005-0000-0000-0000F9410000}"/>
    <cellStyle name="Date 3 4 2 2 3 2 3 3" xfId="17381" xr:uid="{00000000-0005-0000-0000-0000FA410000}"/>
    <cellStyle name="Date 3 4 2 2 3 2 3 3 2" xfId="17382" xr:uid="{00000000-0005-0000-0000-0000FB410000}"/>
    <cellStyle name="Date 3 4 2 2 3 2 3 4" xfId="17383" xr:uid="{00000000-0005-0000-0000-0000FC410000}"/>
    <cellStyle name="Date 3 4 2 2 3 2 4" xfId="17384" xr:uid="{00000000-0005-0000-0000-0000FD410000}"/>
    <cellStyle name="Date 3 4 2 2 3 2 4 2" xfId="17385" xr:uid="{00000000-0005-0000-0000-0000FE410000}"/>
    <cellStyle name="Date 3 4 2 2 3 2 4 2 2" xfId="17386" xr:uid="{00000000-0005-0000-0000-0000FF410000}"/>
    <cellStyle name="Date 3 4 2 2 3 2 5" xfId="17387" xr:uid="{00000000-0005-0000-0000-000000420000}"/>
    <cellStyle name="Date 3 4 2 2 3 2 6" xfId="17388" xr:uid="{00000000-0005-0000-0000-000001420000}"/>
    <cellStyle name="Date 3 4 2 2 3 2 7" xfId="17389" xr:uid="{00000000-0005-0000-0000-000002420000}"/>
    <cellStyle name="Date 3 4 2 2 3 2 8" xfId="17390" xr:uid="{00000000-0005-0000-0000-000003420000}"/>
    <cellStyle name="Date 3 4 2 2 3 3" xfId="17391" xr:uid="{00000000-0005-0000-0000-000004420000}"/>
    <cellStyle name="Date 3 4 2 2 3 3 2" xfId="17392" xr:uid="{00000000-0005-0000-0000-000005420000}"/>
    <cellStyle name="Date 3 4 2 2 3 3 2 2" xfId="17393" xr:uid="{00000000-0005-0000-0000-000006420000}"/>
    <cellStyle name="Date 3 4 2 2 3 3 2 3" xfId="17394" xr:uid="{00000000-0005-0000-0000-000007420000}"/>
    <cellStyle name="Date 3 4 2 2 3 3 2 3 2" xfId="17395" xr:uid="{00000000-0005-0000-0000-000008420000}"/>
    <cellStyle name="Date 3 4 2 2 3 3 2 4" xfId="17396" xr:uid="{00000000-0005-0000-0000-000009420000}"/>
    <cellStyle name="Date 3 4 2 2 3 3 3" xfId="17397" xr:uid="{00000000-0005-0000-0000-00000A420000}"/>
    <cellStyle name="Date 3 4 2 2 3 3 3 2" xfId="17398" xr:uid="{00000000-0005-0000-0000-00000B420000}"/>
    <cellStyle name="Date 3 4 2 2 3 3 3 2 2" xfId="17399" xr:uid="{00000000-0005-0000-0000-00000C420000}"/>
    <cellStyle name="Date 3 4 2 2 3 3 4" xfId="17400" xr:uid="{00000000-0005-0000-0000-00000D420000}"/>
    <cellStyle name="Date 3 4 2 2 3 3 5" xfId="17401" xr:uid="{00000000-0005-0000-0000-00000E420000}"/>
    <cellStyle name="Date 3 4 2 2 3 3 6" xfId="17402" xr:uid="{00000000-0005-0000-0000-00000F420000}"/>
    <cellStyle name="Date 3 4 2 2 3 3 7" xfId="17403" xr:uid="{00000000-0005-0000-0000-000010420000}"/>
    <cellStyle name="Date 3 4 2 2 3 4" xfId="17404" xr:uid="{00000000-0005-0000-0000-000011420000}"/>
    <cellStyle name="Date 3 4 2 2 3 4 2" xfId="17405" xr:uid="{00000000-0005-0000-0000-000012420000}"/>
    <cellStyle name="Date 3 4 2 2 3 4 3" xfId="17406" xr:uid="{00000000-0005-0000-0000-000013420000}"/>
    <cellStyle name="Date 3 4 2 2 3 4 3 2" xfId="17407" xr:uid="{00000000-0005-0000-0000-000014420000}"/>
    <cellStyle name="Date 3 4 2 2 3 5" xfId="17408" xr:uid="{00000000-0005-0000-0000-000015420000}"/>
    <cellStyle name="Date 3 4 2 2 4" xfId="17409" xr:uid="{00000000-0005-0000-0000-000016420000}"/>
    <cellStyle name="Date 3 4 2 2 4 2" xfId="17410" xr:uid="{00000000-0005-0000-0000-000017420000}"/>
    <cellStyle name="Date 3 4 2 2 4 2 2" xfId="17411" xr:uid="{00000000-0005-0000-0000-000018420000}"/>
    <cellStyle name="Date 3 4 2 2 4 2 2 2" xfId="17412" xr:uid="{00000000-0005-0000-0000-000019420000}"/>
    <cellStyle name="Date 3 4 2 2 4 2 2 2 2" xfId="17413" xr:uid="{00000000-0005-0000-0000-00001A420000}"/>
    <cellStyle name="Date 3 4 2 2 4 2 2 2 2 2" xfId="17414" xr:uid="{00000000-0005-0000-0000-00001B420000}"/>
    <cellStyle name="Date 3 4 2 2 4 2 2 2 2 3" xfId="17415" xr:uid="{00000000-0005-0000-0000-00001C420000}"/>
    <cellStyle name="Date 3 4 2 2 4 2 2 2 2 3 2" xfId="17416" xr:uid="{00000000-0005-0000-0000-00001D420000}"/>
    <cellStyle name="Date 3 4 2 2 4 2 2 2 2 4" xfId="17417" xr:uid="{00000000-0005-0000-0000-00001E420000}"/>
    <cellStyle name="Date 3 4 2 2 4 2 2 2 3" xfId="17418" xr:uid="{00000000-0005-0000-0000-00001F420000}"/>
    <cellStyle name="Date 3 4 2 2 4 2 2 2 3 2" xfId="17419" xr:uid="{00000000-0005-0000-0000-000020420000}"/>
    <cellStyle name="Date 3 4 2 2 4 2 2 2 3 2 2" xfId="17420" xr:uid="{00000000-0005-0000-0000-000021420000}"/>
    <cellStyle name="Date 3 4 2 2 4 2 2 2 4" xfId="17421" xr:uid="{00000000-0005-0000-0000-000022420000}"/>
    <cellStyle name="Date 3 4 2 2 4 2 2 2 5" xfId="17422" xr:uid="{00000000-0005-0000-0000-000023420000}"/>
    <cellStyle name="Date 3 4 2 2 4 2 2 2 6" xfId="17423" xr:uid="{00000000-0005-0000-0000-000024420000}"/>
    <cellStyle name="Date 3 4 2 2 4 2 2 2 7" xfId="17424" xr:uid="{00000000-0005-0000-0000-000025420000}"/>
    <cellStyle name="Date 3 4 2 2 4 2 2 3" xfId="17425" xr:uid="{00000000-0005-0000-0000-000026420000}"/>
    <cellStyle name="Date 3 4 2 2 4 2 2 3 2" xfId="17426" xr:uid="{00000000-0005-0000-0000-000027420000}"/>
    <cellStyle name="Date 3 4 2 2 4 2 2 3 3" xfId="17427" xr:uid="{00000000-0005-0000-0000-000028420000}"/>
    <cellStyle name="Date 3 4 2 2 4 2 2 3 3 2" xfId="17428" xr:uid="{00000000-0005-0000-0000-000029420000}"/>
    <cellStyle name="Date 3 4 2 2 4 2 2 3 4" xfId="17429" xr:uid="{00000000-0005-0000-0000-00002A420000}"/>
    <cellStyle name="Date 3 4 2 2 4 2 2 4" xfId="17430" xr:uid="{00000000-0005-0000-0000-00002B420000}"/>
    <cellStyle name="Date 3 4 2 2 4 2 2 4 2" xfId="17431" xr:uid="{00000000-0005-0000-0000-00002C420000}"/>
    <cellStyle name="Date 3 4 2 2 4 2 2 4 2 2" xfId="17432" xr:uid="{00000000-0005-0000-0000-00002D420000}"/>
    <cellStyle name="Date 3 4 2 2 4 2 2 5" xfId="17433" xr:uid="{00000000-0005-0000-0000-00002E420000}"/>
    <cellStyle name="Date 3 4 2 2 4 2 2 6" xfId="17434" xr:uid="{00000000-0005-0000-0000-00002F420000}"/>
    <cellStyle name="Date 3 4 2 2 4 2 2 7" xfId="17435" xr:uid="{00000000-0005-0000-0000-000030420000}"/>
    <cellStyle name="Date 3 4 2 2 4 2 2 8" xfId="17436" xr:uid="{00000000-0005-0000-0000-000031420000}"/>
    <cellStyle name="Date 3 4 2 2 4 2 3" xfId="17437" xr:uid="{00000000-0005-0000-0000-000032420000}"/>
    <cellStyle name="Date 3 4 2 2 4 2 3 2" xfId="17438" xr:uid="{00000000-0005-0000-0000-000033420000}"/>
    <cellStyle name="Date 3 4 2 2 4 2 3 2 2" xfId="17439" xr:uid="{00000000-0005-0000-0000-000034420000}"/>
    <cellStyle name="Date 3 4 2 2 4 2 3 2 3" xfId="17440" xr:uid="{00000000-0005-0000-0000-000035420000}"/>
    <cellStyle name="Date 3 4 2 2 4 2 3 2 3 2" xfId="17441" xr:uid="{00000000-0005-0000-0000-000036420000}"/>
    <cellStyle name="Date 3 4 2 2 4 2 3 2 4" xfId="17442" xr:uid="{00000000-0005-0000-0000-000037420000}"/>
    <cellStyle name="Date 3 4 2 2 4 2 3 3" xfId="17443" xr:uid="{00000000-0005-0000-0000-000038420000}"/>
    <cellStyle name="Date 3 4 2 2 4 2 3 3 2" xfId="17444" xr:uid="{00000000-0005-0000-0000-000039420000}"/>
    <cellStyle name="Date 3 4 2 2 4 2 3 3 2 2" xfId="17445" xr:uid="{00000000-0005-0000-0000-00003A420000}"/>
    <cellStyle name="Date 3 4 2 2 4 2 3 4" xfId="17446" xr:uid="{00000000-0005-0000-0000-00003B420000}"/>
    <cellStyle name="Date 3 4 2 2 4 2 3 5" xfId="17447" xr:uid="{00000000-0005-0000-0000-00003C420000}"/>
    <cellStyle name="Date 3 4 2 2 4 2 3 6" xfId="17448" xr:uid="{00000000-0005-0000-0000-00003D420000}"/>
    <cellStyle name="Date 3 4 2 2 4 2 3 7" xfId="17449" xr:uid="{00000000-0005-0000-0000-00003E420000}"/>
    <cellStyle name="Date 3 4 2 2 4 2 4" xfId="17450" xr:uid="{00000000-0005-0000-0000-00003F420000}"/>
    <cellStyle name="Date 3 4 2 2 4 2 4 2" xfId="17451" xr:uid="{00000000-0005-0000-0000-000040420000}"/>
    <cellStyle name="Date 3 4 2 2 4 2 4 3" xfId="17452" xr:uid="{00000000-0005-0000-0000-000041420000}"/>
    <cellStyle name="Date 3 4 2 2 4 2 4 3 2" xfId="17453" xr:uid="{00000000-0005-0000-0000-000042420000}"/>
    <cellStyle name="Date 3 4 2 2 4 2 5" xfId="17454" xr:uid="{00000000-0005-0000-0000-000043420000}"/>
    <cellStyle name="Date 3 4 2 2 4 3" xfId="17455" xr:uid="{00000000-0005-0000-0000-000044420000}"/>
    <cellStyle name="Date 3 4 2 2 4 3 2" xfId="17456" xr:uid="{00000000-0005-0000-0000-000045420000}"/>
    <cellStyle name="Date 3 4 2 2 4 3 2 2" xfId="17457" xr:uid="{00000000-0005-0000-0000-000046420000}"/>
    <cellStyle name="Date 3 4 2 2 4 3 2 2 2" xfId="17458" xr:uid="{00000000-0005-0000-0000-000047420000}"/>
    <cellStyle name="Date 3 4 2 2 4 3 2 2 3" xfId="17459" xr:uid="{00000000-0005-0000-0000-000048420000}"/>
    <cellStyle name="Date 3 4 2 2 4 3 2 2 3 2" xfId="17460" xr:uid="{00000000-0005-0000-0000-000049420000}"/>
    <cellStyle name="Date 3 4 2 2 4 3 2 2 4" xfId="17461" xr:uid="{00000000-0005-0000-0000-00004A420000}"/>
    <cellStyle name="Date 3 4 2 2 4 3 2 3" xfId="17462" xr:uid="{00000000-0005-0000-0000-00004B420000}"/>
    <cellStyle name="Date 3 4 2 2 4 3 2 3 2" xfId="17463" xr:uid="{00000000-0005-0000-0000-00004C420000}"/>
    <cellStyle name="Date 3 4 2 2 4 3 2 3 2 2" xfId="17464" xr:uid="{00000000-0005-0000-0000-00004D420000}"/>
    <cellStyle name="Date 3 4 2 2 4 3 2 4" xfId="17465" xr:uid="{00000000-0005-0000-0000-00004E420000}"/>
    <cellStyle name="Date 3 4 2 2 4 3 2 5" xfId="17466" xr:uid="{00000000-0005-0000-0000-00004F420000}"/>
    <cellStyle name="Date 3 4 2 2 4 3 2 6" xfId="17467" xr:uid="{00000000-0005-0000-0000-000050420000}"/>
    <cellStyle name="Date 3 4 2 2 4 3 2 7" xfId="17468" xr:uid="{00000000-0005-0000-0000-000051420000}"/>
    <cellStyle name="Date 3 4 2 2 4 3 3" xfId="17469" xr:uid="{00000000-0005-0000-0000-000052420000}"/>
    <cellStyle name="Date 3 4 2 2 4 3 3 2" xfId="17470" xr:uid="{00000000-0005-0000-0000-000053420000}"/>
    <cellStyle name="Date 3 4 2 2 4 3 3 3" xfId="17471" xr:uid="{00000000-0005-0000-0000-000054420000}"/>
    <cellStyle name="Date 3 4 2 2 4 3 3 3 2" xfId="17472" xr:uid="{00000000-0005-0000-0000-000055420000}"/>
    <cellStyle name="Date 3 4 2 2 4 3 3 4" xfId="17473" xr:uid="{00000000-0005-0000-0000-000056420000}"/>
    <cellStyle name="Date 3 4 2 2 4 3 4" xfId="17474" xr:uid="{00000000-0005-0000-0000-000057420000}"/>
    <cellStyle name="Date 3 4 2 2 4 3 4 2" xfId="17475" xr:uid="{00000000-0005-0000-0000-000058420000}"/>
    <cellStyle name="Date 3 4 2 2 4 3 4 2 2" xfId="17476" xr:uid="{00000000-0005-0000-0000-000059420000}"/>
    <cellStyle name="Date 3 4 2 2 4 3 5" xfId="17477" xr:uid="{00000000-0005-0000-0000-00005A420000}"/>
    <cellStyle name="Date 3 4 2 2 4 3 6" xfId="17478" xr:uid="{00000000-0005-0000-0000-00005B420000}"/>
    <cellStyle name="Date 3 4 2 2 4 3 7" xfId="17479" xr:uid="{00000000-0005-0000-0000-00005C420000}"/>
    <cellStyle name="Date 3 4 2 2 4 3 8" xfId="17480" xr:uid="{00000000-0005-0000-0000-00005D420000}"/>
    <cellStyle name="Date 3 4 2 2 4 4" xfId="17481" xr:uid="{00000000-0005-0000-0000-00005E420000}"/>
    <cellStyle name="Date 3 4 2 2 4 4 2" xfId="17482" xr:uid="{00000000-0005-0000-0000-00005F420000}"/>
    <cellStyle name="Date 3 4 2 2 4 4 2 2" xfId="17483" xr:uid="{00000000-0005-0000-0000-000060420000}"/>
    <cellStyle name="Date 3 4 2 2 4 4 2 3" xfId="17484" xr:uid="{00000000-0005-0000-0000-000061420000}"/>
    <cellStyle name="Date 3 4 2 2 4 4 2 3 2" xfId="17485" xr:uid="{00000000-0005-0000-0000-000062420000}"/>
    <cellStyle name="Date 3 4 2 2 4 4 2 4" xfId="17486" xr:uid="{00000000-0005-0000-0000-000063420000}"/>
    <cellStyle name="Date 3 4 2 2 4 4 3" xfId="17487" xr:uid="{00000000-0005-0000-0000-000064420000}"/>
    <cellStyle name="Date 3 4 2 2 4 4 3 2" xfId="17488" xr:uid="{00000000-0005-0000-0000-000065420000}"/>
    <cellStyle name="Date 3 4 2 2 4 4 3 2 2" xfId="17489" xr:uid="{00000000-0005-0000-0000-000066420000}"/>
    <cellStyle name="Date 3 4 2 2 4 4 4" xfId="17490" xr:uid="{00000000-0005-0000-0000-000067420000}"/>
    <cellStyle name="Date 3 4 2 2 4 4 5" xfId="17491" xr:uid="{00000000-0005-0000-0000-000068420000}"/>
    <cellStyle name="Date 3 4 2 2 4 4 6" xfId="17492" xr:uid="{00000000-0005-0000-0000-000069420000}"/>
    <cellStyle name="Date 3 4 2 2 4 4 7" xfId="17493" xr:uid="{00000000-0005-0000-0000-00006A420000}"/>
    <cellStyle name="Date 3 4 2 2 4 5" xfId="17494" xr:uid="{00000000-0005-0000-0000-00006B420000}"/>
    <cellStyle name="Date 3 4 2 2 4 5 2" xfId="17495" xr:uid="{00000000-0005-0000-0000-00006C420000}"/>
    <cellStyle name="Date 3 4 2 2 4 5 3" xfId="17496" xr:uid="{00000000-0005-0000-0000-00006D420000}"/>
    <cellStyle name="Date 3 4 2 2 4 5 3 2" xfId="17497" xr:uid="{00000000-0005-0000-0000-00006E420000}"/>
    <cellStyle name="Date 3 4 2 2 4 6" xfId="17498" xr:uid="{00000000-0005-0000-0000-00006F420000}"/>
    <cellStyle name="Date 3 4 2 2 4 7" xfId="17499" xr:uid="{00000000-0005-0000-0000-000070420000}"/>
    <cellStyle name="Date 3 4 2 2 4 8" xfId="17500" xr:uid="{00000000-0005-0000-0000-000071420000}"/>
    <cellStyle name="Date 3 4 2 2 4 9" xfId="17501" xr:uid="{00000000-0005-0000-0000-000072420000}"/>
    <cellStyle name="Date 3 4 2 2 5" xfId="17502" xr:uid="{00000000-0005-0000-0000-000073420000}"/>
    <cellStyle name="Date 3 4 2 2 5 2" xfId="17503" xr:uid="{00000000-0005-0000-0000-000074420000}"/>
    <cellStyle name="Date 3 4 2 2 5 2 2" xfId="17504" xr:uid="{00000000-0005-0000-0000-000075420000}"/>
    <cellStyle name="Date 3 4 2 2 5 2 2 2" xfId="17505" xr:uid="{00000000-0005-0000-0000-000076420000}"/>
    <cellStyle name="Date 3 4 2 2 5 2 2 3" xfId="17506" xr:uid="{00000000-0005-0000-0000-000077420000}"/>
    <cellStyle name="Date 3 4 2 2 5 2 2 3 2" xfId="17507" xr:uid="{00000000-0005-0000-0000-000078420000}"/>
    <cellStyle name="Date 3 4 2 2 5 2 2 4" xfId="17508" xr:uid="{00000000-0005-0000-0000-000079420000}"/>
    <cellStyle name="Date 3 4 2 2 5 2 3" xfId="17509" xr:uid="{00000000-0005-0000-0000-00007A420000}"/>
    <cellStyle name="Date 3 4 2 2 5 2 3 2" xfId="17510" xr:uid="{00000000-0005-0000-0000-00007B420000}"/>
    <cellStyle name="Date 3 4 2 2 5 2 3 2 2" xfId="17511" xr:uid="{00000000-0005-0000-0000-00007C420000}"/>
    <cellStyle name="Date 3 4 2 2 5 2 4" xfId="17512" xr:uid="{00000000-0005-0000-0000-00007D420000}"/>
    <cellStyle name="Date 3 4 2 2 5 2 5" xfId="17513" xr:uid="{00000000-0005-0000-0000-00007E420000}"/>
    <cellStyle name="Date 3 4 2 2 5 2 6" xfId="17514" xr:uid="{00000000-0005-0000-0000-00007F420000}"/>
    <cellStyle name="Date 3 4 2 2 5 2 7" xfId="17515" xr:uid="{00000000-0005-0000-0000-000080420000}"/>
    <cellStyle name="Date 3 4 2 2 5 3" xfId="17516" xr:uid="{00000000-0005-0000-0000-000081420000}"/>
    <cellStyle name="Date 3 4 2 2 5 3 2" xfId="17517" xr:uid="{00000000-0005-0000-0000-000082420000}"/>
    <cellStyle name="Date 3 4 2 2 5 3 3" xfId="17518" xr:uid="{00000000-0005-0000-0000-000083420000}"/>
    <cellStyle name="Date 3 4 2 2 5 3 3 2" xfId="17519" xr:uid="{00000000-0005-0000-0000-000084420000}"/>
    <cellStyle name="Date 3 4 2 2 5 3 4" xfId="17520" xr:uid="{00000000-0005-0000-0000-000085420000}"/>
    <cellStyle name="Date 3 4 2 2 5 4" xfId="17521" xr:uid="{00000000-0005-0000-0000-000086420000}"/>
    <cellStyle name="Date 3 4 2 2 5 4 2" xfId="17522" xr:uid="{00000000-0005-0000-0000-000087420000}"/>
    <cellStyle name="Date 3 4 2 2 5 4 2 2" xfId="17523" xr:uid="{00000000-0005-0000-0000-000088420000}"/>
    <cellStyle name="Date 3 4 2 2 5 5" xfId="17524" xr:uid="{00000000-0005-0000-0000-000089420000}"/>
    <cellStyle name="Date 3 4 2 2 5 6" xfId="17525" xr:uid="{00000000-0005-0000-0000-00008A420000}"/>
    <cellStyle name="Date 3 4 2 2 5 7" xfId="17526" xr:uid="{00000000-0005-0000-0000-00008B420000}"/>
    <cellStyle name="Date 3 4 2 2 5 8" xfId="17527" xr:uid="{00000000-0005-0000-0000-00008C420000}"/>
    <cellStyle name="Date 3 4 2 2 6" xfId="17528" xr:uid="{00000000-0005-0000-0000-00008D420000}"/>
    <cellStyle name="Date 3 4 2 2 6 2" xfId="17529" xr:uid="{00000000-0005-0000-0000-00008E420000}"/>
    <cellStyle name="Date 3 4 2 2 6 2 2" xfId="17530" xr:uid="{00000000-0005-0000-0000-00008F420000}"/>
    <cellStyle name="Date 3 4 2 2 6 2 3" xfId="17531" xr:uid="{00000000-0005-0000-0000-000090420000}"/>
    <cellStyle name="Date 3 4 2 2 6 2 3 2" xfId="17532" xr:uid="{00000000-0005-0000-0000-000091420000}"/>
    <cellStyle name="Date 3 4 2 2 6 2 4" xfId="17533" xr:uid="{00000000-0005-0000-0000-000092420000}"/>
    <cellStyle name="Date 3 4 2 2 6 3" xfId="17534" xr:uid="{00000000-0005-0000-0000-000093420000}"/>
    <cellStyle name="Date 3 4 2 2 6 3 2" xfId="17535" xr:uid="{00000000-0005-0000-0000-000094420000}"/>
    <cellStyle name="Date 3 4 2 2 6 3 2 2" xfId="17536" xr:uid="{00000000-0005-0000-0000-000095420000}"/>
    <cellStyle name="Date 3 4 2 2 6 4" xfId="17537" xr:uid="{00000000-0005-0000-0000-000096420000}"/>
    <cellStyle name="Date 3 4 2 2 6 5" xfId="17538" xr:uid="{00000000-0005-0000-0000-000097420000}"/>
    <cellStyle name="Date 3 4 2 2 6 6" xfId="17539" xr:uid="{00000000-0005-0000-0000-000098420000}"/>
    <cellStyle name="Date 3 4 2 2 6 7" xfId="17540" xr:uid="{00000000-0005-0000-0000-000099420000}"/>
    <cellStyle name="Date 3 4 2 2 7" xfId="17541" xr:uid="{00000000-0005-0000-0000-00009A420000}"/>
    <cellStyle name="Date 3 4 2 2 7 2" xfId="17542" xr:uid="{00000000-0005-0000-0000-00009B420000}"/>
    <cellStyle name="Date 3 4 2 2 7 3" xfId="17543" xr:uid="{00000000-0005-0000-0000-00009C420000}"/>
    <cellStyle name="Date 3 4 2 2 7 3 2" xfId="17544" xr:uid="{00000000-0005-0000-0000-00009D420000}"/>
    <cellStyle name="Date 3 4 2 2 8" xfId="17545" xr:uid="{00000000-0005-0000-0000-00009E420000}"/>
    <cellStyle name="Date 3 4 2 2 9" xfId="17546" xr:uid="{00000000-0005-0000-0000-00009F420000}"/>
    <cellStyle name="Date 3 4 2 3" xfId="17547" xr:uid="{00000000-0005-0000-0000-0000A0420000}"/>
    <cellStyle name="Date 3 4 2 3 2" xfId="17548" xr:uid="{00000000-0005-0000-0000-0000A1420000}"/>
    <cellStyle name="Date 3 4 2 3 2 2" xfId="17549" xr:uid="{00000000-0005-0000-0000-0000A2420000}"/>
    <cellStyle name="Date 3 4 2 3 2 2 2" xfId="17550" xr:uid="{00000000-0005-0000-0000-0000A3420000}"/>
    <cellStyle name="Date 3 4 2 3 2 2 2 2" xfId="17551" xr:uid="{00000000-0005-0000-0000-0000A4420000}"/>
    <cellStyle name="Date 3 4 2 3 2 2 2 2 2" xfId="17552" xr:uid="{00000000-0005-0000-0000-0000A5420000}"/>
    <cellStyle name="Date 3 4 2 3 2 2 2 2 3" xfId="17553" xr:uid="{00000000-0005-0000-0000-0000A6420000}"/>
    <cellStyle name="Date 3 4 2 3 2 2 2 2 3 2" xfId="17554" xr:uid="{00000000-0005-0000-0000-0000A7420000}"/>
    <cellStyle name="Date 3 4 2 3 2 2 2 2 4" xfId="17555" xr:uid="{00000000-0005-0000-0000-0000A8420000}"/>
    <cellStyle name="Date 3 4 2 3 2 2 2 3" xfId="17556" xr:uid="{00000000-0005-0000-0000-0000A9420000}"/>
    <cellStyle name="Date 3 4 2 3 2 2 2 3 2" xfId="17557" xr:uid="{00000000-0005-0000-0000-0000AA420000}"/>
    <cellStyle name="Date 3 4 2 3 2 2 2 3 2 2" xfId="17558" xr:uid="{00000000-0005-0000-0000-0000AB420000}"/>
    <cellStyle name="Date 3 4 2 3 2 2 2 4" xfId="17559" xr:uid="{00000000-0005-0000-0000-0000AC420000}"/>
    <cellStyle name="Date 3 4 2 3 2 2 2 5" xfId="17560" xr:uid="{00000000-0005-0000-0000-0000AD420000}"/>
    <cellStyle name="Date 3 4 2 3 2 2 2 6" xfId="17561" xr:uid="{00000000-0005-0000-0000-0000AE420000}"/>
    <cellStyle name="Date 3 4 2 3 2 2 2 7" xfId="17562" xr:uid="{00000000-0005-0000-0000-0000AF420000}"/>
    <cellStyle name="Date 3 4 2 3 2 2 3" xfId="17563" xr:uid="{00000000-0005-0000-0000-0000B0420000}"/>
    <cellStyle name="Date 3 4 2 3 2 2 3 2" xfId="17564" xr:uid="{00000000-0005-0000-0000-0000B1420000}"/>
    <cellStyle name="Date 3 4 2 3 2 2 3 3" xfId="17565" xr:uid="{00000000-0005-0000-0000-0000B2420000}"/>
    <cellStyle name="Date 3 4 2 3 2 2 3 3 2" xfId="17566" xr:uid="{00000000-0005-0000-0000-0000B3420000}"/>
    <cellStyle name="Date 3 4 2 3 2 2 3 4" xfId="17567" xr:uid="{00000000-0005-0000-0000-0000B4420000}"/>
    <cellStyle name="Date 3 4 2 3 2 2 4" xfId="17568" xr:uid="{00000000-0005-0000-0000-0000B5420000}"/>
    <cellStyle name="Date 3 4 2 3 2 2 4 2" xfId="17569" xr:uid="{00000000-0005-0000-0000-0000B6420000}"/>
    <cellStyle name="Date 3 4 2 3 2 2 4 2 2" xfId="17570" xr:uid="{00000000-0005-0000-0000-0000B7420000}"/>
    <cellStyle name="Date 3 4 2 3 2 2 5" xfId="17571" xr:uid="{00000000-0005-0000-0000-0000B8420000}"/>
    <cellStyle name="Date 3 4 2 3 2 2 6" xfId="17572" xr:uid="{00000000-0005-0000-0000-0000B9420000}"/>
    <cellStyle name="Date 3 4 2 3 2 2 7" xfId="17573" xr:uid="{00000000-0005-0000-0000-0000BA420000}"/>
    <cellStyle name="Date 3 4 2 3 2 2 8" xfId="17574" xr:uid="{00000000-0005-0000-0000-0000BB420000}"/>
    <cellStyle name="Date 3 4 2 3 2 3" xfId="17575" xr:uid="{00000000-0005-0000-0000-0000BC420000}"/>
    <cellStyle name="Date 3 4 2 3 2 3 2" xfId="17576" xr:uid="{00000000-0005-0000-0000-0000BD420000}"/>
    <cellStyle name="Date 3 4 2 3 2 3 2 2" xfId="17577" xr:uid="{00000000-0005-0000-0000-0000BE420000}"/>
    <cellStyle name="Date 3 4 2 3 2 3 2 3" xfId="17578" xr:uid="{00000000-0005-0000-0000-0000BF420000}"/>
    <cellStyle name="Date 3 4 2 3 2 3 2 3 2" xfId="17579" xr:uid="{00000000-0005-0000-0000-0000C0420000}"/>
    <cellStyle name="Date 3 4 2 3 2 3 2 4" xfId="17580" xr:uid="{00000000-0005-0000-0000-0000C1420000}"/>
    <cellStyle name="Date 3 4 2 3 2 3 3" xfId="17581" xr:uid="{00000000-0005-0000-0000-0000C2420000}"/>
    <cellStyle name="Date 3 4 2 3 2 3 3 2" xfId="17582" xr:uid="{00000000-0005-0000-0000-0000C3420000}"/>
    <cellStyle name="Date 3 4 2 3 2 3 3 2 2" xfId="17583" xr:uid="{00000000-0005-0000-0000-0000C4420000}"/>
    <cellStyle name="Date 3 4 2 3 2 3 4" xfId="17584" xr:uid="{00000000-0005-0000-0000-0000C5420000}"/>
    <cellStyle name="Date 3 4 2 3 2 3 5" xfId="17585" xr:uid="{00000000-0005-0000-0000-0000C6420000}"/>
    <cellStyle name="Date 3 4 2 3 2 3 6" xfId="17586" xr:uid="{00000000-0005-0000-0000-0000C7420000}"/>
    <cellStyle name="Date 3 4 2 3 2 3 7" xfId="17587" xr:uid="{00000000-0005-0000-0000-0000C8420000}"/>
    <cellStyle name="Date 3 4 2 3 2 4" xfId="17588" xr:uid="{00000000-0005-0000-0000-0000C9420000}"/>
    <cellStyle name="Date 3 4 2 3 2 4 2" xfId="17589" xr:uid="{00000000-0005-0000-0000-0000CA420000}"/>
    <cellStyle name="Date 3 4 2 3 2 4 3" xfId="17590" xr:uid="{00000000-0005-0000-0000-0000CB420000}"/>
    <cellStyle name="Date 3 4 2 3 2 4 3 2" xfId="17591" xr:uid="{00000000-0005-0000-0000-0000CC420000}"/>
    <cellStyle name="Date 3 4 2 3 2 5" xfId="17592" xr:uid="{00000000-0005-0000-0000-0000CD420000}"/>
    <cellStyle name="Date 3 4 2 3 3" xfId="17593" xr:uid="{00000000-0005-0000-0000-0000CE420000}"/>
    <cellStyle name="Date 3 4 2 3 3 2" xfId="17594" xr:uid="{00000000-0005-0000-0000-0000CF420000}"/>
    <cellStyle name="Date 3 4 2 3 3 2 2" xfId="17595" xr:uid="{00000000-0005-0000-0000-0000D0420000}"/>
    <cellStyle name="Date 3 4 2 3 3 2 2 2" xfId="17596" xr:uid="{00000000-0005-0000-0000-0000D1420000}"/>
    <cellStyle name="Date 3 4 2 3 3 2 2 3" xfId="17597" xr:uid="{00000000-0005-0000-0000-0000D2420000}"/>
    <cellStyle name="Date 3 4 2 3 3 2 2 3 2" xfId="17598" xr:uid="{00000000-0005-0000-0000-0000D3420000}"/>
    <cellStyle name="Date 3 4 2 3 3 2 2 4" xfId="17599" xr:uid="{00000000-0005-0000-0000-0000D4420000}"/>
    <cellStyle name="Date 3 4 2 3 3 2 3" xfId="17600" xr:uid="{00000000-0005-0000-0000-0000D5420000}"/>
    <cellStyle name="Date 3 4 2 3 3 2 3 2" xfId="17601" xr:uid="{00000000-0005-0000-0000-0000D6420000}"/>
    <cellStyle name="Date 3 4 2 3 3 2 3 2 2" xfId="17602" xr:uid="{00000000-0005-0000-0000-0000D7420000}"/>
    <cellStyle name="Date 3 4 2 3 3 2 4" xfId="17603" xr:uid="{00000000-0005-0000-0000-0000D8420000}"/>
    <cellStyle name="Date 3 4 2 3 3 2 5" xfId="17604" xr:uid="{00000000-0005-0000-0000-0000D9420000}"/>
    <cellStyle name="Date 3 4 2 3 3 2 6" xfId="17605" xr:uid="{00000000-0005-0000-0000-0000DA420000}"/>
    <cellStyle name="Date 3 4 2 3 3 2 7" xfId="17606" xr:uid="{00000000-0005-0000-0000-0000DB420000}"/>
    <cellStyle name="Date 3 4 2 3 3 3" xfId="17607" xr:uid="{00000000-0005-0000-0000-0000DC420000}"/>
    <cellStyle name="Date 3 4 2 3 3 3 2" xfId="17608" xr:uid="{00000000-0005-0000-0000-0000DD420000}"/>
    <cellStyle name="Date 3 4 2 3 3 3 3" xfId="17609" xr:uid="{00000000-0005-0000-0000-0000DE420000}"/>
    <cellStyle name="Date 3 4 2 3 3 3 3 2" xfId="17610" xr:uid="{00000000-0005-0000-0000-0000DF420000}"/>
    <cellStyle name="Date 3 4 2 3 3 3 4" xfId="17611" xr:uid="{00000000-0005-0000-0000-0000E0420000}"/>
    <cellStyle name="Date 3 4 2 3 3 4" xfId="17612" xr:uid="{00000000-0005-0000-0000-0000E1420000}"/>
    <cellStyle name="Date 3 4 2 3 3 4 2" xfId="17613" xr:uid="{00000000-0005-0000-0000-0000E2420000}"/>
    <cellStyle name="Date 3 4 2 3 3 4 2 2" xfId="17614" xr:uid="{00000000-0005-0000-0000-0000E3420000}"/>
    <cellStyle name="Date 3 4 2 3 3 5" xfId="17615" xr:uid="{00000000-0005-0000-0000-0000E4420000}"/>
    <cellStyle name="Date 3 4 2 3 3 6" xfId="17616" xr:uid="{00000000-0005-0000-0000-0000E5420000}"/>
    <cellStyle name="Date 3 4 2 3 3 7" xfId="17617" xr:uid="{00000000-0005-0000-0000-0000E6420000}"/>
    <cellStyle name="Date 3 4 2 3 3 8" xfId="17618" xr:uid="{00000000-0005-0000-0000-0000E7420000}"/>
    <cellStyle name="Date 3 4 2 3 4" xfId="17619" xr:uid="{00000000-0005-0000-0000-0000E8420000}"/>
    <cellStyle name="Date 3 4 2 3 4 2" xfId="17620" xr:uid="{00000000-0005-0000-0000-0000E9420000}"/>
    <cellStyle name="Date 3 4 2 3 4 2 2" xfId="17621" xr:uid="{00000000-0005-0000-0000-0000EA420000}"/>
    <cellStyle name="Date 3 4 2 3 4 2 3" xfId="17622" xr:uid="{00000000-0005-0000-0000-0000EB420000}"/>
    <cellStyle name="Date 3 4 2 3 4 2 3 2" xfId="17623" xr:uid="{00000000-0005-0000-0000-0000EC420000}"/>
    <cellStyle name="Date 3 4 2 3 4 2 4" xfId="17624" xr:uid="{00000000-0005-0000-0000-0000ED420000}"/>
    <cellStyle name="Date 3 4 2 3 4 3" xfId="17625" xr:uid="{00000000-0005-0000-0000-0000EE420000}"/>
    <cellStyle name="Date 3 4 2 3 4 3 2" xfId="17626" xr:uid="{00000000-0005-0000-0000-0000EF420000}"/>
    <cellStyle name="Date 3 4 2 3 4 3 2 2" xfId="17627" xr:uid="{00000000-0005-0000-0000-0000F0420000}"/>
    <cellStyle name="Date 3 4 2 3 4 4" xfId="17628" xr:uid="{00000000-0005-0000-0000-0000F1420000}"/>
    <cellStyle name="Date 3 4 2 3 4 5" xfId="17629" xr:uid="{00000000-0005-0000-0000-0000F2420000}"/>
    <cellStyle name="Date 3 4 2 3 4 6" xfId="17630" xr:uid="{00000000-0005-0000-0000-0000F3420000}"/>
    <cellStyle name="Date 3 4 2 3 4 7" xfId="17631" xr:uid="{00000000-0005-0000-0000-0000F4420000}"/>
    <cellStyle name="Date 3 4 2 3 5" xfId="17632" xr:uid="{00000000-0005-0000-0000-0000F5420000}"/>
    <cellStyle name="Date 3 4 2 3 5 2" xfId="17633" xr:uid="{00000000-0005-0000-0000-0000F6420000}"/>
    <cellStyle name="Date 3 4 2 3 5 3" xfId="17634" xr:uid="{00000000-0005-0000-0000-0000F7420000}"/>
    <cellStyle name="Date 3 4 2 3 5 3 2" xfId="17635" xr:uid="{00000000-0005-0000-0000-0000F8420000}"/>
    <cellStyle name="Date 3 4 2 3 6" xfId="17636" xr:uid="{00000000-0005-0000-0000-0000F9420000}"/>
    <cellStyle name="Date 3 4 2 3 7" xfId="17637" xr:uid="{00000000-0005-0000-0000-0000FA420000}"/>
    <cellStyle name="Date 3 4 2 3 8" xfId="17638" xr:uid="{00000000-0005-0000-0000-0000FB420000}"/>
    <cellStyle name="Date 3 4 2 3 9" xfId="17639" xr:uid="{00000000-0005-0000-0000-0000FC420000}"/>
    <cellStyle name="Date 3 4 2 4" xfId="17640" xr:uid="{00000000-0005-0000-0000-0000FD420000}"/>
    <cellStyle name="Date 3 4 2 4 2" xfId="17641" xr:uid="{00000000-0005-0000-0000-0000FE420000}"/>
    <cellStyle name="Date 3 4 2 4 2 2" xfId="17642" xr:uid="{00000000-0005-0000-0000-0000FF420000}"/>
    <cellStyle name="Date 3 4 2 4 2 2 2" xfId="17643" xr:uid="{00000000-0005-0000-0000-000000430000}"/>
    <cellStyle name="Date 3 4 2 4 2 2 2 2" xfId="17644" xr:uid="{00000000-0005-0000-0000-000001430000}"/>
    <cellStyle name="Date 3 4 2 4 2 2 2 2 2" xfId="17645" xr:uid="{00000000-0005-0000-0000-000002430000}"/>
    <cellStyle name="Date 3 4 2 4 2 2 2 2 3" xfId="17646" xr:uid="{00000000-0005-0000-0000-000003430000}"/>
    <cellStyle name="Date 3 4 2 4 2 2 2 2 3 2" xfId="17647" xr:uid="{00000000-0005-0000-0000-000004430000}"/>
    <cellStyle name="Date 3 4 2 4 2 2 2 2 4" xfId="17648" xr:uid="{00000000-0005-0000-0000-000005430000}"/>
    <cellStyle name="Date 3 4 2 4 2 2 2 3" xfId="17649" xr:uid="{00000000-0005-0000-0000-000006430000}"/>
    <cellStyle name="Date 3 4 2 4 2 2 2 3 2" xfId="17650" xr:uid="{00000000-0005-0000-0000-000007430000}"/>
    <cellStyle name="Date 3 4 2 4 2 2 2 3 2 2" xfId="17651" xr:uid="{00000000-0005-0000-0000-000008430000}"/>
    <cellStyle name="Date 3 4 2 4 2 2 2 4" xfId="17652" xr:uid="{00000000-0005-0000-0000-000009430000}"/>
    <cellStyle name="Date 3 4 2 4 2 2 2 5" xfId="17653" xr:uid="{00000000-0005-0000-0000-00000A430000}"/>
    <cellStyle name="Date 3 4 2 4 2 2 2 6" xfId="17654" xr:uid="{00000000-0005-0000-0000-00000B430000}"/>
    <cellStyle name="Date 3 4 2 4 2 2 2 7" xfId="17655" xr:uid="{00000000-0005-0000-0000-00000C430000}"/>
    <cellStyle name="Date 3 4 2 4 2 2 3" xfId="17656" xr:uid="{00000000-0005-0000-0000-00000D430000}"/>
    <cellStyle name="Date 3 4 2 4 2 2 3 2" xfId="17657" xr:uid="{00000000-0005-0000-0000-00000E430000}"/>
    <cellStyle name="Date 3 4 2 4 2 2 3 3" xfId="17658" xr:uid="{00000000-0005-0000-0000-00000F430000}"/>
    <cellStyle name="Date 3 4 2 4 2 2 3 3 2" xfId="17659" xr:uid="{00000000-0005-0000-0000-000010430000}"/>
    <cellStyle name="Date 3 4 2 4 2 2 3 4" xfId="17660" xr:uid="{00000000-0005-0000-0000-000011430000}"/>
    <cellStyle name="Date 3 4 2 4 2 2 4" xfId="17661" xr:uid="{00000000-0005-0000-0000-000012430000}"/>
    <cellStyle name="Date 3 4 2 4 2 2 4 2" xfId="17662" xr:uid="{00000000-0005-0000-0000-000013430000}"/>
    <cellStyle name="Date 3 4 2 4 2 2 4 2 2" xfId="17663" xr:uid="{00000000-0005-0000-0000-000014430000}"/>
    <cellStyle name="Date 3 4 2 4 2 2 5" xfId="17664" xr:uid="{00000000-0005-0000-0000-000015430000}"/>
    <cellStyle name="Date 3 4 2 4 2 2 6" xfId="17665" xr:uid="{00000000-0005-0000-0000-000016430000}"/>
    <cellStyle name="Date 3 4 2 4 2 2 7" xfId="17666" xr:uid="{00000000-0005-0000-0000-000017430000}"/>
    <cellStyle name="Date 3 4 2 4 2 2 8" xfId="17667" xr:uid="{00000000-0005-0000-0000-000018430000}"/>
    <cellStyle name="Date 3 4 2 4 2 3" xfId="17668" xr:uid="{00000000-0005-0000-0000-000019430000}"/>
    <cellStyle name="Date 3 4 2 4 2 3 2" xfId="17669" xr:uid="{00000000-0005-0000-0000-00001A430000}"/>
    <cellStyle name="Date 3 4 2 4 2 3 2 2" xfId="17670" xr:uid="{00000000-0005-0000-0000-00001B430000}"/>
    <cellStyle name="Date 3 4 2 4 2 3 2 3" xfId="17671" xr:uid="{00000000-0005-0000-0000-00001C430000}"/>
    <cellStyle name="Date 3 4 2 4 2 3 2 3 2" xfId="17672" xr:uid="{00000000-0005-0000-0000-00001D430000}"/>
    <cellStyle name="Date 3 4 2 4 2 3 2 4" xfId="17673" xr:uid="{00000000-0005-0000-0000-00001E430000}"/>
    <cellStyle name="Date 3 4 2 4 2 3 3" xfId="17674" xr:uid="{00000000-0005-0000-0000-00001F430000}"/>
    <cellStyle name="Date 3 4 2 4 2 3 3 2" xfId="17675" xr:uid="{00000000-0005-0000-0000-000020430000}"/>
    <cellStyle name="Date 3 4 2 4 2 3 3 2 2" xfId="17676" xr:uid="{00000000-0005-0000-0000-000021430000}"/>
    <cellStyle name="Date 3 4 2 4 2 3 4" xfId="17677" xr:uid="{00000000-0005-0000-0000-000022430000}"/>
    <cellStyle name="Date 3 4 2 4 2 3 5" xfId="17678" xr:uid="{00000000-0005-0000-0000-000023430000}"/>
    <cellStyle name="Date 3 4 2 4 2 3 6" xfId="17679" xr:uid="{00000000-0005-0000-0000-000024430000}"/>
    <cellStyle name="Date 3 4 2 4 2 3 7" xfId="17680" xr:uid="{00000000-0005-0000-0000-000025430000}"/>
    <cellStyle name="Date 3 4 2 4 2 4" xfId="17681" xr:uid="{00000000-0005-0000-0000-000026430000}"/>
    <cellStyle name="Date 3 4 2 4 2 4 2" xfId="17682" xr:uid="{00000000-0005-0000-0000-000027430000}"/>
    <cellStyle name="Date 3 4 2 4 2 4 3" xfId="17683" xr:uid="{00000000-0005-0000-0000-000028430000}"/>
    <cellStyle name="Date 3 4 2 4 2 4 3 2" xfId="17684" xr:uid="{00000000-0005-0000-0000-000029430000}"/>
    <cellStyle name="Date 3 4 2 4 2 5" xfId="17685" xr:uid="{00000000-0005-0000-0000-00002A430000}"/>
    <cellStyle name="Date 3 4 2 4 3" xfId="17686" xr:uid="{00000000-0005-0000-0000-00002B430000}"/>
    <cellStyle name="Date 3 4 2 4 3 2" xfId="17687" xr:uid="{00000000-0005-0000-0000-00002C430000}"/>
    <cellStyle name="Date 3 4 2 4 3 2 2" xfId="17688" xr:uid="{00000000-0005-0000-0000-00002D430000}"/>
    <cellStyle name="Date 3 4 2 4 3 2 2 2" xfId="17689" xr:uid="{00000000-0005-0000-0000-00002E430000}"/>
    <cellStyle name="Date 3 4 2 4 3 2 2 3" xfId="17690" xr:uid="{00000000-0005-0000-0000-00002F430000}"/>
    <cellStyle name="Date 3 4 2 4 3 2 2 3 2" xfId="17691" xr:uid="{00000000-0005-0000-0000-000030430000}"/>
    <cellStyle name="Date 3 4 2 4 3 2 2 4" xfId="17692" xr:uid="{00000000-0005-0000-0000-000031430000}"/>
    <cellStyle name="Date 3 4 2 4 3 2 3" xfId="17693" xr:uid="{00000000-0005-0000-0000-000032430000}"/>
    <cellStyle name="Date 3 4 2 4 3 2 3 2" xfId="17694" xr:uid="{00000000-0005-0000-0000-000033430000}"/>
    <cellStyle name="Date 3 4 2 4 3 2 3 2 2" xfId="17695" xr:uid="{00000000-0005-0000-0000-000034430000}"/>
    <cellStyle name="Date 3 4 2 4 3 2 4" xfId="17696" xr:uid="{00000000-0005-0000-0000-000035430000}"/>
    <cellStyle name="Date 3 4 2 4 3 2 5" xfId="17697" xr:uid="{00000000-0005-0000-0000-000036430000}"/>
    <cellStyle name="Date 3 4 2 4 3 2 6" xfId="17698" xr:uid="{00000000-0005-0000-0000-000037430000}"/>
    <cellStyle name="Date 3 4 2 4 3 2 7" xfId="17699" xr:uid="{00000000-0005-0000-0000-000038430000}"/>
    <cellStyle name="Date 3 4 2 4 3 3" xfId="17700" xr:uid="{00000000-0005-0000-0000-000039430000}"/>
    <cellStyle name="Date 3 4 2 4 3 3 2" xfId="17701" xr:uid="{00000000-0005-0000-0000-00003A430000}"/>
    <cellStyle name="Date 3 4 2 4 3 3 3" xfId="17702" xr:uid="{00000000-0005-0000-0000-00003B430000}"/>
    <cellStyle name="Date 3 4 2 4 3 3 3 2" xfId="17703" xr:uid="{00000000-0005-0000-0000-00003C430000}"/>
    <cellStyle name="Date 3 4 2 4 3 3 4" xfId="17704" xr:uid="{00000000-0005-0000-0000-00003D430000}"/>
    <cellStyle name="Date 3 4 2 4 3 4" xfId="17705" xr:uid="{00000000-0005-0000-0000-00003E430000}"/>
    <cellStyle name="Date 3 4 2 4 3 4 2" xfId="17706" xr:uid="{00000000-0005-0000-0000-00003F430000}"/>
    <cellStyle name="Date 3 4 2 4 3 4 2 2" xfId="17707" xr:uid="{00000000-0005-0000-0000-000040430000}"/>
    <cellStyle name="Date 3 4 2 4 3 5" xfId="17708" xr:uid="{00000000-0005-0000-0000-000041430000}"/>
    <cellStyle name="Date 3 4 2 4 3 6" xfId="17709" xr:uid="{00000000-0005-0000-0000-000042430000}"/>
    <cellStyle name="Date 3 4 2 4 3 7" xfId="17710" xr:uid="{00000000-0005-0000-0000-000043430000}"/>
    <cellStyle name="Date 3 4 2 4 3 8" xfId="17711" xr:uid="{00000000-0005-0000-0000-000044430000}"/>
    <cellStyle name="Date 3 4 2 4 4" xfId="17712" xr:uid="{00000000-0005-0000-0000-000045430000}"/>
    <cellStyle name="Date 3 4 2 4 4 2" xfId="17713" xr:uid="{00000000-0005-0000-0000-000046430000}"/>
    <cellStyle name="Date 3 4 2 4 4 2 2" xfId="17714" xr:uid="{00000000-0005-0000-0000-000047430000}"/>
    <cellStyle name="Date 3 4 2 4 4 2 3" xfId="17715" xr:uid="{00000000-0005-0000-0000-000048430000}"/>
    <cellStyle name="Date 3 4 2 4 4 2 3 2" xfId="17716" xr:uid="{00000000-0005-0000-0000-000049430000}"/>
    <cellStyle name="Date 3 4 2 4 4 2 4" xfId="17717" xr:uid="{00000000-0005-0000-0000-00004A430000}"/>
    <cellStyle name="Date 3 4 2 4 4 3" xfId="17718" xr:uid="{00000000-0005-0000-0000-00004B430000}"/>
    <cellStyle name="Date 3 4 2 4 4 3 2" xfId="17719" xr:uid="{00000000-0005-0000-0000-00004C430000}"/>
    <cellStyle name="Date 3 4 2 4 4 3 2 2" xfId="17720" xr:uid="{00000000-0005-0000-0000-00004D430000}"/>
    <cellStyle name="Date 3 4 2 4 4 4" xfId="17721" xr:uid="{00000000-0005-0000-0000-00004E430000}"/>
    <cellStyle name="Date 3 4 2 4 4 5" xfId="17722" xr:uid="{00000000-0005-0000-0000-00004F430000}"/>
    <cellStyle name="Date 3 4 2 4 4 6" xfId="17723" xr:uid="{00000000-0005-0000-0000-000050430000}"/>
    <cellStyle name="Date 3 4 2 4 4 7" xfId="17724" xr:uid="{00000000-0005-0000-0000-000051430000}"/>
    <cellStyle name="Date 3 4 2 4 5" xfId="17725" xr:uid="{00000000-0005-0000-0000-000052430000}"/>
    <cellStyle name="Date 3 4 2 4 5 2" xfId="17726" xr:uid="{00000000-0005-0000-0000-000053430000}"/>
    <cellStyle name="Date 3 4 2 4 5 3" xfId="17727" xr:uid="{00000000-0005-0000-0000-000054430000}"/>
    <cellStyle name="Date 3 4 2 4 5 3 2" xfId="17728" xr:uid="{00000000-0005-0000-0000-000055430000}"/>
    <cellStyle name="Date 3 4 2 4 6" xfId="17729" xr:uid="{00000000-0005-0000-0000-000056430000}"/>
    <cellStyle name="Date 3 4 2 4 7" xfId="17730" xr:uid="{00000000-0005-0000-0000-000057430000}"/>
    <cellStyle name="Date 3 4 2 4 8" xfId="17731" xr:uid="{00000000-0005-0000-0000-000058430000}"/>
    <cellStyle name="Date 3 4 2 4 9" xfId="17732" xr:uid="{00000000-0005-0000-0000-000059430000}"/>
    <cellStyle name="Date 3 4 2 5" xfId="17733" xr:uid="{00000000-0005-0000-0000-00005A430000}"/>
    <cellStyle name="Date 3 4 2 5 2" xfId="17734" xr:uid="{00000000-0005-0000-0000-00005B430000}"/>
    <cellStyle name="Date 3 4 2 5 2 2" xfId="17735" xr:uid="{00000000-0005-0000-0000-00005C430000}"/>
    <cellStyle name="Date 3 4 2 5 2 2 2" xfId="17736" xr:uid="{00000000-0005-0000-0000-00005D430000}"/>
    <cellStyle name="Date 3 4 2 5 2 2 3" xfId="17737" xr:uid="{00000000-0005-0000-0000-00005E430000}"/>
    <cellStyle name="Date 3 4 2 5 2 2 3 2" xfId="17738" xr:uid="{00000000-0005-0000-0000-00005F430000}"/>
    <cellStyle name="Date 3 4 2 5 2 2 4" xfId="17739" xr:uid="{00000000-0005-0000-0000-000060430000}"/>
    <cellStyle name="Date 3 4 2 5 2 3" xfId="17740" xr:uid="{00000000-0005-0000-0000-000061430000}"/>
    <cellStyle name="Date 3 4 2 5 2 3 2" xfId="17741" xr:uid="{00000000-0005-0000-0000-000062430000}"/>
    <cellStyle name="Date 3 4 2 5 2 3 2 2" xfId="17742" xr:uid="{00000000-0005-0000-0000-000063430000}"/>
    <cellStyle name="Date 3 4 2 5 2 4" xfId="17743" xr:uid="{00000000-0005-0000-0000-000064430000}"/>
    <cellStyle name="Date 3 4 2 5 2 5" xfId="17744" xr:uid="{00000000-0005-0000-0000-000065430000}"/>
    <cellStyle name="Date 3 4 2 5 2 6" xfId="17745" xr:uid="{00000000-0005-0000-0000-000066430000}"/>
    <cellStyle name="Date 3 4 2 5 2 7" xfId="17746" xr:uid="{00000000-0005-0000-0000-000067430000}"/>
    <cellStyle name="Date 3 4 2 5 3" xfId="17747" xr:uid="{00000000-0005-0000-0000-000068430000}"/>
    <cellStyle name="Date 3 4 2 5 3 2" xfId="17748" xr:uid="{00000000-0005-0000-0000-000069430000}"/>
    <cellStyle name="Date 3 4 2 5 3 3" xfId="17749" xr:uid="{00000000-0005-0000-0000-00006A430000}"/>
    <cellStyle name="Date 3 4 2 5 3 3 2" xfId="17750" xr:uid="{00000000-0005-0000-0000-00006B430000}"/>
    <cellStyle name="Date 3 4 2 5 3 4" xfId="17751" xr:uid="{00000000-0005-0000-0000-00006C430000}"/>
    <cellStyle name="Date 3 4 2 5 4" xfId="17752" xr:uid="{00000000-0005-0000-0000-00006D430000}"/>
    <cellStyle name="Date 3 4 2 5 4 2" xfId="17753" xr:uid="{00000000-0005-0000-0000-00006E430000}"/>
    <cellStyle name="Date 3 4 2 5 4 2 2" xfId="17754" xr:uid="{00000000-0005-0000-0000-00006F430000}"/>
    <cellStyle name="Date 3 4 2 5 5" xfId="17755" xr:uid="{00000000-0005-0000-0000-000070430000}"/>
    <cellStyle name="Date 3 4 2 5 6" xfId="17756" xr:uid="{00000000-0005-0000-0000-000071430000}"/>
    <cellStyle name="Date 3 4 2 5 7" xfId="17757" xr:uid="{00000000-0005-0000-0000-000072430000}"/>
    <cellStyle name="Date 3 4 2 5 8" xfId="17758" xr:uid="{00000000-0005-0000-0000-000073430000}"/>
    <cellStyle name="Date 3 4 2 6" xfId="17759" xr:uid="{00000000-0005-0000-0000-000074430000}"/>
    <cellStyle name="Date 3 4 2 6 2" xfId="17760" xr:uid="{00000000-0005-0000-0000-000075430000}"/>
    <cellStyle name="Date 3 4 2 6 2 2" xfId="17761" xr:uid="{00000000-0005-0000-0000-000076430000}"/>
    <cellStyle name="Date 3 4 2 6 2 3" xfId="17762" xr:uid="{00000000-0005-0000-0000-000077430000}"/>
    <cellStyle name="Date 3 4 2 6 2 3 2" xfId="17763" xr:uid="{00000000-0005-0000-0000-000078430000}"/>
    <cellStyle name="Date 3 4 2 6 2 4" xfId="17764" xr:uid="{00000000-0005-0000-0000-000079430000}"/>
    <cellStyle name="Date 3 4 2 6 3" xfId="17765" xr:uid="{00000000-0005-0000-0000-00007A430000}"/>
    <cellStyle name="Date 3 4 2 6 3 2" xfId="17766" xr:uid="{00000000-0005-0000-0000-00007B430000}"/>
    <cellStyle name="Date 3 4 2 6 3 2 2" xfId="17767" xr:uid="{00000000-0005-0000-0000-00007C430000}"/>
    <cellStyle name="Date 3 4 2 6 4" xfId="17768" xr:uid="{00000000-0005-0000-0000-00007D430000}"/>
    <cellStyle name="Date 3 4 2 6 5" xfId="17769" xr:uid="{00000000-0005-0000-0000-00007E430000}"/>
    <cellStyle name="Date 3 4 2 6 6" xfId="17770" xr:uid="{00000000-0005-0000-0000-00007F430000}"/>
    <cellStyle name="Date 3 4 2 6 7" xfId="17771" xr:uid="{00000000-0005-0000-0000-000080430000}"/>
    <cellStyle name="Date 3 4 2 7" xfId="17772" xr:uid="{00000000-0005-0000-0000-000081430000}"/>
    <cellStyle name="Date 3 4 2 7 2" xfId="17773" xr:uid="{00000000-0005-0000-0000-000082430000}"/>
    <cellStyle name="Date 3 4 2 7 3" xfId="17774" xr:uid="{00000000-0005-0000-0000-000083430000}"/>
    <cellStyle name="Date 3 4 2 7 3 2" xfId="17775" xr:uid="{00000000-0005-0000-0000-000084430000}"/>
    <cellStyle name="Date 3 4 2 8" xfId="17776" xr:uid="{00000000-0005-0000-0000-000085430000}"/>
    <cellStyle name="Date 3 4 3" xfId="17777" xr:uid="{00000000-0005-0000-0000-000086430000}"/>
    <cellStyle name="Date 3 4 3 10" xfId="17778" xr:uid="{00000000-0005-0000-0000-000087430000}"/>
    <cellStyle name="Date 3 4 3 11" xfId="17779" xr:uid="{00000000-0005-0000-0000-000088430000}"/>
    <cellStyle name="Date 3 4 3 2" xfId="17780" xr:uid="{00000000-0005-0000-0000-000089430000}"/>
    <cellStyle name="Date 3 4 3 2 2" xfId="17781" xr:uid="{00000000-0005-0000-0000-00008A430000}"/>
    <cellStyle name="Date 3 4 3 2 2 2" xfId="17782" xr:uid="{00000000-0005-0000-0000-00008B430000}"/>
    <cellStyle name="Date 3 4 3 2 2 2 2" xfId="17783" xr:uid="{00000000-0005-0000-0000-00008C430000}"/>
    <cellStyle name="Date 3 4 3 2 2 2 2 2" xfId="17784" xr:uid="{00000000-0005-0000-0000-00008D430000}"/>
    <cellStyle name="Date 3 4 3 2 2 2 2 2 2" xfId="17785" xr:uid="{00000000-0005-0000-0000-00008E430000}"/>
    <cellStyle name="Date 3 4 3 2 2 2 2 2 3" xfId="17786" xr:uid="{00000000-0005-0000-0000-00008F430000}"/>
    <cellStyle name="Date 3 4 3 2 2 2 2 2 3 2" xfId="17787" xr:uid="{00000000-0005-0000-0000-000090430000}"/>
    <cellStyle name="Date 3 4 3 2 2 2 2 2 4" xfId="17788" xr:uid="{00000000-0005-0000-0000-000091430000}"/>
    <cellStyle name="Date 3 4 3 2 2 2 2 3" xfId="17789" xr:uid="{00000000-0005-0000-0000-000092430000}"/>
    <cellStyle name="Date 3 4 3 2 2 2 2 3 2" xfId="17790" xr:uid="{00000000-0005-0000-0000-000093430000}"/>
    <cellStyle name="Date 3 4 3 2 2 2 2 3 2 2" xfId="17791" xr:uid="{00000000-0005-0000-0000-000094430000}"/>
    <cellStyle name="Date 3 4 3 2 2 2 2 4" xfId="17792" xr:uid="{00000000-0005-0000-0000-000095430000}"/>
    <cellStyle name="Date 3 4 3 2 2 2 2 5" xfId="17793" xr:uid="{00000000-0005-0000-0000-000096430000}"/>
    <cellStyle name="Date 3 4 3 2 2 2 2 6" xfId="17794" xr:uid="{00000000-0005-0000-0000-000097430000}"/>
    <cellStyle name="Date 3 4 3 2 2 2 2 7" xfId="17795" xr:uid="{00000000-0005-0000-0000-000098430000}"/>
    <cellStyle name="Date 3 4 3 2 2 2 3" xfId="17796" xr:uid="{00000000-0005-0000-0000-000099430000}"/>
    <cellStyle name="Date 3 4 3 2 2 2 3 2" xfId="17797" xr:uid="{00000000-0005-0000-0000-00009A430000}"/>
    <cellStyle name="Date 3 4 3 2 2 2 3 3" xfId="17798" xr:uid="{00000000-0005-0000-0000-00009B430000}"/>
    <cellStyle name="Date 3 4 3 2 2 2 3 3 2" xfId="17799" xr:uid="{00000000-0005-0000-0000-00009C430000}"/>
    <cellStyle name="Date 3 4 3 2 2 2 3 4" xfId="17800" xr:uid="{00000000-0005-0000-0000-00009D430000}"/>
    <cellStyle name="Date 3 4 3 2 2 2 4" xfId="17801" xr:uid="{00000000-0005-0000-0000-00009E430000}"/>
    <cellStyle name="Date 3 4 3 2 2 2 4 2" xfId="17802" xr:uid="{00000000-0005-0000-0000-00009F430000}"/>
    <cellStyle name="Date 3 4 3 2 2 2 4 2 2" xfId="17803" xr:uid="{00000000-0005-0000-0000-0000A0430000}"/>
    <cellStyle name="Date 3 4 3 2 2 2 5" xfId="17804" xr:uid="{00000000-0005-0000-0000-0000A1430000}"/>
    <cellStyle name="Date 3 4 3 2 2 2 6" xfId="17805" xr:uid="{00000000-0005-0000-0000-0000A2430000}"/>
    <cellStyle name="Date 3 4 3 2 2 2 7" xfId="17806" xr:uid="{00000000-0005-0000-0000-0000A3430000}"/>
    <cellStyle name="Date 3 4 3 2 2 2 8" xfId="17807" xr:uid="{00000000-0005-0000-0000-0000A4430000}"/>
    <cellStyle name="Date 3 4 3 2 2 3" xfId="17808" xr:uid="{00000000-0005-0000-0000-0000A5430000}"/>
    <cellStyle name="Date 3 4 3 2 2 3 2" xfId="17809" xr:uid="{00000000-0005-0000-0000-0000A6430000}"/>
    <cellStyle name="Date 3 4 3 2 2 3 2 2" xfId="17810" xr:uid="{00000000-0005-0000-0000-0000A7430000}"/>
    <cellStyle name="Date 3 4 3 2 2 3 2 3" xfId="17811" xr:uid="{00000000-0005-0000-0000-0000A8430000}"/>
    <cellStyle name="Date 3 4 3 2 2 3 2 3 2" xfId="17812" xr:uid="{00000000-0005-0000-0000-0000A9430000}"/>
    <cellStyle name="Date 3 4 3 2 2 3 2 4" xfId="17813" xr:uid="{00000000-0005-0000-0000-0000AA430000}"/>
    <cellStyle name="Date 3 4 3 2 2 3 3" xfId="17814" xr:uid="{00000000-0005-0000-0000-0000AB430000}"/>
    <cellStyle name="Date 3 4 3 2 2 3 3 2" xfId="17815" xr:uid="{00000000-0005-0000-0000-0000AC430000}"/>
    <cellStyle name="Date 3 4 3 2 2 3 3 2 2" xfId="17816" xr:uid="{00000000-0005-0000-0000-0000AD430000}"/>
    <cellStyle name="Date 3 4 3 2 2 3 4" xfId="17817" xr:uid="{00000000-0005-0000-0000-0000AE430000}"/>
    <cellStyle name="Date 3 4 3 2 2 3 5" xfId="17818" xr:uid="{00000000-0005-0000-0000-0000AF430000}"/>
    <cellStyle name="Date 3 4 3 2 2 3 6" xfId="17819" xr:uid="{00000000-0005-0000-0000-0000B0430000}"/>
    <cellStyle name="Date 3 4 3 2 2 3 7" xfId="17820" xr:uid="{00000000-0005-0000-0000-0000B1430000}"/>
    <cellStyle name="Date 3 4 3 2 2 4" xfId="17821" xr:uid="{00000000-0005-0000-0000-0000B2430000}"/>
    <cellStyle name="Date 3 4 3 2 2 4 2" xfId="17822" xr:uid="{00000000-0005-0000-0000-0000B3430000}"/>
    <cellStyle name="Date 3 4 3 2 2 4 3" xfId="17823" xr:uid="{00000000-0005-0000-0000-0000B4430000}"/>
    <cellStyle name="Date 3 4 3 2 2 4 3 2" xfId="17824" xr:uid="{00000000-0005-0000-0000-0000B5430000}"/>
    <cellStyle name="Date 3 4 3 2 2 5" xfId="17825" xr:uid="{00000000-0005-0000-0000-0000B6430000}"/>
    <cellStyle name="Date 3 4 3 2 3" xfId="17826" xr:uid="{00000000-0005-0000-0000-0000B7430000}"/>
    <cellStyle name="Date 3 4 3 2 3 2" xfId="17827" xr:uid="{00000000-0005-0000-0000-0000B8430000}"/>
    <cellStyle name="Date 3 4 3 2 3 2 2" xfId="17828" xr:uid="{00000000-0005-0000-0000-0000B9430000}"/>
    <cellStyle name="Date 3 4 3 2 3 2 2 2" xfId="17829" xr:uid="{00000000-0005-0000-0000-0000BA430000}"/>
    <cellStyle name="Date 3 4 3 2 3 2 2 3" xfId="17830" xr:uid="{00000000-0005-0000-0000-0000BB430000}"/>
    <cellStyle name="Date 3 4 3 2 3 2 2 3 2" xfId="17831" xr:uid="{00000000-0005-0000-0000-0000BC430000}"/>
    <cellStyle name="Date 3 4 3 2 3 2 2 4" xfId="17832" xr:uid="{00000000-0005-0000-0000-0000BD430000}"/>
    <cellStyle name="Date 3 4 3 2 3 2 3" xfId="17833" xr:uid="{00000000-0005-0000-0000-0000BE430000}"/>
    <cellStyle name="Date 3 4 3 2 3 2 3 2" xfId="17834" xr:uid="{00000000-0005-0000-0000-0000BF430000}"/>
    <cellStyle name="Date 3 4 3 2 3 2 3 2 2" xfId="17835" xr:uid="{00000000-0005-0000-0000-0000C0430000}"/>
    <cellStyle name="Date 3 4 3 2 3 2 4" xfId="17836" xr:uid="{00000000-0005-0000-0000-0000C1430000}"/>
    <cellStyle name="Date 3 4 3 2 3 2 5" xfId="17837" xr:uid="{00000000-0005-0000-0000-0000C2430000}"/>
    <cellStyle name="Date 3 4 3 2 3 2 6" xfId="17838" xr:uid="{00000000-0005-0000-0000-0000C3430000}"/>
    <cellStyle name="Date 3 4 3 2 3 2 7" xfId="17839" xr:uid="{00000000-0005-0000-0000-0000C4430000}"/>
    <cellStyle name="Date 3 4 3 2 3 3" xfId="17840" xr:uid="{00000000-0005-0000-0000-0000C5430000}"/>
    <cellStyle name="Date 3 4 3 2 3 3 2" xfId="17841" xr:uid="{00000000-0005-0000-0000-0000C6430000}"/>
    <cellStyle name="Date 3 4 3 2 3 3 3" xfId="17842" xr:uid="{00000000-0005-0000-0000-0000C7430000}"/>
    <cellStyle name="Date 3 4 3 2 3 3 3 2" xfId="17843" xr:uid="{00000000-0005-0000-0000-0000C8430000}"/>
    <cellStyle name="Date 3 4 3 2 3 3 4" xfId="17844" xr:uid="{00000000-0005-0000-0000-0000C9430000}"/>
    <cellStyle name="Date 3 4 3 2 3 4" xfId="17845" xr:uid="{00000000-0005-0000-0000-0000CA430000}"/>
    <cellStyle name="Date 3 4 3 2 3 4 2" xfId="17846" xr:uid="{00000000-0005-0000-0000-0000CB430000}"/>
    <cellStyle name="Date 3 4 3 2 3 4 2 2" xfId="17847" xr:uid="{00000000-0005-0000-0000-0000CC430000}"/>
    <cellStyle name="Date 3 4 3 2 3 5" xfId="17848" xr:uid="{00000000-0005-0000-0000-0000CD430000}"/>
    <cellStyle name="Date 3 4 3 2 3 6" xfId="17849" xr:uid="{00000000-0005-0000-0000-0000CE430000}"/>
    <cellStyle name="Date 3 4 3 2 3 7" xfId="17850" xr:uid="{00000000-0005-0000-0000-0000CF430000}"/>
    <cellStyle name="Date 3 4 3 2 3 8" xfId="17851" xr:uid="{00000000-0005-0000-0000-0000D0430000}"/>
    <cellStyle name="Date 3 4 3 2 4" xfId="17852" xr:uid="{00000000-0005-0000-0000-0000D1430000}"/>
    <cellStyle name="Date 3 4 3 2 4 2" xfId="17853" xr:uid="{00000000-0005-0000-0000-0000D2430000}"/>
    <cellStyle name="Date 3 4 3 2 4 2 2" xfId="17854" xr:uid="{00000000-0005-0000-0000-0000D3430000}"/>
    <cellStyle name="Date 3 4 3 2 4 2 3" xfId="17855" xr:uid="{00000000-0005-0000-0000-0000D4430000}"/>
    <cellStyle name="Date 3 4 3 2 4 2 3 2" xfId="17856" xr:uid="{00000000-0005-0000-0000-0000D5430000}"/>
    <cellStyle name="Date 3 4 3 2 4 2 4" xfId="17857" xr:uid="{00000000-0005-0000-0000-0000D6430000}"/>
    <cellStyle name="Date 3 4 3 2 4 3" xfId="17858" xr:uid="{00000000-0005-0000-0000-0000D7430000}"/>
    <cellStyle name="Date 3 4 3 2 4 3 2" xfId="17859" xr:uid="{00000000-0005-0000-0000-0000D8430000}"/>
    <cellStyle name="Date 3 4 3 2 4 3 2 2" xfId="17860" xr:uid="{00000000-0005-0000-0000-0000D9430000}"/>
    <cellStyle name="Date 3 4 3 2 4 4" xfId="17861" xr:uid="{00000000-0005-0000-0000-0000DA430000}"/>
    <cellStyle name="Date 3 4 3 2 4 5" xfId="17862" xr:uid="{00000000-0005-0000-0000-0000DB430000}"/>
    <cellStyle name="Date 3 4 3 2 4 6" xfId="17863" xr:uid="{00000000-0005-0000-0000-0000DC430000}"/>
    <cellStyle name="Date 3 4 3 2 4 7" xfId="17864" xr:uid="{00000000-0005-0000-0000-0000DD430000}"/>
    <cellStyle name="Date 3 4 3 2 5" xfId="17865" xr:uid="{00000000-0005-0000-0000-0000DE430000}"/>
    <cellStyle name="Date 3 4 3 2 5 2" xfId="17866" xr:uid="{00000000-0005-0000-0000-0000DF430000}"/>
    <cellStyle name="Date 3 4 3 2 5 3" xfId="17867" xr:uid="{00000000-0005-0000-0000-0000E0430000}"/>
    <cellStyle name="Date 3 4 3 2 5 3 2" xfId="17868" xr:uid="{00000000-0005-0000-0000-0000E1430000}"/>
    <cellStyle name="Date 3 4 3 2 6" xfId="17869" xr:uid="{00000000-0005-0000-0000-0000E2430000}"/>
    <cellStyle name="Date 3 4 3 2 7" xfId="17870" xr:uid="{00000000-0005-0000-0000-0000E3430000}"/>
    <cellStyle name="Date 3 4 3 2 8" xfId="17871" xr:uid="{00000000-0005-0000-0000-0000E4430000}"/>
    <cellStyle name="Date 3 4 3 2 9" xfId="17872" xr:uid="{00000000-0005-0000-0000-0000E5430000}"/>
    <cellStyle name="Date 3 4 3 3" xfId="17873" xr:uid="{00000000-0005-0000-0000-0000E6430000}"/>
    <cellStyle name="Date 3 4 3 3 2" xfId="17874" xr:uid="{00000000-0005-0000-0000-0000E7430000}"/>
    <cellStyle name="Date 3 4 3 3 2 2" xfId="17875" xr:uid="{00000000-0005-0000-0000-0000E8430000}"/>
    <cellStyle name="Date 3 4 3 3 2 2 2" xfId="17876" xr:uid="{00000000-0005-0000-0000-0000E9430000}"/>
    <cellStyle name="Date 3 4 3 3 2 2 2 2" xfId="17877" xr:uid="{00000000-0005-0000-0000-0000EA430000}"/>
    <cellStyle name="Date 3 4 3 3 2 2 2 3" xfId="17878" xr:uid="{00000000-0005-0000-0000-0000EB430000}"/>
    <cellStyle name="Date 3 4 3 3 2 2 2 3 2" xfId="17879" xr:uid="{00000000-0005-0000-0000-0000EC430000}"/>
    <cellStyle name="Date 3 4 3 3 2 2 2 4" xfId="17880" xr:uid="{00000000-0005-0000-0000-0000ED430000}"/>
    <cellStyle name="Date 3 4 3 3 2 2 3" xfId="17881" xr:uid="{00000000-0005-0000-0000-0000EE430000}"/>
    <cellStyle name="Date 3 4 3 3 2 2 3 2" xfId="17882" xr:uid="{00000000-0005-0000-0000-0000EF430000}"/>
    <cellStyle name="Date 3 4 3 3 2 2 3 2 2" xfId="17883" xr:uid="{00000000-0005-0000-0000-0000F0430000}"/>
    <cellStyle name="Date 3 4 3 3 2 2 4" xfId="17884" xr:uid="{00000000-0005-0000-0000-0000F1430000}"/>
    <cellStyle name="Date 3 4 3 3 2 2 5" xfId="17885" xr:uid="{00000000-0005-0000-0000-0000F2430000}"/>
    <cellStyle name="Date 3 4 3 3 2 2 6" xfId="17886" xr:uid="{00000000-0005-0000-0000-0000F3430000}"/>
    <cellStyle name="Date 3 4 3 3 2 2 7" xfId="17887" xr:uid="{00000000-0005-0000-0000-0000F4430000}"/>
    <cellStyle name="Date 3 4 3 3 2 3" xfId="17888" xr:uid="{00000000-0005-0000-0000-0000F5430000}"/>
    <cellStyle name="Date 3 4 3 3 2 3 2" xfId="17889" xr:uid="{00000000-0005-0000-0000-0000F6430000}"/>
    <cellStyle name="Date 3 4 3 3 2 3 3" xfId="17890" xr:uid="{00000000-0005-0000-0000-0000F7430000}"/>
    <cellStyle name="Date 3 4 3 3 2 3 3 2" xfId="17891" xr:uid="{00000000-0005-0000-0000-0000F8430000}"/>
    <cellStyle name="Date 3 4 3 3 2 3 4" xfId="17892" xr:uid="{00000000-0005-0000-0000-0000F9430000}"/>
    <cellStyle name="Date 3 4 3 3 2 4" xfId="17893" xr:uid="{00000000-0005-0000-0000-0000FA430000}"/>
    <cellStyle name="Date 3 4 3 3 2 4 2" xfId="17894" xr:uid="{00000000-0005-0000-0000-0000FB430000}"/>
    <cellStyle name="Date 3 4 3 3 2 4 2 2" xfId="17895" xr:uid="{00000000-0005-0000-0000-0000FC430000}"/>
    <cellStyle name="Date 3 4 3 3 2 5" xfId="17896" xr:uid="{00000000-0005-0000-0000-0000FD430000}"/>
    <cellStyle name="Date 3 4 3 3 2 6" xfId="17897" xr:uid="{00000000-0005-0000-0000-0000FE430000}"/>
    <cellStyle name="Date 3 4 3 3 2 7" xfId="17898" xr:uid="{00000000-0005-0000-0000-0000FF430000}"/>
    <cellStyle name="Date 3 4 3 3 2 8" xfId="17899" xr:uid="{00000000-0005-0000-0000-000000440000}"/>
    <cellStyle name="Date 3 4 3 3 3" xfId="17900" xr:uid="{00000000-0005-0000-0000-000001440000}"/>
    <cellStyle name="Date 3 4 3 3 3 2" xfId="17901" xr:uid="{00000000-0005-0000-0000-000002440000}"/>
    <cellStyle name="Date 3 4 3 3 3 2 2" xfId="17902" xr:uid="{00000000-0005-0000-0000-000003440000}"/>
    <cellStyle name="Date 3 4 3 3 3 2 3" xfId="17903" xr:uid="{00000000-0005-0000-0000-000004440000}"/>
    <cellStyle name="Date 3 4 3 3 3 2 3 2" xfId="17904" xr:uid="{00000000-0005-0000-0000-000005440000}"/>
    <cellStyle name="Date 3 4 3 3 3 2 4" xfId="17905" xr:uid="{00000000-0005-0000-0000-000006440000}"/>
    <cellStyle name="Date 3 4 3 3 3 3" xfId="17906" xr:uid="{00000000-0005-0000-0000-000007440000}"/>
    <cellStyle name="Date 3 4 3 3 3 3 2" xfId="17907" xr:uid="{00000000-0005-0000-0000-000008440000}"/>
    <cellStyle name="Date 3 4 3 3 3 3 2 2" xfId="17908" xr:uid="{00000000-0005-0000-0000-000009440000}"/>
    <cellStyle name="Date 3 4 3 3 3 4" xfId="17909" xr:uid="{00000000-0005-0000-0000-00000A440000}"/>
    <cellStyle name="Date 3 4 3 3 3 5" xfId="17910" xr:uid="{00000000-0005-0000-0000-00000B440000}"/>
    <cellStyle name="Date 3 4 3 3 3 6" xfId="17911" xr:uid="{00000000-0005-0000-0000-00000C440000}"/>
    <cellStyle name="Date 3 4 3 3 3 7" xfId="17912" xr:uid="{00000000-0005-0000-0000-00000D440000}"/>
    <cellStyle name="Date 3 4 3 3 4" xfId="17913" xr:uid="{00000000-0005-0000-0000-00000E440000}"/>
    <cellStyle name="Date 3 4 3 3 4 2" xfId="17914" xr:uid="{00000000-0005-0000-0000-00000F440000}"/>
    <cellStyle name="Date 3 4 3 3 4 3" xfId="17915" xr:uid="{00000000-0005-0000-0000-000010440000}"/>
    <cellStyle name="Date 3 4 3 3 4 3 2" xfId="17916" xr:uid="{00000000-0005-0000-0000-000011440000}"/>
    <cellStyle name="Date 3 4 3 3 5" xfId="17917" xr:uid="{00000000-0005-0000-0000-000012440000}"/>
    <cellStyle name="Date 3 4 3 4" xfId="17918" xr:uid="{00000000-0005-0000-0000-000013440000}"/>
    <cellStyle name="Date 3 4 3 4 2" xfId="17919" xr:uid="{00000000-0005-0000-0000-000014440000}"/>
    <cellStyle name="Date 3 4 3 4 2 2" xfId="17920" xr:uid="{00000000-0005-0000-0000-000015440000}"/>
    <cellStyle name="Date 3 4 3 4 2 2 2" xfId="17921" xr:uid="{00000000-0005-0000-0000-000016440000}"/>
    <cellStyle name="Date 3 4 3 4 2 2 2 2" xfId="17922" xr:uid="{00000000-0005-0000-0000-000017440000}"/>
    <cellStyle name="Date 3 4 3 4 2 2 2 2 2" xfId="17923" xr:uid="{00000000-0005-0000-0000-000018440000}"/>
    <cellStyle name="Date 3 4 3 4 2 2 2 2 3" xfId="17924" xr:uid="{00000000-0005-0000-0000-000019440000}"/>
    <cellStyle name="Date 3 4 3 4 2 2 2 2 3 2" xfId="17925" xr:uid="{00000000-0005-0000-0000-00001A440000}"/>
    <cellStyle name="Date 3 4 3 4 2 2 2 2 4" xfId="17926" xr:uid="{00000000-0005-0000-0000-00001B440000}"/>
    <cellStyle name="Date 3 4 3 4 2 2 2 3" xfId="17927" xr:uid="{00000000-0005-0000-0000-00001C440000}"/>
    <cellStyle name="Date 3 4 3 4 2 2 2 3 2" xfId="17928" xr:uid="{00000000-0005-0000-0000-00001D440000}"/>
    <cellStyle name="Date 3 4 3 4 2 2 2 3 2 2" xfId="17929" xr:uid="{00000000-0005-0000-0000-00001E440000}"/>
    <cellStyle name="Date 3 4 3 4 2 2 2 4" xfId="17930" xr:uid="{00000000-0005-0000-0000-00001F440000}"/>
    <cellStyle name="Date 3 4 3 4 2 2 2 5" xfId="17931" xr:uid="{00000000-0005-0000-0000-000020440000}"/>
    <cellStyle name="Date 3 4 3 4 2 2 2 6" xfId="17932" xr:uid="{00000000-0005-0000-0000-000021440000}"/>
    <cellStyle name="Date 3 4 3 4 2 2 2 7" xfId="17933" xr:uid="{00000000-0005-0000-0000-000022440000}"/>
    <cellStyle name="Date 3 4 3 4 2 2 3" xfId="17934" xr:uid="{00000000-0005-0000-0000-000023440000}"/>
    <cellStyle name="Date 3 4 3 4 2 2 3 2" xfId="17935" xr:uid="{00000000-0005-0000-0000-000024440000}"/>
    <cellStyle name="Date 3 4 3 4 2 2 3 3" xfId="17936" xr:uid="{00000000-0005-0000-0000-000025440000}"/>
    <cellStyle name="Date 3 4 3 4 2 2 3 3 2" xfId="17937" xr:uid="{00000000-0005-0000-0000-000026440000}"/>
    <cellStyle name="Date 3 4 3 4 2 2 3 4" xfId="17938" xr:uid="{00000000-0005-0000-0000-000027440000}"/>
    <cellStyle name="Date 3 4 3 4 2 2 4" xfId="17939" xr:uid="{00000000-0005-0000-0000-000028440000}"/>
    <cellStyle name="Date 3 4 3 4 2 2 4 2" xfId="17940" xr:uid="{00000000-0005-0000-0000-000029440000}"/>
    <cellStyle name="Date 3 4 3 4 2 2 4 2 2" xfId="17941" xr:uid="{00000000-0005-0000-0000-00002A440000}"/>
    <cellStyle name="Date 3 4 3 4 2 2 5" xfId="17942" xr:uid="{00000000-0005-0000-0000-00002B440000}"/>
    <cellStyle name="Date 3 4 3 4 2 2 6" xfId="17943" xr:uid="{00000000-0005-0000-0000-00002C440000}"/>
    <cellStyle name="Date 3 4 3 4 2 2 7" xfId="17944" xr:uid="{00000000-0005-0000-0000-00002D440000}"/>
    <cellStyle name="Date 3 4 3 4 2 2 8" xfId="17945" xr:uid="{00000000-0005-0000-0000-00002E440000}"/>
    <cellStyle name="Date 3 4 3 4 2 3" xfId="17946" xr:uid="{00000000-0005-0000-0000-00002F440000}"/>
    <cellStyle name="Date 3 4 3 4 2 3 2" xfId="17947" xr:uid="{00000000-0005-0000-0000-000030440000}"/>
    <cellStyle name="Date 3 4 3 4 2 3 2 2" xfId="17948" xr:uid="{00000000-0005-0000-0000-000031440000}"/>
    <cellStyle name="Date 3 4 3 4 2 3 2 3" xfId="17949" xr:uid="{00000000-0005-0000-0000-000032440000}"/>
    <cellStyle name="Date 3 4 3 4 2 3 2 3 2" xfId="17950" xr:uid="{00000000-0005-0000-0000-000033440000}"/>
    <cellStyle name="Date 3 4 3 4 2 3 2 4" xfId="17951" xr:uid="{00000000-0005-0000-0000-000034440000}"/>
    <cellStyle name="Date 3 4 3 4 2 3 3" xfId="17952" xr:uid="{00000000-0005-0000-0000-000035440000}"/>
    <cellStyle name="Date 3 4 3 4 2 3 3 2" xfId="17953" xr:uid="{00000000-0005-0000-0000-000036440000}"/>
    <cellStyle name="Date 3 4 3 4 2 3 3 2 2" xfId="17954" xr:uid="{00000000-0005-0000-0000-000037440000}"/>
    <cellStyle name="Date 3 4 3 4 2 3 4" xfId="17955" xr:uid="{00000000-0005-0000-0000-000038440000}"/>
    <cellStyle name="Date 3 4 3 4 2 3 5" xfId="17956" xr:uid="{00000000-0005-0000-0000-000039440000}"/>
    <cellStyle name="Date 3 4 3 4 2 3 6" xfId="17957" xr:uid="{00000000-0005-0000-0000-00003A440000}"/>
    <cellStyle name="Date 3 4 3 4 2 3 7" xfId="17958" xr:uid="{00000000-0005-0000-0000-00003B440000}"/>
    <cellStyle name="Date 3 4 3 4 2 4" xfId="17959" xr:uid="{00000000-0005-0000-0000-00003C440000}"/>
    <cellStyle name="Date 3 4 3 4 2 4 2" xfId="17960" xr:uid="{00000000-0005-0000-0000-00003D440000}"/>
    <cellStyle name="Date 3 4 3 4 2 4 3" xfId="17961" xr:uid="{00000000-0005-0000-0000-00003E440000}"/>
    <cellStyle name="Date 3 4 3 4 2 4 3 2" xfId="17962" xr:uid="{00000000-0005-0000-0000-00003F440000}"/>
    <cellStyle name="Date 3 4 3 4 2 5" xfId="17963" xr:uid="{00000000-0005-0000-0000-000040440000}"/>
    <cellStyle name="Date 3 4 3 4 3" xfId="17964" xr:uid="{00000000-0005-0000-0000-000041440000}"/>
    <cellStyle name="Date 3 4 3 4 3 2" xfId="17965" xr:uid="{00000000-0005-0000-0000-000042440000}"/>
    <cellStyle name="Date 3 4 3 4 3 2 2" xfId="17966" xr:uid="{00000000-0005-0000-0000-000043440000}"/>
    <cellStyle name="Date 3 4 3 4 3 2 2 2" xfId="17967" xr:uid="{00000000-0005-0000-0000-000044440000}"/>
    <cellStyle name="Date 3 4 3 4 3 2 2 3" xfId="17968" xr:uid="{00000000-0005-0000-0000-000045440000}"/>
    <cellStyle name="Date 3 4 3 4 3 2 2 3 2" xfId="17969" xr:uid="{00000000-0005-0000-0000-000046440000}"/>
    <cellStyle name="Date 3 4 3 4 3 2 2 4" xfId="17970" xr:uid="{00000000-0005-0000-0000-000047440000}"/>
    <cellStyle name="Date 3 4 3 4 3 2 3" xfId="17971" xr:uid="{00000000-0005-0000-0000-000048440000}"/>
    <cellStyle name="Date 3 4 3 4 3 2 3 2" xfId="17972" xr:uid="{00000000-0005-0000-0000-000049440000}"/>
    <cellStyle name="Date 3 4 3 4 3 2 3 2 2" xfId="17973" xr:uid="{00000000-0005-0000-0000-00004A440000}"/>
    <cellStyle name="Date 3 4 3 4 3 2 4" xfId="17974" xr:uid="{00000000-0005-0000-0000-00004B440000}"/>
    <cellStyle name="Date 3 4 3 4 3 2 5" xfId="17975" xr:uid="{00000000-0005-0000-0000-00004C440000}"/>
    <cellStyle name="Date 3 4 3 4 3 2 6" xfId="17976" xr:uid="{00000000-0005-0000-0000-00004D440000}"/>
    <cellStyle name="Date 3 4 3 4 3 2 7" xfId="17977" xr:uid="{00000000-0005-0000-0000-00004E440000}"/>
    <cellStyle name="Date 3 4 3 4 3 3" xfId="17978" xr:uid="{00000000-0005-0000-0000-00004F440000}"/>
    <cellStyle name="Date 3 4 3 4 3 3 2" xfId="17979" xr:uid="{00000000-0005-0000-0000-000050440000}"/>
    <cellStyle name="Date 3 4 3 4 3 3 3" xfId="17980" xr:uid="{00000000-0005-0000-0000-000051440000}"/>
    <cellStyle name="Date 3 4 3 4 3 3 3 2" xfId="17981" xr:uid="{00000000-0005-0000-0000-000052440000}"/>
    <cellStyle name="Date 3 4 3 4 3 3 4" xfId="17982" xr:uid="{00000000-0005-0000-0000-000053440000}"/>
    <cellStyle name="Date 3 4 3 4 3 4" xfId="17983" xr:uid="{00000000-0005-0000-0000-000054440000}"/>
    <cellStyle name="Date 3 4 3 4 3 4 2" xfId="17984" xr:uid="{00000000-0005-0000-0000-000055440000}"/>
    <cellStyle name="Date 3 4 3 4 3 4 2 2" xfId="17985" xr:uid="{00000000-0005-0000-0000-000056440000}"/>
    <cellStyle name="Date 3 4 3 4 3 5" xfId="17986" xr:uid="{00000000-0005-0000-0000-000057440000}"/>
    <cellStyle name="Date 3 4 3 4 3 6" xfId="17987" xr:uid="{00000000-0005-0000-0000-000058440000}"/>
    <cellStyle name="Date 3 4 3 4 3 7" xfId="17988" xr:uid="{00000000-0005-0000-0000-000059440000}"/>
    <cellStyle name="Date 3 4 3 4 3 8" xfId="17989" xr:uid="{00000000-0005-0000-0000-00005A440000}"/>
    <cellStyle name="Date 3 4 3 4 4" xfId="17990" xr:uid="{00000000-0005-0000-0000-00005B440000}"/>
    <cellStyle name="Date 3 4 3 4 4 2" xfId="17991" xr:uid="{00000000-0005-0000-0000-00005C440000}"/>
    <cellStyle name="Date 3 4 3 4 4 2 2" xfId="17992" xr:uid="{00000000-0005-0000-0000-00005D440000}"/>
    <cellStyle name="Date 3 4 3 4 4 2 3" xfId="17993" xr:uid="{00000000-0005-0000-0000-00005E440000}"/>
    <cellStyle name="Date 3 4 3 4 4 2 3 2" xfId="17994" xr:uid="{00000000-0005-0000-0000-00005F440000}"/>
    <cellStyle name="Date 3 4 3 4 4 2 4" xfId="17995" xr:uid="{00000000-0005-0000-0000-000060440000}"/>
    <cellStyle name="Date 3 4 3 4 4 3" xfId="17996" xr:uid="{00000000-0005-0000-0000-000061440000}"/>
    <cellStyle name="Date 3 4 3 4 4 3 2" xfId="17997" xr:uid="{00000000-0005-0000-0000-000062440000}"/>
    <cellStyle name="Date 3 4 3 4 4 3 2 2" xfId="17998" xr:uid="{00000000-0005-0000-0000-000063440000}"/>
    <cellStyle name="Date 3 4 3 4 4 4" xfId="17999" xr:uid="{00000000-0005-0000-0000-000064440000}"/>
    <cellStyle name="Date 3 4 3 4 4 5" xfId="18000" xr:uid="{00000000-0005-0000-0000-000065440000}"/>
    <cellStyle name="Date 3 4 3 4 4 6" xfId="18001" xr:uid="{00000000-0005-0000-0000-000066440000}"/>
    <cellStyle name="Date 3 4 3 4 4 7" xfId="18002" xr:uid="{00000000-0005-0000-0000-000067440000}"/>
    <cellStyle name="Date 3 4 3 4 5" xfId="18003" xr:uid="{00000000-0005-0000-0000-000068440000}"/>
    <cellStyle name="Date 3 4 3 4 5 2" xfId="18004" xr:uid="{00000000-0005-0000-0000-000069440000}"/>
    <cellStyle name="Date 3 4 3 4 5 3" xfId="18005" xr:uid="{00000000-0005-0000-0000-00006A440000}"/>
    <cellStyle name="Date 3 4 3 4 5 3 2" xfId="18006" xr:uid="{00000000-0005-0000-0000-00006B440000}"/>
    <cellStyle name="Date 3 4 3 4 6" xfId="18007" xr:uid="{00000000-0005-0000-0000-00006C440000}"/>
    <cellStyle name="Date 3 4 3 4 7" xfId="18008" xr:uid="{00000000-0005-0000-0000-00006D440000}"/>
    <cellStyle name="Date 3 4 3 4 8" xfId="18009" xr:uid="{00000000-0005-0000-0000-00006E440000}"/>
    <cellStyle name="Date 3 4 3 4 9" xfId="18010" xr:uid="{00000000-0005-0000-0000-00006F440000}"/>
    <cellStyle name="Date 3 4 3 5" xfId="18011" xr:uid="{00000000-0005-0000-0000-000070440000}"/>
    <cellStyle name="Date 3 4 3 5 2" xfId="18012" xr:uid="{00000000-0005-0000-0000-000071440000}"/>
    <cellStyle name="Date 3 4 3 5 2 2" xfId="18013" xr:uid="{00000000-0005-0000-0000-000072440000}"/>
    <cellStyle name="Date 3 4 3 5 2 2 2" xfId="18014" xr:uid="{00000000-0005-0000-0000-000073440000}"/>
    <cellStyle name="Date 3 4 3 5 2 2 3" xfId="18015" xr:uid="{00000000-0005-0000-0000-000074440000}"/>
    <cellStyle name="Date 3 4 3 5 2 2 3 2" xfId="18016" xr:uid="{00000000-0005-0000-0000-000075440000}"/>
    <cellStyle name="Date 3 4 3 5 2 2 4" xfId="18017" xr:uid="{00000000-0005-0000-0000-000076440000}"/>
    <cellStyle name="Date 3 4 3 5 2 3" xfId="18018" xr:uid="{00000000-0005-0000-0000-000077440000}"/>
    <cellStyle name="Date 3 4 3 5 2 3 2" xfId="18019" xr:uid="{00000000-0005-0000-0000-000078440000}"/>
    <cellStyle name="Date 3 4 3 5 2 3 2 2" xfId="18020" xr:uid="{00000000-0005-0000-0000-000079440000}"/>
    <cellStyle name="Date 3 4 3 5 2 4" xfId="18021" xr:uid="{00000000-0005-0000-0000-00007A440000}"/>
    <cellStyle name="Date 3 4 3 5 2 5" xfId="18022" xr:uid="{00000000-0005-0000-0000-00007B440000}"/>
    <cellStyle name="Date 3 4 3 5 2 6" xfId="18023" xr:uid="{00000000-0005-0000-0000-00007C440000}"/>
    <cellStyle name="Date 3 4 3 5 2 7" xfId="18024" xr:uid="{00000000-0005-0000-0000-00007D440000}"/>
    <cellStyle name="Date 3 4 3 5 3" xfId="18025" xr:uid="{00000000-0005-0000-0000-00007E440000}"/>
    <cellStyle name="Date 3 4 3 5 3 2" xfId="18026" xr:uid="{00000000-0005-0000-0000-00007F440000}"/>
    <cellStyle name="Date 3 4 3 5 3 3" xfId="18027" xr:uid="{00000000-0005-0000-0000-000080440000}"/>
    <cellStyle name="Date 3 4 3 5 3 3 2" xfId="18028" xr:uid="{00000000-0005-0000-0000-000081440000}"/>
    <cellStyle name="Date 3 4 3 5 3 4" xfId="18029" xr:uid="{00000000-0005-0000-0000-000082440000}"/>
    <cellStyle name="Date 3 4 3 5 4" xfId="18030" xr:uid="{00000000-0005-0000-0000-000083440000}"/>
    <cellStyle name="Date 3 4 3 5 4 2" xfId="18031" xr:uid="{00000000-0005-0000-0000-000084440000}"/>
    <cellStyle name="Date 3 4 3 5 4 2 2" xfId="18032" xr:uid="{00000000-0005-0000-0000-000085440000}"/>
    <cellStyle name="Date 3 4 3 5 5" xfId="18033" xr:uid="{00000000-0005-0000-0000-000086440000}"/>
    <cellStyle name="Date 3 4 3 5 6" xfId="18034" xr:uid="{00000000-0005-0000-0000-000087440000}"/>
    <cellStyle name="Date 3 4 3 5 7" xfId="18035" xr:uid="{00000000-0005-0000-0000-000088440000}"/>
    <cellStyle name="Date 3 4 3 5 8" xfId="18036" xr:uid="{00000000-0005-0000-0000-000089440000}"/>
    <cellStyle name="Date 3 4 3 6" xfId="18037" xr:uid="{00000000-0005-0000-0000-00008A440000}"/>
    <cellStyle name="Date 3 4 3 6 2" xfId="18038" xr:uid="{00000000-0005-0000-0000-00008B440000}"/>
    <cellStyle name="Date 3 4 3 6 2 2" xfId="18039" xr:uid="{00000000-0005-0000-0000-00008C440000}"/>
    <cellStyle name="Date 3 4 3 6 2 3" xfId="18040" xr:uid="{00000000-0005-0000-0000-00008D440000}"/>
    <cellStyle name="Date 3 4 3 6 2 3 2" xfId="18041" xr:uid="{00000000-0005-0000-0000-00008E440000}"/>
    <cellStyle name="Date 3 4 3 6 2 4" xfId="18042" xr:uid="{00000000-0005-0000-0000-00008F440000}"/>
    <cellStyle name="Date 3 4 3 6 3" xfId="18043" xr:uid="{00000000-0005-0000-0000-000090440000}"/>
    <cellStyle name="Date 3 4 3 6 3 2" xfId="18044" xr:uid="{00000000-0005-0000-0000-000091440000}"/>
    <cellStyle name="Date 3 4 3 6 3 2 2" xfId="18045" xr:uid="{00000000-0005-0000-0000-000092440000}"/>
    <cellStyle name="Date 3 4 3 6 4" xfId="18046" xr:uid="{00000000-0005-0000-0000-000093440000}"/>
    <cellStyle name="Date 3 4 3 6 5" xfId="18047" xr:uid="{00000000-0005-0000-0000-000094440000}"/>
    <cellStyle name="Date 3 4 3 6 6" xfId="18048" xr:uid="{00000000-0005-0000-0000-000095440000}"/>
    <cellStyle name="Date 3 4 3 6 7" xfId="18049" xr:uid="{00000000-0005-0000-0000-000096440000}"/>
    <cellStyle name="Date 3 4 3 7" xfId="18050" xr:uid="{00000000-0005-0000-0000-000097440000}"/>
    <cellStyle name="Date 3 4 3 7 2" xfId="18051" xr:uid="{00000000-0005-0000-0000-000098440000}"/>
    <cellStyle name="Date 3 4 3 7 3" xfId="18052" xr:uid="{00000000-0005-0000-0000-000099440000}"/>
    <cellStyle name="Date 3 4 3 7 3 2" xfId="18053" xr:uid="{00000000-0005-0000-0000-00009A440000}"/>
    <cellStyle name="Date 3 4 3 8" xfId="18054" xr:uid="{00000000-0005-0000-0000-00009B440000}"/>
    <cellStyle name="Date 3 4 3 9" xfId="18055" xr:uid="{00000000-0005-0000-0000-00009C440000}"/>
    <cellStyle name="Date 3 4 4" xfId="18056" xr:uid="{00000000-0005-0000-0000-00009D440000}"/>
    <cellStyle name="Date 3 4 4 2" xfId="18057" xr:uid="{00000000-0005-0000-0000-00009E440000}"/>
    <cellStyle name="Date 3 4 4 2 2" xfId="18058" xr:uid="{00000000-0005-0000-0000-00009F440000}"/>
    <cellStyle name="Date 3 4 4 2 2 2" xfId="18059" xr:uid="{00000000-0005-0000-0000-0000A0440000}"/>
    <cellStyle name="Date 3 4 4 2 2 2 2" xfId="18060" xr:uid="{00000000-0005-0000-0000-0000A1440000}"/>
    <cellStyle name="Date 3 4 4 2 2 2 2 2" xfId="18061" xr:uid="{00000000-0005-0000-0000-0000A2440000}"/>
    <cellStyle name="Date 3 4 4 2 2 2 2 3" xfId="18062" xr:uid="{00000000-0005-0000-0000-0000A3440000}"/>
    <cellStyle name="Date 3 4 4 2 2 2 2 3 2" xfId="18063" xr:uid="{00000000-0005-0000-0000-0000A4440000}"/>
    <cellStyle name="Date 3 4 4 2 2 2 2 4" xfId="18064" xr:uid="{00000000-0005-0000-0000-0000A5440000}"/>
    <cellStyle name="Date 3 4 4 2 2 2 3" xfId="18065" xr:uid="{00000000-0005-0000-0000-0000A6440000}"/>
    <cellStyle name="Date 3 4 4 2 2 2 3 2" xfId="18066" xr:uid="{00000000-0005-0000-0000-0000A7440000}"/>
    <cellStyle name="Date 3 4 4 2 2 2 3 2 2" xfId="18067" xr:uid="{00000000-0005-0000-0000-0000A8440000}"/>
    <cellStyle name="Date 3 4 4 2 2 2 4" xfId="18068" xr:uid="{00000000-0005-0000-0000-0000A9440000}"/>
    <cellStyle name="Date 3 4 4 2 2 2 5" xfId="18069" xr:uid="{00000000-0005-0000-0000-0000AA440000}"/>
    <cellStyle name="Date 3 4 4 2 2 2 6" xfId="18070" xr:uid="{00000000-0005-0000-0000-0000AB440000}"/>
    <cellStyle name="Date 3 4 4 2 2 2 7" xfId="18071" xr:uid="{00000000-0005-0000-0000-0000AC440000}"/>
    <cellStyle name="Date 3 4 4 2 2 3" xfId="18072" xr:uid="{00000000-0005-0000-0000-0000AD440000}"/>
    <cellStyle name="Date 3 4 4 2 2 3 2" xfId="18073" xr:uid="{00000000-0005-0000-0000-0000AE440000}"/>
    <cellStyle name="Date 3 4 4 2 2 3 3" xfId="18074" xr:uid="{00000000-0005-0000-0000-0000AF440000}"/>
    <cellStyle name="Date 3 4 4 2 2 3 3 2" xfId="18075" xr:uid="{00000000-0005-0000-0000-0000B0440000}"/>
    <cellStyle name="Date 3 4 4 2 2 3 4" xfId="18076" xr:uid="{00000000-0005-0000-0000-0000B1440000}"/>
    <cellStyle name="Date 3 4 4 2 2 4" xfId="18077" xr:uid="{00000000-0005-0000-0000-0000B2440000}"/>
    <cellStyle name="Date 3 4 4 2 2 4 2" xfId="18078" xr:uid="{00000000-0005-0000-0000-0000B3440000}"/>
    <cellStyle name="Date 3 4 4 2 2 4 2 2" xfId="18079" xr:uid="{00000000-0005-0000-0000-0000B4440000}"/>
    <cellStyle name="Date 3 4 4 2 2 5" xfId="18080" xr:uid="{00000000-0005-0000-0000-0000B5440000}"/>
    <cellStyle name="Date 3 4 4 2 2 6" xfId="18081" xr:uid="{00000000-0005-0000-0000-0000B6440000}"/>
    <cellStyle name="Date 3 4 4 2 2 7" xfId="18082" xr:uid="{00000000-0005-0000-0000-0000B7440000}"/>
    <cellStyle name="Date 3 4 4 2 2 8" xfId="18083" xr:uid="{00000000-0005-0000-0000-0000B8440000}"/>
    <cellStyle name="Date 3 4 4 2 3" xfId="18084" xr:uid="{00000000-0005-0000-0000-0000B9440000}"/>
    <cellStyle name="Date 3 4 4 2 3 2" xfId="18085" xr:uid="{00000000-0005-0000-0000-0000BA440000}"/>
    <cellStyle name="Date 3 4 4 2 3 2 2" xfId="18086" xr:uid="{00000000-0005-0000-0000-0000BB440000}"/>
    <cellStyle name="Date 3 4 4 2 3 2 3" xfId="18087" xr:uid="{00000000-0005-0000-0000-0000BC440000}"/>
    <cellStyle name="Date 3 4 4 2 3 2 3 2" xfId="18088" xr:uid="{00000000-0005-0000-0000-0000BD440000}"/>
    <cellStyle name="Date 3 4 4 2 3 2 4" xfId="18089" xr:uid="{00000000-0005-0000-0000-0000BE440000}"/>
    <cellStyle name="Date 3 4 4 2 3 3" xfId="18090" xr:uid="{00000000-0005-0000-0000-0000BF440000}"/>
    <cellStyle name="Date 3 4 4 2 3 3 2" xfId="18091" xr:uid="{00000000-0005-0000-0000-0000C0440000}"/>
    <cellStyle name="Date 3 4 4 2 3 3 2 2" xfId="18092" xr:uid="{00000000-0005-0000-0000-0000C1440000}"/>
    <cellStyle name="Date 3 4 4 2 3 4" xfId="18093" xr:uid="{00000000-0005-0000-0000-0000C2440000}"/>
    <cellStyle name="Date 3 4 4 2 3 5" xfId="18094" xr:uid="{00000000-0005-0000-0000-0000C3440000}"/>
    <cellStyle name="Date 3 4 4 2 3 6" xfId="18095" xr:uid="{00000000-0005-0000-0000-0000C4440000}"/>
    <cellStyle name="Date 3 4 4 2 3 7" xfId="18096" xr:uid="{00000000-0005-0000-0000-0000C5440000}"/>
    <cellStyle name="Date 3 4 4 2 4" xfId="18097" xr:uid="{00000000-0005-0000-0000-0000C6440000}"/>
    <cellStyle name="Date 3 4 4 2 4 2" xfId="18098" xr:uid="{00000000-0005-0000-0000-0000C7440000}"/>
    <cellStyle name="Date 3 4 4 2 4 3" xfId="18099" xr:uid="{00000000-0005-0000-0000-0000C8440000}"/>
    <cellStyle name="Date 3 4 4 2 4 3 2" xfId="18100" xr:uid="{00000000-0005-0000-0000-0000C9440000}"/>
    <cellStyle name="Date 3 4 4 2 5" xfId="18101" xr:uid="{00000000-0005-0000-0000-0000CA440000}"/>
    <cellStyle name="Date 3 4 4 3" xfId="18102" xr:uid="{00000000-0005-0000-0000-0000CB440000}"/>
    <cellStyle name="Date 3 4 4 3 2" xfId="18103" xr:uid="{00000000-0005-0000-0000-0000CC440000}"/>
    <cellStyle name="Date 3 4 4 3 2 2" xfId="18104" xr:uid="{00000000-0005-0000-0000-0000CD440000}"/>
    <cellStyle name="Date 3 4 4 3 2 2 2" xfId="18105" xr:uid="{00000000-0005-0000-0000-0000CE440000}"/>
    <cellStyle name="Date 3 4 4 3 2 2 3" xfId="18106" xr:uid="{00000000-0005-0000-0000-0000CF440000}"/>
    <cellStyle name="Date 3 4 4 3 2 2 3 2" xfId="18107" xr:uid="{00000000-0005-0000-0000-0000D0440000}"/>
    <cellStyle name="Date 3 4 4 3 2 2 4" xfId="18108" xr:uid="{00000000-0005-0000-0000-0000D1440000}"/>
    <cellStyle name="Date 3 4 4 3 2 3" xfId="18109" xr:uid="{00000000-0005-0000-0000-0000D2440000}"/>
    <cellStyle name="Date 3 4 4 3 2 3 2" xfId="18110" xr:uid="{00000000-0005-0000-0000-0000D3440000}"/>
    <cellStyle name="Date 3 4 4 3 2 3 2 2" xfId="18111" xr:uid="{00000000-0005-0000-0000-0000D4440000}"/>
    <cellStyle name="Date 3 4 4 3 2 4" xfId="18112" xr:uid="{00000000-0005-0000-0000-0000D5440000}"/>
    <cellStyle name="Date 3 4 4 3 2 5" xfId="18113" xr:uid="{00000000-0005-0000-0000-0000D6440000}"/>
    <cellStyle name="Date 3 4 4 3 2 6" xfId="18114" xr:uid="{00000000-0005-0000-0000-0000D7440000}"/>
    <cellStyle name="Date 3 4 4 3 2 7" xfId="18115" xr:uid="{00000000-0005-0000-0000-0000D8440000}"/>
    <cellStyle name="Date 3 4 4 3 3" xfId="18116" xr:uid="{00000000-0005-0000-0000-0000D9440000}"/>
    <cellStyle name="Date 3 4 4 3 3 2" xfId="18117" xr:uid="{00000000-0005-0000-0000-0000DA440000}"/>
    <cellStyle name="Date 3 4 4 3 3 3" xfId="18118" xr:uid="{00000000-0005-0000-0000-0000DB440000}"/>
    <cellStyle name="Date 3 4 4 3 3 3 2" xfId="18119" xr:uid="{00000000-0005-0000-0000-0000DC440000}"/>
    <cellStyle name="Date 3 4 4 3 3 4" xfId="18120" xr:uid="{00000000-0005-0000-0000-0000DD440000}"/>
    <cellStyle name="Date 3 4 4 3 4" xfId="18121" xr:uid="{00000000-0005-0000-0000-0000DE440000}"/>
    <cellStyle name="Date 3 4 4 3 4 2" xfId="18122" xr:uid="{00000000-0005-0000-0000-0000DF440000}"/>
    <cellStyle name="Date 3 4 4 3 4 2 2" xfId="18123" xr:uid="{00000000-0005-0000-0000-0000E0440000}"/>
    <cellStyle name="Date 3 4 4 3 5" xfId="18124" xr:uid="{00000000-0005-0000-0000-0000E1440000}"/>
    <cellStyle name="Date 3 4 4 3 6" xfId="18125" xr:uid="{00000000-0005-0000-0000-0000E2440000}"/>
    <cellStyle name="Date 3 4 4 3 7" xfId="18126" xr:uid="{00000000-0005-0000-0000-0000E3440000}"/>
    <cellStyle name="Date 3 4 4 3 8" xfId="18127" xr:uid="{00000000-0005-0000-0000-0000E4440000}"/>
    <cellStyle name="Date 3 4 4 4" xfId="18128" xr:uid="{00000000-0005-0000-0000-0000E5440000}"/>
    <cellStyle name="Date 3 4 4 4 2" xfId="18129" xr:uid="{00000000-0005-0000-0000-0000E6440000}"/>
    <cellStyle name="Date 3 4 4 4 2 2" xfId="18130" xr:uid="{00000000-0005-0000-0000-0000E7440000}"/>
    <cellStyle name="Date 3 4 4 4 2 3" xfId="18131" xr:uid="{00000000-0005-0000-0000-0000E8440000}"/>
    <cellStyle name="Date 3 4 4 4 2 3 2" xfId="18132" xr:uid="{00000000-0005-0000-0000-0000E9440000}"/>
    <cellStyle name="Date 3 4 4 4 2 4" xfId="18133" xr:uid="{00000000-0005-0000-0000-0000EA440000}"/>
    <cellStyle name="Date 3 4 4 4 3" xfId="18134" xr:uid="{00000000-0005-0000-0000-0000EB440000}"/>
    <cellStyle name="Date 3 4 4 4 3 2" xfId="18135" xr:uid="{00000000-0005-0000-0000-0000EC440000}"/>
    <cellStyle name="Date 3 4 4 4 3 2 2" xfId="18136" xr:uid="{00000000-0005-0000-0000-0000ED440000}"/>
    <cellStyle name="Date 3 4 4 4 4" xfId="18137" xr:uid="{00000000-0005-0000-0000-0000EE440000}"/>
    <cellStyle name="Date 3 4 4 4 5" xfId="18138" xr:uid="{00000000-0005-0000-0000-0000EF440000}"/>
    <cellStyle name="Date 3 4 4 4 6" xfId="18139" xr:uid="{00000000-0005-0000-0000-0000F0440000}"/>
    <cellStyle name="Date 3 4 4 4 7" xfId="18140" xr:uid="{00000000-0005-0000-0000-0000F1440000}"/>
    <cellStyle name="Date 3 4 4 5" xfId="18141" xr:uid="{00000000-0005-0000-0000-0000F2440000}"/>
    <cellStyle name="Date 3 4 4 5 2" xfId="18142" xr:uid="{00000000-0005-0000-0000-0000F3440000}"/>
    <cellStyle name="Date 3 4 4 5 3" xfId="18143" xr:uid="{00000000-0005-0000-0000-0000F4440000}"/>
    <cellStyle name="Date 3 4 4 5 3 2" xfId="18144" xr:uid="{00000000-0005-0000-0000-0000F5440000}"/>
    <cellStyle name="Date 3 4 4 6" xfId="18145" xr:uid="{00000000-0005-0000-0000-0000F6440000}"/>
    <cellStyle name="Date 3 4 4 7" xfId="18146" xr:uid="{00000000-0005-0000-0000-0000F7440000}"/>
    <cellStyle name="Date 3 4 4 8" xfId="18147" xr:uid="{00000000-0005-0000-0000-0000F8440000}"/>
    <cellStyle name="Date 3 4 4 9" xfId="18148" xr:uid="{00000000-0005-0000-0000-0000F9440000}"/>
    <cellStyle name="Date 3 4 5" xfId="18149" xr:uid="{00000000-0005-0000-0000-0000FA440000}"/>
    <cellStyle name="Date 3 4 5 2" xfId="18150" xr:uid="{00000000-0005-0000-0000-0000FB440000}"/>
    <cellStyle name="Date 3 4 5 2 2" xfId="18151" xr:uid="{00000000-0005-0000-0000-0000FC440000}"/>
    <cellStyle name="Date 3 4 5 2 2 2" xfId="18152" xr:uid="{00000000-0005-0000-0000-0000FD440000}"/>
    <cellStyle name="Date 3 4 5 2 2 2 2" xfId="18153" xr:uid="{00000000-0005-0000-0000-0000FE440000}"/>
    <cellStyle name="Date 3 4 5 2 2 2 2 2" xfId="18154" xr:uid="{00000000-0005-0000-0000-0000FF440000}"/>
    <cellStyle name="Date 3 4 5 2 2 2 2 3" xfId="18155" xr:uid="{00000000-0005-0000-0000-000000450000}"/>
    <cellStyle name="Date 3 4 5 2 2 2 2 3 2" xfId="18156" xr:uid="{00000000-0005-0000-0000-000001450000}"/>
    <cellStyle name="Date 3 4 5 2 2 2 2 4" xfId="18157" xr:uid="{00000000-0005-0000-0000-000002450000}"/>
    <cellStyle name="Date 3 4 5 2 2 2 3" xfId="18158" xr:uid="{00000000-0005-0000-0000-000003450000}"/>
    <cellStyle name="Date 3 4 5 2 2 2 3 2" xfId="18159" xr:uid="{00000000-0005-0000-0000-000004450000}"/>
    <cellStyle name="Date 3 4 5 2 2 2 3 2 2" xfId="18160" xr:uid="{00000000-0005-0000-0000-000005450000}"/>
    <cellStyle name="Date 3 4 5 2 2 2 4" xfId="18161" xr:uid="{00000000-0005-0000-0000-000006450000}"/>
    <cellStyle name="Date 3 4 5 2 2 2 5" xfId="18162" xr:uid="{00000000-0005-0000-0000-000007450000}"/>
    <cellStyle name="Date 3 4 5 2 2 2 6" xfId="18163" xr:uid="{00000000-0005-0000-0000-000008450000}"/>
    <cellStyle name="Date 3 4 5 2 2 2 7" xfId="18164" xr:uid="{00000000-0005-0000-0000-000009450000}"/>
    <cellStyle name="Date 3 4 5 2 2 3" xfId="18165" xr:uid="{00000000-0005-0000-0000-00000A450000}"/>
    <cellStyle name="Date 3 4 5 2 2 3 2" xfId="18166" xr:uid="{00000000-0005-0000-0000-00000B450000}"/>
    <cellStyle name="Date 3 4 5 2 2 3 3" xfId="18167" xr:uid="{00000000-0005-0000-0000-00000C450000}"/>
    <cellStyle name="Date 3 4 5 2 2 3 3 2" xfId="18168" xr:uid="{00000000-0005-0000-0000-00000D450000}"/>
    <cellStyle name="Date 3 4 5 2 2 3 4" xfId="18169" xr:uid="{00000000-0005-0000-0000-00000E450000}"/>
    <cellStyle name="Date 3 4 5 2 2 4" xfId="18170" xr:uid="{00000000-0005-0000-0000-00000F450000}"/>
    <cellStyle name="Date 3 4 5 2 2 4 2" xfId="18171" xr:uid="{00000000-0005-0000-0000-000010450000}"/>
    <cellStyle name="Date 3 4 5 2 2 4 2 2" xfId="18172" xr:uid="{00000000-0005-0000-0000-000011450000}"/>
    <cellStyle name="Date 3 4 5 2 2 5" xfId="18173" xr:uid="{00000000-0005-0000-0000-000012450000}"/>
    <cellStyle name="Date 3 4 5 2 2 6" xfId="18174" xr:uid="{00000000-0005-0000-0000-000013450000}"/>
    <cellStyle name="Date 3 4 5 2 2 7" xfId="18175" xr:uid="{00000000-0005-0000-0000-000014450000}"/>
    <cellStyle name="Date 3 4 5 2 2 8" xfId="18176" xr:uid="{00000000-0005-0000-0000-000015450000}"/>
    <cellStyle name="Date 3 4 5 2 3" xfId="18177" xr:uid="{00000000-0005-0000-0000-000016450000}"/>
    <cellStyle name="Date 3 4 5 2 3 2" xfId="18178" xr:uid="{00000000-0005-0000-0000-000017450000}"/>
    <cellStyle name="Date 3 4 5 2 3 2 2" xfId="18179" xr:uid="{00000000-0005-0000-0000-000018450000}"/>
    <cellStyle name="Date 3 4 5 2 3 2 3" xfId="18180" xr:uid="{00000000-0005-0000-0000-000019450000}"/>
    <cellStyle name="Date 3 4 5 2 3 2 3 2" xfId="18181" xr:uid="{00000000-0005-0000-0000-00001A450000}"/>
    <cellStyle name="Date 3 4 5 2 3 2 4" xfId="18182" xr:uid="{00000000-0005-0000-0000-00001B450000}"/>
    <cellStyle name="Date 3 4 5 2 3 3" xfId="18183" xr:uid="{00000000-0005-0000-0000-00001C450000}"/>
    <cellStyle name="Date 3 4 5 2 3 3 2" xfId="18184" xr:uid="{00000000-0005-0000-0000-00001D450000}"/>
    <cellStyle name="Date 3 4 5 2 3 3 2 2" xfId="18185" xr:uid="{00000000-0005-0000-0000-00001E450000}"/>
    <cellStyle name="Date 3 4 5 2 3 4" xfId="18186" xr:uid="{00000000-0005-0000-0000-00001F450000}"/>
    <cellStyle name="Date 3 4 5 2 3 5" xfId="18187" xr:uid="{00000000-0005-0000-0000-000020450000}"/>
    <cellStyle name="Date 3 4 5 2 3 6" xfId="18188" xr:uid="{00000000-0005-0000-0000-000021450000}"/>
    <cellStyle name="Date 3 4 5 2 3 7" xfId="18189" xr:uid="{00000000-0005-0000-0000-000022450000}"/>
    <cellStyle name="Date 3 4 5 2 4" xfId="18190" xr:uid="{00000000-0005-0000-0000-000023450000}"/>
    <cellStyle name="Date 3 4 5 2 4 2" xfId="18191" xr:uid="{00000000-0005-0000-0000-000024450000}"/>
    <cellStyle name="Date 3 4 5 2 4 3" xfId="18192" xr:uid="{00000000-0005-0000-0000-000025450000}"/>
    <cellStyle name="Date 3 4 5 2 4 3 2" xfId="18193" xr:uid="{00000000-0005-0000-0000-000026450000}"/>
    <cellStyle name="Date 3 4 5 2 5" xfId="18194" xr:uid="{00000000-0005-0000-0000-000027450000}"/>
    <cellStyle name="Date 3 4 5 3" xfId="18195" xr:uid="{00000000-0005-0000-0000-000028450000}"/>
    <cellStyle name="Date 3 4 5 3 2" xfId="18196" xr:uid="{00000000-0005-0000-0000-000029450000}"/>
    <cellStyle name="Date 3 4 5 3 2 2" xfId="18197" xr:uid="{00000000-0005-0000-0000-00002A450000}"/>
    <cellStyle name="Date 3 4 5 3 2 2 2" xfId="18198" xr:uid="{00000000-0005-0000-0000-00002B450000}"/>
    <cellStyle name="Date 3 4 5 3 2 2 3" xfId="18199" xr:uid="{00000000-0005-0000-0000-00002C450000}"/>
    <cellStyle name="Date 3 4 5 3 2 2 3 2" xfId="18200" xr:uid="{00000000-0005-0000-0000-00002D450000}"/>
    <cellStyle name="Date 3 4 5 3 2 2 4" xfId="18201" xr:uid="{00000000-0005-0000-0000-00002E450000}"/>
    <cellStyle name="Date 3 4 5 3 2 3" xfId="18202" xr:uid="{00000000-0005-0000-0000-00002F450000}"/>
    <cellStyle name="Date 3 4 5 3 2 3 2" xfId="18203" xr:uid="{00000000-0005-0000-0000-000030450000}"/>
    <cellStyle name="Date 3 4 5 3 2 3 2 2" xfId="18204" xr:uid="{00000000-0005-0000-0000-000031450000}"/>
    <cellStyle name="Date 3 4 5 3 2 4" xfId="18205" xr:uid="{00000000-0005-0000-0000-000032450000}"/>
    <cellStyle name="Date 3 4 5 3 2 5" xfId="18206" xr:uid="{00000000-0005-0000-0000-000033450000}"/>
    <cellStyle name="Date 3 4 5 3 2 6" xfId="18207" xr:uid="{00000000-0005-0000-0000-000034450000}"/>
    <cellStyle name="Date 3 4 5 3 2 7" xfId="18208" xr:uid="{00000000-0005-0000-0000-000035450000}"/>
    <cellStyle name="Date 3 4 5 3 3" xfId="18209" xr:uid="{00000000-0005-0000-0000-000036450000}"/>
    <cellStyle name="Date 3 4 5 3 3 2" xfId="18210" xr:uid="{00000000-0005-0000-0000-000037450000}"/>
    <cellStyle name="Date 3 4 5 3 3 3" xfId="18211" xr:uid="{00000000-0005-0000-0000-000038450000}"/>
    <cellStyle name="Date 3 4 5 3 3 3 2" xfId="18212" xr:uid="{00000000-0005-0000-0000-000039450000}"/>
    <cellStyle name="Date 3 4 5 3 3 4" xfId="18213" xr:uid="{00000000-0005-0000-0000-00003A450000}"/>
    <cellStyle name="Date 3 4 5 3 4" xfId="18214" xr:uid="{00000000-0005-0000-0000-00003B450000}"/>
    <cellStyle name="Date 3 4 5 3 4 2" xfId="18215" xr:uid="{00000000-0005-0000-0000-00003C450000}"/>
    <cellStyle name="Date 3 4 5 3 4 2 2" xfId="18216" xr:uid="{00000000-0005-0000-0000-00003D450000}"/>
    <cellStyle name="Date 3 4 5 3 5" xfId="18217" xr:uid="{00000000-0005-0000-0000-00003E450000}"/>
    <cellStyle name="Date 3 4 5 3 6" xfId="18218" xr:uid="{00000000-0005-0000-0000-00003F450000}"/>
    <cellStyle name="Date 3 4 5 3 7" xfId="18219" xr:uid="{00000000-0005-0000-0000-000040450000}"/>
    <cellStyle name="Date 3 4 5 3 8" xfId="18220" xr:uid="{00000000-0005-0000-0000-000041450000}"/>
    <cellStyle name="Date 3 4 5 4" xfId="18221" xr:uid="{00000000-0005-0000-0000-000042450000}"/>
    <cellStyle name="Date 3 4 5 4 2" xfId="18222" xr:uid="{00000000-0005-0000-0000-000043450000}"/>
    <cellStyle name="Date 3 4 5 4 2 2" xfId="18223" xr:uid="{00000000-0005-0000-0000-000044450000}"/>
    <cellStyle name="Date 3 4 5 4 2 3" xfId="18224" xr:uid="{00000000-0005-0000-0000-000045450000}"/>
    <cellStyle name="Date 3 4 5 4 2 3 2" xfId="18225" xr:uid="{00000000-0005-0000-0000-000046450000}"/>
    <cellStyle name="Date 3 4 5 4 2 4" xfId="18226" xr:uid="{00000000-0005-0000-0000-000047450000}"/>
    <cellStyle name="Date 3 4 5 4 3" xfId="18227" xr:uid="{00000000-0005-0000-0000-000048450000}"/>
    <cellStyle name="Date 3 4 5 4 3 2" xfId="18228" xr:uid="{00000000-0005-0000-0000-000049450000}"/>
    <cellStyle name="Date 3 4 5 4 3 2 2" xfId="18229" xr:uid="{00000000-0005-0000-0000-00004A450000}"/>
    <cellStyle name="Date 3 4 5 4 4" xfId="18230" xr:uid="{00000000-0005-0000-0000-00004B450000}"/>
    <cellStyle name="Date 3 4 5 4 5" xfId="18231" xr:uid="{00000000-0005-0000-0000-00004C450000}"/>
    <cellStyle name="Date 3 4 5 4 6" xfId="18232" xr:uid="{00000000-0005-0000-0000-00004D450000}"/>
    <cellStyle name="Date 3 4 5 4 7" xfId="18233" xr:uid="{00000000-0005-0000-0000-00004E450000}"/>
    <cellStyle name="Date 3 4 5 5" xfId="18234" xr:uid="{00000000-0005-0000-0000-00004F450000}"/>
    <cellStyle name="Date 3 4 5 5 2" xfId="18235" xr:uid="{00000000-0005-0000-0000-000050450000}"/>
    <cellStyle name="Date 3 4 5 5 3" xfId="18236" xr:uid="{00000000-0005-0000-0000-000051450000}"/>
    <cellStyle name="Date 3 4 5 5 3 2" xfId="18237" xr:uid="{00000000-0005-0000-0000-000052450000}"/>
    <cellStyle name="Date 3 4 5 6" xfId="18238" xr:uid="{00000000-0005-0000-0000-000053450000}"/>
    <cellStyle name="Date 3 4 5 7" xfId="18239" xr:uid="{00000000-0005-0000-0000-000054450000}"/>
    <cellStyle name="Date 3 4 5 8" xfId="18240" xr:uid="{00000000-0005-0000-0000-000055450000}"/>
    <cellStyle name="Date 3 4 5 9" xfId="18241" xr:uid="{00000000-0005-0000-0000-000056450000}"/>
    <cellStyle name="Date 3 4 6" xfId="18242" xr:uid="{00000000-0005-0000-0000-000057450000}"/>
    <cellStyle name="Date 3 4 6 2" xfId="18243" xr:uid="{00000000-0005-0000-0000-000058450000}"/>
    <cellStyle name="Date 3 4 6 2 2" xfId="18244" xr:uid="{00000000-0005-0000-0000-000059450000}"/>
    <cellStyle name="Date 3 4 6 2 2 2" xfId="18245" xr:uid="{00000000-0005-0000-0000-00005A450000}"/>
    <cellStyle name="Date 3 4 6 2 2 3" xfId="18246" xr:uid="{00000000-0005-0000-0000-00005B450000}"/>
    <cellStyle name="Date 3 4 6 2 2 3 2" xfId="18247" xr:uid="{00000000-0005-0000-0000-00005C450000}"/>
    <cellStyle name="Date 3 4 6 2 2 4" xfId="18248" xr:uid="{00000000-0005-0000-0000-00005D450000}"/>
    <cellStyle name="Date 3 4 6 2 3" xfId="18249" xr:uid="{00000000-0005-0000-0000-00005E450000}"/>
    <cellStyle name="Date 3 4 6 2 3 2" xfId="18250" xr:uid="{00000000-0005-0000-0000-00005F450000}"/>
    <cellStyle name="Date 3 4 6 2 3 2 2" xfId="18251" xr:uid="{00000000-0005-0000-0000-000060450000}"/>
    <cellStyle name="Date 3 4 6 2 4" xfId="18252" xr:uid="{00000000-0005-0000-0000-000061450000}"/>
    <cellStyle name="Date 3 4 6 2 5" xfId="18253" xr:uid="{00000000-0005-0000-0000-000062450000}"/>
    <cellStyle name="Date 3 4 6 2 6" xfId="18254" xr:uid="{00000000-0005-0000-0000-000063450000}"/>
    <cellStyle name="Date 3 4 6 2 7" xfId="18255" xr:uid="{00000000-0005-0000-0000-000064450000}"/>
    <cellStyle name="Date 3 4 6 3" xfId="18256" xr:uid="{00000000-0005-0000-0000-000065450000}"/>
    <cellStyle name="Date 3 4 6 3 2" xfId="18257" xr:uid="{00000000-0005-0000-0000-000066450000}"/>
    <cellStyle name="Date 3 4 6 3 3" xfId="18258" xr:uid="{00000000-0005-0000-0000-000067450000}"/>
    <cellStyle name="Date 3 4 6 3 3 2" xfId="18259" xr:uid="{00000000-0005-0000-0000-000068450000}"/>
    <cellStyle name="Date 3 4 6 3 4" xfId="18260" xr:uid="{00000000-0005-0000-0000-000069450000}"/>
    <cellStyle name="Date 3 4 6 4" xfId="18261" xr:uid="{00000000-0005-0000-0000-00006A450000}"/>
    <cellStyle name="Date 3 4 6 4 2" xfId="18262" xr:uid="{00000000-0005-0000-0000-00006B450000}"/>
    <cellStyle name="Date 3 4 6 4 2 2" xfId="18263" xr:uid="{00000000-0005-0000-0000-00006C450000}"/>
    <cellStyle name="Date 3 4 6 5" xfId="18264" xr:uid="{00000000-0005-0000-0000-00006D450000}"/>
    <cellStyle name="Date 3 4 6 6" xfId="18265" xr:uid="{00000000-0005-0000-0000-00006E450000}"/>
    <cellStyle name="Date 3 4 6 7" xfId="18266" xr:uid="{00000000-0005-0000-0000-00006F450000}"/>
    <cellStyle name="Date 3 4 6 8" xfId="18267" xr:uid="{00000000-0005-0000-0000-000070450000}"/>
    <cellStyle name="Date 3 4 7" xfId="18268" xr:uid="{00000000-0005-0000-0000-000071450000}"/>
    <cellStyle name="Date 3 4 7 2" xfId="18269" xr:uid="{00000000-0005-0000-0000-000072450000}"/>
    <cellStyle name="Date 3 4 7 2 2" xfId="18270" xr:uid="{00000000-0005-0000-0000-000073450000}"/>
    <cellStyle name="Date 3 4 7 2 3" xfId="18271" xr:uid="{00000000-0005-0000-0000-000074450000}"/>
    <cellStyle name="Date 3 4 7 2 3 2" xfId="18272" xr:uid="{00000000-0005-0000-0000-000075450000}"/>
    <cellStyle name="Date 3 4 7 2 4" xfId="18273" xr:uid="{00000000-0005-0000-0000-000076450000}"/>
    <cellStyle name="Date 3 4 7 3" xfId="18274" xr:uid="{00000000-0005-0000-0000-000077450000}"/>
    <cellStyle name="Date 3 4 7 3 2" xfId="18275" xr:uid="{00000000-0005-0000-0000-000078450000}"/>
    <cellStyle name="Date 3 4 7 3 2 2" xfId="18276" xr:uid="{00000000-0005-0000-0000-000079450000}"/>
    <cellStyle name="Date 3 4 7 4" xfId="18277" xr:uid="{00000000-0005-0000-0000-00007A450000}"/>
    <cellStyle name="Date 3 4 7 5" xfId="18278" xr:uid="{00000000-0005-0000-0000-00007B450000}"/>
    <cellStyle name="Date 3 4 7 6" xfId="18279" xr:uid="{00000000-0005-0000-0000-00007C450000}"/>
    <cellStyle name="Date 3 4 7 7" xfId="18280" xr:uid="{00000000-0005-0000-0000-00007D450000}"/>
    <cellStyle name="Date 3 4 8" xfId="18281" xr:uid="{00000000-0005-0000-0000-00007E450000}"/>
    <cellStyle name="Date 3 4 8 2" xfId="18282" xr:uid="{00000000-0005-0000-0000-00007F450000}"/>
    <cellStyle name="Date 3 4 8 3" xfId="18283" xr:uid="{00000000-0005-0000-0000-000080450000}"/>
    <cellStyle name="Date 3 4 8 3 2" xfId="18284" xr:uid="{00000000-0005-0000-0000-000081450000}"/>
    <cellStyle name="Date 3 4 9" xfId="18285" xr:uid="{00000000-0005-0000-0000-000082450000}"/>
    <cellStyle name="Date 3 5" xfId="137" xr:uid="{00000000-0005-0000-0000-000083450000}"/>
    <cellStyle name="Date 3 5 10" xfId="18286" xr:uid="{00000000-0005-0000-0000-000084450000}"/>
    <cellStyle name="Date 3 5 11" xfId="18287" xr:uid="{00000000-0005-0000-0000-000085450000}"/>
    <cellStyle name="Date 3 5 2" xfId="18288" xr:uid="{00000000-0005-0000-0000-000086450000}"/>
    <cellStyle name="Date 3 5 2 2" xfId="18289" xr:uid="{00000000-0005-0000-0000-000087450000}"/>
    <cellStyle name="Date 3 5 2 2 2" xfId="18290" xr:uid="{00000000-0005-0000-0000-000088450000}"/>
    <cellStyle name="Date 3 5 2 2 2 2" xfId="18291" xr:uid="{00000000-0005-0000-0000-000089450000}"/>
    <cellStyle name="Date 3 5 2 2 2 2 2" xfId="18292" xr:uid="{00000000-0005-0000-0000-00008A450000}"/>
    <cellStyle name="Date 3 5 2 2 2 2 2 2" xfId="18293" xr:uid="{00000000-0005-0000-0000-00008B450000}"/>
    <cellStyle name="Date 3 5 2 2 2 2 2 3" xfId="18294" xr:uid="{00000000-0005-0000-0000-00008C450000}"/>
    <cellStyle name="Date 3 5 2 2 2 2 2 3 2" xfId="18295" xr:uid="{00000000-0005-0000-0000-00008D450000}"/>
    <cellStyle name="Date 3 5 2 2 2 2 2 4" xfId="18296" xr:uid="{00000000-0005-0000-0000-00008E450000}"/>
    <cellStyle name="Date 3 5 2 2 2 2 3" xfId="18297" xr:uid="{00000000-0005-0000-0000-00008F450000}"/>
    <cellStyle name="Date 3 5 2 2 2 2 3 2" xfId="18298" xr:uid="{00000000-0005-0000-0000-000090450000}"/>
    <cellStyle name="Date 3 5 2 2 2 2 3 2 2" xfId="18299" xr:uid="{00000000-0005-0000-0000-000091450000}"/>
    <cellStyle name="Date 3 5 2 2 2 2 4" xfId="18300" xr:uid="{00000000-0005-0000-0000-000092450000}"/>
    <cellStyle name="Date 3 5 2 2 2 2 5" xfId="18301" xr:uid="{00000000-0005-0000-0000-000093450000}"/>
    <cellStyle name="Date 3 5 2 2 2 2 6" xfId="18302" xr:uid="{00000000-0005-0000-0000-000094450000}"/>
    <cellStyle name="Date 3 5 2 2 2 2 7" xfId="18303" xr:uid="{00000000-0005-0000-0000-000095450000}"/>
    <cellStyle name="Date 3 5 2 2 2 3" xfId="18304" xr:uid="{00000000-0005-0000-0000-000096450000}"/>
    <cellStyle name="Date 3 5 2 2 2 3 2" xfId="18305" xr:uid="{00000000-0005-0000-0000-000097450000}"/>
    <cellStyle name="Date 3 5 2 2 2 3 3" xfId="18306" xr:uid="{00000000-0005-0000-0000-000098450000}"/>
    <cellStyle name="Date 3 5 2 2 2 3 3 2" xfId="18307" xr:uid="{00000000-0005-0000-0000-000099450000}"/>
    <cellStyle name="Date 3 5 2 2 2 3 4" xfId="18308" xr:uid="{00000000-0005-0000-0000-00009A450000}"/>
    <cellStyle name="Date 3 5 2 2 2 4" xfId="18309" xr:uid="{00000000-0005-0000-0000-00009B450000}"/>
    <cellStyle name="Date 3 5 2 2 2 4 2" xfId="18310" xr:uid="{00000000-0005-0000-0000-00009C450000}"/>
    <cellStyle name="Date 3 5 2 2 2 4 2 2" xfId="18311" xr:uid="{00000000-0005-0000-0000-00009D450000}"/>
    <cellStyle name="Date 3 5 2 2 2 5" xfId="18312" xr:uid="{00000000-0005-0000-0000-00009E450000}"/>
    <cellStyle name="Date 3 5 2 2 2 6" xfId="18313" xr:uid="{00000000-0005-0000-0000-00009F450000}"/>
    <cellStyle name="Date 3 5 2 2 2 7" xfId="18314" xr:uid="{00000000-0005-0000-0000-0000A0450000}"/>
    <cellStyle name="Date 3 5 2 2 2 8" xfId="18315" xr:uid="{00000000-0005-0000-0000-0000A1450000}"/>
    <cellStyle name="Date 3 5 2 2 3" xfId="18316" xr:uid="{00000000-0005-0000-0000-0000A2450000}"/>
    <cellStyle name="Date 3 5 2 2 3 2" xfId="18317" xr:uid="{00000000-0005-0000-0000-0000A3450000}"/>
    <cellStyle name="Date 3 5 2 2 3 2 2" xfId="18318" xr:uid="{00000000-0005-0000-0000-0000A4450000}"/>
    <cellStyle name="Date 3 5 2 2 3 2 3" xfId="18319" xr:uid="{00000000-0005-0000-0000-0000A5450000}"/>
    <cellStyle name="Date 3 5 2 2 3 2 3 2" xfId="18320" xr:uid="{00000000-0005-0000-0000-0000A6450000}"/>
    <cellStyle name="Date 3 5 2 2 3 2 4" xfId="18321" xr:uid="{00000000-0005-0000-0000-0000A7450000}"/>
    <cellStyle name="Date 3 5 2 2 3 3" xfId="18322" xr:uid="{00000000-0005-0000-0000-0000A8450000}"/>
    <cellStyle name="Date 3 5 2 2 3 3 2" xfId="18323" xr:uid="{00000000-0005-0000-0000-0000A9450000}"/>
    <cellStyle name="Date 3 5 2 2 3 3 2 2" xfId="18324" xr:uid="{00000000-0005-0000-0000-0000AA450000}"/>
    <cellStyle name="Date 3 5 2 2 3 4" xfId="18325" xr:uid="{00000000-0005-0000-0000-0000AB450000}"/>
    <cellStyle name="Date 3 5 2 2 3 5" xfId="18326" xr:uid="{00000000-0005-0000-0000-0000AC450000}"/>
    <cellStyle name="Date 3 5 2 2 3 6" xfId="18327" xr:uid="{00000000-0005-0000-0000-0000AD450000}"/>
    <cellStyle name="Date 3 5 2 2 3 7" xfId="18328" xr:uid="{00000000-0005-0000-0000-0000AE450000}"/>
    <cellStyle name="Date 3 5 2 2 4" xfId="18329" xr:uid="{00000000-0005-0000-0000-0000AF450000}"/>
    <cellStyle name="Date 3 5 2 2 4 2" xfId="18330" xr:uid="{00000000-0005-0000-0000-0000B0450000}"/>
    <cellStyle name="Date 3 5 2 2 4 3" xfId="18331" xr:uid="{00000000-0005-0000-0000-0000B1450000}"/>
    <cellStyle name="Date 3 5 2 2 4 3 2" xfId="18332" xr:uid="{00000000-0005-0000-0000-0000B2450000}"/>
    <cellStyle name="Date 3 5 2 2 5" xfId="18333" xr:uid="{00000000-0005-0000-0000-0000B3450000}"/>
    <cellStyle name="Date 3 5 2 3" xfId="18334" xr:uid="{00000000-0005-0000-0000-0000B4450000}"/>
    <cellStyle name="Date 3 5 2 3 2" xfId="18335" xr:uid="{00000000-0005-0000-0000-0000B5450000}"/>
    <cellStyle name="Date 3 5 2 3 2 2" xfId="18336" xr:uid="{00000000-0005-0000-0000-0000B6450000}"/>
    <cellStyle name="Date 3 5 2 3 2 2 2" xfId="18337" xr:uid="{00000000-0005-0000-0000-0000B7450000}"/>
    <cellStyle name="Date 3 5 2 3 2 2 3" xfId="18338" xr:uid="{00000000-0005-0000-0000-0000B8450000}"/>
    <cellStyle name="Date 3 5 2 3 2 2 3 2" xfId="18339" xr:uid="{00000000-0005-0000-0000-0000B9450000}"/>
    <cellStyle name="Date 3 5 2 3 2 2 4" xfId="18340" xr:uid="{00000000-0005-0000-0000-0000BA450000}"/>
    <cellStyle name="Date 3 5 2 3 2 3" xfId="18341" xr:uid="{00000000-0005-0000-0000-0000BB450000}"/>
    <cellStyle name="Date 3 5 2 3 2 3 2" xfId="18342" xr:uid="{00000000-0005-0000-0000-0000BC450000}"/>
    <cellStyle name="Date 3 5 2 3 2 3 2 2" xfId="18343" xr:uid="{00000000-0005-0000-0000-0000BD450000}"/>
    <cellStyle name="Date 3 5 2 3 2 4" xfId="18344" xr:uid="{00000000-0005-0000-0000-0000BE450000}"/>
    <cellStyle name="Date 3 5 2 3 2 5" xfId="18345" xr:uid="{00000000-0005-0000-0000-0000BF450000}"/>
    <cellStyle name="Date 3 5 2 3 2 6" xfId="18346" xr:uid="{00000000-0005-0000-0000-0000C0450000}"/>
    <cellStyle name="Date 3 5 2 3 2 7" xfId="18347" xr:uid="{00000000-0005-0000-0000-0000C1450000}"/>
    <cellStyle name="Date 3 5 2 3 3" xfId="18348" xr:uid="{00000000-0005-0000-0000-0000C2450000}"/>
    <cellStyle name="Date 3 5 2 3 3 2" xfId="18349" xr:uid="{00000000-0005-0000-0000-0000C3450000}"/>
    <cellStyle name="Date 3 5 2 3 3 3" xfId="18350" xr:uid="{00000000-0005-0000-0000-0000C4450000}"/>
    <cellStyle name="Date 3 5 2 3 3 3 2" xfId="18351" xr:uid="{00000000-0005-0000-0000-0000C5450000}"/>
    <cellStyle name="Date 3 5 2 3 3 4" xfId="18352" xr:uid="{00000000-0005-0000-0000-0000C6450000}"/>
    <cellStyle name="Date 3 5 2 3 4" xfId="18353" xr:uid="{00000000-0005-0000-0000-0000C7450000}"/>
    <cellStyle name="Date 3 5 2 3 4 2" xfId="18354" xr:uid="{00000000-0005-0000-0000-0000C8450000}"/>
    <cellStyle name="Date 3 5 2 3 4 2 2" xfId="18355" xr:uid="{00000000-0005-0000-0000-0000C9450000}"/>
    <cellStyle name="Date 3 5 2 3 5" xfId="18356" xr:uid="{00000000-0005-0000-0000-0000CA450000}"/>
    <cellStyle name="Date 3 5 2 3 6" xfId="18357" xr:uid="{00000000-0005-0000-0000-0000CB450000}"/>
    <cellStyle name="Date 3 5 2 3 7" xfId="18358" xr:uid="{00000000-0005-0000-0000-0000CC450000}"/>
    <cellStyle name="Date 3 5 2 3 8" xfId="18359" xr:uid="{00000000-0005-0000-0000-0000CD450000}"/>
    <cellStyle name="Date 3 5 2 4" xfId="18360" xr:uid="{00000000-0005-0000-0000-0000CE450000}"/>
    <cellStyle name="Date 3 5 2 4 2" xfId="18361" xr:uid="{00000000-0005-0000-0000-0000CF450000}"/>
    <cellStyle name="Date 3 5 2 4 2 2" xfId="18362" xr:uid="{00000000-0005-0000-0000-0000D0450000}"/>
    <cellStyle name="Date 3 5 2 4 2 3" xfId="18363" xr:uid="{00000000-0005-0000-0000-0000D1450000}"/>
    <cellStyle name="Date 3 5 2 4 2 3 2" xfId="18364" xr:uid="{00000000-0005-0000-0000-0000D2450000}"/>
    <cellStyle name="Date 3 5 2 4 2 4" xfId="18365" xr:uid="{00000000-0005-0000-0000-0000D3450000}"/>
    <cellStyle name="Date 3 5 2 4 3" xfId="18366" xr:uid="{00000000-0005-0000-0000-0000D4450000}"/>
    <cellStyle name="Date 3 5 2 4 3 2" xfId="18367" xr:uid="{00000000-0005-0000-0000-0000D5450000}"/>
    <cellStyle name="Date 3 5 2 4 3 2 2" xfId="18368" xr:uid="{00000000-0005-0000-0000-0000D6450000}"/>
    <cellStyle name="Date 3 5 2 4 4" xfId="18369" xr:uid="{00000000-0005-0000-0000-0000D7450000}"/>
    <cellStyle name="Date 3 5 2 4 5" xfId="18370" xr:uid="{00000000-0005-0000-0000-0000D8450000}"/>
    <cellStyle name="Date 3 5 2 4 6" xfId="18371" xr:uid="{00000000-0005-0000-0000-0000D9450000}"/>
    <cellStyle name="Date 3 5 2 4 7" xfId="18372" xr:uid="{00000000-0005-0000-0000-0000DA450000}"/>
    <cellStyle name="Date 3 5 2 5" xfId="18373" xr:uid="{00000000-0005-0000-0000-0000DB450000}"/>
    <cellStyle name="Date 3 5 2 5 2" xfId="18374" xr:uid="{00000000-0005-0000-0000-0000DC450000}"/>
    <cellStyle name="Date 3 5 2 5 3" xfId="18375" xr:uid="{00000000-0005-0000-0000-0000DD450000}"/>
    <cellStyle name="Date 3 5 2 5 3 2" xfId="18376" xr:uid="{00000000-0005-0000-0000-0000DE450000}"/>
    <cellStyle name="Date 3 5 2 6" xfId="18377" xr:uid="{00000000-0005-0000-0000-0000DF450000}"/>
    <cellStyle name="Date 3 5 2 7" xfId="18378" xr:uid="{00000000-0005-0000-0000-0000E0450000}"/>
    <cellStyle name="Date 3 5 2 8" xfId="18379" xr:uid="{00000000-0005-0000-0000-0000E1450000}"/>
    <cellStyle name="Date 3 5 2 9" xfId="18380" xr:uid="{00000000-0005-0000-0000-0000E2450000}"/>
    <cellStyle name="Date 3 5 3" xfId="18381" xr:uid="{00000000-0005-0000-0000-0000E3450000}"/>
    <cellStyle name="Date 3 5 3 2" xfId="18382" xr:uid="{00000000-0005-0000-0000-0000E4450000}"/>
    <cellStyle name="Date 3 5 3 2 2" xfId="18383" xr:uid="{00000000-0005-0000-0000-0000E5450000}"/>
    <cellStyle name="Date 3 5 3 2 2 2" xfId="18384" xr:uid="{00000000-0005-0000-0000-0000E6450000}"/>
    <cellStyle name="Date 3 5 3 2 2 2 2" xfId="18385" xr:uid="{00000000-0005-0000-0000-0000E7450000}"/>
    <cellStyle name="Date 3 5 3 2 2 2 3" xfId="18386" xr:uid="{00000000-0005-0000-0000-0000E8450000}"/>
    <cellStyle name="Date 3 5 3 2 2 2 3 2" xfId="18387" xr:uid="{00000000-0005-0000-0000-0000E9450000}"/>
    <cellStyle name="Date 3 5 3 2 2 2 4" xfId="18388" xr:uid="{00000000-0005-0000-0000-0000EA450000}"/>
    <cellStyle name="Date 3 5 3 2 2 3" xfId="18389" xr:uid="{00000000-0005-0000-0000-0000EB450000}"/>
    <cellStyle name="Date 3 5 3 2 2 3 2" xfId="18390" xr:uid="{00000000-0005-0000-0000-0000EC450000}"/>
    <cellStyle name="Date 3 5 3 2 2 3 2 2" xfId="18391" xr:uid="{00000000-0005-0000-0000-0000ED450000}"/>
    <cellStyle name="Date 3 5 3 2 2 4" xfId="18392" xr:uid="{00000000-0005-0000-0000-0000EE450000}"/>
    <cellStyle name="Date 3 5 3 2 2 5" xfId="18393" xr:uid="{00000000-0005-0000-0000-0000EF450000}"/>
    <cellStyle name="Date 3 5 3 2 2 6" xfId="18394" xr:uid="{00000000-0005-0000-0000-0000F0450000}"/>
    <cellStyle name="Date 3 5 3 2 2 7" xfId="18395" xr:uid="{00000000-0005-0000-0000-0000F1450000}"/>
    <cellStyle name="Date 3 5 3 2 3" xfId="18396" xr:uid="{00000000-0005-0000-0000-0000F2450000}"/>
    <cellStyle name="Date 3 5 3 2 3 2" xfId="18397" xr:uid="{00000000-0005-0000-0000-0000F3450000}"/>
    <cellStyle name="Date 3 5 3 2 3 3" xfId="18398" xr:uid="{00000000-0005-0000-0000-0000F4450000}"/>
    <cellStyle name="Date 3 5 3 2 3 3 2" xfId="18399" xr:uid="{00000000-0005-0000-0000-0000F5450000}"/>
    <cellStyle name="Date 3 5 3 2 3 4" xfId="18400" xr:uid="{00000000-0005-0000-0000-0000F6450000}"/>
    <cellStyle name="Date 3 5 3 2 4" xfId="18401" xr:uid="{00000000-0005-0000-0000-0000F7450000}"/>
    <cellStyle name="Date 3 5 3 2 4 2" xfId="18402" xr:uid="{00000000-0005-0000-0000-0000F8450000}"/>
    <cellStyle name="Date 3 5 3 2 4 2 2" xfId="18403" xr:uid="{00000000-0005-0000-0000-0000F9450000}"/>
    <cellStyle name="Date 3 5 3 2 5" xfId="18404" xr:uid="{00000000-0005-0000-0000-0000FA450000}"/>
    <cellStyle name="Date 3 5 3 2 6" xfId="18405" xr:uid="{00000000-0005-0000-0000-0000FB450000}"/>
    <cellStyle name="Date 3 5 3 2 7" xfId="18406" xr:uid="{00000000-0005-0000-0000-0000FC450000}"/>
    <cellStyle name="Date 3 5 3 2 8" xfId="18407" xr:uid="{00000000-0005-0000-0000-0000FD450000}"/>
    <cellStyle name="Date 3 5 3 3" xfId="18408" xr:uid="{00000000-0005-0000-0000-0000FE450000}"/>
    <cellStyle name="Date 3 5 3 3 2" xfId="18409" xr:uid="{00000000-0005-0000-0000-0000FF450000}"/>
    <cellStyle name="Date 3 5 3 3 2 2" xfId="18410" xr:uid="{00000000-0005-0000-0000-000000460000}"/>
    <cellStyle name="Date 3 5 3 3 2 3" xfId="18411" xr:uid="{00000000-0005-0000-0000-000001460000}"/>
    <cellStyle name="Date 3 5 3 3 2 3 2" xfId="18412" xr:uid="{00000000-0005-0000-0000-000002460000}"/>
    <cellStyle name="Date 3 5 3 3 2 4" xfId="18413" xr:uid="{00000000-0005-0000-0000-000003460000}"/>
    <cellStyle name="Date 3 5 3 3 3" xfId="18414" xr:uid="{00000000-0005-0000-0000-000004460000}"/>
    <cellStyle name="Date 3 5 3 3 3 2" xfId="18415" xr:uid="{00000000-0005-0000-0000-000005460000}"/>
    <cellStyle name="Date 3 5 3 3 3 2 2" xfId="18416" xr:uid="{00000000-0005-0000-0000-000006460000}"/>
    <cellStyle name="Date 3 5 3 3 4" xfId="18417" xr:uid="{00000000-0005-0000-0000-000007460000}"/>
    <cellStyle name="Date 3 5 3 3 5" xfId="18418" xr:uid="{00000000-0005-0000-0000-000008460000}"/>
    <cellStyle name="Date 3 5 3 3 6" xfId="18419" xr:uid="{00000000-0005-0000-0000-000009460000}"/>
    <cellStyle name="Date 3 5 3 3 7" xfId="18420" xr:uid="{00000000-0005-0000-0000-00000A460000}"/>
    <cellStyle name="Date 3 5 3 4" xfId="18421" xr:uid="{00000000-0005-0000-0000-00000B460000}"/>
    <cellStyle name="Date 3 5 3 4 2" xfId="18422" xr:uid="{00000000-0005-0000-0000-00000C460000}"/>
    <cellStyle name="Date 3 5 3 4 3" xfId="18423" xr:uid="{00000000-0005-0000-0000-00000D460000}"/>
    <cellStyle name="Date 3 5 3 4 3 2" xfId="18424" xr:uid="{00000000-0005-0000-0000-00000E460000}"/>
    <cellStyle name="Date 3 5 3 5" xfId="18425" xr:uid="{00000000-0005-0000-0000-00000F460000}"/>
    <cellStyle name="Date 3 5 4" xfId="18426" xr:uid="{00000000-0005-0000-0000-000010460000}"/>
    <cellStyle name="Date 3 5 4 2" xfId="18427" xr:uid="{00000000-0005-0000-0000-000011460000}"/>
    <cellStyle name="Date 3 5 4 2 2" xfId="18428" xr:uid="{00000000-0005-0000-0000-000012460000}"/>
    <cellStyle name="Date 3 5 4 2 2 2" xfId="18429" xr:uid="{00000000-0005-0000-0000-000013460000}"/>
    <cellStyle name="Date 3 5 4 2 2 2 2" xfId="18430" xr:uid="{00000000-0005-0000-0000-000014460000}"/>
    <cellStyle name="Date 3 5 4 2 2 2 2 2" xfId="18431" xr:uid="{00000000-0005-0000-0000-000015460000}"/>
    <cellStyle name="Date 3 5 4 2 2 2 2 3" xfId="18432" xr:uid="{00000000-0005-0000-0000-000016460000}"/>
    <cellStyle name="Date 3 5 4 2 2 2 2 3 2" xfId="18433" xr:uid="{00000000-0005-0000-0000-000017460000}"/>
    <cellStyle name="Date 3 5 4 2 2 2 2 4" xfId="18434" xr:uid="{00000000-0005-0000-0000-000018460000}"/>
    <cellStyle name="Date 3 5 4 2 2 2 3" xfId="18435" xr:uid="{00000000-0005-0000-0000-000019460000}"/>
    <cellStyle name="Date 3 5 4 2 2 2 3 2" xfId="18436" xr:uid="{00000000-0005-0000-0000-00001A460000}"/>
    <cellStyle name="Date 3 5 4 2 2 2 3 2 2" xfId="18437" xr:uid="{00000000-0005-0000-0000-00001B460000}"/>
    <cellStyle name="Date 3 5 4 2 2 2 4" xfId="18438" xr:uid="{00000000-0005-0000-0000-00001C460000}"/>
    <cellStyle name="Date 3 5 4 2 2 2 5" xfId="18439" xr:uid="{00000000-0005-0000-0000-00001D460000}"/>
    <cellStyle name="Date 3 5 4 2 2 2 6" xfId="18440" xr:uid="{00000000-0005-0000-0000-00001E460000}"/>
    <cellStyle name="Date 3 5 4 2 2 2 7" xfId="18441" xr:uid="{00000000-0005-0000-0000-00001F460000}"/>
    <cellStyle name="Date 3 5 4 2 2 3" xfId="18442" xr:uid="{00000000-0005-0000-0000-000020460000}"/>
    <cellStyle name="Date 3 5 4 2 2 3 2" xfId="18443" xr:uid="{00000000-0005-0000-0000-000021460000}"/>
    <cellStyle name="Date 3 5 4 2 2 3 3" xfId="18444" xr:uid="{00000000-0005-0000-0000-000022460000}"/>
    <cellStyle name="Date 3 5 4 2 2 3 3 2" xfId="18445" xr:uid="{00000000-0005-0000-0000-000023460000}"/>
    <cellStyle name="Date 3 5 4 2 2 3 4" xfId="18446" xr:uid="{00000000-0005-0000-0000-000024460000}"/>
    <cellStyle name="Date 3 5 4 2 2 4" xfId="18447" xr:uid="{00000000-0005-0000-0000-000025460000}"/>
    <cellStyle name="Date 3 5 4 2 2 4 2" xfId="18448" xr:uid="{00000000-0005-0000-0000-000026460000}"/>
    <cellStyle name="Date 3 5 4 2 2 4 2 2" xfId="18449" xr:uid="{00000000-0005-0000-0000-000027460000}"/>
    <cellStyle name="Date 3 5 4 2 2 5" xfId="18450" xr:uid="{00000000-0005-0000-0000-000028460000}"/>
    <cellStyle name="Date 3 5 4 2 2 6" xfId="18451" xr:uid="{00000000-0005-0000-0000-000029460000}"/>
    <cellStyle name="Date 3 5 4 2 2 7" xfId="18452" xr:uid="{00000000-0005-0000-0000-00002A460000}"/>
    <cellStyle name="Date 3 5 4 2 2 8" xfId="18453" xr:uid="{00000000-0005-0000-0000-00002B460000}"/>
    <cellStyle name="Date 3 5 4 2 3" xfId="18454" xr:uid="{00000000-0005-0000-0000-00002C460000}"/>
    <cellStyle name="Date 3 5 4 2 3 2" xfId="18455" xr:uid="{00000000-0005-0000-0000-00002D460000}"/>
    <cellStyle name="Date 3 5 4 2 3 2 2" xfId="18456" xr:uid="{00000000-0005-0000-0000-00002E460000}"/>
    <cellStyle name="Date 3 5 4 2 3 2 3" xfId="18457" xr:uid="{00000000-0005-0000-0000-00002F460000}"/>
    <cellStyle name="Date 3 5 4 2 3 2 3 2" xfId="18458" xr:uid="{00000000-0005-0000-0000-000030460000}"/>
    <cellStyle name="Date 3 5 4 2 3 2 4" xfId="18459" xr:uid="{00000000-0005-0000-0000-000031460000}"/>
    <cellStyle name="Date 3 5 4 2 3 3" xfId="18460" xr:uid="{00000000-0005-0000-0000-000032460000}"/>
    <cellStyle name="Date 3 5 4 2 3 3 2" xfId="18461" xr:uid="{00000000-0005-0000-0000-000033460000}"/>
    <cellStyle name="Date 3 5 4 2 3 3 2 2" xfId="18462" xr:uid="{00000000-0005-0000-0000-000034460000}"/>
    <cellStyle name="Date 3 5 4 2 3 4" xfId="18463" xr:uid="{00000000-0005-0000-0000-000035460000}"/>
    <cellStyle name="Date 3 5 4 2 3 5" xfId="18464" xr:uid="{00000000-0005-0000-0000-000036460000}"/>
    <cellStyle name="Date 3 5 4 2 3 6" xfId="18465" xr:uid="{00000000-0005-0000-0000-000037460000}"/>
    <cellStyle name="Date 3 5 4 2 3 7" xfId="18466" xr:uid="{00000000-0005-0000-0000-000038460000}"/>
    <cellStyle name="Date 3 5 4 2 4" xfId="18467" xr:uid="{00000000-0005-0000-0000-000039460000}"/>
    <cellStyle name="Date 3 5 4 2 4 2" xfId="18468" xr:uid="{00000000-0005-0000-0000-00003A460000}"/>
    <cellStyle name="Date 3 5 4 2 4 3" xfId="18469" xr:uid="{00000000-0005-0000-0000-00003B460000}"/>
    <cellStyle name="Date 3 5 4 2 4 3 2" xfId="18470" xr:uid="{00000000-0005-0000-0000-00003C460000}"/>
    <cellStyle name="Date 3 5 4 2 5" xfId="18471" xr:uid="{00000000-0005-0000-0000-00003D460000}"/>
    <cellStyle name="Date 3 5 4 3" xfId="18472" xr:uid="{00000000-0005-0000-0000-00003E460000}"/>
    <cellStyle name="Date 3 5 4 3 2" xfId="18473" xr:uid="{00000000-0005-0000-0000-00003F460000}"/>
    <cellStyle name="Date 3 5 4 3 2 2" xfId="18474" xr:uid="{00000000-0005-0000-0000-000040460000}"/>
    <cellStyle name="Date 3 5 4 3 2 2 2" xfId="18475" xr:uid="{00000000-0005-0000-0000-000041460000}"/>
    <cellStyle name="Date 3 5 4 3 2 2 3" xfId="18476" xr:uid="{00000000-0005-0000-0000-000042460000}"/>
    <cellStyle name="Date 3 5 4 3 2 2 3 2" xfId="18477" xr:uid="{00000000-0005-0000-0000-000043460000}"/>
    <cellStyle name="Date 3 5 4 3 2 2 4" xfId="18478" xr:uid="{00000000-0005-0000-0000-000044460000}"/>
    <cellStyle name="Date 3 5 4 3 2 3" xfId="18479" xr:uid="{00000000-0005-0000-0000-000045460000}"/>
    <cellStyle name="Date 3 5 4 3 2 3 2" xfId="18480" xr:uid="{00000000-0005-0000-0000-000046460000}"/>
    <cellStyle name="Date 3 5 4 3 2 3 2 2" xfId="18481" xr:uid="{00000000-0005-0000-0000-000047460000}"/>
    <cellStyle name="Date 3 5 4 3 2 4" xfId="18482" xr:uid="{00000000-0005-0000-0000-000048460000}"/>
    <cellStyle name="Date 3 5 4 3 2 5" xfId="18483" xr:uid="{00000000-0005-0000-0000-000049460000}"/>
    <cellStyle name="Date 3 5 4 3 2 6" xfId="18484" xr:uid="{00000000-0005-0000-0000-00004A460000}"/>
    <cellStyle name="Date 3 5 4 3 2 7" xfId="18485" xr:uid="{00000000-0005-0000-0000-00004B460000}"/>
    <cellStyle name="Date 3 5 4 3 3" xfId="18486" xr:uid="{00000000-0005-0000-0000-00004C460000}"/>
    <cellStyle name="Date 3 5 4 3 3 2" xfId="18487" xr:uid="{00000000-0005-0000-0000-00004D460000}"/>
    <cellStyle name="Date 3 5 4 3 3 3" xfId="18488" xr:uid="{00000000-0005-0000-0000-00004E460000}"/>
    <cellStyle name="Date 3 5 4 3 3 3 2" xfId="18489" xr:uid="{00000000-0005-0000-0000-00004F460000}"/>
    <cellStyle name="Date 3 5 4 3 3 4" xfId="18490" xr:uid="{00000000-0005-0000-0000-000050460000}"/>
    <cellStyle name="Date 3 5 4 3 4" xfId="18491" xr:uid="{00000000-0005-0000-0000-000051460000}"/>
    <cellStyle name="Date 3 5 4 3 4 2" xfId="18492" xr:uid="{00000000-0005-0000-0000-000052460000}"/>
    <cellStyle name="Date 3 5 4 3 4 2 2" xfId="18493" xr:uid="{00000000-0005-0000-0000-000053460000}"/>
    <cellStyle name="Date 3 5 4 3 5" xfId="18494" xr:uid="{00000000-0005-0000-0000-000054460000}"/>
    <cellStyle name="Date 3 5 4 3 6" xfId="18495" xr:uid="{00000000-0005-0000-0000-000055460000}"/>
    <cellStyle name="Date 3 5 4 3 7" xfId="18496" xr:uid="{00000000-0005-0000-0000-000056460000}"/>
    <cellStyle name="Date 3 5 4 3 8" xfId="18497" xr:uid="{00000000-0005-0000-0000-000057460000}"/>
    <cellStyle name="Date 3 5 4 4" xfId="18498" xr:uid="{00000000-0005-0000-0000-000058460000}"/>
    <cellStyle name="Date 3 5 4 4 2" xfId="18499" xr:uid="{00000000-0005-0000-0000-000059460000}"/>
    <cellStyle name="Date 3 5 4 4 2 2" xfId="18500" xr:uid="{00000000-0005-0000-0000-00005A460000}"/>
    <cellStyle name="Date 3 5 4 4 2 3" xfId="18501" xr:uid="{00000000-0005-0000-0000-00005B460000}"/>
    <cellStyle name="Date 3 5 4 4 2 3 2" xfId="18502" xr:uid="{00000000-0005-0000-0000-00005C460000}"/>
    <cellStyle name="Date 3 5 4 4 2 4" xfId="18503" xr:uid="{00000000-0005-0000-0000-00005D460000}"/>
    <cellStyle name="Date 3 5 4 4 3" xfId="18504" xr:uid="{00000000-0005-0000-0000-00005E460000}"/>
    <cellStyle name="Date 3 5 4 4 3 2" xfId="18505" xr:uid="{00000000-0005-0000-0000-00005F460000}"/>
    <cellStyle name="Date 3 5 4 4 3 2 2" xfId="18506" xr:uid="{00000000-0005-0000-0000-000060460000}"/>
    <cellStyle name="Date 3 5 4 4 4" xfId="18507" xr:uid="{00000000-0005-0000-0000-000061460000}"/>
    <cellStyle name="Date 3 5 4 4 5" xfId="18508" xr:uid="{00000000-0005-0000-0000-000062460000}"/>
    <cellStyle name="Date 3 5 4 4 6" xfId="18509" xr:uid="{00000000-0005-0000-0000-000063460000}"/>
    <cellStyle name="Date 3 5 4 4 7" xfId="18510" xr:uid="{00000000-0005-0000-0000-000064460000}"/>
    <cellStyle name="Date 3 5 4 5" xfId="18511" xr:uid="{00000000-0005-0000-0000-000065460000}"/>
    <cellStyle name="Date 3 5 4 5 2" xfId="18512" xr:uid="{00000000-0005-0000-0000-000066460000}"/>
    <cellStyle name="Date 3 5 4 5 3" xfId="18513" xr:uid="{00000000-0005-0000-0000-000067460000}"/>
    <cellStyle name="Date 3 5 4 5 3 2" xfId="18514" xr:uid="{00000000-0005-0000-0000-000068460000}"/>
    <cellStyle name="Date 3 5 4 6" xfId="18515" xr:uid="{00000000-0005-0000-0000-000069460000}"/>
    <cellStyle name="Date 3 5 4 7" xfId="18516" xr:uid="{00000000-0005-0000-0000-00006A460000}"/>
    <cellStyle name="Date 3 5 4 8" xfId="18517" xr:uid="{00000000-0005-0000-0000-00006B460000}"/>
    <cellStyle name="Date 3 5 4 9" xfId="18518" xr:uid="{00000000-0005-0000-0000-00006C460000}"/>
    <cellStyle name="Date 3 5 5" xfId="18519" xr:uid="{00000000-0005-0000-0000-00006D460000}"/>
    <cellStyle name="Date 3 5 5 2" xfId="18520" xr:uid="{00000000-0005-0000-0000-00006E460000}"/>
    <cellStyle name="Date 3 5 5 2 2" xfId="18521" xr:uid="{00000000-0005-0000-0000-00006F460000}"/>
    <cellStyle name="Date 3 5 5 2 2 2" xfId="18522" xr:uid="{00000000-0005-0000-0000-000070460000}"/>
    <cellStyle name="Date 3 5 5 2 2 3" xfId="18523" xr:uid="{00000000-0005-0000-0000-000071460000}"/>
    <cellStyle name="Date 3 5 5 2 2 3 2" xfId="18524" xr:uid="{00000000-0005-0000-0000-000072460000}"/>
    <cellStyle name="Date 3 5 5 2 2 4" xfId="18525" xr:uid="{00000000-0005-0000-0000-000073460000}"/>
    <cellStyle name="Date 3 5 5 2 3" xfId="18526" xr:uid="{00000000-0005-0000-0000-000074460000}"/>
    <cellStyle name="Date 3 5 5 2 3 2" xfId="18527" xr:uid="{00000000-0005-0000-0000-000075460000}"/>
    <cellStyle name="Date 3 5 5 2 3 2 2" xfId="18528" xr:uid="{00000000-0005-0000-0000-000076460000}"/>
    <cellStyle name="Date 3 5 5 2 4" xfId="18529" xr:uid="{00000000-0005-0000-0000-000077460000}"/>
    <cellStyle name="Date 3 5 5 2 5" xfId="18530" xr:uid="{00000000-0005-0000-0000-000078460000}"/>
    <cellStyle name="Date 3 5 5 2 6" xfId="18531" xr:uid="{00000000-0005-0000-0000-000079460000}"/>
    <cellStyle name="Date 3 5 5 2 7" xfId="18532" xr:uid="{00000000-0005-0000-0000-00007A460000}"/>
    <cellStyle name="Date 3 5 5 3" xfId="18533" xr:uid="{00000000-0005-0000-0000-00007B460000}"/>
    <cellStyle name="Date 3 5 5 3 2" xfId="18534" xr:uid="{00000000-0005-0000-0000-00007C460000}"/>
    <cellStyle name="Date 3 5 5 3 3" xfId="18535" xr:uid="{00000000-0005-0000-0000-00007D460000}"/>
    <cellStyle name="Date 3 5 5 3 3 2" xfId="18536" xr:uid="{00000000-0005-0000-0000-00007E460000}"/>
    <cellStyle name="Date 3 5 5 3 4" xfId="18537" xr:uid="{00000000-0005-0000-0000-00007F460000}"/>
    <cellStyle name="Date 3 5 5 4" xfId="18538" xr:uid="{00000000-0005-0000-0000-000080460000}"/>
    <cellStyle name="Date 3 5 5 4 2" xfId="18539" xr:uid="{00000000-0005-0000-0000-000081460000}"/>
    <cellStyle name="Date 3 5 5 4 2 2" xfId="18540" xr:uid="{00000000-0005-0000-0000-000082460000}"/>
    <cellStyle name="Date 3 5 5 5" xfId="18541" xr:uid="{00000000-0005-0000-0000-000083460000}"/>
    <cellStyle name="Date 3 5 5 6" xfId="18542" xr:uid="{00000000-0005-0000-0000-000084460000}"/>
    <cellStyle name="Date 3 5 5 7" xfId="18543" xr:uid="{00000000-0005-0000-0000-000085460000}"/>
    <cellStyle name="Date 3 5 5 8" xfId="18544" xr:uid="{00000000-0005-0000-0000-000086460000}"/>
    <cellStyle name="Date 3 5 6" xfId="18545" xr:uid="{00000000-0005-0000-0000-000087460000}"/>
    <cellStyle name="Date 3 5 6 2" xfId="18546" xr:uid="{00000000-0005-0000-0000-000088460000}"/>
    <cellStyle name="Date 3 5 6 2 2" xfId="18547" xr:uid="{00000000-0005-0000-0000-000089460000}"/>
    <cellStyle name="Date 3 5 6 2 3" xfId="18548" xr:uid="{00000000-0005-0000-0000-00008A460000}"/>
    <cellStyle name="Date 3 5 6 2 3 2" xfId="18549" xr:uid="{00000000-0005-0000-0000-00008B460000}"/>
    <cellStyle name="Date 3 5 6 2 4" xfId="18550" xr:uid="{00000000-0005-0000-0000-00008C460000}"/>
    <cellStyle name="Date 3 5 6 3" xfId="18551" xr:uid="{00000000-0005-0000-0000-00008D460000}"/>
    <cellStyle name="Date 3 5 6 3 2" xfId="18552" xr:uid="{00000000-0005-0000-0000-00008E460000}"/>
    <cellStyle name="Date 3 5 6 3 2 2" xfId="18553" xr:uid="{00000000-0005-0000-0000-00008F460000}"/>
    <cellStyle name="Date 3 5 6 4" xfId="18554" xr:uid="{00000000-0005-0000-0000-000090460000}"/>
    <cellStyle name="Date 3 5 6 5" xfId="18555" xr:uid="{00000000-0005-0000-0000-000091460000}"/>
    <cellStyle name="Date 3 5 6 6" xfId="18556" xr:uid="{00000000-0005-0000-0000-000092460000}"/>
    <cellStyle name="Date 3 5 6 7" xfId="18557" xr:uid="{00000000-0005-0000-0000-000093460000}"/>
    <cellStyle name="Date 3 5 7" xfId="18558" xr:uid="{00000000-0005-0000-0000-000094460000}"/>
    <cellStyle name="Date 3 5 7 2" xfId="18559" xr:uid="{00000000-0005-0000-0000-000095460000}"/>
    <cellStyle name="Date 3 5 7 3" xfId="18560" xr:uid="{00000000-0005-0000-0000-000096460000}"/>
    <cellStyle name="Date 3 5 7 3 2" xfId="18561" xr:uid="{00000000-0005-0000-0000-000097460000}"/>
    <cellStyle name="Date 3 5 8" xfId="18562" xr:uid="{00000000-0005-0000-0000-000098460000}"/>
    <cellStyle name="Date 3 5 9" xfId="18563" xr:uid="{00000000-0005-0000-0000-000099460000}"/>
    <cellStyle name="Date 3 6" xfId="138" xr:uid="{00000000-0005-0000-0000-00009A460000}"/>
    <cellStyle name="Date 3 6 2" xfId="18564" xr:uid="{00000000-0005-0000-0000-00009B460000}"/>
    <cellStyle name="Date 3 6 2 2" xfId="18565" xr:uid="{00000000-0005-0000-0000-00009C460000}"/>
    <cellStyle name="Date 3 6 2 2 2" xfId="18566" xr:uid="{00000000-0005-0000-0000-00009D460000}"/>
    <cellStyle name="Date 3 6 2 2 2 2" xfId="18567" xr:uid="{00000000-0005-0000-0000-00009E460000}"/>
    <cellStyle name="Date 3 6 2 2 2 2 2" xfId="18568" xr:uid="{00000000-0005-0000-0000-00009F460000}"/>
    <cellStyle name="Date 3 6 2 2 2 2 3" xfId="18569" xr:uid="{00000000-0005-0000-0000-0000A0460000}"/>
    <cellStyle name="Date 3 6 2 2 2 2 3 2" xfId="18570" xr:uid="{00000000-0005-0000-0000-0000A1460000}"/>
    <cellStyle name="Date 3 6 2 2 2 2 4" xfId="18571" xr:uid="{00000000-0005-0000-0000-0000A2460000}"/>
    <cellStyle name="Date 3 6 2 2 2 3" xfId="18572" xr:uid="{00000000-0005-0000-0000-0000A3460000}"/>
    <cellStyle name="Date 3 6 2 2 2 3 2" xfId="18573" xr:uid="{00000000-0005-0000-0000-0000A4460000}"/>
    <cellStyle name="Date 3 6 2 2 2 3 2 2" xfId="18574" xr:uid="{00000000-0005-0000-0000-0000A5460000}"/>
    <cellStyle name="Date 3 6 2 2 2 4" xfId="18575" xr:uid="{00000000-0005-0000-0000-0000A6460000}"/>
    <cellStyle name="Date 3 6 2 2 2 5" xfId="18576" xr:uid="{00000000-0005-0000-0000-0000A7460000}"/>
    <cellStyle name="Date 3 6 2 2 2 6" xfId="18577" xr:uid="{00000000-0005-0000-0000-0000A8460000}"/>
    <cellStyle name="Date 3 6 2 2 2 7" xfId="18578" xr:uid="{00000000-0005-0000-0000-0000A9460000}"/>
    <cellStyle name="Date 3 6 2 2 3" xfId="18579" xr:uid="{00000000-0005-0000-0000-0000AA460000}"/>
    <cellStyle name="Date 3 6 2 2 3 2" xfId="18580" xr:uid="{00000000-0005-0000-0000-0000AB460000}"/>
    <cellStyle name="Date 3 6 2 2 3 3" xfId="18581" xr:uid="{00000000-0005-0000-0000-0000AC460000}"/>
    <cellStyle name="Date 3 6 2 2 3 3 2" xfId="18582" xr:uid="{00000000-0005-0000-0000-0000AD460000}"/>
    <cellStyle name="Date 3 6 2 2 3 4" xfId="18583" xr:uid="{00000000-0005-0000-0000-0000AE460000}"/>
    <cellStyle name="Date 3 6 2 2 4" xfId="18584" xr:uid="{00000000-0005-0000-0000-0000AF460000}"/>
    <cellStyle name="Date 3 6 2 2 4 2" xfId="18585" xr:uid="{00000000-0005-0000-0000-0000B0460000}"/>
    <cellStyle name="Date 3 6 2 2 4 2 2" xfId="18586" xr:uid="{00000000-0005-0000-0000-0000B1460000}"/>
    <cellStyle name="Date 3 6 2 2 5" xfId="18587" xr:uid="{00000000-0005-0000-0000-0000B2460000}"/>
    <cellStyle name="Date 3 6 2 2 6" xfId="18588" xr:uid="{00000000-0005-0000-0000-0000B3460000}"/>
    <cellStyle name="Date 3 6 2 2 7" xfId="18589" xr:uid="{00000000-0005-0000-0000-0000B4460000}"/>
    <cellStyle name="Date 3 6 2 2 8" xfId="18590" xr:uid="{00000000-0005-0000-0000-0000B5460000}"/>
    <cellStyle name="Date 3 6 2 3" xfId="18591" xr:uid="{00000000-0005-0000-0000-0000B6460000}"/>
    <cellStyle name="Date 3 6 2 3 2" xfId="18592" xr:uid="{00000000-0005-0000-0000-0000B7460000}"/>
    <cellStyle name="Date 3 6 2 3 2 2" xfId="18593" xr:uid="{00000000-0005-0000-0000-0000B8460000}"/>
    <cellStyle name="Date 3 6 2 3 2 3" xfId="18594" xr:uid="{00000000-0005-0000-0000-0000B9460000}"/>
    <cellStyle name="Date 3 6 2 3 2 3 2" xfId="18595" xr:uid="{00000000-0005-0000-0000-0000BA460000}"/>
    <cellStyle name="Date 3 6 2 3 2 4" xfId="18596" xr:uid="{00000000-0005-0000-0000-0000BB460000}"/>
    <cellStyle name="Date 3 6 2 3 3" xfId="18597" xr:uid="{00000000-0005-0000-0000-0000BC460000}"/>
    <cellStyle name="Date 3 6 2 3 3 2" xfId="18598" xr:uid="{00000000-0005-0000-0000-0000BD460000}"/>
    <cellStyle name="Date 3 6 2 3 3 2 2" xfId="18599" xr:uid="{00000000-0005-0000-0000-0000BE460000}"/>
    <cellStyle name="Date 3 6 2 3 4" xfId="18600" xr:uid="{00000000-0005-0000-0000-0000BF460000}"/>
    <cellStyle name="Date 3 6 2 3 5" xfId="18601" xr:uid="{00000000-0005-0000-0000-0000C0460000}"/>
    <cellStyle name="Date 3 6 2 3 6" xfId="18602" xr:uid="{00000000-0005-0000-0000-0000C1460000}"/>
    <cellStyle name="Date 3 6 2 3 7" xfId="18603" xr:uid="{00000000-0005-0000-0000-0000C2460000}"/>
    <cellStyle name="Date 3 6 2 4" xfId="18604" xr:uid="{00000000-0005-0000-0000-0000C3460000}"/>
    <cellStyle name="Date 3 6 2 4 2" xfId="18605" xr:uid="{00000000-0005-0000-0000-0000C4460000}"/>
    <cellStyle name="Date 3 6 2 4 3" xfId="18606" xr:uid="{00000000-0005-0000-0000-0000C5460000}"/>
    <cellStyle name="Date 3 6 2 4 3 2" xfId="18607" xr:uid="{00000000-0005-0000-0000-0000C6460000}"/>
    <cellStyle name="Date 3 6 2 5" xfId="18608" xr:uid="{00000000-0005-0000-0000-0000C7460000}"/>
    <cellStyle name="Date 3 6 3" xfId="18609" xr:uid="{00000000-0005-0000-0000-0000C8460000}"/>
    <cellStyle name="Date 3 6 3 2" xfId="18610" xr:uid="{00000000-0005-0000-0000-0000C9460000}"/>
    <cellStyle name="Date 3 6 3 2 2" xfId="18611" xr:uid="{00000000-0005-0000-0000-0000CA460000}"/>
    <cellStyle name="Date 3 6 3 2 2 2" xfId="18612" xr:uid="{00000000-0005-0000-0000-0000CB460000}"/>
    <cellStyle name="Date 3 6 3 2 2 3" xfId="18613" xr:uid="{00000000-0005-0000-0000-0000CC460000}"/>
    <cellStyle name="Date 3 6 3 2 2 3 2" xfId="18614" xr:uid="{00000000-0005-0000-0000-0000CD460000}"/>
    <cellStyle name="Date 3 6 3 2 2 4" xfId="18615" xr:uid="{00000000-0005-0000-0000-0000CE460000}"/>
    <cellStyle name="Date 3 6 3 2 3" xfId="18616" xr:uid="{00000000-0005-0000-0000-0000CF460000}"/>
    <cellStyle name="Date 3 6 3 2 3 2" xfId="18617" xr:uid="{00000000-0005-0000-0000-0000D0460000}"/>
    <cellStyle name="Date 3 6 3 2 3 2 2" xfId="18618" xr:uid="{00000000-0005-0000-0000-0000D1460000}"/>
    <cellStyle name="Date 3 6 3 2 4" xfId="18619" xr:uid="{00000000-0005-0000-0000-0000D2460000}"/>
    <cellStyle name="Date 3 6 3 2 5" xfId="18620" xr:uid="{00000000-0005-0000-0000-0000D3460000}"/>
    <cellStyle name="Date 3 6 3 2 6" xfId="18621" xr:uid="{00000000-0005-0000-0000-0000D4460000}"/>
    <cellStyle name="Date 3 6 3 2 7" xfId="18622" xr:uid="{00000000-0005-0000-0000-0000D5460000}"/>
    <cellStyle name="Date 3 6 3 3" xfId="18623" xr:uid="{00000000-0005-0000-0000-0000D6460000}"/>
    <cellStyle name="Date 3 6 3 3 2" xfId="18624" xr:uid="{00000000-0005-0000-0000-0000D7460000}"/>
    <cellStyle name="Date 3 6 3 3 3" xfId="18625" xr:uid="{00000000-0005-0000-0000-0000D8460000}"/>
    <cellStyle name="Date 3 6 3 3 3 2" xfId="18626" xr:uid="{00000000-0005-0000-0000-0000D9460000}"/>
    <cellStyle name="Date 3 6 3 3 4" xfId="18627" xr:uid="{00000000-0005-0000-0000-0000DA460000}"/>
    <cellStyle name="Date 3 6 3 4" xfId="18628" xr:uid="{00000000-0005-0000-0000-0000DB460000}"/>
    <cellStyle name="Date 3 6 3 4 2" xfId="18629" xr:uid="{00000000-0005-0000-0000-0000DC460000}"/>
    <cellStyle name="Date 3 6 3 4 2 2" xfId="18630" xr:uid="{00000000-0005-0000-0000-0000DD460000}"/>
    <cellStyle name="Date 3 6 3 5" xfId="18631" xr:uid="{00000000-0005-0000-0000-0000DE460000}"/>
    <cellStyle name="Date 3 6 3 6" xfId="18632" xr:uid="{00000000-0005-0000-0000-0000DF460000}"/>
    <cellStyle name="Date 3 6 3 7" xfId="18633" xr:uid="{00000000-0005-0000-0000-0000E0460000}"/>
    <cellStyle name="Date 3 6 3 8" xfId="18634" xr:uid="{00000000-0005-0000-0000-0000E1460000}"/>
    <cellStyle name="Date 3 6 4" xfId="18635" xr:uid="{00000000-0005-0000-0000-0000E2460000}"/>
    <cellStyle name="Date 3 6 4 2" xfId="18636" xr:uid="{00000000-0005-0000-0000-0000E3460000}"/>
    <cellStyle name="Date 3 6 4 2 2" xfId="18637" xr:uid="{00000000-0005-0000-0000-0000E4460000}"/>
    <cellStyle name="Date 3 6 4 2 3" xfId="18638" xr:uid="{00000000-0005-0000-0000-0000E5460000}"/>
    <cellStyle name="Date 3 6 4 2 3 2" xfId="18639" xr:uid="{00000000-0005-0000-0000-0000E6460000}"/>
    <cellStyle name="Date 3 6 4 2 4" xfId="18640" xr:uid="{00000000-0005-0000-0000-0000E7460000}"/>
    <cellStyle name="Date 3 6 4 3" xfId="18641" xr:uid="{00000000-0005-0000-0000-0000E8460000}"/>
    <cellStyle name="Date 3 6 4 3 2" xfId="18642" xr:uid="{00000000-0005-0000-0000-0000E9460000}"/>
    <cellStyle name="Date 3 6 4 3 2 2" xfId="18643" xr:uid="{00000000-0005-0000-0000-0000EA460000}"/>
    <cellStyle name="Date 3 6 4 4" xfId="18644" xr:uid="{00000000-0005-0000-0000-0000EB460000}"/>
    <cellStyle name="Date 3 6 4 5" xfId="18645" xr:uid="{00000000-0005-0000-0000-0000EC460000}"/>
    <cellStyle name="Date 3 6 4 6" xfId="18646" xr:uid="{00000000-0005-0000-0000-0000ED460000}"/>
    <cellStyle name="Date 3 6 4 7" xfId="18647" xr:uid="{00000000-0005-0000-0000-0000EE460000}"/>
    <cellStyle name="Date 3 6 5" xfId="18648" xr:uid="{00000000-0005-0000-0000-0000EF460000}"/>
    <cellStyle name="Date 3 6 5 2" xfId="18649" xr:uid="{00000000-0005-0000-0000-0000F0460000}"/>
    <cellStyle name="Date 3 6 5 3" xfId="18650" xr:uid="{00000000-0005-0000-0000-0000F1460000}"/>
    <cellStyle name="Date 3 6 5 3 2" xfId="18651" xr:uid="{00000000-0005-0000-0000-0000F2460000}"/>
    <cellStyle name="Date 3 6 6" xfId="18652" xr:uid="{00000000-0005-0000-0000-0000F3460000}"/>
    <cellStyle name="Date 3 6 7" xfId="18653" xr:uid="{00000000-0005-0000-0000-0000F4460000}"/>
    <cellStyle name="Date 3 6 8" xfId="18654" xr:uid="{00000000-0005-0000-0000-0000F5460000}"/>
    <cellStyle name="Date 3 6 9" xfId="18655" xr:uid="{00000000-0005-0000-0000-0000F6460000}"/>
    <cellStyle name="Date 3 7" xfId="139" xr:uid="{00000000-0005-0000-0000-0000F7460000}"/>
    <cellStyle name="Date 3 7 2" xfId="18656" xr:uid="{00000000-0005-0000-0000-0000F8460000}"/>
    <cellStyle name="Date 3 7 2 2" xfId="18657" xr:uid="{00000000-0005-0000-0000-0000F9460000}"/>
    <cellStyle name="Date 3 7 2 2 2" xfId="18658" xr:uid="{00000000-0005-0000-0000-0000FA460000}"/>
    <cellStyle name="Date 3 7 2 2 2 2" xfId="18659" xr:uid="{00000000-0005-0000-0000-0000FB460000}"/>
    <cellStyle name="Date 3 7 2 2 2 2 2" xfId="18660" xr:uid="{00000000-0005-0000-0000-0000FC460000}"/>
    <cellStyle name="Date 3 7 2 2 2 2 3" xfId="18661" xr:uid="{00000000-0005-0000-0000-0000FD460000}"/>
    <cellStyle name="Date 3 7 2 2 2 2 3 2" xfId="18662" xr:uid="{00000000-0005-0000-0000-0000FE460000}"/>
    <cellStyle name="Date 3 7 2 2 2 2 4" xfId="18663" xr:uid="{00000000-0005-0000-0000-0000FF460000}"/>
    <cellStyle name="Date 3 7 2 2 2 3" xfId="18664" xr:uid="{00000000-0005-0000-0000-000000470000}"/>
    <cellStyle name="Date 3 7 2 2 2 3 2" xfId="18665" xr:uid="{00000000-0005-0000-0000-000001470000}"/>
    <cellStyle name="Date 3 7 2 2 2 3 2 2" xfId="18666" xr:uid="{00000000-0005-0000-0000-000002470000}"/>
    <cellStyle name="Date 3 7 2 2 2 4" xfId="18667" xr:uid="{00000000-0005-0000-0000-000003470000}"/>
    <cellStyle name="Date 3 7 2 2 2 5" xfId="18668" xr:uid="{00000000-0005-0000-0000-000004470000}"/>
    <cellStyle name="Date 3 7 2 2 2 6" xfId="18669" xr:uid="{00000000-0005-0000-0000-000005470000}"/>
    <cellStyle name="Date 3 7 2 2 2 7" xfId="18670" xr:uid="{00000000-0005-0000-0000-000006470000}"/>
    <cellStyle name="Date 3 7 2 2 3" xfId="18671" xr:uid="{00000000-0005-0000-0000-000007470000}"/>
    <cellStyle name="Date 3 7 2 2 3 2" xfId="18672" xr:uid="{00000000-0005-0000-0000-000008470000}"/>
    <cellStyle name="Date 3 7 2 2 3 3" xfId="18673" xr:uid="{00000000-0005-0000-0000-000009470000}"/>
    <cellStyle name="Date 3 7 2 2 3 3 2" xfId="18674" xr:uid="{00000000-0005-0000-0000-00000A470000}"/>
    <cellStyle name="Date 3 7 2 2 3 4" xfId="18675" xr:uid="{00000000-0005-0000-0000-00000B470000}"/>
    <cellStyle name="Date 3 7 2 2 4" xfId="18676" xr:uid="{00000000-0005-0000-0000-00000C470000}"/>
    <cellStyle name="Date 3 7 2 2 4 2" xfId="18677" xr:uid="{00000000-0005-0000-0000-00000D470000}"/>
    <cellStyle name="Date 3 7 2 2 4 2 2" xfId="18678" xr:uid="{00000000-0005-0000-0000-00000E470000}"/>
    <cellStyle name="Date 3 7 2 2 5" xfId="18679" xr:uid="{00000000-0005-0000-0000-00000F470000}"/>
    <cellStyle name="Date 3 7 2 2 6" xfId="18680" xr:uid="{00000000-0005-0000-0000-000010470000}"/>
    <cellStyle name="Date 3 7 2 2 7" xfId="18681" xr:uid="{00000000-0005-0000-0000-000011470000}"/>
    <cellStyle name="Date 3 7 2 2 8" xfId="18682" xr:uid="{00000000-0005-0000-0000-000012470000}"/>
    <cellStyle name="Date 3 7 2 3" xfId="18683" xr:uid="{00000000-0005-0000-0000-000013470000}"/>
    <cellStyle name="Date 3 7 2 3 2" xfId="18684" xr:uid="{00000000-0005-0000-0000-000014470000}"/>
    <cellStyle name="Date 3 7 2 3 2 2" xfId="18685" xr:uid="{00000000-0005-0000-0000-000015470000}"/>
    <cellStyle name="Date 3 7 2 3 2 3" xfId="18686" xr:uid="{00000000-0005-0000-0000-000016470000}"/>
    <cellStyle name="Date 3 7 2 3 2 3 2" xfId="18687" xr:uid="{00000000-0005-0000-0000-000017470000}"/>
    <cellStyle name="Date 3 7 2 3 2 4" xfId="18688" xr:uid="{00000000-0005-0000-0000-000018470000}"/>
    <cellStyle name="Date 3 7 2 3 3" xfId="18689" xr:uid="{00000000-0005-0000-0000-000019470000}"/>
    <cellStyle name="Date 3 7 2 3 3 2" xfId="18690" xr:uid="{00000000-0005-0000-0000-00001A470000}"/>
    <cellStyle name="Date 3 7 2 3 3 2 2" xfId="18691" xr:uid="{00000000-0005-0000-0000-00001B470000}"/>
    <cellStyle name="Date 3 7 2 3 4" xfId="18692" xr:uid="{00000000-0005-0000-0000-00001C470000}"/>
    <cellStyle name="Date 3 7 2 3 5" xfId="18693" xr:uid="{00000000-0005-0000-0000-00001D470000}"/>
    <cellStyle name="Date 3 7 2 3 6" xfId="18694" xr:uid="{00000000-0005-0000-0000-00001E470000}"/>
    <cellStyle name="Date 3 7 2 3 7" xfId="18695" xr:uid="{00000000-0005-0000-0000-00001F470000}"/>
    <cellStyle name="Date 3 7 2 4" xfId="18696" xr:uid="{00000000-0005-0000-0000-000020470000}"/>
    <cellStyle name="Date 3 7 2 4 2" xfId="18697" xr:uid="{00000000-0005-0000-0000-000021470000}"/>
    <cellStyle name="Date 3 7 2 4 3" xfId="18698" xr:uid="{00000000-0005-0000-0000-000022470000}"/>
    <cellStyle name="Date 3 7 2 4 3 2" xfId="18699" xr:uid="{00000000-0005-0000-0000-000023470000}"/>
    <cellStyle name="Date 3 7 2 5" xfId="18700" xr:uid="{00000000-0005-0000-0000-000024470000}"/>
    <cellStyle name="Date 3 7 3" xfId="18701" xr:uid="{00000000-0005-0000-0000-000025470000}"/>
    <cellStyle name="Date 3 7 3 2" xfId="18702" xr:uid="{00000000-0005-0000-0000-000026470000}"/>
    <cellStyle name="Date 3 7 3 2 2" xfId="18703" xr:uid="{00000000-0005-0000-0000-000027470000}"/>
    <cellStyle name="Date 3 7 3 2 2 2" xfId="18704" xr:uid="{00000000-0005-0000-0000-000028470000}"/>
    <cellStyle name="Date 3 7 3 2 2 3" xfId="18705" xr:uid="{00000000-0005-0000-0000-000029470000}"/>
    <cellStyle name="Date 3 7 3 2 2 3 2" xfId="18706" xr:uid="{00000000-0005-0000-0000-00002A470000}"/>
    <cellStyle name="Date 3 7 3 2 2 4" xfId="18707" xr:uid="{00000000-0005-0000-0000-00002B470000}"/>
    <cellStyle name="Date 3 7 3 2 3" xfId="18708" xr:uid="{00000000-0005-0000-0000-00002C470000}"/>
    <cellStyle name="Date 3 7 3 2 3 2" xfId="18709" xr:uid="{00000000-0005-0000-0000-00002D470000}"/>
    <cellStyle name="Date 3 7 3 2 3 2 2" xfId="18710" xr:uid="{00000000-0005-0000-0000-00002E470000}"/>
    <cellStyle name="Date 3 7 3 2 4" xfId="18711" xr:uid="{00000000-0005-0000-0000-00002F470000}"/>
    <cellStyle name="Date 3 7 3 2 5" xfId="18712" xr:uid="{00000000-0005-0000-0000-000030470000}"/>
    <cellStyle name="Date 3 7 3 2 6" xfId="18713" xr:uid="{00000000-0005-0000-0000-000031470000}"/>
    <cellStyle name="Date 3 7 3 2 7" xfId="18714" xr:uid="{00000000-0005-0000-0000-000032470000}"/>
    <cellStyle name="Date 3 7 3 3" xfId="18715" xr:uid="{00000000-0005-0000-0000-000033470000}"/>
    <cellStyle name="Date 3 7 3 3 2" xfId="18716" xr:uid="{00000000-0005-0000-0000-000034470000}"/>
    <cellStyle name="Date 3 7 3 3 3" xfId="18717" xr:uid="{00000000-0005-0000-0000-000035470000}"/>
    <cellStyle name="Date 3 7 3 3 3 2" xfId="18718" xr:uid="{00000000-0005-0000-0000-000036470000}"/>
    <cellStyle name="Date 3 7 3 3 4" xfId="18719" xr:uid="{00000000-0005-0000-0000-000037470000}"/>
    <cellStyle name="Date 3 7 3 4" xfId="18720" xr:uid="{00000000-0005-0000-0000-000038470000}"/>
    <cellStyle name="Date 3 7 3 4 2" xfId="18721" xr:uid="{00000000-0005-0000-0000-000039470000}"/>
    <cellStyle name="Date 3 7 3 4 2 2" xfId="18722" xr:uid="{00000000-0005-0000-0000-00003A470000}"/>
    <cellStyle name="Date 3 7 3 5" xfId="18723" xr:uid="{00000000-0005-0000-0000-00003B470000}"/>
    <cellStyle name="Date 3 7 3 6" xfId="18724" xr:uid="{00000000-0005-0000-0000-00003C470000}"/>
    <cellStyle name="Date 3 7 3 7" xfId="18725" xr:uid="{00000000-0005-0000-0000-00003D470000}"/>
    <cellStyle name="Date 3 7 3 8" xfId="18726" xr:uid="{00000000-0005-0000-0000-00003E470000}"/>
    <cellStyle name="Date 3 7 4" xfId="18727" xr:uid="{00000000-0005-0000-0000-00003F470000}"/>
    <cellStyle name="Date 3 7 4 2" xfId="18728" xr:uid="{00000000-0005-0000-0000-000040470000}"/>
    <cellStyle name="Date 3 7 4 2 2" xfId="18729" xr:uid="{00000000-0005-0000-0000-000041470000}"/>
    <cellStyle name="Date 3 7 4 2 3" xfId="18730" xr:uid="{00000000-0005-0000-0000-000042470000}"/>
    <cellStyle name="Date 3 7 4 2 3 2" xfId="18731" xr:uid="{00000000-0005-0000-0000-000043470000}"/>
    <cellStyle name="Date 3 7 4 2 4" xfId="18732" xr:uid="{00000000-0005-0000-0000-000044470000}"/>
    <cellStyle name="Date 3 7 4 3" xfId="18733" xr:uid="{00000000-0005-0000-0000-000045470000}"/>
    <cellStyle name="Date 3 7 4 3 2" xfId="18734" xr:uid="{00000000-0005-0000-0000-000046470000}"/>
    <cellStyle name="Date 3 7 4 3 2 2" xfId="18735" xr:uid="{00000000-0005-0000-0000-000047470000}"/>
    <cellStyle name="Date 3 7 4 4" xfId="18736" xr:uid="{00000000-0005-0000-0000-000048470000}"/>
    <cellStyle name="Date 3 7 4 5" xfId="18737" xr:uid="{00000000-0005-0000-0000-000049470000}"/>
    <cellStyle name="Date 3 7 4 6" xfId="18738" xr:uid="{00000000-0005-0000-0000-00004A470000}"/>
    <cellStyle name="Date 3 7 4 7" xfId="18739" xr:uid="{00000000-0005-0000-0000-00004B470000}"/>
    <cellStyle name="Date 3 7 5" xfId="18740" xr:uid="{00000000-0005-0000-0000-00004C470000}"/>
    <cellStyle name="Date 3 7 5 2" xfId="18741" xr:uid="{00000000-0005-0000-0000-00004D470000}"/>
    <cellStyle name="Date 3 7 5 3" xfId="18742" xr:uid="{00000000-0005-0000-0000-00004E470000}"/>
    <cellStyle name="Date 3 7 5 3 2" xfId="18743" xr:uid="{00000000-0005-0000-0000-00004F470000}"/>
    <cellStyle name="Date 3 7 6" xfId="18744" xr:uid="{00000000-0005-0000-0000-000050470000}"/>
    <cellStyle name="Date 3 7 7" xfId="18745" xr:uid="{00000000-0005-0000-0000-000051470000}"/>
    <cellStyle name="Date 3 7 8" xfId="18746" xr:uid="{00000000-0005-0000-0000-000052470000}"/>
    <cellStyle name="Date 3 7 9" xfId="18747" xr:uid="{00000000-0005-0000-0000-000053470000}"/>
    <cellStyle name="Date 3 8" xfId="18748" xr:uid="{00000000-0005-0000-0000-000054470000}"/>
    <cellStyle name="Date 3 8 2" xfId="18749" xr:uid="{00000000-0005-0000-0000-000055470000}"/>
    <cellStyle name="Date 3 8 2 2" xfId="18750" xr:uid="{00000000-0005-0000-0000-000056470000}"/>
    <cellStyle name="Date 3 8 2 2 2" xfId="18751" xr:uid="{00000000-0005-0000-0000-000057470000}"/>
    <cellStyle name="Date 3 8 2 2 3" xfId="18752" xr:uid="{00000000-0005-0000-0000-000058470000}"/>
    <cellStyle name="Date 3 8 2 2 3 2" xfId="18753" xr:uid="{00000000-0005-0000-0000-000059470000}"/>
    <cellStyle name="Date 3 8 2 2 4" xfId="18754" xr:uid="{00000000-0005-0000-0000-00005A470000}"/>
    <cellStyle name="Date 3 8 2 3" xfId="18755" xr:uid="{00000000-0005-0000-0000-00005B470000}"/>
    <cellStyle name="Date 3 8 2 3 2" xfId="18756" xr:uid="{00000000-0005-0000-0000-00005C470000}"/>
    <cellStyle name="Date 3 8 2 3 2 2" xfId="18757" xr:uid="{00000000-0005-0000-0000-00005D470000}"/>
    <cellStyle name="Date 3 8 2 4" xfId="18758" xr:uid="{00000000-0005-0000-0000-00005E470000}"/>
    <cellStyle name="Date 3 8 2 5" xfId="18759" xr:uid="{00000000-0005-0000-0000-00005F470000}"/>
    <cellStyle name="Date 3 8 2 6" xfId="18760" xr:uid="{00000000-0005-0000-0000-000060470000}"/>
    <cellStyle name="Date 3 8 2 7" xfId="18761" xr:uid="{00000000-0005-0000-0000-000061470000}"/>
    <cellStyle name="Date 3 8 3" xfId="18762" xr:uid="{00000000-0005-0000-0000-000062470000}"/>
    <cellStyle name="Date 3 8 3 2" xfId="18763" xr:uid="{00000000-0005-0000-0000-000063470000}"/>
    <cellStyle name="Date 3 8 3 3" xfId="18764" xr:uid="{00000000-0005-0000-0000-000064470000}"/>
    <cellStyle name="Date 3 8 3 3 2" xfId="18765" xr:uid="{00000000-0005-0000-0000-000065470000}"/>
    <cellStyle name="Date 3 8 3 4" xfId="18766" xr:uid="{00000000-0005-0000-0000-000066470000}"/>
    <cellStyle name="Date 3 8 4" xfId="18767" xr:uid="{00000000-0005-0000-0000-000067470000}"/>
    <cellStyle name="Date 3 8 4 2" xfId="18768" xr:uid="{00000000-0005-0000-0000-000068470000}"/>
    <cellStyle name="Date 3 8 4 2 2" xfId="18769" xr:uid="{00000000-0005-0000-0000-000069470000}"/>
    <cellStyle name="Date 3 8 5" xfId="18770" xr:uid="{00000000-0005-0000-0000-00006A470000}"/>
    <cellStyle name="Date 3 8 6" xfId="18771" xr:uid="{00000000-0005-0000-0000-00006B470000}"/>
    <cellStyle name="Date 3 8 7" xfId="18772" xr:uid="{00000000-0005-0000-0000-00006C470000}"/>
    <cellStyle name="Date 3 8 8" xfId="18773" xr:uid="{00000000-0005-0000-0000-00006D470000}"/>
    <cellStyle name="Date 3 9" xfId="18774" xr:uid="{00000000-0005-0000-0000-00006E470000}"/>
    <cellStyle name="Date 3 9 2" xfId="18775" xr:uid="{00000000-0005-0000-0000-00006F470000}"/>
    <cellStyle name="Date 3 9 2 2" xfId="18776" xr:uid="{00000000-0005-0000-0000-000070470000}"/>
    <cellStyle name="Date 3 9 2 3" xfId="18777" xr:uid="{00000000-0005-0000-0000-000071470000}"/>
    <cellStyle name="Date 3 9 2 3 2" xfId="18778" xr:uid="{00000000-0005-0000-0000-000072470000}"/>
    <cellStyle name="Date 3 9 2 4" xfId="18779" xr:uid="{00000000-0005-0000-0000-000073470000}"/>
    <cellStyle name="Date 3 9 3" xfId="18780" xr:uid="{00000000-0005-0000-0000-000074470000}"/>
    <cellStyle name="Date 3 9 3 2" xfId="18781" xr:uid="{00000000-0005-0000-0000-000075470000}"/>
    <cellStyle name="Date 3 9 3 2 2" xfId="18782" xr:uid="{00000000-0005-0000-0000-000076470000}"/>
    <cellStyle name="Date 3 9 4" xfId="18783" xr:uid="{00000000-0005-0000-0000-000077470000}"/>
    <cellStyle name="Date 3 9 5" xfId="18784" xr:uid="{00000000-0005-0000-0000-000078470000}"/>
    <cellStyle name="Date 3 9 6" xfId="18785" xr:uid="{00000000-0005-0000-0000-000079470000}"/>
    <cellStyle name="Date 3 9 7" xfId="18786" xr:uid="{00000000-0005-0000-0000-00007A470000}"/>
    <cellStyle name="Date 4" xfId="140" xr:uid="{00000000-0005-0000-0000-00007B470000}"/>
    <cellStyle name="Date 4 10" xfId="18787" xr:uid="{00000000-0005-0000-0000-00007C470000}"/>
    <cellStyle name="Date 4 10 2" xfId="18788" xr:uid="{00000000-0005-0000-0000-00007D470000}"/>
    <cellStyle name="Date 4 10 3" xfId="18789" xr:uid="{00000000-0005-0000-0000-00007E470000}"/>
    <cellStyle name="Date 4 10 3 2" xfId="18790" xr:uid="{00000000-0005-0000-0000-00007F470000}"/>
    <cellStyle name="Date 4 11" xfId="18791" xr:uid="{00000000-0005-0000-0000-000080470000}"/>
    <cellStyle name="Date 4 2" xfId="141" xr:uid="{00000000-0005-0000-0000-000081470000}"/>
    <cellStyle name="Date 4 2 2" xfId="142" xr:uid="{00000000-0005-0000-0000-000082470000}"/>
    <cellStyle name="Date 4 2 2 10" xfId="18792" xr:uid="{00000000-0005-0000-0000-000083470000}"/>
    <cellStyle name="Date 4 2 2 11" xfId="18793" xr:uid="{00000000-0005-0000-0000-000084470000}"/>
    <cellStyle name="Date 4 2 2 12" xfId="18794" xr:uid="{00000000-0005-0000-0000-000085470000}"/>
    <cellStyle name="Date 4 2 2 2" xfId="18795" xr:uid="{00000000-0005-0000-0000-000086470000}"/>
    <cellStyle name="Date 4 2 2 2 2" xfId="18796" xr:uid="{00000000-0005-0000-0000-000087470000}"/>
    <cellStyle name="Date 4 2 2 2 2 10" xfId="18797" xr:uid="{00000000-0005-0000-0000-000088470000}"/>
    <cellStyle name="Date 4 2 2 2 2 11" xfId="18798" xr:uid="{00000000-0005-0000-0000-000089470000}"/>
    <cellStyle name="Date 4 2 2 2 2 2" xfId="18799" xr:uid="{00000000-0005-0000-0000-00008A470000}"/>
    <cellStyle name="Date 4 2 2 2 2 2 2" xfId="18800" xr:uid="{00000000-0005-0000-0000-00008B470000}"/>
    <cellStyle name="Date 4 2 2 2 2 2 2 2" xfId="18801" xr:uid="{00000000-0005-0000-0000-00008C470000}"/>
    <cellStyle name="Date 4 2 2 2 2 2 2 2 2" xfId="18802" xr:uid="{00000000-0005-0000-0000-00008D470000}"/>
    <cellStyle name="Date 4 2 2 2 2 2 2 2 2 2" xfId="18803" xr:uid="{00000000-0005-0000-0000-00008E470000}"/>
    <cellStyle name="Date 4 2 2 2 2 2 2 2 2 2 2" xfId="18804" xr:uid="{00000000-0005-0000-0000-00008F470000}"/>
    <cellStyle name="Date 4 2 2 2 2 2 2 2 2 2 3" xfId="18805" xr:uid="{00000000-0005-0000-0000-000090470000}"/>
    <cellStyle name="Date 4 2 2 2 2 2 2 2 2 2 3 2" xfId="18806" xr:uid="{00000000-0005-0000-0000-000091470000}"/>
    <cellStyle name="Date 4 2 2 2 2 2 2 2 2 2 4" xfId="18807" xr:uid="{00000000-0005-0000-0000-000092470000}"/>
    <cellStyle name="Date 4 2 2 2 2 2 2 2 2 3" xfId="18808" xr:uid="{00000000-0005-0000-0000-000093470000}"/>
    <cellStyle name="Date 4 2 2 2 2 2 2 2 2 3 2" xfId="18809" xr:uid="{00000000-0005-0000-0000-000094470000}"/>
    <cellStyle name="Date 4 2 2 2 2 2 2 2 2 3 2 2" xfId="18810" xr:uid="{00000000-0005-0000-0000-000095470000}"/>
    <cellStyle name="Date 4 2 2 2 2 2 2 2 2 4" xfId="18811" xr:uid="{00000000-0005-0000-0000-000096470000}"/>
    <cellStyle name="Date 4 2 2 2 2 2 2 2 2 5" xfId="18812" xr:uid="{00000000-0005-0000-0000-000097470000}"/>
    <cellStyle name="Date 4 2 2 2 2 2 2 2 2 6" xfId="18813" xr:uid="{00000000-0005-0000-0000-000098470000}"/>
    <cellStyle name="Date 4 2 2 2 2 2 2 2 2 7" xfId="18814" xr:uid="{00000000-0005-0000-0000-000099470000}"/>
    <cellStyle name="Date 4 2 2 2 2 2 2 2 3" xfId="18815" xr:uid="{00000000-0005-0000-0000-00009A470000}"/>
    <cellStyle name="Date 4 2 2 2 2 2 2 2 3 2" xfId="18816" xr:uid="{00000000-0005-0000-0000-00009B470000}"/>
    <cellStyle name="Date 4 2 2 2 2 2 2 2 3 3" xfId="18817" xr:uid="{00000000-0005-0000-0000-00009C470000}"/>
    <cellStyle name="Date 4 2 2 2 2 2 2 2 3 3 2" xfId="18818" xr:uid="{00000000-0005-0000-0000-00009D470000}"/>
    <cellStyle name="Date 4 2 2 2 2 2 2 2 3 4" xfId="18819" xr:uid="{00000000-0005-0000-0000-00009E470000}"/>
    <cellStyle name="Date 4 2 2 2 2 2 2 2 4" xfId="18820" xr:uid="{00000000-0005-0000-0000-00009F470000}"/>
    <cellStyle name="Date 4 2 2 2 2 2 2 2 4 2" xfId="18821" xr:uid="{00000000-0005-0000-0000-0000A0470000}"/>
    <cellStyle name="Date 4 2 2 2 2 2 2 2 4 2 2" xfId="18822" xr:uid="{00000000-0005-0000-0000-0000A1470000}"/>
    <cellStyle name="Date 4 2 2 2 2 2 2 2 5" xfId="18823" xr:uid="{00000000-0005-0000-0000-0000A2470000}"/>
    <cellStyle name="Date 4 2 2 2 2 2 2 2 6" xfId="18824" xr:uid="{00000000-0005-0000-0000-0000A3470000}"/>
    <cellStyle name="Date 4 2 2 2 2 2 2 2 7" xfId="18825" xr:uid="{00000000-0005-0000-0000-0000A4470000}"/>
    <cellStyle name="Date 4 2 2 2 2 2 2 2 8" xfId="18826" xr:uid="{00000000-0005-0000-0000-0000A5470000}"/>
    <cellStyle name="Date 4 2 2 2 2 2 2 3" xfId="18827" xr:uid="{00000000-0005-0000-0000-0000A6470000}"/>
    <cellStyle name="Date 4 2 2 2 2 2 2 3 2" xfId="18828" xr:uid="{00000000-0005-0000-0000-0000A7470000}"/>
    <cellStyle name="Date 4 2 2 2 2 2 2 3 2 2" xfId="18829" xr:uid="{00000000-0005-0000-0000-0000A8470000}"/>
    <cellStyle name="Date 4 2 2 2 2 2 2 3 2 3" xfId="18830" xr:uid="{00000000-0005-0000-0000-0000A9470000}"/>
    <cellStyle name="Date 4 2 2 2 2 2 2 3 2 3 2" xfId="18831" xr:uid="{00000000-0005-0000-0000-0000AA470000}"/>
    <cellStyle name="Date 4 2 2 2 2 2 2 3 2 4" xfId="18832" xr:uid="{00000000-0005-0000-0000-0000AB470000}"/>
    <cellStyle name="Date 4 2 2 2 2 2 2 3 3" xfId="18833" xr:uid="{00000000-0005-0000-0000-0000AC470000}"/>
    <cellStyle name="Date 4 2 2 2 2 2 2 3 3 2" xfId="18834" xr:uid="{00000000-0005-0000-0000-0000AD470000}"/>
    <cellStyle name="Date 4 2 2 2 2 2 2 3 3 2 2" xfId="18835" xr:uid="{00000000-0005-0000-0000-0000AE470000}"/>
    <cellStyle name="Date 4 2 2 2 2 2 2 3 4" xfId="18836" xr:uid="{00000000-0005-0000-0000-0000AF470000}"/>
    <cellStyle name="Date 4 2 2 2 2 2 2 3 5" xfId="18837" xr:uid="{00000000-0005-0000-0000-0000B0470000}"/>
    <cellStyle name="Date 4 2 2 2 2 2 2 3 6" xfId="18838" xr:uid="{00000000-0005-0000-0000-0000B1470000}"/>
    <cellStyle name="Date 4 2 2 2 2 2 2 3 7" xfId="18839" xr:uid="{00000000-0005-0000-0000-0000B2470000}"/>
    <cellStyle name="Date 4 2 2 2 2 2 2 4" xfId="18840" xr:uid="{00000000-0005-0000-0000-0000B3470000}"/>
    <cellStyle name="Date 4 2 2 2 2 2 2 4 2" xfId="18841" xr:uid="{00000000-0005-0000-0000-0000B4470000}"/>
    <cellStyle name="Date 4 2 2 2 2 2 2 4 3" xfId="18842" xr:uid="{00000000-0005-0000-0000-0000B5470000}"/>
    <cellStyle name="Date 4 2 2 2 2 2 2 4 3 2" xfId="18843" xr:uid="{00000000-0005-0000-0000-0000B6470000}"/>
    <cellStyle name="Date 4 2 2 2 2 2 2 5" xfId="18844" xr:uid="{00000000-0005-0000-0000-0000B7470000}"/>
    <cellStyle name="Date 4 2 2 2 2 2 3" xfId="18845" xr:uid="{00000000-0005-0000-0000-0000B8470000}"/>
    <cellStyle name="Date 4 2 2 2 2 2 3 2" xfId="18846" xr:uid="{00000000-0005-0000-0000-0000B9470000}"/>
    <cellStyle name="Date 4 2 2 2 2 2 3 2 2" xfId="18847" xr:uid="{00000000-0005-0000-0000-0000BA470000}"/>
    <cellStyle name="Date 4 2 2 2 2 2 3 2 2 2" xfId="18848" xr:uid="{00000000-0005-0000-0000-0000BB470000}"/>
    <cellStyle name="Date 4 2 2 2 2 2 3 2 2 3" xfId="18849" xr:uid="{00000000-0005-0000-0000-0000BC470000}"/>
    <cellStyle name="Date 4 2 2 2 2 2 3 2 2 3 2" xfId="18850" xr:uid="{00000000-0005-0000-0000-0000BD470000}"/>
    <cellStyle name="Date 4 2 2 2 2 2 3 2 2 4" xfId="18851" xr:uid="{00000000-0005-0000-0000-0000BE470000}"/>
    <cellStyle name="Date 4 2 2 2 2 2 3 2 3" xfId="18852" xr:uid="{00000000-0005-0000-0000-0000BF470000}"/>
    <cellStyle name="Date 4 2 2 2 2 2 3 2 3 2" xfId="18853" xr:uid="{00000000-0005-0000-0000-0000C0470000}"/>
    <cellStyle name="Date 4 2 2 2 2 2 3 2 3 2 2" xfId="18854" xr:uid="{00000000-0005-0000-0000-0000C1470000}"/>
    <cellStyle name="Date 4 2 2 2 2 2 3 2 4" xfId="18855" xr:uid="{00000000-0005-0000-0000-0000C2470000}"/>
    <cellStyle name="Date 4 2 2 2 2 2 3 2 5" xfId="18856" xr:uid="{00000000-0005-0000-0000-0000C3470000}"/>
    <cellStyle name="Date 4 2 2 2 2 2 3 2 6" xfId="18857" xr:uid="{00000000-0005-0000-0000-0000C4470000}"/>
    <cellStyle name="Date 4 2 2 2 2 2 3 2 7" xfId="18858" xr:uid="{00000000-0005-0000-0000-0000C5470000}"/>
    <cellStyle name="Date 4 2 2 2 2 2 3 3" xfId="18859" xr:uid="{00000000-0005-0000-0000-0000C6470000}"/>
    <cellStyle name="Date 4 2 2 2 2 2 3 3 2" xfId="18860" xr:uid="{00000000-0005-0000-0000-0000C7470000}"/>
    <cellStyle name="Date 4 2 2 2 2 2 3 3 3" xfId="18861" xr:uid="{00000000-0005-0000-0000-0000C8470000}"/>
    <cellStyle name="Date 4 2 2 2 2 2 3 3 3 2" xfId="18862" xr:uid="{00000000-0005-0000-0000-0000C9470000}"/>
    <cellStyle name="Date 4 2 2 2 2 2 3 3 4" xfId="18863" xr:uid="{00000000-0005-0000-0000-0000CA470000}"/>
    <cellStyle name="Date 4 2 2 2 2 2 3 4" xfId="18864" xr:uid="{00000000-0005-0000-0000-0000CB470000}"/>
    <cellStyle name="Date 4 2 2 2 2 2 3 4 2" xfId="18865" xr:uid="{00000000-0005-0000-0000-0000CC470000}"/>
    <cellStyle name="Date 4 2 2 2 2 2 3 4 2 2" xfId="18866" xr:uid="{00000000-0005-0000-0000-0000CD470000}"/>
    <cellStyle name="Date 4 2 2 2 2 2 3 5" xfId="18867" xr:uid="{00000000-0005-0000-0000-0000CE470000}"/>
    <cellStyle name="Date 4 2 2 2 2 2 3 6" xfId="18868" xr:uid="{00000000-0005-0000-0000-0000CF470000}"/>
    <cellStyle name="Date 4 2 2 2 2 2 3 7" xfId="18869" xr:uid="{00000000-0005-0000-0000-0000D0470000}"/>
    <cellStyle name="Date 4 2 2 2 2 2 3 8" xfId="18870" xr:uid="{00000000-0005-0000-0000-0000D1470000}"/>
    <cellStyle name="Date 4 2 2 2 2 2 4" xfId="18871" xr:uid="{00000000-0005-0000-0000-0000D2470000}"/>
    <cellStyle name="Date 4 2 2 2 2 2 4 2" xfId="18872" xr:uid="{00000000-0005-0000-0000-0000D3470000}"/>
    <cellStyle name="Date 4 2 2 2 2 2 4 2 2" xfId="18873" xr:uid="{00000000-0005-0000-0000-0000D4470000}"/>
    <cellStyle name="Date 4 2 2 2 2 2 4 2 3" xfId="18874" xr:uid="{00000000-0005-0000-0000-0000D5470000}"/>
    <cellStyle name="Date 4 2 2 2 2 2 4 2 3 2" xfId="18875" xr:uid="{00000000-0005-0000-0000-0000D6470000}"/>
    <cellStyle name="Date 4 2 2 2 2 2 4 2 4" xfId="18876" xr:uid="{00000000-0005-0000-0000-0000D7470000}"/>
    <cellStyle name="Date 4 2 2 2 2 2 4 3" xfId="18877" xr:uid="{00000000-0005-0000-0000-0000D8470000}"/>
    <cellStyle name="Date 4 2 2 2 2 2 4 3 2" xfId="18878" xr:uid="{00000000-0005-0000-0000-0000D9470000}"/>
    <cellStyle name="Date 4 2 2 2 2 2 4 3 2 2" xfId="18879" xr:uid="{00000000-0005-0000-0000-0000DA470000}"/>
    <cellStyle name="Date 4 2 2 2 2 2 4 4" xfId="18880" xr:uid="{00000000-0005-0000-0000-0000DB470000}"/>
    <cellStyle name="Date 4 2 2 2 2 2 4 5" xfId="18881" xr:uid="{00000000-0005-0000-0000-0000DC470000}"/>
    <cellStyle name="Date 4 2 2 2 2 2 4 6" xfId="18882" xr:uid="{00000000-0005-0000-0000-0000DD470000}"/>
    <cellStyle name="Date 4 2 2 2 2 2 4 7" xfId="18883" xr:uid="{00000000-0005-0000-0000-0000DE470000}"/>
    <cellStyle name="Date 4 2 2 2 2 2 5" xfId="18884" xr:uid="{00000000-0005-0000-0000-0000DF470000}"/>
    <cellStyle name="Date 4 2 2 2 2 2 5 2" xfId="18885" xr:uid="{00000000-0005-0000-0000-0000E0470000}"/>
    <cellStyle name="Date 4 2 2 2 2 2 5 3" xfId="18886" xr:uid="{00000000-0005-0000-0000-0000E1470000}"/>
    <cellStyle name="Date 4 2 2 2 2 2 5 3 2" xfId="18887" xr:uid="{00000000-0005-0000-0000-0000E2470000}"/>
    <cellStyle name="Date 4 2 2 2 2 2 6" xfId="18888" xr:uid="{00000000-0005-0000-0000-0000E3470000}"/>
    <cellStyle name="Date 4 2 2 2 2 2 7" xfId="18889" xr:uid="{00000000-0005-0000-0000-0000E4470000}"/>
    <cellStyle name="Date 4 2 2 2 2 2 8" xfId="18890" xr:uid="{00000000-0005-0000-0000-0000E5470000}"/>
    <cellStyle name="Date 4 2 2 2 2 2 9" xfId="18891" xr:uid="{00000000-0005-0000-0000-0000E6470000}"/>
    <cellStyle name="Date 4 2 2 2 2 3" xfId="18892" xr:uid="{00000000-0005-0000-0000-0000E7470000}"/>
    <cellStyle name="Date 4 2 2 2 2 3 2" xfId="18893" xr:uid="{00000000-0005-0000-0000-0000E8470000}"/>
    <cellStyle name="Date 4 2 2 2 2 3 2 2" xfId="18894" xr:uid="{00000000-0005-0000-0000-0000E9470000}"/>
    <cellStyle name="Date 4 2 2 2 2 3 2 2 2" xfId="18895" xr:uid="{00000000-0005-0000-0000-0000EA470000}"/>
    <cellStyle name="Date 4 2 2 2 2 3 2 2 2 2" xfId="18896" xr:uid="{00000000-0005-0000-0000-0000EB470000}"/>
    <cellStyle name="Date 4 2 2 2 2 3 2 2 2 3" xfId="18897" xr:uid="{00000000-0005-0000-0000-0000EC470000}"/>
    <cellStyle name="Date 4 2 2 2 2 3 2 2 2 3 2" xfId="18898" xr:uid="{00000000-0005-0000-0000-0000ED470000}"/>
    <cellStyle name="Date 4 2 2 2 2 3 2 2 2 4" xfId="18899" xr:uid="{00000000-0005-0000-0000-0000EE470000}"/>
    <cellStyle name="Date 4 2 2 2 2 3 2 2 3" xfId="18900" xr:uid="{00000000-0005-0000-0000-0000EF470000}"/>
    <cellStyle name="Date 4 2 2 2 2 3 2 2 3 2" xfId="18901" xr:uid="{00000000-0005-0000-0000-0000F0470000}"/>
    <cellStyle name="Date 4 2 2 2 2 3 2 2 3 2 2" xfId="18902" xr:uid="{00000000-0005-0000-0000-0000F1470000}"/>
    <cellStyle name="Date 4 2 2 2 2 3 2 2 4" xfId="18903" xr:uid="{00000000-0005-0000-0000-0000F2470000}"/>
    <cellStyle name="Date 4 2 2 2 2 3 2 2 5" xfId="18904" xr:uid="{00000000-0005-0000-0000-0000F3470000}"/>
    <cellStyle name="Date 4 2 2 2 2 3 2 2 6" xfId="18905" xr:uid="{00000000-0005-0000-0000-0000F4470000}"/>
    <cellStyle name="Date 4 2 2 2 2 3 2 2 7" xfId="18906" xr:uid="{00000000-0005-0000-0000-0000F5470000}"/>
    <cellStyle name="Date 4 2 2 2 2 3 2 3" xfId="18907" xr:uid="{00000000-0005-0000-0000-0000F6470000}"/>
    <cellStyle name="Date 4 2 2 2 2 3 2 3 2" xfId="18908" xr:uid="{00000000-0005-0000-0000-0000F7470000}"/>
    <cellStyle name="Date 4 2 2 2 2 3 2 3 3" xfId="18909" xr:uid="{00000000-0005-0000-0000-0000F8470000}"/>
    <cellStyle name="Date 4 2 2 2 2 3 2 3 3 2" xfId="18910" xr:uid="{00000000-0005-0000-0000-0000F9470000}"/>
    <cellStyle name="Date 4 2 2 2 2 3 2 3 4" xfId="18911" xr:uid="{00000000-0005-0000-0000-0000FA470000}"/>
    <cellStyle name="Date 4 2 2 2 2 3 2 4" xfId="18912" xr:uid="{00000000-0005-0000-0000-0000FB470000}"/>
    <cellStyle name="Date 4 2 2 2 2 3 2 4 2" xfId="18913" xr:uid="{00000000-0005-0000-0000-0000FC470000}"/>
    <cellStyle name="Date 4 2 2 2 2 3 2 4 2 2" xfId="18914" xr:uid="{00000000-0005-0000-0000-0000FD470000}"/>
    <cellStyle name="Date 4 2 2 2 2 3 2 5" xfId="18915" xr:uid="{00000000-0005-0000-0000-0000FE470000}"/>
    <cellStyle name="Date 4 2 2 2 2 3 2 6" xfId="18916" xr:uid="{00000000-0005-0000-0000-0000FF470000}"/>
    <cellStyle name="Date 4 2 2 2 2 3 2 7" xfId="18917" xr:uid="{00000000-0005-0000-0000-000000480000}"/>
    <cellStyle name="Date 4 2 2 2 2 3 2 8" xfId="18918" xr:uid="{00000000-0005-0000-0000-000001480000}"/>
    <cellStyle name="Date 4 2 2 2 2 3 3" xfId="18919" xr:uid="{00000000-0005-0000-0000-000002480000}"/>
    <cellStyle name="Date 4 2 2 2 2 3 3 2" xfId="18920" xr:uid="{00000000-0005-0000-0000-000003480000}"/>
    <cellStyle name="Date 4 2 2 2 2 3 3 2 2" xfId="18921" xr:uid="{00000000-0005-0000-0000-000004480000}"/>
    <cellStyle name="Date 4 2 2 2 2 3 3 2 3" xfId="18922" xr:uid="{00000000-0005-0000-0000-000005480000}"/>
    <cellStyle name="Date 4 2 2 2 2 3 3 2 3 2" xfId="18923" xr:uid="{00000000-0005-0000-0000-000006480000}"/>
    <cellStyle name="Date 4 2 2 2 2 3 3 2 4" xfId="18924" xr:uid="{00000000-0005-0000-0000-000007480000}"/>
    <cellStyle name="Date 4 2 2 2 2 3 3 3" xfId="18925" xr:uid="{00000000-0005-0000-0000-000008480000}"/>
    <cellStyle name="Date 4 2 2 2 2 3 3 3 2" xfId="18926" xr:uid="{00000000-0005-0000-0000-000009480000}"/>
    <cellStyle name="Date 4 2 2 2 2 3 3 3 2 2" xfId="18927" xr:uid="{00000000-0005-0000-0000-00000A480000}"/>
    <cellStyle name="Date 4 2 2 2 2 3 3 4" xfId="18928" xr:uid="{00000000-0005-0000-0000-00000B480000}"/>
    <cellStyle name="Date 4 2 2 2 2 3 3 5" xfId="18929" xr:uid="{00000000-0005-0000-0000-00000C480000}"/>
    <cellStyle name="Date 4 2 2 2 2 3 3 6" xfId="18930" xr:uid="{00000000-0005-0000-0000-00000D480000}"/>
    <cellStyle name="Date 4 2 2 2 2 3 3 7" xfId="18931" xr:uid="{00000000-0005-0000-0000-00000E480000}"/>
    <cellStyle name="Date 4 2 2 2 2 3 4" xfId="18932" xr:uid="{00000000-0005-0000-0000-00000F480000}"/>
    <cellStyle name="Date 4 2 2 2 2 3 4 2" xfId="18933" xr:uid="{00000000-0005-0000-0000-000010480000}"/>
    <cellStyle name="Date 4 2 2 2 2 3 4 3" xfId="18934" xr:uid="{00000000-0005-0000-0000-000011480000}"/>
    <cellStyle name="Date 4 2 2 2 2 3 4 3 2" xfId="18935" xr:uid="{00000000-0005-0000-0000-000012480000}"/>
    <cellStyle name="Date 4 2 2 2 2 3 5" xfId="18936" xr:uid="{00000000-0005-0000-0000-000013480000}"/>
    <cellStyle name="Date 4 2 2 2 2 4" xfId="18937" xr:uid="{00000000-0005-0000-0000-000014480000}"/>
    <cellStyle name="Date 4 2 2 2 2 4 2" xfId="18938" xr:uid="{00000000-0005-0000-0000-000015480000}"/>
    <cellStyle name="Date 4 2 2 2 2 4 2 2" xfId="18939" xr:uid="{00000000-0005-0000-0000-000016480000}"/>
    <cellStyle name="Date 4 2 2 2 2 4 2 2 2" xfId="18940" xr:uid="{00000000-0005-0000-0000-000017480000}"/>
    <cellStyle name="Date 4 2 2 2 2 4 2 2 2 2" xfId="18941" xr:uid="{00000000-0005-0000-0000-000018480000}"/>
    <cellStyle name="Date 4 2 2 2 2 4 2 2 2 2 2" xfId="18942" xr:uid="{00000000-0005-0000-0000-000019480000}"/>
    <cellStyle name="Date 4 2 2 2 2 4 2 2 2 2 3" xfId="18943" xr:uid="{00000000-0005-0000-0000-00001A480000}"/>
    <cellStyle name="Date 4 2 2 2 2 4 2 2 2 2 3 2" xfId="18944" xr:uid="{00000000-0005-0000-0000-00001B480000}"/>
    <cellStyle name="Date 4 2 2 2 2 4 2 2 2 2 4" xfId="18945" xr:uid="{00000000-0005-0000-0000-00001C480000}"/>
    <cellStyle name="Date 4 2 2 2 2 4 2 2 2 3" xfId="18946" xr:uid="{00000000-0005-0000-0000-00001D480000}"/>
    <cellStyle name="Date 4 2 2 2 2 4 2 2 2 3 2" xfId="18947" xr:uid="{00000000-0005-0000-0000-00001E480000}"/>
    <cellStyle name="Date 4 2 2 2 2 4 2 2 2 3 2 2" xfId="18948" xr:uid="{00000000-0005-0000-0000-00001F480000}"/>
    <cellStyle name="Date 4 2 2 2 2 4 2 2 2 4" xfId="18949" xr:uid="{00000000-0005-0000-0000-000020480000}"/>
    <cellStyle name="Date 4 2 2 2 2 4 2 2 2 5" xfId="18950" xr:uid="{00000000-0005-0000-0000-000021480000}"/>
    <cellStyle name="Date 4 2 2 2 2 4 2 2 2 6" xfId="18951" xr:uid="{00000000-0005-0000-0000-000022480000}"/>
    <cellStyle name="Date 4 2 2 2 2 4 2 2 2 7" xfId="18952" xr:uid="{00000000-0005-0000-0000-000023480000}"/>
    <cellStyle name="Date 4 2 2 2 2 4 2 2 3" xfId="18953" xr:uid="{00000000-0005-0000-0000-000024480000}"/>
    <cellStyle name="Date 4 2 2 2 2 4 2 2 3 2" xfId="18954" xr:uid="{00000000-0005-0000-0000-000025480000}"/>
    <cellStyle name="Date 4 2 2 2 2 4 2 2 3 3" xfId="18955" xr:uid="{00000000-0005-0000-0000-000026480000}"/>
    <cellStyle name="Date 4 2 2 2 2 4 2 2 3 3 2" xfId="18956" xr:uid="{00000000-0005-0000-0000-000027480000}"/>
    <cellStyle name="Date 4 2 2 2 2 4 2 2 3 4" xfId="18957" xr:uid="{00000000-0005-0000-0000-000028480000}"/>
    <cellStyle name="Date 4 2 2 2 2 4 2 2 4" xfId="18958" xr:uid="{00000000-0005-0000-0000-000029480000}"/>
    <cellStyle name="Date 4 2 2 2 2 4 2 2 4 2" xfId="18959" xr:uid="{00000000-0005-0000-0000-00002A480000}"/>
    <cellStyle name="Date 4 2 2 2 2 4 2 2 4 2 2" xfId="18960" xr:uid="{00000000-0005-0000-0000-00002B480000}"/>
    <cellStyle name="Date 4 2 2 2 2 4 2 2 5" xfId="18961" xr:uid="{00000000-0005-0000-0000-00002C480000}"/>
    <cellStyle name="Date 4 2 2 2 2 4 2 2 6" xfId="18962" xr:uid="{00000000-0005-0000-0000-00002D480000}"/>
    <cellStyle name="Date 4 2 2 2 2 4 2 2 7" xfId="18963" xr:uid="{00000000-0005-0000-0000-00002E480000}"/>
    <cellStyle name="Date 4 2 2 2 2 4 2 2 8" xfId="18964" xr:uid="{00000000-0005-0000-0000-00002F480000}"/>
    <cellStyle name="Date 4 2 2 2 2 4 2 3" xfId="18965" xr:uid="{00000000-0005-0000-0000-000030480000}"/>
    <cellStyle name="Date 4 2 2 2 2 4 2 3 2" xfId="18966" xr:uid="{00000000-0005-0000-0000-000031480000}"/>
    <cellStyle name="Date 4 2 2 2 2 4 2 3 2 2" xfId="18967" xr:uid="{00000000-0005-0000-0000-000032480000}"/>
    <cellStyle name="Date 4 2 2 2 2 4 2 3 2 3" xfId="18968" xr:uid="{00000000-0005-0000-0000-000033480000}"/>
    <cellStyle name="Date 4 2 2 2 2 4 2 3 2 3 2" xfId="18969" xr:uid="{00000000-0005-0000-0000-000034480000}"/>
    <cellStyle name="Date 4 2 2 2 2 4 2 3 2 4" xfId="18970" xr:uid="{00000000-0005-0000-0000-000035480000}"/>
    <cellStyle name="Date 4 2 2 2 2 4 2 3 3" xfId="18971" xr:uid="{00000000-0005-0000-0000-000036480000}"/>
    <cellStyle name="Date 4 2 2 2 2 4 2 3 3 2" xfId="18972" xr:uid="{00000000-0005-0000-0000-000037480000}"/>
    <cellStyle name="Date 4 2 2 2 2 4 2 3 3 2 2" xfId="18973" xr:uid="{00000000-0005-0000-0000-000038480000}"/>
    <cellStyle name="Date 4 2 2 2 2 4 2 3 4" xfId="18974" xr:uid="{00000000-0005-0000-0000-000039480000}"/>
    <cellStyle name="Date 4 2 2 2 2 4 2 3 5" xfId="18975" xr:uid="{00000000-0005-0000-0000-00003A480000}"/>
    <cellStyle name="Date 4 2 2 2 2 4 2 3 6" xfId="18976" xr:uid="{00000000-0005-0000-0000-00003B480000}"/>
    <cellStyle name="Date 4 2 2 2 2 4 2 3 7" xfId="18977" xr:uid="{00000000-0005-0000-0000-00003C480000}"/>
    <cellStyle name="Date 4 2 2 2 2 4 2 4" xfId="18978" xr:uid="{00000000-0005-0000-0000-00003D480000}"/>
    <cellStyle name="Date 4 2 2 2 2 4 2 4 2" xfId="18979" xr:uid="{00000000-0005-0000-0000-00003E480000}"/>
    <cellStyle name="Date 4 2 2 2 2 4 2 4 3" xfId="18980" xr:uid="{00000000-0005-0000-0000-00003F480000}"/>
    <cellStyle name="Date 4 2 2 2 2 4 2 4 3 2" xfId="18981" xr:uid="{00000000-0005-0000-0000-000040480000}"/>
    <cellStyle name="Date 4 2 2 2 2 4 2 5" xfId="18982" xr:uid="{00000000-0005-0000-0000-000041480000}"/>
    <cellStyle name="Date 4 2 2 2 2 4 3" xfId="18983" xr:uid="{00000000-0005-0000-0000-000042480000}"/>
    <cellStyle name="Date 4 2 2 2 2 4 3 2" xfId="18984" xr:uid="{00000000-0005-0000-0000-000043480000}"/>
    <cellStyle name="Date 4 2 2 2 2 4 3 2 2" xfId="18985" xr:uid="{00000000-0005-0000-0000-000044480000}"/>
    <cellStyle name="Date 4 2 2 2 2 4 3 2 2 2" xfId="18986" xr:uid="{00000000-0005-0000-0000-000045480000}"/>
    <cellStyle name="Date 4 2 2 2 2 4 3 2 2 3" xfId="18987" xr:uid="{00000000-0005-0000-0000-000046480000}"/>
    <cellStyle name="Date 4 2 2 2 2 4 3 2 2 3 2" xfId="18988" xr:uid="{00000000-0005-0000-0000-000047480000}"/>
    <cellStyle name="Date 4 2 2 2 2 4 3 2 2 4" xfId="18989" xr:uid="{00000000-0005-0000-0000-000048480000}"/>
    <cellStyle name="Date 4 2 2 2 2 4 3 2 3" xfId="18990" xr:uid="{00000000-0005-0000-0000-000049480000}"/>
    <cellStyle name="Date 4 2 2 2 2 4 3 2 3 2" xfId="18991" xr:uid="{00000000-0005-0000-0000-00004A480000}"/>
    <cellStyle name="Date 4 2 2 2 2 4 3 2 3 2 2" xfId="18992" xr:uid="{00000000-0005-0000-0000-00004B480000}"/>
    <cellStyle name="Date 4 2 2 2 2 4 3 2 4" xfId="18993" xr:uid="{00000000-0005-0000-0000-00004C480000}"/>
    <cellStyle name="Date 4 2 2 2 2 4 3 2 5" xfId="18994" xr:uid="{00000000-0005-0000-0000-00004D480000}"/>
    <cellStyle name="Date 4 2 2 2 2 4 3 2 6" xfId="18995" xr:uid="{00000000-0005-0000-0000-00004E480000}"/>
    <cellStyle name="Date 4 2 2 2 2 4 3 2 7" xfId="18996" xr:uid="{00000000-0005-0000-0000-00004F480000}"/>
    <cellStyle name="Date 4 2 2 2 2 4 3 3" xfId="18997" xr:uid="{00000000-0005-0000-0000-000050480000}"/>
    <cellStyle name="Date 4 2 2 2 2 4 3 3 2" xfId="18998" xr:uid="{00000000-0005-0000-0000-000051480000}"/>
    <cellStyle name="Date 4 2 2 2 2 4 3 3 3" xfId="18999" xr:uid="{00000000-0005-0000-0000-000052480000}"/>
    <cellStyle name="Date 4 2 2 2 2 4 3 3 3 2" xfId="19000" xr:uid="{00000000-0005-0000-0000-000053480000}"/>
    <cellStyle name="Date 4 2 2 2 2 4 3 3 4" xfId="19001" xr:uid="{00000000-0005-0000-0000-000054480000}"/>
    <cellStyle name="Date 4 2 2 2 2 4 3 4" xfId="19002" xr:uid="{00000000-0005-0000-0000-000055480000}"/>
    <cellStyle name="Date 4 2 2 2 2 4 3 4 2" xfId="19003" xr:uid="{00000000-0005-0000-0000-000056480000}"/>
    <cellStyle name="Date 4 2 2 2 2 4 3 4 2 2" xfId="19004" xr:uid="{00000000-0005-0000-0000-000057480000}"/>
    <cellStyle name="Date 4 2 2 2 2 4 3 5" xfId="19005" xr:uid="{00000000-0005-0000-0000-000058480000}"/>
    <cellStyle name="Date 4 2 2 2 2 4 3 6" xfId="19006" xr:uid="{00000000-0005-0000-0000-000059480000}"/>
    <cellStyle name="Date 4 2 2 2 2 4 3 7" xfId="19007" xr:uid="{00000000-0005-0000-0000-00005A480000}"/>
    <cellStyle name="Date 4 2 2 2 2 4 3 8" xfId="19008" xr:uid="{00000000-0005-0000-0000-00005B480000}"/>
    <cellStyle name="Date 4 2 2 2 2 4 4" xfId="19009" xr:uid="{00000000-0005-0000-0000-00005C480000}"/>
    <cellStyle name="Date 4 2 2 2 2 4 4 2" xfId="19010" xr:uid="{00000000-0005-0000-0000-00005D480000}"/>
    <cellStyle name="Date 4 2 2 2 2 4 4 2 2" xfId="19011" xr:uid="{00000000-0005-0000-0000-00005E480000}"/>
    <cellStyle name="Date 4 2 2 2 2 4 4 2 3" xfId="19012" xr:uid="{00000000-0005-0000-0000-00005F480000}"/>
    <cellStyle name="Date 4 2 2 2 2 4 4 2 3 2" xfId="19013" xr:uid="{00000000-0005-0000-0000-000060480000}"/>
    <cellStyle name="Date 4 2 2 2 2 4 4 2 4" xfId="19014" xr:uid="{00000000-0005-0000-0000-000061480000}"/>
    <cellStyle name="Date 4 2 2 2 2 4 4 3" xfId="19015" xr:uid="{00000000-0005-0000-0000-000062480000}"/>
    <cellStyle name="Date 4 2 2 2 2 4 4 3 2" xfId="19016" xr:uid="{00000000-0005-0000-0000-000063480000}"/>
    <cellStyle name="Date 4 2 2 2 2 4 4 3 2 2" xfId="19017" xr:uid="{00000000-0005-0000-0000-000064480000}"/>
    <cellStyle name="Date 4 2 2 2 2 4 4 4" xfId="19018" xr:uid="{00000000-0005-0000-0000-000065480000}"/>
    <cellStyle name="Date 4 2 2 2 2 4 4 5" xfId="19019" xr:uid="{00000000-0005-0000-0000-000066480000}"/>
    <cellStyle name="Date 4 2 2 2 2 4 4 6" xfId="19020" xr:uid="{00000000-0005-0000-0000-000067480000}"/>
    <cellStyle name="Date 4 2 2 2 2 4 4 7" xfId="19021" xr:uid="{00000000-0005-0000-0000-000068480000}"/>
    <cellStyle name="Date 4 2 2 2 2 4 5" xfId="19022" xr:uid="{00000000-0005-0000-0000-000069480000}"/>
    <cellStyle name="Date 4 2 2 2 2 4 5 2" xfId="19023" xr:uid="{00000000-0005-0000-0000-00006A480000}"/>
    <cellStyle name="Date 4 2 2 2 2 4 5 3" xfId="19024" xr:uid="{00000000-0005-0000-0000-00006B480000}"/>
    <cellStyle name="Date 4 2 2 2 2 4 5 3 2" xfId="19025" xr:uid="{00000000-0005-0000-0000-00006C480000}"/>
    <cellStyle name="Date 4 2 2 2 2 4 6" xfId="19026" xr:uid="{00000000-0005-0000-0000-00006D480000}"/>
    <cellStyle name="Date 4 2 2 2 2 4 7" xfId="19027" xr:uid="{00000000-0005-0000-0000-00006E480000}"/>
    <cellStyle name="Date 4 2 2 2 2 4 8" xfId="19028" xr:uid="{00000000-0005-0000-0000-00006F480000}"/>
    <cellStyle name="Date 4 2 2 2 2 4 9" xfId="19029" xr:uid="{00000000-0005-0000-0000-000070480000}"/>
    <cellStyle name="Date 4 2 2 2 2 5" xfId="19030" xr:uid="{00000000-0005-0000-0000-000071480000}"/>
    <cellStyle name="Date 4 2 2 2 2 5 2" xfId="19031" xr:uid="{00000000-0005-0000-0000-000072480000}"/>
    <cellStyle name="Date 4 2 2 2 2 5 2 2" xfId="19032" xr:uid="{00000000-0005-0000-0000-000073480000}"/>
    <cellStyle name="Date 4 2 2 2 2 5 2 2 2" xfId="19033" xr:uid="{00000000-0005-0000-0000-000074480000}"/>
    <cellStyle name="Date 4 2 2 2 2 5 2 2 3" xfId="19034" xr:uid="{00000000-0005-0000-0000-000075480000}"/>
    <cellStyle name="Date 4 2 2 2 2 5 2 2 3 2" xfId="19035" xr:uid="{00000000-0005-0000-0000-000076480000}"/>
    <cellStyle name="Date 4 2 2 2 2 5 2 2 4" xfId="19036" xr:uid="{00000000-0005-0000-0000-000077480000}"/>
    <cellStyle name="Date 4 2 2 2 2 5 2 3" xfId="19037" xr:uid="{00000000-0005-0000-0000-000078480000}"/>
    <cellStyle name="Date 4 2 2 2 2 5 2 3 2" xfId="19038" xr:uid="{00000000-0005-0000-0000-000079480000}"/>
    <cellStyle name="Date 4 2 2 2 2 5 2 3 2 2" xfId="19039" xr:uid="{00000000-0005-0000-0000-00007A480000}"/>
    <cellStyle name="Date 4 2 2 2 2 5 2 4" xfId="19040" xr:uid="{00000000-0005-0000-0000-00007B480000}"/>
    <cellStyle name="Date 4 2 2 2 2 5 2 5" xfId="19041" xr:uid="{00000000-0005-0000-0000-00007C480000}"/>
    <cellStyle name="Date 4 2 2 2 2 5 2 6" xfId="19042" xr:uid="{00000000-0005-0000-0000-00007D480000}"/>
    <cellStyle name="Date 4 2 2 2 2 5 2 7" xfId="19043" xr:uid="{00000000-0005-0000-0000-00007E480000}"/>
    <cellStyle name="Date 4 2 2 2 2 5 3" xfId="19044" xr:uid="{00000000-0005-0000-0000-00007F480000}"/>
    <cellStyle name="Date 4 2 2 2 2 5 3 2" xfId="19045" xr:uid="{00000000-0005-0000-0000-000080480000}"/>
    <cellStyle name="Date 4 2 2 2 2 5 3 3" xfId="19046" xr:uid="{00000000-0005-0000-0000-000081480000}"/>
    <cellStyle name="Date 4 2 2 2 2 5 3 3 2" xfId="19047" xr:uid="{00000000-0005-0000-0000-000082480000}"/>
    <cellStyle name="Date 4 2 2 2 2 5 3 4" xfId="19048" xr:uid="{00000000-0005-0000-0000-000083480000}"/>
    <cellStyle name="Date 4 2 2 2 2 5 4" xfId="19049" xr:uid="{00000000-0005-0000-0000-000084480000}"/>
    <cellStyle name="Date 4 2 2 2 2 5 4 2" xfId="19050" xr:uid="{00000000-0005-0000-0000-000085480000}"/>
    <cellStyle name="Date 4 2 2 2 2 5 4 2 2" xfId="19051" xr:uid="{00000000-0005-0000-0000-000086480000}"/>
    <cellStyle name="Date 4 2 2 2 2 5 5" xfId="19052" xr:uid="{00000000-0005-0000-0000-000087480000}"/>
    <cellStyle name="Date 4 2 2 2 2 5 6" xfId="19053" xr:uid="{00000000-0005-0000-0000-000088480000}"/>
    <cellStyle name="Date 4 2 2 2 2 5 7" xfId="19054" xr:uid="{00000000-0005-0000-0000-000089480000}"/>
    <cellStyle name="Date 4 2 2 2 2 5 8" xfId="19055" xr:uid="{00000000-0005-0000-0000-00008A480000}"/>
    <cellStyle name="Date 4 2 2 2 2 6" xfId="19056" xr:uid="{00000000-0005-0000-0000-00008B480000}"/>
    <cellStyle name="Date 4 2 2 2 2 6 2" xfId="19057" xr:uid="{00000000-0005-0000-0000-00008C480000}"/>
    <cellStyle name="Date 4 2 2 2 2 6 2 2" xfId="19058" xr:uid="{00000000-0005-0000-0000-00008D480000}"/>
    <cellStyle name="Date 4 2 2 2 2 6 2 3" xfId="19059" xr:uid="{00000000-0005-0000-0000-00008E480000}"/>
    <cellStyle name="Date 4 2 2 2 2 6 2 3 2" xfId="19060" xr:uid="{00000000-0005-0000-0000-00008F480000}"/>
    <cellStyle name="Date 4 2 2 2 2 6 2 4" xfId="19061" xr:uid="{00000000-0005-0000-0000-000090480000}"/>
    <cellStyle name="Date 4 2 2 2 2 6 3" xfId="19062" xr:uid="{00000000-0005-0000-0000-000091480000}"/>
    <cellStyle name="Date 4 2 2 2 2 6 3 2" xfId="19063" xr:uid="{00000000-0005-0000-0000-000092480000}"/>
    <cellStyle name="Date 4 2 2 2 2 6 3 2 2" xfId="19064" xr:uid="{00000000-0005-0000-0000-000093480000}"/>
    <cellStyle name="Date 4 2 2 2 2 6 4" xfId="19065" xr:uid="{00000000-0005-0000-0000-000094480000}"/>
    <cellStyle name="Date 4 2 2 2 2 6 5" xfId="19066" xr:uid="{00000000-0005-0000-0000-000095480000}"/>
    <cellStyle name="Date 4 2 2 2 2 6 6" xfId="19067" xr:uid="{00000000-0005-0000-0000-000096480000}"/>
    <cellStyle name="Date 4 2 2 2 2 6 7" xfId="19068" xr:uid="{00000000-0005-0000-0000-000097480000}"/>
    <cellStyle name="Date 4 2 2 2 2 7" xfId="19069" xr:uid="{00000000-0005-0000-0000-000098480000}"/>
    <cellStyle name="Date 4 2 2 2 2 7 2" xfId="19070" xr:uid="{00000000-0005-0000-0000-000099480000}"/>
    <cellStyle name="Date 4 2 2 2 2 7 3" xfId="19071" xr:uid="{00000000-0005-0000-0000-00009A480000}"/>
    <cellStyle name="Date 4 2 2 2 2 7 3 2" xfId="19072" xr:uid="{00000000-0005-0000-0000-00009B480000}"/>
    <cellStyle name="Date 4 2 2 2 2 8" xfId="19073" xr:uid="{00000000-0005-0000-0000-00009C480000}"/>
    <cellStyle name="Date 4 2 2 2 2 9" xfId="19074" xr:uid="{00000000-0005-0000-0000-00009D480000}"/>
    <cellStyle name="Date 4 2 2 2 3" xfId="19075" xr:uid="{00000000-0005-0000-0000-00009E480000}"/>
    <cellStyle name="Date 4 2 2 2 3 2" xfId="19076" xr:uid="{00000000-0005-0000-0000-00009F480000}"/>
    <cellStyle name="Date 4 2 2 2 3 2 2" xfId="19077" xr:uid="{00000000-0005-0000-0000-0000A0480000}"/>
    <cellStyle name="Date 4 2 2 2 3 2 2 2" xfId="19078" xr:uid="{00000000-0005-0000-0000-0000A1480000}"/>
    <cellStyle name="Date 4 2 2 2 3 2 2 2 2" xfId="19079" xr:uid="{00000000-0005-0000-0000-0000A2480000}"/>
    <cellStyle name="Date 4 2 2 2 3 2 2 2 2 2" xfId="19080" xr:uid="{00000000-0005-0000-0000-0000A3480000}"/>
    <cellStyle name="Date 4 2 2 2 3 2 2 2 2 3" xfId="19081" xr:uid="{00000000-0005-0000-0000-0000A4480000}"/>
    <cellStyle name="Date 4 2 2 2 3 2 2 2 2 3 2" xfId="19082" xr:uid="{00000000-0005-0000-0000-0000A5480000}"/>
    <cellStyle name="Date 4 2 2 2 3 2 2 2 2 4" xfId="19083" xr:uid="{00000000-0005-0000-0000-0000A6480000}"/>
    <cellStyle name="Date 4 2 2 2 3 2 2 2 3" xfId="19084" xr:uid="{00000000-0005-0000-0000-0000A7480000}"/>
    <cellStyle name="Date 4 2 2 2 3 2 2 2 3 2" xfId="19085" xr:uid="{00000000-0005-0000-0000-0000A8480000}"/>
    <cellStyle name="Date 4 2 2 2 3 2 2 2 3 2 2" xfId="19086" xr:uid="{00000000-0005-0000-0000-0000A9480000}"/>
    <cellStyle name="Date 4 2 2 2 3 2 2 2 4" xfId="19087" xr:uid="{00000000-0005-0000-0000-0000AA480000}"/>
    <cellStyle name="Date 4 2 2 2 3 2 2 2 5" xfId="19088" xr:uid="{00000000-0005-0000-0000-0000AB480000}"/>
    <cellStyle name="Date 4 2 2 2 3 2 2 2 6" xfId="19089" xr:uid="{00000000-0005-0000-0000-0000AC480000}"/>
    <cellStyle name="Date 4 2 2 2 3 2 2 2 7" xfId="19090" xr:uid="{00000000-0005-0000-0000-0000AD480000}"/>
    <cellStyle name="Date 4 2 2 2 3 2 2 3" xfId="19091" xr:uid="{00000000-0005-0000-0000-0000AE480000}"/>
    <cellStyle name="Date 4 2 2 2 3 2 2 3 2" xfId="19092" xr:uid="{00000000-0005-0000-0000-0000AF480000}"/>
    <cellStyle name="Date 4 2 2 2 3 2 2 3 3" xfId="19093" xr:uid="{00000000-0005-0000-0000-0000B0480000}"/>
    <cellStyle name="Date 4 2 2 2 3 2 2 3 3 2" xfId="19094" xr:uid="{00000000-0005-0000-0000-0000B1480000}"/>
    <cellStyle name="Date 4 2 2 2 3 2 2 3 4" xfId="19095" xr:uid="{00000000-0005-0000-0000-0000B2480000}"/>
    <cellStyle name="Date 4 2 2 2 3 2 2 4" xfId="19096" xr:uid="{00000000-0005-0000-0000-0000B3480000}"/>
    <cellStyle name="Date 4 2 2 2 3 2 2 4 2" xfId="19097" xr:uid="{00000000-0005-0000-0000-0000B4480000}"/>
    <cellStyle name="Date 4 2 2 2 3 2 2 4 2 2" xfId="19098" xr:uid="{00000000-0005-0000-0000-0000B5480000}"/>
    <cellStyle name="Date 4 2 2 2 3 2 2 5" xfId="19099" xr:uid="{00000000-0005-0000-0000-0000B6480000}"/>
    <cellStyle name="Date 4 2 2 2 3 2 2 6" xfId="19100" xr:uid="{00000000-0005-0000-0000-0000B7480000}"/>
    <cellStyle name="Date 4 2 2 2 3 2 2 7" xfId="19101" xr:uid="{00000000-0005-0000-0000-0000B8480000}"/>
    <cellStyle name="Date 4 2 2 2 3 2 2 8" xfId="19102" xr:uid="{00000000-0005-0000-0000-0000B9480000}"/>
    <cellStyle name="Date 4 2 2 2 3 2 3" xfId="19103" xr:uid="{00000000-0005-0000-0000-0000BA480000}"/>
    <cellStyle name="Date 4 2 2 2 3 2 3 2" xfId="19104" xr:uid="{00000000-0005-0000-0000-0000BB480000}"/>
    <cellStyle name="Date 4 2 2 2 3 2 3 2 2" xfId="19105" xr:uid="{00000000-0005-0000-0000-0000BC480000}"/>
    <cellStyle name="Date 4 2 2 2 3 2 3 2 3" xfId="19106" xr:uid="{00000000-0005-0000-0000-0000BD480000}"/>
    <cellStyle name="Date 4 2 2 2 3 2 3 2 3 2" xfId="19107" xr:uid="{00000000-0005-0000-0000-0000BE480000}"/>
    <cellStyle name="Date 4 2 2 2 3 2 3 2 4" xfId="19108" xr:uid="{00000000-0005-0000-0000-0000BF480000}"/>
    <cellStyle name="Date 4 2 2 2 3 2 3 3" xfId="19109" xr:uid="{00000000-0005-0000-0000-0000C0480000}"/>
    <cellStyle name="Date 4 2 2 2 3 2 3 3 2" xfId="19110" xr:uid="{00000000-0005-0000-0000-0000C1480000}"/>
    <cellStyle name="Date 4 2 2 2 3 2 3 3 2 2" xfId="19111" xr:uid="{00000000-0005-0000-0000-0000C2480000}"/>
    <cellStyle name="Date 4 2 2 2 3 2 3 4" xfId="19112" xr:uid="{00000000-0005-0000-0000-0000C3480000}"/>
    <cellStyle name="Date 4 2 2 2 3 2 3 5" xfId="19113" xr:uid="{00000000-0005-0000-0000-0000C4480000}"/>
    <cellStyle name="Date 4 2 2 2 3 2 3 6" xfId="19114" xr:uid="{00000000-0005-0000-0000-0000C5480000}"/>
    <cellStyle name="Date 4 2 2 2 3 2 3 7" xfId="19115" xr:uid="{00000000-0005-0000-0000-0000C6480000}"/>
    <cellStyle name="Date 4 2 2 2 3 2 4" xfId="19116" xr:uid="{00000000-0005-0000-0000-0000C7480000}"/>
    <cellStyle name="Date 4 2 2 2 3 2 4 2" xfId="19117" xr:uid="{00000000-0005-0000-0000-0000C8480000}"/>
    <cellStyle name="Date 4 2 2 2 3 2 4 3" xfId="19118" xr:uid="{00000000-0005-0000-0000-0000C9480000}"/>
    <cellStyle name="Date 4 2 2 2 3 2 4 3 2" xfId="19119" xr:uid="{00000000-0005-0000-0000-0000CA480000}"/>
    <cellStyle name="Date 4 2 2 2 3 2 5" xfId="19120" xr:uid="{00000000-0005-0000-0000-0000CB480000}"/>
    <cellStyle name="Date 4 2 2 2 3 3" xfId="19121" xr:uid="{00000000-0005-0000-0000-0000CC480000}"/>
    <cellStyle name="Date 4 2 2 2 3 3 2" xfId="19122" xr:uid="{00000000-0005-0000-0000-0000CD480000}"/>
    <cellStyle name="Date 4 2 2 2 3 3 2 2" xfId="19123" xr:uid="{00000000-0005-0000-0000-0000CE480000}"/>
    <cellStyle name="Date 4 2 2 2 3 3 2 2 2" xfId="19124" xr:uid="{00000000-0005-0000-0000-0000CF480000}"/>
    <cellStyle name="Date 4 2 2 2 3 3 2 2 3" xfId="19125" xr:uid="{00000000-0005-0000-0000-0000D0480000}"/>
    <cellStyle name="Date 4 2 2 2 3 3 2 2 3 2" xfId="19126" xr:uid="{00000000-0005-0000-0000-0000D1480000}"/>
    <cellStyle name="Date 4 2 2 2 3 3 2 2 4" xfId="19127" xr:uid="{00000000-0005-0000-0000-0000D2480000}"/>
    <cellStyle name="Date 4 2 2 2 3 3 2 3" xfId="19128" xr:uid="{00000000-0005-0000-0000-0000D3480000}"/>
    <cellStyle name="Date 4 2 2 2 3 3 2 3 2" xfId="19129" xr:uid="{00000000-0005-0000-0000-0000D4480000}"/>
    <cellStyle name="Date 4 2 2 2 3 3 2 3 2 2" xfId="19130" xr:uid="{00000000-0005-0000-0000-0000D5480000}"/>
    <cellStyle name="Date 4 2 2 2 3 3 2 4" xfId="19131" xr:uid="{00000000-0005-0000-0000-0000D6480000}"/>
    <cellStyle name="Date 4 2 2 2 3 3 2 5" xfId="19132" xr:uid="{00000000-0005-0000-0000-0000D7480000}"/>
    <cellStyle name="Date 4 2 2 2 3 3 2 6" xfId="19133" xr:uid="{00000000-0005-0000-0000-0000D8480000}"/>
    <cellStyle name="Date 4 2 2 2 3 3 2 7" xfId="19134" xr:uid="{00000000-0005-0000-0000-0000D9480000}"/>
    <cellStyle name="Date 4 2 2 2 3 3 3" xfId="19135" xr:uid="{00000000-0005-0000-0000-0000DA480000}"/>
    <cellStyle name="Date 4 2 2 2 3 3 3 2" xfId="19136" xr:uid="{00000000-0005-0000-0000-0000DB480000}"/>
    <cellStyle name="Date 4 2 2 2 3 3 3 3" xfId="19137" xr:uid="{00000000-0005-0000-0000-0000DC480000}"/>
    <cellStyle name="Date 4 2 2 2 3 3 3 3 2" xfId="19138" xr:uid="{00000000-0005-0000-0000-0000DD480000}"/>
    <cellStyle name="Date 4 2 2 2 3 3 3 4" xfId="19139" xr:uid="{00000000-0005-0000-0000-0000DE480000}"/>
    <cellStyle name="Date 4 2 2 2 3 3 4" xfId="19140" xr:uid="{00000000-0005-0000-0000-0000DF480000}"/>
    <cellStyle name="Date 4 2 2 2 3 3 4 2" xfId="19141" xr:uid="{00000000-0005-0000-0000-0000E0480000}"/>
    <cellStyle name="Date 4 2 2 2 3 3 4 2 2" xfId="19142" xr:uid="{00000000-0005-0000-0000-0000E1480000}"/>
    <cellStyle name="Date 4 2 2 2 3 3 5" xfId="19143" xr:uid="{00000000-0005-0000-0000-0000E2480000}"/>
    <cellStyle name="Date 4 2 2 2 3 3 6" xfId="19144" xr:uid="{00000000-0005-0000-0000-0000E3480000}"/>
    <cellStyle name="Date 4 2 2 2 3 3 7" xfId="19145" xr:uid="{00000000-0005-0000-0000-0000E4480000}"/>
    <cellStyle name="Date 4 2 2 2 3 3 8" xfId="19146" xr:uid="{00000000-0005-0000-0000-0000E5480000}"/>
    <cellStyle name="Date 4 2 2 2 3 4" xfId="19147" xr:uid="{00000000-0005-0000-0000-0000E6480000}"/>
    <cellStyle name="Date 4 2 2 2 3 4 2" xfId="19148" xr:uid="{00000000-0005-0000-0000-0000E7480000}"/>
    <cellStyle name="Date 4 2 2 2 3 4 2 2" xfId="19149" xr:uid="{00000000-0005-0000-0000-0000E8480000}"/>
    <cellStyle name="Date 4 2 2 2 3 4 2 3" xfId="19150" xr:uid="{00000000-0005-0000-0000-0000E9480000}"/>
    <cellStyle name="Date 4 2 2 2 3 4 2 3 2" xfId="19151" xr:uid="{00000000-0005-0000-0000-0000EA480000}"/>
    <cellStyle name="Date 4 2 2 2 3 4 2 4" xfId="19152" xr:uid="{00000000-0005-0000-0000-0000EB480000}"/>
    <cellStyle name="Date 4 2 2 2 3 4 3" xfId="19153" xr:uid="{00000000-0005-0000-0000-0000EC480000}"/>
    <cellStyle name="Date 4 2 2 2 3 4 3 2" xfId="19154" xr:uid="{00000000-0005-0000-0000-0000ED480000}"/>
    <cellStyle name="Date 4 2 2 2 3 4 3 2 2" xfId="19155" xr:uid="{00000000-0005-0000-0000-0000EE480000}"/>
    <cellStyle name="Date 4 2 2 2 3 4 4" xfId="19156" xr:uid="{00000000-0005-0000-0000-0000EF480000}"/>
    <cellStyle name="Date 4 2 2 2 3 4 5" xfId="19157" xr:uid="{00000000-0005-0000-0000-0000F0480000}"/>
    <cellStyle name="Date 4 2 2 2 3 4 6" xfId="19158" xr:uid="{00000000-0005-0000-0000-0000F1480000}"/>
    <cellStyle name="Date 4 2 2 2 3 4 7" xfId="19159" xr:uid="{00000000-0005-0000-0000-0000F2480000}"/>
    <cellStyle name="Date 4 2 2 2 3 5" xfId="19160" xr:uid="{00000000-0005-0000-0000-0000F3480000}"/>
    <cellStyle name="Date 4 2 2 2 3 5 2" xfId="19161" xr:uid="{00000000-0005-0000-0000-0000F4480000}"/>
    <cellStyle name="Date 4 2 2 2 3 5 3" xfId="19162" xr:uid="{00000000-0005-0000-0000-0000F5480000}"/>
    <cellStyle name="Date 4 2 2 2 3 5 3 2" xfId="19163" xr:uid="{00000000-0005-0000-0000-0000F6480000}"/>
    <cellStyle name="Date 4 2 2 2 3 6" xfId="19164" xr:uid="{00000000-0005-0000-0000-0000F7480000}"/>
    <cellStyle name="Date 4 2 2 2 3 7" xfId="19165" xr:uid="{00000000-0005-0000-0000-0000F8480000}"/>
    <cellStyle name="Date 4 2 2 2 3 8" xfId="19166" xr:uid="{00000000-0005-0000-0000-0000F9480000}"/>
    <cellStyle name="Date 4 2 2 2 3 9" xfId="19167" xr:uid="{00000000-0005-0000-0000-0000FA480000}"/>
    <cellStyle name="Date 4 2 2 2 4" xfId="19168" xr:uid="{00000000-0005-0000-0000-0000FB480000}"/>
    <cellStyle name="Date 4 2 2 2 4 2" xfId="19169" xr:uid="{00000000-0005-0000-0000-0000FC480000}"/>
    <cellStyle name="Date 4 2 2 2 4 2 2" xfId="19170" xr:uid="{00000000-0005-0000-0000-0000FD480000}"/>
    <cellStyle name="Date 4 2 2 2 4 2 2 2" xfId="19171" xr:uid="{00000000-0005-0000-0000-0000FE480000}"/>
    <cellStyle name="Date 4 2 2 2 4 2 2 2 2" xfId="19172" xr:uid="{00000000-0005-0000-0000-0000FF480000}"/>
    <cellStyle name="Date 4 2 2 2 4 2 2 2 2 2" xfId="19173" xr:uid="{00000000-0005-0000-0000-000000490000}"/>
    <cellStyle name="Date 4 2 2 2 4 2 2 2 2 3" xfId="19174" xr:uid="{00000000-0005-0000-0000-000001490000}"/>
    <cellStyle name="Date 4 2 2 2 4 2 2 2 2 3 2" xfId="19175" xr:uid="{00000000-0005-0000-0000-000002490000}"/>
    <cellStyle name="Date 4 2 2 2 4 2 2 2 2 4" xfId="19176" xr:uid="{00000000-0005-0000-0000-000003490000}"/>
    <cellStyle name="Date 4 2 2 2 4 2 2 2 3" xfId="19177" xr:uid="{00000000-0005-0000-0000-000004490000}"/>
    <cellStyle name="Date 4 2 2 2 4 2 2 2 3 2" xfId="19178" xr:uid="{00000000-0005-0000-0000-000005490000}"/>
    <cellStyle name="Date 4 2 2 2 4 2 2 2 3 2 2" xfId="19179" xr:uid="{00000000-0005-0000-0000-000006490000}"/>
    <cellStyle name="Date 4 2 2 2 4 2 2 2 4" xfId="19180" xr:uid="{00000000-0005-0000-0000-000007490000}"/>
    <cellStyle name="Date 4 2 2 2 4 2 2 2 5" xfId="19181" xr:uid="{00000000-0005-0000-0000-000008490000}"/>
    <cellStyle name="Date 4 2 2 2 4 2 2 2 6" xfId="19182" xr:uid="{00000000-0005-0000-0000-000009490000}"/>
    <cellStyle name="Date 4 2 2 2 4 2 2 2 7" xfId="19183" xr:uid="{00000000-0005-0000-0000-00000A490000}"/>
    <cellStyle name="Date 4 2 2 2 4 2 2 3" xfId="19184" xr:uid="{00000000-0005-0000-0000-00000B490000}"/>
    <cellStyle name="Date 4 2 2 2 4 2 2 3 2" xfId="19185" xr:uid="{00000000-0005-0000-0000-00000C490000}"/>
    <cellStyle name="Date 4 2 2 2 4 2 2 3 3" xfId="19186" xr:uid="{00000000-0005-0000-0000-00000D490000}"/>
    <cellStyle name="Date 4 2 2 2 4 2 2 3 3 2" xfId="19187" xr:uid="{00000000-0005-0000-0000-00000E490000}"/>
    <cellStyle name="Date 4 2 2 2 4 2 2 3 4" xfId="19188" xr:uid="{00000000-0005-0000-0000-00000F490000}"/>
    <cellStyle name="Date 4 2 2 2 4 2 2 4" xfId="19189" xr:uid="{00000000-0005-0000-0000-000010490000}"/>
    <cellStyle name="Date 4 2 2 2 4 2 2 4 2" xfId="19190" xr:uid="{00000000-0005-0000-0000-000011490000}"/>
    <cellStyle name="Date 4 2 2 2 4 2 2 4 2 2" xfId="19191" xr:uid="{00000000-0005-0000-0000-000012490000}"/>
    <cellStyle name="Date 4 2 2 2 4 2 2 5" xfId="19192" xr:uid="{00000000-0005-0000-0000-000013490000}"/>
    <cellStyle name="Date 4 2 2 2 4 2 2 6" xfId="19193" xr:uid="{00000000-0005-0000-0000-000014490000}"/>
    <cellStyle name="Date 4 2 2 2 4 2 2 7" xfId="19194" xr:uid="{00000000-0005-0000-0000-000015490000}"/>
    <cellStyle name="Date 4 2 2 2 4 2 2 8" xfId="19195" xr:uid="{00000000-0005-0000-0000-000016490000}"/>
    <cellStyle name="Date 4 2 2 2 4 2 3" xfId="19196" xr:uid="{00000000-0005-0000-0000-000017490000}"/>
    <cellStyle name="Date 4 2 2 2 4 2 3 2" xfId="19197" xr:uid="{00000000-0005-0000-0000-000018490000}"/>
    <cellStyle name="Date 4 2 2 2 4 2 3 2 2" xfId="19198" xr:uid="{00000000-0005-0000-0000-000019490000}"/>
    <cellStyle name="Date 4 2 2 2 4 2 3 2 3" xfId="19199" xr:uid="{00000000-0005-0000-0000-00001A490000}"/>
    <cellStyle name="Date 4 2 2 2 4 2 3 2 3 2" xfId="19200" xr:uid="{00000000-0005-0000-0000-00001B490000}"/>
    <cellStyle name="Date 4 2 2 2 4 2 3 2 4" xfId="19201" xr:uid="{00000000-0005-0000-0000-00001C490000}"/>
    <cellStyle name="Date 4 2 2 2 4 2 3 3" xfId="19202" xr:uid="{00000000-0005-0000-0000-00001D490000}"/>
    <cellStyle name="Date 4 2 2 2 4 2 3 3 2" xfId="19203" xr:uid="{00000000-0005-0000-0000-00001E490000}"/>
    <cellStyle name="Date 4 2 2 2 4 2 3 3 2 2" xfId="19204" xr:uid="{00000000-0005-0000-0000-00001F490000}"/>
    <cellStyle name="Date 4 2 2 2 4 2 3 4" xfId="19205" xr:uid="{00000000-0005-0000-0000-000020490000}"/>
    <cellStyle name="Date 4 2 2 2 4 2 3 5" xfId="19206" xr:uid="{00000000-0005-0000-0000-000021490000}"/>
    <cellStyle name="Date 4 2 2 2 4 2 3 6" xfId="19207" xr:uid="{00000000-0005-0000-0000-000022490000}"/>
    <cellStyle name="Date 4 2 2 2 4 2 3 7" xfId="19208" xr:uid="{00000000-0005-0000-0000-000023490000}"/>
    <cellStyle name="Date 4 2 2 2 4 2 4" xfId="19209" xr:uid="{00000000-0005-0000-0000-000024490000}"/>
    <cellStyle name="Date 4 2 2 2 4 2 4 2" xfId="19210" xr:uid="{00000000-0005-0000-0000-000025490000}"/>
    <cellStyle name="Date 4 2 2 2 4 2 4 3" xfId="19211" xr:uid="{00000000-0005-0000-0000-000026490000}"/>
    <cellStyle name="Date 4 2 2 2 4 2 4 3 2" xfId="19212" xr:uid="{00000000-0005-0000-0000-000027490000}"/>
    <cellStyle name="Date 4 2 2 2 4 2 5" xfId="19213" xr:uid="{00000000-0005-0000-0000-000028490000}"/>
    <cellStyle name="Date 4 2 2 2 4 3" xfId="19214" xr:uid="{00000000-0005-0000-0000-000029490000}"/>
    <cellStyle name="Date 4 2 2 2 4 3 2" xfId="19215" xr:uid="{00000000-0005-0000-0000-00002A490000}"/>
    <cellStyle name="Date 4 2 2 2 4 3 2 2" xfId="19216" xr:uid="{00000000-0005-0000-0000-00002B490000}"/>
    <cellStyle name="Date 4 2 2 2 4 3 2 2 2" xfId="19217" xr:uid="{00000000-0005-0000-0000-00002C490000}"/>
    <cellStyle name="Date 4 2 2 2 4 3 2 2 3" xfId="19218" xr:uid="{00000000-0005-0000-0000-00002D490000}"/>
    <cellStyle name="Date 4 2 2 2 4 3 2 2 3 2" xfId="19219" xr:uid="{00000000-0005-0000-0000-00002E490000}"/>
    <cellStyle name="Date 4 2 2 2 4 3 2 2 4" xfId="19220" xr:uid="{00000000-0005-0000-0000-00002F490000}"/>
    <cellStyle name="Date 4 2 2 2 4 3 2 3" xfId="19221" xr:uid="{00000000-0005-0000-0000-000030490000}"/>
    <cellStyle name="Date 4 2 2 2 4 3 2 3 2" xfId="19222" xr:uid="{00000000-0005-0000-0000-000031490000}"/>
    <cellStyle name="Date 4 2 2 2 4 3 2 3 2 2" xfId="19223" xr:uid="{00000000-0005-0000-0000-000032490000}"/>
    <cellStyle name="Date 4 2 2 2 4 3 2 4" xfId="19224" xr:uid="{00000000-0005-0000-0000-000033490000}"/>
    <cellStyle name="Date 4 2 2 2 4 3 2 5" xfId="19225" xr:uid="{00000000-0005-0000-0000-000034490000}"/>
    <cellStyle name="Date 4 2 2 2 4 3 2 6" xfId="19226" xr:uid="{00000000-0005-0000-0000-000035490000}"/>
    <cellStyle name="Date 4 2 2 2 4 3 2 7" xfId="19227" xr:uid="{00000000-0005-0000-0000-000036490000}"/>
    <cellStyle name="Date 4 2 2 2 4 3 3" xfId="19228" xr:uid="{00000000-0005-0000-0000-000037490000}"/>
    <cellStyle name="Date 4 2 2 2 4 3 3 2" xfId="19229" xr:uid="{00000000-0005-0000-0000-000038490000}"/>
    <cellStyle name="Date 4 2 2 2 4 3 3 3" xfId="19230" xr:uid="{00000000-0005-0000-0000-000039490000}"/>
    <cellStyle name="Date 4 2 2 2 4 3 3 3 2" xfId="19231" xr:uid="{00000000-0005-0000-0000-00003A490000}"/>
    <cellStyle name="Date 4 2 2 2 4 3 3 4" xfId="19232" xr:uid="{00000000-0005-0000-0000-00003B490000}"/>
    <cellStyle name="Date 4 2 2 2 4 3 4" xfId="19233" xr:uid="{00000000-0005-0000-0000-00003C490000}"/>
    <cellStyle name="Date 4 2 2 2 4 3 4 2" xfId="19234" xr:uid="{00000000-0005-0000-0000-00003D490000}"/>
    <cellStyle name="Date 4 2 2 2 4 3 4 2 2" xfId="19235" xr:uid="{00000000-0005-0000-0000-00003E490000}"/>
    <cellStyle name="Date 4 2 2 2 4 3 5" xfId="19236" xr:uid="{00000000-0005-0000-0000-00003F490000}"/>
    <cellStyle name="Date 4 2 2 2 4 3 6" xfId="19237" xr:uid="{00000000-0005-0000-0000-000040490000}"/>
    <cellStyle name="Date 4 2 2 2 4 3 7" xfId="19238" xr:uid="{00000000-0005-0000-0000-000041490000}"/>
    <cellStyle name="Date 4 2 2 2 4 3 8" xfId="19239" xr:uid="{00000000-0005-0000-0000-000042490000}"/>
    <cellStyle name="Date 4 2 2 2 4 4" xfId="19240" xr:uid="{00000000-0005-0000-0000-000043490000}"/>
    <cellStyle name="Date 4 2 2 2 4 4 2" xfId="19241" xr:uid="{00000000-0005-0000-0000-000044490000}"/>
    <cellStyle name="Date 4 2 2 2 4 4 2 2" xfId="19242" xr:uid="{00000000-0005-0000-0000-000045490000}"/>
    <cellStyle name="Date 4 2 2 2 4 4 2 3" xfId="19243" xr:uid="{00000000-0005-0000-0000-000046490000}"/>
    <cellStyle name="Date 4 2 2 2 4 4 2 3 2" xfId="19244" xr:uid="{00000000-0005-0000-0000-000047490000}"/>
    <cellStyle name="Date 4 2 2 2 4 4 2 4" xfId="19245" xr:uid="{00000000-0005-0000-0000-000048490000}"/>
    <cellStyle name="Date 4 2 2 2 4 4 3" xfId="19246" xr:uid="{00000000-0005-0000-0000-000049490000}"/>
    <cellStyle name="Date 4 2 2 2 4 4 3 2" xfId="19247" xr:uid="{00000000-0005-0000-0000-00004A490000}"/>
    <cellStyle name="Date 4 2 2 2 4 4 3 2 2" xfId="19248" xr:uid="{00000000-0005-0000-0000-00004B490000}"/>
    <cellStyle name="Date 4 2 2 2 4 4 4" xfId="19249" xr:uid="{00000000-0005-0000-0000-00004C490000}"/>
    <cellStyle name="Date 4 2 2 2 4 4 5" xfId="19250" xr:uid="{00000000-0005-0000-0000-00004D490000}"/>
    <cellStyle name="Date 4 2 2 2 4 4 6" xfId="19251" xr:uid="{00000000-0005-0000-0000-00004E490000}"/>
    <cellStyle name="Date 4 2 2 2 4 4 7" xfId="19252" xr:uid="{00000000-0005-0000-0000-00004F490000}"/>
    <cellStyle name="Date 4 2 2 2 4 5" xfId="19253" xr:uid="{00000000-0005-0000-0000-000050490000}"/>
    <cellStyle name="Date 4 2 2 2 4 5 2" xfId="19254" xr:uid="{00000000-0005-0000-0000-000051490000}"/>
    <cellStyle name="Date 4 2 2 2 4 5 3" xfId="19255" xr:uid="{00000000-0005-0000-0000-000052490000}"/>
    <cellStyle name="Date 4 2 2 2 4 5 3 2" xfId="19256" xr:uid="{00000000-0005-0000-0000-000053490000}"/>
    <cellStyle name="Date 4 2 2 2 4 6" xfId="19257" xr:uid="{00000000-0005-0000-0000-000054490000}"/>
    <cellStyle name="Date 4 2 2 2 4 7" xfId="19258" xr:uid="{00000000-0005-0000-0000-000055490000}"/>
    <cellStyle name="Date 4 2 2 2 4 8" xfId="19259" xr:uid="{00000000-0005-0000-0000-000056490000}"/>
    <cellStyle name="Date 4 2 2 2 4 9" xfId="19260" xr:uid="{00000000-0005-0000-0000-000057490000}"/>
    <cellStyle name="Date 4 2 2 2 5" xfId="19261" xr:uid="{00000000-0005-0000-0000-000058490000}"/>
    <cellStyle name="Date 4 2 2 2 5 2" xfId="19262" xr:uid="{00000000-0005-0000-0000-000059490000}"/>
    <cellStyle name="Date 4 2 2 2 5 2 2" xfId="19263" xr:uid="{00000000-0005-0000-0000-00005A490000}"/>
    <cellStyle name="Date 4 2 2 2 5 2 2 2" xfId="19264" xr:uid="{00000000-0005-0000-0000-00005B490000}"/>
    <cellStyle name="Date 4 2 2 2 5 2 2 3" xfId="19265" xr:uid="{00000000-0005-0000-0000-00005C490000}"/>
    <cellStyle name="Date 4 2 2 2 5 2 2 3 2" xfId="19266" xr:uid="{00000000-0005-0000-0000-00005D490000}"/>
    <cellStyle name="Date 4 2 2 2 5 2 2 4" xfId="19267" xr:uid="{00000000-0005-0000-0000-00005E490000}"/>
    <cellStyle name="Date 4 2 2 2 5 2 3" xfId="19268" xr:uid="{00000000-0005-0000-0000-00005F490000}"/>
    <cellStyle name="Date 4 2 2 2 5 2 3 2" xfId="19269" xr:uid="{00000000-0005-0000-0000-000060490000}"/>
    <cellStyle name="Date 4 2 2 2 5 2 3 2 2" xfId="19270" xr:uid="{00000000-0005-0000-0000-000061490000}"/>
    <cellStyle name="Date 4 2 2 2 5 2 4" xfId="19271" xr:uid="{00000000-0005-0000-0000-000062490000}"/>
    <cellStyle name="Date 4 2 2 2 5 2 5" xfId="19272" xr:uid="{00000000-0005-0000-0000-000063490000}"/>
    <cellStyle name="Date 4 2 2 2 5 2 6" xfId="19273" xr:uid="{00000000-0005-0000-0000-000064490000}"/>
    <cellStyle name="Date 4 2 2 2 5 2 7" xfId="19274" xr:uid="{00000000-0005-0000-0000-000065490000}"/>
    <cellStyle name="Date 4 2 2 2 5 3" xfId="19275" xr:uid="{00000000-0005-0000-0000-000066490000}"/>
    <cellStyle name="Date 4 2 2 2 5 3 2" xfId="19276" xr:uid="{00000000-0005-0000-0000-000067490000}"/>
    <cellStyle name="Date 4 2 2 2 5 3 3" xfId="19277" xr:uid="{00000000-0005-0000-0000-000068490000}"/>
    <cellStyle name="Date 4 2 2 2 5 3 3 2" xfId="19278" xr:uid="{00000000-0005-0000-0000-000069490000}"/>
    <cellStyle name="Date 4 2 2 2 5 3 4" xfId="19279" xr:uid="{00000000-0005-0000-0000-00006A490000}"/>
    <cellStyle name="Date 4 2 2 2 5 4" xfId="19280" xr:uid="{00000000-0005-0000-0000-00006B490000}"/>
    <cellStyle name="Date 4 2 2 2 5 4 2" xfId="19281" xr:uid="{00000000-0005-0000-0000-00006C490000}"/>
    <cellStyle name="Date 4 2 2 2 5 4 2 2" xfId="19282" xr:uid="{00000000-0005-0000-0000-00006D490000}"/>
    <cellStyle name="Date 4 2 2 2 5 5" xfId="19283" xr:uid="{00000000-0005-0000-0000-00006E490000}"/>
    <cellStyle name="Date 4 2 2 2 5 6" xfId="19284" xr:uid="{00000000-0005-0000-0000-00006F490000}"/>
    <cellStyle name="Date 4 2 2 2 5 7" xfId="19285" xr:uid="{00000000-0005-0000-0000-000070490000}"/>
    <cellStyle name="Date 4 2 2 2 5 8" xfId="19286" xr:uid="{00000000-0005-0000-0000-000071490000}"/>
    <cellStyle name="Date 4 2 2 2 6" xfId="19287" xr:uid="{00000000-0005-0000-0000-000072490000}"/>
    <cellStyle name="Date 4 2 2 2 6 2" xfId="19288" xr:uid="{00000000-0005-0000-0000-000073490000}"/>
    <cellStyle name="Date 4 2 2 2 6 2 2" xfId="19289" xr:uid="{00000000-0005-0000-0000-000074490000}"/>
    <cellStyle name="Date 4 2 2 2 6 2 3" xfId="19290" xr:uid="{00000000-0005-0000-0000-000075490000}"/>
    <cellStyle name="Date 4 2 2 2 6 2 3 2" xfId="19291" xr:uid="{00000000-0005-0000-0000-000076490000}"/>
    <cellStyle name="Date 4 2 2 2 6 2 4" xfId="19292" xr:uid="{00000000-0005-0000-0000-000077490000}"/>
    <cellStyle name="Date 4 2 2 2 6 3" xfId="19293" xr:uid="{00000000-0005-0000-0000-000078490000}"/>
    <cellStyle name="Date 4 2 2 2 6 3 2" xfId="19294" xr:uid="{00000000-0005-0000-0000-000079490000}"/>
    <cellStyle name="Date 4 2 2 2 6 3 2 2" xfId="19295" xr:uid="{00000000-0005-0000-0000-00007A490000}"/>
    <cellStyle name="Date 4 2 2 2 6 4" xfId="19296" xr:uid="{00000000-0005-0000-0000-00007B490000}"/>
    <cellStyle name="Date 4 2 2 2 6 5" xfId="19297" xr:uid="{00000000-0005-0000-0000-00007C490000}"/>
    <cellStyle name="Date 4 2 2 2 6 6" xfId="19298" xr:uid="{00000000-0005-0000-0000-00007D490000}"/>
    <cellStyle name="Date 4 2 2 2 6 7" xfId="19299" xr:uid="{00000000-0005-0000-0000-00007E490000}"/>
    <cellStyle name="Date 4 2 2 2 7" xfId="19300" xr:uid="{00000000-0005-0000-0000-00007F490000}"/>
    <cellStyle name="Date 4 2 2 2 7 2" xfId="19301" xr:uid="{00000000-0005-0000-0000-000080490000}"/>
    <cellStyle name="Date 4 2 2 2 7 3" xfId="19302" xr:uid="{00000000-0005-0000-0000-000081490000}"/>
    <cellStyle name="Date 4 2 2 2 7 3 2" xfId="19303" xr:uid="{00000000-0005-0000-0000-000082490000}"/>
    <cellStyle name="Date 4 2 2 2 8" xfId="19304" xr:uid="{00000000-0005-0000-0000-000083490000}"/>
    <cellStyle name="Date 4 2 2 3" xfId="19305" xr:uid="{00000000-0005-0000-0000-000084490000}"/>
    <cellStyle name="Date 4 2 2 3 10" xfId="19306" xr:uid="{00000000-0005-0000-0000-000085490000}"/>
    <cellStyle name="Date 4 2 2 3 11" xfId="19307" xr:uid="{00000000-0005-0000-0000-000086490000}"/>
    <cellStyle name="Date 4 2 2 3 2" xfId="19308" xr:uid="{00000000-0005-0000-0000-000087490000}"/>
    <cellStyle name="Date 4 2 2 3 2 2" xfId="19309" xr:uid="{00000000-0005-0000-0000-000088490000}"/>
    <cellStyle name="Date 4 2 2 3 2 2 2" xfId="19310" xr:uid="{00000000-0005-0000-0000-000089490000}"/>
    <cellStyle name="Date 4 2 2 3 2 2 2 2" xfId="19311" xr:uid="{00000000-0005-0000-0000-00008A490000}"/>
    <cellStyle name="Date 4 2 2 3 2 2 2 2 2" xfId="19312" xr:uid="{00000000-0005-0000-0000-00008B490000}"/>
    <cellStyle name="Date 4 2 2 3 2 2 2 2 2 2" xfId="19313" xr:uid="{00000000-0005-0000-0000-00008C490000}"/>
    <cellStyle name="Date 4 2 2 3 2 2 2 2 2 3" xfId="19314" xr:uid="{00000000-0005-0000-0000-00008D490000}"/>
    <cellStyle name="Date 4 2 2 3 2 2 2 2 2 3 2" xfId="19315" xr:uid="{00000000-0005-0000-0000-00008E490000}"/>
    <cellStyle name="Date 4 2 2 3 2 2 2 2 2 4" xfId="19316" xr:uid="{00000000-0005-0000-0000-00008F490000}"/>
    <cellStyle name="Date 4 2 2 3 2 2 2 2 3" xfId="19317" xr:uid="{00000000-0005-0000-0000-000090490000}"/>
    <cellStyle name="Date 4 2 2 3 2 2 2 2 3 2" xfId="19318" xr:uid="{00000000-0005-0000-0000-000091490000}"/>
    <cellStyle name="Date 4 2 2 3 2 2 2 2 3 2 2" xfId="19319" xr:uid="{00000000-0005-0000-0000-000092490000}"/>
    <cellStyle name="Date 4 2 2 3 2 2 2 2 4" xfId="19320" xr:uid="{00000000-0005-0000-0000-000093490000}"/>
    <cellStyle name="Date 4 2 2 3 2 2 2 2 5" xfId="19321" xr:uid="{00000000-0005-0000-0000-000094490000}"/>
    <cellStyle name="Date 4 2 2 3 2 2 2 2 6" xfId="19322" xr:uid="{00000000-0005-0000-0000-000095490000}"/>
    <cellStyle name="Date 4 2 2 3 2 2 2 2 7" xfId="19323" xr:uid="{00000000-0005-0000-0000-000096490000}"/>
    <cellStyle name="Date 4 2 2 3 2 2 2 3" xfId="19324" xr:uid="{00000000-0005-0000-0000-000097490000}"/>
    <cellStyle name="Date 4 2 2 3 2 2 2 3 2" xfId="19325" xr:uid="{00000000-0005-0000-0000-000098490000}"/>
    <cellStyle name="Date 4 2 2 3 2 2 2 3 3" xfId="19326" xr:uid="{00000000-0005-0000-0000-000099490000}"/>
    <cellStyle name="Date 4 2 2 3 2 2 2 3 3 2" xfId="19327" xr:uid="{00000000-0005-0000-0000-00009A490000}"/>
    <cellStyle name="Date 4 2 2 3 2 2 2 3 4" xfId="19328" xr:uid="{00000000-0005-0000-0000-00009B490000}"/>
    <cellStyle name="Date 4 2 2 3 2 2 2 4" xfId="19329" xr:uid="{00000000-0005-0000-0000-00009C490000}"/>
    <cellStyle name="Date 4 2 2 3 2 2 2 4 2" xfId="19330" xr:uid="{00000000-0005-0000-0000-00009D490000}"/>
    <cellStyle name="Date 4 2 2 3 2 2 2 4 2 2" xfId="19331" xr:uid="{00000000-0005-0000-0000-00009E490000}"/>
    <cellStyle name="Date 4 2 2 3 2 2 2 5" xfId="19332" xr:uid="{00000000-0005-0000-0000-00009F490000}"/>
    <cellStyle name="Date 4 2 2 3 2 2 2 6" xfId="19333" xr:uid="{00000000-0005-0000-0000-0000A0490000}"/>
    <cellStyle name="Date 4 2 2 3 2 2 2 7" xfId="19334" xr:uid="{00000000-0005-0000-0000-0000A1490000}"/>
    <cellStyle name="Date 4 2 2 3 2 2 2 8" xfId="19335" xr:uid="{00000000-0005-0000-0000-0000A2490000}"/>
    <cellStyle name="Date 4 2 2 3 2 2 3" xfId="19336" xr:uid="{00000000-0005-0000-0000-0000A3490000}"/>
    <cellStyle name="Date 4 2 2 3 2 2 3 2" xfId="19337" xr:uid="{00000000-0005-0000-0000-0000A4490000}"/>
    <cellStyle name="Date 4 2 2 3 2 2 3 2 2" xfId="19338" xr:uid="{00000000-0005-0000-0000-0000A5490000}"/>
    <cellStyle name="Date 4 2 2 3 2 2 3 2 3" xfId="19339" xr:uid="{00000000-0005-0000-0000-0000A6490000}"/>
    <cellStyle name="Date 4 2 2 3 2 2 3 2 3 2" xfId="19340" xr:uid="{00000000-0005-0000-0000-0000A7490000}"/>
    <cellStyle name="Date 4 2 2 3 2 2 3 2 4" xfId="19341" xr:uid="{00000000-0005-0000-0000-0000A8490000}"/>
    <cellStyle name="Date 4 2 2 3 2 2 3 3" xfId="19342" xr:uid="{00000000-0005-0000-0000-0000A9490000}"/>
    <cellStyle name="Date 4 2 2 3 2 2 3 3 2" xfId="19343" xr:uid="{00000000-0005-0000-0000-0000AA490000}"/>
    <cellStyle name="Date 4 2 2 3 2 2 3 3 2 2" xfId="19344" xr:uid="{00000000-0005-0000-0000-0000AB490000}"/>
    <cellStyle name="Date 4 2 2 3 2 2 3 4" xfId="19345" xr:uid="{00000000-0005-0000-0000-0000AC490000}"/>
    <cellStyle name="Date 4 2 2 3 2 2 3 5" xfId="19346" xr:uid="{00000000-0005-0000-0000-0000AD490000}"/>
    <cellStyle name="Date 4 2 2 3 2 2 3 6" xfId="19347" xr:uid="{00000000-0005-0000-0000-0000AE490000}"/>
    <cellStyle name="Date 4 2 2 3 2 2 3 7" xfId="19348" xr:uid="{00000000-0005-0000-0000-0000AF490000}"/>
    <cellStyle name="Date 4 2 2 3 2 2 4" xfId="19349" xr:uid="{00000000-0005-0000-0000-0000B0490000}"/>
    <cellStyle name="Date 4 2 2 3 2 2 4 2" xfId="19350" xr:uid="{00000000-0005-0000-0000-0000B1490000}"/>
    <cellStyle name="Date 4 2 2 3 2 2 4 3" xfId="19351" xr:uid="{00000000-0005-0000-0000-0000B2490000}"/>
    <cellStyle name="Date 4 2 2 3 2 2 4 3 2" xfId="19352" xr:uid="{00000000-0005-0000-0000-0000B3490000}"/>
    <cellStyle name="Date 4 2 2 3 2 2 5" xfId="19353" xr:uid="{00000000-0005-0000-0000-0000B4490000}"/>
    <cellStyle name="Date 4 2 2 3 2 3" xfId="19354" xr:uid="{00000000-0005-0000-0000-0000B5490000}"/>
    <cellStyle name="Date 4 2 2 3 2 3 2" xfId="19355" xr:uid="{00000000-0005-0000-0000-0000B6490000}"/>
    <cellStyle name="Date 4 2 2 3 2 3 2 2" xfId="19356" xr:uid="{00000000-0005-0000-0000-0000B7490000}"/>
    <cellStyle name="Date 4 2 2 3 2 3 2 2 2" xfId="19357" xr:uid="{00000000-0005-0000-0000-0000B8490000}"/>
    <cellStyle name="Date 4 2 2 3 2 3 2 2 3" xfId="19358" xr:uid="{00000000-0005-0000-0000-0000B9490000}"/>
    <cellStyle name="Date 4 2 2 3 2 3 2 2 3 2" xfId="19359" xr:uid="{00000000-0005-0000-0000-0000BA490000}"/>
    <cellStyle name="Date 4 2 2 3 2 3 2 2 4" xfId="19360" xr:uid="{00000000-0005-0000-0000-0000BB490000}"/>
    <cellStyle name="Date 4 2 2 3 2 3 2 3" xfId="19361" xr:uid="{00000000-0005-0000-0000-0000BC490000}"/>
    <cellStyle name="Date 4 2 2 3 2 3 2 3 2" xfId="19362" xr:uid="{00000000-0005-0000-0000-0000BD490000}"/>
    <cellStyle name="Date 4 2 2 3 2 3 2 3 2 2" xfId="19363" xr:uid="{00000000-0005-0000-0000-0000BE490000}"/>
    <cellStyle name="Date 4 2 2 3 2 3 2 4" xfId="19364" xr:uid="{00000000-0005-0000-0000-0000BF490000}"/>
    <cellStyle name="Date 4 2 2 3 2 3 2 5" xfId="19365" xr:uid="{00000000-0005-0000-0000-0000C0490000}"/>
    <cellStyle name="Date 4 2 2 3 2 3 2 6" xfId="19366" xr:uid="{00000000-0005-0000-0000-0000C1490000}"/>
    <cellStyle name="Date 4 2 2 3 2 3 2 7" xfId="19367" xr:uid="{00000000-0005-0000-0000-0000C2490000}"/>
    <cellStyle name="Date 4 2 2 3 2 3 3" xfId="19368" xr:uid="{00000000-0005-0000-0000-0000C3490000}"/>
    <cellStyle name="Date 4 2 2 3 2 3 3 2" xfId="19369" xr:uid="{00000000-0005-0000-0000-0000C4490000}"/>
    <cellStyle name="Date 4 2 2 3 2 3 3 3" xfId="19370" xr:uid="{00000000-0005-0000-0000-0000C5490000}"/>
    <cellStyle name="Date 4 2 2 3 2 3 3 3 2" xfId="19371" xr:uid="{00000000-0005-0000-0000-0000C6490000}"/>
    <cellStyle name="Date 4 2 2 3 2 3 3 4" xfId="19372" xr:uid="{00000000-0005-0000-0000-0000C7490000}"/>
    <cellStyle name="Date 4 2 2 3 2 3 4" xfId="19373" xr:uid="{00000000-0005-0000-0000-0000C8490000}"/>
    <cellStyle name="Date 4 2 2 3 2 3 4 2" xfId="19374" xr:uid="{00000000-0005-0000-0000-0000C9490000}"/>
    <cellStyle name="Date 4 2 2 3 2 3 4 2 2" xfId="19375" xr:uid="{00000000-0005-0000-0000-0000CA490000}"/>
    <cellStyle name="Date 4 2 2 3 2 3 5" xfId="19376" xr:uid="{00000000-0005-0000-0000-0000CB490000}"/>
    <cellStyle name="Date 4 2 2 3 2 3 6" xfId="19377" xr:uid="{00000000-0005-0000-0000-0000CC490000}"/>
    <cellStyle name="Date 4 2 2 3 2 3 7" xfId="19378" xr:uid="{00000000-0005-0000-0000-0000CD490000}"/>
    <cellStyle name="Date 4 2 2 3 2 3 8" xfId="19379" xr:uid="{00000000-0005-0000-0000-0000CE490000}"/>
    <cellStyle name="Date 4 2 2 3 2 4" xfId="19380" xr:uid="{00000000-0005-0000-0000-0000CF490000}"/>
    <cellStyle name="Date 4 2 2 3 2 4 2" xfId="19381" xr:uid="{00000000-0005-0000-0000-0000D0490000}"/>
    <cellStyle name="Date 4 2 2 3 2 4 2 2" xfId="19382" xr:uid="{00000000-0005-0000-0000-0000D1490000}"/>
    <cellStyle name="Date 4 2 2 3 2 4 2 3" xfId="19383" xr:uid="{00000000-0005-0000-0000-0000D2490000}"/>
    <cellStyle name="Date 4 2 2 3 2 4 2 3 2" xfId="19384" xr:uid="{00000000-0005-0000-0000-0000D3490000}"/>
    <cellStyle name="Date 4 2 2 3 2 4 2 4" xfId="19385" xr:uid="{00000000-0005-0000-0000-0000D4490000}"/>
    <cellStyle name="Date 4 2 2 3 2 4 3" xfId="19386" xr:uid="{00000000-0005-0000-0000-0000D5490000}"/>
    <cellStyle name="Date 4 2 2 3 2 4 3 2" xfId="19387" xr:uid="{00000000-0005-0000-0000-0000D6490000}"/>
    <cellStyle name="Date 4 2 2 3 2 4 3 2 2" xfId="19388" xr:uid="{00000000-0005-0000-0000-0000D7490000}"/>
    <cellStyle name="Date 4 2 2 3 2 4 4" xfId="19389" xr:uid="{00000000-0005-0000-0000-0000D8490000}"/>
    <cellStyle name="Date 4 2 2 3 2 4 5" xfId="19390" xr:uid="{00000000-0005-0000-0000-0000D9490000}"/>
    <cellStyle name="Date 4 2 2 3 2 4 6" xfId="19391" xr:uid="{00000000-0005-0000-0000-0000DA490000}"/>
    <cellStyle name="Date 4 2 2 3 2 4 7" xfId="19392" xr:uid="{00000000-0005-0000-0000-0000DB490000}"/>
    <cellStyle name="Date 4 2 2 3 2 5" xfId="19393" xr:uid="{00000000-0005-0000-0000-0000DC490000}"/>
    <cellStyle name="Date 4 2 2 3 2 5 2" xfId="19394" xr:uid="{00000000-0005-0000-0000-0000DD490000}"/>
    <cellStyle name="Date 4 2 2 3 2 5 3" xfId="19395" xr:uid="{00000000-0005-0000-0000-0000DE490000}"/>
    <cellStyle name="Date 4 2 2 3 2 5 3 2" xfId="19396" xr:uid="{00000000-0005-0000-0000-0000DF490000}"/>
    <cellStyle name="Date 4 2 2 3 2 6" xfId="19397" xr:uid="{00000000-0005-0000-0000-0000E0490000}"/>
    <cellStyle name="Date 4 2 2 3 2 7" xfId="19398" xr:uid="{00000000-0005-0000-0000-0000E1490000}"/>
    <cellStyle name="Date 4 2 2 3 2 8" xfId="19399" xr:uid="{00000000-0005-0000-0000-0000E2490000}"/>
    <cellStyle name="Date 4 2 2 3 2 9" xfId="19400" xr:uid="{00000000-0005-0000-0000-0000E3490000}"/>
    <cellStyle name="Date 4 2 2 3 3" xfId="19401" xr:uid="{00000000-0005-0000-0000-0000E4490000}"/>
    <cellStyle name="Date 4 2 2 3 3 2" xfId="19402" xr:uid="{00000000-0005-0000-0000-0000E5490000}"/>
    <cellStyle name="Date 4 2 2 3 3 2 2" xfId="19403" xr:uid="{00000000-0005-0000-0000-0000E6490000}"/>
    <cellStyle name="Date 4 2 2 3 3 2 2 2" xfId="19404" xr:uid="{00000000-0005-0000-0000-0000E7490000}"/>
    <cellStyle name="Date 4 2 2 3 3 2 2 2 2" xfId="19405" xr:uid="{00000000-0005-0000-0000-0000E8490000}"/>
    <cellStyle name="Date 4 2 2 3 3 2 2 2 3" xfId="19406" xr:uid="{00000000-0005-0000-0000-0000E9490000}"/>
    <cellStyle name="Date 4 2 2 3 3 2 2 2 3 2" xfId="19407" xr:uid="{00000000-0005-0000-0000-0000EA490000}"/>
    <cellStyle name="Date 4 2 2 3 3 2 2 2 4" xfId="19408" xr:uid="{00000000-0005-0000-0000-0000EB490000}"/>
    <cellStyle name="Date 4 2 2 3 3 2 2 3" xfId="19409" xr:uid="{00000000-0005-0000-0000-0000EC490000}"/>
    <cellStyle name="Date 4 2 2 3 3 2 2 3 2" xfId="19410" xr:uid="{00000000-0005-0000-0000-0000ED490000}"/>
    <cellStyle name="Date 4 2 2 3 3 2 2 3 2 2" xfId="19411" xr:uid="{00000000-0005-0000-0000-0000EE490000}"/>
    <cellStyle name="Date 4 2 2 3 3 2 2 4" xfId="19412" xr:uid="{00000000-0005-0000-0000-0000EF490000}"/>
    <cellStyle name="Date 4 2 2 3 3 2 2 5" xfId="19413" xr:uid="{00000000-0005-0000-0000-0000F0490000}"/>
    <cellStyle name="Date 4 2 2 3 3 2 2 6" xfId="19414" xr:uid="{00000000-0005-0000-0000-0000F1490000}"/>
    <cellStyle name="Date 4 2 2 3 3 2 2 7" xfId="19415" xr:uid="{00000000-0005-0000-0000-0000F2490000}"/>
    <cellStyle name="Date 4 2 2 3 3 2 3" xfId="19416" xr:uid="{00000000-0005-0000-0000-0000F3490000}"/>
    <cellStyle name="Date 4 2 2 3 3 2 3 2" xfId="19417" xr:uid="{00000000-0005-0000-0000-0000F4490000}"/>
    <cellStyle name="Date 4 2 2 3 3 2 3 3" xfId="19418" xr:uid="{00000000-0005-0000-0000-0000F5490000}"/>
    <cellStyle name="Date 4 2 2 3 3 2 3 3 2" xfId="19419" xr:uid="{00000000-0005-0000-0000-0000F6490000}"/>
    <cellStyle name="Date 4 2 2 3 3 2 3 4" xfId="19420" xr:uid="{00000000-0005-0000-0000-0000F7490000}"/>
    <cellStyle name="Date 4 2 2 3 3 2 4" xfId="19421" xr:uid="{00000000-0005-0000-0000-0000F8490000}"/>
    <cellStyle name="Date 4 2 2 3 3 2 4 2" xfId="19422" xr:uid="{00000000-0005-0000-0000-0000F9490000}"/>
    <cellStyle name="Date 4 2 2 3 3 2 4 2 2" xfId="19423" xr:uid="{00000000-0005-0000-0000-0000FA490000}"/>
    <cellStyle name="Date 4 2 2 3 3 2 5" xfId="19424" xr:uid="{00000000-0005-0000-0000-0000FB490000}"/>
    <cellStyle name="Date 4 2 2 3 3 2 6" xfId="19425" xr:uid="{00000000-0005-0000-0000-0000FC490000}"/>
    <cellStyle name="Date 4 2 2 3 3 2 7" xfId="19426" xr:uid="{00000000-0005-0000-0000-0000FD490000}"/>
    <cellStyle name="Date 4 2 2 3 3 2 8" xfId="19427" xr:uid="{00000000-0005-0000-0000-0000FE490000}"/>
    <cellStyle name="Date 4 2 2 3 3 3" xfId="19428" xr:uid="{00000000-0005-0000-0000-0000FF490000}"/>
    <cellStyle name="Date 4 2 2 3 3 3 2" xfId="19429" xr:uid="{00000000-0005-0000-0000-0000004A0000}"/>
    <cellStyle name="Date 4 2 2 3 3 3 2 2" xfId="19430" xr:uid="{00000000-0005-0000-0000-0000014A0000}"/>
    <cellStyle name="Date 4 2 2 3 3 3 2 3" xfId="19431" xr:uid="{00000000-0005-0000-0000-0000024A0000}"/>
    <cellStyle name="Date 4 2 2 3 3 3 2 3 2" xfId="19432" xr:uid="{00000000-0005-0000-0000-0000034A0000}"/>
    <cellStyle name="Date 4 2 2 3 3 3 2 4" xfId="19433" xr:uid="{00000000-0005-0000-0000-0000044A0000}"/>
    <cellStyle name="Date 4 2 2 3 3 3 3" xfId="19434" xr:uid="{00000000-0005-0000-0000-0000054A0000}"/>
    <cellStyle name="Date 4 2 2 3 3 3 3 2" xfId="19435" xr:uid="{00000000-0005-0000-0000-0000064A0000}"/>
    <cellStyle name="Date 4 2 2 3 3 3 3 2 2" xfId="19436" xr:uid="{00000000-0005-0000-0000-0000074A0000}"/>
    <cellStyle name="Date 4 2 2 3 3 3 4" xfId="19437" xr:uid="{00000000-0005-0000-0000-0000084A0000}"/>
    <cellStyle name="Date 4 2 2 3 3 3 5" xfId="19438" xr:uid="{00000000-0005-0000-0000-0000094A0000}"/>
    <cellStyle name="Date 4 2 2 3 3 3 6" xfId="19439" xr:uid="{00000000-0005-0000-0000-00000A4A0000}"/>
    <cellStyle name="Date 4 2 2 3 3 3 7" xfId="19440" xr:uid="{00000000-0005-0000-0000-00000B4A0000}"/>
    <cellStyle name="Date 4 2 2 3 3 4" xfId="19441" xr:uid="{00000000-0005-0000-0000-00000C4A0000}"/>
    <cellStyle name="Date 4 2 2 3 3 4 2" xfId="19442" xr:uid="{00000000-0005-0000-0000-00000D4A0000}"/>
    <cellStyle name="Date 4 2 2 3 3 4 3" xfId="19443" xr:uid="{00000000-0005-0000-0000-00000E4A0000}"/>
    <cellStyle name="Date 4 2 2 3 3 4 3 2" xfId="19444" xr:uid="{00000000-0005-0000-0000-00000F4A0000}"/>
    <cellStyle name="Date 4 2 2 3 3 5" xfId="19445" xr:uid="{00000000-0005-0000-0000-0000104A0000}"/>
    <cellStyle name="Date 4 2 2 3 4" xfId="19446" xr:uid="{00000000-0005-0000-0000-0000114A0000}"/>
    <cellStyle name="Date 4 2 2 3 4 2" xfId="19447" xr:uid="{00000000-0005-0000-0000-0000124A0000}"/>
    <cellStyle name="Date 4 2 2 3 4 2 2" xfId="19448" xr:uid="{00000000-0005-0000-0000-0000134A0000}"/>
    <cellStyle name="Date 4 2 2 3 4 2 2 2" xfId="19449" xr:uid="{00000000-0005-0000-0000-0000144A0000}"/>
    <cellStyle name="Date 4 2 2 3 4 2 2 2 2" xfId="19450" xr:uid="{00000000-0005-0000-0000-0000154A0000}"/>
    <cellStyle name="Date 4 2 2 3 4 2 2 2 2 2" xfId="19451" xr:uid="{00000000-0005-0000-0000-0000164A0000}"/>
    <cellStyle name="Date 4 2 2 3 4 2 2 2 2 3" xfId="19452" xr:uid="{00000000-0005-0000-0000-0000174A0000}"/>
    <cellStyle name="Date 4 2 2 3 4 2 2 2 2 3 2" xfId="19453" xr:uid="{00000000-0005-0000-0000-0000184A0000}"/>
    <cellStyle name="Date 4 2 2 3 4 2 2 2 2 4" xfId="19454" xr:uid="{00000000-0005-0000-0000-0000194A0000}"/>
    <cellStyle name="Date 4 2 2 3 4 2 2 2 3" xfId="19455" xr:uid="{00000000-0005-0000-0000-00001A4A0000}"/>
    <cellStyle name="Date 4 2 2 3 4 2 2 2 3 2" xfId="19456" xr:uid="{00000000-0005-0000-0000-00001B4A0000}"/>
    <cellStyle name="Date 4 2 2 3 4 2 2 2 3 2 2" xfId="19457" xr:uid="{00000000-0005-0000-0000-00001C4A0000}"/>
    <cellStyle name="Date 4 2 2 3 4 2 2 2 4" xfId="19458" xr:uid="{00000000-0005-0000-0000-00001D4A0000}"/>
    <cellStyle name="Date 4 2 2 3 4 2 2 2 5" xfId="19459" xr:uid="{00000000-0005-0000-0000-00001E4A0000}"/>
    <cellStyle name="Date 4 2 2 3 4 2 2 2 6" xfId="19460" xr:uid="{00000000-0005-0000-0000-00001F4A0000}"/>
    <cellStyle name="Date 4 2 2 3 4 2 2 2 7" xfId="19461" xr:uid="{00000000-0005-0000-0000-0000204A0000}"/>
    <cellStyle name="Date 4 2 2 3 4 2 2 3" xfId="19462" xr:uid="{00000000-0005-0000-0000-0000214A0000}"/>
    <cellStyle name="Date 4 2 2 3 4 2 2 3 2" xfId="19463" xr:uid="{00000000-0005-0000-0000-0000224A0000}"/>
    <cellStyle name="Date 4 2 2 3 4 2 2 3 3" xfId="19464" xr:uid="{00000000-0005-0000-0000-0000234A0000}"/>
    <cellStyle name="Date 4 2 2 3 4 2 2 3 3 2" xfId="19465" xr:uid="{00000000-0005-0000-0000-0000244A0000}"/>
    <cellStyle name="Date 4 2 2 3 4 2 2 3 4" xfId="19466" xr:uid="{00000000-0005-0000-0000-0000254A0000}"/>
    <cellStyle name="Date 4 2 2 3 4 2 2 4" xfId="19467" xr:uid="{00000000-0005-0000-0000-0000264A0000}"/>
    <cellStyle name="Date 4 2 2 3 4 2 2 4 2" xfId="19468" xr:uid="{00000000-0005-0000-0000-0000274A0000}"/>
    <cellStyle name="Date 4 2 2 3 4 2 2 4 2 2" xfId="19469" xr:uid="{00000000-0005-0000-0000-0000284A0000}"/>
    <cellStyle name="Date 4 2 2 3 4 2 2 5" xfId="19470" xr:uid="{00000000-0005-0000-0000-0000294A0000}"/>
    <cellStyle name="Date 4 2 2 3 4 2 2 6" xfId="19471" xr:uid="{00000000-0005-0000-0000-00002A4A0000}"/>
    <cellStyle name="Date 4 2 2 3 4 2 2 7" xfId="19472" xr:uid="{00000000-0005-0000-0000-00002B4A0000}"/>
    <cellStyle name="Date 4 2 2 3 4 2 2 8" xfId="19473" xr:uid="{00000000-0005-0000-0000-00002C4A0000}"/>
    <cellStyle name="Date 4 2 2 3 4 2 3" xfId="19474" xr:uid="{00000000-0005-0000-0000-00002D4A0000}"/>
    <cellStyle name="Date 4 2 2 3 4 2 3 2" xfId="19475" xr:uid="{00000000-0005-0000-0000-00002E4A0000}"/>
    <cellStyle name="Date 4 2 2 3 4 2 3 2 2" xfId="19476" xr:uid="{00000000-0005-0000-0000-00002F4A0000}"/>
    <cellStyle name="Date 4 2 2 3 4 2 3 2 3" xfId="19477" xr:uid="{00000000-0005-0000-0000-0000304A0000}"/>
    <cellStyle name="Date 4 2 2 3 4 2 3 2 3 2" xfId="19478" xr:uid="{00000000-0005-0000-0000-0000314A0000}"/>
    <cellStyle name="Date 4 2 2 3 4 2 3 2 4" xfId="19479" xr:uid="{00000000-0005-0000-0000-0000324A0000}"/>
    <cellStyle name="Date 4 2 2 3 4 2 3 3" xfId="19480" xr:uid="{00000000-0005-0000-0000-0000334A0000}"/>
    <cellStyle name="Date 4 2 2 3 4 2 3 3 2" xfId="19481" xr:uid="{00000000-0005-0000-0000-0000344A0000}"/>
    <cellStyle name="Date 4 2 2 3 4 2 3 3 2 2" xfId="19482" xr:uid="{00000000-0005-0000-0000-0000354A0000}"/>
    <cellStyle name="Date 4 2 2 3 4 2 3 4" xfId="19483" xr:uid="{00000000-0005-0000-0000-0000364A0000}"/>
    <cellStyle name="Date 4 2 2 3 4 2 3 5" xfId="19484" xr:uid="{00000000-0005-0000-0000-0000374A0000}"/>
    <cellStyle name="Date 4 2 2 3 4 2 3 6" xfId="19485" xr:uid="{00000000-0005-0000-0000-0000384A0000}"/>
    <cellStyle name="Date 4 2 2 3 4 2 3 7" xfId="19486" xr:uid="{00000000-0005-0000-0000-0000394A0000}"/>
    <cellStyle name="Date 4 2 2 3 4 2 4" xfId="19487" xr:uid="{00000000-0005-0000-0000-00003A4A0000}"/>
    <cellStyle name="Date 4 2 2 3 4 2 4 2" xfId="19488" xr:uid="{00000000-0005-0000-0000-00003B4A0000}"/>
    <cellStyle name="Date 4 2 2 3 4 2 4 3" xfId="19489" xr:uid="{00000000-0005-0000-0000-00003C4A0000}"/>
    <cellStyle name="Date 4 2 2 3 4 2 4 3 2" xfId="19490" xr:uid="{00000000-0005-0000-0000-00003D4A0000}"/>
    <cellStyle name="Date 4 2 2 3 4 2 5" xfId="19491" xr:uid="{00000000-0005-0000-0000-00003E4A0000}"/>
    <cellStyle name="Date 4 2 2 3 4 3" xfId="19492" xr:uid="{00000000-0005-0000-0000-00003F4A0000}"/>
    <cellStyle name="Date 4 2 2 3 4 3 2" xfId="19493" xr:uid="{00000000-0005-0000-0000-0000404A0000}"/>
    <cellStyle name="Date 4 2 2 3 4 3 2 2" xfId="19494" xr:uid="{00000000-0005-0000-0000-0000414A0000}"/>
    <cellStyle name="Date 4 2 2 3 4 3 2 2 2" xfId="19495" xr:uid="{00000000-0005-0000-0000-0000424A0000}"/>
    <cellStyle name="Date 4 2 2 3 4 3 2 2 3" xfId="19496" xr:uid="{00000000-0005-0000-0000-0000434A0000}"/>
    <cellStyle name="Date 4 2 2 3 4 3 2 2 3 2" xfId="19497" xr:uid="{00000000-0005-0000-0000-0000444A0000}"/>
    <cellStyle name="Date 4 2 2 3 4 3 2 2 4" xfId="19498" xr:uid="{00000000-0005-0000-0000-0000454A0000}"/>
    <cellStyle name="Date 4 2 2 3 4 3 2 3" xfId="19499" xr:uid="{00000000-0005-0000-0000-0000464A0000}"/>
    <cellStyle name="Date 4 2 2 3 4 3 2 3 2" xfId="19500" xr:uid="{00000000-0005-0000-0000-0000474A0000}"/>
    <cellStyle name="Date 4 2 2 3 4 3 2 3 2 2" xfId="19501" xr:uid="{00000000-0005-0000-0000-0000484A0000}"/>
    <cellStyle name="Date 4 2 2 3 4 3 2 4" xfId="19502" xr:uid="{00000000-0005-0000-0000-0000494A0000}"/>
    <cellStyle name="Date 4 2 2 3 4 3 2 5" xfId="19503" xr:uid="{00000000-0005-0000-0000-00004A4A0000}"/>
    <cellStyle name="Date 4 2 2 3 4 3 2 6" xfId="19504" xr:uid="{00000000-0005-0000-0000-00004B4A0000}"/>
    <cellStyle name="Date 4 2 2 3 4 3 2 7" xfId="19505" xr:uid="{00000000-0005-0000-0000-00004C4A0000}"/>
    <cellStyle name="Date 4 2 2 3 4 3 3" xfId="19506" xr:uid="{00000000-0005-0000-0000-00004D4A0000}"/>
    <cellStyle name="Date 4 2 2 3 4 3 3 2" xfId="19507" xr:uid="{00000000-0005-0000-0000-00004E4A0000}"/>
    <cellStyle name="Date 4 2 2 3 4 3 3 3" xfId="19508" xr:uid="{00000000-0005-0000-0000-00004F4A0000}"/>
    <cellStyle name="Date 4 2 2 3 4 3 3 3 2" xfId="19509" xr:uid="{00000000-0005-0000-0000-0000504A0000}"/>
    <cellStyle name="Date 4 2 2 3 4 3 3 4" xfId="19510" xr:uid="{00000000-0005-0000-0000-0000514A0000}"/>
    <cellStyle name="Date 4 2 2 3 4 3 4" xfId="19511" xr:uid="{00000000-0005-0000-0000-0000524A0000}"/>
    <cellStyle name="Date 4 2 2 3 4 3 4 2" xfId="19512" xr:uid="{00000000-0005-0000-0000-0000534A0000}"/>
    <cellStyle name="Date 4 2 2 3 4 3 4 2 2" xfId="19513" xr:uid="{00000000-0005-0000-0000-0000544A0000}"/>
    <cellStyle name="Date 4 2 2 3 4 3 5" xfId="19514" xr:uid="{00000000-0005-0000-0000-0000554A0000}"/>
    <cellStyle name="Date 4 2 2 3 4 3 6" xfId="19515" xr:uid="{00000000-0005-0000-0000-0000564A0000}"/>
    <cellStyle name="Date 4 2 2 3 4 3 7" xfId="19516" xr:uid="{00000000-0005-0000-0000-0000574A0000}"/>
    <cellStyle name="Date 4 2 2 3 4 3 8" xfId="19517" xr:uid="{00000000-0005-0000-0000-0000584A0000}"/>
    <cellStyle name="Date 4 2 2 3 4 4" xfId="19518" xr:uid="{00000000-0005-0000-0000-0000594A0000}"/>
    <cellStyle name="Date 4 2 2 3 4 4 2" xfId="19519" xr:uid="{00000000-0005-0000-0000-00005A4A0000}"/>
    <cellStyle name="Date 4 2 2 3 4 4 2 2" xfId="19520" xr:uid="{00000000-0005-0000-0000-00005B4A0000}"/>
    <cellStyle name="Date 4 2 2 3 4 4 2 3" xfId="19521" xr:uid="{00000000-0005-0000-0000-00005C4A0000}"/>
    <cellStyle name="Date 4 2 2 3 4 4 2 3 2" xfId="19522" xr:uid="{00000000-0005-0000-0000-00005D4A0000}"/>
    <cellStyle name="Date 4 2 2 3 4 4 2 4" xfId="19523" xr:uid="{00000000-0005-0000-0000-00005E4A0000}"/>
    <cellStyle name="Date 4 2 2 3 4 4 3" xfId="19524" xr:uid="{00000000-0005-0000-0000-00005F4A0000}"/>
    <cellStyle name="Date 4 2 2 3 4 4 3 2" xfId="19525" xr:uid="{00000000-0005-0000-0000-0000604A0000}"/>
    <cellStyle name="Date 4 2 2 3 4 4 3 2 2" xfId="19526" xr:uid="{00000000-0005-0000-0000-0000614A0000}"/>
    <cellStyle name="Date 4 2 2 3 4 4 4" xfId="19527" xr:uid="{00000000-0005-0000-0000-0000624A0000}"/>
    <cellStyle name="Date 4 2 2 3 4 4 5" xfId="19528" xr:uid="{00000000-0005-0000-0000-0000634A0000}"/>
    <cellStyle name="Date 4 2 2 3 4 4 6" xfId="19529" xr:uid="{00000000-0005-0000-0000-0000644A0000}"/>
    <cellStyle name="Date 4 2 2 3 4 4 7" xfId="19530" xr:uid="{00000000-0005-0000-0000-0000654A0000}"/>
    <cellStyle name="Date 4 2 2 3 4 5" xfId="19531" xr:uid="{00000000-0005-0000-0000-0000664A0000}"/>
    <cellStyle name="Date 4 2 2 3 4 5 2" xfId="19532" xr:uid="{00000000-0005-0000-0000-0000674A0000}"/>
    <cellStyle name="Date 4 2 2 3 4 5 3" xfId="19533" xr:uid="{00000000-0005-0000-0000-0000684A0000}"/>
    <cellStyle name="Date 4 2 2 3 4 5 3 2" xfId="19534" xr:uid="{00000000-0005-0000-0000-0000694A0000}"/>
    <cellStyle name="Date 4 2 2 3 4 6" xfId="19535" xr:uid="{00000000-0005-0000-0000-00006A4A0000}"/>
    <cellStyle name="Date 4 2 2 3 4 7" xfId="19536" xr:uid="{00000000-0005-0000-0000-00006B4A0000}"/>
    <cellStyle name="Date 4 2 2 3 4 8" xfId="19537" xr:uid="{00000000-0005-0000-0000-00006C4A0000}"/>
    <cellStyle name="Date 4 2 2 3 4 9" xfId="19538" xr:uid="{00000000-0005-0000-0000-00006D4A0000}"/>
    <cellStyle name="Date 4 2 2 3 5" xfId="19539" xr:uid="{00000000-0005-0000-0000-00006E4A0000}"/>
    <cellStyle name="Date 4 2 2 3 5 2" xfId="19540" xr:uid="{00000000-0005-0000-0000-00006F4A0000}"/>
    <cellStyle name="Date 4 2 2 3 5 2 2" xfId="19541" xr:uid="{00000000-0005-0000-0000-0000704A0000}"/>
    <cellStyle name="Date 4 2 2 3 5 2 2 2" xfId="19542" xr:uid="{00000000-0005-0000-0000-0000714A0000}"/>
    <cellStyle name="Date 4 2 2 3 5 2 2 3" xfId="19543" xr:uid="{00000000-0005-0000-0000-0000724A0000}"/>
    <cellStyle name="Date 4 2 2 3 5 2 2 3 2" xfId="19544" xr:uid="{00000000-0005-0000-0000-0000734A0000}"/>
    <cellStyle name="Date 4 2 2 3 5 2 2 4" xfId="19545" xr:uid="{00000000-0005-0000-0000-0000744A0000}"/>
    <cellStyle name="Date 4 2 2 3 5 2 3" xfId="19546" xr:uid="{00000000-0005-0000-0000-0000754A0000}"/>
    <cellStyle name="Date 4 2 2 3 5 2 3 2" xfId="19547" xr:uid="{00000000-0005-0000-0000-0000764A0000}"/>
    <cellStyle name="Date 4 2 2 3 5 2 3 2 2" xfId="19548" xr:uid="{00000000-0005-0000-0000-0000774A0000}"/>
    <cellStyle name="Date 4 2 2 3 5 2 4" xfId="19549" xr:uid="{00000000-0005-0000-0000-0000784A0000}"/>
    <cellStyle name="Date 4 2 2 3 5 2 5" xfId="19550" xr:uid="{00000000-0005-0000-0000-0000794A0000}"/>
    <cellStyle name="Date 4 2 2 3 5 2 6" xfId="19551" xr:uid="{00000000-0005-0000-0000-00007A4A0000}"/>
    <cellStyle name="Date 4 2 2 3 5 2 7" xfId="19552" xr:uid="{00000000-0005-0000-0000-00007B4A0000}"/>
    <cellStyle name="Date 4 2 2 3 5 3" xfId="19553" xr:uid="{00000000-0005-0000-0000-00007C4A0000}"/>
    <cellStyle name="Date 4 2 2 3 5 3 2" xfId="19554" xr:uid="{00000000-0005-0000-0000-00007D4A0000}"/>
    <cellStyle name="Date 4 2 2 3 5 3 3" xfId="19555" xr:uid="{00000000-0005-0000-0000-00007E4A0000}"/>
    <cellStyle name="Date 4 2 2 3 5 3 3 2" xfId="19556" xr:uid="{00000000-0005-0000-0000-00007F4A0000}"/>
    <cellStyle name="Date 4 2 2 3 5 3 4" xfId="19557" xr:uid="{00000000-0005-0000-0000-0000804A0000}"/>
    <cellStyle name="Date 4 2 2 3 5 4" xfId="19558" xr:uid="{00000000-0005-0000-0000-0000814A0000}"/>
    <cellStyle name="Date 4 2 2 3 5 4 2" xfId="19559" xr:uid="{00000000-0005-0000-0000-0000824A0000}"/>
    <cellStyle name="Date 4 2 2 3 5 4 2 2" xfId="19560" xr:uid="{00000000-0005-0000-0000-0000834A0000}"/>
    <cellStyle name="Date 4 2 2 3 5 5" xfId="19561" xr:uid="{00000000-0005-0000-0000-0000844A0000}"/>
    <cellStyle name="Date 4 2 2 3 5 6" xfId="19562" xr:uid="{00000000-0005-0000-0000-0000854A0000}"/>
    <cellStyle name="Date 4 2 2 3 5 7" xfId="19563" xr:uid="{00000000-0005-0000-0000-0000864A0000}"/>
    <cellStyle name="Date 4 2 2 3 5 8" xfId="19564" xr:uid="{00000000-0005-0000-0000-0000874A0000}"/>
    <cellStyle name="Date 4 2 2 3 6" xfId="19565" xr:uid="{00000000-0005-0000-0000-0000884A0000}"/>
    <cellStyle name="Date 4 2 2 3 6 2" xfId="19566" xr:uid="{00000000-0005-0000-0000-0000894A0000}"/>
    <cellStyle name="Date 4 2 2 3 6 2 2" xfId="19567" xr:uid="{00000000-0005-0000-0000-00008A4A0000}"/>
    <cellStyle name="Date 4 2 2 3 6 2 3" xfId="19568" xr:uid="{00000000-0005-0000-0000-00008B4A0000}"/>
    <cellStyle name="Date 4 2 2 3 6 2 3 2" xfId="19569" xr:uid="{00000000-0005-0000-0000-00008C4A0000}"/>
    <cellStyle name="Date 4 2 2 3 6 2 4" xfId="19570" xr:uid="{00000000-0005-0000-0000-00008D4A0000}"/>
    <cellStyle name="Date 4 2 2 3 6 3" xfId="19571" xr:uid="{00000000-0005-0000-0000-00008E4A0000}"/>
    <cellStyle name="Date 4 2 2 3 6 3 2" xfId="19572" xr:uid="{00000000-0005-0000-0000-00008F4A0000}"/>
    <cellStyle name="Date 4 2 2 3 6 3 2 2" xfId="19573" xr:uid="{00000000-0005-0000-0000-0000904A0000}"/>
    <cellStyle name="Date 4 2 2 3 6 4" xfId="19574" xr:uid="{00000000-0005-0000-0000-0000914A0000}"/>
    <cellStyle name="Date 4 2 2 3 6 5" xfId="19575" xr:uid="{00000000-0005-0000-0000-0000924A0000}"/>
    <cellStyle name="Date 4 2 2 3 6 6" xfId="19576" xr:uid="{00000000-0005-0000-0000-0000934A0000}"/>
    <cellStyle name="Date 4 2 2 3 6 7" xfId="19577" xr:uid="{00000000-0005-0000-0000-0000944A0000}"/>
    <cellStyle name="Date 4 2 2 3 7" xfId="19578" xr:uid="{00000000-0005-0000-0000-0000954A0000}"/>
    <cellStyle name="Date 4 2 2 3 7 2" xfId="19579" xr:uid="{00000000-0005-0000-0000-0000964A0000}"/>
    <cellStyle name="Date 4 2 2 3 7 3" xfId="19580" xr:uid="{00000000-0005-0000-0000-0000974A0000}"/>
    <cellStyle name="Date 4 2 2 3 7 3 2" xfId="19581" xr:uid="{00000000-0005-0000-0000-0000984A0000}"/>
    <cellStyle name="Date 4 2 2 3 8" xfId="19582" xr:uid="{00000000-0005-0000-0000-0000994A0000}"/>
    <cellStyle name="Date 4 2 2 3 9" xfId="19583" xr:uid="{00000000-0005-0000-0000-00009A4A0000}"/>
    <cellStyle name="Date 4 2 2 4" xfId="19584" xr:uid="{00000000-0005-0000-0000-00009B4A0000}"/>
    <cellStyle name="Date 4 2 2 4 2" xfId="19585" xr:uid="{00000000-0005-0000-0000-00009C4A0000}"/>
    <cellStyle name="Date 4 2 2 4 2 2" xfId="19586" xr:uid="{00000000-0005-0000-0000-00009D4A0000}"/>
    <cellStyle name="Date 4 2 2 4 2 2 2" xfId="19587" xr:uid="{00000000-0005-0000-0000-00009E4A0000}"/>
    <cellStyle name="Date 4 2 2 4 2 2 2 2" xfId="19588" xr:uid="{00000000-0005-0000-0000-00009F4A0000}"/>
    <cellStyle name="Date 4 2 2 4 2 2 2 2 2" xfId="19589" xr:uid="{00000000-0005-0000-0000-0000A04A0000}"/>
    <cellStyle name="Date 4 2 2 4 2 2 2 2 3" xfId="19590" xr:uid="{00000000-0005-0000-0000-0000A14A0000}"/>
    <cellStyle name="Date 4 2 2 4 2 2 2 2 3 2" xfId="19591" xr:uid="{00000000-0005-0000-0000-0000A24A0000}"/>
    <cellStyle name="Date 4 2 2 4 2 2 2 2 4" xfId="19592" xr:uid="{00000000-0005-0000-0000-0000A34A0000}"/>
    <cellStyle name="Date 4 2 2 4 2 2 2 3" xfId="19593" xr:uid="{00000000-0005-0000-0000-0000A44A0000}"/>
    <cellStyle name="Date 4 2 2 4 2 2 2 3 2" xfId="19594" xr:uid="{00000000-0005-0000-0000-0000A54A0000}"/>
    <cellStyle name="Date 4 2 2 4 2 2 2 3 2 2" xfId="19595" xr:uid="{00000000-0005-0000-0000-0000A64A0000}"/>
    <cellStyle name="Date 4 2 2 4 2 2 2 4" xfId="19596" xr:uid="{00000000-0005-0000-0000-0000A74A0000}"/>
    <cellStyle name="Date 4 2 2 4 2 2 2 5" xfId="19597" xr:uid="{00000000-0005-0000-0000-0000A84A0000}"/>
    <cellStyle name="Date 4 2 2 4 2 2 2 6" xfId="19598" xr:uid="{00000000-0005-0000-0000-0000A94A0000}"/>
    <cellStyle name="Date 4 2 2 4 2 2 2 7" xfId="19599" xr:uid="{00000000-0005-0000-0000-0000AA4A0000}"/>
    <cellStyle name="Date 4 2 2 4 2 2 3" xfId="19600" xr:uid="{00000000-0005-0000-0000-0000AB4A0000}"/>
    <cellStyle name="Date 4 2 2 4 2 2 3 2" xfId="19601" xr:uid="{00000000-0005-0000-0000-0000AC4A0000}"/>
    <cellStyle name="Date 4 2 2 4 2 2 3 3" xfId="19602" xr:uid="{00000000-0005-0000-0000-0000AD4A0000}"/>
    <cellStyle name="Date 4 2 2 4 2 2 3 3 2" xfId="19603" xr:uid="{00000000-0005-0000-0000-0000AE4A0000}"/>
    <cellStyle name="Date 4 2 2 4 2 2 3 4" xfId="19604" xr:uid="{00000000-0005-0000-0000-0000AF4A0000}"/>
    <cellStyle name="Date 4 2 2 4 2 2 4" xfId="19605" xr:uid="{00000000-0005-0000-0000-0000B04A0000}"/>
    <cellStyle name="Date 4 2 2 4 2 2 4 2" xfId="19606" xr:uid="{00000000-0005-0000-0000-0000B14A0000}"/>
    <cellStyle name="Date 4 2 2 4 2 2 4 2 2" xfId="19607" xr:uid="{00000000-0005-0000-0000-0000B24A0000}"/>
    <cellStyle name="Date 4 2 2 4 2 2 5" xfId="19608" xr:uid="{00000000-0005-0000-0000-0000B34A0000}"/>
    <cellStyle name="Date 4 2 2 4 2 2 6" xfId="19609" xr:uid="{00000000-0005-0000-0000-0000B44A0000}"/>
    <cellStyle name="Date 4 2 2 4 2 2 7" xfId="19610" xr:uid="{00000000-0005-0000-0000-0000B54A0000}"/>
    <cellStyle name="Date 4 2 2 4 2 2 8" xfId="19611" xr:uid="{00000000-0005-0000-0000-0000B64A0000}"/>
    <cellStyle name="Date 4 2 2 4 2 3" xfId="19612" xr:uid="{00000000-0005-0000-0000-0000B74A0000}"/>
    <cellStyle name="Date 4 2 2 4 2 3 2" xfId="19613" xr:uid="{00000000-0005-0000-0000-0000B84A0000}"/>
    <cellStyle name="Date 4 2 2 4 2 3 2 2" xfId="19614" xr:uid="{00000000-0005-0000-0000-0000B94A0000}"/>
    <cellStyle name="Date 4 2 2 4 2 3 2 3" xfId="19615" xr:uid="{00000000-0005-0000-0000-0000BA4A0000}"/>
    <cellStyle name="Date 4 2 2 4 2 3 2 3 2" xfId="19616" xr:uid="{00000000-0005-0000-0000-0000BB4A0000}"/>
    <cellStyle name="Date 4 2 2 4 2 3 2 4" xfId="19617" xr:uid="{00000000-0005-0000-0000-0000BC4A0000}"/>
    <cellStyle name="Date 4 2 2 4 2 3 3" xfId="19618" xr:uid="{00000000-0005-0000-0000-0000BD4A0000}"/>
    <cellStyle name="Date 4 2 2 4 2 3 3 2" xfId="19619" xr:uid="{00000000-0005-0000-0000-0000BE4A0000}"/>
    <cellStyle name="Date 4 2 2 4 2 3 3 2 2" xfId="19620" xr:uid="{00000000-0005-0000-0000-0000BF4A0000}"/>
    <cellStyle name="Date 4 2 2 4 2 3 4" xfId="19621" xr:uid="{00000000-0005-0000-0000-0000C04A0000}"/>
    <cellStyle name="Date 4 2 2 4 2 3 5" xfId="19622" xr:uid="{00000000-0005-0000-0000-0000C14A0000}"/>
    <cellStyle name="Date 4 2 2 4 2 3 6" xfId="19623" xr:uid="{00000000-0005-0000-0000-0000C24A0000}"/>
    <cellStyle name="Date 4 2 2 4 2 3 7" xfId="19624" xr:uid="{00000000-0005-0000-0000-0000C34A0000}"/>
    <cellStyle name="Date 4 2 2 4 2 4" xfId="19625" xr:uid="{00000000-0005-0000-0000-0000C44A0000}"/>
    <cellStyle name="Date 4 2 2 4 2 4 2" xfId="19626" xr:uid="{00000000-0005-0000-0000-0000C54A0000}"/>
    <cellStyle name="Date 4 2 2 4 2 4 3" xfId="19627" xr:uid="{00000000-0005-0000-0000-0000C64A0000}"/>
    <cellStyle name="Date 4 2 2 4 2 4 3 2" xfId="19628" xr:uid="{00000000-0005-0000-0000-0000C74A0000}"/>
    <cellStyle name="Date 4 2 2 4 2 5" xfId="19629" xr:uid="{00000000-0005-0000-0000-0000C84A0000}"/>
    <cellStyle name="Date 4 2 2 4 3" xfId="19630" xr:uid="{00000000-0005-0000-0000-0000C94A0000}"/>
    <cellStyle name="Date 4 2 2 4 3 2" xfId="19631" xr:uid="{00000000-0005-0000-0000-0000CA4A0000}"/>
    <cellStyle name="Date 4 2 2 4 3 2 2" xfId="19632" xr:uid="{00000000-0005-0000-0000-0000CB4A0000}"/>
    <cellStyle name="Date 4 2 2 4 3 2 2 2" xfId="19633" xr:uid="{00000000-0005-0000-0000-0000CC4A0000}"/>
    <cellStyle name="Date 4 2 2 4 3 2 2 3" xfId="19634" xr:uid="{00000000-0005-0000-0000-0000CD4A0000}"/>
    <cellStyle name="Date 4 2 2 4 3 2 2 3 2" xfId="19635" xr:uid="{00000000-0005-0000-0000-0000CE4A0000}"/>
    <cellStyle name="Date 4 2 2 4 3 2 2 4" xfId="19636" xr:uid="{00000000-0005-0000-0000-0000CF4A0000}"/>
    <cellStyle name="Date 4 2 2 4 3 2 3" xfId="19637" xr:uid="{00000000-0005-0000-0000-0000D04A0000}"/>
    <cellStyle name="Date 4 2 2 4 3 2 3 2" xfId="19638" xr:uid="{00000000-0005-0000-0000-0000D14A0000}"/>
    <cellStyle name="Date 4 2 2 4 3 2 3 2 2" xfId="19639" xr:uid="{00000000-0005-0000-0000-0000D24A0000}"/>
    <cellStyle name="Date 4 2 2 4 3 2 4" xfId="19640" xr:uid="{00000000-0005-0000-0000-0000D34A0000}"/>
    <cellStyle name="Date 4 2 2 4 3 2 5" xfId="19641" xr:uid="{00000000-0005-0000-0000-0000D44A0000}"/>
    <cellStyle name="Date 4 2 2 4 3 2 6" xfId="19642" xr:uid="{00000000-0005-0000-0000-0000D54A0000}"/>
    <cellStyle name="Date 4 2 2 4 3 2 7" xfId="19643" xr:uid="{00000000-0005-0000-0000-0000D64A0000}"/>
    <cellStyle name="Date 4 2 2 4 3 3" xfId="19644" xr:uid="{00000000-0005-0000-0000-0000D74A0000}"/>
    <cellStyle name="Date 4 2 2 4 3 3 2" xfId="19645" xr:uid="{00000000-0005-0000-0000-0000D84A0000}"/>
    <cellStyle name="Date 4 2 2 4 3 3 3" xfId="19646" xr:uid="{00000000-0005-0000-0000-0000D94A0000}"/>
    <cellStyle name="Date 4 2 2 4 3 3 3 2" xfId="19647" xr:uid="{00000000-0005-0000-0000-0000DA4A0000}"/>
    <cellStyle name="Date 4 2 2 4 3 3 4" xfId="19648" xr:uid="{00000000-0005-0000-0000-0000DB4A0000}"/>
    <cellStyle name="Date 4 2 2 4 3 4" xfId="19649" xr:uid="{00000000-0005-0000-0000-0000DC4A0000}"/>
    <cellStyle name="Date 4 2 2 4 3 4 2" xfId="19650" xr:uid="{00000000-0005-0000-0000-0000DD4A0000}"/>
    <cellStyle name="Date 4 2 2 4 3 4 2 2" xfId="19651" xr:uid="{00000000-0005-0000-0000-0000DE4A0000}"/>
    <cellStyle name="Date 4 2 2 4 3 5" xfId="19652" xr:uid="{00000000-0005-0000-0000-0000DF4A0000}"/>
    <cellStyle name="Date 4 2 2 4 3 6" xfId="19653" xr:uid="{00000000-0005-0000-0000-0000E04A0000}"/>
    <cellStyle name="Date 4 2 2 4 3 7" xfId="19654" xr:uid="{00000000-0005-0000-0000-0000E14A0000}"/>
    <cellStyle name="Date 4 2 2 4 3 8" xfId="19655" xr:uid="{00000000-0005-0000-0000-0000E24A0000}"/>
    <cellStyle name="Date 4 2 2 4 4" xfId="19656" xr:uid="{00000000-0005-0000-0000-0000E34A0000}"/>
    <cellStyle name="Date 4 2 2 4 4 2" xfId="19657" xr:uid="{00000000-0005-0000-0000-0000E44A0000}"/>
    <cellStyle name="Date 4 2 2 4 4 2 2" xfId="19658" xr:uid="{00000000-0005-0000-0000-0000E54A0000}"/>
    <cellStyle name="Date 4 2 2 4 4 2 3" xfId="19659" xr:uid="{00000000-0005-0000-0000-0000E64A0000}"/>
    <cellStyle name="Date 4 2 2 4 4 2 3 2" xfId="19660" xr:uid="{00000000-0005-0000-0000-0000E74A0000}"/>
    <cellStyle name="Date 4 2 2 4 4 2 4" xfId="19661" xr:uid="{00000000-0005-0000-0000-0000E84A0000}"/>
    <cellStyle name="Date 4 2 2 4 4 3" xfId="19662" xr:uid="{00000000-0005-0000-0000-0000E94A0000}"/>
    <cellStyle name="Date 4 2 2 4 4 3 2" xfId="19663" xr:uid="{00000000-0005-0000-0000-0000EA4A0000}"/>
    <cellStyle name="Date 4 2 2 4 4 3 2 2" xfId="19664" xr:uid="{00000000-0005-0000-0000-0000EB4A0000}"/>
    <cellStyle name="Date 4 2 2 4 4 4" xfId="19665" xr:uid="{00000000-0005-0000-0000-0000EC4A0000}"/>
    <cellStyle name="Date 4 2 2 4 4 5" xfId="19666" xr:uid="{00000000-0005-0000-0000-0000ED4A0000}"/>
    <cellStyle name="Date 4 2 2 4 4 6" xfId="19667" xr:uid="{00000000-0005-0000-0000-0000EE4A0000}"/>
    <cellStyle name="Date 4 2 2 4 4 7" xfId="19668" xr:uid="{00000000-0005-0000-0000-0000EF4A0000}"/>
    <cellStyle name="Date 4 2 2 4 5" xfId="19669" xr:uid="{00000000-0005-0000-0000-0000F04A0000}"/>
    <cellStyle name="Date 4 2 2 4 5 2" xfId="19670" xr:uid="{00000000-0005-0000-0000-0000F14A0000}"/>
    <cellStyle name="Date 4 2 2 4 5 3" xfId="19671" xr:uid="{00000000-0005-0000-0000-0000F24A0000}"/>
    <cellStyle name="Date 4 2 2 4 5 3 2" xfId="19672" xr:uid="{00000000-0005-0000-0000-0000F34A0000}"/>
    <cellStyle name="Date 4 2 2 4 6" xfId="19673" xr:uid="{00000000-0005-0000-0000-0000F44A0000}"/>
    <cellStyle name="Date 4 2 2 4 7" xfId="19674" xr:uid="{00000000-0005-0000-0000-0000F54A0000}"/>
    <cellStyle name="Date 4 2 2 4 8" xfId="19675" xr:uid="{00000000-0005-0000-0000-0000F64A0000}"/>
    <cellStyle name="Date 4 2 2 4 9" xfId="19676" xr:uid="{00000000-0005-0000-0000-0000F74A0000}"/>
    <cellStyle name="Date 4 2 2 5" xfId="19677" xr:uid="{00000000-0005-0000-0000-0000F84A0000}"/>
    <cellStyle name="Date 4 2 2 5 2" xfId="19678" xr:uid="{00000000-0005-0000-0000-0000F94A0000}"/>
    <cellStyle name="Date 4 2 2 5 2 2" xfId="19679" xr:uid="{00000000-0005-0000-0000-0000FA4A0000}"/>
    <cellStyle name="Date 4 2 2 5 2 2 2" xfId="19680" xr:uid="{00000000-0005-0000-0000-0000FB4A0000}"/>
    <cellStyle name="Date 4 2 2 5 2 2 2 2" xfId="19681" xr:uid="{00000000-0005-0000-0000-0000FC4A0000}"/>
    <cellStyle name="Date 4 2 2 5 2 2 2 2 2" xfId="19682" xr:uid="{00000000-0005-0000-0000-0000FD4A0000}"/>
    <cellStyle name="Date 4 2 2 5 2 2 2 2 3" xfId="19683" xr:uid="{00000000-0005-0000-0000-0000FE4A0000}"/>
    <cellStyle name="Date 4 2 2 5 2 2 2 2 3 2" xfId="19684" xr:uid="{00000000-0005-0000-0000-0000FF4A0000}"/>
    <cellStyle name="Date 4 2 2 5 2 2 2 2 4" xfId="19685" xr:uid="{00000000-0005-0000-0000-0000004B0000}"/>
    <cellStyle name="Date 4 2 2 5 2 2 2 3" xfId="19686" xr:uid="{00000000-0005-0000-0000-0000014B0000}"/>
    <cellStyle name="Date 4 2 2 5 2 2 2 3 2" xfId="19687" xr:uid="{00000000-0005-0000-0000-0000024B0000}"/>
    <cellStyle name="Date 4 2 2 5 2 2 2 3 2 2" xfId="19688" xr:uid="{00000000-0005-0000-0000-0000034B0000}"/>
    <cellStyle name="Date 4 2 2 5 2 2 2 4" xfId="19689" xr:uid="{00000000-0005-0000-0000-0000044B0000}"/>
    <cellStyle name="Date 4 2 2 5 2 2 2 5" xfId="19690" xr:uid="{00000000-0005-0000-0000-0000054B0000}"/>
    <cellStyle name="Date 4 2 2 5 2 2 2 6" xfId="19691" xr:uid="{00000000-0005-0000-0000-0000064B0000}"/>
    <cellStyle name="Date 4 2 2 5 2 2 2 7" xfId="19692" xr:uid="{00000000-0005-0000-0000-0000074B0000}"/>
    <cellStyle name="Date 4 2 2 5 2 2 3" xfId="19693" xr:uid="{00000000-0005-0000-0000-0000084B0000}"/>
    <cellStyle name="Date 4 2 2 5 2 2 3 2" xfId="19694" xr:uid="{00000000-0005-0000-0000-0000094B0000}"/>
    <cellStyle name="Date 4 2 2 5 2 2 3 3" xfId="19695" xr:uid="{00000000-0005-0000-0000-00000A4B0000}"/>
    <cellStyle name="Date 4 2 2 5 2 2 3 3 2" xfId="19696" xr:uid="{00000000-0005-0000-0000-00000B4B0000}"/>
    <cellStyle name="Date 4 2 2 5 2 2 3 4" xfId="19697" xr:uid="{00000000-0005-0000-0000-00000C4B0000}"/>
    <cellStyle name="Date 4 2 2 5 2 2 4" xfId="19698" xr:uid="{00000000-0005-0000-0000-00000D4B0000}"/>
    <cellStyle name="Date 4 2 2 5 2 2 4 2" xfId="19699" xr:uid="{00000000-0005-0000-0000-00000E4B0000}"/>
    <cellStyle name="Date 4 2 2 5 2 2 4 2 2" xfId="19700" xr:uid="{00000000-0005-0000-0000-00000F4B0000}"/>
    <cellStyle name="Date 4 2 2 5 2 2 5" xfId="19701" xr:uid="{00000000-0005-0000-0000-0000104B0000}"/>
    <cellStyle name="Date 4 2 2 5 2 2 6" xfId="19702" xr:uid="{00000000-0005-0000-0000-0000114B0000}"/>
    <cellStyle name="Date 4 2 2 5 2 2 7" xfId="19703" xr:uid="{00000000-0005-0000-0000-0000124B0000}"/>
    <cellStyle name="Date 4 2 2 5 2 2 8" xfId="19704" xr:uid="{00000000-0005-0000-0000-0000134B0000}"/>
    <cellStyle name="Date 4 2 2 5 2 3" xfId="19705" xr:uid="{00000000-0005-0000-0000-0000144B0000}"/>
    <cellStyle name="Date 4 2 2 5 2 3 2" xfId="19706" xr:uid="{00000000-0005-0000-0000-0000154B0000}"/>
    <cellStyle name="Date 4 2 2 5 2 3 2 2" xfId="19707" xr:uid="{00000000-0005-0000-0000-0000164B0000}"/>
    <cellStyle name="Date 4 2 2 5 2 3 2 3" xfId="19708" xr:uid="{00000000-0005-0000-0000-0000174B0000}"/>
    <cellStyle name="Date 4 2 2 5 2 3 2 3 2" xfId="19709" xr:uid="{00000000-0005-0000-0000-0000184B0000}"/>
    <cellStyle name="Date 4 2 2 5 2 3 2 4" xfId="19710" xr:uid="{00000000-0005-0000-0000-0000194B0000}"/>
    <cellStyle name="Date 4 2 2 5 2 3 3" xfId="19711" xr:uid="{00000000-0005-0000-0000-00001A4B0000}"/>
    <cellStyle name="Date 4 2 2 5 2 3 3 2" xfId="19712" xr:uid="{00000000-0005-0000-0000-00001B4B0000}"/>
    <cellStyle name="Date 4 2 2 5 2 3 3 2 2" xfId="19713" xr:uid="{00000000-0005-0000-0000-00001C4B0000}"/>
    <cellStyle name="Date 4 2 2 5 2 3 4" xfId="19714" xr:uid="{00000000-0005-0000-0000-00001D4B0000}"/>
    <cellStyle name="Date 4 2 2 5 2 3 5" xfId="19715" xr:uid="{00000000-0005-0000-0000-00001E4B0000}"/>
    <cellStyle name="Date 4 2 2 5 2 3 6" xfId="19716" xr:uid="{00000000-0005-0000-0000-00001F4B0000}"/>
    <cellStyle name="Date 4 2 2 5 2 3 7" xfId="19717" xr:uid="{00000000-0005-0000-0000-0000204B0000}"/>
    <cellStyle name="Date 4 2 2 5 2 4" xfId="19718" xr:uid="{00000000-0005-0000-0000-0000214B0000}"/>
    <cellStyle name="Date 4 2 2 5 2 4 2" xfId="19719" xr:uid="{00000000-0005-0000-0000-0000224B0000}"/>
    <cellStyle name="Date 4 2 2 5 2 4 3" xfId="19720" xr:uid="{00000000-0005-0000-0000-0000234B0000}"/>
    <cellStyle name="Date 4 2 2 5 2 4 3 2" xfId="19721" xr:uid="{00000000-0005-0000-0000-0000244B0000}"/>
    <cellStyle name="Date 4 2 2 5 2 5" xfId="19722" xr:uid="{00000000-0005-0000-0000-0000254B0000}"/>
    <cellStyle name="Date 4 2 2 5 3" xfId="19723" xr:uid="{00000000-0005-0000-0000-0000264B0000}"/>
    <cellStyle name="Date 4 2 2 5 3 2" xfId="19724" xr:uid="{00000000-0005-0000-0000-0000274B0000}"/>
    <cellStyle name="Date 4 2 2 5 3 2 2" xfId="19725" xr:uid="{00000000-0005-0000-0000-0000284B0000}"/>
    <cellStyle name="Date 4 2 2 5 3 2 2 2" xfId="19726" xr:uid="{00000000-0005-0000-0000-0000294B0000}"/>
    <cellStyle name="Date 4 2 2 5 3 2 2 3" xfId="19727" xr:uid="{00000000-0005-0000-0000-00002A4B0000}"/>
    <cellStyle name="Date 4 2 2 5 3 2 2 3 2" xfId="19728" xr:uid="{00000000-0005-0000-0000-00002B4B0000}"/>
    <cellStyle name="Date 4 2 2 5 3 2 2 4" xfId="19729" xr:uid="{00000000-0005-0000-0000-00002C4B0000}"/>
    <cellStyle name="Date 4 2 2 5 3 2 3" xfId="19730" xr:uid="{00000000-0005-0000-0000-00002D4B0000}"/>
    <cellStyle name="Date 4 2 2 5 3 2 3 2" xfId="19731" xr:uid="{00000000-0005-0000-0000-00002E4B0000}"/>
    <cellStyle name="Date 4 2 2 5 3 2 3 2 2" xfId="19732" xr:uid="{00000000-0005-0000-0000-00002F4B0000}"/>
    <cellStyle name="Date 4 2 2 5 3 2 4" xfId="19733" xr:uid="{00000000-0005-0000-0000-0000304B0000}"/>
    <cellStyle name="Date 4 2 2 5 3 2 5" xfId="19734" xr:uid="{00000000-0005-0000-0000-0000314B0000}"/>
    <cellStyle name="Date 4 2 2 5 3 2 6" xfId="19735" xr:uid="{00000000-0005-0000-0000-0000324B0000}"/>
    <cellStyle name="Date 4 2 2 5 3 2 7" xfId="19736" xr:uid="{00000000-0005-0000-0000-0000334B0000}"/>
    <cellStyle name="Date 4 2 2 5 3 3" xfId="19737" xr:uid="{00000000-0005-0000-0000-0000344B0000}"/>
    <cellStyle name="Date 4 2 2 5 3 3 2" xfId="19738" xr:uid="{00000000-0005-0000-0000-0000354B0000}"/>
    <cellStyle name="Date 4 2 2 5 3 3 3" xfId="19739" xr:uid="{00000000-0005-0000-0000-0000364B0000}"/>
    <cellStyle name="Date 4 2 2 5 3 3 3 2" xfId="19740" xr:uid="{00000000-0005-0000-0000-0000374B0000}"/>
    <cellStyle name="Date 4 2 2 5 3 3 4" xfId="19741" xr:uid="{00000000-0005-0000-0000-0000384B0000}"/>
    <cellStyle name="Date 4 2 2 5 3 4" xfId="19742" xr:uid="{00000000-0005-0000-0000-0000394B0000}"/>
    <cellStyle name="Date 4 2 2 5 3 4 2" xfId="19743" xr:uid="{00000000-0005-0000-0000-00003A4B0000}"/>
    <cellStyle name="Date 4 2 2 5 3 4 2 2" xfId="19744" xr:uid="{00000000-0005-0000-0000-00003B4B0000}"/>
    <cellStyle name="Date 4 2 2 5 3 5" xfId="19745" xr:uid="{00000000-0005-0000-0000-00003C4B0000}"/>
    <cellStyle name="Date 4 2 2 5 3 6" xfId="19746" xr:uid="{00000000-0005-0000-0000-00003D4B0000}"/>
    <cellStyle name="Date 4 2 2 5 3 7" xfId="19747" xr:uid="{00000000-0005-0000-0000-00003E4B0000}"/>
    <cellStyle name="Date 4 2 2 5 3 8" xfId="19748" xr:uid="{00000000-0005-0000-0000-00003F4B0000}"/>
    <cellStyle name="Date 4 2 2 5 4" xfId="19749" xr:uid="{00000000-0005-0000-0000-0000404B0000}"/>
    <cellStyle name="Date 4 2 2 5 4 2" xfId="19750" xr:uid="{00000000-0005-0000-0000-0000414B0000}"/>
    <cellStyle name="Date 4 2 2 5 4 2 2" xfId="19751" xr:uid="{00000000-0005-0000-0000-0000424B0000}"/>
    <cellStyle name="Date 4 2 2 5 4 2 3" xfId="19752" xr:uid="{00000000-0005-0000-0000-0000434B0000}"/>
    <cellStyle name="Date 4 2 2 5 4 2 3 2" xfId="19753" xr:uid="{00000000-0005-0000-0000-0000444B0000}"/>
    <cellStyle name="Date 4 2 2 5 4 2 4" xfId="19754" xr:uid="{00000000-0005-0000-0000-0000454B0000}"/>
    <cellStyle name="Date 4 2 2 5 4 3" xfId="19755" xr:uid="{00000000-0005-0000-0000-0000464B0000}"/>
    <cellStyle name="Date 4 2 2 5 4 3 2" xfId="19756" xr:uid="{00000000-0005-0000-0000-0000474B0000}"/>
    <cellStyle name="Date 4 2 2 5 4 3 2 2" xfId="19757" xr:uid="{00000000-0005-0000-0000-0000484B0000}"/>
    <cellStyle name="Date 4 2 2 5 4 4" xfId="19758" xr:uid="{00000000-0005-0000-0000-0000494B0000}"/>
    <cellStyle name="Date 4 2 2 5 4 5" xfId="19759" xr:uid="{00000000-0005-0000-0000-00004A4B0000}"/>
    <cellStyle name="Date 4 2 2 5 4 6" xfId="19760" xr:uid="{00000000-0005-0000-0000-00004B4B0000}"/>
    <cellStyle name="Date 4 2 2 5 4 7" xfId="19761" xr:uid="{00000000-0005-0000-0000-00004C4B0000}"/>
    <cellStyle name="Date 4 2 2 5 5" xfId="19762" xr:uid="{00000000-0005-0000-0000-00004D4B0000}"/>
    <cellStyle name="Date 4 2 2 5 5 2" xfId="19763" xr:uid="{00000000-0005-0000-0000-00004E4B0000}"/>
    <cellStyle name="Date 4 2 2 5 5 3" xfId="19764" xr:uid="{00000000-0005-0000-0000-00004F4B0000}"/>
    <cellStyle name="Date 4 2 2 5 5 3 2" xfId="19765" xr:uid="{00000000-0005-0000-0000-0000504B0000}"/>
    <cellStyle name="Date 4 2 2 5 6" xfId="19766" xr:uid="{00000000-0005-0000-0000-0000514B0000}"/>
    <cellStyle name="Date 4 2 2 5 7" xfId="19767" xr:uid="{00000000-0005-0000-0000-0000524B0000}"/>
    <cellStyle name="Date 4 2 2 5 8" xfId="19768" xr:uid="{00000000-0005-0000-0000-0000534B0000}"/>
    <cellStyle name="Date 4 2 2 5 9" xfId="19769" xr:uid="{00000000-0005-0000-0000-0000544B0000}"/>
    <cellStyle name="Date 4 2 2 6" xfId="19770" xr:uid="{00000000-0005-0000-0000-0000554B0000}"/>
    <cellStyle name="Date 4 2 2 6 2" xfId="19771" xr:uid="{00000000-0005-0000-0000-0000564B0000}"/>
    <cellStyle name="Date 4 2 2 6 2 2" xfId="19772" xr:uid="{00000000-0005-0000-0000-0000574B0000}"/>
    <cellStyle name="Date 4 2 2 6 2 2 2" xfId="19773" xr:uid="{00000000-0005-0000-0000-0000584B0000}"/>
    <cellStyle name="Date 4 2 2 6 2 2 3" xfId="19774" xr:uid="{00000000-0005-0000-0000-0000594B0000}"/>
    <cellStyle name="Date 4 2 2 6 2 2 3 2" xfId="19775" xr:uid="{00000000-0005-0000-0000-00005A4B0000}"/>
    <cellStyle name="Date 4 2 2 6 2 2 4" xfId="19776" xr:uid="{00000000-0005-0000-0000-00005B4B0000}"/>
    <cellStyle name="Date 4 2 2 6 2 3" xfId="19777" xr:uid="{00000000-0005-0000-0000-00005C4B0000}"/>
    <cellStyle name="Date 4 2 2 6 2 3 2" xfId="19778" xr:uid="{00000000-0005-0000-0000-00005D4B0000}"/>
    <cellStyle name="Date 4 2 2 6 2 3 2 2" xfId="19779" xr:uid="{00000000-0005-0000-0000-00005E4B0000}"/>
    <cellStyle name="Date 4 2 2 6 2 4" xfId="19780" xr:uid="{00000000-0005-0000-0000-00005F4B0000}"/>
    <cellStyle name="Date 4 2 2 6 2 5" xfId="19781" xr:uid="{00000000-0005-0000-0000-0000604B0000}"/>
    <cellStyle name="Date 4 2 2 6 2 6" xfId="19782" xr:uid="{00000000-0005-0000-0000-0000614B0000}"/>
    <cellStyle name="Date 4 2 2 6 2 7" xfId="19783" xr:uid="{00000000-0005-0000-0000-0000624B0000}"/>
    <cellStyle name="Date 4 2 2 6 3" xfId="19784" xr:uid="{00000000-0005-0000-0000-0000634B0000}"/>
    <cellStyle name="Date 4 2 2 6 3 2" xfId="19785" xr:uid="{00000000-0005-0000-0000-0000644B0000}"/>
    <cellStyle name="Date 4 2 2 6 3 3" xfId="19786" xr:uid="{00000000-0005-0000-0000-0000654B0000}"/>
    <cellStyle name="Date 4 2 2 6 3 3 2" xfId="19787" xr:uid="{00000000-0005-0000-0000-0000664B0000}"/>
    <cellStyle name="Date 4 2 2 6 3 4" xfId="19788" xr:uid="{00000000-0005-0000-0000-0000674B0000}"/>
    <cellStyle name="Date 4 2 2 6 4" xfId="19789" xr:uid="{00000000-0005-0000-0000-0000684B0000}"/>
    <cellStyle name="Date 4 2 2 6 4 2" xfId="19790" xr:uid="{00000000-0005-0000-0000-0000694B0000}"/>
    <cellStyle name="Date 4 2 2 6 4 2 2" xfId="19791" xr:uid="{00000000-0005-0000-0000-00006A4B0000}"/>
    <cellStyle name="Date 4 2 2 6 5" xfId="19792" xr:uid="{00000000-0005-0000-0000-00006B4B0000}"/>
    <cellStyle name="Date 4 2 2 6 6" xfId="19793" xr:uid="{00000000-0005-0000-0000-00006C4B0000}"/>
    <cellStyle name="Date 4 2 2 6 7" xfId="19794" xr:uid="{00000000-0005-0000-0000-00006D4B0000}"/>
    <cellStyle name="Date 4 2 2 6 8" xfId="19795" xr:uid="{00000000-0005-0000-0000-00006E4B0000}"/>
    <cellStyle name="Date 4 2 2 7" xfId="19796" xr:uid="{00000000-0005-0000-0000-00006F4B0000}"/>
    <cellStyle name="Date 4 2 2 7 2" xfId="19797" xr:uid="{00000000-0005-0000-0000-0000704B0000}"/>
    <cellStyle name="Date 4 2 2 7 2 2" xfId="19798" xr:uid="{00000000-0005-0000-0000-0000714B0000}"/>
    <cellStyle name="Date 4 2 2 7 2 3" xfId="19799" xr:uid="{00000000-0005-0000-0000-0000724B0000}"/>
    <cellStyle name="Date 4 2 2 7 2 3 2" xfId="19800" xr:uid="{00000000-0005-0000-0000-0000734B0000}"/>
    <cellStyle name="Date 4 2 2 7 2 4" xfId="19801" xr:uid="{00000000-0005-0000-0000-0000744B0000}"/>
    <cellStyle name="Date 4 2 2 7 3" xfId="19802" xr:uid="{00000000-0005-0000-0000-0000754B0000}"/>
    <cellStyle name="Date 4 2 2 7 3 2" xfId="19803" xr:uid="{00000000-0005-0000-0000-0000764B0000}"/>
    <cellStyle name="Date 4 2 2 7 3 2 2" xfId="19804" xr:uid="{00000000-0005-0000-0000-0000774B0000}"/>
    <cellStyle name="Date 4 2 2 7 4" xfId="19805" xr:uid="{00000000-0005-0000-0000-0000784B0000}"/>
    <cellStyle name="Date 4 2 2 7 5" xfId="19806" xr:uid="{00000000-0005-0000-0000-0000794B0000}"/>
    <cellStyle name="Date 4 2 2 7 6" xfId="19807" xr:uid="{00000000-0005-0000-0000-00007A4B0000}"/>
    <cellStyle name="Date 4 2 2 7 7" xfId="19808" xr:uid="{00000000-0005-0000-0000-00007B4B0000}"/>
    <cellStyle name="Date 4 2 2 8" xfId="19809" xr:uid="{00000000-0005-0000-0000-00007C4B0000}"/>
    <cellStyle name="Date 4 2 2 8 2" xfId="19810" xr:uid="{00000000-0005-0000-0000-00007D4B0000}"/>
    <cellStyle name="Date 4 2 2 8 3" xfId="19811" xr:uid="{00000000-0005-0000-0000-00007E4B0000}"/>
    <cellStyle name="Date 4 2 2 8 3 2" xfId="19812" xr:uid="{00000000-0005-0000-0000-00007F4B0000}"/>
    <cellStyle name="Date 4 2 2 9" xfId="19813" xr:uid="{00000000-0005-0000-0000-0000804B0000}"/>
    <cellStyle name="Date 4 2 3" xfId="143" xr:uid="{00000000-0005-0000-0000-0000814B0000}"/>
    <cellStyle name="Date 4 2 3 10" xfId="19814" xr:uid="{00000000-0005-0000-0000-0000824B0000}"/>
    <cellStyle name="Date 4 2 3 11" xfId="19815" xr:uid="{00000000-0005-0000-0000-0000834B0000}"/>
    <cellStyle name="Date 4 2 3 2" xfId="19816" xr:uid="{00000000-0005-0000-0000-0000844B0000}"/>
    <cellStyle name="Date 4 2 3 2 2" xfId="19817" xr:uid="{00000000-0005-0000-0000-0000854B0000}"/>
    <cellStyle name="Date 4 2 3 2 2 2" xfId="19818" xr:uid="{00000000-0005-0000-0000-0000864B0000}"/>
    <cellStyle name="Date 4 2 3 2 2 2 2" xfId="19819" xr:uid="{00000000-0005-0000-0000-0000874B0000}"/>
    <cellStyle name="Date 4 2 3 2 2 2 2 2" xfId="19820" xr:uid="{00000000-0005-0000-0000-0000884B0000}"/>
    <cellStyle name="Date 4 2 3 2 2 2 2 2 2" xfId="19821" xr:uid="{00000000-0005-0000-0000-0000894B0000}"/>
    <cellStyle name="Date 4 2 3 2 2 2 2 2 3" xfId="19822" xr:uid="{00000000-0005-0000-0000-00008A4B0000}"/>
    <cellStyle name="Date 4 2 3 2 2 2 2 2 3 2" xfId="19823" xr:uid="{00000000-0005-0000-0000-00008B4B0000}"/>
    <cellStyle name="Date 4 2 3 2 2 2 2 2 4" xfId="19824" xr:uid="{00000000-0005-0000-0000-00008C4B0000}"/>
    <cellStyle name="Date 4 2 3 2 2 2 2 3" xfId="19825" xr:uid="{00000000-0005-0000-0000-00008D4B0000}"/>
    <cellStyle name="Date 4 2 3 2 2 2 2 3 2" xfId="19826" xr:uid="{00000000-0005-0000-0000-00008E4B0000}"/>
    <cellStyle name="Date 4 2 3 2 2 2 2 3 2 2" xfId="19827" xr:uid="{00000000-0005-0000-0000-00008F4B0000}"/>
    <cellStyle name="Date 4 2 3 2 2 2 2 4" xfId="19828" xr:uid="{00000000-0005-0000-0000-0000904B0000}"/>
    <cellStyle name="Date 4 2 3 2 2 2 2 5" xfId="19829" xr:uid="{00000000-0005-0000-0000-0000914B0000}"/>
    <cellStyle name="Date 4 2 3 2 2 2 2 6" xfId="19830" xr:uid="{00000000-0005-0000-0000-0000924B0000}"/>
    <cellStyle name="Date 4 2 3 2 2 2 2 7" xfId="19831" xr:uid="{00000000-0005-0000-0000-0000934B0000}"/>
    <cellStyle name="Date 4 2 3 2 2 2 3" xfId="19832" xr:uid="{00000000-0005-0000-0000-0000944B0000}"/>
    <cellStyle name="Date 4 2 3 2 2 2 3 2" xfId="19833" xr:uid="{00000000-0005-0000-0000-0000954B0000}"/>
    <cellStyle name="Date 4 2 3 2 2 2 3 3" xfId="19834" xr:uid="{00000000-0005-0000-0000-0000964B0000}"/>
    <cellStyle name="Date 4 2 3 2 2 2 3 3 2" xfId="19835" xr:uid="{00000000-0005-0000-0000-0000974B0000}"/>
    <cellStyle name="Date 4 2 3 2 2 2 3 4" xfId="19836" xr:uid="{00000000-0005-0000-0000-0000984B0000}"/>
    <cellStyle name="Date 4 2 3 2 2 2 4" xfId="19837" xr:uid="{00000000-0005-0000-0000-0000994B0000}"/>
    <cellStyle name="Date 4 2 3 2 2 2 4 2" xfId="19838" xr:uid="{00000000-0005-0000-0000-00009A4B0000}"/>
    <cellStyle name="Date 4 2 3 2 2 2 4 2 2" xfId="19839" xr:uid="{00000000-0005-0000-0000-00009B4B0000}"/>
    <cellStyle name="Date 4 2 3 2 2 2 5" xfId="19840" xr:uid="{00000000-0005-0000-0000-00009C4B0000}"/>
    <cellStyle name="Date 4 2 3 2 2 2 6" xfId="19841" xr:uid="{00000000-0005-0000-0000-00009D4B0000}"/>
    <cellStyle name="Date 4 2 3 2 2 2 7" xfId="19842" xr:uid="{00000000-0005-0000-0000-00009E4B0000}"/>
    <cellStyle name="Date 4 2 3 2 2 2 8" xfId="19843" xr:uid="{00000000-0005-0000-0000-00009F4B0000}"/>
    <cellStyle name="Date 4 2 3 2 2 3" xfId="19844" xr:uid="{00000000-0005-0000-0000-0000A04B0000}"/>
    <cellStyle name="Date 4 2 3 2 2 3 2" xfId="19845" xr:uid="{00000000-0005-0000-0000-0000A14B0000}"/>
    <cellStyle name="Date 4 2 3 2 2 3 2 2" xfId="19846" xr:uid="{00000000-0005-0000-0000-0000A24B0000}"/>
    <cellStyle name="Date 4 2 3 2 2 3 2 3" xfId="19847" xr:uid="{00000000-0005-0000-0000-0000A34B0000}"/>
    <cellStyle name="Date 4 2 3 2 2 3 2 3 2" xfId="19848" xr:uid="{00000000-0005-0000-0000-0000A44B0000}"/>
    <cellStyle name="Date 4 2 3 2 2 3 2 4" xfId="19849" xr:uid="{00000000-0005-0000-0000-0000A54B0000}"/>
    <cellStyle name="Date 4 2 3 2 2 3 3" xfId="19850" xr:uid="{00000000-0005-0000-0000-0000A64B0000}"/>
    <cellStyle name="Date 4 2 3 2 2 3 3 2" xfId="19851" xr:uid="{00000000-0005-0000-0000-0000A74B0000}"/>
    <cellStyle name="Date 4 2 3 2 2 3 3 2 2" xfId="19852" xr:uid="{00000000-0005-0000-0000-0000A84B0000}"/>
    <cellStyle name="Date 4 2 3 2 2 3 4" xfId="19853" xr:uid="{00000000-0005-0000-0000-0000A94B0000}"/>
    <cellStyle name="Date 4 2 3 2 2 3 5" xfId="19854" xr:uid="{00000000-0005-0000-0000-0000AA4B0000}"/>
    <cellStyle name="Date 4 2 3 2 2 3 6" xfId="19855" xr:uid="{00000000-0005-0000-0000-0000AB4B0000}"/>
    <cellStyle name="Date 4 2 3 2 2 3 7" xfId="19856" xr:uid="{00000000-0005-0000-0000-0000AC4B0000}"/>
    <cellStyle name="Date 4 2 3 2 2 4" xfId="19857" xr:uid="{00000000-0005-0000-0000-0000AD4B0000}"/>
    <cellStyle name="Date 4 2 3 2 2 4 2" xfId="19858" xr:uid="{00000000-0005-0000-0000-0000AE4B0000}"/>
    <cellStyle name="Date 4 2 3 2 2 4 3" xfId="19859" xr:uid="{00000000-0005-0000-0000-0000AF4B0000}"/>
    <cellStyle name="Date 4 2 3 2 2 4 3 2" xfId="19860" xr:uid="{00000000-0005-0000-0000-0000B04B0000}"/>
    <cellStyle name="Date 4 2 3 2 2 5" xfId="19861" xr:uid="{00000000-0005-0000-0000-0000B14B0000}"/>
    <cellStyle name="Date 4 2 3 2 3" xfId="19862" xr:uid="{00000000-0005-0000-0000-0000B24B0000}"/>
    <cellStyle name="Date 4 2 3 2 3 2" xfId="19863" xr:uid="{00000000-0005-0000-0000-0000B34B0000}"/>
    <cellStyle name="Date 4 2 3 2 3 2 2" xfId="19864" xr:uid="{00000000-0005-0000-0000-0000B44B0000}"/>
    <cellStyle name="Date 4 2 3 2 3 2 2 2" xfId="19865" xr:uid="{00000000-0005-0000-0000-0000B54B0000}"/>
    <cellStyle name="Date 4 2 3 2 3 2 2 3" xfId="19866" xr:uid="{00000000-0005-0000-0000-0000B64B0000}"/>
    <cellStyle name="Date 4 2 3 2 3 2 2 3 2" xfId="19867" xr:uid="{00000000-0005-0000-0000-0000B74B0000}"/>
    <cellStyle name="Date 4 2 3 2 3 2 2 4" xfId="19868" xr:uid="{00000000-0005-0000-0000-0000B84B0000}"/>
    <cellStyle name="Date 4 2 3 2 3 2 3" xfId="19869" xr:uid="{00000000-0005-0000-0000-0000B94B0000}"/>
    <cellStyle name="Date 4 2 3 2 3 2 3 2" xfId="19870" xr:uid="{00000000-0005-0000-0000-0000BA4B0000}"/>
    <cellStyle name="Date 4 2 3 2 3 2 3 2 2" xfId="19871" xr:uid="{00000000-0005-0000-0000-0000BB4B0000}"/>
    <cellStyle name="Date 4 2 3 2 3 2 4" xfId="19872" xr:uid="{00000000-0005-0000-0000-0000BC4B0000}"/>
    <cellStyle name="Date 4 2 3 2 3 2 5" xfId="19873" xr:uid="{00000000-0005-0000-0000-0000BD4B0000}"/>
    <cellStyle name="Date 4 2 3 2 3 2 6" xfId="19874" xr:uid="{00000000-0005-0000-0000-0000BE4B0000}"/>
    <cellStyle name="Date 4 2 3 2 3 2 7" xfId="19875" xr:uid="{00000000-0005-0000-0000-0000BF4B0000}"/>
    <cellStyle name="Date 4 2 3 2 3 3" xfId="19876" xr:uid="{00000000-0005-0000-0000-0000C04B0000}"/>
    <cellStyle name="Date 4 2 3 2 3 3 2" xfId="19877" xr:uid="{00000000-0005-0000-0000-0000C14B0000}"/>
    <cellStyle name="Date 4 2 3 2 3 3 3" xfId="19878" xr:uid="{00000000-0005-0000-0000-0000C24B0000}"/>
    <cellStyle name="Date 4 2 3 2 3 3 3 2" xfId="19879" xr:uid="{00000000-0005-0000-0000-0000C34B0000}"/>
    <cellStyle name="Date 4 2 3 2 3 3 4" xfId="19880" xr:uid="{00000000-0005-0000-0000-0000C44B0000}"/>
    <cellStyle name="Date 4 2 3 2 3 4" xfId="19881" xr:uid="{00000000-0005-0000-0000-0000C54B0000}"/>
    <cellStyle name="Date 4 2 3 2 3 4 2" xfId="19882" xr:uid="{00000000-0005-0000-0000-0000C64B0000}"/>
    <cellStyle name="Date 4 2 3 2 3 4 2 2" xfId="19883" xr:uid="{00000000-0005-0000-0000-0000C74B0000}"/>
    <cellStyle name="Date 4 2 3 2 3 5" xfId="19884" xr:uid="{00000000-0005-0000-0000-0000C84B0000}"/>
    <cellStyle name="Date 4 2 3 2 3 6" xfId="19885" xr:uid="{00000000-0005-0000-0000-0000C94B0000}"/>
    <cellStyle name="Date 4 2 3 2 3 7" xfId="19886" xr:uid="{00000000-0005-0000-0000-0000CA4B0000}"/>
    <cellStyle name="Date 4 2 3 2 3 8" xfId="19887" xr:uid="{00000000-0005-0000-0000-0000CB4B0000}"/>
    <cellStyle name="Date 4 2 3 2 4" xfId="19888" xr:uid="{00000000-0005-0000-0000-0000CC4B0000}"/>
    <cellStyle name="Date 4 2 3 2 4 2" xfId="19889" xr:uid="{00000000-0005-0000-0000-0000CD4B0000}"/>
    <cellStyle name="Date 4 2 3 2 4 2 2" xfId="19890" xr:uid="{00000000-0005-0000-0000-0000CE4B0000}"/>
    <cellStyle name="Date 4 2 3 2 4 2 3" xfId="19891" xr:uid="{00000000-0005-0000-0000-0000CF4B0000}"/>
    <cellStyle name="Date 4 2 3 2 4 2 3 2" xfId="19892" xr:uid="{00000000-0005-0000-0000-0000D04B0000}"/>
    <cellStyle name="Date 4 2 3 2 4 2 4" xfId="19893" xr:uid="{00000000-0005-0000-0000-0000D14B0000}"/>
    <cellStyle name="Date 4 2 3 2 4 3" xfId="19894" xr:uid="{00000000-0005-0000-0000-0000D24B0000}"/>
    <cellStyle name="Date 4 2 3 2 4 3 2" xfId="19895" xr:uid="{00000000-0005-0000-0000-0000D34B0000}"/>
    <cellStyle name="Date 4 2 3 2 4 3 2 2" xfId="19896" xr:uid="{00000000-0005-0000-0000-0000D44B0000}"/>
    <cellStyle name="Date 4 2 3 2 4 4" xfId="19897" xr:uid="{00000000-0005-0000-0000-0000D54B0000}"/>
    <cellStyle name="Date 4 2 3 2 4 5" xfId="19898" xr:uid="{00000000-0005-0000-0000-0000D64B0000}"/>
    <cellStyle name="Date 4 2 3 2 4 6" xfId="19899" xr:uid="{00000000-0005-0000-0000-0000D74B0000}"/>
    <cellStyle name="Date 4 2 3 2 4 7" xfId="19900" xr:uid="{00000000-0005-0000-0000-0000D84B0000}"/>
    <cellStyle name="Date 4 2 3 2 5" xfId="19901" xr:uid="{00000000-0005-0000-0000-0000D94B0000}"/>
    <cellStyle name="Date 4 2 3 2 5 2" xfId="19902" xr:uid="{00000000-0005-0000-0000-0000DA4B0000}"/>
    <cellStyle name="Date 4 2 3 2 5 3" xfId="19903" xr:uid="{00000000-0005-0000-0000-0000DB4B0000}"/>
    <cellStyle name="Date 4 2 3 2 5 3 2" xfId="19904" xr:uid="{00000000-0005-0000-0000-0000DC4B0000}"/>
    <cellStyle name="Date 4 2 3 2 6" xfId="19905" xr:uid="{00000000-0005-0000-0000-0000DD4B0000}"/>
    <cellStyle name="Date 4 2 3 2 7" xfId="19906" xr:uid="{00000000-0005-0000-0000-0000DE4B0000}"/>
    <cellStyle name="Date 4 2 3 2 8" xfId="19907" xr:uid="{00000000-0005-0000-0000-0000DF4B0000}"/>
    <cellStyle name="Date 4 2 3 2 9" xfId="19908" xr:uid="{00000000-0005-0000-0000-0000E04B0000}"/>
    <cellStyle name="Date 4 2 3 3" xfId="19909" xr:uid="{00000000-0005-0000-0000-0000E14B0000}"/>
    <cellStyle name="Date 4 2 3 3 2" xfId="19910" xr:uid="{00000000-0005-0000-0000-0000E24B0000}"/>
    <cellStyle name="Date 4 2 3 3 2 2" xfId="19911" xr:uid="{00000000-0005-0000-0000-0000E34B0000}"/>
    <cellStyle name="Date 4 2 3 3 2 2 2" xfId="19912" xr:uid="{00000000-0005-0000-0000-0000E44B0000}"/>
    <cellStyle name="Date 4 2 3 3 2 2 2 2" xfId="19913" xr:uid="{00000000-0005-0000-0000-0000E54B0000}"/>
    <cellStyle name="Date 4 2 3 3 2 2 2 3" xfId="19914" xr:uid="{00000000-0005-0000-0000-0000E64B0000}"/>
    <cellStyle name="Date 4 2 3 3 2 2 2 3 2" xfId="19915" xr:uid="{00000000-0005-0000-0000-0000E74B0000}"/>
    <cellStyle name="Date 4 2 3 3 2 2 2 4" xfId="19916" xr:uid="{00000000-0005-0000-0000-0000E84B0000}"/>
    <cellStyle name="Date 4 2 3 3 2 2 3" xfId="19917" xr:uid="{00000000-0005-0000-0000-0000E94B0000}"/>
    <cellStyle name="Date 4 2 3 3 2 2 3 2" xfId="19918" xr:uid="{00000000-0005-0000-0000-0000EA4B0000}"/>
    <cellStyle name="Date 4 2 3 3 2 2 3 2 2" xfId="19919" xr:uid="{00000000-0005-0000-0000-0000EB4B0000}"/>
    <cellStyle name="Date 4 2 3 3 2 2 4" xfId="19920" xr:uid="{00000000-0005-0000-0000-0000EC4B0000}"/>
    <cellStyle name="Date 4 2 3 3 2 2 5" xfId="19921" xr:uid="{00000000-0005-0000-0000-0000ED4B0000}"/>
    <cellStyle name="Date 4 2 3 3 2 2 6" xfId="19922" xr:uid="{00000000-0005-0000-0000-0000EE4B0000}"/>
    <cellStyle name="Date 4 2 3 3 2 2 7" xfId="19923" xr:uid="{00000000-0005-0000-0000-0000EF4B0000}"/>
    <cellStyle name="Date 4 2 3 3 2 3" xfId="19924" xr:uid="{00000000-0005-0000-0000-0000F04B0000}"/>
    <cellStyle name="Date 4 2 3 3 2 3 2" xfId="19925" xr:uid="{00000000-0005-0000-0000-0000F14B0000}"/>
    <cellStyle name="Date 4 2 3 3 2 3 3" xfId="19926" xr:uid="{00000000-0005-0000-0000-0000F24B0000}"/>
    <cellStyle name="Date 4 2 3 3 2 3 3 2" xfId="19927" xr:uid="{00000000-0005-0000-0000-0000F34B0000}"/>
    <cellStyle name="Date 4 2 3 3 2 3 4" xfId="19928" xr:uid="{00000000-0005-0000-0000-0000F44B0000}"/>
    <cellStyle name="Date 4 2 3 3 2 4" xfId="19929" xr:uid="{00000000-0005-0000-0000-0000F54B0000}"/>
    <cellStyle name="Date 4 2 3 3 2 4 2" xfId="19930" xr:uid="{00000000-0005-0000-0000-0000F64B0000}"/>
    <cellStyle name="Date 4 2 3 3 2 4 2 2" xfId="19931" xr:uid="{00000000-0005-0000-0000-0000F74B0000}"/>
    <cellStyle name="Date 4 2 3 3 2 5" xfId="19932" xr:uid="{00000000-0005-0000-0000-0000F84B0000}"/>
    <cellStyle name="Date 4 2 3 3 2 6" xfId="19933" xr:uid="{00000000-0005-0000-0000-0000F94B0000}"/>
    <cellStyle name="Date 4 2 3 3 2 7" xfId="19934" xr:uid="{00000000-0005-0000-0000-0000FA4B0000}"/>
    <cellStyle name="Date 4 2 3 3 2 8" xfId="19935" xr:uid="{00000000-0005-0000-0000-0000FB4B0000}"/>
    <cellStyle name="Date 4 2 3 3 3" xfId="19936" xr:uid="{00000000-0005-0000-0000-0000FC4B0000}"/>
    <cellStyle name="Date 4 2 3 3 3 2" xfId="19937" xr:uid="{00000000-0005-0000-0000-0000FD4B0000}"/>
    <cellStyle name="Date 4 2 3 3 3 2 2" xfId="19938" xr:uid="{00000000-0005-0000-0000-0000FE4B0000}"/>
    <cellStyle name="Date 4 2 3 3 3 2 3" xfId="19939" xr:uid="{00000000-0005-0000-0000-0000FF4B0000}"/>
    <cellStyle name="Date 4 2 3 3 3 2 3 2" xfId="19940" xr:uid="{00000000-0005-0000-0000-0000004C0000}"/>
    <cellStyle name="Date 4 2 3 3 3 2 4" xfId="19941" xr:uid="{00000000-0005-0000-0000-0000014C0000}"/>
    <cellStyle name="Date 4 2 3 3 3 3" xfId="19942" xr:uid="{00000000-0005-0000-0000-0000024C0000}"/>
    <cellStyle name="Date 4 2 3 3 3 3 2" xfId="19943" xr:uid="{00000000-0005-0000-0000-0000034C0000}"/>
    <cellStyle name="Date 4 2 3 3 3 3 2 2" xfId="19944" xr:uid="{00000000-0005-0000-0000-0000044C0000}"/>
    <cellStyle name="Date 4 2 3 3 3 4" xfId="19945" xr:uid="{00000000-0005-0000-0000-0000054C0000}"/>
    <cellStyle name="Date 4 2 3 3 3 5" xfId="19946" xr:uid="{00000000-0005-0000-0000-0000064C0000}"/>
    <cellStyle name="Date 4 2 3 3 3 6" xfId="19947" xr:uid="{00000000-0005-0000-0000-0000074C0000}"/>
    <cellStyle name="Date 4 2 3 3 3 7" xfId="19948" xr:uid="{00000000-0005-0000-0000-0000084C0000}"/>
    <cellStyle name="Date 4 2 3 3 4" xfId="19949" xr:uid="{00000000-0005-0000-0000-0000094C0000}"/>
    <cellStyle name="Date 4 2 3 3 4 2" xfId="19950" xr:uid="{00000000-0005-0000-0000-00000A4C0000}"/>
    <cellStyle name="Date 4 2 3 3 4 3" xfId="19951" xr:uid="{00000000-0005-0000-0000-00000B4C0000}"/>
    <cellStyle name="Date 4 2 3 3 4 3 2" xfId="19952" xr:uid="{00000000-0005-0000-0000-00000C4C0000}"/>
    <cellStyle name="Date 4 2 3 3 5" xfId="19953" xr:uid="{00000000-0005-0000-0000-00000D4C0000}"/>
    <cellStyle name="Date 4 2 3 4" xfId="19954" xr:uid="{00000000-0005-0000-0000-00000E4C0000}"/>
    <cellStyle name="Date 4 2 3 4 2" xfId="19955" xr:uid="{00000000-0005-0000-0000-00000F4C0000}"/>
    <cellStyle name="Date 4 2 3 4 2 2" xfId="19956" xr:uid="{00000000-0005-0000-0000-0000104C0000}"/>
    <cellStyle name="Date 4 2 3 4 2 2 2" xfId="19957" xr:uid="{00000000-0005-0000-0000-0000114C0000}"/>
    <cellStyle name="Date 4 2 3 4 2 2 2 2" xfId="19958" xr:uid="{00000000-0005-0000-0000-0000124C0000}"/>
    <cellStyle name="Date 4 2 3 4 2 2 2 2 2" xfId="19959" xr:uid="{00000000-0005-0000-0000-0000134C0000}"/>
    <cellStyle name="Date 4 2 3 4 2 2 2 2 3" xfId="19960" xr:uid="{00000000-0005-0000-0000-0000144C0000}"/>
    <cellStyle name="Date 4 2 3 4 2 2 2 2 3 2" xfId="19961" xr:uid="{00000000-0005-0000-0000-0000154C0000}"/>
    <cellStyle name="Date 4 2 3 4 2 2 2 2 4" xfId="19962" xr:uid="{00000000-0005-0000-0000-0000164C0000}"/>
    <cellStyle name="Date 4 2 3 4 2 2 2 3" xfId="19963" xr:uid="{00000000-0005-0000-0000-0000174C0000}"/>
    <cellStyle name="Date 4 2 3 4 2 2 2 3 2" xfId="19964" xr:uid="{00000000-0005-0000-0000-0000184C0000}"/>
    <cellStyle name="Date 4 2 3 4 2 2 2 3 2 2" xfId="19965" xr:uid="{00000000-0005-0000-0000-0000194C0000}"/>
    <cellStyle name="Date 4 2 3 4 2 2 2 4" xfId="19966" xr:uid="{00000000-0005-0000-0000-00001A4C0000}"/>
    <cellStyle name="Date 4 2 3 4 2 2 2 5" xfId="19967" xr:uid="{00000000-0005-0000-0000-00001B4C0000}"/>
    <cellStyle name="Date 4 2 3 4 2 2 2 6" xfId="19968" xr:uid="{00000000-0005-0000-0000-00001C4C0000}"/>
    <cellStyle name="Date 4 2 3 4 2 2 2 7" xfId="19969" xr:uid="{00000000-0005-0000-0000-00001D4C0000}"/>
    <cellStyle name="Date 4 2 3 4 2 2 3" xfId="19970" xr:uid="{00000000-0005-0000-0000-00001E4C0000}"/>
    <cellStyle name="Date 4 2 3 4 2 2 3 2" xfId="19971" xr:uid="{00000000-0005-0000-0000-00001F4C0000}"/>
    <cellStyle name="Date 4 2 3 4 2 2 3 3" xfId="19972" xr:uid="{00000000-0005-0000-0000-0000204C0000}"/>
    <cellStyle name="Date 4 2 3 4 2 2 3 3 2" xfId="19973" xr:uid="{00000000-0005-0000-0000-0000214C0000}"/>
    <cellStyle name="Date 4 2 3 4 2 2 3 4" xfId="19974" xr:uid="{00000000-0005-0000-0000-0000224C0000}"/>
    <cellStyle name="Date 4 2 3 4 2 2 4" xfId="19975" xr:uid="{00000000-0005-0000-0000-0000234C0000}"/>
    <cellStyle name="Date 4 2 3 4 2 2 4 2" xfId="19976" xr:uid="{00000000-0005-0000-0000-0000244C0000}"/>
    <cellStyle name="Date 4 2 3 4 2 2 4 2 2" xfId="19977" xr:uid="{00000000-0005-0000-0000-0000254C0000}"/>
    <cellStyle name="Date 4 2 3 4 2 2 5" xfId="19978" xr:uid="{00000000-0005-0000-0000-0000264C0000}"/>
    <cellStyle name="Date 4 2 3 4 2 2 6" xfId="19979" xr:uid="{00000000-0005-0000-0000-0000274C0000}"/>
    <cellStyle name="Date 4 2 3 4 2 2 7" xfId="19980" xr:uid="{00000000-0005-0000-0000-0000284C0000}"/>
    <cellStyle name="Date 4 2 3 4 2 2 8" xfId="19981" xr:uid="{00000000-0005-0000-0000-0000294C0000}"/>
    <cellStyle name="Date 4 2 3 4 2 3" xfId="19982" xr:uid="{00000000-0005-0000-0000-00002A4C0000}"/>
    <cellStyle name="Date 4 2 3 4 2 3 2" xfId="19983" xr:uid="{00000000-0005-0000-0000-00002B4C0000}"/>
    <cellStyle name="Date 4 2 3 4 2 3 2 2" xfId="19984" xr:uid="{00000000-0005-0000-0000-00002C4C0000}"/>
    <cellStyle name="Date 4 2 3 4 2 3 2 3" xfId="19985" xr:uid="{00000000-0005-0000-0000-00002D4C0000}"/>
    <cellStyle name="Date 4 2 3 4 2 3 2 3 2" xfId="19986" xr:uid="{00000000-0005-0000-0000-00002E4C0000}"/>
    <cellStyle name="Date 4 2 3 4 2 3 2 4" xfId="19987" xr:uid="{00000000-0005-0000-0000-00002F4C0000}"/>
    <cellStyle name="Date 4 2 3 4 2 3 3" xfId="19988" xr:uid="{00000000-0005-0000-0000-0000304C0000}"/>
    <cellStyle name="Date 4 2 3 4 2 3 3 2" xfId="19989" xr:uid="{00000000-0005-0000-0000-0000314C0000}"/>
    <cellStyle name="Date 4 2 3 4 2 3 3 2 2" xfId="19990" xr:uid="{00000000-0005-0000-0000-0000324C0000}"/>
    <cellStyle name="Date 4 2 3 4 2 3 4" xfId="19991" xr:uid="{00000000-0005-0000-0000-0000334C0000}"/>
    <cellStyle name="Date 4 2 3 4 2 3 5" xfId="19992" xr:uid="{00000000-0005-0000-0000-0000344C0000}"/>
    <cellStyle name="Date 4 2 3 4 2 3 6" xfId="19993" xr:uid="{00000000-0005-0000-0000-0000354C0000}"/>
    <cellStyle name="Date 4 2 3 4 2 3 7" xfId="19994" xr:uid="{00000000-0005-0000-0000-0000364C0000}"/>
    <cellStyle name="Date 4 2 3 4 2 4" xfId="19995" xr:uid="{00000000-0005-0000-0000-0000374C0000}"/>
    <cellStyle name="Date 4 2 3 4 2 4 2" xfId="19996" xr:uid="{00000000-0005-0000-0000-0000384C0000}"/>
    <cellStyle name="Date 4 2 3 4 2 4 3" xfId="19997" xr:uid="{00000000-0005-0000-0000-0000394C0000}"/>
    <cellStyle name="Date 4 2 3 4 2 4 3 2" xfId="19998" xr:uid="{00000000-0005-0000-0000-00003A4C0000}"/>
    <cellStyle name="Date 4 2 3 4 2 5" xfId="19999" xr:uid="{00000000-0005-0000-0000-00003B4C0000}"/>
    <cellStyle name="Date 4 2 3 4 3" xfId="20000" xr:uid="{00000000-0005-0000-0000-00003C4C0000}"/>
    <cellStyle name="Date 4 2 3 4 3 2" xfId="20001" xr:uid="{00000000-0005-0000-0000-00003D4C0000}"/>
    <cellStyle name="Date 4 2 3 4 3 2 2" xfId="20002" xr:uid="{00000000-0005-0000-0000-00003E4C0000}"/>
    <cellStyle name="Date 4 2 3 4 3 2 2 2" xfId="20003" xr:uid="{00000000-0005-0000-0000-00003F4C0000}"/>
    <cellStyle name="Date 4 2 3 4 3 2 2 3" xfId="20004" xr:uid="{00000000-0005-0000-0000-0000404C0000}"/>
    <cellStyle name="Date 4 2 3 4 3 2 2 3 2" xfId="20005" xr:uid="{00000000-0005-0000-0000-0000414C0000}"/>
    <cellStyle name="Date 4 2 3 4 3 2 2 4" xfId="20006" xr:uid="{00000000-0005-0000-0000-0000424C0000}"/>
    <cellStyle name="Date 4 2 3 4 3 2 3" xfId="20007" xr:uid="{00000000-0005-0000-0000-0000434C0000}"/>
    <cellStyle name="Date 4 2 3 4 3 2 3 2" xfId="20008" xr:uid="{00000000-0005-0000-0000-0000444C0000}"/>
    <cellStyle name="Date 4 2 3 4 3 2 3 2 2" xfId="20009" xr:uid="{00000000-0005-0000-0000-0000454C0000}"/>
    <cellStyle name="Date 4 2 3 4 3 2 4" xfId="20010" xr:uid="{00000000-0005-0000-0000-0000464C0000}"/>
    <cellStyle name="Date 4 2 3 4 3 2 5" xfId="20011" xr:uid="{00000000-0005-0000-0000-0000474C0000}"/>
    <cellStyle name="Date 4 2 3 4 3 2 6" xfId="20012" xr:uid="{00000000-0005-0000-0000-0000484C0000}"/>
    <cellStyle name="Date 4 2 3 4 3 2 7" xfId="20013" xr:uid="{00000000-0005-0000-0000-0000494C0000}"/>
    <cellStyle name="Date 4 2 3 4 3 3" xfId="20014" xr:uid="{00000000-0005-0000-0000-00004A4C0000}"/>
    <cellStyle name="Date 4 2 3 4 3 3 2" xfId="20015" xr:uid="{00000000-0005-0000-0000-00004B4C0000}"/>
    <cellStyle name="Date 4 2 3 4 3 3 3" xfId="20016" xr:uid="{00000000-0005-0000-0000-00004C4C0000}"/>
    <cellStyle name="Date 4 2 3 4 3 3 3 2" xfId="20017" xr:uid="{00000000-0005-0000-0000-00004D4C0000}"/>
    <cellStyle name="Date 4 2 3 4 3 3 4" xfId="20018" xr:uid="{00000000-0005-0000-0000-00004E4C0000}"/>
    <cellStyle name="Date 4 2 3 4 3 4" xfId="20019" xr:uid="{00000000-0005-0000-0000-00004F4C0000}"/>
    <cellStyle name="Date 4 2 3 4 3 4 2" xfId="20020" xr:uid="{00000000-0005-0000-0000-0000504C0000}"/>
    <cellStyle name="Date 4 2 3 4 3 4 2 2" xfId="20021" xr:uid="{00000000-0005-0000-0000-0000514C0000}"/>
    <cellStyle name="Date 4 2 3 4 3 5" xfId="20022" xr:uid="{00000000-0005-0000-0000-0000524C0000}"/>
    <cellStyle name="Date 4 2 3 4 3 6" xfId="20023" xr:uid="{00000000-0005-0000-0000-0000534C0000}"/>
    <cellStyle name="Date 4 2 3 4 3 7" xfId="20024" xr:uid="{00000000-0005-0000-0000-0000544C0000}"/>
    <cellStyle name="Date 4 2 3 4 3 8" xfId="20025" xr:uid="{00000000-0005-0000-0000-0000554C0000}"/>
    <cellStyle name="Date 4 2 3 4 4" xfId="20026" xr:uid="{00000000-0005-0000-0000-0000564C0000}"/>
    <cellStyle name="Date 4 2 3 4 4 2" xfId="20027" xr:uid="{00000000-0005-0000-0000-0000574C0000}"/>
    <cellStyle name="Date 4 2 3 4 4 2 2" xfId="20028" xr:uid="{00000000-0005-0000-0000-0000584C0000}"/>
    <cellStyle name="Date 4 2 3 4 4 2 3" xfId="20029" xr:uid="{00000000-0005-0000-0000-0000594C0000}"/>
    <cellStyle name="Date 4 2 3 4 4 2 3 2" xfId="20030" xr:uid="{00000000-0005-0000-0000-00005A4C0000}"/>
    <cellStyle name="Date 4 2 3 4 4 2 4" xfId="20031" xr:uid="{00000000-0005-0000-0000-00005B4C0000}"/>
    <cellStyle name="Date 4 2 3 4 4 3" xfId="20032" xr:uid="{00000000-0005-0000-0000-00005C4C0000}"/>
    <cellStyle name="Date 4 2 3 4 4 3 2" xfId="20033" xr:uid="{00000000-0005-0000-0000-00005D4C0000}"/>
    <cellStyle name="Date 4 2 3 4 4 3 2 2" xfId="20034" xr:uid="{00000000-0005-0000-0000-00005E4C0000}"/>
    <cellStyle name="Date 4 2 3 4 4 4" xfId="20035" xr:uid="{00000000-0005-0000-0000-00005F4C0000}"/>
    <cellStyle name="Date 4 2 3 4 4 5" xfId="20036" xr:uid="{00000000-0005-0000-0000-0000604C0000}"/>
    <cellStyle name="Date 4 2 3 4 4 6" xfId="20037" xr:uid="{00000000-0005-0000-0000-0000614C0000}"/>
    <cellStyle name="Date 4 2 3 4 4 7" xfId="20038" xr:uid="{00000000-0005-0000-0000-0000624C0000}"/>
    <cellStyle name="Date 4 2 3 4 5" xfId="20039" xr:uid="{00000000-0005-0000-0000-0000634C0000}"/>
    <cellStyle name="Date 4 2 3 4 5 2" xfId="20040" xr:uid="{00000000-0005-0000-0000-0000644C0000}"/>
    <cellStyle name="Date 4 2 3 4 5 3" xfId="20041" xr:uid="{00000000-0005-0000-0000-0000654C0000}"/>
    <cellStyle name="Date 4 2 3 4 5 3 2" xfId="20042" xr:uid="{00000000-0005-0000-0000-0000664C0000}"/>
    <cellStyle name="Date 4 2 3 4 6" xfId="20043" xr:uid="{00000000-0005-0000-0000-0000674C0000}"/>
    <cellStyle name="Date 4 2 3 4 7" xfId="20044" xr:uid="{00000000-0005-0000-0000-0000684C0000}"/>
    <cellStyle name="Date 4 2 3 4 8" xfId="20045" xr:uid="{00000000-0005-0000-0000-0000694C0000}"/>
    <cellStyle name="Date 4 2 3 4 9" xfId="20046" xr:uid="{00000000-0005-0000-0000-00006A4C0000}"/>
    <cellStyle name="Date 4 2 3 5" xfId="20047" xr:uid="{00000000-0005-0000-0000-00006B4C0000}"/>
    <cellStyle name="Date 4 2 3 5 2" xfId="20048" xr:uid="{00000000-0005-0000-0000-00006C4C0000}"/>
    <cellStyle name="Date 4 2 3 5 2 2" xfId="20049" xr:uid="{00000000-0005-0000-0000-00006D4C0000}"/>
    <cellStyle name="Date 4 2 3 5 2 2 2" xfId="20050" xr:uid="{00000000-0005-0000-0000-00006E4C0000}"/>
    <cellStyle name="Date 4 2 3 5 2 2 3" xfId="20051" xr:uid="{00000000-0005-0000-0000-00006F4C0000}"/>
    <cellStyle name="Date 4 2 3 5 2 2 3 2" xfId="20052" xr:uid="{00000000-0005-0000-0000-0000704C0000}"/>
    <cellStyle name="Date 4 2 3 5 2 2 4" xfId="20053" xr:uid="{00000000-0005-0000-0000-0000714C0000}"/>
    <cellStyle name="Date 4 2 3 5 2 3" xfId="20054" xr:uid="{00000000-0005-0000-0000-0000724C0000}"/>
    <cellStyle name="Date 4 2 3 5 2 3 2" xfId="20055" xr:uid="{00000000-0005-0000-0000-0000734C0000}"/>
    <cellStyle name="Date 4 2 3 5 2 3 2 2" xfId="20056" xr:uid="{00000000-0005-0000-0000-0000744C0000}"/>
    <cellStyle name="Date 4 2 3 5 2 4" xfId="20057" xr:uid="{00000000-0005-0000-0000-0000754C0000}"/>
    <cellStyle name="Date 4 2 3 5 2 5" xfId="20058" xr:uid="{00000000-0005-0000-0000-0000764C0000}"/>
    <cellStyle name="Date 4 2 3 5 2 6" xfId="20059" xr:uid="{00000000-0005-0000-0000-0000774C0000}"/>
    <cellStyle name="Date 4 2 3 5 2 7" xfId="20060" xr:uid="{00000000-0005-0000-0000-0000784C0000}"/>
    <cellStyle name="Date 4 2 3 5 3" xfId="20061" xr:uid="{00000000-0005-0000-0000-0000794C0000}"/>
    <cellStyle name="Date 4 2 3 5 3 2" xfId="20062" xr:uid="{00000000-0005-0000-0000-00007A4C0000}"/>
    <cellStyle name="Date 4 2 3 5 3 3" xfId="20063" xr:uid="{00000000-0005-0000-0000-00007B4C0000}"/>
    <cellStyle name="Date 4 2 3 5 3 3 2" xfId="20064" xr:uid="{00000000-0005-0000-0000-00007C4C0000}"/>
    <cellStyle name="Date 4 2 3 5 3 4" xfId="20065" xr:uid="{00000000-0005-0000-0000-00007D4C0000}"/>
    <cellStyle name="Date 4 2 3 5 4" xfId="20066" xr:uid="{00000000-0005-0000-0000-00007E4C0000}"/>
    <cellStyle name="Date 4 2 3 5 4 2" xfId="20067" xr:uid="{00000000-0005-0000-0000-00007F4C0000}"/>
    <cellStyle name="Date 4 2 3 5 4 2 2" xfId="20068" xr:uid="{00000000-0005-0000-0000-0000804C0000}"/>
    <cellStyle name="Date 4 2 3 5 5" xfId="20069" xr:uid="{00000000-0005-0000-0000-0000814C0000}"/>
    <cellStyle name="Date 4 2 3 5 6" xfId="20070" xr:uid="{00000000-0005-0000-0000-0000824C0000}"/>
    <cellStyle name="Date 4 2 3 5 7" xfId="20071" xr:uid="{00000000-0005-0000-0000-0000834C0000}"/>
    <cellStyle name="Date 4 2 3 5 8" xfId="20072" xr:uid="{00000000-0005-0000-0000-0000844C0000}"/>
    <cellStyle name="Date 4 2 3 6" xfId="20073" xr:uid="{00000000-0005-0000-0000-0000854C0000}"/>
    <cellStyle name="Date 4 2 3 6 2" xfId="20074" xr:uid="{00000000-0005-0000-0000-0000864C0000}"/>
    <cellStyle name="Date 4 2 3 6 2 2" xfId="20075" xr:uid="{00000000-0005-0000-0000-0000874C0000}"/>
    <cellStyle name="Date 4 2 3 6 2 3" xfId="20076" xr:uid="{00000000-0005-0000-0000-0000884C0000}"/>
    <cellStyle name="Date 4 2 3 6 2 3 2" xfId="20077" xr:uid="{00000000-0005-0000-0000-0000894C0000}"/>
    <cellStyle name="Date 4 2 3 6 2 4" xfId="20078" xr:uid="{00000000-0005-0000-0000-00008A4C0000}"/>
    <cellStyle name="Date 4 2 3 6 3" xfId="20079" xr:uid="{00000000-0005-0000-0000-00008B4C0000}"/>
    <cellStyle name="Date 4 2 3 6 3 2" xfId="20080" xr:uid="{00000000-0005-0000-0000-00008C4C0000}"/>
    <cellStyle name="Date 4 2 3 6 3 2 2" xfId="20081" xr:uid="{00000000-0005-0000-0000-00008D4C0000}"/>
    <cellStyle name="Date 4 2 3 6 4" xfId="20082" xr:uid="{00000000-0005-0000-0000-00008E4C0000}"/>
    <cellStyle name="Date 4 2 3 6 5" xfId="20083" xr:uid="{00000000-0005-0000-0000-00008F4C0000}"/>
    <cellStyle name="Date 4 2 3 6 6" xfId="20084" xr:uid="{00000000-0005-0000-0000-0000904C0000}"/>
    <cellStyle name="Date 4 2 3 6 7" xfId="20085" xr:uid="{00000000-0005-0000-0000-0000914C0000}"/>
    <cellStyle name="Date 4 2 3 7" xfId="20086" xr:uid="{00000000-0005-0000-0000-0000924C0000}"/>
    <cellStyle name="Date 4 2 3 7 2" xfId="20087" xr:uid="{00000000-0005-0000-0000-0000934C0000}"/>
    <cellStyle name="Date 4 2 3 7 3" xfId="20088" xr:uid="{00000000-0005-0000-0000-0000944C0000}"/>
    <cellStyle name="Date 4 2 3 7 3 2" xfId="20089" xr:uid="{00000000-0005-0000-0000-0000954C0000}"/>
    <cellStyle name="Date 4 2 3 8" xfId="20090" xr:uid="{00000000-0005-0000-0000-0000964C0000}"/>
    <cellStyle name="Date 4 2 3 9" xfId="20091" xr:uid="{00000000-0005-0000-0000-0000974C0000}"/>
    <cellStyle name="Date 4 2 4" xfId="144" xr:uid="{00000000-0005-0000-0000-0000984C0000}"/>
    <cellStyle name="Date 4 2 4 2" xfId="20092" xr:uid="{00000000-0005-0000-0000-0000994C0000}"/>
    <cellStyle name="Date 4 2 4 2 2" xfId="20093" xr:uid="{00000000-0005-0000-0000-00009A4C0000}"/>
    <cellStyle name="Date 4 2 4 2 2 2" xfId="20094" xr:uid="{00000000-0005-0000-0000-00009B4C0000}"/>
    <cellStyle name="Date 4 2 4 2 2 2 2" xfId="20095" xr:uid="{00000000-0005-0000-0000-00009C4C0000}"/>
    <cellStyle name="Date 4 2 4 2 2 2 2 2" xfId="20096" xr:uid="{00000000-0005-0000-0000-00009D4C0000}"/>
    <cellStyle name="Date 4 2 4 2 2 2 2 3" xfId="20097" xr:uid="{00000000-0005-0000-0000-00009E4C0000}"/>
    <cellStyle name="Date 4 2 4 2 2 2 2 3 2" xfId="20098" xr:uid="{00000000-0005-0000-0000-00009F4C0000}"/>
    <cellStyle name="Date 4 2 4 2 2 2 2 4" xfId="20099" xr:uid="{00000000-0005-0000-0000-0000A04C0000}"/>
    <cellStyle name="Date 4 2 4 2 2 2 3" xfId="20100" xr:uid="{00000000-0005-0000-0000-0000A14C0000}"/>
    <cellStyle name="Date 4 2 4 2 2 2 3 2" xfId="20101" xr:uid="{00000000-0005-0000-0000-0000A24C0000}"/>
    <cellStyle name="Date 4 2 4 2 2 2 3 2 2" xfId="20102" xr:uid="{00000000-0005-0000-0000-0000A34C0000}"/>
    <cellStyle name="Date 4 2 4 2 2 2 4" xfId="20103" xr:uid="{00000000-0005-0000-0000-0000A44C0000}"/>
    <cellStyle name="Date 4 2 4 2 2 2 5" xfId="20104" xr:uid="{00000000-0005-0000-0000-0000A54C0000}"/>
    <cellStyle name="Date 4 2 4 2 2 2 6" xfId="20105" xr:uid="{00000000-0005-0000-0000-0000A64C0000}"/>
    <cellStyle name="Date 4 2 4 2 2 2 7" xfId="20106" xr:uid="{00000000-0005-0000-0000-0000A74C0000}"/>
    <cellStyle name="Date 4 2 4 2 2 3" xfId="20107" xr:uid="{00000000-0005-0000-0000-0000A84C0000}"/>
    <cellStyle name="Date 4 2 4 2 2 3 2" xfId="20108" xr:uid="{00000000-0005-0000-0000-0000A94C0000}"/>
    <cellStyle name="Date 4 2 4 2 2 3 3" xfId="20109" xr:uid="{00000000-0005-0000-0000-0000AA4C0000}"/>
    <cellStyle name="Date 4 2 4 2 2 3 3 2" xfId="20110" xr:uid="{00000000-0005-0000-0000-0000AB4C0000}"/>
    <cellStyle name="Date 4 2 4 2 2 3 4" xfId="20111" xr:uid="{00000000-0005-0000-0000-0000AC4C0000}"/>
    <cellStyle name="Date 4 2 4 2 2 4" xfId="20112" xr:uid="{00000000-0005-0000-0000-0000AD4C0000}"/>
    <cellStyle name="Date 4 2 4 2 2 4 2" xfId="20113" xr:uid="{00000000-0005-0000-0000-0000AE4C0000}"/>
    <cellStyle name="Date 4 2 4 2 2 4 2 2" xfId="20114" xr:uid="{00000000-0005-0000-0000-0000AF4C0000}"/>
    <cellStyle name="Date 4 2 4 2 2 5" xfId="20115" xr:uid="{00000000-0005-0000-0000-0000B04C0000}"/>
    <cellStyle name="Date 4 2 4 2 2 6" xfId="20116" xr:uid="{00000000-0005-0000-0000-0000B14C0000}"/>
    <cellStyle name="Date 4 2 4 2 2 7" xfId="20117" xr:uid="{00000000-0005-0000-0000-0000B24C0000}"/>
    <cellStyle name="Date 4 2 4 2 2 8" xfId="20118" xr:uid="{00000000-0005-0000-0000-0000B34C0000}"/>
    <cellStyle name="Date 4 2 4 2 3" xfId="20119" xr:uid="{00000000-0005-0000-0000-0000B44C0000}"/>
    <cellStyle name="Date 4 2 4 2 3 2" xfId="20120" xr:uid="{00000000-0005-0000-0000-0000B54C0000}"/>
    <cellStyle name="Date 4 2 4 2 3 2 2" xfId="20121" xr:uid="{00000000-0005-0000-0000-0000B64C0000}"/>
    <cellStyle name="Date 4 2 4 2 3 2 3" xfId="20122" xr:uid="{00000000-0005-0000-0000-0000B74C0000}"/>
    <cellStyle name="Date 4 2 4 2 3 2 3 2" xfId="20123" xr:uid="{00000000-0005-0000-0000-0000B84C0000}"/>
    <cellStyle name="Date 4 2 4 2 3 2 4" xfId="20124" xr:uid="{00000000-0005-0000-0000-0000B94C0000}"/>
    <cellStyle name="Date 4 2 4 2 3 3" xfId="20125" xr:uid="{00000000-0005-0000-0000-0000BA4C0000}"/>
    <cellStyle name="Date 4 2 4 2 3 3 2" xfId="20126" xr:uid="{00000000-0005-0000-0000-0000BB4C0000}"/>
    <cellStyle name="Date 4 2 4 2 3 3 2 2" xfId="20127" xr:uid="{00000000-0005-0000-0000-0000BC4C0000}"/>
    <cellStyle name="Date 4 2 4 2 3 4" xfId="20128" xr:uid="{00000000-0005-0000-0000-0000BD4C0000}"/>
    <cellStyle name="Date 4 2 4 2 3 5" xfId="20129" xr:uid="{00000000-0005-0000-0000-0000BE4C0000}"/>
    <cellStyle name="Date 4 2 4 2 3 6" xfId="20130" xr:uid="{00000000-0005-0000-0000-0000BF4C0000}"/>
    <cellStyle name="Date 4 2 4 2 3 7" xfId="20131" xr:uid="{00000000-0005-0000-0000-0000C04C0000}"/>
    <cellStyle name="Date 4 2 4 2 4" xfId="20132" xr:uid="{00000000-0005-0000-0000-0000C14C0000}"/>
    <cellStyle name="Date 4 2 4 2 4 2" xfId="20133" xr:uid="{00000000-0005-0000-0000-0000C24C0000}"/>
    <cellStyle name="Date 4 2 4 2 4 3" xfId="20134" xr:uid="{00000000-0005-0000-0000-0000C34C0000}"/>
    <cellStyle name="Date 4 2 4 2 4 3 2" xfId="20135" xr:uid="{00000000-0005-0000-0000-0000C44C0000}"/>
    <cellStyle name="Date 4 2 4 2 5" xfId="20136" xr:uid="{00000000-0005-0000-0000-0000C54C0000}"/>
    <cellStyle name="Date 4 2 4 3" xfId="20137" xr:uid="{00000000-0005-0000-0000-0000C64C0000}"/>
    <cellStyle name="Date 4 2 4 3 2" xfId="20138" xr:uid="{00000000-0005-0000-0000-0000C74C0000}"/>
    <cellStyle name="Date 4 2 4 3 2 2" xfId="20139" xr:uid="{00000000-0005-0000-0000-0000C84C0000}"/>
    <cellStyle name="Date 4 2 4 3 2 2 2" xfId="20140" xr:uid="{00000000-0005-0000-0000-0000C94C0000}"/>
    <cellStyle name="Date 4 2 4 3 2 2 3" xfId="20141" xr:uid="{00000000-0005-0000-0000-0000CA4C0000}"/>
    <cellStyle name="Date 4 2 4 3 2 2 3 2" xfId="20142" xr:uid="{00000000-0005-0000-0000-0000CB4C0000}"/>
    <cellStyle name="Date 4 2 4 3 2 2 4" xfId="20143" xr:uid="{00000000-0005-0000-0000-0000CC4C0000}"/>
    <cellStyle name="Date 4 2 4 3 2 3" xfId="20144" xr:uid="{00000000-0005-0000-0000-0000CD4C0000}"/>
    <cellStyle name="Date 4 2 4 3 2 3 2" xfId="20145" xr:uid="{00000000-0005-0000-0000-0000CE4C0000}"/>
    <cellStyle name="Date 4 2 4 3 2 3 2 2" xfId="20146" xr:uid="{00000000-0005-0000-0000-0000CF4C0000}"/>
    <cellStyle name="Date 4 2 4 3 2 4" xfId="20147" xr:uid="{00000000-0005-0000-0000-0000D04C0000}"/>
    <cellStyle name="Date 4 2 4 3 2 5" xfId="20148" xr:uid="{00000000-0005-0000-0000-0000D14C0000}"/>
    <cellStyle name="Date 4 2 4 3 2 6" xfId="20149" xr:uid="{00000000-0005-0000-0000-0000D24C0000}"/>
    <cellStyle name="Date 4 2 4 3 2 7" xfId="20150" xr:uid="{00000000-0005-0000-0000-0000D34C0000}"/>
    <cellStyle name="Date 4 2 4 3 3" xfId="20151" xr:uid="{00000000-0005-0000-0000-0000D44C0000}"/>
    <cellStyle name="Date 4 2 4 3 3 2" xfId="20152" xr:uid="{00000000-0005-0000-0000-0000D54C0000}"/>
    <cellStyle name="Date 4 2 4 3 3 3" xfId="20153" xr:uid="{00000000-0005-0000-0000-0000D64C0000}"/>
    <cellStyle name="Date 4 2 4 3 3 3 2" xfId="20154" xr:uid="{00000000-0005-0000-0000-0000D74C0000}"/>
    <cellStyle name="Date 4 2 4 3 3 4" xfId="20155" xr:uid="{00000000-0005-0000-0000-0000D84C0000}"/>
    <cellStyle name="Date 4 2 4 3 4" xfId="20156" xr:uid="{00000000-0005-0000-0000-0000D94C0000}"/>
    <cellStyle name="Date 4 2 4 3 4 2" xfId="20157" xr:uid="{00000000-0005-0000-0000-0000DA4C0000}"/>
    <cellStyle name="Date 4 2 4 3 4 2 2" xfId="20158" xr:uid="{00000000-0005-0000-0000-0000DB4C0000}"/>
    <cellStyle name="Date 4 2 4 3 5" xfId="20159" xr:uid="{00000000-0005-0000-0000-0000DC4C0000}"/>
    <cellStyle name="Date 4 2 4 3 6" xfId="20160" xr:uid="{00000000-0005-0000-0000-0000DD4C0000}"/>
    <cellStyle name="Date 4 2 4 3 7" xfId="20161" xr:uid="{00000000-0005-0000-0000-0000DE4C0000}"/>
    <cellStyle name="Date 4 2 4 3 8" xfId="20162" xr:uid="{00000000-0005-0000-0000-0000DF4C0000}"/>
    <cellStyle name="Date 4 2 4 4" xfId="20163" xr:uid="{00000000-0005-0000-0000-0000E04C0000}"/>
    <cellStyle name="Date 4 2 4 4 2" xfId="20164" xr:uid="{00000000-0005-0000-0000-0000E14C0000}"/>
    <cellStyle name="Date 4 2 4 4 2 2" xfId="20165" xr:uid="{00000000-0005-0000-0000-0000E24C0000}"/>
    <cellStyle name="Date 4 2 4 4 2 3" xfId="20166" xr:uid="{00000000-0005-0000-0000-0000E34C0000}"/>
    <cellStyle name="Date 4 2 4 4 2 3 2" xfId="20167" xr:uid="{00000000-0005-0000-0000-0000E44C0000}"/>
    <cellStyle name="Date 4 2 4 4 2 4" xfId="20168" xr:uid="{00000000-0005-0000-0000-0000E54C0000}"/>
    <cellStyle name="Date 4 2 4 4 3" xfId="20169" xr:uid="{00000000-0005-0000-0000-0000E64C0000}"/>
    <cellStyle name="Date 4 2 4 4 3 2" xfId="20170" xr:uid="{00000000-0005-0000-0000-0000E74C0000}"/>
    <cellStyle name="Date 4 2 4 4 3 2 2" xfId="20171" xr:uid="{00000000-0005-0000-0000-0000E84C0000}"/>
    <cellStyle name="Date 4 2 4 4 4" xfId="20172" xr:uid="{00000000-0005-0000-0000-0000E94C0000}"/>
    <cellStyle name="Date 4 2 4 4 5" xfId="20173" xr:uid="{00000000-0005-0000-0000-0000EA4C0000}"/>
    <cellStyle name="Date 4 2 4 4 6" xfId="20174" xr:uid="{00000000-0005-0000-0000-0000EB4C0000}"/>
    <cellStyle name="Date 4 2 4 4 7" xfId="20175" xr:uid="{00000000-0005-0000-0000-0000EC4C0000}"/>
    <cellStyle name="Date 4 2 4 5" xfId="20176" xr:uid="{00000000-0005-0000-0000-0000ED4C0000}"/>
    <cellStyle name="Date 4 2 4 5 2" xfId="20177" xr:uid="{00000000-0005-0000-0000-0000EE4C0000}"/>
    <cellStyle name="Date 4 2 4 5 3" xfId="20178" xr:uid="{00000000-0005-0000-0000-0000EF4C0000}"/>
    <cellStyle name="Date 4 2 4 5 3 2" xfId="20179" xr:uid="{00000000-0005-0000-0000-0000F04C0000}"/>
    <cellStyle name="Date 4 2 4 6" xfId="20180" xr:uid="{00000000-0005-0000-0000-0000F14C0000}"/>
    <cellStyle name="Date 4 2 4 7" xfId="20181" xr:uid="{00000000-0005-0000-0000-0000F24C0000}"/>
    <cellStyle name="Date 4 2 4 8" xfId="20182" xr:uid="{00000000-0005-0000-0000-0000F34C0000}"/>
    <cellStyle name="Date 4 2 4 9" xfId="20183" xr:uid="{00000000-0005-0000-0000-0000F44C0000}"/>
    <cellStyle name="Date 4 2 5" xfId="145" xr:uid="{00000000-0005-0000-0000-0000F54C0000}"/>
    <cellStyle name="Date 4 2 5 2" xfId="20184" xr:uid="{00000000-0005-0000-0000-0000F64C0000}"/>
    <cellStyle name="Date 4 2 5 2 2" xfId="20185" xr:uid="{00000000-0005-0000-0000-0000F74C0000}"/>
    <cellStyle name="Date 4 2 5 2 2 2" xfId="20186" xr:uid="{00000000-0005-0000-0000-0000F84C0000}"/>
    <cellStyle name="Date 4 2 5 2 2 2 2" xfId="20187" xr:uid="{00000000-0005-0000-0000-0000F94C0000}"/>
    <cellStyle name="Date 4 2 5 2 2 2 2 2" xfId="20188" xr:uid="{00000000-0005-0000-0000-0000FA4C0000}"/>
    <cellStyle name="Date 4 2 5 2 2 2 2 3" xfId="20189" xr:uid="{00000000-0005-0000-0000-0000FB4C0000}"/>
    <cellStyle name="Date 4 2 5 2 2 2 2 3 2" xfId="20190" xr:uid="{00000000-0005-0000-0000-0000FC4C0000}"/>
    <cellStyle name="Date 4 2 5 2 2 2 2 4" xfId="20191" xr:uid="{00000000-0005-0000-0000-0000FD4C0000}"/>
    <cellStyle name="Date 4 2 5 2 2 2 3" xfId="20192" xr:uid="{00000000-0005-0000-0000-0000FE4C0000}"/>
    <cellStyle name="Date 4 2 5 2 2 2 3 2" xfId="20193" xr:uid="{00000000-0005-0000-0000-0000FF4C0000}"/>
    <cellStyle name="Date 4 2 5 2 2 2 3 2 2" xfId="20194" xr:uid="{00000000-0005-0000-0000-0000004D0000}"/>
    <cellStyle name="Date 4 2 5 2 2 2 4" xfId="20195" xr:uid="{00000000-0005-0000-0000-0000014D0000}"/>
    <cellStyle name="Date 4 2 5 2 2 2 5" xfId="20196" xr:uid="{00000000-0005-0000-0000-0000024D0000}"/>
    <cellStyle name="Date 4 2 5 2 2 2 6" xfId="20197" xr:uid="{00000000-0005-0000-0000-0000034D0000}"/>
    <cellStyle name="Date 4 2 5 2 2 2 7" xfId="20198" xr:uid="{00000000-0005-0000-0000-0000044D0000}"/>
    <cellStyle name="Date 4 2 5 2 2 3" xfId="20199" xr:uid="{00000000-0005-0000-0000-0000054D0000}"/>
    <cellStyle name="Date 4 2 5 2 2 3 2" xfId="20200" xr:uid="{00000000-0005-0000-0000-0000064D0000}"/>
    <cellStyle name="Date 4 2 5 2 2 3 3" xfId="20201" xr:uid="{00000000-0005-0000-0000-0000074D0000}"/>
    <cellStyle name="Date 4 2 5 2 2 3 3 2" xfId="20202" xr:uid="{00000000-0005-0000-0000-0000084D0000}"/>
    <cellStyle name="Date 4 2 5 2 2 3 4" xfId="20203" xr:uid="{00000000-0005-0000-0000-0000094D0000}"/>
    <cellStyle name="Date 4 2 5 2 2 4" xfId="20204" xr:uid="{00000000-0005-0000-0000-00000A4D0000}"/>
    <cellStyle name="Date 4 2 5 2 2 4 2" xfId="20205" xr:uid="{00000000-0005-0000-0000-00000B4D0000}"/>
    <cellStyle name="Date 4 2 5 2 2 4 2 2" xfId="20206" xr:uid="{00000000-0005-0000-0000-00000C4D0000}"/>
    <cellStyle name="Date 4 2 5 2 2 5" xfId="20207" xr:uid="{00000000-0005-0000-0000-00000D4D0000}"/>
    <cellStyle name="Date 4 2 5 2 2 6" xfId="20208" xr:uid="{00000000-0005-0000-0000-00000E4D0000}"/>
    <cellStyle name="Date 4 2 5 2 2 7" xfId="20209" xr:uid="{00000000-0005-0000-0000-00000F4D0000}"/>
    <cellStyle name="Date 4 2 5 2 2 8" xfId="20210" xr:uid="{00000000-0005-0000-0000-0000104D0000}"/>
    <cellStyle name="Date 4 2 5 2 3" xfId="20211" xr:uid="{00000000-0005-0000-0000-0000114D0000}"/>
    <cellStyle name="Date 4 2 5 2 3 2" xfId="20212" xr:uid="{00000000-0005-0000-0000-0000124D0000}"/>
    <cellStyle name="Date 4 2 5 2 3 2 2" xfId="20213" xr:uid="{00000000-0005-0000-0000-0000134D0000}"/>
    <cellStyle name="Date 4 2 5 2 3 2 3" xfId="20214" xr:uid="{00000000-0005-0000-0000-0000144D0000}"/>
    <cellStyle name="Date 4 2 5 2 3 2 3 2" xfId="20215" xr:uid="{00000000-0005-0000-0000-0000154D0000}"/>
    <cellStyle name="Date 4 2 5 2 3 2 4" xfId="20216" xr:uid="{00000000-0005-0000-0000-0000164D0000}"/>
    <cellStyle name="Date 4 2 5 2 3 3" xfId="20217" xr:uid="{00000000-0005-0000-0000-0000174D0000}"/>
    <cellStyle name="Date 4 2 5 2 3 3 2" xfId="20218" xr:uid="{00000000-0005-0000-0000-0000184D0000}"/>
    <cellStyle name="Date 4 2 5 2 3 3 2 2" xfId="20219" xr:uid="{00000000-0005-0000-0000-0000194D0000}"/>
    <cellStyle name="Date 4 2 5 2 3 4" xfId="20220" xr:uid="{00000000-0005-0000-0000-00001A4D0000}"/>
    <cellStyle name="Date 4 2 5 2 3 5" xfId="20221" xr:uid="{00000000-0005-0000-0000-00001B4D0000}"/>
    <cellStyle name="Date 4 2 5 2 3 6" xfId="20222" xr:uid="{00000000-0005-0000-0000-00001C4D0000}"/>
    <cellStyle name="Date 4 2 5 2 3 7" xfId="20223" xr:uid="{00000000-0005-0000-0000-00001D4D0000}"/>
    <cellStyle name="Date 4 2 5 2 4" xfId="20224" xr:uid="{00000000-0005-0000-0000-00001E4D0000}"/>
    <cellStyle name="Date 4 2 5 2 4 2" xfId="20225" xr:uid="{00000000-0005-0000-0000-00001F4D0000}"/>
    <cellStyle name="Date 4 2 5 2 4 3" xfId="20226" xr:uid="{00000000-0005-0000-0000-0000204D0000}"/>
    <cellStyle name="Date 4 2 5 2 4 3 2" xfId="20227" xr:uid="{00000000-0005-0000-0000-0000214D0000}"/>
    <cellStyle name="Date 4 2 5 2 5" xfId="20228" xr:uid="{00000000-0005-0000-0000-0000224D0000}"/>
    <cellStyle name="Date 4 2 5 3" xfId="20229" xr:uid="{00000000-0005-0000-0000-0000234D0000}"/>
    <cellStyle name="Date 4 2 5 3 2" xfId="20230" xr:uid="{00000000-0005-0000-0000-0000244D0000}"/>
    <cellStyle name="Date 4 2 5 3 2 2" xfId="20231" xr:uid="{00000000-0005-0000-0000-0000254D0000}"/>
    <cellStyle name="Date 4 2 5 3 2 2 2" xfId="20232" xr:uid="{00000000-0005-0000-0000-0000264D0000}"/>
    <cellStyle name="Date 4 2 5 3 2 2 3" xfId="20233" xr:uid="{00000000-0005-0000-0000-0000274D0000}"/>
    <cellStyle name="Date 4 2 5 3 2 2 3 2" xfId="20234" xr:uid="{00000000-0005-0000-0000-0000284D0000}"/>
    <cellStyle name="Date 4 2 5 3 2 2 4" xfId="20235" xr:uid="{00000000-0005-0000-0000-0000294D0000}"/>
    <cellStyle name="Date 4 2 5 3 2 3" xfId="20236" xr:uid="{00000000-0005-0000-0000-00002A4D0000}"/>
    <cellStyle name="Date 4 2 5 3 2 3 2" xfId="20237" xr:uid="{00000000-0005-0000-0000-00002B4D0000}"/>
    <cellStyle name="Date 4 2 5 3 2 3 2 2" xfId="20238" xr:uid="{00000000-0005-0000-0000-00002C4D0000}"/>
    <cellStyle name="Date 4 2 5 3 2 4" xfId="20239" xr:uid="{00000000-0005-0000-0000-00002D4D0000}"/>
    <cellStyle name="Date 4 2 5 3 2 5" xfId="20240" xr:uid="{00000000-0005-0000-0000-00002E4D0000}"/>
    <cellStyle name="Date 4 2 5 3 2 6" xfId="20241" xr:uid="{00000000-0005-0000-0000-00002F4D0000}"/>
    <cellStyle name="Date 4 2 5 3 2 7" xfId="20242" xr:uid="{00000000-0005-0000-0000-0000304D0000}"/>
    <cellStyle name="Date 4 2 5 3 3" xfId="20243" xr:uid="{00000000-0005-0000-0000-0000314D0000}"/>
    <cellStyle name="Date 4 2 5 3 3 2" xfId="20244" xr:uid="{00000000-0005-0000-0000-0000324D0000}"/>
    <cellStyle name="Date 4 2 5 3 3 3" xfId="20245" xr:uid="{00000000-0005-0000-0000-0000334D0000}"/>
    <cellStyle name="Date 4 2 5 3 3 3 2" xfId="20246" xr:uid="{00000000-0005-0000-0000-0000344D0000}"/>
    <cellStyle name="Date 4 2 5 3 3 4" xfId="20247" xr:uid="{00000000-0005-0000-0000-0000354D0000}"/>
    <cellStyle name="Date 4 2 5 3 4" xfId="20248" xr:uid="{00000000-0005-0000-0000-0000364D0000}"/>
    <cellStyle name="Date 4 2 5 3 4 2" xfId="20249" xr:uid="{00000000-0005-0000-0000-0000374D0000}"/>
    <cellStyle name="Date 4 2 5 3 4 2 2" xfId="20250" xr:uid="{00000000-0005-0000-0000-0000384D0000}"/>
    <cellStyle name="Date 4 2 5 3 5" xfId="20251" xr:uid="{00000000-0005-0000-0000-0000394D0000}"/>
    <cellStyle name="Date 4 2 5 3 6" xfId="20252" xr:uid="{00000000-0005-0000-0000-00003A4D0000}"/>
    <cellStyle name="Date 4 2 5 3 7" xfId="20253" xr:uid="{00000000-0005-0000-0000-00003B4D0000}"/>
    <cellStyle name="Date 4 2 5 3 8" xfId="20254" xr:uid="{00000000-0005-0000-0000-00003C4D0000}"/>
    <cellStyle name="Date 4 2 5 4" xfId="20255" xr:uid="{00000000-0005-0000-0000-00003D4D0000}"/>
    <cellStyle name="Date 4 2 5 4 2" xfId="20256" xr:uid="{00000000-0005-0000-0000-00003E4D0000}"/>
    <cellStyle name="Date 4 2 5 4 2 2" xfId="20257" xr:uid="{00000000-0005-0000-0000-00003F4D0000}"/>
    <cellStyle name="Date 4 2 5 4 2 3" xfId="20258" xr:uid="{00000000-0005-0000-0000-0000404D0000}"/>
    <cellStyle name="Date 4 2 5 4 2 3 2" xfId="20259" xr:uid="{00000000-0005-0000-0000-0000414D0000}"/>
    <cellStyle name="Date 4 2 5 4 2 4" xfId="20260" xr:uid="{00000000-0005-0000-0000-0000424D0000}"/>
    <cellStyle name="Date 4 2 5 4 3" xfId="20261" xr:uid="{00000000-0005-0000-0000-0000434D0000}"/>
    <cellStyle name="Date 4 2 5 4 3 2" xfId="20262" xr:uid="{00000000-0005-0000-0000-0000444D0000}"/>
    <cellStyle name="Date 4 2 5 4 3 2 2" xfId="20263" xr:uid="{00000000-0005-0000-0000-0000454D0000}"/>
    <cellStyle name="Date 4 2 5 4 4" xfId="20264" xr:uid="{00000000-0005-0000-0000-0000464D0000}"/>
    <cellStyle name="Date 4 2 5 4 5" xfId="20265" xr:uid="{00000000-0005-0000-0000-0000474D0000}"/>
    <cellStyle name="Date 4 2 5 4 6" xfId="20266" xr:uid="{00000000-0005-0000-0000-0000484D0000}"/>
    <cellStyle name="Date 4 2 5 4 7" xfId="20267" xr:uid="{00000000-0005-0000-0000-0000494D0000}"/>
    <cellStyle name="Date 4 2 5 5" xfId="20268" xr:uid="{00000000-0005-0000-0000-00004A4D0000}"/>
    <cellStyle name="Date 4 2 5 5 2" xfId="20269" xr:uid="{00000000-0005-0000-0000-00004B4D0000}"/>
    <cellStyle name="Date 4 2 5 5 3" xfId="20270" xr:uid="{00000000-0005-0000-0000-00004C4D0000}"/>
    <cellStyle name="Date 4 2 5 5 3 2" xfId="20271" xr:uid="{00000000-0005-0000-0000-00004D4D0000}"/>
    <cellStyle name="Date 4 2 5 6" xfId="20272" xr:uid="{00000000-0005-0000-0000-00004E4D0000}"/>
    <cellStyle name="Date 4 2 5 7" xfId="20273" xr:uid="{00000000-0005-0000-0000-00004F4D0000}"/>
    <cellStyle name="Date 4 2 5 8" xfId="20274" xr:uid="{00000000-0005-0000-0000-0000504D0000}"/>
    <cellStyle name="Date 4 2 5 9" xfId="20275" xr:uid="{00000000-0005-0000-0000-0000514D0000}"/>
    <cellStyle name="Date 4 2 6" xfId="20276" xr:uid="{00000000-0005-0000-0000-0000524D0000}"/>
    <cellStyle name="Date 4 2 6 2" xfId="20277" xr:uid="{00000000-0005-0000-0000-0000534D0000}"/>
    <cellStyle name="Date 4 2 6 2 2" xfId="20278" xr:uid="{00000000-0005-0000-0000-0000544D0000}"/>
    <cellStyle name="Date 4 2 6 2 2 2" xfId="20279" xr:uid="{00000000-0005-0000-0000-0000554D0000}"/>
    <cellStyle name="Date 4 2 6 2 2 3" xfId="20280" xr:uid="{00000000-0005-0000-0000-0000564D0000}"/>
    <cellStyle name="Date 4 2 6 2 2 3 2" xfId="20281" xr:uid="{00000000-0005-0000-0000-0000574D0000}"/>
    <cellStyle name="Date 4 2 6 2 2 4" xfId="20282" xr:uid="{00000000-0005-0000-0000-0000584D0000}"/>
    <cellStyle name="Date 4 2 6 2 3" xfId="20283" xr:uid="{00000000-0005-0000-0000-0000594D0000}"/>
    <cellStyle name="Date 4 2 6 2 3 2" xfId="20284" xr:uid="{00000000-0005-0000-0000-00005A4D0000}"/>
    <cellStyle name="Date 4 2 6 2 3 2 2" xfId="20285" xr:uid="{00000000-0005-0000-0000-00005B4D0000}"/>
    <cellStyle name="Date 4 2 6 2 4" xfId="20286" xr:uid="{00000000-0005-0000-0000-00005C4D0000}"/>
    <cellStyle name="Date 4 2 6 2 5" xfId="20287" xr:uid="{00000000-0005-0000-0000-00005D4D0000}"/>
    <cellStyle name="Date 4 2 6 2 6" xfId="20288" xr:uid="{00000000-0005-0000-0000-00005E4D0000}"/>
    <cellStyle name="Date 4 2 6 2 7" xfId="20289" xr:uid="{00000000-0005-0000-0000-00005F4D0000}"/>
    <cellStyle name="Date 4 2 6 3" xfId="20290" xr:uid="{00000000-0005-0000-0000-0000604D0000}"/>
    <cellStyle name="Date 4 2 6 3 2" xfId="20291" xr:uid="{00000000-0005-0000-0000-0000614D0000}"/>
    <cellStyle name="Date 4 2 6 3 3" xfId="20292" xr:uid="{00000000-0005-0000-0000-0000624D0000}"/>
    <cellStyle name="Date 4 2 6 3 3 2" xfId="20293" xr:uid="{00000000-0005-0000-0000-0000634D0000}"/>
    <cellStyle name="Date 4 2 6 3 4" xfId="20294" xr:uid="{00000000-0005-0000-0000-0000644D0000}"/>
    <cellStyle name="Date 4 2 6 4" xfId="20295" xr:uid="{00000000-0005-0000-0000-0000654D0000}"/>
    <cellStyle name="Date 4 2 6 4 2" xfId="20296" xr:uid="{00000000-0005-0000-0000-0000664D0000}"/>
    <cellStyle name="Date 4 2 6 4 2 2" xfId="20297" xr:uid="{00000000-0005-0000-0000-0000674D0000}"/>
    <cellStyle name="Date 4 2 6 5" xfId="20298" xr:uid="{00000000-0005-0000-0000-0000684D0000}"/>
    <cellStyle name="Date 4 2 6 6" xfId="20299" xr:uid="{00000000-0005-0000-0000-0000694D0000}"/>
    <cellStyle name="Date 4 2 6 7" xfId="20300" xr:uid="{00000000-0005-0000-0000-00006A4D0000}"/>
    <cellStyle name="Date 4 2 6 8" xfId="20301" xr:uid="{00000000-0005-0000-0000-00006B4D0000}"/>
    <cellStyle name="Date 4 2 7" xfId="20302" xr:uid="{00000000-0005-0000-0000-00006C4D0000}"/>
    <cellStyle name="Date 4 2 7 2" xfId="20303" xr:uid="{00000000-0005-0000-0000-00006D4D0000}"/>
    <cellStyle name="Date 4 2 7 2 2" xfId="20304" xr:uid="{00000000-0005-0000-0000-00006E4D0000}"/>
    <cellStyle name="Date 4 2 7 2 3" xfId="20305" xr:uid="{00000000-0005-0000-0000-00006F4D0000}"/>
    <cellStyle name="Date 4 2 7 2 3 2" xfId="20306" xr:uid="{00000000-0005-0000-0000-0000704D0000}"/>
    <cellStyle name="Date 4 2 7 2 4" xfId="20307" xr:uid="{00000000-0005-0000-0000-0000714D0000}"/>
    <cellStyle name="Date 4 2 7 3" xfId="20308" xr:uid="{00000000-0005-0000-0000-0000724D0000}"/>
    <cellStyle name="Date 4 2 7 3 2" xfId="20309" xr:uid="{00000000-0005-0000-0000-0000734D0000}"/>
    <cellStyle name="Date 4 2 7 3 2 2" xfId="20310" xr:uid="{00000000-0005-0000-0000-0000744D0000}"/>
    <cellStyle name="Date 4 2 7 4" xfId="20311" xr:uid="{00000000-0005-0000-0000-0000754D0000}"/>
    <cellStyle name="Date 4 2 7 5" xfId="20312" xr:uid="{00000000-0005-0000-0000-0000764D0000}"/>
    <cellStyle name="Date 4 2 7 6" xfId="20313" xr:uid="{00000000-0005-0000-0000-0000774D0000}"/>
    <cellStyle name="Date 4 2 7 7" xfId="20314" xr:uid="{00000000-0005-0000-0000-0000784D0000}"/>
    <cellStyle name="Date 4 2 8" xfId="20315" xr:uid="{00000000-0005-0000-0000-0000794D0000}"/>
    <cellStyle name="Date 4 2 8 2" xfId="20316" xr:uid="{00000000-0005-0000-0000-00007A4D0000}"/>
    <cellStyle name="Date 4 2 8 3" xfId="20317" xr:uid="{00000000-0005-0000-0000-00007B4D0000}"/>
    <cellStyle name="Date 4 2 8 3 2" xfId="20318" xr:uid="{00000000-0005-0000-0000-00007C4D0000}"/>
    <cellStyle name="Date 4 2 9" xfId="20319" xr:uid="{00000000-0005-0000-0000-00007D4D0000}"/>
    <cellStyle name="Date 4 3" xfId="146" xr:uid="{00000000-0005-0000-0000-00007E4D0000}"/>
    <cellStyle name="Date 4 3 2" xfId="147" xr:uid="{00000000-0005-0000-0000-00007F4D0000}"/>
    <cellStyle name="Date 4 3 2 10" xfId="20320" xr:uid="{00000000-0005-0000-0000-0000804D0000}"/>
    <cellStyle name="Date 4 3 2 11" xfId="20321" xr:uid="{00000000-0005-0000-0000-0000814D0000}"/>
    <cellStyle name="Date 4 3 2 12" xfId="20322" xr:uid="{00000000-0005-0000-0000-0000824D0000}"/>
    <cellStyle name="Date 4 3 2 2" xfId="20323" xr:uid="{00000000-0005-0000-0000-0000834D0000}"/>
    <cellStyle name="Date 4 3 2 2 2" xfId="20324" xr:uid="{00000000-0005-0000-0000-0000844D0000}"/>
    <cellStyle name="Date 4 3 2 2 2 10" xfId="20325" xr:uid="{00000000-0005-0000-0000-0000854D0000}"/>
    <cellStyle name="Date 4 3 2 2 2 11" xfId="20326" xr:uid="{00000000-0005-0000-0000-0000864D0000}"/>
    <cellStyle name="Date 4 3 2 2 2 2" xfId="20327" xr:uid="{00000000-0005-0000-0000-0000874D0000}"/>
    <cellStyle name="Date 4 3 2 2 2 2 2" xfId="20328" xr:uid="{00000000-0005-0000-0000-0000884D0000}"/>
    <cellStyle name="Date 4 3 2 2 2 2 2 2" xfId="20329" xr:uid="{00000000-0005-0000-0000-0000894D0000}"/>
    <cellStyle name="Date 4 3 2 2 2 2 2 2 2" xfId="20330" xr:uid="{00000000-0005-0000-0000-00008A4D0000}"/>
    <cellStyle name="Date 4 3 2 2 2 2 2 2 2 2" xfId="20331" xr:uid="{00000000-0005-0000-0000-00008B4D0000}"/>
    <cellStyle name="Date 4 3 2 2 2 2 2 2 2 2 2" xfId="20332" xr:uid="{00000000-0005-0000-0000-00008C4D0000}"/>
    <cellStyle name="Date 4 3 2 2 2 2 2 2 2 2 3" xfId="20333" xr:uid="{00000000-0005-0000-0000-00008D4D0000}"/>
    <cellStyle name="Date 4 3 2 2 2 2 2 2 2 2 3 2" xfId="20334" xr:uid="{00000000-0005-0000-0000-00008E4D0000}"/>
    <cellStyle name="Date 4 3 2 2 2 2 2 2 2 2 4" xfId="20335" xr:uid="{00000000-0005-0000-0000-00008F4D0000}"/>
    <cellStyle name="Date 4 3 2 2 2 2 2 2 2 3" xfId="20336" xr:uid="{00000000-0005-0000-0000-0000904D0000}"/>
    <cellStyle name="Date 4 3 2 2 2 2 2 2 2 3 2" xfId="20337" xr:uid="{00000000-0005-0000-0000-0000914D0000}"/>
    <cellStyle name="Date 4 3 2 2 2 2 2 2 2 3 2 2" xfId="20338" xr:uid="{00000000-0005-0000-0000-0000924D0000}"/>
    <cellStyle name="Date 4 3 2 2 2 2 2 2 2 4" xfId="20339" xr:uid="{00000000-0005-0000-0000-0000934D0000}"/>
    <cellStyle name="Date 4 3 2 2 2 2 2 2 2 5" xfId="20340" xr:uid="{00000000-0005-0000-0000-0000944D0000}"/>
    <cellStyle name="Date 4 3 2 2 2 2 2 2 2 6" xfId="20341" xr:uid="{00000000-0005-0000-0000-0000954D0000}"/>
    <cellStyle name="Date 4 3 2 2 2 2 2 2 2 7" xfId="20342" xr:uid="{00000000-0005-0000-0000-0000964D0000}"/>
    <cellStyle name="Date 4 3 2 2 2 2 2 2 3" xfId="20343" xr:uid="{00000000-0005-0000-0000-0000974D0000}"/>
    <cellStyle name="Date 4 3 2 2 2 2 2 2 3 2" xfId="20344" xr:uid="{00000000-0005-0000-0000-0000984D0000}"/>
    <cellStyle name="Date 4 3 2 2 2 2 2 2 3 3" xfId="20345" xr:uid="{00000000-0005-0000-0000-0000994D0000}"/>
    <cellStyle name="Date 4 3 2 2 2 2 2 2 3 3 2" xfId="20346" xr:uid="{00000000-0005-0000-0000-00009A4D0000}"/>
    <cellStyle name="Date 4 3 2 2 2 2 2 2 3 4" xfId="20347" xr:uid="{00000000-0005-0000-0000-00009B4D0000}"/>
    <cellStyle name="Date 4 3 2 2 2 2 2 2 4" xfId="20348" xr:uid="{00000000-0005-0000-0000-00009C4D0000}"/>
    <cellStyle name="Date 4 3 2 2 2 2 2 2 4 2" xfId="20349" xr:uid="{00000000-0005-0000-0000-00009D4D0000}"/>
    <cellStyle name="Date 4 3 2 2 2 2 2 2 4 2 2" xfId="20350" xr:uid="{00000000-0005-0000-0000-00009E4D0000}"/>
    <cellStyle name="Date 4 3 2 2 2 2 2 2 5" xfId="20351" xr:uid="{00000000-0005-0000-0000-00009F4D0000}"/>
    <cellStyle name="Date 4 3 2 2 2 2 2 2 6" xfId="20352" xr:uid="{00000000-0005-0000-0000-0000A04D0000}"/>
    <cellStyle name="Date 4 3 2 2 2 2 2 2 7" xfId="20353" xr:uid="{00000000-0005-0000-0000-0000A14D0000}"/>
    <cellStyle name="Date 4 3 2 2 2 2 2 2 8" xfId="20354" xr:uid="{00000000-0005-0000-0000-0000A24D0000}"/>
    <cellStyle name="Date 4 3 2 2 2 2 2 3" xfId="20355" xr:uid="{00000000-0005-0000-0000-0000A34D0000}"/>
    <cellStyle name="Date 4 3 2 2 2 2 2 3 2" xfId="20356" xr:uid="{00000000-0005-0000-0000-0000A44D0000}"/>
    <cellStyle name="Date 4 3 2 2 2 2 2 3 2 2" xfId="20357" xr:uid="{00000000-0005-0000-0000-0000A54D0000}"/>
    <cellStyle name="Date 4 3 2 2 2 2 2 3 2 3" xfId="20358" xr:uid="{00000000-0005-0000-0000-0000A64D0000}"/>
    <cellStyle name="Date 4 3 2 2 2 2 2 3 2 3 2" xfId="20359" xr:uid="{00000000-0005-0000-0000-0000A74D0000}"/>
    <cellStyle name="Date 4 3 2 2 2 2 2 3 2 4" xfId="20360" xr:uid="{00000000-0005-0000-0000-0000A84D0000}"/>
    <cellStyle name="Date 4 3 2 2 2 2 2 3 3" xfId="20361" xr:uid="{00000000-0005-0000-0000-0000A94D0000}"/>
    <cellStyle name="Date 4 3 2 2 2 2 2 3 3 2" xfId="20362" xr:uid="{00000000-0005-0000-0000-0000AA4D0000}"/>
    <cellStyle name="Date 4 3 2 2 2 2 2 3 3 2 2" xfId="20363" xr:uid="{00000000-0005-0000-0000-0000AB4D0000}"/>
    <cellStyle name="Date 4 3 2 2 2 2 2 3 4" xfId="20364" xr:uid="{00000000-0005-0000-0000-0000AC4D0000}"/>
    <cellStyle name="Date 4 3 2 2 2 2 2 3 5" xfId="20365" xr:uid="{00000000-0005-0000-0000-0000AD4D0000}"/>
    <cellStyle name="Date 4 3 2 2 2 2 2 3 6" xfId="20366" xr:uid="{00000000-0005-0000-0000-0000AE4D0000}"/>
    <cellStyle name="Date 4 3 2 2 2 2 2 3 7" xfId="20367" xr:uid="{00000000-0005-0000-0000-0000AF4D0000}"/>
    <cellStyle name="Date 4 3 2 2 2 2 2 4" xfId="20368" xr:uid="{00000000-0005-0000-0000-0000B04D0000}"/>
    <cellStyle name="Date 4 3 2 2 2 2 2 4 2" xfId="20369" xr:uid="{00000000-0005-0000-0000-0000B14D0000}"/>
    <cellStyle name="Date 4 3 2 2 2 2 2 4 3" xfId="20370" xr:uid="{00000000-0005-0000-0000-0000B24D0000}"/>
    <cellStyle name="Date 4 3 2 2 2 2 2 4 3 2" xfId="20371" xr:uid="{00000000-0005-0000-0000-0000B34D0000}"/>
    <cellStyle name="Date 4 3 2 2 2 2 2 5" xfId="20372" xr:uid="{00000000-0005-0000-0000-0000B44D0000}"/>
    <cellStyle name="Date 4 3 2 2 2 2 3" xfId="20373" xr:uid="{00000000-0005-0000-0000-0000B54D0000}"/>
    <cellStyle name="Date 4 3 2 2 2 2 3 2" xfId="20374" xr:uid="{00000000-0005-0000-0000-0000B64D0000}"/>
    <cellStyle name="Date 4 3 2 2 2 2 3 2 2" xfId="20375" xr:uid="{00000000-0005-0000-0000-0000B74D0000}"/>
    <cellStyle name="Date 4 3 2 2 2 2 3 2 2 2" xfId="20376" xr:uid="{00000000-0005-0000-0000-0000B84D0000}"/>
    <cellStyle name="Date 4 3 2 2 2 2 3 2 2 3" xfId="20377" xr:uid="{00000000-0005-0000-0000-0000B94D0000}"/>
    <cellStyle name="Date 4 3 2 2 2 2 3 2 2 3 2" xfId="20378" xr:uid="{00000000-0005-0000-0000-0000BA4D0000}"/>
    <cellStyle name="Date 4 3 2 2 2 2 3 2 2 4" xfId="20379" xr:uid="{00000000-0005-0000-0000-0000BB4D0000}"/>
    <cellStyle name="Date 4 3 2 2 2 2 3 2 3" xfId="20380" xr:uid="{00000000-0005-0000-0000-0000BC4D0000}"/>
    <cellStyle name="Date 4 3 2 2 2 2 3 2 3 2" xfId="20381" xr:uid="{00000000-0005-0000-0000-0000BD4D0000}"/>
    <cellStyle name="Date 4 3 2 2 2 2 3 2 3 2 2" xfId="20382" xr:uid="{00000000-0005-0000-0000-0000BE4D0000}"/>
    <cellStyle name="Date 4 3 2 2 2 2 3 2 4" xfId="20383" xr:uid="{00000000-0005-0000-0000-0000BF4D0000}"/>
    <cellStyle name="Date 4 3 2 2 2 2 3 2 5" xfId="20384" xr:uid="{00000000-0005-0000-0000-0000C04D0000}"/>
    <cellStyle name="Date 4 3 2 2 2 2 3 2 6" xfId="20385" xr:uid="{00000000-0005-0000-0000-0000C14D0000}"/>
    <cellStyle name="Date 4 3 2 2 2 2 3 2 7" xfId="20386" xr:uid="{00000000-0005-0000-0000-0000C24D0000}"/>
    <cellStyle name="Date 4 3 2 2 2 2 3 3" xfId="20387" xr:uid="{00000000-0005-0000-0000-0000C34D0000}"/>
    <cellStyle name="Date 4 3 2 2 2 2 3 3 2" xfId="20388" xr:uid="{00000000-0005-0000-0000-0000C44D0000}"/>
    <cellStyle name="Date 4 3 2 2 2 2 3 3 3" xfId="20389" xr:uid="{00000000-0005-0000-0000-0000C54D0000}"/>
    <cellStyle name="Date 4 3 2 2 2 2 3 3 3 2" xfId="20390" xr:uid="{00000000-0005-0000-0000-0000C64D0000}"/>
    <cellStyle name="Date 4 3 2 2 2 2 3 3 4" xfId="20391" xr:uid="{00000000-0005-0000-0000-0000C74D0000}"/>
    <cellStyle name="Date 4 3 2 2 2 2 3 4" xfId="20392" xr:uid="{00000000-0005-0000-0000-0000C84D0000}"/>
    <cellStyle name="Date 4 3 2 2 2 2 3 4 2" xfId="20393" xr:uid="{00000000-0005-0000-0000-0000C94D0000}"/>
    <cellStyle name="Date 4 3 2 2 2 2 3 4 2 2" xfId="20394" xr:uid="{00000000-0005-0000-0000-0000CA4D0000}"/>
    <cellStyle name="Date 4 3 2 2 2 2 3 5" xfId="20395" xr:uid="{00000000-0005-0000-0000-0000CB4D0000}"/>
    <cellStyle name="Date 4 3 2 2 2 2 3 6" xfId="20396" xr:uid="{00000000-0005-0000-0000-0000CC4D0000}"/>
    <cellStyle name="Date 4 3 2 2 2 2 3 7" xfId="20397" xr:uid="{00000000-0005-0000-0000-0000CD4D0000}"/>
    <cellStyle name="Date 4 3 2 2 2 2 3 8" xfId="20398" xr:uid="{00000000-0005-0000-0000-0000CE4D0000}"/>
    <cellStyle name="Date 4 3 2 2 2 2 4" xfId="20399" xr:uid="{00000000-0005-0000-0000-0000CF4D0000}"/>
    <cellStyle name="Date 4 3 2 2 2 2 4 2" xfId="20400" xr:uid="{00000000-0005-0000-0000-0000D04D0000}"/>
    <cellStyle name="Date 4 3 2 2 2 2 4 2 2" xfId="20401" xr:uid="{00000000-0005-0000-0000-0000D14D0000}"/>
    <cellStyle name="Date 4 3 2 2 2 2 4 2 3" xfId="20402" xr:uid="{00000000-0005-0000-0000-0000D24D0000}"/>
    <cellStyle name="Date 4 3 2 2 2 2 4 2 3 2" xfId="20403" xr:uid="{00000000-0005-0000-0000-0000D34D0000}"/>
    <cellStyle name="Date 4 3 2 2 2 2 4 2 4" xfId="20404" xr:uid="{00000000-0005-0000-0000-0000D44D0000}"/>
    <cellStyle name="Date 4 3 2 2 2 2 4 3" xfId="20405" xr:uid="{00000000-0005-0000-0000-0000D54D0000}"/>
    <cellStyle name="Date 4 3 2 2 2 2 4 3 2" xfId="20406" xr:uid="{00000000-0005-0000-0000-0000D64D0000}"/>
    <cellStyle name="Date 4 3 2 2 2 2 4 3 2 2" xfId="20407" xr:uid="{00000000-0005-0000-0000-0000D74D0000}"/>
    <cellStyle name="Date 4 3 2 2 2 2 4 4" xfId="20408" xr:uid="{00000000-0005-0000-0000-0000D84D0000}"/>
    <cellStyle name="Date 4 3 2 2 2 2 4 5" xfId="20409" xr:uid="{00000000-0005-0000-0000-0000D94D0000}"/>
    <cellStyle name="Date 4 3 2 2 2 2 4 6" xfId="20410" xr:uid="{00000000-0005-0000-0000-0000DA4D0000}"/>
    <cellStyle name="Date 4 3 2 2 2 2 4 7" xfId="20411" xr:uid="{00000000-0005-0000-0000-0000DB4D0000}"/>
    <cellStyle name="Date 4 3 2 2 2 2 5" xfId="20412" xr:uid="{00000000-0005-0000-0000-0000DC4D0000}"/>
    <cellStyle name="Date 4 3 2 2 2 2 5 2" xfId="20413" xr:uid="{00000000-0005-0000-0000-0000DD4D0000}"/>
    <cellStyle name="Date 4 3 2 2 2 2 5 3" xfId="20414" xr:uid="{00000000-0005-0000-0000-0000DE4D0000}"/>
    <cellStyle name="Date 4 3 2 2 2 2 5 3 2" xfId="20415" xr:uid="{00000000-0005-0000-0000-0000DF4D0000}"/>
    <cellStyle name="Date 4 3 2 2 2 2 6" xfId="20416" xr:uid="{00000000-0005-0000-0000-0000E04D0000}"/>
    <cellStyle name="Date 4 3 2 2 2 2 7" xfId="20417" xr:uid="{00000000-0005-0000-0000-0000E14D0000}"/>
    <cellStyle name="Date 4 3 2 2 2 2 8" xfId="20418" xr:uid="{00000000-0005-0000-0000-0000E24D0000}"/>
    <cellStyle name="Date 4 3 2 2 2 2 9" xfId="20419" xr:uid="{00000000-0005-0000-0000-0000E34D0000}"/>
    <cellStyle name="Date 4 3 2 2 2 3" xfId="20420" xr:uid="{00000000-0005-0000-0000-0000E44D0000}"/>
    <cellStyle name="Date 4 3 2 2 2 3 2" xfId="20421" xr:uid="{00000000-0005-0000-0000-0000E54D0000}"/>
    <cellStyle name="Date 4 3 2 2 2 3 2 2" xfId="20422" xr:uid="{00000000-0005-0000-0000-0000E64D0000}"/>
    <cellStyle name="Date 4 3 2 2 2 3 2 2 2" xfId="20423" xr:uid="{00000000-0005-0000-0000-0000E74D0000}"/>
    <cellStyle name="Date 4 3 2 2 2 3 2 2 2 2" xfId="20424" xr:uid="{00000000-0005-0000-0000-0000E84D0000}"/>
    <cellStyle name="Date 4 3 2 2 2 3 2 2 2 3" xfId="20425" xr:uid="{00000000-0005-0000-0000-0000E94D0000}"/>
    <cellStyle name="Date 4 3 2 2 2 3 2 2 2 3 2" xfId="20426" xr:uid="{00000000-0005-0000-0000-0000EA4D0000}"/>
    <cellStyle name="Date 4 3 2 2 2 3 2 2 2 4" xfId="20427" xr:uid="{00000000-0005-0000-0000-0000EB4D0000}"/>
    <cellStyle name="Date 4 3 2 2 2 3 2 2 3" xfId="20428" xr:uid="{00000000-0005-0000-0000-0000EC4D0000}"/>
    <cellStyle name="Date 4 3 2 2 2 3 2 2 3 2" xfId="20429" xr:uid="{00000000-0005-0000-0000-0000ED4D0000}"/>
    <cellStyle name="Date 4 3 2 2 2 3 2 2 3 2 2" xfId="20430" xr:uid="{00000000-0005-0000-0000-0000EE4D0000}"/>
    <cellStyle name="Date 4 3 2 2 2 3 2 2 4" xfId="20431" xr:uid="{00000000-0005-0000-0000-0000EF4D0000}"/>
    <cellStyle name="Date 4 3 2 2 2 3 2 2 5" xfId="20432" xr:uid="{00000000-0005-0000-0000-0000F04D0000}"/>
    <cellStyle name="Date 4 3 2 2 2 3 2 2 6" xfId="20433" xr:uid="{00000000-0005-0000-0000-0000F14D0000}"/>
    <cellStyle name="Date 4 3 2 2 2 3 2 2 7" xfId="20434" xr:uid="{00000000-0005-0000-0000-0000F24D0000}"/>
    <cellStyle name="Date 4 3 2 2 2 3 2 3" xfId="20435" xr:uid="{00000000-0005-0000-0000-0000F34D0000}"/>
    <cellStyle name="Date 4 3 2 2 2 3 2 3 2" xfId="20436" xr:uid="{00000000-0005-0000-0000-0000F44D0000}"/>
    <cellStyle name="Date 4 3 2 2 2 3 2 3 3" xfId="20437" xr:uid="{00000000-0005-0000-0000-0000F54D0000}"/>
    <cellStyle name="Date 4 3 2 2 2 3 2 3 3 2" xfId="20438" xr:uid="{00000000-0005-0000-0000-0000F64D0000}"/>
    <cellStyle name="Date 4 3 2 2 2 3 2 3 4" xfId="20439" xr:uid="{00000000-0005-0000-0000-0000F74D0000}"/>
    <cellStyle name="Date 4 3 2 2 2 3 2 4" xfId="20440" xr:uid="{00000000-0005-0000-0000-0000F84D0000}"/>
    <cellStyle name="Date 4 3 2 2 2 3 2 4 2" xfId="20441" xr:uid="{00000000-0005-0000-0000-0000F94D0000}"/>
    <cellStyle name="Date 4 3 2 2 2 3 2 4 2 2" xfId="20442" xr:uid="{00000000-0005-0000-0000-0000FA4D0000}"/>
    <cellStyle name="Date 4 3 2 2 2 3 2 5" xfId="20443" xr:uid="{00000000-0005-0000-0000-0000FB4D0000}"/>
    <cellStyle name="Date 4 3 2 2 2 3 2 6" xfId="20444" xr:uid="{00000000-0005-0000-0000-0000FC4D0000}"/>
    <cellStyle name="Date 4 3 2 2 2 3 2 7" xfId="20445" xr:uid="{00000000-0005-0000-0000-0000FD4D0000}"/>
    <cellStyle name="Date 4 3 2 2 2 3 2 8" xfId="20446" xr:uid="{00000000-0005-0000-0000-0000FE4D0000}"/>
    <cellStyle name="Date 4 3 2 2 2 3 3" xfId="20447" xr:uid="{00000000-0005-0000-0000-0000FF4D0000}"/>
    <cellStyle name="Date 4 3 2 2 2 3 3 2" xfId="20448" xr:uid="{00000000-0005-0000-0000-0000004E0000}"/>
    <cellStyle name="Date 4 3 2 2 2 3 3 2 2" xfId="20449" xr:uid="{00000000-0005-0000-0000-0000014E0000}"/>
    <cellStyle name="Date 4 3 2 2 2 3 3 2 3" xfId="20450" xr:uid="{00000000-0005-0000-0000-0000024E0000}"/>
    <cellStyle name="Date 4 3 2 2 2 3 3 2 3 2" xfId="20451" xr:uid="{00000000-0005-0000-0000-0000034E0000}"/>
    <cellStyle name="Date 4 3 2 2 2 3 3 2 4" xfId="20452" xr:uid="{00000000-0005-0000-0000-0000044E0000}"/>
    <cellStyle name="Date 4 3 2 2 2 3 3 3" xfId="20453" xr:uid="{00000000-0005-0000-0000-0000054E0000}"/>
    <cellStyle name="Date 4 3 2 2 2 3 3 3 2" xfId="20454" xr:uid="{00000000-0005-0000-0000-0000064E0000}"/>
    <cellStyle name="Date 4 3 2 2 2 3 3 3 2 2" xfId="20455" xr:uid="{00000000-0005-0000-0000-0000074E0000}"/>
    <cellStyle name="Date 4 3 2 2 2 3 3 4" xfId="20456" xr:uid="{00000000-0005-0000-0000-0000084E0000}"/>
    <cellStyle name="Date 4 3 2 2 2 3 3 5" xfId="20457" xr:uid="{00000000-0005-0000-0000-0000094E0000}"/>
    <cellStyle name="Date 4 3 2 2 2 3 3 6" xfId="20458" xr:uid="{00000000-0005-0000-0000-00000A4E0000}"/>
    <cellStyle name="Date 4 3 2 2 2 3 3 7" xfId="20459" xr:uid="{00000000-0005-0000-0000-00000B4E0000}"/>
    <cellStyle name="Date 4 3 2 2 2 3 4" xfId="20460" xr:uid="{00000000-0005-0000-0000-00000C4E0000}"/>
    <cellStyle name="Date 4 3 2 2 2 3 4 2" xfId="20461" xr:uid="{00000000-0005-0000-0000-00000D4E0000}"/>
    <cellStyle name="Date 4 3 2 2 2 3 4 3" xfId="20462" xr:uid="{00000000-0005-0000-0000-00000E4E0000}"/>
    <cellStyle name="Date 4 3 2 2 2 3 4 3 2" xfId="20463" xr:uid="{00000000-0005-0000-0000-00000F4E0000}"/>
    <cellStyle name="Date 4 3 2 2 2 3 5" xfId="20464" xr:uid="{00000000-0005-0000-0000-0000104E0000}"/>
    <cellStyle name="Date 4 3 2 2 2 4" xfId="20465" xr:uid="{00000000-0005-0000-0000-0000114E0000}"/>
    <cellStyle name="Date 4 3 2 2 2 4 2" xfId="20466" xr:uid="{00000000-0005-0000-0000-0000124E0000}"/>
    <cellStyle name="Date 4 3 2 2 2 4 2 2" xfId="20467" xr:uid="{00000000-0005-0000-0000-0000134E0000}"/>
    <cellStyle name="Date 4 3 2 2 2 4 2 2 2" xfId="20468" xr:uid="{00000000-0005-0000-0000-0000144E0000}"/>
    <cellStyle name="Date 4 3 2 2 2 4 2 2 2 2" xfId="20469" xr:uid="{00000000-0005-0000-0000-0000154E0000}"/>
    <cellStyle name="Date 4 3 2 2 2 4 2 2 2 2 2" xfId="20470" xr:uid="{00000000-0005-0000-0000-0000164E0000}"/>
    <cellStyle name="Date 4 3 2 2 2 4 2 2 2 2 3" xfId="20471" xr:uid="{00000000-0005-0000-0000-0000174E0000}"/>
    <cellStyle name="Date 4 3 2 2 2 4 2 2 2 2 3 2" xfId="20472" xr:uid="{00000000-0005-0000-0000-0000184E0000}"/>
    <cellStyle name="Date 4 3 2 2 2 4 2 2 2 2 4" xfId="20473" xr:uid="{00000000-0005-0000-0000-0000194E0000}"/>
    <cellStyle name="Date 4 3 2 2 2 4 2 2 2 3" xfId="20474" xr:uid="{00000000-0005-0000-0000-00001A4E0000}"/>
    <cellStyle name="Date 4 3 2 2 2 4 2 2 2 3 2" xfId="20475" xr:uid="{00000000-0005-0000-0000-00001B4E0000}"/>
    <cellStyle name="Date 4 3 2 2 2 4 2 2 2 3 2 2" xfId="20476" xr:uid="{00000000-0005-0000-0000-00001C4E0000}"/>
    <cellStyle name="Date 4 3 2 2 2 4 2 2 2 4" xfId="20477" xr:uid="{00000000-0005-0000-0000-00001D4E0000}"/>
    <cellStyle name="Date 4 3 2 2 2 4 2 2 2 5" xfId="20478" xr:uid="{00000000-0005-0000-0000-00001E4E0000}"/>
    <cellStyle name="Date 4 3 2 2 2 4 2 2 2 6" xfId="20479" xr:uid="{00000000-0005-0000-0000-00001F4E0000}"/>
    <cellStyle name="Date 4 3 2 2 2 4 2 2 2 7" xfId="20480" xr:uid="{00000000-0005-0000-0000-0000204E0000}"/>
    <cellStyle name="Date 4 3 2 2 2 4 2 2 3" xfId="20481" xr:uid="{00000000-0005-0000-0000-0000214E0000}"/>
    <cellStyle name="Date 4 3 2 2 2 4 2 2 3 2" xfId="20482" xr:uid="{00000000-0005-0000-0000-0000224E0000}"/>
    <cellStyle name="Date 4 3 2 2 2 4 2 2 3 3" xfId="20483" xr:uid="{00000000-0005-0000-0000-0000234E0000}"/>
    <cellStyle name="Date 4 3 2 2 2 4 2 2 3 3 2" xfId="20484" xr:uid="{00000000-0005-0000-0000-0000244E0000}"/>
    <cellStyle name="Date 4 3 2 2 2 4 2 2 3 4" xfId="20485" xr:uid="{00000000-0005-0000-0000-0000254E0000}"/>
    <cellStyle name="Date 4 3 2 2 2 4 2 2 4" xfId="20486" xr:uid="{00000000-0005-0000-0000-0000264E0000}"/>
    <cellStyle name="Date 4 3 2 2 2 4 2 2 4 2" xfId="20487" xr:uid="{00000000-0005-0000-0000-0000274E0000}"/>
    <cellStyle name="Date 4 3 2 2 2 4 2 2 4 2 2" xfId="20488" xr:uid="{00000000-0005-0000-0000-0000284E0000}"/>
    <cellStyle name="Date 4 3 2 2 2 4 2 2 5" xfId="20489" xr:uid="{00000000-0005-0000-0000-0000294E0000}"/>
    <cellStyle name="Date 4 3 2 2 2 4 2 2 6" xfId="20490" xr:uid="{00000000-0005-0000-0000-00002A4E0000}"/>
    <cellStyle name="Date 4 3 2 2 2 4 2 2 7" xfId="20491" xr:uid="{00000000-0005-0000-0000-00002B4E0000}"/>
    <cellStyle name="Date 4 3 2 2 2 4 2 2 8" xfId="20492" xr:uid="{00000000-0005-0000-0000-00002C4E0000}"/>
    <cellStyle name="Date 4 3 2 2 2 4 2 3" xfId="20493" xr:uid="{00000000-0005-0000-0000-00002D4E0000}"/>
    <cellStyle name="Date 4 3 2 2 2 4 2 3 2" xfId="20494" xr:uid="{00000000-0005-0000-0000-00002E4E0000}"/>
    <cellStyle name="Date 4 3 2 2 2 4 2 3 2 2" xfId="20495" xr:uid="{00000000-0005-0000-0000-00002F4E0000}"/>
    <cellStyle name="Date 4 3 2 2 2 4 2 3 2 3" xfId="20496" xr:uid="{00000000-0005-0000-0000-0000304E0000}"/>
    <cellStyle name="Date 4 3 2 2 2 4 2 3 2 3 2" xfId="20497" xr:uid="{00000000-0005-0000-0000-0000314E0000}"/>
    <cellStyle name="Date 4 3 2 2 2 4 2 3 2 4" xfId="20498" xr:uid="{00000000-0005-0000-0000-0000324E0000}"/>
    <cellStyle name="Date 4 3 2 2 2 4 2 3 3" xfId="20499" xr:uid="{00000000-0005-0000-0000-0000334E0000}"/>
    <cellStyle name="Date 4 3 2 2 2 4 2 3 3 2" xfId="20500" xr:uid="{00000000-0005-0000-0000-0000344E0000}"/>
    <cellStyle name="Date 4 3 2 2 2 4 2 3 3 2 2" xfId="20501" xr:uid="{00000000-0005-0000-0000-0000354E0000}"/>
    <cellStyle name="Date 4 3 2 2 2 4 2 3 4" xfId="20502" xr:uid="{00000000-0005-0000-0000-0000364E0000}"/>
    <cellStyle name="Date 4 3 2 2 2 4 2 3 5" xfId="20503" xr:uid="{00000000-0005-0000-0000-0000374E0000}"/>
    <cellStyle name="Date 4 3 2 2 2 4 2 3 6" xfId="20504" xr:uid="{00000000-0005-0000-0000-0000384E0000}"/>
    <cellStyle name="Date 4 3 2 2 2 4 2 3 7" xfId="20505" xr:uid="{00000000-0005-0000-0000-0000394E0000}"/>
    <cellStyle name="Date 4 3 2 2 2 4 2 4" xfId="20506" xr:uid="{00000000-0005-0000-0000-00003A4E0000}"/>
    <cellStyle name="Date 4 3 2 2 2 4 2 4 2" xfId="20507" xr:uid="{00000000-0005-0000-0000-00003B4E0000}"/>
    <cellStyle name="Date 4 3 2 2 2 4 2 4 3" xfId="20508" xr:uid="{00000000-0005-0000-0000-00003C4E0000}"/>
    <cellStyle name="Date 4 3 2 2 2 4 2 4 3 2" xfId="20509" xr:uid="{00000000-0005-0000-0000-00003D4E0000}"/>
    <cellStyle name="Date 4 3 2 2 2 4 2 5" xfId="20510" xr:uid="{00000000-0005-0000-0000-00003E4E0000}"/>
    <cellStyle name="Date 4 3 2 2 2 4 3" xfId="20511" xr:uid="{00000000-0005-0000-0000-00003F4E0000}"/>
    <cellStyle name="Date 4 3 2 2 2 4 3 2" xfId="20512" xr:uid="{00000000-0005-0000-0000-0000404E0000}"/>
    <cellStyle name="Date 4 3 2 2 2 4 3 2 2" xfId="20513" xr:uid="{00000000-0005-0000-0000-0000414E0000}"/>
    <cellStyle name="Date 4 3 2 2 2 4 3 2 2 2" xfId="20514" xr:uid="{00000000-0005-0000-0000-0000424E0000}"/>
    <cellStyle name="Date 4 3 2 2 2 4 3 2 2 3" xfId="20515" xr:uid="{00000000-0005-0000-0000-0000434E0000}"/>
    <cellStyle name="Date 4 3 2 2 2 4 3 2 2 3 2" xfId="20516" xr:uid="{00000000-0005-0000-0000-0000444E0000}"/>
    <cellStyle name="Date 4 3 2 2 2 4 3 2 2 4" xfId="20517" xr:uid="{00000000-0005-0000-0000-0000454E0000}"/>
    <cellStyle name="Date 4 3 2 2 2 4 3 2 3" xfId="20518" xr:uid="{00000000-0005-0000-0000-0000464E0000}"/>
    <cellStyle name="Date 4 3 2 2 2 4 3 2 3 2" xfId="20519" xr:uid="{00000000-0005-0000-0000-0000474E0000}"/>
    <cellStyle name="Date 4 3 2 2 2 4 3 2 3 2 2" xfId="20520" xr:uid="{00000000-0005-0000-0000-0000484E0000}"/>
    <cellStyle name="Date 4 3 2 2 2 4 3 2 4" xfId="20521" xr:uid="{00000000-0005-0000-0000-0000494E0000}"/>
    <cellStyle name="Date 4 3 2 2 2 4 3 2 5" xfId="20522" xr:uid="{00000000-0005-0000-0000-00004A4E0000}"/>
    <cellStyle name="Date 4 3 2 2 2 4 3 2 6" xfId="20523" xr:uid="{00000000-0005-0000-0000-00004B4E0000}"/>
    <cellStyle name="Date 4 3 2 2 2 4 3 2 7" xfId="20524" xr:uid="{00000000-0005-0000-0000-00004C4E0000}"/>
    <cellStyle name="Date 4 3 2 2 2 4 3 3" xfId="20525" xr:uid="{00000000-0005-0000-0000-00004D4E0000}"/>
    <cellStyle name="Date 4 3 2 2 2 4 3 3 2" xfId="20526" xr:uid="{00000000-0005-0000-0000-00004E4E0000}"/>
    <cellStyle name="Date 4 3 2 2 2 4 3 3 3" xfId="20527" xr:uid="{00000000-0005-0000-0000-00004F4E0000}"/>
    <cellStyle name="Date 4 3 2 2 2 4 3 3 3 2" xfId="20528" xr:uid="{00000000-0005-0000-0000-0000504E0000}"/>
    <cellStyle name="Date 4 3 2 2 2 4 3 3 4" xfId="20529" xr:uid="{00000000-0005-0000-0000-0000514E0000}"/>
    <cellStyle name="Date 4 3 2 2 2 4 3 4" xfId="20530" xr:uid="{00000000-0005-0000-0000-0000524E0000}"/>
    <cellStyle name="Date 4 3 2 2 2 4 3 4 2" xfId="20531" xr:uid="{00000000-0005-0000-0000-0000534E0000}"/>
    <cellStyle name="Date 4 3 2 2 2 4 3 4 2 2" xfId="20532" xr:uid="{00000000-0005-0000-0000-0000544E0000}"/>
    <cellStyle name="Date 4 3 2 2 2 4 3 5" xfId="20533" xr:uid="{00000000-0005-0000-0000-0000554E0000}"/>
    <cellStyle name="Date 4 3 2 2 2 4 3 6" xfId="20534" xr:uid="{00000000-0005-0000-0000-0000564E0000}"/>
    <cellStyle name="Date 4 3 2 2 2 4 3 7" xfId="20535" xr:uid="{00000000-0005-0000-0000-0000574E0000}"/>
    <cellStyle name="Date 4 3 2 2 2 4 3 8" xfId="20536" xr:uid="{00000000-0005-0000-0000-0000584E0000}"/>
    <cellStyle name="Date 4 3 2 2 2 4 4" xfId="20537" xr:uid="{00000000-0005-0000-0000-0000594E0000}"/>
    <cellStyle name="Date 4 3 2 2 2 4 4 2" xfId="20538" xr:uid="{00000000-0005-0000-0000-00005A4E0000}"/>
    <cellStyle name="Date 4 3 2 2 2 4 4 2 2" xfId="20539" xr:uid="{00000000-0005-0000-0000-00005B4E0000}"/>
    <cellStyle name="Date 4 3 2 2 2 4 4 2 3" xfId="20540" xr:uid="{00000000-0005-0000-0000-00005C4E0000}"/>
    <cellStyle name="Date 4 3 2 2 2 4 4 2 3 2" xfId="20541" xr:uid="{00000000-0005-0000-0000-00005D4E0000}"/>
    <cellStyle name="Date 4 3 2 2 2 4 4 2 4" xfId="20542" xr:uid="{00000000-0005-0000-0000-00005E4E0000}"/>
    <cellStyle name="Date 4 3 2 2 2 4 4 3" xfId="20543" xr:uid="{00000000-0005-0000-0000-00005F4E0000}"/>
    <cellStyle name="Date 4 3 2 2 2 4 4 3 2" xfId="20544" xr:uid="{00000000-0005-0000-0000-0000604E0000}"/>
    <cellStyle name="Date 4 3 2 2 2 4 4 3 2 2" xfId="20545" xr:uid="{00000000-0005-0000-0000-0000614E0000}"/>
    <cellStyle name="Date 4 3 2 2 2 4 4 4" xfId="20546" xr:uid="{00000000-0005-0000-0000-0000624E0000}"/>
    <cellStyle name="Date 4 3 2 2 2 4 4 5" xfId="20547" xr:uid="{00000000-0005-0000-0000-0000634E0000}"/>
    <cellStyle name="Date 4 3 2 2 2 4 4 6" xfId="20548" xr:uid="{00000000-0005-0000-0000-0000644E0000}"/>
    <cellStyle name="Date 4 3 2 2 2 4 4 7" xfId="20549" xr:uid="{00000000-0005-0000-0000-0000654E0000}"/>
    <cellStyle name="Date 4 3 2 2 2 4 5" xfId="20550" xr:uid="{00000000-0005-0000-0000-0000664E0000}"/>
    <cellStyle name="Date 4 3 2 2 2 4 5 2" xfId="20551" xr:uid="{00000000-0005-0000-0000-0000674E0000}"/>
    <cellStyle name="Date 4 3 2 2 2 4 5 3" xfId="20552" xr:uid="{00000000-0005-0000-0000-0000684E0000}"/>
    <cellStyle name="Date 4 3 2 2 2 4 5 3 2" xfId="20553" xr:uid="{00000000-0005-0000-0000-0000694E0000}"/>
    <cellStyle name="Date 4 3 2 2 2 4 6" xfId="20554" xr:uid="{00000000-0005-0000-0000-00006A4E0000}"/>
    <cellStyle name="Date 4 3 2 2 2 4 7" xfId="20555" xr:uid="{00000000-0005-0000-0000-00006B4E0000}"/>
    <cellStyle name="Date 4 3 2 2 2 4 8" xfId="20556" xr:uid="{00000000-0005-0000-0000-00006C4E0000}"/>
    <cellStyle name="Date 4 3 2 2 2 4 9" xfId="20557" xr:uid="{00000000-0005-0000-0000-00006D4E0000}"/>
    <cellStyle name="Date 4 3 2 2 2 5" xfId="20558" xr:uid="{00000000-0005-0000-0000-00006E4E0000}"/>
    <cellStyle name="Date 4 3 2 2 2 5 2" xfId="20559" xr:uid="{00000000-0005-0000-0000-00006F4E0000}"/>
    <cellStyle name="Date 4 3 2 2 2 5 2 2" xfId="20560" xr:uid="{00000000-0005-0000-0000-0000704E0000}"/>
    <cellStyle name="Date 4 3 2 2 2 5 2 2 2" xfId="20561" xr:uid="{00000000-0005-0000-0000-0000714E0000}"/>
    <cellStyle name="Date 4 3 2 2 2 5 2 2 3" xfId="20562" xr:uid="{00000000-0005-0000-0000-0000724E0000}"/>
    <cellStyle name="Date 4 3 2 2 2 5 2 2 3 2" xfId="20563" xr:uid="{00000000-0005-0000-0000-0000734E0000}"/>
    <cellStyle name="Date 4 3 2 2 2 5 2 2 4" xfId="20564" xr:uid="{00000000-0005-0000-0000-0000744E0000}"/>
    <cellStyle name="Date 4 3 2 2 2 5 2 3" xfId="20565" xr:uid="{00000000-0005-0000-0000-0000754E0000}"/>
    <cellStyle name="Date 4 3 2 2 2 5 2 3 2" xfId="20566" xr:uid="{00000000-0005-0000-0000-0000764E0000}"/>
    <cellStyle name="Date 4 3 2 2 2 5 2 3 2 2" xfId="20567" xr:uid="{00000000-0005-0000-0000-0000774E0000}"/>
    <cellStyle name="Date 4 3 2 2 2 5 2 4" xfId="20568" xr:uid="{00000000-0005-0000-0000-0000784E0000}"/>
    <cellStyle name="Date 4 3 2 2 2 5 2 5" xfId="20569" xr:uid="{00000000-0005-0000-0000-0000794E0000}"/>
    <cellStyle name="Date 4 3 2 2 2 5 2 6" xfId="20570" xr:uid="{00000000-0005-0000-0000-00007A4E0000}"/>
    <cellStyle name="Date 4 3 2 2 2 5 2 7" xfId="20571" xr:uid="{00000000-0005-0000-0000-00007B4E0000}"/>
    <cellStyle name="Date 4 3 2 2 2 5 3" xfId="20572" xr:uid="{00000000-0005-0000-0000-00007C4E0000}"/>
    <cellStyle name="Date 4 3 2 2 2 5 3 2" xfId="20573" xr:uid="{00000000-0005-0000-0000-00007D4E0000}"/>
    <cellStyle name="Date 4 3 2 2 2 5 3 3" xfId="20574" xr:uid="{00000000-0005-0000-0000-00007E4E0000}"/>
    <cellStyle name="Date 4 3 2 2 2 5 3 3 2" xfId="20575" xr:uid="{00000000-0005-0000-0000-00007F4E0000}"/>
    <cellStyle name="Date 4 3 2 2 2 5 3 4" xfId="20576" xr:uid="{00000000-0005-0000-0000-0000804E0000}"/>
    <cellStyle name="Date 4 3 2 2 2 5 4" xfId="20577" xr:uid="{00000000-0005-0000-0000-0000814E0000}"/>
    <cellStyle name="Date 4 3 2 2 2 5 4 2" xfId="20578" xr:uid="{00000000-0005-0000-0000-0000824E0000}"/>
    <cellStyle name="Date 4 3 2 2 2 5 4 2 2" xfId="20579" xr:uid="{00000000-0005-0000-0000-0000834E0000}"/>
    <cellStyle name="Date 4 3 2 2 2 5 5" xfId="20580" xr:uid="{00000000-0005-0000-0000-0000844E0000}"/>
    <cellStyle name="Date 4 3 2 2 2 5 6" xfId="20581" xr:uid="{00000000-0005-0000-0000-0000854E0000}"/>
    <cellStyle name="Date 4 3 2 2 2 5 7" xfId="20582" xr:uid="{00000000-0005-0000-0000-0000864E0000}"/>
    <cellStyle name="Date 4 3 2 2 2 5 8" xfId="20583" xr:uid="{00000000-0005-0000-0000-0000874E0000}"/>
    <cellStyle name="Date 4 3 2 2 2 6" xfId="20584" xr:uid="{00000000-0005-0000-0000-0000884E0000}"/>
    <cellStyle name="Date 4 3 2 2 2 6 2" xfId="20585" xr:uid="{00000000-0005-0000-0000-0000894E0000}"/>
    <cellStyle name="Date 4 3 2 2 2 6 2 2" xfId="20586" xr:uid="{00000000-0005-0000-0000-00008A4E0000}"/>
    <cellStyle name="Date 4 3 2 2 2 6 2 3" xfId="20587" xr:uid="{00000000-0005-0000-0000-00008B4E0000}"/>
    <cellStyle name="Date 4 3 2 2 2 6 2 3 2" xfId="20588" xr:uid="{00000000-0005-0000-0000-00008C4E0000}"/>
    <cellStyle name="Date 4 3 2 2 2 6 2 4" xfId="20589" xr:uid="{00000000-0005-0000-0000-00008D4E0000}"/>
    <cellStyle name="Date 4 3 2 2 2 6 3" xfId="20590" xr:uid="{00000000-0005-0000-0000-00008E4E0000}"/>
    <cellStyle name="Date 4 3 2 2 2 6 3 2" xfId="20591" xr:uid="{00000000-0005-0000-0000-00008F4E0000}"/>
    <cellStyle name="Date 4 3 2 2 2 6 3 2 2" xfId="20592" xr:uid="{00000000-0005-0000-0000-0000904E0000}"/>
    <cellStyle name="Date 4 3 2 2 2 6 4" xfId="20593" xr:uid="{00000000-0005-0000-0000-0000914E0000}"/>
    <cellStyle name="Date 4 3 2 2 2 6 5" xfId="20594" xr:uid="{00000000-0005-0000-0000-0000924E0000}"/>
    <cellStyle name="Date 4 3 2 2 2 6 6" xfId="20595" xr:uid="{00000000-0005-0000-0000-0000934E0000}"/>
    <cellStyle name="Date 4 3 2 2 2 6 7" xfId="20596" xr:uid="{00000000-0005-0000-0000-0000944E0000}"/>
    <cellStyle name="Date 4 3 2 2 2 7" xfId="20597" xr:uid="{00000000-0005-0000-0000-0000954E0000}"/>
    <cellStyle name="Date 4 3 2 2 2 7 2" xfId="20598" xr:uid="{00000000-0005-0000-0000-0000964E0000}"/>
    <cellStyle name="Date 4 3 2 2 2 7 3" xfId="20599" xr:uid="{00000000-0005-0000-0000-0000974E0000}"/>
    <cellStyle name="Date 4 3 2 2 2 7 3 2" xfId="20600" xr:uid="{00000000-0005-0000-0000-0000984E0000}"/>
    <cellStyle name="Date 4 3 2 2 2 8" xfId="20601" xr:uid="{00000000-0005-0000-0000-0000994E0000}"/>
    <cellStyle name="Date 4 3 2 2 2 9" xfId="20602" xr:uid="{00000000-0005-0000-0000-00009A4E0000}"/>
    <cellStyle name="Date 4 3 2 2 3" xfId="20603" xr:uid="{00000000-0005-0000-0000-00009B4E0000}"/>
    <cellStyle name="Date 4 3 2 2 3 2" xfId="20604" xr:uid="{00000000-0005-0000-0000-00009C4E0000}"/>
    <cellStyle name="Date 4 3 2 2 3 2 2" xfId="20605" xr:uid="{00000000-0005-0000-0000-00009D4E0000}"/>
    <cellStyle name="Date 4 3 2 2 3 2 2 2" xfId="20606" xr:uid="{00000000-0005-0000-0000-00009E4E0000}"/>
    <cellStyle name="Date 4 3 2 2 3 2 2 2 2" xfId="20607" xr:uid="{00000000-0005-0000-0000-00009F4E0000}"/>
    <cellStyle name="Date 4 3 2 2 3 2 2 2 2 2" xfId="20608" xr:uid="{00000000-0005-0000-0000-0000A04E0000}"/>
    <cellStyle name="Date 4 3 2 2 3 2 2 2 2 3" xfId="20609" xr:uid="{00000000-0005-0000-0000-0000A14E0000}"/>
    <cellStyle name="Date 4 3 2 2 3 2 2 2 2 3 2" xfId="20610" xr:uid="{00000000-0005-0000-0000-0000A24E0000}"/>
    <cellStyle name="Date 4 3 2 2 3 2 2 2 2 4" xfId="20611" xr:uid="{00000000-0005-0000-0000-0000A34E0000}"/>
    <cellStyle name="Date 4 3 2 2 3 2 2 2 3" xfId="20612" xr:uid="{00000000-0005-0000-0000-0000A44E0000}"/>
    <cellStyle name="Date 4 3 2 2 3 2 2 2 3 2" xfId="20613" xr:uid="{00000000-0005-0000-0000-0000A54E0000}"/>
    <cellStyle name="Date 4 3 2 2 3 2 2 2 3 2 2" xfId="20614" xr:uid="{00000000-0005-0000-0000-0000A64E0000}"/>
    <cellStyle name="Date 4 3 2 2 3 2 2 2 4" xfId="20615" xr:uid="{00000000-0005-0000-0000-0000A74E0000}"/>
    <cellStyle name="Date 4 3 2 2 3 2 2 2 5" xfId="20616" xr:uid="{00000000-0005-0000-0000-0000A84E0000}"/>
    <cellStyle name="Date 4 3 2 2 3 2 2 2 6" xfId="20617" xr:uid="{00000000-0005-0000-0000-0000A94E0000}"/>
    <cellStyle name="Date 4 3 2 2 3 2 2 2 7" xfId="20618" xr:uid="{00000000-0005-0000-0000-0000AA4E0000}"/>
    <cellStyle name="Date 4 3 2 2 3 2 2 3" xfId="20619" xr:uid="{00000000-0005-0000-0000-0000AB4E0000}"/>
    <cellStyle name="Date 4 3 2 2 3 2 2 3 2" xfId="20620" xr:uid="{00000000-0005-0000-0000-0000AC4E0000}"/>
    <cellStyle name="Date 4 3 2 2 3 2 2 3 3" xfId="20621" xr:uid="{00000000-0005-0000-0000-0000AD4E0000}"/>
    <cellStyle name="Date 4 3 2 2 3 2 2 3 3 2" xfId="20622" xr:uid="{00000000-0005-0000-0000-0000AE4E0000}"/>
    <cellStyle name="Date 4 3 2 2 3 2 2 3 4" xfId="20623" xr:uid="{00000000-0005-0000-0000-0000AF4E0000}"/>
    <cellStyle name="Date 4 3 2 2 3 2 2 4" xfId="20624" xr:uid="{00000000-0005-0000-0000-0000B04E0000}"/>
    <cellStyle name="Date 4 3 2 2 3 2 2 4 2" xfId="20625" xr:uid="{00000000-0005-0000-0000-0000B14E0000}"/>
    <cellStyle name="Date 4 3 2 2 3 2 2 4 2 2" xfId="20626" xr:uid="{00000000-0005-0000-0000-0000B24E0000}"/>
    <cellStyle name="Date 4 3 2 2 3 2 2 5" xfId="20627" xr:uid="{00000000-0005-0000-0000-0000B34E0000}"/>
    <cellStyle name="Date 4 3 2 2 3 2 2 6" xfId="20628" xr:uid="{00000000-0005-0000-0000-0000B44E0000}"/>
    <cellStyle name="Date 4 3 2 2 3 2 2 7" xfId="20629" xr:uid="{00000000-0005-0000-0000-0000B54E0000}"/>
    <cellStyle name="Date 4 3 2 2 3 2 2 8" xfId="20630" xr:uid="{00000000-0005-0000-0000-0000B64E0000}"/>
    <cellStyle name="Date 4 3 2 2 3 2 3" xfId="20631" xr:uid="{00000000-0005-0000-0000-0000B74E0000}"/>
    <cellStyle name="Date 4 3 2 2 3 2 3 2" xfId="20632" xr:uid="{00000000-0005-0000-0000-0000B84E0000}"/>
    <cellStyle name="Date 4 3 2 2 3 2 3 2 2" xfId="20633" xr:uid="{00000000-0005-0000-0000-0000B94E0000}"/>
    <cellStyle name="Date 4 3 2 2 3 2 3 2 3" xfId="20634" xr:uid="{00000000-0005-0000-0000-0000BA4E0000}"/>
    <cellStyle name="Date 4 3 2 2 3 2 3 2 3 2" xfId="20635" xr:uid="{00000000-0005-0000-0000-0000BB4E0000}"/>
    <cellStyle name="Date 4 3 2 2 3 2 3 2 4" xfId="20636" xr:uid="{00000000-0005-0000-0000-0000BC4E0000}"/>
    <cellStyle name="Date 4 3 2 2 3 2 3 3" xfId="20637" xr:uid="{00000000-0005-0000-0000-0000BD4E0000}"/>
    <cellStyle name="Date 4 3 2 2 3 2 3 3 2" xfId="20638" xr:uid="{00000000-0005-0000-0000-0000BE4E0000}"/>
    <cellStyle name="Date 4 3 2 2 3 2 3 3 2 2" xfId="20639" xr:uid="{00000000-0005-0000-0000-0000BF4E0000}"/>
    <cellStyle name="Date 4 3 2 2 3 2 3 4" xfId="20640" xr:uid="{00000000-0005-0000-0000-0000C04E0000}"/>
    <cellStyle name="Date 4 3 2 2 3 2 3 5" xfId="20641" xr:uid="{00000000-0005-0000-0000-0000C14E0000}"/>
    <cellStyle name="Date 4 3 2 2 3 2 3 6" xfId="20642" xr:uid="{00000000-0005-0000-0000-0000C24E0000}"/>
    <cellStyle name="Date 4 3 2 2 3 2 3 7" xfId="20643" xr:uid="{00000000-0005-0000-0000-0000C34E0000}"/>
    <cellStyle name="Date 4 3 2 2 3 2 4" xfId="20644" xr:uid="{00000000-0005-0000-0000-0000C44E0000}"/>
    <cellStyle name="Date 4 3 2 2 3 2 4 2" xfId="20645" xr:uid="{00000000-0005-0000-0000-0000C54E0000}"/>
    <cellStyle name="Date 4 3 2 2 3 2 4 3" xfId="20646" xr:uid="{00000000-0005-0000-0000-0000C64E0000}"/>
    <cellStyle name="Date 4 3 2 2 3 2 4 3 2" xfId="20647" xr:uid="{00000000-0005-0000-0000-0000C74E0000}"/>
    <cellStyle name="Date 4 3 2 2 3 2 5" xfId="20648" xr:uid="{00000000-0005-0000-0000-0000C84E0000}"/>
    <cellStyle name="Date 4 3 2 2 3 3" xfId="20649" xr:uid="{00000000-0005-0000-0000-0000C94E0000}"/>
    <cellStyle name="Date 4 3 2 2 3 3 2" xfId="20650" xr:uid="{00000000-0005-0000-0000-0000CA4E0000}"/>
    <cellStyle name="Date 4 3 2 2 3 3 2 2" xfId="20651" xr:uid="{00000000-0005-0000-0000-0000CB4E0000}"/>
    <cellStyle name="Date 4 3 2 2 3 3 2 2 2" xfId="20652" xr:uid="{00000000-0005-0000-0000-0000CC4E0000}"/>
    <cellStyle name="Date 4 3 2 2 3 3 2 2 3" xfId="20653" xr:uid="{00000000-0005-0000-0000-0000CD4E0000}"/>
    <cellStyle name="Date 4 3 2 2 3 3 2 2 3 2" xfId="20654" xr:uid="{00000000-0005-0000-0000-0000CE4E0000}"/>
    <cellStyle name="Date 4 3 2 2 3 3 2 2 4" xfId="20655" xr:uid="{00000000-0005-0000-0000-0000CF4E0000}"/>
    <cellStyle name="Date 4 3 2 2 3 3 2 3" xfId="20656" xr:uid="{00000000-0005-0000-0000-0000D04E0000}"/>
    <cellStyle name="Date 4 3 2 2 3 3 2 3 2" xfId="20657" xr:uid="{00000000-0005-0000-0000-0000D14E0000}"/>
    <cellStyle name="Date 4 3 2 2 3 3 2 3 2 2" xfId="20658" xr:uid="{00000000-0005-0000-0000-0000D24E0000}"/>
    <cellStyle name="Date 4 3 2 2 3 3 2 4" xfId="20659" xr:uid="{00000000-0005-0000-0000-0000D34E0000}"/>
    <cellStyle name="Date 4 3 2 2 3 3 2 5" xfId="20660" xr:uid="{00000000-0005-0000-0000-0000D44E0000}"/>
    <cellStyle name="Date 4 3 2 2 3 3 2 6" xfId="20661" xr:uid="{00000000-0005-0000-0000-0000D54E0000}"/>
    <cellStyle name="Date 4 3 2 2 3 3 2 7" xfId="20662" xr:uid="{00000000-0005-0000-0000-0000D64E0000}"/>
    <cellStyle name="Date 4 3 2 2 3 3 3" xfId="20663" xr:uid="{00000000-0005-0000-0000-0000D74E0000}"/>
    <cellStyle name="Date 4 3 2 2 3 3 3 2" xfId="20664" xr:uid="{00000000-0005-0000-0000-0000D84E0000}"/>
    <cellStyle name="Date 4 3 2 2 3 3 3 3" xfId="20665" xr:uid="{00000000-0005-0000-0000-0000D94E0000}"/>
    <cellStyle name="Date 4 3 2 2 3 3 3 3 2" xfId="20666" xr:uid="{00000000-0005-0000-0000-0000DA4E0000}"/>
    <cellStyle name="Date 4 3 2 2 3 3 3 4" xfId="20667" xr:uid="{00000000-0005-0000-0000-0000DB4E0000}"/>
    <cellStyle name="Date 4 3 2 2 3 3 4" xfId="20668" xr:uid="{00000000-0005-0000-0000-0000DC4E0000}"/>
    <cellStyle name="Date 4 3 2 2 3 3 4 2" xfId="20669" xr:uid="{00000000-0005-0000-0000-0000DD4E0000}"/>
    <cellStyle name="Date 4 3 2 2 3 3 4 2 2" xfId="20670" xr:uid="{00000000-0005-0000-0000-0000DE4E0000}"/>
    <cellStyle name="Date 4 3 2 2 3 3 5" xfId="20671" xr:uid="{00000000-0005-0000-0000-0000DF4E0000}"/>
    <cellStyle name="Date 4 3 2 2 3 3 6" xfId="20672" xr:uid="{00000000-0005-0000-0000-0000E04E0000}"/>
    <cellStyle name="Date 4 3 2 2 3 3 7" xfId="20673" xr:uid="{00000000-0005-0000-0000-0000E14E0000}"/>
    <cellStyle name="Date 4 3 2 2 3 3 8" xfId="20674" xr:uid="{00000000-0005-0000-0000-0000E24E0000}"/>
    <cellStyle name="Date 4 3 2 2 3 4" xfId="20675" xr:uid="{00000000-0005-0000-0000-0000E34E0000}"/>
    <cellStyle name="Date 4 3 2 2 3 4 2" xfId="20676" xr:uid="{00000000-0005-0000-0000-0000E44E0000}"/>
    <cellStyle name="Date 4 3 2 2 3 4 2 2" xfId="20677" xr:uid="{00000000-0005-0000-0000-0000E54E0000}"/>
    <cellStyle name="Date 4 3 2 2 3 4 2 3" xfId="20678" xr:uid="{00000000-0005-0000-0000-0000E64E0000}"/>
    <cellStyle name="Date 4 3 2 2 3 4 2 3 2" xfId="20679" xr:uid="{00000000-0005-0000-0000-0000E74E0000}"/>
    <cellStyle name="Date 4 3 2 2 3 4 2 4" xfId="20680" xr:uid="{00000000-0005-0000-0000-0000E84E0000}"/>
    <cellStyle name="Date 4 3 2 2 3 4 3" xfId="20681" xr:uid="{00000000-0005-0000-0000-0000E94E0000}"/>
    <cellStyle name="Date 4 3 2 2 3 4 3 2" xfId="20682" xr:uid="{00000000-0005-0000-0000-0000EA4E0000}"/>
    <cellStyle name="Date 4 3 2 2 3 4 3 2 2" xfId="20683" xr:uid="{00000000-0005-0000-0000-0000EB4E0000}"/>
    <cellStyle name="Date 4 3 2 2 3 4 4" xfId="20684" xr:uid="{00000000-0005-0000-0000-0000EC4E0000}"/>
    <cellStyle name="Date 4 3 2 2 3 4 5" xfId="20685" xr:uid="{00000000-0005-0000-0000-0000ED4E0000}"/>
    <cellStyle name="Date 4 3 2 2 3 4 6" xfId="20686" xr:uid="{00000000-0005-0000-0000-0000EE4E0000}"/>
    <cellStyle name="Date 4 3 2 2 3 4 7" xfId="20687" xr:uid="{00000000-0005-0000-0000-0000EF4E0000}"/>
    <cellStyle name="Date 4 3 2 2 3 5" xfId="20688" xr:uid="{00000000-0005-0000-0000-0000F04E0000}"/>
    <cellStyle name="Date 4 3 2 2 3 5 2" xfId="20689" xr:uid="{00000000-0005-0000-0000-0000F14E0000}"/>
    <cellStyle name="Date 4 3 2 2 3 5 3" xfId="20690" xr:uid="{00000000-0005-0000-0000-0000F24E0000}"/>
    <cellStyle name="Date 4 3 2 2 3 5 3 2" xfId="20691" xr:uid="{00000000-0005-0000-0000-0000F34E0000}"/>
    <cellStyle name="Date 4 3 2 2 3 6" xfId="20692" xr:uid="{00000000-0005-0000-0000-0000F44E0000}"/>
    <cellStyle name="Date 4 3 2 2 3 7" xfId="20693" xr:uid="{00000000-0005-0000-0000-0000F54E0000}"/>
    <cellStyle name="Date 4 3 2 2 3 8" xfId="20694" xr:uid="{00000000-0005-0000-0000-0000F64E0000}"/>
    <cellStyle name="Date 4 3 2 2 3 9" xfId="20695" xr:uid="{00000000-0005-0000-0000-0000F74E0000}"/>
    <cellStyle name="Date 4 3 2 2 4" xfId="20696" xr:uid="{00000000-0005-0000-0000-0000F84E0000}"/>
    <cellStyle name="Date 4 3 2 2 4 2" xfId="20697" xr:uid="{00000000-0005-0000-0000-0000F94E0000}"/>
    <cellStyle name="Date 4 3 2 2 4 2 2" xfId="20698" xr:uid="{00000000-0005-0000-0000-0000FA4E0000}"/>
    <cellStyle name="Date 4 3 2 2 4 2 2 2" xfId="20699" xr:uid="{00000000-0005-0000-0000-0000FB4E0000}"/>
    <cellStyle name="Date 4 3 2 2 4 2 2 2 2" xfId="20700" xr:uid="{00000000-0005-0000-0000-0000FC4E0000}"/>
    <cellStyle name="Date 4 3 2 2 4 2 2 2 2 2" xfId="20701" xr:uid="{00000000-0005-0000-0000-0000FD4E0000}"/>
    <cellStyle name="Date 4 3 2 2 4 2 2 2 2 3" xfId="20702" xr:uid="{00000000-0005-0000-0000-0000FE4E0000}"/>
    <cellStyle name="Date 4 3 2 2 4 2 2 2 2 3 2" xfId="20703" xr:uid="{00000000-0005-0000-0000-0000FF4E0000}"/>
    <cellStyle name="Date 4 3 2 2 4 2 2 2 2 4" xfId="20704" xr:uid="{00000000-0005-0000-0000-0000004F0000}"/>
    <cellStyle name="Date 4 3 2 2 4 2 2 2 3" xfId="20705" xr:uid="{00000000-0005-0000-0000-0000014F0000}"/>
    <cellStyle name="Date 4 3 2 2 4 2 2 2 3 2" xfId="20706" xr:uid="{00000000-0005-0000-0000-0000024F0000}"/>
    <cellStyle name="Date 4 3 2 2 4 2 2 2 3 2 2" xfId="20707" xr:uid="{00000000-0005-0000-0000-0000034F0000}"/>
    <cellStyle name="Date 4 3 2 2 4 2 2 2 4" xfId="20708" xr:uid="{00000000-0005-0000-0000-0000044F0000}"/>
    <cellStyle name="Date 4 3 2 2 4 2 2 2 5" xfId="20709" xr:uid="{00000000-0005-0000-0000-0000054F0000}"/>
    <cellStyle name="Date 4 3 2 2 4 2 2 2 6" xfId="20710" xr:uid="{00000000-0005-0000-0000-0000064F0000}"/>
    <cellStyle name="Date 4 3 2 2 4 2 2 2 7" xfId="20711" xr:uid="{00000000-0005-0000-0000-0000074F0000}"/>
    <cellStyle name="Date 4 3 2 2 4 2 2 3" xfId="20712" xr:uid="{00000000-0005-0000-0000-0000084F0000}"/>
    <cellStyle name="Date 4 3 2 2 4 2 2 3 2" xfId="20713" xr:uid="{00000000-0005-0000-0000-0000094F0000}"/>
    <cellStyle name="Date 4 3 2 2 4 2 2 3 3" xfId="20714" xr:uid="{00000000-0005-0000-0000-00000A4F0000}"/>
    <cellStyle name="Date 4 3 2 2 4 2 2 3 3 2" xfId="20715" xr:uid="{00000000-0005-0000-0000-00000B4F0000}"/>
    <cellStyle name="Date 4 3 2 2 4 2 2 3 4" xfId="20716" xr:uid="{00000000-0005-0000-0000-00000C4F0000}"/>
    <cellStyle name="Date 4 3 2 2 4 2 2 4" xfId="20717" xr:uid="{00000000-0005-0000-0000-00000D4F0000}"/>
    <cellStyle name="Date 4 3 2 2 4 2 2 4 2" xfId="20718" xr:uid="{00000000-0005-0000-0000-00000E4F0000}"/>
    <cellStyle name="Date 4 3 2 2 4 2 2 4 2 2" xfId="20719" xr:uid="{00000000-0005-0000-0000-00000F4F0000}"/>
    <cellStyle name="Date 4 3 2 2 4 2 2 5" xfId="20720" xr:uid="{00000000-0005-0000-0000-0000104F0000}"/>
    <cellStyle name="Date 4 3 2 2 4 2 2 6" xfId="20721" xr:uid="{00000000-0005-0000-0000-0000114F0000}"/>
    <cellStyle name="Date 4 3 2 2 4 2 2 7" xfId="20722" xr:uid="{00000000-0005-0000-0000-0000124F0000}"/>
    <cellStyle name="Date 4 3 2 2 4 2 2 8" xfId="20723" xr:uid="{00000000-0005-0000-0000-0000134F0000}"/>
    <cellStyle name="Date 4 3 2 2 4 2 3" xfId="20724" xr:uid="{00000000-0005-0000-0000-0000144F0000}"/>
    <cellStyle name="Date 4 3 2 2 4 2 3 2" xfId="20725" xr:uid="{00000000-0005-0000-0000-0000154F0000}"/>
    <cellStyle name="Date 4 3 2 2 4 2 3 2 2" xfId="20726" xr:uid="{00000000-0005-0000-0000-0000164F0000}"/>
    <cellStyle name="Date 4 3 2 2 4 2 3 2 3" xfId="20727" xr:uid="{00000000-0005-0000-0000-0000174F0000}"/>
    <cellStyle name="Date 4 3 2 2 4 2 3 2 3 2" xfId="20728" xr:uid="{00000000-0005-0000-0000-0000184F0000}"/>
    <cellStyle name="Date 4 3 2 2 4 2 3 2 4" xfId="20729" xr:uid="{00000000-0005-0000-0000-0000194F0000}"/>
    <cellStyle name="Date 4 3 2 2 4 2 3 3" xfId="20730" xr:uid="{00000000-0005-0000-0000-00001A4F0000}"/>
    <cellStyle name="Date 4 3 2 2 4 2 3 3 2" xfId="20731" xr:uid="{00000000-0005-0000-0000-00001B4F0000}"/>
    <cellStyle name="Date 4 3 2 2 4 2 3 3 2 2" xfId="20732" xr:uid="{00000000-0005-0000-0000-00001C4F0000}"/>
    <cellStyle name="Date 4 3 2 2 4 2 3 4" xfId="20733" xr:uid="{00000000-0005-0000-0000-00001D4F0000}"/>
    <cellStyle name="Date 4 3 2 2 4 2 3 5" xfId="20734" xr:uid="{00000000-0005-0000-0000-00001E4F0000}"/>
    <cellStyle name="Date 4 3 2 2 4 2 3 6" xfId="20735" xr:uid="{00000000-0005-0000-0000-00001F4F0000}"/>
    <cellStyle name="Date 4 3 2 2 4 2 3 7" xfId="20736" xr:uid="{00000000-0005-0000-0000-0000204F0000}"/>
    <cellStyle name="Date 4 3 2 2 4 2 4" xfId="20737" xr:uid="{00000000-0005-0000-0000-0000214F0000}"/>
    <cellStyle name="Date 4 3 2 2 4 2 4 2" xfId="20738" xr:uid="{00000000-0005-0000-0000-0000224F0000}"/>
    <cellStyle name="Date 4 3 2 2 4 2 4 3" xfId="20739" xr:uid="{00000000-0005-0000-0000-0000234F0000}"/>
    <cellStyle name="Date 4 3 2 2 4 2 4 3 2" xfId="20740" xr:uid="{00000000-0005-0000-0000-0000244F0000}"/>
    <cellStyle name="Date 4 3 2 2 4 2 5" xfId="20741" xr:uid="{00000000-0005-0000-0000-0000254F0000}"/>
    <cellStyle name="Date 4 3 2 2 4 3" xfId="20742" xr:uid="{00000000-0005-0000-0000-0000264F0000}"/>
    <cellStyle name="Date 4 3 2 2 4 3 2" xfId="20743" xr:uid="{00000000-0005-0000-0000-0000274F0000}"/>
    <cellStyle name="Date 4 3 2 2 4 3 2 2" xfId="20744" xr:uid="{00000000-0005-0000-0000-0000284F0000}"/>
    <cellStyle name="Date 4 3 2 2 4 3 2 2 2" xfId="20745" xr:uid="{00000000-0005-0000-0000-0000294F0000}"/>
    <cellStyle name="Date 4 3 2 2 4 3 2 2 3" xfId="20746" xr:uid="{00000000-0005-0000-0000-00002A4F0000}"/>
    <cellStyle name="Date 4 3 2 2 4 3 2 2 3 2" xfId="20747" xr:uid="{00000000-0005-0000-0000-00002B4F0000}"/>
    <cellStyle name="Date 4 3 2 2 4 3 2 2 4" xfId="20748" xr:uid="{00000000-0005-0000-0000-00002C4F0000}"/>
    <cellStyle name="Date 4 3 2 2 4 3 2 3" xfId="20749" xr:uid="{00000000-0005-0000-0000-00002D4F0000}"/>
    <cellStyle name="Date 4 3 2 2 4 3 2 3 2" xfId="20750" xr:uid="{00000000-0005-0000-0000-00002E4F0000}"/>
    <cellStyle name="Date 4 3 2 2 4 3 2 3 2 2" xfId="20751" xr:uid="{00000000-0005-0000-0000-00002F4F0000}"/>
    <cellStyle name="Date 4 3 2 2 4 3 2 4" xfId="20752" xr:uid="{00000000-0005-0000-0000-0000304F0000}"/>
    <cellStyle name="Date 4 3 2 2 4 3 2 5" xfId="20753" xr:uid="{00000000-0005-0000-0000-0000314F0000}"/>
    <cellStyle name="Date 4 3 2 2 4 3 2 6" xfId="20754" xr:uid="{00000000-0005-0000-0000-0000324F0000}"/>
    <cellStyle name="Date 4 3 2 2 4 3 2 7" xfId="20755" xr:uid="{00000000-0005-0000-0000-0000334F0000}"/>
    <cellStyle name="Date 4 3 2 2 4 3 3" xfId="20756" xr:uid="{00000000-0005-0000-0000-0000344F0000}"/>
    <cellStyle name="Date 4 3 2 2 4 3 3 2" xfId="20757" xr:uid="{00000000-0005-0000-0000-0000354F0000}"/>
    <cellStyle name="Date 4 3 2 2 4 3 3 3" xfId="20758" xr:uid="{00000000-0005-0000-0000-0000364F0000}"/>
    <cellStyle name="Date 4 3 2 2 4 3 3 3 2" xfId="20759" xr:uid="{00000000-0005-0000-0000-0000374F0000}"/>
    <cellStyle name="Date 4 3 2 2 4 3 3 4" xfId="20760" xr:uid="{00000000-0005-0000-0000-0000384F0000}"/>
    <cellStyle name="Date 4 3 2 2 4 3 4" xfId="20761" xr:uid="{00000000-0005-0000-0000-0000394F0000}"/>
    <cellStyle name="Date 4 3 2 2 4 3 4 2" xfId="20762" xr:uid="{00000000-0005-0000-0000-00003A4F0000}"/>
    <cellStyle name="Date 4 3 2 2 4 3 4 2 2" xfId="20763" xr:uid="{00000000-0005-0000-0000-00003B4F0000}"/>
    <cellStyle name="Date 4 3 2 2 4 3 5" xfId="20764" xr:uid="{00000000-0005-0000-0000-00003C4F0000}"/>
    <cellStyle name="Date 4 3 2 2 4 3 6" xfId="20765" xr:uid="{00000000-0005-0000-0000-00003D4F0000}"/>
    <cellStyle name="Date 4 3 2 2 4 3 7" xfId="20766" xr:uid="{00000000-0005-0000-0000-00003E4F0000}"/>
    <cellStyle name="Date 4 3 2 2 4 3 8" xfId="20767" xr:uid="{00000000-0005-0000-0000-00003F4F0000}"/>
    <cellStyle name="Date 4 3 2 2 4 4" xfId="20768" xr:uid="{00000000-0005-0000-0000-0000404F0000}"/>
    <cellStyle name="Date 4 3 2 2 4 4 2" xfId="20769" xr:uid="{00000000-0005-0000-0000-0000414F0000}"/>
    <cellStyle name="Date 4 3 2 2 4 4 2 2" xfId="20770" xr:uid="{00000000-0005-0000-0000-0000424F0000}"/>
    <cellStyle name="Date 4 3 2 2 4 4 2 3" xfId="20771" xr:uid="{00000000-0005-0000-0000-0000434F0000}"/>
    <cellStyle name="Date 4 3 2 2 4 4 2 3 2" xfId="20772" xr:uid="{00000000-0005-0000-0000-0000444F0000}"/>
    <cellStyle name="Date 4 3 2 2 4 4 2 4" xfId="20773" xr:uid="{00000000-0005-0000-0000-0000454F0000}"/>
    <cellStyle name="Date 4 3 2 2 4 4 3" xfId="20774" xr:uid="{00000000-0005-0000-0000-0000464F0000}"/>
    <cellStyle name="Date 4 3 2 2 4 4 3 2" xfId="20775" xr:uid="{00000000-0005-0000-0000-0000474F0000}"/>
    <cellStyle name="Date 4 3 2 2 4 4 3 2 2" xfId="20776" xr:uid="{00000000-0005-0000-0000-0000484F0000}"/>
    <cellStyle name="Date 4 3 2 2 4 4 4" xfId="20777" xr:uid="{00000000-0005-0000-0000-0000494F0000}"/>
    <cellStyle name="Date 4 3 2 2 4 4 5" xfId="20778" xr:uid="{00000000-0005-0000-0000-00004A4F0000}"/>
    <cellStyle name="Date 4 3 2 2 4 4 6" xfId="20779" xr:uid="{00000000-0005-0000-0000-00004B4F0000}"/>
    <cellStyle name="Date 4 3 2 2 4 4 7" xfId="20780" xr:uid="{00000000-0005-0000-0000-00004C4F0000}"/>
    <cellStyle name="Date 4 3 2 2 4 5" xfId="20781" xr:uid="{00000000-0005-0000-0000-00004D4F0000}"/>
    <cellStyle name="Date 4 3 2 2 4 5 2" xfId="20782" xr:uid="{00000000-0005-0000-0000-00004E4F0000}"/>
    <cellStyle name="Date 4 3 2 2 4 5 3" xfId="20783" xr:uid="{00000000-0005-0000-0000-00004F4F0000}"/>
    <cellStyle name="Date 4 3 2 2 4 5 3 2" xfId="20784" xr:uid="{00000000-0005-0000-0000-0000504F0000}"/>
    <cellStyle name="Date 4 3 2 2 4 6" xfId="20785" xr:uid="{00000000-0005-0000-0000-0000514F0000}"/>
    <cellStyle name="Date 4 3 2 2 4 7" xfId="20786" xr:uid="{00000000-0005-0000-0000-0000524F0000}"/>
    <cellStyle name="Date 4 3 2 2 4 8" xfId="20787" xr:uid="{00000000-0005-0000-0000-0000534F0000}"/>
    <cellStyle name="Date 4 3 2 2 4 9" xfId="20788" xr:uid="{00000000-0005-0000-0000-0000544F0000}"/>
    <cellStyle name="Date 4 3 2 2 5" xfId="20789" xr:uid="{00000000-0005-0000-0000-0000554F0000}"/>
    <cellStyle name="Date 4 3 2 2 5 2" xfId="20790" xr:uid="{00000000-0005-0000-0000-0000564F0000}"/>
    <cellStyle name="Date 4 3 2 2 5 2 2" xfId="20791" xr:uid="{00000000-0005-0000-0000-0000574F0000}"/>
    <cellStyle name="Date 4 3 2 2 5 2 2 2" xfId="20792" xr:uid="{00000000-0005-0000-0000-0000584F0000}"/>
    <cellStyle name="Date 4 3 2 2 5 2 2 3" xfId="20793" xr:uid="{00000000-0005-0000-0000-0000594F0000}"/>
    <cellStyle name="Date 4 3 2 2 5 2 2 3 2" xfId="20794" xr:uid="{00000000-0005-0000-0000-00005A4F0000}"/>
    <cellStyle name="Date 4 3 2 2 5 2 2 4" xfId="20795" xr:uid="{00000000-0005-0000-0000-00005B4F0000}"/>
    <cellStyle name="Date 4 3 2 2 5 2 3" xfId="20796" xr:uid="{00000000-0005-0000-0000-00005C4F0000}"/>
    <cellStyle name="Date 4 3 2 2 5 2 3 2" xfId="20797" xr:uid="{00000000-0005-0000-0000-00005D4F0000}"/>
    <cellStyle name="Date 4 3 2 2 5 2 3 2 2" xfId="20798" xr:uid="{00000000-0005-0000-0000-00005E4F0000}"/>
    <cellStyle name="Date 4 3 2 2 5 2 4" xfId="20799" xr:uid="{00000000-0005-0000-0000-00005F4F0000}"/>
    <cellStyle name="Date 4 3 2 2 5 2 5" xfId="20800" xr:uid="{00000000-0005-0000-0000-0000604F0000}"/>
    <cellStyle name="Date 4 3 2 2 5 2 6" xfId="20801" xr:uid="{00000000-0005-0000-0000-0000614F0000}"/>
    <cellStyle name="Date 4 3 2 2 5 2 7" xfId="20802" xr:uid="{00000000-0005-0000-0000-0000624F0000}"/>
    <cellStyle name="Date 4 3 2 2 5 3" xfId="20803" xr:uid="{00000000-0005-0000-0000-0000634F0000}"/>
    <cellStyle name="Date 4 3 2 2 5 3 2" xfId="20804" xr:uid="{00000000-0005-0000-0000-0000644F0000}"/>
    <cellStyle name="Date 4 3 2 2 5 3 3" xfId="20805" xr:uid="{00000000-0005-0000-0000-0000654F0000}"/>
    <cellStyle name="Date 4 3 2 2 5 3 3 2" xfId="20806" xr:uid="{00000000-0005-0000-0000-0000664F0000}"/>
    <cellStyle name="Date 4 3 2 2 5 3 4" xfId="20807" xr:uid="{00000000-0005-0000-0000-0000674F0000}"/>
    <cellStyle name="Date 4 3 2 2 5 4" xfId="20808" xr:uid="{00000000-0005-0000-0000-0000684F0000}"/>
    <cellStyle name="Date 4 3 2 2 5 4 2" xfId="20809" xr:uid="{00000000-0005-0000-0000-0000694F0000}"/>
    <cellStyle name="Date 4 3 2 2 5 4 2 2" xfId="20810" xr:uid="{00000000-0005-0000-0000-00006A4F0000}"/>
    <cellStyle name="Date 4 3 2 2 5 5" xfId="20811" xr:uid="{00000000-0005-0000-0000-00006B4F0000}"/>
    <cellStyle name="Date 4 3 2 2 5 6" xfId="20812" xr:uid="{00000000-0005-0000-0000-00006C4F0000}"/>
    <cellStyle name="Date 4 3 2 2 5 7" xfId="20813" xr:uid="{00000000-0005-0000-0000-00006D4F0000}"/>
    <cellStyle name="Date 4 3 2 2 5 8" xfId="20814" xr:uid="{00000000-0005-0000-0000-00006E4F0000}"/>
    <cellStyle name="Date 4 3 2 2 6" xfId="20815" xr:uid="{00000000-0005-0000-0000-00006F4F0000}"/>
    <cellStyle name="Date 4 3 2 2 6 2" xfId="20816" xr:uid="{00000000-0005-0000-0000-0000704F0000}"/>
    <cellStyle name="Date 4 3 2 2 6 2 2" xfId="20817" xr:uid="{00000000-0005-0000-0000-0000714F0000}"/>
    <cellStyle name="Date 4 3 2 2 6 2 3" xfId="20818" xr:uid="{00000000-0005-0000-0000-0000724F0000}"/>
    <cellStyle name="Date 4 3 2 2 6 2 3 2" xfId="20819" xr:uid="{00000000-0005-0000-0000-0000734F0000}"/>
    <cellStyle name="Date 4 3 2 2 6 2 4" xfId="20820" xr:uid="{00000000-0005-0000-0000-0000744F0000}"/>
    <cellStyle name="Date 4 3 2 2 6 3" xfId="20821" xr:uid="{00000000-0005-0000-0000-0000754F0000}"/>
    <cellStyle name="Date 4 3 2 2 6 3 2" xfId="20822" xr:uid="{00000000-0005-0000-0000-0000764F0000}"/>
    <cellStyle name="Date 4 3 2 2 6 3 2 2" xfId="20823" xr:uid="{00000000-0005-0000-0000-0000774F0000}"/>
    <cellStyle name="Date 4 3 2 2 6 4" xfId="20824" xr:uid="{00000000-0005-0000-0000-0000784F0000}"/>
    <cellStyle name="Date 4 3 2 2 6 5" xfId="20825" xr:uid="{00000000-0005-0000-0000-0000794F0000}"/>
    <cellStyle name="Date 4 3 2 2 6 6" xfId="20826" xr:uid="{00000000-0005-0000-0000-00007A4F0000}"/>
    <cellStyle name="Date 4 3 2 2 6 7" xfId="20827" xr:uid="{00000000-0005-0000-0000-00007B4F0000}"/>
    <cellStyle name="Date 4 3 2 2 7" xfId="20828" xr:uid="{00000000-0005-0000-0000-00007C4F0000}"/>
    <cellStyle name="Date 4 3 2 2 7 2" xfId="20829" xr:uid="{00000000-0005-0000-0000-00007D4F0000}"/>
    <cellStyle name="Date 4 3 2 2 7 3" xfId="20830" xr:uid="{00000000-0005-0000-0000-00007E4F0000}"/>
    <cellStyle name="Date 4 3 2 2 7 3 2" xfId="20831" xr:uid="{00000000-0005-0000-0000-00007F4F0000}"/>
    <cellStyle name="Date 4 3 2 2 8" xfId="20832" xr:uid="{00000000-0005-0000-0000-0000804F0000}"/>
    <cellStyle name="Date 4 3 2 3" xfId="20833" xr:uid="{00000000-0005-0000-0000-0000814F0000}"/>
    <cellStyle name="Date 4 3 2 3 10" xfId="20834" xr:uid="{00000000-0005-0000-0000-0000824F0000}"/>
    <cellStyle name="Date 4 3 2 3 11" xfId="20835" xr:uid="{00000000-0005-0000-0000-0000834F0000}"/>
    <cellStyle name="Date 4 3 2 3 2" xfId="20836" xr:uid="{00000000-0005-0000-0000-0000844F0000}"/>
    <cellStyle name="Date 4 3 2 3 2 2" xfId="20837" xr:uid="{00000000-0005-0000-0000-0000854F0000}"/>
    <cellStyle name="Date 4 3 2 3 2 2 2" xfId="20838" xr:uid="{00000000-0005-0000-0000-0000864F0000}"/>
    <cellStyle name="Date 4 3 2 3 2 2 2 2" xfId="20839" xr:uid="{00000000-0005-0000-0000-0000874F0000}"/>
    <cellStyle name="Date 4 3 2 3 2 2 2 2 2" xfId="20840" xr:uid="{00000000-0005-0000-0000-0000884F0000}"/>
    <cellStyle name="Date 4 3 2 3 2 2 2 2 2 2" xfId="20841" xr:uid="{00000000-0005-0000-0000-0000894F0000}"/>
    <cellStyle name="Date 4 3 2 3 2 2 2 2 2 3" xfId="20842" xr:uid="{00000000-0005-0000-0000-00008A4F0000}"/>
    <cellStyle name="Date 4 3 2 3 2 2 2 2 2 3 2" xfId="20843" xr:uid="{00000000-0005-0000-0000-00008B4F0000}"/>
    <cellStyle name="Date 4 3 2 3 2 2 2 2 2 4" xfId="20844" xr:uid="{00000000-0005-0000-0000-00008C4F0000}"/>
    <cellStyle name="Date 4 3 2 3 2 2 2 2 3" xfId="20845" xr:uid="{00000000-0005-0000-0000-00008D4F0000}"/>
    <cellStyle name="Date 4 3 2 3 2 2 2 2 3 2" xfId="20846" xr:uid="{00000000-0005-0000-0000-00008E4F0000}"/>
    <cellStyle name="Date 4 3 2 3 2 2 2 2 3 2 2" xfId="20847" xr:uid="{00000000-0005-0000-0000-00008F4F0000}"/>
    <cellStyle name="Date 4 3 2 3 2 2 2 2 4" xfId="20848" xr:uid="{00000000-0005-0000-0000-0000904F0000}"/>
    <cellStyle name="Date 4 3 2 3 2 2 2 2 5" xfId="20849" xr:uid="{00000000-0005-0000-0000-0000914F0000}"/>
    <cellStyle name="Date 4 3 2 3 2 2 2 2 6" xfId="20850" xr:uid="{00000000-0005-0000-0000-0000924F0000}"/>
    <cellStyle name="Date 4 3 2 3 2 2 2 2 7" xfId="20851" xr:uid="{00000000-0005-0000-0000-0000934F0000}"/>
    <cellStyle name="Date 4 3 2 3 2 2 2 3" xfId="20852" xr:uid="{00000000-0005-0000-0000-0000944F0000}"/>
    <cellStyle name="Date 4 3 2 3 2 2 2 3 2" xfId="20853" xr:uid="{00000000-0005-0000-0000-0000954F0000}"/>
    <cellStyle name="Date 4 3 2 3 2 2 2 3 3" xfId="20854" xr:uid="{00000000-0005-0000-0000-0000964F0000}"/>
    <cellStyle name="Date 4 3 2 3 2 2 2 3 3 2" xfId="20855" xr:uid="{00000000-0005-0000-0000-0000974F0000}"/>
    <cellStyle name="Date 4 3 2 3 2 2 2 3 4" xfId="20856" xr:uid="{00000000-0005-0000-0000-0000984F0000}"/>
    <cellStyle name="Date 4 3 2 3 2 2 2 4" xfId="20857" xr:uid="{00000000-0005-0000-0000-0000994F0000}"/>
    <cellStyle name="Date 4 3 2 3 2 2 2 4 2" xfId="20858" xr:uid="{00000000-0005-0000-0000-00009A4F0000}"/>
    <cellStyle name="Date 4 3 2 3 2 2 2 4 2 2" xfId="20859" xr:uid="{00000000-0005-0000-0000-00009B4F0000}"/>
    <cellStyle name="Date 4 3 2 3 2 2 2 5" xfId="20860" xr:uid="{00000000-0005-0000-0000-00009C4F0000}"/>
    <cellStyle name="Date 4 3 2 3 2 2 2 6" xfId="20861" xr:uid="{00000000-0005-0000-0000-00009D4F0000}"/>
    <cellStyle name="Date 4 3 2 3 2 2 2 7" xfId="20862" xr:uid="{00000000-0005-0000-0000-00009E4F0000}"/>
    <cellStyle name="Date 4 3 2 3 2 2 2 8" xfId="20863" xr:uid="{00000000-0005-0000-0000-00009F4F0000}"/>
    <cellStyle name="Date 4 3 2 3 2 2 3" xfId="20864" xr:uid="{00000000-0005-0000-0000-0000A04F0000}"/>
    <cellStyle name="Date 4 3 2 3 2 2 3 2" xfId="20865" xr:uid="{00000000-0005-0000-0000-0000A14F0000}"/>
    <cellStyle name="Date 4 3 2 3 2 2 3 2 2" xfId="20866" xr:uid="{00000000-0005-0000-0000-0000A24F0000}"/>
    <cellStyle name="Date 4 3 2 3 2 2 3 2 3" xfId="20867" xr:uid="{00000000-0005-0000-0000-0000A34F0000}"/>
    <cellStyle name="Date 4 3 2 3 2 2 3 2 3 2" xfId="20868" xr:uid="{00000000-0005-0000-0000-0000A44F0000}"/>
    <cellStyle name="Date 4 3 2 3 2 2 3 2 4" xfId="20869" xr:uid="{00000000-0005-0000-0000-0000A54F0000}"/>
    <cellStyle name="Date 4 3 2 3 2 2 3 3" xfId="20870" xr:uid="{00000000-0005-0000-0000-0000A64F0000}"/>
    <cellStyle name="Date 4 3 2 3 2 2 3 3 2" xfId="20871" xr:uid="{00000000-0005-0000-0000-0000A74F0000}"/>
    <cellStyle name="Date 4 3 2 3 2 2 3 3 2 2" xfId="20872" xr:uid="{00000000-0005-0000-0000-0000A84F0000}"/>
    <cellStyle name="Date 4 3 2 3 2 2 3 4" xfId="20873" xr:uid="{00000000-0005-0000-0000-0000A94F0000}"/>
    <cellStyle name="Date 4 3 2 3 2 2 3 5" xfId="20874" xr:uid="{00000000-0005-0000-0000-0000AA4F0000}"/>
    <cellStyle name="Date 4 3 2 3 2 2 3 6" xfId="20875" xr:uid="{00000000-0005-0000-0000-0000AB4F0000}"/>
    <cellStyle name="Date 4 3 2 3 2 2 3 7" xfId="20876" xr:uid="{00000000-0005-0000-0000-0000AC4F0000}"/>
    <cellStyle name="Date 4 3 2 3 2 2 4" xfId="20877" xr:uid="{00000000-0005-0000-0000-0000AD4F0000}"/>
    <cellStyle name="Date 4 3 2 3 2 2 4 2" xfId="20878" xr:uid="{00000000-0005-0000-0000-0000AE4F0000}"/>
    <cellStyle name="Date 4 3 2 3 2 2 4 3" xfId="20879" xr:uid="{00000000-0005-0000-0000-0000AF4F0000}"/>
    <cellStyle name="Date 4 3 2 3 2 2 4 3 2" xfId="20880" xr:uid="{00000000-0005-0000-0000-0000B04F0000}"/>
    <cellStyle name="Date 4 3 2 3 2 2 5" xfId="20881" xr:uid="{00000000-0005-0000-0000-0000B14F0000}"/>
    <cellStyle name="Date 4 3 2 3 2 3" xfId="20882" xr:uid="{00000000-0005-0000-0000-0000B24F0000}"/>
    <cellStyle name="Date 4 3 2 3 2 3 2" xfId="20883" xr:uid="{00000000-0005-0000-0000-0000B34F0000}"/>
    <cellStyle name="Date 4 3 2 3 2 3 2 2" xfId="20884" xr:uid="{00000000-0005-0000-0000-0000B44F0000}"/>
    <cellStyle name="Date 4 3 2 3 2 3 2 2 2" xfId="20885" xr:uid="{00000000-0005-0000-0000-0000B54F0000}"/>
    <cellStyle name="Date 4 3 2 3 2 3 2 2 3" xfId="20886" xr:uid="{00000000-0005-0000-0000-0000B64F0000}"/>
    <cellStyle name="Date 4 3 2 3 2 3 2 2 3 2" xfId="20887" xr:uid="{00000000-0005-0000-0000-0000B74F0000}"/>
    <cellStyle name="Date 4 3 2 3 2 3 2 2 4" xfId="20888" xr:uid="{00000000-0005-0000-0000-0000B84F0000}"/>
    <cellStyle name="Date 4 3 2 3 2 3 2 3" xfId="20889" xr:uid="{00000000-0005-0000-0000-0000B94F0000}"/>
    <cellStyle name="Date 4 3 2 3 2 3 2 3 2" xfId="20890" xr:uid="{00000000-0005-0000-0000-0000BA4F0000}"/>
    <cellStyle name="Date 4 3 2 3 2 3 2 3 2 2" xfId="20891" xr:uid="{00000000-0005-0000-0000-0000BB4F0000}"/>
    <cellStyle name="Date 4 3 2 3 2 3 2 4" xfId="20892" xr:uid="{00000000-0005-0000-0000-0000BC4F0000}"/>
    <cellStyle name="Date 4 3 2 3 2 3 2 5" xfId="20893" xr:uid="{00000000-0005-0000-0000-0000BD4F0000}"/>
    <cellStyle name="Date 4 3 2 3 2 3 2 6" xfId="20894" xr:uid="{00000000-0005-0000-0000-0000BE4F0000}"/>
    <cellStyle name="Date 4 3 2 3 2 3 2 7" xfId="20895" xr:uid="{00000000-0005-0000-0000-0000BF4F0000}"/>
    <cellStyle name="Date 4 3 2 3 2 3 3" xfId="20896" xr:uid="{00000000-0005-0000-0000-0000C04F0000}"/>
    <cellStyle name="Date 4 3 2 3 2 3 3 2" xfId="20897" xr:uid="{00000000-0005-0000-0000-0000C14F0000}"/>
    <cellStyle name="Date 4 3 2 3 2 3 3 3" xfId="20898" xr:uid="{00000000-0005-0000-0000-0000C24F0000}"/>
    <cellStyle name="Date 4 3 2 3 2 3 3 3 2" xfId="20899" xr:uid="{00000000-0005-0000-0000-0000C34F0000}"/>
    <cellStyle name="Date 4 3 2 3 2 3 3 4" xfId="20900" xr:uid="{00000000-0005-0000-0000-0000C44F0000}"/>
    <cellStyle name="Date 4 3 2 3 2 3 4" xfId="20901" xr:uid="{00000000-0005-0000-0000-0000C54F0000}"/>
    <cellStyle name="Date 4 3 2 3 2 3 4 2" xfId="20902" xr:uid="{00000000-0005-0000-0000-0000C64F0000}"/>
    <cellStyle name="Date 4 3 2 3 2 3 4 2 2" xfId="20903" xr:uid="{00000000-0005-0000-0000-0000C74F0000}"/>
    <cellStyle name="Date 4 3 2 3 2 3 5" xfId="20904" xr:uid="{00000000-0005-0000-0000-0000C84F0000}"/>
    <cellStyle name="Date 4 3 2 3 2 3 6" xfId="20905" xr:uid="{00000000-0005-0000-0000-0000C94F0000}"/>
    <cellStyle name="Date 4 3 2 3 2 3 7" xfId="20906" xr:uid="{00000000-0005-0000-0000-0000CA4F0000}"/>
    <cellStyle name="Date 4 3 2 3 2 3 8" xfId="20907" xr:uid="{00000000-0005-0000-0000-0000CB4F0000}"/>
    <cellStyle name="Date 4 3 2 3 2 4" xfId="20908" xr:uid="{00000000-0005-0000-0000-0000CC4F0000}"/>
    <cellStyle name="Date 4 3 2 3 2 4 2" xfId="20909" xr:uid="{00000000-0005-0000-0000-0000CD4F0000}"/>
    <cellStyle name="Date 4 3 2 3 2 4 2 2" xfId="20910" xr:uid="{00000000-0005-0000-0000-0000CE4F0000}"/>
    <cellStyle name="Date 4 3 2 3 2 4 2 3" xfId="20911" xr:uid="{00000000-0005-0000-0000-0000CF4F0000}"/>
    <cellStyle name="Date 4 3 2 3 2 4 2 3 2" xfId="20912" xr:uid="{00000000-0005-0000-0000-0000D04F0000}"/>
    <cellStyle name="Date 4 3 2 3 2 4 2 4" xfId="20913" xr:uid="{00000000-0005-0000-0000-0000D14F0000}"/>
    <cellStyle name="Date 4 3 2 3 2 4 3" xfId="20914" xr:uid="{00000000-0005-0000-0000-0000D24F0000}"/>
    <cellStyle name="Date 4 3 2 3 2 4 3 2" xfId="20915" xr:uid="{00000000-0005-0000-0000-0000D34F0000}"/>
    <cellStyle name="Date 4 3 2 3 2 4 3 2 2" xfId="20916" xr:uid="{00000000-0005-0000-0000-0000D44F0000}"/>
    <cellStyle name="Date 4 3 2 3 2 4 4" xfId="20917" xr:uid="{00000000-0005-0000-0000-0000D54F0000}"/>
    <cellStyle name="Date 4 3 2 3 2 4 5" xfId="20918" xr:uid="{00000000-0005-0000-0000-0000D64F0000}"/>
    <cellStyle name="Date 4 3 2 3 2 4 6" xfId="20919" xr:uid="{00000000-0005-0000-0000-0000D74F0000}"/>
    <cellStyle name="Date 4 3 2 3 2 4 7" xfId="20920" xr:uid="{00000000-0005-0000-0000-0000D84F0000}"/>
    <cellStyle name="Date 4 3 2 3 2 5" xfId="20921" xr:uid="{00000000-0005-0000-0000-0000D94F0000}"/>
    <cellStyle name="Date 4 3 2 3 2 5 2" xfId="20922" xr:uid="{00000000-0005-0000-0000-0000DA4F0000}"/>
    <cellStyle name="Date 4 3 2 3 2 5 3" xfId="20923" xr:uid="{00000000-0005-0000-0000-0000DB4F0000}"/>
    <cellStyle name="Date 4 3 2 3 2 5 3 2" xfId="20924" xr:uid="{00000000-0005-0000-0000-0000DC4F0000}"/>
    <cellStyle name="Date 4 3 2 3 2 6" xfId="20925" xr:uid="{00000000-0005-0000-0000-0000DD4F0000}"/>
    <cellStyle name="Date 4 3 2 3 2 7" xfId="20926" xr:uid="{00000000-0005-0000-0000-0000DE4F0000}"/>
    <cellStyle name="Date 4 3 2 3 2 8" xfId="20927" xr:uid="{00000000-0005-0000-0000-0000DF4F0000}"/>
    <cellStyle name="Date 4 3 2 3 2 9" xfId="20928" xr:uid="{00000000-0005-0000-0000-0000E04F0000}"/>
    <cellStyle name="Date 4 3 2 3 3" xfId="20929" xr:uid="{00000000-0005-0000-0000-0000E14F0000}"/>
    <cellStyle name="Date 4 3 2 3 3 2" xfId="20930" xr:uid="{00000000-0005-0000-0000-0000E24F0000}"/>
    <cellStyle name="Date 4 3 2 3 3 2 2" xfId="20931" xr:uid="{00000000-0005-0000-0000-0000E34F0000}"/>
    <cellStyle name="Date 4 3 2 3 3 2 2 2" xfId="20932" xr:uid="{00000000-0005-0000-0000-0000E44F0000}"/>
    <cellStyle name="Date 4 3 2 3 3 2 2 2 2" xfId="20933" xr:uid="{00000000-0005-0000-0000-0000E54F0000}"/>
    <cellStyle name="Date 4 3 2 3 3 2 2 2 3" xfId="20934" xr:uid="{00000000-0005-0000-0000-0000E64F0000}"/>
    <cellStyle name="Date 4 3 2 3 3 2 2 2 3 2" xfId="20935" xr:uid="{00000000-0005-0000-0000-0000E74F0000}"/>
    <cellStyle name="Date 4 3 2 3 3 2 2 2 4" xfId="20936" xr:uid="{00000000-0005-0000-0000-0000E84F0000}"/>
    <cellStyle name="Date 4 3 2 3 3 2 2 3" xfId="20937" xr:uid="{00000000-0005-0000-0000-0000E94F0000}"/>
    <cellStyle name="Date 4 3 2 3 3 2 2 3 2" xfId="20938" xr:uid="{00000000-0005-0000-0000-0000EA4F0000}"/>
    <cellStyle name="Date 4 3 2 3 3 2 2 3 2 2" xfId="20939" xr:uid="{00000000-0005-0000-0000-0000EB4F0000}"/>
    <cellStyle name="Date 4 3 2 3 3 2 2 4" xfId="20940" xr:uid="{00000000-0005-0000-0000-0000EC4F0000}"/>
    <cellStyle name="Date 4 3 2 3 3 2 2 5" xfId="20941" xr:uid="{00000000-0005-0000-0000-0000ED4F0000}"/>
    <cellStyle name="Date 4 3 2 3 3 2 2 6" xfId="20942" xr:uid="{00000000-0005-0000-0000-0000EE4F0000}"/>
    <cellStyle name="Date 4 3 2 3 3 2 2 7" xfId="20943" xr:uid="{00000000-0005-0000-0000-0000EF4F0000}"/>
    <cellStyle name="Date 4 3 2 3 3 2 3" xfId="20944" xr:uid="{00000000-0005-0000-0000-0000F04F0000}"/>
    <cellStyle name="Date 4 3 2 3 3 2 3 2" xfId="20945" xr:uid="{00000000-0005-0000-0000-0000F14F0000}"/>
    <cellStyle name="Date 4 3 2 3 3 2 3 3" xfId="20946" xr:uid="{00000000-0005-0000-0000-0000F24F0000}"/>
    <cellStyle name="Date 4 3 2 3 3 2 3 3 2" xfId="20947" xr:uid="{00000000-0005-0000-0000-0000F34F0000}"/>
    <cellStyle name="Date 4 3 2 3 3 2 3 4" xfId="20948" xr:uid="{00000000-0005-0000-0000-0000F44F0000}"/>
    <cellStyle name="Date 4 3 2 3 3 2 4" xfId="20949" xr:uid="{00000000-0005-0000-0000-0000F54F0000}"/>
    <cellStyle name="Date 4 3 2 3 3 2 4 2" xfId="20950" xr:uid="{00000000-0005-0000-0000-0000F64F0000}"/>
    <cellStyle name="Date 4 3 2 3 3 2 4 2 2" xfId="20951" xr:uid="{00000000-0005-0000-0000-0000F74F0000}"/>
    <cellStyle name="Date 4 3 2 3 3 2 5" xfId="20952" xr:uid="{00000000-0005-0000-0000-0000F84F0000}"/>
    <cellStyle name="Date 4 3 2 3 3 2 6" xfId="20953" xr:uid="{00000000-0005-0000-0000-0000F94F0000}"/>
    <cellStyle name="Date 4 3 2 3 3 2 7" xfId="20954" xr:uid="{00000000-0005-0000-0000-0000FA4F0000}"/>
    <cellStyle name="Date 4 3 2 3 3 2 8" xfId="20955" xr:uid="{00000000-0005-0000-0000-0000FB4F0000}"/>
    <cellStyle name="Date 4 3 2 3 3 3" xfId="20956" xr:uid="{00000000-0005-0000-0000-0000FC4F0000}"/>
    <cellStyle name="Date 4 3 2 3 3 3 2" xfId="20957" xr:uid="{00000000-0005-0000-0000-0000FD4F0000}"/>
    <cellStyle name="Date 4 3 2 3 3 3 2 2" xfId="20958" xr:uid="{00000000-0005-0000-0000-0000FE4F0000}"/>
    <cellStyle name="Date 4 3 2 3 3 3 2 3" xfId="20959" xr:uid="{00000000-0005-0000-0000-0000FF4F0000}"/>
    <cellStyle name="Date 4 3 2 3 3 3 2 3 2" xfId="20960" xr:uid="{00000000-0005-0000-0000-000000500000}"/>
    <cellStyle name="Date 4 3 2 3 3 3 2 4" xfId="20961" xr:uid="{00000000-0005-0000-0000-000001500000}"/>
    <cellStyle name="Date 4 3 2 3 3 3 3" xfId="20962" xr:uid="{00000000-0005-0000-0000-000002500000}"/>
    <cellStyle name="Date 4 3 2 3 3 3 3 2" xfId="20963" xr:uid="{00000000-0005-0000-0000-000003500000}"/>
    <cellStyle name="Date 4 3 2 3 3 3 3 2 2" xfId="20964" xr:uid="{00000000-0005-0000-0000-000004500000}"/>
    <cellStyle name="Date 4 3 2 3 3 3 4" xfId="20965" xr:uid="{00000000-0005-0000-0000-000005500000}"/>
    <cellStyle name="Date 4 3 2 3 3 3 5" xfId="20966" xr:uid="{00000000-0005-0000-0000-000006500000}"/>
    <cellStyle name="Date 4 3 2 3 3 3 6" xfId="20967" xr:uid="{00000000-0005-0000-0000-000007500000}"/>
    <cellStyle name="Date 4 3 2 3 3 3 7" xfId="20968" xr:uid="{00000000-0005-0000-0000-000008500000}"/>
    <cellStyle name="Date 4 3 2 3 3 4" xfId="20969" xr:uid="{00000000-0005-0000-0000-000009500000}"/>
    <cellStyle name="Date 4 3 2 3 3 4 2" xfId="20970" xr:uid="{00000000-0005-0000-0000-00000A500000}"/>
    <cellStyle name="Date 4 3 2 3 3 4 3" xfId="20971" xr:uid="{00000000-0005-0000-0000-00000B500000}"/>
    <cellStyle name="Date 4 3 2 3 3 4 3 2" xfId="20972" xr:uid="{00000000-0005-0000-0000-00000C500000}"/>
    <cellStyle name="Date 4 3 2 3 3 5" xfId="20973" xr:uid="{00000000-0005-0000-0000-00000D500000}"/>
    <cellStyle name="Date 4 3 2 3 4" xfId="20974" xr:uid="{00000000-0005-0000-0000-00000E500000}"/>
    <cellStyle name="Date 4 3 2 3 4 2" xfId="20975" xr:uid="{00000000-0005-0000-0000-00000F500000}"/>
    <cellStyle name="Date 4 3 2 3 4 2 2" xfId="20976" xr:uid="{00000000-0005-0000-0000-000010500000}"/>
    <cellStyle name="Date 4 3 2 3 4 2 2 2" xfId="20977" xr:uid="{00000000-0005-0000-0000-000011500000}"/>
    <cellStyle name="Date 4 3 2 3 4 2 2 2 2" xfId="20978" xr:uid="{00000000-0005-0000-0000-000012500000}"/>
    <cellStyle name="Date 4 3 2 3 4 2 2 2 2 2" xfId="20979" xr:uid="{00000000-0005-0000-0000-000013500000}"/>
    <cellStyle name="Date 4 3 2 3 4 2 2 2 2 3" xfId="20980" xr:uid="{00000000-0005-0000-0000-000014500000}"/>
    <cellStyle name="Date 4 3 2 3 4 2 2 2 2 3 2" xfId="20981" xr:uid="{00000000-0005-0000-0000-000015500000}"/>
    <cellStyle name="Date 4 3 2 3 4 2 2 2 2 4" xfId="20982" xr:uid="{00000000-0005-0000-0000-000016500000}"/>
    <cellStyle name="Date 4 3 2 3 4 2 2 2 3" xfId="20983" xr:uid="{00000000-0005-0000-0000-000017500000}"/>
    <cellStyle name="Date 4 3 2 3 4 2 2 2 3 2" xfId="20984" xr:uid="{00000000-0005-0000-0000-000018500000}"/>
    <cellStyle name="Date 4 3 2 3 4 2 2 2 3 2 2" xfId="20985" xr:uid="{00000000-0005-0000-0000-000019500000}"/>
    <cellStyle name="Date 4 3 2 3 4 2 2 2 4" xfId="20986" xr:uid="{00000000-0005-0000-0000-00001A500000}"/>
    <cellStyle name="Date 4 3 2 3 4 2 2 2 5" xfId="20987" xr:uid="{00000000-0005-0000-0000-00001B500000}"/>
    <cellStyle name="Date 4 3 2 3 4 2 2 2 6" xfId="20988" xr:uid="{00000000-0005-0000-0000-00001C500000}"/>
    <cellStyle name="Date 4 3 2 3 4 2 2 2 7" xfId="20989" xr:uid="{00000000-0005-0000-0000-00001D500000}"/>
    <cellStyle name="Date 4 3 2 3 4 2 2 3" xfId="20990" xr:uid="{00000000-0005-0000-0000-00001E500000}"/>
    <cellStyle name="Date 4 3 2 3 4 2 2 3 2" xfId="20991" xr:uid="{00000000-0005-0000-0000-00001F500000}"/>
    <cellStyle name="Date 4 3 2 3 4 2 2 3 3" xfId="20992" xr:uid="{00000000-0005-0000-0000-000020500000}"/>
    <cellStyle name="Date 4 3 2 3 4 2 2 3 3 2" xfId="20993" xr:uid="{00000000-0005-0000-0000-000021500000}"/>
    <cellStyle name="Date 4 3 2 3 4 2 2 3 4" xfId="20994" xr:uid="{00000000-0005-0000-0000-000022500000}"/>
    <cellStyle name="Date 4 3 2 3 4 2 2 4" xfId="20995" xr:uid="{00000000-0005-0000-0000-000023500000}"/>
    <cellStyle name="Date 4 3 2 3 4 2 2 4 2" xfId="20996" xr:uid="{00000000-0005-0000-0000-000024500000}"/>
    <cellStyle name="Date 4 3 2 3 4 2 2 4 2 2" xfId="20997" xr:uid="{00000000-0005-0000-0000-000025500000}"/>
    <cellStyle name="Date 4 3 2 3 4 2 2 5" xfId="20998" xr:uid="{00000000-0005-0000-0000-000026500000}"/>
    <cellStyle name="Date 4 3 2 3 4 2 2 6" xfId="20999" xr:uid="{00000000-0005-0000-0000-000027500000}"/>
    <cellStyle name="Date 4 3 2 3 4 2 2 7" xfId="21000" xr:uid="{00000000-0005-0000-0000-000028500000}"/>
    <cellStyle name="Date 4 3 2 3 4 2 2 8" xfId="21001" xr:uid="{00000000-0005-0000-0000-000029500000}"/>
    <cellStyle name="Date 4 3 2 3 4 2 3" xfId="21002" xr:uid="{00000000-0005-0000-0000-00002A500000}"/>
    <cellStyle name="Date 4 3 2 3 4 2 3 2" xfId="21003" xr:uid="{00000000-0005-0000-0000-00002B500000}"/>
    <cellStyle name="Date 4 3 2 3 4 2 3 2 2" xfId="21004" xr:uid="{00000000-0005-0000-0000-00002C500000}"/>
    <cellStyle name="Date 4 3 2 3 4 2 3 2 3" xfId="21005" xr:uid="{00000000-0005-0000-0000-00002D500000}"/>
    <cellStyle name="Date 4 3 2 3 4 2 3 2 3 2" xfId="21006" xr:uid="{00000000-0005-0000-0000-00002E500000}"/>
    <cellStyle name="Date 4 3 2 3 4 2 3 2 4" xfId="21007" xr:uid="{00000000-0005-0000-0000-00002F500000}"/>
    <cellStyle name="Date 4 3 2 3 4 2 3 3" xfId="21008" xr:uid="{00000000-0005-0000-0000-000030500000}"/>
    <cellStyle name="Date 4 3 2 3 4 2 3 3 2" xfId="21009" xr:uid="{00000000-0005-0000-0000-000031500000}"/>
    <cellStyle name="Date 4 3 2 3 4 2 3 3 2 2" xfId="21010" xr:uid="{00000000-0005-0000-0000-000032500000}"/>
    <cellStyle name="Date 4 3 2 3 4 2 3 4" xfId="21011" xr:uid="{00000000-0005-0000-0000-000033500000}"/>
    <cellStyle name="Date 4 3 2 3 4 2 3 5" xfId="21012" xr:uid="{00000000-0005-0000-0000-000034500000}"/>
    <cellStyle name="Date 4 3 2 3 4 2 3 6" xfId="21013" xr:uid="{00000000-0005-0000-0000-000035500000}"/>
    <cellStyle name="Date 4 3 2 3 4 2 3 7" xfId="21014" xr:uid="{00000000-0005-0000-0000-000036500000}"/>
    <cellStyle name="Date 4 3 2 3 4 2 4" xfId="21015" xr:uid="{00000000-0005-0000-0000-000037500000}"/>
    <cellStyle name="Date 4 3 2 3 4 2 4 2" xfId="21016" xr:uid="{00000000-0005-0000-0000-000038500000}"/>
    <cellStyle name="Date 4 3 2 3 4 2 4 3" xfId="21017" xr:uid="{00000000-0005-0000-0000-000039500000}"/>
    <cellStyle name="Date 4 3 2 3 4 2 4 3 2" xfId="21018" xr:uid="{00000000-0005-0000-0000-00003A500000}"/>
    <cellStyle name="Date 4 3 2 3 4 2 5" xfId="21019" xr:uid="{00000000-0005-0000-0000-00003B500000}"/>
    <cellStyle name="Date 4 3 2 3 4 3" xfId="21020" xr:uid="{00000000-0005-0000-0000-00003C500000}"/>
    <cellStyle name="Date 4 3 2 3 4 3 2" xfId="21021" xr:uid="{00000000-0005-0000-0000-00003D500000}"/>
    <cellStyle name="Date 4 3 2 3 4 3 2 2" xfId="21022" xr:uid="{00000000-0005-0000-0000-00003E500000}"/>
    <cellStyle name="Date 4 3 2 3 4 3 2 2 2" xfId="21023" xr:uid="{00000000-0005-0000-0000-00003F500000}"/>
    <cellStyle name="Date 4 3 2 3 4 3 2 2 3" xfId="21024" xr:uid="{00000000-0005-0000-0000-000040500000}"/>
    <cellStyle name="Date 4 3 2 3 4 3 2 2 3 2" xfId="21025" xr:uid="{00000000-0005-0000-0000-000041500000}"/>
    <cellStyle name="Date 4 3 2 3 4 3 2 2 4" xfId="21026" xr:uid="{00000000-0005-0000-0000-000042500000}"/>
    <cellStyle name="Date 4 3 2 3 4 3 2 3" xfId="21027" xr:uid="{00000000-0005-0000-0000-000043500000}"/>
    <cellStyle name="Date 4 3 2 3 4 3 2 3 2" xfId="21028" xr:uid="{00000000-0005-0000-0000-000044500000}"/>
    <cellStyle name="Date 4 3 2 3 4 3 2 3 2 2" xfId="21029" xr:uid="{00000000-0005-0000-0000-000045500000}"/>
    <cellStyle name="Date 4 3 2 3 4 3 2 4" xfId="21030" xr:uid="{00000000-0005-0000-0000-000046500000}"/>
    <cellStyle name="Date 4 3 2 3 4 3 2 5" xfId="21031" xr:uid="{00000000-0005-0000-0000-000047500000}"/>
    <cellStyle name="Date 4 3 2 3 4 3 2 6" xfId="21032" xr:uid="{00000000-0005-0000-0000-000048500000}"/>
    <cellStyle name="Date 4 3 2 3 4 3 2 7" xfId="21033" xr:uid="{00000000-0005-0000-0000-000049500000}"/>
    <cellStyle name="Date 4 3 2 3 4 3 3" xfId="21034" xr:uid="{00000000-0005-0000-0000-00004A500000}"/>
    <cellStyle name="Date 4 3 2 3 4 3 3 2" xfId="21035" xr:uid="{00000000-0005-0000-0000-00004B500000}"/>
    <cellStyle name="Date 4 3 2 3 4 3 3 3" xfId="21036" xr:uid="{00000000-0005-0000-0000-00004C500000}"/>
    <cellStyle name="Date 4 3 2 3 4 3 3 3 2" xfId="21037" xr:uid="{00000000-0005-0000-0000-00004D500000}"/>
    <cellStyle name="Date 4 3 2 3 4 3 3 4" xfId="21038" xr:uid="{00000000-0005-0000-0000-00004E500000}"/>
    <cellStyle name="Date 4 3 2 3 4 3 4" xfId="21039" xr:uid="{00000000-0005-0000-0000-00004F500000}"/>
    <cellStyle name="Date 4 3 2 3 4 3 4 2" xfId="21040" xr:uid="{00000000-0005-0000-0000-000050500000}"/>
    <cellStyle name="Date 4 3 2 3 4 3 4 2 2" xfId="21041" xr:uid="{00000000-0005-0000-0000-000051500000}"/>
    <cellStyle name="Date 4 3 2 3 4 3 5" xfId="21042" xr:uid="{00000000-0005-0000-0000-000052500000}"/>
    <cellStyle name="Date 4 3 2 3 4 3 6" xfId="21043" xr:uid="{00000000-0005-0000-0000-000053500000}"/>
    <cellStyle name="Date 4 3 2 3 4 3 7" xfId="21044" xr:uid="{00000000-0005-0000-0000-000054500000}"/>
    <cellStyle name="Date 4 3 2 3 4 3 8" xfId="21045" xr:uid="{00000000-0005-0000-0000-000055500000}"/>
    <cellStyle name="Date 4 3 2 3 4 4" xfId="21046" xr:uid="{00000000-0005-0000-0000-000056500000}"/>
    <cellStyle name="Date 4 3 2 3 4 4 2" xfId="21047" xr:uid="{00000000-0005-0000-0000-000057500000}"/>
    <cellStyle name="Date 4 3 2 3 4 4 2 2" xfId="21048" xr:uid="{00000000-0005-0000-0000-000058500000}"/>
    <cellStyle name="Date 4 3 2 3 4 4 2 3" xfId="21049" xr:uid="{00000000-0005-0000-0000-000059500000}"/>
    <cellStyle name="Date 4 3 2 3 4 4 2 3 2" xfId="21050" xr:uid="{00000000-0005-0000-0000-00005A500000}"/>
    <cellStyle name="Date 4 3 2 3 4 4 2 4" xfId="21051" xr:uid="{00000000-0005-0000-0000-00005B500000}"/>
    <cellStyle name="Date 4 3 2 3 4 4 3" xfId="21052" xr:uid="{00000000-0005-0000-0000-00005C500000}"/>
    <cellStyle name="Date 4 3 2 3 4 4 3 2" xfId="21053" xr:uid="{00000000-0005-0000-0000-00005D500000}"/>
    <cellStyle name="Date 4 3 2 3 4 4 3 2 2" xfId="21054" xr:uid="{00000000-0005-0000-0000-00005E500000}"/>
    <cellStyle name="Date 4 3 2 3 4 4 4" xfId="21055" xr:uid="{00000000-0005-0000-0000-00005F500000}"/>
    <cellStyle name="Date 4 3 2 3 4 4 5" xfId="21056" xr:uid="{00000000-0005-0000-0000-000060500000}"/>
    <cellStyle name="Date 4 3 2 3 4 4 6" xfId="21057" xr:uid="{00000000-0005-0000-0000-000061500000}"/>
    <cellStyle name="Date 4 3 2 3 4 4 7" xfId="21058" xr:uid="{00000000-0005-0000-0000-000062500000}"/>
    <cellStyle name="Date 4 3 2 3 4 5" xfId="21059" xr:uid="{00000000-0005-0000-0000-000063500000}"/>
    <cellStyle name="Date 4 3 2 3 4 5 2" xfId="21060" xr:uid="{00000000-0005-0000-0000-000064500000}"/>
    <cellStyle name="Date 4 3 2 3 4 5 3" xfId="21061" xr:uid="{00000000-0005-0000-0000-000065500000}"/>
    <cellStyle name="Date 4 3 2 3 4 5 3 2" xfId="21062" xr:uid="{00000000-0005-0000-0000-000066500000}"/>
    <cellStyle name="Date 4 3 2 3 4 6" xfId="21063" xr:uid="{00000000-0005-0000-0000-000067500000}"/>
    <cellStyle name="Date 4 3 2 3 4 7" xfId="21064" xr:uid="{00000000-0005-0000-0000-000068500000}"/>
    <cellStyle name="Date 4 3 2 3 4 8" xfId="21065" xr:uid="{00000000-0005-0000-0000-000069500000}"/>
    <cellStyle name="Date 4 3 2 3 4 9" xfId="21066" xr:uid="{00000000-0005-0000-0000-00006A500000}"/>
    <cellStyle name="Date 4 3 2 3 5" xfId="21067" xr:uid="{00000000-0005-0000-0000-00006B500000}"/>
    <cellStyle name="Date 4 3 2 3 5 2" xfId="21068" xr:uid="{00000000-0005-0000-0000-00006C500000}"/>
    <cellStyle name="Date 4 3 2 3 5 2 2" xfId="21069" xr:uid="{00000000-0005-0000-0000-00006D500000}"/>
    <cellStyle name="Date 4 3 2 3 5 2 2 2" xfId="21070" xr:uid="{00000000-0005-0000-0000-00006E500000}"/>
    <cellStyle name="Date 4 3 2 3 5 2 2 3" xfId="21071" xr:uid="{00000000-0005-0000-0000-00006F500000}"/>
    <cellStyle name="Date 4 3 2 3 5 2 2 3 2" xfId="21072" xr:uid="{00000000-0005-0000-0000-000070500000}"/>
    <cellStyle name="Date 4 3 2 3 5 2 2 4" xfId="21073" xr:uid="{00000000-0005-0000-0000-000071500000}"/>
    <cellStyle name="Date 4 3 2 3 5 2 3" xfId="21074" xr:uid="{00000000-0005-0000-0000-000072500000}"/>
    <cellStyle name="Date 4 3 2 3 5 2 3 2" xfId="21075" xr:uid="{00000000-0005-0000-0000-000073500000}"/>
    <cellStyle name="Date 4 3 2 3 5 2 3 2 2" xfId="21076" xr:uid="{00000000-0005-0000-0000-000074500000}"/>
    <cellStyle name="Date 4 3 2 3 5 2 4" xfId="21077" xr:uid="{00000000-0005-0000-0000-000075500000}"/>
    <cellStyle name="Date 4 3 2 3 5 2 5" xfId="21078" xr:uid="{00000000-0005-0000-0000-000076500000}"/>
    <cellStyle name="Date 4 3 2 3 5 2 6" xfId="21079" xr:uid="{00000000-0005-0000-0000-000077500000}"/>
    <cellStyle name="Date 4 3 2 3 5 2 7" xfId="21080" xr:uid="{00000000-0005-0000-0000-000078500000}"/>
    <cellStyle name="Date 4 3 2 3 5 3" xfId="21081" xr:uid="{00000000-0005-0000-0000-000079500000}"/>
    <cellStyle name="Date 4 3 2 3 5 3 2" xfId="21082" xr:uid="{00000000-0005-0000-0000-00007A500000}"/>
    <cellStyle name="Date 4 3 2 3 5 3 3" xfId="21083" xr:uid="{00000000-0005-0000-0000-00007B500000}"/>
    <cellStyle name="Date 4 3 2 3 5 3 3 2" xfId="21084" xr:uid="{00000000-0005-0000-0000-00007C500000}"/>
    <cellStyle name="Date 4 3 2 3 5 3 4" xfId="21085" xr:uid="{00000000-0005-0000-0000-00007D500000}"/>
    <cellStyle name="Date 4 3 2 3 5 4" xfId="21086" xr:uid="{00000000-0005-0000-0000-00007E500000}"/>
    <cellStyle name="Date 4 3 2 3 5 4 2" xfId="21087" xr:uid="{00000000-0005-0000-0000-00007F500000}"/>
    <cellStyle name="Date 4 3 2 3 5 4 2 2" xfId="21088" xr:uid="{00000000-0005-0000-0000-000080500000}"/>
    <cellStyle name="Date 4 3 2 3 5 5" xfId="21089" xr:uid="{00000000-0005-0000-0000-000081500000}"/>
    <cellStyle name="Date 4 3 2 3 5 6" xfId="21090" xr:uid="{00000000-0005-0000-0000-000082500000}"/>
    <cellStyle name="Date 4 3 2 3 5 7" xfId="21091" xr:uid="{00000000-0005-0000-0000-000083500000}"/>
    <cellStyle name="Date 4 3 2 3 5 8" xfId="21092" xr:uid="{00000000-0005-0000-0000-000084500000}"/>
    <cellStyle name="Date 4 3 2 3 6" xfId="21093" xr:uid="{00000000-0005-0000-0000-000085500000}"/>
    <cellStyle name="Date 4 3 2 3 6 2" xfId="21094" xr:uid="{00000000-0005-0000-0000-000086500000}"/>
    <cellStyle name="Date 4 3 2 3 6 2 2" xfId="21095" xr:uid="{00000000-0005-0000-0000-000087500000}"/>
    <cellStyle name="Date 4 3 2 3 6 2 3" xfId="21096" xr:uid="{00000000-0005-0000-0000-000088500000}"/>
    <cellStyle name="Date 4 3 2 3 6 2 3 2" xfId="21097" xr:uid="{00000000-0005-0000-0000-000089500000}"/>
    <cellStyle name="Date 4 3 2 3 6 2 4" xfId="21098" xr:uid="{00000000-0005-0000-0000-00008A500000}"/>
    <cellStyle name="Date 4 3 2 3 6 3" xfId="21099" xr:uid="{00000000-0005-0000-0000-00008B500000}"/>
    <cellStyle name="Date 4 3 2 3 6 3 2" xfId="21100" xr:uid="{00000000-0005-0000-0000-00008C500000}"/>
    <cellStyle name="Date 4 3 2 3 6 3 2 2" xfId="21101" xr:uid="{00000000-0005-0000-0000-00008D500000}"/>
    <cellStyle name="Date 4 3 2 3 6 4" xfId="21102" xr:uid="{00000000-0005-0000-0000-00008E500000}"/>
    <cellStyle name="Date 4 3 2 3 6 5" xfId="21103" xr:uid="{00000000-0005-0000-0000-00008F500000}"/>
    <cellStyle name="Date 4 3 2 3 6 6" xfId="21104" xr:uid="{00000000-0005-0000-0000-000090500000}"/>
    <cellStyle name="Date 4 3 2 3 6 7" xfId="21105" xr:uid="{00000000-0005-0000-0000-000091500000}"/>
    <cellStyle name="Date 4 3 2 3 7" xfId="21106" xr:uid="{00000000-0005-0000-0000-000092500000}"/>
    <cellStyle name="Date 4 3 2 3 7 2" xfId="21107" xr:uid="{00000000-0005-0000-0000-000093500000}"/>
    <cellStyle name="Date 4 3 2 3 7 3" xfId="21108" xr:uid="{00000000-0005-0000-0000-000094500000}"/>
    <cellStyle name="Date 4 3 2 3 7 3 2" xfId="21109" xr:uid="{00000000-0005-0000-0000-000095500000}"/>
    <cellStyle name="Date 4 3 2 3 8" xfId="21110" xr:uid="{00000000-0005-0000-0000-000096500000}"/>
    <cellStyle name="Date 4 3 2 3 9" xfId="21111" xr:uid="{00000000-0005-0000-0000-000097500000}"/>
    <cellStyle name="Date 4 3 2 4" xfId="21112" xr:uid="{00000000-0005-0000-0000-000098500000}"/>
    <cellStyle name="Date 4 3 2 4 2" xfId="21113" xr:uid="{00000000-0005-0000-0000-000099500000}"/>
    <cellStyle name="Date 4 3 2 4 2 2" xfId="21114" xr:uid="{00000000-0005-0000-0000-00009A500000}"/>
    <cellStyle name="Date 4 3 2 4 2 2 2" xfId="21115" xr:uid="{00000000-0005-0000-0000-00009B500000}"/>
    <cellStyle name="Date 4 3 2 4 2 2 2 2" xfId="21116" xr:uid="{00000000-0005-0000-0000-00009C500000}"/>
    <cellStyle name="Date 4 3 2 4 2 2 2 2 2" xfId="21117" xr:uid="{00000000-0005-0000-0000-00009D500000}"/>
    <cellStyle name="Date 4 3 2 4 2 2 2 2 3" xfId="21118" xr:uid="{00000000-0005-0000-0000-00009E500000}"/>
    <cellStyle name="Date 4 3 2 4 2 2 2 2 3 2" xfId="21119" xr:uid="{00000000-0005-0000-0000-00009F500000}"/>
    <cellStyle name="Date 4 3 2 4 2 2 2 2 4" xfId="21120" xr:uid="{00000000-0005-0000-0000-0000A0500000}"/>
    <cellStyle name="Date 4 3 2 4 2 2 2 3" xfId="21121" xr:uid="{00000000-0005-0000-0000-0000A1500000}"/>
    <cellStyle name="Date 4 3 2 4 2 2 2 3 2" xfId="21122" xr:uid="{00000000-0005-0000-0000-0000A2500000}"/>
    <cellStyle name="Date 4 3 2 4 2 2 2 3 2 2" xfId="21123" xr:uid="{00000000-0005-0000-0000-0000A3500000}"/>
    <cellStyle name="Date 4 3 2 4 2 2 2 4" xfId="21124" xr:uid="{00000000-0005-0000-0000-0000A4500000}"/>
    <cellStyle name="Date 4 3 2 4 2 2 2 5" xfId="21125" xr:uid="{00000000-0005-0000-0000-0000A5500000}"/>
    <cellStyle name="Date 4 3 2 4 2 2 2 6" xfId="21126" xr:uid="{00000000-0005-0000-0000-0000A6500000}"/>
    <cellStyle name="Date 4 3 2 4 2 2 2 7" xfId="21127" xr:uid="{00000000-0005-0000-0000-0000A7500000}"/>
    <cellStyle name="Date 4 3 2 4 2 2 3" xfId="21128" xr:uid="{00000000-0005-0000-0000-0000A8500000}"/>
    <cellStyle name="Date 4 3 2 4 2 2 3 2" xfId="21129" xr:uid="{00000000-0005-0000-0000-0000A9500000}"/>
    <cellStyle name="Date 4 3 2 4 2 2 3 3" xfId="21130" xr:uid="{00000000-0005-0000-0000-0000AA500000}"/>
    <cellStyle name="Date 4 3 2 4 2 2 3 3 2" xfId="21131" xr:uid="{00000000-0005-0000-0000-0000AB500000}"/>
    <cellStyle name="Date 4 3 2 4 2 2 3 4" xfId="21132" xr:uid="{00000000-0005-0000-0000-0000AC500000}"/>
    <cellStyle name="Date 4 3 2 4 2 2 4" xfId="21133" xr:uid="{00000000-0005-0000-0000-0000AD500000}"/>
    <cellStyle name="Date 4 3 2 4 2 2 4 2" xfId="21134" xr:uid="{00000000-0005-0000-0000-0000AE500000}"/>
    <cellStyle name="Date 4 3 2 4 2 2 4 2 2" xfId="21135" xr:uid="{00000000-0005-0000-0000-0000AF500000}"/>
    <cellStyle name="Date 4 3 2 4 2 2 5" xfId="21136" xr:uid="{00000000-0005-0000-0000-0000B0500000}"/>
    <cellStyle name="Date 4 3 2 4 2 2 6" xfId="21137" xr:uid="{00000000-0005-0000-0000-0000B1500000}"/>
    <cellStyle name="Date 4 3 2 4 2 2 7" xfId="21138" xr:uid="{00000000-0005-0000-0000-0000B2500000}"/>
    <cellStyle name="Date 4 3 2 4 2 2 8" xfId="21139" xr:uid="{00000000-0005-0000-0000-0000B3500000}"/>
    <cellStyle name="Date 4 3 2 4 2 3" xfId="21140" xr:uid="{00000000-0005-0000-0000-0000B4500000}"/>
    <cellStyle name="Date 4 3 2 4 2 3 2" xfId="21141" xr:uid="{00000000-0005-0000-0000-0000B5500000}"/>
    <cellStyle name="Date 4 3 2 4 2 3 2 2" xfId="21142" xr:uid="{00000000-0005-0000-0000-0000B6500000}"/>
    <cellStyle name="Date 4 3 2 4 2 3 2 3" xfId="21143" xr:uid="{00000000-0005-0000-0000-0000B7500000}"/>
    <cellStyle name="Date 4 3 2 4 2 3 2 3 2" xfId="21144" xr:uid="{00000000-0005-0000-0000-0000B8500000}"/>
    <cellStyle name="Date 4 3 2 4 2 3 2 4" xfId="21145" xr:uid="{00000000-0005-0000-0000-0000B9500000}"/>
    <cellStyle name="Date 4 3 2 4 2 3 3" xfId="21146" xr:uid="{00000000-0005-0000-0000-0000BA500000}"/>
    <cellStyle name="Date 4 3 2 4 2 3 3 2" xfId="21147" xr:uid="{00000000-0005-0000-0000-0000BB500000}"/>
    <cellStyle name="Date 4 3 2 4 2 3 3 2 2" xfId="21148" xr:uid="{00000000-0005-0000-0000-0000BC500000}"/>
    <cellStyle name="Date 4 3 2 4 2 3 4" xfId="21149" xr:uid="{00000000-0005-0000-0000-0000BD500000}"/>
    <cellStyle name="Date 4 3 2 4 2 3 5" xfId="21150" xr:uid="{00000000-0005-0000-0000-0000BE500000}"/>
    <cellStyle name="Date 4 3 2 4 2 3 6" xfId="21151" xr:uid="{00000000-0005-0000-0000-0000BF500000}"/>
    <cellStyle name="Date 4 3 2 4 2 3 7" xfId="21152" xr:uid="{00000000-0005-0000-0000-0000C0500000}"/>
    <cellStyle name="Date 4 3 2 4 2 4" xfId="21153" xr:uid="{00000000-0005-0000-0000-0000C1500000}"/>
    <cellStyle name="Date 4 3 2 4 2 4 2" xfId="21154" xr:uid="{00000000-0005-0000-0000-0000C2500000}"/>
    <cellStyle name="Date 4 3 2 4 2 4 3" xfId="21155" xr:uid="{00000000-0005-0000-0000-0000C3500000}"/>
    <cellStyle name="Date 4 3 2 4 2 4 3 2" xfId="21156" xr:uid="{00000000-0005-0000-0000-0000C4500000}"/>
    <cellStyle name="Date 4 3 2 4 2 5" xfId="21157" xr:uid="{00000000-0005-0000-0000-0000C5500000}"/>
    <cellStyle name="Date 4 3 2 4 3" xfId="21158" xr:uid="{00000000-0005-0000-0000-0000C6500000}"/>
    <cellStyle name="Date 4 3 2 4 3 2" xfId="21159" xr:uid="{00000000-0005-0000-0000-0000C7500000}"/>
    <cellStyle name="Date 4 3 2 4 3 2 2" xfId="21160" xr:uid="{00000000-0005-0000-0000-0000C8500000}"/>
    <cellStyle name="Date 4 3 2 4 3 2 2 2" xfId="21161" xr:uid="{00000000-0005-0000-0000-0000C9500000}"/>
    <cellStyle name="Date 4 3 2 4 3 2 2 3" xfId="21162" xr:uid="{00000000-0005-0000-0000-0000CA500000}"/>
    <cellStyle name="Date 4 3 2 4 3 2 2 3 2" xfId="21163" xr:uid="{00000000-0005-0000-0000-0000CB500000}"/>
    <cellStyle name="Date 4 3 2 4 3 2 2 4" xfId="21164" xr:uid="{00000000-0005-0000-0000-0000CC500000}"/>
    <cellStyle name="Date 4 3 2 4 3 2 3" xfId="21165" xr:uid="{00000000-0005-0000-0000-0000CD500000}"/>
    <cellStyle name="Date 4 3 2 4 3 2 3 2" xfId="21166" xr:uid="{00000000-0005-0000-0000-0000CE500000}"/>
    <cellStyle name="Date 4 3 2 4 3 2 3 2 2" xfId="21167" xr:uid="{00000000-0005-0000-0000-0000CF500000}"/>
    <cellStyle name="Date 4 3 2 4 3 2 4" xfId="21168" xr:uid="{00000000-0005-0000-0000-0000D0500000}"/>
    <cellStyle name="Date 4 3 2 4 3 2 5" xfId="21169" xr:uid="{00000000-0005-0000-0000-0000D1500000}"/>
    <cellStyle name="Date 4 3 2 4 3 2 6" xfId="21170" xr:uid="{00000000-0005-0000-0000-0000D2500000}"/>
    <cellStyle name="Date 4 3 2 4 3 2 7" xfId="21171" xr:uid="{00000000-0005-0000-0000-0000D3500000}"/>
    <cellStyle name="Date 4 3 2 4 3 3" xfId="21172" xr:uid="{00000000-0005-0000-0000-0000D4500000}"/>
    <cellStyle name="Date 4 3 2 4 3 3 2" xfId="21173" xr:uid="{00000000-0005-0000-0000-0000D5500000}"/>
    <cellStyle name="Date 4 3 2 4 3 3 3" xfId="21174" xr:uid="{00000000-0005-0000-0000-0000D6500000}"/>
    <cellStyle name="Date 4 3 2 4 3 3 3 2" xfId="21175" xr:uid="{00000000-0005-0000-0000-0000D7500000}"/>
    <cellStyle name="Date 4 3 2 4 3 3 4" xfId="21176" xr:uid="{00000000-0005-0000-0000-0000D8500000}"/>
    <cellStyle name="Date 4 3 2 4 3 4" xfId="21177" xr:uid="{00000000-0005-0000-0000-0000D9500000}"/>
    <cellStyle name="Date 4 3 2 4 3 4 2" xfId="21178" xr:uid="{00000000-0005-0000-0000-0000DA500000}"/>
    <cellStyle name="Date 4 3 2 4 3 4 2 2" xfId="21179" xr:uid="{00000000-0005-0000-0000-0000DB500000}"/>
    <cellStyle name="Date 4 3 2 4 3 5" xfId="21180" xr:uid="{00000000-0005-0000-0000-0000DC500000}"/>
    <cellStyle name="Date 4 3 2 4 3 6" xfId="21181" xr:uid="{00000000-0005-0000-0000-0000DD500000}"/>
    <cellStyle name="Date 4 3 2 4 3 7" xfId="21182" xr:uid="{00000000-0005-0000-0000-0000DE500000}"/>
    <cellStyle name="Date 4 3 2 4 3 8" xfId="21183" xr:uid="{00000000-0005-0000-0000-0000DF500000}"/>
    <cellStyle name="Date 4 3 2 4 4" xfId="21184" xr:uid="{00000000-0005-0000-0000-0000E0500000}"/>
    <cellStyle name="Date 4 3 2 4 4 2" xfId="21185" xr:uid="{00000000-0005-0000-0000-0000E1500000}"/>
    <cellStyle name="Date 4 3 2 4 4 2 2" xfId="21186" xr:uid="{00000000-0005-0000-0000-0000E2500000}"/>
    <cellStyle name="Date 4 3 2 4 4 2 3" xfId="21187" xr:uid="{00000000-0005-0000-0000-0000E3500000}"/>
    <cellStyle name="Date 4 3 2 4 4 2 3 2" xfId="21188" xr:uid="{00000000-0005-0000-0000-0000E4500000}"/>
    <cellStyle name="Date 4 3 2 4 4 2 4" xfId="21189" xr:uid="{00000000-0005-0000-0000-0000E5500000}"/>
    <cellStyle name="Date 4 3 2 4 4 3" xfId="21190" xr:uid="{00000000-0005-0000-0000-0000E6500000}"/>
    <cellStyle name="Date 4 3 2 4 4 3 2" xfId="21191" xr:uid="{00000000-0005-0000-0000-0000E7500000}"/>
    <cellStyle name="Date 4 3 2 4 4 3 2 2" xfId="21192" xr:uid="{00000000-0005-0000-0000-0000E8500000}"/>
    <cellStyle name="Date 4 3 2 4 4 4" xfId="21193" xr:uid="{00000000-0005-0000-0000-0000E9500000}"/>
    <cellStyle name="Date 4 3 2 4 4 5" xfId="21194" xr:uid="{00000000-0005-0000-0000-0000EA500000}"/>
    <cellStyle name="Date 4 3 2 4 4 6" xfId="21195" xr:uid="{00000000-0005-0000-0000-0000EB500000}"/>
    <cellStyle name="Date 4 3 2 4 4 7" xfId="21196" xr:uid="{00000000-0005-0000-0000-0000EC500000}"/>
    <cellStyle name="Date 4 3 2 4 5" xfId="21197" xr:uid="{00000000-0005-0000-0000-0000ED500000}"/>
    <cellStyle name="Date 4 3 2 4 5 2" xfId="21198" xr:uid="{00000000-0005-0000-0000-0000EE500000}"/>
    <cellStyle name="Date 4 3 2 4 5 3" xfId="21199" xr:uid="{00000000-0005-0000-0000-0000EF500000}"/>
    <cellStyle name="Date 4 3 2 4 5 3 2" xfId="21200" xr:uid="{00000000-0005-0000-0000-0000F0500000}"/>
    <cellStyle name="Date 4 3 2 4 6" xfId="21201" xr:uid="{00000000-0005-0000-0000-0000F1500000}"/>
    <cellStyle name="Date 4 3 2 4 7" xfId="21202" xr:uid="{00000000-0005-0000-0000-0000F2500000}"/>
    <cellStyle name="Date 4 3 2 4 8" xfId="21203" xr:uid="{00000000-0005-0000-0000-0000F3500000}"/>
    <cellStyle name="Date 4 3 2 4 9" xfId="21204" xr:uid="{00000000-0005-0000-0000-0000F4500000}"/>
    <cellStyle name="Date 4 3 2 5" xfId="21205" xr:uid="{00000000-0005-0000-0000-0000F5500000}"/>
    <cellStyle name="Date 4 3 2 5 2" xfId="21206" xr:uid="{00000000-0005-0000-0000-0000F6500000}"/>
    <cellStyle name="Date 4 3 2 5 2 2" xfId="21207" xr:uid="{00000000-0005-0000-0000-0000F7500000}"/>
    <cellStyle name="Date 4 3 2 5 2 2 2" xfId="21208" xr:uid="{00000000-0005-0000-0000-0000F8500000}"/>
    <cellStyle name="Date 4 3 2 5 2 2 2 2" xfId="21209" xr:uid="{00000000-0005-0000-0000-0000F9500000}"/>
    <cellStyle name="Date 4 3 2 5 2 2 2 2 2" xfId="21210" xr:uid="{00000000-0005-0000-0000-0000FA500000}"/>
    <cellStyle name="Date 4 3 2 5 2 2 2 2 3" xfId="21211" xr:uid="{00000000-0005-0000-0000-0000FB500000}"/>
    <cellStyle name="Date 4 3 2 5 2 2 2 2 3 2" xfId="21212" xr:uid="{00000000-0005-0000-0000-0000FC500000}"/>
    <cellStyle name="Date 4 3 2 5 2 2 2 2 4" xfId="21213" xr:uid="{00000000-0005-0000-0000-0000FD500000}"/>
    <cellStyle name="Date 4 3 2 5 2 2 2 3" xfId="21214" xr:uid="{00000000-0005-0000-0000-0000FE500000}"/>
    <cellStyle name="Date 4 3 2 5 2 2 2 3 2" xfId="21215" xr:uid="{00000000-0005-0000-0000-0000FF500000}"/>
    <cellStyle name="Date 4 3 2 5 2 2 2 3 2 2" xfId="21216" xr:uid="{00000000-0005-0000-0000-000000510000}"/>
    <cellStyle name="Date 4 3 2 5 2 2 2 4" xfId="21217" xr:uid="{00000000-0005-0000-0000-000001510000}"/>
    <cellStyle name="Date 4 3 2 5 2 2 2 5" xfId="21218" xr:uid="{00000000-0005-0000-0000-000002510000}"/>
    <cellStyle name="Date 4 3 2 5 2 2 2 6" xfId="21219" xr:uid="{00000000-0005-0000-0000-000003510000}"/>
    <cellStyle name="Date 4 3 2 5 2 2 2 7" xfId="21220" xr:uid="{00000000-0005-0000-0000-000004510000}"/>
    <cellStyle name="Date 4 3 2 5 2 2 3" xfId="21221" xr:uid="{00000000-0005-0000-0000-000005510000}"/>
    <cellStyle name="Date 4 3 2 5 2 2 3 2" xfId="21222" xr:uid="{00000000-0005-0000-0000-000006510000}"/>
    <cellStyle name="Date 4 3 2 5 2 2 3 3" xfId="21223" xr:uid="{00000000-0005-0000-0000-000007510000}"/>
    <cellStyle name="Date 4 3 2 5 2 2 3 3 2" xfId="21224" xr:uid="{00000000-0005-0000-0000-000008510000}"/>
    <cellStyle name="Date 4 3 2 5 2 2 3 4" xfId="21225" xr:uid="{00000000-0005-0000-0000-000009510000}"/>
    <cellStyle name="Date 4 3 2 5 2 2 4" xfId="21226" xr:uid="{00000000-0005-0000-0000-00000A510000}"/>
    <cellStyle name="Date 4 3 2 5 2 2 4 2" xfId="21227" xr:uid="{00000000-0005-0000-0000-00000B510000}"/>
    <cellStyle name="Date 4 3 2 5 2 2 4 2 2" xfId="21228" xr:uid="{00000000-0005-0000-0000-00000C510000}"/>
    <cellStyle name="Date 4 3 2 5 2 2 5" xfId="21229" xr:uid="{00000000-0005-0000-0000-00000D510000}"/>
    <cellStyle name="Date 4 3 2 5 2 2 6" xfId="21230" xr:uid="{00000000-0005-0000-0000-00000E510000}"/>
    <cellStyle name="Date 4 3 2 5 2 2 7" xfId="21231" xr:uid="{00000000-0005-0000-0000-00000F510000}"/>
    <cellStyle name="Date 4 3 2 5 2 2 8" xfId="21232" xr:uid="{00000000-0005-0000-0000-000010510000}"/>
    <cellStyle name="Date 4 3 2 5 2 3" xfId="21233" xr:uid="{00000000-0005-0000-0000-000011510000}"/>
    <cellStyle name="Date 4 3 2 5 2 3 2" xfId="21234" xr:uid="{00000000-0005-0000-0000-000012510000}"/>
    <cellStyle name="Date 4 3 2 5 2 3 2 2" xfId="21235" xr:uid="{00000000-0005-0000-0000-000013510000}"/>
    <cellStyle name="Date 4 3 2 5 2 3 2 3" xfId="21236" xr:uid="{00000000-0005-0000-0000-000014510000}"/>
    <cellStyle name="Date 4 3 2 5 2 3 2 3 2" xfId="21237" xr:uid="{00000000-0005-0000-0000-000015510000}"/>
    <cellStyle name="Date 4 3 2 5 2 3 2 4" xfId="21238" xr:uid="{00000000-0005-0000-0000-000016510000}"/>
    <cellStyle name="Date 4 3 2 5 2 3 3" xfId="21239" xr:uid="{00000000-0005-0000-0000-000017510000}"/>
    <cellStyle name="Date 4 3 2 5 2 3 3 2" xfId="21240" xr:uid="{00000000-0005-0000-0000-000018510000}"/>
    <cellStyle name="Date 4 3 2 5 2 3 3 2 2" xfId="21241" xr:uid="{00000000-0005-0000-0000-000019510000}"/>
    <cellStyle name="Date 4 3 2 5 2 3 4" xfId="21242" xr:uid="{00000000-0005-0000-0000-00001A510000}"/>
    <cellStyle name="Date 4 3 2 5 2 3 5" xfId="21243" xr:uid="{00000000-0005-0000-0000-00001B510000}"/>
    <cellStyle name="Date 4 3 2 5 2 3 6" xfId="21244" xr:uid="{00000000-0005-0000-0000-00001C510000}"/>
    <cellStyle name="Date 4 3 2 5 2 3 7" xfId="21245" xr:uid="{00000000-0005-0000-0000-00001D510000}"/>
    <cellStyle name="Date 4 3 2 5 2 4" xfId="21246" xr:uid="{00000000-0005-0000-0000-00001E510000}"/>
    <cellStyle name="Date 4 3 2 5 2 4 2" xfId="21247" xr:uid="{00000000-0005-0000-0000-00001F510000}"/>
    <cellStyle name="Date 4 3 2 5 2 4 3" xfId="21248" xr:uid="{00000000-0005-0000-0000-000020510000}"/>
    <cellStyle name="Date 4 3 2 5 2 4 3 2" xfId="21249" xr:uid="{00000000-0005-0000-0000-000021510000}"/>
    <cellStyle name="Date 4 3 2 5 2 5" xfId="21250" xr:uid="{00000000-0005-0000-0000-000022510000}"/>
    <cellStyle name="Date 4 3 2 5 3" xfId="21251" xr:uid="{00000000-0005-0000-0000-000023510000}"/>
    <cellStyle name="Date 4 3 2 5 3 2" xfId="21252" xr:uid="{00000000-0005-0000-0000-000024510000}"/>
    <cellStyle name="Date 4 3 2 5 3 2 2" xfId="21253" xr:uid="{00000000-0005-0000-0000-000025510000}"/>
    <cellStyle name="Date 4 3 2 5 3 2 2 2" xfId="21254" xr:uid="{00000000-0005-0000-0000-000026510000}"/>
    <cellStyle name="Date 4 3 2 5 3 2 2 3" xfId="21255" xr:uid="{00000000-0005-0000-0000-000027510000}"/>
    <cellStyle name="Date 4 3 2 5 3 2 2 3 2" xfId="21256" xr:uid="{00000000-0005-0000-0000-000028510000}"/>
    <cellStyle name="Date 4 3 2 5 3 2 2 4" xfId="21257" xr:uid="{00000000-0005-0000-0000-000029510000}"/>
    <cellStyle name="Date 4 3 2 5 3 2 3" xfId="21258" xr:uid="{00000000-0005-0000-0000-00002A510000}"/>
    <cellStyle name="Date 4 3 2 5 3 2 3 2" xfId="21259" xr:uid="{00000000-0005-0000-0000-00002B510000}"/>
    <cellStyle name="Date 4 3 2 5 3 2 3 2 2" xfId="21260" xr:uid="{00000000-0005-0000-0000-00002C510000}"/>
    <cellStyle name="Date 4 3 2 5 3 2 4" xfId="21261" xr:uid="{00000000-0005-0000-0000-00002D510000}"/>
    <cellStyle name="Date 4 3 2 5 3 2 5" xfId="21262" xr:uid="{00000000-0005-0000-0000-00002E510000}"/>
    <cellStyle name="Date 4 3 2 5 3 2 6" xfId="21263" xr:uid="{00000000-0005-0000-0000-00002F510000}"/>
    <cellStyle name="Date 4 3 2 5 3 2 7" xfId="21264" xr:uid="{00000000-0005-0000-0000-000030510000}"/>
    <cellStyle name="Date 4 3 2 5 3 3" xfId="21265" xr:uid="{00000000-0005-0000-0000-000031510000}"/>
    <cellStyle name="Date 4 3 2 5 3 3 2" xfId="21266" xr:uid="{00000000-0005-0000-0000-000032510000}"/>
    <cellStyle name="Date 4 3 2 5 3 3 3" xfId="21267" xr:uid="{00000000-0005-0000-0000-000033510000}"/>
    <cellStyle name="Date 4 3 2 5 3 3 3 2" xfId="21268" xr:uid="{00000000-0005-0000-0000-000034510000}"/>
    <cellStyle name="Date 4 3 2 5 3 3 4" xfId="21269" xr:uid="{00000000-0005-0000-0000-000035510000}"/>
    <cellStyle name="Date 4 3 2 5 3 4" xfId="21270" xr:uid="{00000000-0005-0000-0000-000036510000}"/>
    <cellStyle name="Date 4 3 2 5 3 4 2" xfId="21271" xr:uid="{00000000-0005-0000-0000-000037510000}"/>
    <cellStyle name="Date 4 3 2 5 3 4 2 2" xfId="21272" xr:uid="{00000000-0005-0000-0000-000038510000}"/>
    <cellStyle name="Date 4 3 2 5 3 5" xfId="21273" xr:uid="{00000000-0005-0000-0000-000039510000}"/>
    <cellStyle name="Date 4 3 2 5 3 6" xfId="21274" xr:uid="{00000000-0005-0000-0000-00003A510000}"/>
    <cellStyle name="Date 4 3 2 5 3 7" xfId="21275" xr:uid="{00000000-0005-0000-0000-00003B510000}"/>
    <cellStyle name="Date 4 3 2 5 3 8" xfId="21276" xr:uid="{00000000-0005-0000-0000-00003C510000}"/>
    <cellStyle name="Date 4 3 2 5 4" xfId="21277" xr:uid="{00000000-0005-0000-0000-00003D510000}"/>
    <cellStyle name="Date 4 3 2 5 4 2" xfId="21278" xr:uid="{00000000-0005-0000-0000-00003E510000}"/>
    <cellStyle name="Date 4 3 2 5 4 2 2" xfId="21279" xr:uid="{00000000-0005-0000-0000-00003F510000}"/>
    <cellStyle name="Date 4 3 2 5 4 2 3" xfId="21280" xr:uid="{00000000-0005-0000-0000-000040510000}"/>
    <cellStyle name="Date 4 3 2 5 4 2 3 2" xfId="21281" xr:uid="{00000000-0005-0000-0000-000041510000}"/>
    <cellStyle name="Date 4 3 2 5 4 2 4" xfId="21282" xr:uid="{00000000-0005-0000-0000-000042510000}"/>
    <cellStyle name="Date 4 3 2 5 4 3" xfId="21283" xr:uid="{00000000-0005-0000-0000-000043510000}"/>
    <cellStyle name="Date 4 3 2 5 4 3 2" xfId="21284" xr:uid="{00000000-0005-0000-0000-000044510000}"/>
    <cellStyle name="Date 4 3 2 5 4 3 2 2" xfId="21285" xr:uid="{00000000-0005-0000-0000-000045510000}"/>
    <cellStyle name="Date 4 3 2 5 4 4" xfId="21286" xr:uid="{00000000-0005-0000-0000-000046510000}"/>
    <cellStyle name="Date 4 3 2 5 4 5" xfId="21287" xr:uid="{00000000-0005-0000-0000-000047510000}"/>
    <cellStyle name="Date 4 3 2 5 4 6" xfId="21288" xr:uid="{00000000-0005-0000-0000-000048510000}"/>
    <cellStyle name="Date 4 3 2 5 4 7" xfId="21289" xr:uid="{00000000-0005-0000-0000-000049510000}"/>
    <cellStyle name="Date 4 3 2 5 5" xfId="21290" xr:uid="{00000000-0005-0000-0000-00004A510000}"/>
    <cellStyle name="Date 4 3 2 5 5 2" xfId="21291" xr:uid="{00000000-0005-0000-0000-00004B510000}"/>
    <cellStyle name="Date 4 3 2 5 5 3" xfId="21292" xr:uid="{00000000-0005-0000-0000-00004C510000}"/>
    <cellStyle name="Date 4 3 2 5 5 3 2" xfId="21293" xr:uid="{00000000-0005-0000-0000-00004D510000}"/>
    <cellStyle name="Date 4 3 2 5 6" xfId="21294" xr:uid="{00000000-0005-0000-0000-00004E510000}"/>
    <cellStyle name="Date 4 3 2 5 7" xfId="21295" xr:uid="{00000000-0005-0000-0000-00004F510000}"/>
    <cellStyle name="Date 4 3 2 5 8" xfId="21296" xr:uid="{00000000-0005-0000-0000-000050510000}"/>
    <cellStyle name="Date 4 3 2 5 9" xfId="21297" xr:uid="{00000000-0005-0000-0000-000051510000}"/>
    <cellStyle name="Date 4 3 2 6" xfId="21298" xr:uid="{00000000-0005-0000-0000-000052510000}"/>
    <cellStyle name="Date 4 3 2 6 2" xfId="21299" xr:uid="{00000000-0005-0000-0000-000053510000}"/>
    <cellStyle name="Date 4 3 2 6 2 2" xfId="21300" xr:uid="{00000000-0005-0000-0000-000054510000}"/>
    <cellStyle name="Date 4 3 2 6 2 2 2" xfId="21301" xr:uid="{00000000-0005-0000-0000-000055510000}"/>
    <cellStyle name="Date 4 3 2 6 2 2 3" xfId="21302" xr:uid="{00000000-0005-0000-0000-000056510000}"/>
    <cellStyle name="Date 4 3 2 6 2 2 3 2" xfId="21303" xr:uid="{00000000-0005-0000-0000-000057510000}"/>
    <cellStyle name="Date 4 3 2 6 2 2 4" xfId="21304" xr:uid="{00000000-0005-0000-0000-000058510000}"/>
    <cellStyle name="Date 4 3 2 6 2 3" xfId="21305" xr:uid="{00000000-0005-0000-0000-000059510000}"/>
    <cellStyle name="Date 4 3 2 6 2 3 2" xfId="21306" xr:uid="{00000000-0005-0000-0000-00005A510000}"/>
    <cellStyle name="Date 4 3 2 6 2 3 2 2" xfId="21307" xr:uid="{00000000-0005-0000-0000-00005B510000}"/>
    <cellStyle name="Date 4 3 2 6 2 4" xfId="21308" xr:uid="{00000000-0005-0000-0000-00005C510000}"/>
    <cellStyle name="Date 4 3 2 6 2 5" xfId="21309" xr:uid="{00000000-0005-0000-0000-00005D510000}"/>
    <cellStyle name="Date 4 3 2 6 2 6" xfId="21310" xr:uid="{00000000-0005-0000-0000-00005E510000}"/>
    <cellStyle name="Date 4 3 2 6 2 7" xfId="21311" xr:uid="{00000000-0005-0000-0000-00005F510000}"/>
    <cellStyle name="Date 4 3 2 6 3" xfId="21312" xr:uid="{00000000-0005-0000-0000-000060510000}"/>
    <cellStyle name="Date 4 3 2 6 3 2" xfId="21313" xr:uid="{00000000-0005-0000-0000-000061510000}"/>
    <cellStyle name="Date 4 3 2 6 3 3" xfId="21314" xr:uid="{00000000-0005-0000-0000-000062510000}"/>
    <cellStyle name="Date 4 3 2 6 3 3 2" xfId="21315" xr:uid="{00000000-0005-0000-0000-000063510000}"/>
    <cellStyle name="Date 4 3 2 6 3 4" xfId="21316" xr:uid="{00000000-0005-0000-0000-000064510000}"/>
    <cellStyle name="Date 4 3 2 6 4" xfId="21317" xr:uid="{00000000-0005-0000-0000-000065510000}"/>
    <cellStyle name="Date 4 3 2 6 4 2" xfId="21318" xr:uid="{00000000-0005-0000-0000-000066510000}"/>
    <cellStyle name="Date 4 3 2 6 4 2 2" xfId="21319" xr:uid="{00000000-0005-0000-0000-000067510000}"/>
    <cellStyle name="Date 4 3 2 6 5" xfId="21320" xr:uid="{00000000-0005-0000-0000-000068510000}"/>
    <cellStyle name="Date 4 3 2 6 6" xfId="21321" xr:uid="{00000000-0005-0000-0000-000069510000}"/>
    <cellStyle name="Date 4 3 2 6 7" xfId="21322" xr:uid="{00000000-0005-0000-0000-00006A510000}"/>
    <cellStyle name="Date 4 3 2 6 8" xfId="21323" xr:uid="{00000000-0005-0000-0000-00006B510000}"/>
    <cellStyle name="Date 4 3 2 7" xfId="21324" xr:uid="{00000000-0005-0000-0000-00006C510000}"/>
    <cellStyle name="Date 4 3 2 7 2" xfId="21325" xr:uid="{00000000-0005-0000-0000-00006D510000}"/>
    <cellStyle name="Date 4 3 2 7 2 2" xfId="21326" xr:uid="{00000000-0005-0000-0000-00006E510000}"/>
    <cellStyle name="Date 4 3 2 7 2 3" xfId="21327" xr:uid="{00000000-0005-0000-0000-00006F510000}"/>
    <cellStyle name="Date 4 3 2 7 2 3 2" xfId="21328" xr:uid="{00000000-0005-0000-0000-000070510000}"/>
    <cellStyle name="Date 4 3 2 7 2 4" xfId="21329" xr:uid="{00000000-0005-0000-0000-000071510000}"/>
    <cellStyle name="Date 4 3 2 7 3" xfId="21330" xr:uid="{00000000-0005-0000-0000-000072510000}"/>
    <cellStyle name="Date 4 3 2 7 3 2" xfId="21331" xr:uid="{00000000-0005-0000-0000-000073510000}"/>
    <cellStyle name="Date 4 3 2 7 3 2 2" xfId="21332" xr:uid="{00000000-0005-0000-0000-000074510000}"/>
    <cellStyle name="Date 4 3 2 7 4" xfId="21333" xr:uid="{00000000-0005-0000-0000-000075510000}"/>
    <cellStyle name="Date 4 3 2 7 5" xfId="21334" xr:uid="{00000000-0005-0000-0000-000076510000}"/>
    <cellStyle name="Date 4 3 2 7 6" xfId="21335" xr:uid="{00000000-0005-0000-0000-000077510000}"/>
    <cellStyle name="Date 4 3 2 7 7" xfId="21336" xr:uid="{00000000-0005-0000-0000-000078510000}"/>
    <cellStyle name="Date 4 3 2 8" xfId="21337" xr:uid="{00000000-0005-0000-0000-000079510000}"/>
    <cellStyle name="Date 4 3 2 8 2" xfId="21338" xr:uid="{00000000-0005-0000-0000-00007A510000}"/>
    <cellStyle name="Date 4 3 2 8 3" xfId="21339" xr:uid="{00000000-0005-0000-0000-00007B510000}"/>
    <cellStyle name="Date 4 3 2 8 3 2" xfId="21340" xr:uid="{00000000-0005-0000-0000-00007C510000}"/>
    <cellStyle name="Date 4 3 2 9" xfId="21341" xr:uid="{00000000-0005-0000-0000-00007D510000}"/>
    <cellStyle name="Date 4 3 3" xfId="148" xr:uid="{00000000-0005-0000-0000-00007E510000}"/>
    <cellStyle name="Date 4 3 3 10" xfId="21342" xr:uid="{00000000-0005-0000-0000-00007F510000}"/>
    <cellStyle name="Date 4 3 3 11" xfId="21343" xr:uid="{00000000-0005-0000-0000-000080510000}"/>
    <cellStyle name="Date 4 3 3 2" xfId="21344" xr:uid="{00000000-0005-0000-0000-000081510000}"/>
    <cellStyle name="Date 4 3 3 2 2" xfId="21345" xr:uid="{00000000-0005-0000-0000-000082510000}"/>
    <cellStyle name="Date 4 3 3 2 2 2" xfId="21346" xr:uid="{00000000-0005-0000-0000-000083510000}"/>
    <cellStyle name="Date 4 3 3 2 2 2 2" xfId="21347" xr:uid="{00000000-0005-0000-0000-000084510000}"/>
    <cellStyle name="Date 4 3 3 2 2 2 2 2" xfId="21348" xr:uid="{00000000-0005-0000-0000-000085510000}"/>
    <cellStyle name="Date 4 3 3 2 2 2 2 2 2" xfId="21349" xr:uid="{00000000-0005-0000-0000-000086510000}"/>
    <cellStyle name="Date 4 3 3 2 2 2 2 2 3" xfId="21350" xr:uid="{00000000-0005-0000-0000-000087510000}"/>
    <cellStyle name="Date 4 3 3 2 2 2 2 2 3 2" xfId="21351" xr:uid="{00000000-0005-0000-0000-000088510000}"/>
    <cellStyle name="Date 4 3 3 2 2 2 2 2 4" xfId="21352" xr:uid="{00000000-0005-0000-0000-000089510000}"/>
    <cellStyle name="Date 4 3 3 2 2 2 2 3" xfId="21353" xr:uid="{00000000-0005-0000-0000-00008A510000}"/>
    <cellStyle name="Date 4 3 3 2 2 2 2 3 2" xfId="21354" xr:uid="{00000000-0005-0000-0000-00008B510000}"/>
    <cellStyle name="Date 4 3 3 2 2 2 2 3 2 2" xfId="21355" xr:uid="{00000000-0005-0000-0000-00008C510000}"/>
    <cellStyle name="Date 4 3 3 2 2 2 2 4" xfId="21356" xr:uid="{00000000-0005-0000-0000-00008D510000}"/>
    <cellStyle name="Date 4 3 3 2 2 2 2 5" xfId="21357" xr:uid="{00000000-0005-0000-0000-00008E510000}"/>
    <cellStyle name="Date 4 3 3 2 2 2 2 6" xfId="21358" xr:uid="{00000000-0005-0000-0000-00008F510000}"/>
    <cellStyle name="Date 4 3 3 2 2 2 2 7" xfId="21359" xr:uid="{00000000-0005-0000-0000-000090510000}"/>
    <cellStyle name="Date 4 3 3 2 2 2 3" xfId="21360" xr:uid="{00000000-0005-0000-0000-000091510000}"/>
    <cellStyle name="Date 4 3 3 2 2 2 3 2" xfId="21361" xr:uid="{00000000-0005-0000-0000-000092510000}"/>
    <cellStyle name="Date 4 3 3 2 2 2 3 3" xfId="21362" xr:uid="{00000000-0005-0000-0000-000093510000}"/>
    <cellStyle name="Date 4 3 3 2 2 2 3 3 2" xfId="21363" xr:uid="{00000000-0005-0000-0000-000094510000}"/>
    <cellStyle name="Date 4 3 3 2 2 2 3 4" xfId="21364" xr:uid="{00000000-0005-0000-0000-000095510000}"/>
    <cellStyle name="Date 4 3 3 2 2 2 4" xfId="21365" xr:uid="{00000000-0005-0000-0000-000096510000}"/>
    <cellStyle name="Date 4 3 3 2 2 2 4 2" xfId="21366" xr:uid="{00000000-0005-0000-0000-000097510000}"/>
    <cellStyle name="Date 4 3 3 2 2 2 4 2 2" xfId="21367" xr:uid="{00000000-0005-0000-0000-000098510000}"/>
    <cellStyle name="Date 4 3 3 2 2 2 5" xfId="21368" xr:uid="{00000000-0005-0000-0000-000099510000}"/>
    <cellStyle name="Date 4 3 3 2 2 2 6" xfId="21369" xr:uid="{00000000-0005-0000-0000-00009A510000}"/>
    <cellStyle name="Date 4 3 3 2 2 2 7" xfId="21370" xr:uid="{00000000-0005-0000-0000-00009B510000}"/>
    <cellStyle name="Date 4 3 3 2 2 2 8" xfId="21371" xr:uid="{00000000-0005-0000-0000-00009C510000}"/>
    <cellStyle name="Date 4 3 3 2 2 3" xfId="21372" xr:uid="{00000000-0005-0000-0000-00009D510000}"/>
    <cellStyle name="Date 4 3 3 2 2 3 2" xfId="21373" xr:uid="{00000000-0005-0000-0000-00009E510000}"/>
    <cellStyle name="Date 4 3 3 2 2 3 2 2" xfId="21374" xr:uid="{00000000-0005-0000-0000-00009F510000}"/>
    <cellStyle name="Date 4 3 3 2 2 3 2 3" xfId="21375" xr:uid="{00000000-0005-0000-0000-0000A0510000}"/>
    <cellStyle name="Date 4 3 3 2 2 3 2 3 2" xfId="21376" xr:uid="{00000000-0005-0000-0000-0000A1510000}"/>
    <cellStyle name="Date 4 3 3 2 2 3 2 4" xfId="21377" xr:uid="{00000000-0005-0000-0000-0000A2510000}"/>
    <cellStyle name="Date 4 3 3 2 2 3 3" xfId="21378" xr:uid="{00000000-0005-0000-0000-0000A3510000}"/>
    <cellStyle name="Date 4 3 3 2 2 3 3 2" xfId="21379" xr:uid="{00000000-0005-0000-0000-0000A4510000}"/>
    <cellStyle name="Date 4 3 3 2 2 3 3 2 2" xfId="21380" xr:uid="{00000000-0005-0000-0000-0000A5510000}"/>
    <cellStyle name="Date 4 3 3 2 2 3 4" xfId="21381" xr:uid="{00000000-0005-0000-0000-0000A6510000}"/>
    <cellStyle name="Date 4 3 3 2 2 3 5" xfId="21382" xr:uid="{00000000-0005-0000-0000-0000A7510000}"/>
    <cellStyle name="Date 4 3 3 2 2 3 6" xfId="21383" xr:uid="{00000000-0005-0000-0000-0000A8510000}"/>
    <cellStyle name="Date 4 3 3 2 2 3 7" xfId="21384" xr:uid="{00000000-0005-0000-0000-0000A9510000}"/>
    <cellStyle name="Date 4 3 3 2 2 4" xfId="21385" xr:uid="{00000000-0005-0000-0000-0000AA510000}"/>
    <cellStyle name="Date 4 3 3 2 2 4 2" xfId="21386" xr:uid="{00000000-0005-0000-0000-0000AB510000}"/>
    <cellStyle name="Date 4 3 3 2 2 4 3" xfId="21387" xr:uid="{00000000-0005-0000-0000-0000AC510000}"/>
    <cellStyle name="Date 4 3 3 2 2 4 3 2" xfId="21388" xr:uid="{00000000-0005-0000-0000-0000AD510000}"/>
    <cellStyle name="Date 4 3 3 2 2 5" xfId="21389" xr:uid="{00000000-0005-0000-0000-0000AE510000}"/>
    <cellStyle name="Date 4 3 3 2 3" xfId="21390" xr:uid="{00000000-0005-0000-0000-0000AF510000}"/>
    <cellStyle name="Date 4 3 3 2 3 2" xfId="21391" xr:uid="{00000000-0005-0000-0000-0000B0510000}"/>
    <cellStyle name="Date 4 3 3 2 3 2 2" xfId="21392" xr:uid="{00000000-0005-0000-0000-0000B1510000}"/>
    <cellStyle name="Date 4 3 3 2 3 2 2 2" xfId="21393" xr:uid="{00000000-0005-0000-0000-0000B2510000}"/>
    <cellStyle name="Date 4 3 3 2 3 2 2 3" xfId="21394" xr:uid="{00000000-0005-0000-0000-0000B3510000}"/>
    <cellStyle name="Date 4 3 3 2 3 2 2 3 2" xfId="21395" xr:uid="{00000000-0005-0000-0000-0000B4510000}"/>
    <cellStyle name="Date 4 3 3 2 3 2 2 4" xfId="21396" xr:uid="{00000000-0005-0000-0000-0000B5510000}"/>
    <cellStyle name="Date 4 3 3 2 3 2 3" xfId="21397" xr:uid="{00000000-0005-0000-0000-0000B6510000}"/>
    <cellStyle name="Date 4 3 3 2 3 2 3 2" xfId="21398" xr:uid="{00000000-0005-0000-0000-0000B7510000}"/>
    <cellStyle name="Date 4 3 3 2 3 2 3 2 2" xfId="21399" xr:uid="{00000000-0005-0000-0000-0000B8510000}"/>
    <cellStyle name="Date 4 3 3 2 3 2 4" xfId="21400" xr:uid="{00000000-0005-0000-0000-0000B9510000}"/>
    <cellStyle name="Date 4 3 3 2 3 2 5" xfId="21401" xr:uid="{00000000-0005-0000-0000-0000BA510000}"/>
    <cellStyle name="Date 4 3 3 2 3 2 6" xfId="21402" xr:uid="{00000000-0005-0000-0000-0000BB510000}"/>
    <cellStyle name="Date 4 3 3 2 3 2 7" xfId="21403" xr:uid="{00000000-0005-0000-0000-0000BC510000}"/>
    <cellStyle name="Date 4 3 3 2 3 3" xfId="21404" xr:uid="{00000000-0005-0000-0000-0000BD510000}"/>
    <cellStyle name="Date 4 3 3 2 3 3 2" xfId="21405" xr:uid="{00000000-0005-0000-0000-0000BE510000}"/>
    <cellStyle name="Date 4 3 3 2 3 3 3" xfId="21406" xr:uid="{00000000-0005-0000-0000-0000BF510000}"/>
    <cellStyle name="Date 4 3 3 2 3 3 3 2" xfId="21407" xr:uid="{00000000-0005-0000-0000-0000C0510000}"/>
    <cellStyle name="Date 4 3 3 2 3 3 4" xfId="21408" xr:uid="{00000000-0005-0000-0000-0000C1510000}"/>
    <cellStyle name="Date 4 3 3 2 3 4" xfId="21409" xr:uid="{00000000-0005-0000-0000-0000C2510000}"/>
    <cellStyle name="Date 4 3 3 2 3 4 2" xfId="21410" xr:uid="{00000000-0005-0000-0000-0000C3510000}"/>
    <cellStyle name="Date 4 3 3 2 3 4 2 2" xfId="21411" xr:uid="{00000000-0005-0000-0000-0000C4510000}"/>
    <cellStyle name="Date 4 3 3 2 3 5" xfId="21412" xr:uid="{00000000-0005-0000-0000-0000C5510000}"/>
    <cellStyle name="Date 4 3 3 2 3 6" xfId="21413" xr:uid="{00000000-0005-0000-0000-0000C6510000}"/>
    <cellStyle name="Date 4 3 3 2 3 7" xfId="21414" xr:uid="{00000000-0005-0000-0000-0000C7510000}"/>
    <cellStyle name="Date 4 3 3 2 3 8" xfId="21415" xr:uid="{00000000-0005-0000-0000-0000C8510000}"/>
    <cellStyle name="Date 4 3 3 2 4" xfId="21416" xr:uid="{00000000-0005-0000-0000-0000C9510000}"/>
    <cellStyle name="Date 4 3 3 2 4 2" xfId="21417" xr:uid="{00000000-0005-0000-0000-0000CA510000}"/>
    <cellStyle name="Date 4 3 3 2 4 2 2" xfId="21418" xr:uid="{00000000-0005-0000-0000-0000CB510000}"/>
    <cellStyle name="Date 4 3 3 2 4 2 3" xfId="21419" xr:uid="{00000000-0005-0000-0000-0000CC510000}"/>
    <cellStyle name="Date 4 3 3 2 4 2 3 2" xfId="21420" xr:uid="{00000000-0005-0000-0000-0000CD510000}"/>
    <cellStyle name="Date 4 3 3 2 4 2 4" xfId="21421" xr:uid="{00000000-0005-0000-0000-0000CE510000}"/>
    <cellStyle name="Date 4 3 3 2 4 3" xfId="21422" xr:uid="{00000000-0005-0000-0000-0000CF510000}"/>
    <cellStyle name="Date 4 3 3 2 4 3 2" xfId="21423" xr:uid="{00000000-0005-0000-0000-0000D0510000}"/>
    <cellStyle name="Date 4 3 3 2 4 3 2 2" xfId="21424" xr:uid="{00000000-0005-0000-0000-0000D1510000}"/>
    <cellStyle name="Date 4 3 3 2 4 4" xfId="21425" xr:uid="{00000000-0005-0000-0000-0000D2510000}"/>
    <cellStyle name="Date 4 3 3 2 4 5" xfId="21426" xr:uid="{00000000-0005-0000-0000-0000D3510000}"/>
    <cellStyle name="Date 4 3 3 2 4 6" xfId="21427" xr:uid="{00000000-0005-0000-0000-0000D4510000}"/>
    <cellStyle name="Date 4 3 3 2 4 7" xfId="21428" xr:uid="{00000000-0005-0000-0000-0000D5510000}"/>
    <cellStyle name="Date 4 3 3 2 5" xfId="21429" xr:uid="{00000000-0005-0000-0000-0000D6510000}"/>
    <cellStyle name="Date 4 3 3 2 5 2" xfId="21430" xr:uid="{00000000-0005-0000-0000-0000D7510000}"/>
    <cellStyle name="Date 4 3 3 2 5 3" xfId="21431" xr:uid="{00000000-0005-0000-0000-0000D8510000}"/>
    <cellStyle name="Date 4 3 3 2 5 3 2" xfId="21432" xr:uid="{00000000-0005-0000-0000-0000D9510000}"/>
    <cellStyle name="Date 4 3 3 2 6" xfId="21433" xr:uid="{00000000-0005-0000-0000-0000DA510000}"/>
    <cellStyle name="Date 4 3 3 2 7" xfId="21434" xr:uid="{00000000-0005-0000-0000-0000DB510000}"/>
    <cellStyle name="Date 4 3 3 2 8" xfId="21435" xr:uid="{00000000-0005-0000-0000-0000DC510000}"/>
    <cellStyle name="Date 4 3 3 2 9" xfId="21436" xr:uid="{00000000-0005-0000-0000-0000DD510000}"/>
    <cellStyle name="Date 4 3 3 3" xfId="21437" xr:uid="{00000000-0005-0000-0000-0000DE510000}"/>
    <cellStyle name="Date 4 3 3 3 2" xfId="21438" xr:uid="{00000000-0005-0000-0000-0000DF510000}"/>
    <cellStyle name="Date 4 3 3 3 2 2" xfId="21439" xr:uid="{00000000-0005-0000-0000-0000E0510000}"/>
    <cellStyle name="Date 4 3 3 3 2 2 2" xfId="21440" xr:uid="{00000000-0005-0000-0000-0000E1510000}"/>
    <cellStyle name="Date 4 3 3 3 2 2 2 2" xfId="21441" xr:uid="{00000000-0005-0000-0000-0000E2510000}"/>
    <cellStyle name="Date 4 3 3 3 2 2 2 3" xfId="21442" xr:uid="{00000000-0005-0000-0000-0000E3510000}"/>
    <cellStyle name="Date 4 3 3 3 2 2 2 3 2" xfId="21443" xr:uid="{00000000-0005-0000-0000-0000E4510000}"/>
    <cellStyle name="Date 4 3 3 3 2 2 2 4" xfId="21444" xr:uid="{00000000-0005-0000-0000-0000E5510000}"/>
    <cellStyle name="Date 4 3 3 3 2 2 3" xfId="21445" xr:uid="{00000000-0005-0000-0000-0000E6510000}"/>
    <cellStyle name="Date 4 3 3 3 2 2 3 2" xfId="21446" xr:uid="{00000000-0005-0000-0000-0000E7510000}"/>
    <cellStyle name="Date 4 3 3 3 2 2 3 2 2" xfId="21447" xr:uid="{00000000-0005-0000-0000-0000E8510000}"/>
    <cellStyle name="Date 4 3 3 3 2 2 4" xfId="21448" xr:uid="{00000000-0005-0000-0000-0000E9510000}"/>
    <cellStyle name="Date 4 3 3 3 2 2 5" xfId="21449" xr:uid="{00000000-0005-0000-0000-0000EA510000}"/>
    <cellStyle name="Date 4 3 3 3 2 2 6" xfId="21450" xr:uid="{00000000-0005-0000-0000-0000EB510000}"/>
    <cellStyle name="Date 4 3 3 3 2 2 7" xfId="21451" xr:uid="{00000000-0005-0000-0000-0000EC510000}"/>
    <cellStyle name="Date 4 3 3 3 2 3" xfId="21452" xr:uid="{00000000-0005-0000-0000-0000ED510000}"/>
    <cellStyle name="Date 4 3 3 3 2 3 2" xfId="21453" xr:uid="{00000000-0005-0000-0000-0000EE510000}"/>
    <cellStyle name="Date 4 3 3 3 2 3 3" xfId="21454" xr:uid="{00000000-0005-0000-0000-0000EF510000}"/>
    <cellStyle name="Date 4 3 3 3 2 3 3 2" xfId="21455" xr:uid="{00000000-0005-0000-0000-0000F0510000}"/>
    <cellStyle name="Date 4 3 3 3 2 3 4" xfId="21456" xr:uid="{00000000-0005-0000-0000-0000F1510000}"/>
    <cellStyle name="Date 4 3 3 3 2 4" xfId="21457" xr:uid="{00000000-0005-0000-0000-0000F2510000}"/>
    <cellStyle name="Date 4 3 3 3 2 4 2" xfId="21458" xr:uid="{00000000-0005-0000-0000-0000F3510000}"/>
    <cellStyle name="Date 4 3 3 3 2 4 2 2" xfId="21459" xr:uid="{00000000-0005-0000-0000-0000F4510000}"/>
    <cellStyle name="Date 4 3 3 3 2 5" xfId="21460" xr:uid="{00000000-0005-0000-0000-0000F5510000}"/>
    <cellStyle name="Date 4 3 3 3 2 6" xfId="21461" xr:uid="{00000000-0005-0000-0000-0000F6510000}"/>
    <cellStyle name="Date 4 3 3 3 2 7" xfId="21462" xr:uid="{00000000-0005-0000-0000-0000F7510000}"/>
    <cellStyle name="Date 4 3 3 3 2 8" xfId="21463" xr:uid="{00000000-0005-0000-0000-0000F8510000}"/>
    <cellStyle name="Date 4 3 3 3 3" xfId="21464" xr:uid="{00000000-0005-0000-0000-0000F9510000}"/>
    <cellStyle name="Date 4 3 3 3 3 2" xfId="21465" xr:uid="{00000000-0005-0000-0000-0000FA510000}"/>
    <cellStyle name="Date 4 3 3 3 3 2 2" xfId="21466" xr:uid="{00000000-0005-0000-0000-0000FB510000}"/>
    <cellStyle name="Date 4 3 3 3 3 2 3" xfId="21467" xr:uid="{00000000-0005-0000-0000-0000FC510000}"/>
    <cellStyle name="Date 4 3 3 3 3 2 3 2" xfId="21468" xr:uid="{00000000-0005-0000-0000-0000FD510000}"/>
    <cellStyle name="Date 4 3 3 3 3 2 4" xfId="21469" xr:uid="{00000000-0005-0000-0000-0000FE510000}"/>
    <cellStyle name="Date 4 3 3 3 3 3" xfId="21470" xr:uid="{00000000-0005-0000-0000-0000FF510000}"/>
    <cellStyle name="Date 4 3 3 3 3 3 2" xfId="21471" xr:uid="{00000000-0005-0000-0000-000000520000}"/>
    <cellStyle name="Date 4 3 3 3 3 3 2 2" xfId="21472" xr:uid="{00000000-0005-0000-0000-000001520000}"/>
    <cellStyle name="Date 4 3 3 3 3 4" xfId="21473" xr:uid="{00000000-0005-0000-0000-000002520000}"/>
    <cellStyle name="Date 4 3 3 3 3 5" xfId="21474" xr:uid="{00000000-0005-0000-0000-000003520000}"/>
    <cellStyle name="Date 4 3 3 3 3 6" xfId="21475" xr:uid="{00000000-0005-0000-0000-000004520000}"/>
    <cellStyle name="Date 4 3 3 3 3 7" xfId="21476" xr:uid="{00000000-0005-0000-0000-000005520000}"/>
    <cellStyle name="Date 4 3 3 3 4" xfId="21477" xr:uid="{00000000-0005-0000-0000-000006520000}"/>
    <cellStyle name="Date 4 3 3 3 4 2" xfId="21478" xr:uid="{00000000-0005-0000-0000-000007520000}"/>
    <cellStyle name="Date 4 3 3 3 4 3" xfId="21479" xr:uid="{00000000-0005-0000-0000-000008520000}"/>
    <cellStyle name="Date 4 3 3 3 4 3 2" xfId="21480" xr:uid="{00000000-0005-0000-0000-000009520000}"/>
    <cellStyle name="Date 4 3 3 3 5" xfId="21481" xr:uid="{00000000-0005-0000-0000-00000A520000}"/>
    <cellStyle name="Date 4 3 3 4" xfId="21482" xr:uid="{00000000-0005-0000-0000-00000B520000}"/>
    <cellStyle name="Date 4 3 3 4 2" xfId="21483" xr:uid="{00000000-0005-0000-0000-00000C520000}"/>
    <cellStyle name="Date 4 3 3 4 2 2" xfId="21484" xr:uid="{00000000-0005-0000-0000-00000D520000}"/>
    <cellStyle name="Date 4 3 3 4 2 2 2" xfId="21485" xr:uid="{00000000-0005-0000-0000-00000E520000}"/>
    <cellStyle name="Date 4 3 3 4 2 2 2 2" xfId="21486" xr:uid="{00000000-0005-0000-0000-00000F520000}"/>
    <cellStyle name="Date 4 3 3 4 2 2 2 2 2" xfId="21487" xr:uid="{00000000-0005-0000-0000-000010520000}"/>
    <cellStyle name="Date 4 3 3 4 2 2 2 2 3" xfId="21488" xr:uid="{00000000-0005-0000-0000-000011520000}"/>
    <cellStyle name="Date 4 3 3 4 2 2 2 2 3 2" xfId="21489" xr:uid="{00000000-0005-0000-0000-000012520000}"/>
    <cellStyle name="Date 4 3 3 4 2 2 2 2 4" xfId="21490" xr:uid="{00000000-0005-0000-0000-000013520000}"/>
    <cellStyle name="Date 4 3 3 4 2 2 2 3" xfId="21491" xr:uid="{00000000-0005-0000-0000-000014520000}"/>
    <cellStyle name="Date 4 3 3 4 2 2 2 3 2" xfId="21492" xr:uid="{00000000-0005-0000-0000-000015520000}"/>
    <cellStyle name="Date 4 3 3 4 2 2 2 3 2 2" xfId="21493" xr:uid="{00000000-0005-0000-0000-000016520000}"/>
    <cellStyle name="Date 4 3 3 4 2 2 2 4" xfId="21494" xr:uid="{00000000-0005-0000-0000-000017520000}"/>
    <cellStyle name="Date 4 3 3 4 2 2 2 5" xfId="21495" xr:uid="{00000000-0005-0000-0000-000018520000}"/>
    <cellStyle name="Date 4 3 3 4 2 2 2 6" xfId="21496" xr:uid="{00000000-0005-0000-0000-000019520000}"/>
    <cellStyle name="Date 4 3 3 4 2 2 2 7" xfId="21497" xr:uid="{00000000-0005-0000-0000-00001A520000}"/>
    <cellStyle name="Date 4 3 3 4 2 2 3" xfId="21498" xr:uid="{00000000-0005-0000-0000-00001B520000}"/>
    <cellStyle name="Date 4 3 3 4 2 2 3 2" xfId="21499" xr:uid="{00000000-0005-0000-0000-00001C520000}"/>
    <cellStyle name="Date 4 3 3 4 2 2 3 3" xfId="21500" xr:uid="{00000000-0005-0000-0000-00001D520000}"/>
    <cellStyle name="Date 4 3 3 4 2 2 3 3 2" xfId="21501" xr:uid="{00000000-0005-0000-0000-00001E520000}"/>
    <cellStyle name="Date 4 3 3 4 2 2 3 4" xfId="21502" xr:uid="{00000000-0005-0000-0000-00001F520000}"/>
    <cellStyle name="Date 4 3 3 4 2 2 4" xfId="21503" xr:uid="{00000000-0005-0000-0000-000020520000}"/>
    <cellStyle name="Date 4 3 3 4 2 2 4 2" xfId="21504" xr:uid="{00000000-0005-0000-0000-000021520000}"/>
    <cellStyle name="Date 4 3 3 4 2 2 4 2 2" xfId="21505" xr:uid="{00000000-0005-0000-0000-000022520000}"/>
    <cellStyle name="Date 4 3 3 4 2 2 5" xfId="21506" xr:uid="{00000000-0005-0000-0000-000023520000}"/>
    <cellStyle name="Date 4 3 3 4 2 2 6" xfId="21507" xr:uid="{00000000-0005-0000-0000-000024520000}"/>
    <cellStyle name="Date 4 3 3 4 2 2 7" xfId="21508" xr:uid="{00000000-0005-0000-0000-000025520000}"/>
    <cellStyle name="Date 4 3 3 4 2 2 8" xfId="21509" xr:uid="{00000000-0005-0000-0000-000026520000}"/>
    <cellStyle name="Date 4 3 3 4 2 3" xfId="21510" xr:uid="{00000000-0005-0000-0000-000027520000}"/>
    <cellStyle name="Date 4 3 3 4 2 3 2" xfId="21511" xr:uid="{00000000-0005-0000-0000-000028520000}"/>
    <cellStyle name="Date 4 3 3 4 2 3 2 2" xfId="21512" xr:uid="{00000000-0005-0000-0000-000029520000}"/>
    <cellStyle name="Date 4 3 3 4 2 3 2 3" xfId="21513" xr:uid="{00000000-0005-0000-0000-00002A520000}"/>
    <cellStyle name="Date 4 3 3 4 2 3 2 3 2" xfId="21514" xr:uid="{00000000-0005-0000-0000-00002B520000}"/>
    <cellStyle name="Date 4 3 3 4 2 3 2 4" xfId="21515" xr:uid="{00000000-0005-0000-0000-00002C520000}"/>
    <cellStyle name="Date 4 3 3 4 2 3 3" xfId="21516" xr:uid="{00000000-0005-0000-0000-00002D520000}"/>
    <cellStyle name="Date 4 3 3 4 2 3 3 2" xfId="21517" xr:uid="{00000000-0005-0000-0000-00002E520000}"/>
    <cellStyle name="Date 4 3 3 4 2 3 3 2 2" xfId="21518" xr:uid="{00000000-0005-0000-0000-00002F520000}"/>
    <cellStyle name="Date 4 3 3 4 2 3 4" xfId="21519" xr:uid="{00000000-0005-0000-0000-000030520000}"/>
    <cellStyle name="Date 4 3 3 4 2 3 5" xfId="21520" xr:uid="{00000000-0005-0000-0000-000031520000}"/>
    <cellStyle name="Date 4 3 3 4 2 3 6" xfId="21521" xr:uid="{00000000-0005-0000-0000-000032520000}"/>
    <cellStyle name="Date 4 3 3 4 2 3 7" xfId="21522" xr:uid="{00000000-0005-0000-0000-000033520000}"/>
    <cellStyle name="Date 4 3 3 4 2 4" xfId="21523" xr:uid="{00000000-0005-0000-0000-000034520000}"/>
    <cellStyle name="Date 4 3 3 4 2 4 2" xfId="21524" xr:uid="{00000000-0005-0000-0000-000035520000}"/>
    <cellStyle name="Date 4 3 3 4 2 4 3" xfId="21525" xr:uid="{00000000-0005-0000-0000-000036520000}"/>
    <cellStyle name="Date 4 3 3 4 2 4 3 2" xfId="21526" xr:uid="{00000000-0005-0000-0000-000037520000}"/>
    <cellStyle name="Date 4 3 3 4 2 5" xfId="21527" xr:uid="{00000000-0005-0000-0000-000038520000}"/>
    <cellStyle name="Date 4 3 3 4 3" xfId="21528" xr:uid="{00000000-0005-0000-0000-000039520000}"/>
    <cellStyle name="Date 4 3 3 4 3 2" xfId="21529" xr:uid="{00000000-0005-0000-0000-00003A520000}"/>
    <cellStyle name="Date 4 3 3 4 3 2 2" xfId="21530" xr:uid="{00000000-0005-0000-0000-00003B520000}"/>
    <cellStyle name="Date 4 3 3 4 3 2 2 2" xfId="21531" xr:uid="{00000000-0005-0000-0000-00003C520000}"/>
    <cellStyle name="Date 4 3 3 4 3 2 2 3" xfId="21532" xr:uid="{00000000-0005-0000-0000-00003D520000}"/>
    <cellStyle name="Date 4 3 3 4 3 2 2 3 2" xfId="21533" xr:uid="{00000000-0005-0000-0000-00003E520000}"/>
    <cellStyle name="Date 4 3 3 4 3 2 2 4" xfId="21534" xr:uid="{00000000-0005-0000-0000-00003F520000}"/>
    <cellStyle name="Date 4 3 3 4 3 2 3" xfId="21535" xr:uid="{00000000-0005-0000-0000-000040520000}"/>
    <cellStyle name="Date 4 3 3 4 3 2 3 2" xfId="21536" xr:uid="{00000000-0005-0000-0000-000041520000}"/>
    <cellStyle name="Date 4 3 3 4 3 2 3 2 2" xfId="21537" xr:uid="{00000000-0005-0000-0000-000042520000}"/>
    <cellStyle name="Date 4 3 3 4 3 2 4" xfId="21538" xr:uid="{00000000-0005-0000-0000-000043520000}"/>
    <cellStyle name="Date 4 3 3 4 3 2 5" xfId="21539" xr:uid="{00000000-0005-0000-0000-000044520000}"/>
    <cellStyle name="Date 4 3 3 4 3 2 6" xfId="21540" xr:uid="{00000000-0005-0000-0000-000045520000}"/>
    <cellStyle name="Date 4 3 3 4 3 2 7" xfId="21541" xr:uid="{00000000-0005-0000-0000-000046520000}"/>
    <cellStyle name="Date 4 3 3 4 3 3" xfId="21542" xr:uid="{00000000-0005-0000-0000-000047520000}"/>
    <cellStyle name="Date 4 3 3 4 3 3 2" xfId="21543" xr:uid="{00000000-0005-0000-0000-000048520000}"/>
    <cellStyle name="Date 4 3 3 4 3 3 3" xfId="21544" xr:uid="{00000000-0005-0000-0000-000049520000}"/>
    <cellStyle name="Date 4 3 3 4 3 3 3 2" xfId="21545" xr:uid="{00000000-0005-0000-0000-00004A520000}"/>
    <cellStyle name="Date 4 3 3 4 3 3 4" xfId="21546" xr:uid="{00000000-0005-0000-0000-00004B520000}"/>
    <cellStyle name="Date 4 3 3 4 3 4" xfId="21547" xr:uid="{00000000-0005-0000-0000-00004C520000}"/>
    <cellStyle name="Date 4 3 3 4 3 4 2" xfId="21548" xr:uid="{00000000-0005-0000-0000-00004D520000}"/>
    <cellStyle name="Date 4 3 3 4 3 4 2 2" xfId="21549" xr:uid="{00000000-0005-0000-0000-00004E520000}"/>
    <cellStyle name="Date 4 3 3 4 3 5" xfId="21550" xr:uid="{00000000-0005-0000-0000-00004F520000}"/>
    <cellStyle name="Date 4 3 3 4 3 6" xfId="21551" xr:uid="{00000000-0005-0000-0000-000050520000}"/>
    <cellStyle name="Date 4 3 3 4 3 7" xfId="21552" xr:uid="{00000000-0005-0000-0000-000051520000}"/>
    <cellStyle name="Date 4 3 3 4 3 8" xfId="21553" xr:uid="{00000000-0005-0000-0000-000052520000}"/>
    <cellStyle name="Date 4 3 3 4 4" xfId="21554" xr:uid="{00000000-0005-0000-0000-000053520000}"/>
    <cellStyle name="Date 4 3 3 4 4 2" xfId="21555" xr:uid="{00000000-0005-0000-0000-000054520000}"/>
    <cellStyle name="Date 4 3 3 4 4 2 2" xfId="21556" xr:uid="{00000000-0005-0000-0000-000055520000}"/>
    <cellStyle name="Date 4 3 3 4 4 2 3" xfId="21557" xr:uid="{00000000-0005-0000-0000-000056520000}"/>
    <cellStyle name="Date 4 3 3 4 4 2 3 2" xfId="21558" xr:uid="{00000000-0005-0000-0000-000057520000}"/>
    <cellStyle name="Date 4 3 3 4 4 2 4" xfId="21559" xr:uid="{00000000-0005-0000-0000-000058520000}"/>
    <cellStyle name="Date 4 3 3 4 4 3" xfId="21560" xr:uid="{00000000-0005-0000-0000-000059520000}"/>
    <cellStyle name="Date 4 3 3 4 4 3 2" xfId="21561" xr:uid="{00000000-0005-0000-0000-00005A520000}"/>
    <cellStyle name="Date 4 3 3 4 4 3 2 2" xfId="21562" xr:uid="{00000000-0005-0000-0000-00005B520000}"/>
    <cellStyle name="Date 4 3 3 4 4 4" xfId="21563" xr:uid="{00000000-0005-0000-0000-00005C520000}"/>
    <cellStyle name="Date 4 3 3 4 4 5" xfId="21564" xr:uid="{00000000-0005-0000-0000-00005D520000}"/>
    <cellStyle name="Date 4 3 3 4 4 6" xfId="21565" xr:uid="{00000000-0005-0000-0000-00005E520000}"/>
    <cellStyle name="Date 4 3 3 4 4 7" xfId="21566" xr:uid="{00000000-0005-0000-0000-00005F520000}"/>
    <cellStyle name="Date 4 3 3 4 5" xfId="21567" xr:uid="{00000000-0005-0000-0000-000060520000}"/>
    <cellStyle name="Date 4 3 3 4 5 2" xfId="21568" xr:uid="{00000000-0005-0000-0000-000061520000}"/>
    <cellStyle name="Date 4 3 3 4 5 3" xfId="21569" xr:uid="{00000000-0005-0000-0000-000062520000}"/>
    <cellStyle name="Date 4 3 3 4 5 3 2" xfId="21570" xr:uid="{00000000-0005-0000-0000-000063520000}"/>
    <cellStyle name="Date 4 3 3 4 6" xfId="21571" xr:uid="{00000000-0005-0000-0000-000064520000}"/>
    <cellStyle name="Date 4 3 3 4 7" xfId="21572" xr:uid="{00000000-0005-0000-0000-000065520000}"/>
    <cellStyle name="Date 4 3 3 4 8" xfId="21573" xr:uid="{00000000-0005-0000-0000-000066520000}"/>
    <cellStyle name="Date 4 3 3 4 9" xfId="21574" xr:uid="{00000000-0005-0000-0000-000067520000}"/>
    <cellStyle name="Date 4 3 3 5" xfId="21575" xr:uid="{00000000-0005-0000-0000-000068520000}"/>
    <cellStyle name="Date 4 3 3 5 2" xfId="21576" xr:uid="{00000000-0005-0000-0000-000069520000}"/>
    <cellStyle name="Date 4 3 3 5 2 2" xfId="21577" xr:uid="{00000000-0005-0000-0000-00006A520000}"/>
    <cellStyle name="Date 4 3 3 5 2 2 2" xfId="21578" xr:uid="{00000000-0005-0000-0000-00006B520000}"/>
    <cellStyle name="Date 4 3 3 5 2 2 3" xfId="21579" xr:uid="{00000000-0005-0000-0000-00006C520000}"/>
    <cellStyle name="Date 4 3 3 5 2 2 3 2" xfId="21580" xr:uid="{00000000-0005-0000-0000-00006D520000}"/>
    <cellStyle name="Date 4 3 3 5 2 2 4" xfId="21581" xr:uid="{00000000-0005-0000-0000-00006E520000}"/>
    <cellStyle name="Date 4 3 3 5 2 3" xfId="21582" xr:uid="{00000000-0005-0000-0000-00006F520000}"/>
    <cellStyle name="Date 4 3 3 5 2 3 2" xfId="21583" xr:uid="{00000000-0005-0000-0000-000070520000}"/>
    <cellStyle name="Date 4 3 3 5 2 3 2 2" xfId="21584" xr:uid="{00000000-0005-0000-0000-000071520000}"/>
    <cellStyle name="Date 4 3 3 5 2 4" xfId="21585" xr:uid="{00000000-0005-0000-0000-000072520000}"/>
    <cellStyle name="Date 4 3 3 5 2 5" xfId="21586" xr:uid="{00000000-0005-0000-0000-000073520000}"/>
    <cellStyle name="Date 4 3 3 5 2 6" xfId="21587" xr:uid="{00000000-0005-0000-0000-000074520000}"/>
    <cellStyle name="Date 4 3 3 5 2 7" xfId="21588" xr:uid="{00000000-0005-0000-0000-000075520000}"/>
    <cellStyle name="Date 4 3 3 5 3" xfId="21589" xr:uid="{00000000-0005-0000-0000-000076520000}"/>
    <cellStyle name="Date 4 3 3 5 3 2" xfId="21590" xr:uid="{00000000-0005-0000-0000-000077520000}"/>
    <cellStyle name="Date 4 3 3 5 3 3" xfId="21591" xr:uid="{00000000-0005-0000-0000-000078520000}"/>
    <cellStyle name="Date 4 3 3 5 3 3 2" xfId="21592" xr:uid="{00000000-0005-0000-0000-000079520000}"/>
    <cellStyle name="Date 4 3 3 5 3 4" xfId="21593" xr:uid="{00000000-0005-0000-0000-00007A520000}"/>
    <cellStyle name="Date 4 3 3 5 4" xfId="21594" xr:uid="{00000000-0005-0000-0000-00007B520000}"/>
    <cellStyle name="Date 4 3 3 5 4 2" xfId="21595" xr:uid="{00000000-0005-0000-0000-00007C520000}"/>
    <cellStyle name="Date 4 3 3 5 4 2 2" xfId="21596" xr:uid="{00000000-0005-0000-0000-00007D520000}"/>
    <cellStyle name="Date 4 3 3 5 5" xfId="21597" xr:uid="{00000000-0005-0000-0000-00007E520000}"/>
    <cellStyle name="Date 4 3 3 5 6" xfId="21598" xr:uid="{00000000-0005-0000-0000-00007F520000}"/>
    <cellStyle name="Date 4 3 3 5 7" xfId="21599" xr:uid="{00000000-0005-0000-0000-000080520000}"/>
    <cellStyle name="Date 4 3 3 5 8" xfId="21600" xr:uid="{00000000-0005-0000-0000-000081520000}"/>
    <cellStyle name="Date 4 3 3 6" xfId="21601" xr:uid="{00000000-0005-0000-0000-000082520000}"/>
    <cellStyle name="Date 4 3 3 6 2" xfId="21602" xr:uid="{00000000-0005-0000-0000-000083520000}"/>
    <cellStyle name="Date 4 3 3 6 2 2" xfId="21603" xr:uid="{00000000-0005-0000-0000-000084520000}"/>
    <cellStyle name="Date 4 3 3 6 2 3" xfId="21604" xr:uid="{00000000-0005-0000-0000-000085520000}"/>
    <cellStyle name="Date 4 3 3 6 2 3 2" xfId="21605" xr:uid="{00000000-0005-0000-0000-000086520000}"/>
    <cellStyle name="Date 4 3 3 6 2 4" xfId="21606" xr:uid="{00000000-0005-0000-0000-000087520000}"/>
    <cellStyle name="Date 4 3 3 6 3" xfId="21607" xr:uid="{00000000-0005-0000-0000-000088520000}"/>
    <cellStyle name="Date 4 3 3 6 3 2" xfId="21608" xr:uid="{00000000-0005-0000-0000-000089520000}"/>
    <cellStyle name="Date 4 3 3 6 3 2 2" xfId="21609" xr:uid="{00000000-0005-0000-0000-00008A520000}"/>
    <cellStyle name="Date 4 3 3 6 4" xfId="21610" xr:uid="{00000000-0005-0000-0000-00008B520000}"/>
    <cellStyle name="Date 4 3 3 6 5" xfId="21611" xr:uid="{00000000-0005-0000-0000-00008C520000}"/>
    <cellStyle name="Date 4 3 3 6 6" xfId="21612" xr:uid="{00000000-0005-0000-0000-00008D520000}"/>
    <cellStyle name="Date 4 3 3 6 7" xfId="21613" xr:uid="{00000000-0005-0000-0000-00008E520000}"/>
    <cellStyle name="Date 4 3 3 7" xfId="21614" xr:uid="{00000000-0005-0000-0000-00008F520000}"/>
    <cellStyle name="Date 4 3 3 7 2" xfId="21615" xr:uid="{00000000-0005-0000-0000-000090520000}"/>
    <cellStyle name="Date 4 3 3 7 3" xfId="21616" xr:uid="{00000000-0005-0000-0000-000091520000}"/>
    <cellStyle name="Date 4 3 3 7 3 2" xfId="21617" xr:uid="{00000000-0005-0000-0000-000092520000}"/>
    <cellStyle name="Date 4 3 3 8" xfId="21618" xr:uid="{00000000-0005-0000-0000-000093520000}"/>
    <cellStyle name="Date 4 3 3 9" xfId="21619" xr:uid="{00000000-0005-0000-0000-000094520000}"/>
    <cellStyle name="Date 4 3 4" xfId="149" xr:uid="{00000000-0005-0000-0000-000095520000}"/>
    <cellStyle name="Date 4 3 4 2" xfId="21620" xr:uid="{00000000-0005-0000-0000-000096520000}"/>
    <cellStyle name="Date 4 3 4 2 2" xfId="21621" xr:uid="{00000000-0005-0000-0000-000097520000}"/>
    <cellStyle name="Date 4 3 4 2 2 2" xfId="21622" xr:uid="{00000000-0005-0000-0000-000098520000}"/>
    <cellStyle name="Date 4 3 4 2 2 2 2" xfId="21623" xr:uid="{00000000-0005-0000-0000-000099520000}"/>
    <cellStyle name="Date 4 3 4 2 2 2 2 2" xfId="21624" xr:uid="{00000000-0005-0000-0000-00009A520000}"/>
    <cellStyle name="Date 4 3 4 2 2 2 2 3" xfId="21625" xr:uid="{00000000-0005-0000-0000-00009B520000}"/>
    <cellStyle name="Date 4 3 4 2 2 2 2 3 2" xfId="21626" xr:uid="{00000000-0005-0000-0000-00009C520000}"/>
    <cellStyle name="Date 4 3 4 2 2 2 2 4" xfId="21627" xr:uid="{00000000-0005-0000-0000-00009D520000}"/>
    <cellStyle name="Date 4 3 4 2 2 2 3" xfId="21628" xr:uid="{00000000-0005-0000-0000-00009E520000}"/>
    <cellStyle name="Date 4 3 4 2 2 2 3 2" xfId="21629" xr:uid="{00000000-0005-0000-0000-00009F520000}"/>
    <cellStyle name="Date 4 3 4 2 2 2 3 2 2" xfId="21630" xr:uid="{00000000-0005-0000-0000-0000A0520000}"/>
    <cellStyle name="Date 4 3 4 2 2 2 4" xfId="21631" xr:uid="{00000000-0005-0000-0000-0000A1520000}"/>
    <cellStyle name="Date 4 3 4 2 2 2 5" xfId="21632" xr:uid="{00000000-0005-0000-0000-0000A2520000}"/>
    <cellStyle name="Date 4 3 4 2 2 2 6" xfId="21633" xr:uid="{00000000-0005-0000-0000-0000A3520000}"/>
    <cellStyle name="Date 4 3 4 2 2 2 7" xfId="21634" xr:uid="{00000000-0005-0000-0000-0000A4520000}"/>
    <cellStyle name="Date 4 3 4 2 2 3" xfId="21635" xr:uid="{00000000-0005-0000-0000-0000A5520000}"/>
    <cellStyle name="Date 4 3 4 2 2 3 2" xfId="21636" xr:uid="{00000000-0005-0000-0000-0000A6520000}"/>
    <cellStyle name="Date 4 3 4 2 2 3 3" xfId="21637" xr:uid="{00000000-0005-0000-0000-0000A7520000}"/>
    <cellStyle name="Date 4 3 4 2 2 3 3 2" xfId="21638" xr:uid="{00000000-0005-0000-0000-0000A8520000}"/>
    <cellStyle name="Date 4 3 4 2 2 3 4" xfId="21639" xr:uid="{00000000-0005-0000-0000-0000A9520000}"/>
    <cellStyle name="Date 4 3 4 2 2 4" xfId="21640" xr:uid="{00000000-0005-0000-0000-0000AA520000}"/>
    <cellStyle name="Date 4 3 4 2 2 4 2" xfId="21641" xr:uid="{00000000-0005-0000-0000-0000AB520000}"/>
    <cellStyle name="Date 4 3 4 2 2 4 2 2" xfId="21642" xr:uid="{00000000-0005-0000-0000-0000AC520000}"/>
    <cellStyle name="Date 4 3 4 2 2 5" xfId="21643" xr:uid="{00000000-0005-0000-0000-0000AD520000}"/>
    <cellStyle name="Date 4 3 4 2 2 6" xfId="21644" xr:uid="{00000000-0005-0000-0000-0000AE520000}"/>
    <cellStyle name="Date 4 3 4 2 2 7" xfId="21645" xr:uid="{00000000-0005-0000-0000-0000AF520000}"/>
    <cellStyle name="Date 4 3 4 2 2 8" xfId="21646" xr:uid="{00000000-0005-0000-0000-0000B0520000}"/>
    <cellStyle name="Date 4 3 4 2 3" xfId="21647" xr:uid="{00000000-0005-0000-0000-0000B1520000}"/>
    <cellStyle name="Date 4 3 4 2 3 2" xfId="21648" xr:uid="{00000000-0005-0000-0000-0000B2520000}"/>
    <cellStyle name="Date 4 3 4 2 3 2 2" xfId="21649" xr:uid="{00000000-0005-0000-0000-0000B3520000}"/>
    <cellStyle name="Date 4 3 4 2 3 2 3" xfId="21650" xr:uid="{00000000-0005-0000-0000-0000B4520000}"/>
    <cellStyle name="Date 4 3 4 2 3 2 3 2" xfId="21651" xr:uid="{00000000-0005-0000-0000-0000B5520000}"/>
    <cellStyle name="Date 4 3 4 2 3 2 4" xfId="21652" xr:uid="{00000000-0005-0000-0000-0000B6520000}"/>
    <cellStyle name="Date 4 3 4 2 3 3" xfId="21653" xr:uid="{00000000-0005-0000-0000-0000B7520000}"/>
    <cellStyle name="Date 4 3 4 2 3 3 2" xfId="21654" xr:uid="{00000000-0005-0000-0000-0000B8520000}"/>
    <cellStyle name="Date 4 3 4 2 3 3 2 2" xfId="21655" xr:uid="{00000000-0005-0000-0000-0000B9520000}"/>
    <cellStyle name="Date 4 3 4 2 3 4" xfId="21656" xr:uid="{00000000-0005-0000-0000-0000BA520000}"/>
    <cellStyle name="Date 4 3 4 2 3 5" xfId="21657" xr:uid="{00000000-0005-0000-0000-0000BB520000}"/>
    <cellStyle name="Date 4 3 4 2 3 6" xfId="21658" xr:uid="{00000000-0005-0000-0000-0000BC520000}"/>
    <cellStyle name="Date 4 3 4 2 3 7" xfId="21659" xr:uid="{00000000-0005-0000-0000-0000BD520000}"/>
    <cellStyle name="Date 4 3 4 2 4" xfId="21660" xr:uid="{00000000-0005-0000-0000-0000BE520000}"/>
    <cellStyle name="Date 4 3 4 2 4 2" xfId="21661" xr:uid="{00000000-0005-0000-0000-0000BF520000}"/>
    <cellStyle name="Date 4 3 4 2 4 3" xfId="21662" xr:uid="{00000000-0005-0000-0000-0000C0520000}"/>
    <cellStyle name="Date 4 3 4 2 4 3 2" xfId="21663" xr:uid="{00000000-0005-0000-0000-0000C1520000}"/>
    <cellStyle name="Date 4 3 4 2 5" xfId="21664" xr:uid="{00000000-0005-0000-0000-0000C2520000}"/>
    <cellStyle name="Date 4 3 4 3" xfId="21665" xr:uid="{00000000-0005-0000-0000-0000C3520000}"/>
    <cellStyle name="Date 4 3 4 3 2" xfId="21666" xr:uid="{00000000-0005-0000-0000-0000C4520000}"/>
    <cellStyle name="Date 4 3 4 3 2 2" xfId="21667" xr:uid="{00000000-0005-0000-0000-0000C5520000}"/>
    <cellStyle name="Date 4 3 4 3 2 2 2" xfId="21668" xr:uid="{00000000-0005-0000-0000-0000C6520000}"/>
    <cellStyle name="Date 4 3 4 3 2 2 3" xfId="21669" xr:uid="{00000000-0005-0000-0000-0000C7520000}"/>
    <cellStyle name="Date 4 3 4 3 2 2 3 2" xfId="21670" xr:uid="{00000000-0005-0000-0000-0000C8520000}"/>
    <cellStyle name="Date 4 3 4 3 2 2 4" xfId="21671" xr:uid="{00000000-0005-0000-0000-0000C9520000}"/>
    <cellStyle name="Date 4 3 4 3 2 3" xfId="21672" xr:uid="{00000000-0005-0000-0000-0000CA520000}"/>
    <cellStyle name="Date 4 3 4 3 2 3 2" xfId="21673" xr:uid="{00000000-0005-0000-0000-0000CB520000}"/>
    <cellStyle name="Date 4 3 4 3 2 3 2 2" xfId="21674" xr:uid="{00000000-0005-0000-0000-0000CC520000}"/>
    <cellStyle name="Date 4 3 4 3 2 4" xfId="21675" xr:uid="{00000000-0005-0000-0000-0000CD520000}"/>
    <cellStyle name="Date 4 3 4 3 2 5" xfId="21676" xr:uid="{00000000-0005-0000-0000-0000CE520000}"/>
    <cellStyle name="Date 4 3 4 3 2 6" xfId="21677" xr:uid="{00000000-0005-0000-0000-0000CF520000}"/>
    <cellStyle name="Date 4 3 4 3 2 7" xfId="21678" xr:uid="{00000000-0005-0000-0000-0000D0520000}"/>
    <cellStyle name="Date 4 3 4 3 3" xfId="21679" xr:uid="{00000000-0005-0000-0000-0000D1520000}"/>
    <cellStyle name="Date 4 3 4 3 3 2" xfId="21680" xr:uid="{00000000-0005-0000-0000-0000D2520000}"/>
    <cellStyle name="Date 4 3 4 3 3 3" xfId="21681" xr:uid="{00000000-0005-0000-0000-0000D3520000}"/>
    <cellStyle name="Date 4 3 4 3 3 3 2" xfId="21682" xr:uid="{00000000-0005-0000-0000-0000D4520000}"/>
    <cellStyle name="Date 4 3 4 3 3 4" xfId="21683" xr:uid="{00000000-0005-0000-0000-0000D5520000}"/>
    <cellStyle name="Date 4 3 4 3 4" xfId="21684" xr:uid="{00000000-0005-0000-0000-0000D6520000}"/>
    <cellStyle name="Date 4 3 4 3 4 2" xfId="21685" xr:uid="{00000000-0005-0000-0000-0000D7520000}"/>
    <cellStyle name="Date 4 3 4 3 4 2 2" xfId="21686" xr:uid="{00000000-0005-0000-0000-0000D8520000}"/>
    <cellStyle name="Date 4 3 4 3 5" xfId="21687" xr:uid="{00000000-0005-0000-0000-0000D9520000}"/>
    <cellStyle name="Date 4 3 4 3 6" xfId="21688" xr:uid="{00000000-0005-0000-0000-0000DA520000}"/>
    <cellStyle name="Date 4 3 4 3 7" xfId="21689" xr:uid="{00000000-0005-0000-0000-0000DB520000}"/>
    <cellStyle name="Date 4 3 4 3 8" xfId="21690" xr:uid="{00000000-0005-0000-0000-0000DC520000}"/>
    <cellStyle name="Date 4 3 4 4" xfId="21691" xr:uid="{00000000-0005-0000-0000-0000DD520000}"/>
    <cellStyle name="Date 4 3 4 4 2" xfId="21692" xr:uid="{00000000-0005-0000-0000-0000DE520000}"/>
    <cellStyle name="Date 4 3 4 4 2 2" xfId="21693" xr:uid="{00000000-0005-0000-0000-0000DF520000}"/>
    <cellStyle name="Date 4 3 4 4 2 3" xfId="21694" xr:uid="{00000000-0005-0000-0000-0000E0520000}"/>
    <cellStyle name="Date 4 3 4 4 2 3 2" xfId="21695" xr:uid="{00000000-0005-0000-0000-0000E1520000}"/>
    <cellStyle name="Date 4 3 4 4 2 4" xfId="21696" xr:uid="{00000000-0005-0000-0000-0000E2520000}"/>
    <cellStyle name="Date 4 3 4 4 3" xfId="21697" xr:uid="{00000000-0005-0000-0000-0000E3520000}"/>
    <cellStyle name="Date 4 3 4 4 3 2" xfId="21698" xr:uid="{00000000-0005-0000-0000-0000E4520000}"/>
    <cellStyle name="Date 4 3 4 4 3 2 2" xfId="21699" xr:uid="{00000000-0005-0000-0000-0000E5520000}"/>
    <cellStyle name="Date 4 3 4 4 4" xfId="21700" xr:uid="{00000000-0005-0000-0000-0000E6520000}"/>
    <cellStyle name="Date 4 3 4 4 5" xfId="21701" xr:uid="{00000000-0005-0000-0000-0000E7520000}"/>
    <cellStyle name="Date 4 3 4 4 6" xfId="21702" xr:uid="{00000000-0005-0000-0000-0000E8520000}"/>
    <cellStyle name="Date 4 3 4 4 7" xfId="21703" xr:uid="{00000000-0005-0000-0000-0000E9520000}"/>
    <cellStyle name="Date 4 3 4 5" xfId="21704" xr:uid="{00000000-0005-0000-0000-0000EA520000}"/>
    <cellStyle name="Date 4 3 4 5 2" xfId="21705" xr:uid="{00000000-0005-0000-0000-0000EB520000}"/>
    <cellStyle name="Date 4 3 4 5 3" xfId="21706" xr:uid="{00000000-0005-0000-0000-0000EC520000}"/>
    <cellStyle name="Date 4 3 4 5 3 2" xfId="21707" xr:uid="{00000000-0005-0000-0000-0000ED520000}"/>
    <cellStyle name="Date 4 3 4 6" xfId="21708" xr:uid="{00000000-0005-0000-0000-0000EE520000}"/>
    <cellStyle name="Date 4 3 4 7" xfId="21709" xr:uid="{00000000-0005-0000-0000-0000EF520000}"/>
    <cellStyle name="Date 4 3 4 8" xfId="21710" xr:uid="{00000000-0005-0000-0000-0000F0520000}"/>
    <cellStyle name="Date 4 3 4 9" xfId="21711" xr:uid="{00000000-0005-0000-0000-0000F1520000}"/>
    <cellStyle name="Date 4 3 5" xfId="150" xr:uid="{00000000-0005-0000-0000-0000F2520000}"/>
    <cellStyle name="Date 4 3 5 2" xfId="21712" xr:uid="{00000000-0005-0000-0000-0000F3520000}"/>
    <cellStyle name="Date 4 3 5 2 2" xfId="21713" xr:uid="{00000000-0005-0000-0000-0000F4520000}"/>
    <cellStyle name="Date 4 3 5 2 2 2" xfId="21714" xr:uid="{00000000-0005-0000-0000-0000F5520000}"/>
    <cellStyle name="Date 4 3 5 2 2 2 2" xfId="21715" xr:uid="{00000000-0005-0000-0000-0000F6520000}"/>
    <cellStyle name="Date 4 3 5 2 2 2 2 2" xfId="21716" xr:uid="{00000000-0005-0000-0000-0000F7520000}"/>
    <cellStyle name="Date 4 3 5 2 2 2 2 3" xfId="21717" xr:uid="{00000000-0005-0000-0000-0000F8520000}"/>
    <cellStyle name="Date 4 3 5 2 2 2 2 3 2" xfId="21718" xr:uid="{00000000-0005-0000-0000-0000F9520000}"/>
    <cellStyle name="Date 4 3 5 2 2 2 2 4" xfId="21719" xr:uid="{00000000-0005-0000-0000-0000FA520000}"/>
    <cellStyle name="Date 4 3 5 2 2 2 3" xfId="21720" xr:uid="{00000000-0005-0000-0000-0000FB520000}"/>
    <cellStyle name="Date 4 3 5 2 2 2 3 2" xfId="21721" xr:uid="{00000000-0005-0000-0000-0000FC520000}"/>
    <cellStyle name="Date 4 3 5 2 2 2 3 2 2" xfId="21722" xr:uid="{00000000-0005-0000-0000-0000FD520000}"/>
    <cellStyle name="Date 4 3 5 2 2 2 4" xfId="21723" xr:uid="{00000000-0005-0000-0000-0000FE520000}"/>
    <cellStyle name="Date 4 3 5 2 2 2 5" xfId="21724" xr:uid="{00000000-0005-0000-0000-0000FF520000}"/>
    <cellStyle name="Date 4 3 5 2 2 2 6" xfId="21725" xr:uid="{00000000-0005-0000-0000-000000530000}"/>
    <cellStyle name="Date 4 3 5 2 2 2 7" xfId="21726" xr:uid="{00000000-0005-0000-0000-000001530000}"/>
    <cellStyle name="Date 4 3 5 2 2 3" xfId="21727" xr:uid="{00000000-0005-0000-0000-000002530000}"/>
    <cellStyle name="Date 4 3 5 2 2 3 2" xfId="21728" xr:uid="{00000000-0005-0000-0000-000003530000}"/>
    <cellStyle name="Date 4 3 5 2 2 3 3" xfId="21729" xr:uid="{00000000-0005-0000-0000-000004530000}"/>
    <cellStyle name="Date 4 3 5 2 2 3 3 2" xfId="21730" xr:uid="{00000000-0005-0000-0000-000005530000}"/>
    <cellStyle name="Date 4 3 5 2 2 3 4" xfId="21731" xr:uid="{00000000-0005-0000-0000-000006530000}"/>
    <cellStyle name="Date 4 3 5 2 2 4" xfId="21732" xr:uid="{00000000-0005-0000-0000-000007530000}"/>
    <cellStyle name="Date 4 3 5 2 2 4 2" xfId="21733" xr:uid="{00000000-0005-0000-0000-000008530000}"/>
    <cellStyle name="Date 4 3 5 2 2 4 2 2" xfId="21734" xr:uid="{00000000-0005-0000-0000-000009530000}"/>
    <cellStyle name="Date 4 3 5 2 2 5" xfId="21735" xr:uid="{00000000-0005-0000-0000-00000A530000}"/>
    <cellStyle name="Date 4 3 5 2 2 6" xfId="21736" xr:uid="{00000000-0005-0000-0000-00000B530000}"/>
    <cellStyle name="Date 4 3 5 2 2 7" xfId="21737" xr:uid="{00000000-0005-0000-0000-00000C530000}"/>
    <cellStyle name="Date 4 3 5 2 2 8" xfId="21738" xr:uid="{00000000-0005-0000-0000-00000D530000}"/>
    <cellStyle name="Date 4 3 5 2 3" xfId="21739" xr:uid="{00000000-0005-0000-0000-00000E530000}"/>
    <cellStyle name="Date 4 3 5 2 3 2" xfId="21740" xr:uid="{00000000-0005-0000-0000-00000F530000}"/>
    <cellStyle name="Date 4 3 5 2 3 2 2" xfId="21741" xr:uid="{00000000-0005-0000-0000-000010530000}"/>
    <cellStyle name="Date 4 3 5 2 3 2 3" xfId="21742" xr:uid="{00000000-0005-0000-0000-000011530000}"/>
    <cellStyle name="Date 4 3 5 2 3 2 3 2" xfId="21743" xr:uid="{00000000-0005-0000-0000-000012530000}"/>
    <cellStyle name="Date 4 3 5 2 3 2 4" xfId="21744" xr:uid="{00000000-0005-0000-0000-000013530000}"/>
    <cellStyle name="Date 4 3 5 2 3 3" xfId="21745" xr:uid="{00000000-0005-0000-0000-000014530000}"/>
    <cellStyle name="Date 4 3 5 2 3 3 2" xfId="21746" xr:uid="{00000000-0005-0000-0000-000015530000}"/>
    <cellStyle name="Date 4 3 5 2 3 3 2 2" xfId="21747" xr:uid="{00000000-0005-0000-0000-000016530000}"/>
    <cellStyle name="Date 4 3 5 2 3 4" xfId="21748" xr:uid="{00000000-0005-0000-0000-000017530000}"/>
    <cellStyle name="Date 4 3 5 2 3 5" xfId="21749" xr:uid="{00000000-0005-0000-0000-000018530000}"/>
    <cellStyle name="Date 4 3 5 2 3 6" xfId="21750" xr:uid="{00000000-0005-0000-0000-000019530000}"/>
    <cellStyle name="Date 4 3 5 2 3 7" xfId="21751" xr:uid="{00000000-0005-0000-0000-00001A530000}"/>
    <cellStyle name="Date 4 3 5 2 4" xfId="21752" xr:uid="{00000000-0005-0000-0000-00001B530000}"/>
    <cellStyle name="Date 4 3 5 2 4 2" xfId="21753" xr:uid="{00000000-0005-0000-0000-00001C530000}"/>
    <cellStyle name="Date 4 3 5 2 4 3" xfId="21754" xr:uid="{00000000-0005-0000-0000-00001D530000}"/>
    <cellStyle name="Date 4 3 5 2 4 3 2" xfId="21755" xr:uid="{00000000-0005-0000-0000-00001E530000}"/>
    <cellStyle name="Date 4 3 5 2 5" xfId="21756" xr:uid="{00000000-0005-0000-0000-00001F530000}"/>
    <cellStyle name="Date 4 3 5 3" xfId="21757" xr:uid="{00000000-0005-0000-0000-000020530000}"/>
    <cellStyle name="Date 4 3 5 3 2" xfId="21758" xr:uid="{00000000-0005-0000-0000-000021530000}"/>
    <cellStyle name="Date 4 3 5 3 2 2" xfId="21759" xr:uid="{00000000-0005-0000-0000-000022530000}"/>
    <cellStyle name="Date 4 3 5 3 2 2 2" xfId="21760" xr:uid="{00000000-0005-0000-0000-000023530000}"/>
    <cellStyle name="Date 4 3 5 3 2 2 3" xfId="21761" xr:uid="{00000000-0005-0000-0000-000024530000}"/>
    <cellStyle name="Date 4 3 5 3 2 2 3 2" xfId="21762" xr:uid="{00000000-0005-0000-0000-000025530000}"/>
    <cellStyle name="Date 4 3 5 3 2 2 4" xfId="21763" xr:uid="{00000000-0005-0000-0000-000026530000}"/>
    <cellStyle name="Date 4 3 5 3 2 3" xfId="21764" xr:uid="{00000000-0005-0000-0000-000027530000}"/>
    <cellStyle name="Date 4 3 5 3 2 3 2" xfId="21765" xr:uid="{00000000-0005-0000-0000-000028530000}"/>
    <cellStyle name="Date 4 3 5 3 2 3 2 2" xfId="21766" xr:uid="{00000000-0005-0000-0000-000029530000}"/>
    <cellStyle name="Date 4 3 5 3 2 4" xfId="21767" xr:uid="{00000000-0005-0000-0000-00002A530000}"/>
    <cellStyle name="Date 4 3 5 3 2 5" xfId="21768" xr:uid="{00000000-0005-0000-0000-00002B530000}"/>
    <cellStyle name="Date 4 3 5 3 2 6" xfId="21769" xr:uid="{00000000-0005-0000-0000-00002C530000}"/>
    <cellStyle name="Date 4 3 5 3 2 7" xfId="21770" xr:uid="{00000000-0005-0000-0000-00002D530000}"/>
    <cellStyle name="Date 4 3 5 3 3" xfId="21771" xr:uid="{00000000-0005-0000-0000-00002E530000}"/>
    <cellStyle name="Date 4 3 5 3 3 2" xfId="21772" xr:uid="{00000000-0005-0000-0000-00002F530000}"/>
    <cellStyle name="Date 4 3 5 3 3 3" xfId="21773" xr:uid="{00000000-0005-0000-0000-000030530000}"/>
    <cellStyle name="Date 4 3 5 3 3 3 2" xfId="21774" xr:uid="{00000000-0005-0000-0000-000031530000}"/>
    <cellStyle name="Date 4 3 5 3 3 4" xfId="21775" xr:uid="{00000000-0005-0000-0000-000032530000}"/>
    <cellStyle name="Date 4 3 5 3 4" xfId="21776" xr:uid="{00000000-0005-0000-0000-000033530000}"/>
    <cellStyle name="Date 4 3 5 3 4 2" xfId="21777" xr:uid="{00000000-0005-0000-0000-000034530000}"/>
    <cellStyle name="Date 4 3 5 3 4 2 2" xfId="21778" xr:uid="{00000000-0005-0000-0000-000035530000}"/>
    <cellStyle name="Date 4 3 5 3 5" xfId="21779" xr:uid="{00000000-0005-0000-0000-000036530000}"/>
    <cellStyle name="Date 4 3 5 3 6" xfId="21780" xr:uid="{00000000-0005-0000-0000-000037530000}"/>
    <cellStyle name="Date 4 3 5 3 7" xfId="21781" xr:uid="{00000000-0005-0000-0000-000038530000}"/>
    <cellStyle name="Date 4 3 5 3 8" xfId="21782" xr:uid="{00000000-0005-0000-0000-000039530000}"/>
    <cellStyle name="Date 4 3 5 4" xfId="21783" xr:uid="{00000000-0005-0000-0000-00003A530000}"/>
    <cellStyle name="Date 4 3 5 4 2" xfId="21784" xr:uid="{00000000-0005-0000-0000-00003B530000}"/>
    <cellStyle name="Date 4 3 5 4 2 2" xfId="21785" xr:uid="{00000000-0005-0000-0000-00003C530000}"/>
    <cellStyle name="Date 4 3 5 4 2 3" xfId="21786" xr:uid="{00000000-0005-0000-0000-00003D530000}"/>
    <cellStyle name="Date 4 3 5 4 2 3 2" xfId="21787" xr:uid="{00000000-0005-0000-0000-00003E530000}"/>
    <cellStyle name="Date 4 3 5 4 2 4" xfId="21788" xr:uid="{00000000-0005-0000-0000-00003F530000}"/>
    <cellStyle name="Date 4 3 5 4 3" xfId="21789" xr:uid="{00000000-0005-0000-0000-000040530000}"/>
    <cellStyle name="Date 4 3 5 4 3 2" xfId="21790" xr:uid="{00000000-0005-0000-0000-000041530000}"/>
    <cellStyle name="Date 4 3 5 4 3 2 2" xfId="21791" xr:uid="{00000000-0005-0000-0000-000042530000}"/>
    <cellStyle name="Date 4 3 5 4 4" xfId="21792" xr:uid="{00000000-0005-0000-0000-000043530000}"/>
    <cellStyle name="Date 4 3 5 4 5" xfId="21793" xr:uid="{00000000-0005-0000-0000-000044530000}"/>
    <cellStyle name="Date 4 3 5 4 6" xfId="21794" xr:uid="{00000000-0005-0000-0000-000045530000}"/>
    <cellStyle name="Date 4 3 5 4 7" xfId="21795" xr:uid="{00000000-0005-0000-0000-000046530000}"/>
    <cellStyle name="Date 4 3 5 5" xfId="21796" xr:uid="{00000000-0005-0000-0000-000047530000}"/>
    <cellStyle name="Date 4 3 5 5 2" xfId="21797" xr:uid="{00000000-0005-0000-0000-000048530000}"/>
    <cellStyle name="Date 4 3 5 5 3" xfId="21798" xr:uid="{00000000-0005-0000-0000-000049530000}"/>
    <cellStyle name="Date 4 3 5 5 3 2" xfId="21799" xr:uid="{00000000-0005-0000-0000-00004A530000}"/>
    <cellStyle name="Date 4 3 5 6" xfId="21800" xr:uid="{00000000-0005-0000-0000-00004B530000}"/>
    <cellStyle name="Date 4 3 5 7" xfId="21801" xr:uid="{00000000-0005-0000-0000-00004C530000}"/>
    <cellStyle name="Date 4 3 5 8" xfId="21802" xr:uid="{00000000-0005-0000-0000-00004D530000}"/>
    <cellStyle name="Date 4 3 5 9" xfId="21803" xr:uid="{00000000-0005-0000-0000-00004E530000}"/>
    <cellStyle name="Date 4 3 6" xfId="21804" xr:uid="{00000000-0005-0000-0000-00004F530000}"/>
    <cellStyle name="Date 4 3 6 2" xfId="21805" xr:uid="{00000000-0005-0000-0000-000050530000}"/>
    <cellStyle name="Date 4 3 6 2 2" xfId="21806" xr:uid="{00000000-0005-0000-0000-000051530000}"/>
    <cellStyle name="Date 4 3 6 2 2 2" xfId="21807" xr:uid="{00000000-0005-0000-0000-000052530000}"/>
    <cellStyle name="Date 4 3 6 2 2 3" xfId="21808" xr:uid="{00000000-0005-0000-0000-000053530000}"/>
    <cellStyle name="Date 4 3 6 2 2 3 2" xfId="21809" xr:uid="{00000000-0005-0000-0000-000054530000}"/>
    <cellStyle name="Date 4 3 6 2 2 4" xfId="21810" xr:uid="{00000000-0005-0000-0000-000055530000}"/>
    <cellStyle name="Date 4 3 6 2 3" xfId="21811" xr:uid="{00000000-0005-0000-0000-000056530000}"/>
    <cellStyle name="Date 4 3 6 2 3 2" xfId="21812" xr:uid="{00000000-0005-0000-0000-000057530000}"/>
    <cellStyle name="Date 4 3 6 2 3 2 2" xfId="21813" xr:uid="{00000000-0005-0000-0000-000058530000}"/>
    <cellStyle name="Date 4 3 6 2 4" xfId="21814" xr:uid="{00000000-0005-0000-0000-000059530000}"/>
    <cellStyle name="Date 4 3 6 2 5" xfId="21815" xr:uid="{00000000-0005-0000-0000-00005A530000}"/>
    <cellStyle name="Date 4 3 6 2 6" xfId="21816" xr:uid="{00000000-0005-0000-0000-00005B530000}"/>
    <cellStyle name="Date 4 3 6 2 7" xfId="21817" xr:uid="{00000000-0005-0000-0000-00005C530000}"/>
    <cellStyle name="Date 4 3 6 3" xfId="21818" xr:uid="{00000000-0005-0000-0000-00005D530000}"/>
    <cellStyle name="Date 4 3 6 3 2" xfId="21819" xr:uid="{00000000-0005-0000-0000-00005E530000}"/>
    <cellStyle name="Date 4 3 6 3 3" xfId="21820" xr:uid="{00000000-0005-0000-0000-00005F530000}"/>
    <cellStyle name="Date 4 3 6 3 3 2" xfId="21821" xr:uid="{00000000-0005-0000-0000-000060530000}"/>
    <cellStyle name="Date 4 3 6 3 4" xfId="21822" xr:uid="{00000000-0005-0000-0000-000061530000}"/>
    <cellStyle name="Date 4 3 6 4" xfId="21823" xr:uid="{00000000-0005-0000-0000-000062530000}"/>
    <cellStyle name="Date 4 3 6 4 2" xfId="21824" xr:uid="{00000000-0005-0000-0000-000063530000}"/>
    <cellStyle name="Date 4 3 6 4 2 2" xfId="21825" xr:uid="{00000000-0005-0000-0000-000064530000}"/>
    <cellStyle name="Date 4 3 6 5" xfId="21826" xr:uid="{00000000-0005-0000-0000-000065530000}"/>
    <cellStyle name="Date 4 3 6 6" xfId="21827" xr:uid="{00000000-0005-0000-0000-000066530000}"/>
    <cellStyle name="Date 4 3 6 7" xfId="21828" xr:uid="{00000000-0005-0000-0000-000067530000}"/>
    <cellStyle name="Date 4 3 6 8" xfId="21829" xr:uid="{00000000-0005-0000-0000-000068530000}"/>
    <cellStyle name="Date 4 3 7" xfId="21830" xr:uid="{00000000-0005-0000-0000-000069530000}"/>
    <cellStyle name="Date 4 3 7 2" xfId="21831" xr:uid="{00000000-0005-0000-0000-00006A530000}"/>
    <cellStyle name="Date 4 3 7 2 2" xfId="21832" xr:uid="{00000000-0005-0000-0000-00006B530000}"/>
    <cellStyle name="Date 4 3 7 2 3" xfId="21833" xr:uid="{00000000-0005-0000-0000-00006C530000}"/>
    <cellStyle name="Date 4 3 7 2 3 2" xfId="21834" xr:uid="{00000000-0005-0000-0000-00006D530000}"/>
    <cellStyle name="Date 4 3 7 2 4" xfId="21835" xr:uid="{00000000-0005-0000-0000-00006E530000}"/>
    <cellStyle name="Date 4 3 7 3" xfId="21836" xr:uid="{00000000-0005-0000-0000-00006F530000}"/>
    <cellStyle name="Date 4 3 7 3 2" xfId="21837" xr:uid="{00000000-0005-0000-0000-000070530000}"/>
    <cellStyle name="Date 4 3 7 3 2 2" xfId="21838" xr:uid="{00000000-0005-0000-0000-000071530000}"/>
    <cellStyle name="Date 4 3 7 4" xfId="21839" xr:uid="{00000000-0005-0000-0000-000072530000}"/>
    <cellStyle name="Date 4 3 7 5" xfId="21840" xr:uid="{00000000-0005-0000-0000-000073530000}"/>
    <cellStyle name="Date 4 3 7 6" xfId="21841" xr:uid="{00000000-0005-0000-0000-000074530000}"/>
    <cellStyle name="Date 4 3 7 7" xfId="21842" xr:uid="{00000000-0005-0000-0000-000075530000}"/>
    <cellStyle name="Date 4 3 8" xfId="21843" xr:uid="{00000000-0005-0000-0000-000076530000}"/>
    <cellStyle name="Date 4 3 8 2" xfId="21844" xr:uid="{00000000-0005-0000-0000-000077530000}"/>
    <cellStyle name="Date 4 3 8 3" xfId="21845" xr:uid="{00000000-0005-0000-0000-000078530000}"/>
    <cellStyle name="Date 4 3 8 3 2" xfId="21846" xr:uid="{00000000-0005-0000-0000-000079530000}"/>
    <cellStyle name="Date 4 3 9" xfId="21847" xr:uid="{00000000-0005-0000-0000-00007A530000}"/>
    <cellStyle name="Date 4 4" xfId="151" xr:uid="{00000000-0005-0000-0000-00007B530000}"/>
    <cellStyle name="Date 4 4 10" xfId="21848" xr:uid="{00000000-0005-0000-0000-00007C530000}"/>
    <cellStyle name="Date 4 4 11" xfId="21849" xr:uid="{00000000-0005-0000-0000-00007D530000}"/>
    <cellStyle name="Date 4 4 12" xfId="21850" xr:uid="{00000000-0005-0000-0000-00007E530000}"/>
    <cellStyle name="Date 4 4 2" xfId="21851" xr:uid="{00000000-0005-0000-0000-00007F530000}"/>
    <cellStyle name="Date 4 4 2 2" xfId="21852" xr:uid="{00000000-0005-0000-0000-000080530000}"/>
    <cellStyle name="Date 4 4 2 2 10" xfId="21853" xr:uid="{00000000-0005-0000-0000-000081530000}"/>
    <cellStyle name="Date 4 4 2 2 11" xfId="21854" xr:uid="{00000000-0005-0000-0000-000082530000}"/>
    <cellStyle name="Date 4 4 2 2 2" xfId="21855" xr:uid="{00000000-0005-0000-0000-000083530000}"/>
    <cellStyle name="Date 4 4 2 2 2 2" xfId="21856" xr:uid="{00000000-0005-0000-0000-000084530000}"/>
    <cellStyle name="Date 4 4 2 2 2 2 2" xfId="21857" xr:uid="{00000000-0005-0000-0000-000085530000}"/>
    <cellStyle name="Date 4 4 2 2 2 2 2 2" xfId="21858" xr:uid="{00000000-0005-0000-0000-000086530000}"/>
    <cellStyle name="Date 4 4 2 2 2 2 2 2 2" xfId="21859" xr:uid="{00000000-0005-0000-0000-000087530000}"/>
    <cellStyle name="Date 4 4 2 2 2 2 2 2 2 2" xfId="21860" xr:uid="{00000000-0005-0000-0000-000088530000}"/>
    <cellStyle name="Date 4 4 2 2 2 2 2 2 2 3" xfId="21861" xr:uid="{00000000-0005-0000-0000-000089530000}"/>
    <cellStyle name="Date 4 4 2 2 2 2 2 2 2 3 2" xfId="21862" xr:uid="{00000000-0005-0000-0000-00008A530000}"/>
    <cellStyle name="Date 4 4 2 2 2 2 2 2 2 4" xfId="21863" xr:uid="{00000000-0005-0000-0000-00008B530000}"/>
    <cellStyle name="Date 4 4 2 2 2 2 2 2 3" xfId="21864" xr:uid="{00000000-0005-0000-0000-00008C530000}"/>
    <cellStyle name="Date 4 4 2 2 2 2 2 2 3 2" xfId="21865" xr:uid="{00000000-0005-0000-0000-00008D530000}"/>
    <cellStyle name="Date 4 4 2 2 2 2 2 2 3 2 2" xfId="21866" xr:uid="{00000000-0005-0000-0000-00008E530000}"/>
    <cellStyle name="Date 4 4 2 2 2 2 2 2 4" xfId="21867" xr:uid="{00000000-0005-0000-0000-00008F530000}"/>
    <cellStyle name="Date 4 4 2 2 2 2 2 2 5" xfId="21868" xr:uid="{00000000-0005-0000-0000-000090530000}"/>
    <cellStyle name="Date 4 4 2 2 2 2 2 2 6" xfId="21869" xr:uid="{00000000-0005-0000-0000-000091530000}"/>
    <cellStyle name="Date 4 4 2 2 2 2 2 2 7" xfId="21870" xr:uid="{00000000-0005-0000-0000-000092530000}"/>
    <cellStyle name="Date 4 4 2 2 2 2 2 3" xfId="21871" xr:uid="{00000000-0005-0000-0000-000093530000}"/>
    <cellStyle name="Date 4 4 2 2 2 2 2 3 2" xfId="21872" xr:uid="{00000000-0005-0000-0000-000094530000}"/>
    <cellStyle name="Date 4 4 2 2 2 2 2 3 3" xfId="21873" xr:uid="{00000000-0005-0000-0000-000095530000}"/>
    <cellStyle name="Date 4 4 2 2 2 2 2 3 3 2" xfId="21874" xr:uid="{00000000-0005-0000-0000-000096530000}"/>
    <cellStyle name="Date 4 4 2 2 2 2 2 3 4" xfId="21875" xr:uid="{00000000-0005-0000-0000-000097530000}"/>
    <cellStyle name="Date 4 4 2 2 2 2 2 4" xfId="21876" xr:uid="{00000000-0005-0000-0000-000098530000}"/>
    <cellStyle name="Date 4 4 2 2 2 2 2 4 2" xfId="21877" xr:uid="{00000000-0005-0000-0000-000099530000}"/>
    <cellStyle name="Date 4 4 2 2 2 2 2 4 2 2" xfId="21878" xr:uid="{00000000-0005-0000-0000-00009A530000}"/>
    <cellStyle name="Date 4 4 2 2 2 2 2 5" xfId="21879" xr:uid="{00000000-0005-0000-0000-00009B530000}"/>
    <cellStyle name="Date 4 4 2 2 2 2 2 6" xfId="21880" xr:uid="{00000000-0005-0000-0000-00009C530000}"/>
    <cellStyle name="Date 4 4 2 2 2 2 2 7" xfId="21881" xr:uid="{00000000-0005-0000-0000-00009D530000}"/>
    <cellStyle name="Date 4 4 2 2 2 2 2 8" xfId="21882" xr:uid="{00000000-0005-0000-0000-00009E530000}"/>
    <cellStyle name="Date 4 4 2 2 2 2 3" xfId="21883" xr:uid="{00000000-0005-0000-0000-00009F530000}"/>
    <cellStyle name="Date 4 4 2 2 2 2 3 2" xfId="21884" xr:uid="{00000000-0005-0000-0000-0000A0530000}"/>
    <cellStyle name="Date 4 4 2 2 2 2 3 2 2" xfId="21885" xr:uid="{00000000-0005-0000-0000-0000A1530000}"/>
    <cellStyle name="Date 4 4 2 2 2 2 3 2 3" xfId="21886" xr:uid="{00000000-0005-0000-0000-0000A2530000}"/>
    <cellStyle name="Date 4 4 2 2 2 2 3 2 3 2" xfId="21887" xr:uid="{00000000-0005-0000-0000-0000A3530000}"/>
    <cellStyle name="Date 4 4 2 2 2 2 3 2 4" xfId="21888" xr:uid="{00000000-0005-0000-0000-0000A4530000}"/>
    <cellStyle name="Date 4 4 2 2 2 2 3 3" xfId="21889" xr:uid="{00000000-0005-0000-0000-0000A5530000}"/>
    <cellStyle name="Date 4 4 2 2 2 2 3 3 2" xfId="21890" xr:uid="{00000000-0005-0000-0000-0000A6530000}"/>
    <cellStyle name="Date 4 4 2 2 2 2 3 3 2 2" xfId="21891" xr:uid="{00000000-0005-0000-0000-0000A7530000}"/>
    <cellStyle name="Date 4 4 2 2 2 2 3 4" xfId="21892" xr:uid="{00000000-0005-0000-0000-0000A8530000}"/>
    <cellStyle name="Date 4 4 2 2 2 2 3 5" xfId="21893" xr:uid="{00000000-0005-0000-0000-0000A9530000}"/>
    <cellStyle name="Date 4 4 2 2 2 2 3 6" xfId="21894" xr:uid="{00000000-0005-0000-0000-0000AA530000}"/>
    <cellStyle name="Date 4 4 2 2 2 2 3 7" xfId="21895" xr:uid="{00000000-0005-0000-0000-0000AB530000}"/>
    <cellStyle name="Date 4 4 2 2 2 2 4" xfId="21896" xr:uid="{00000000-0005-0000-0000-0000AC530000}"/>
    <cellStyle name="Date 4 4 2 2 2 2 4 2" xfId="21897" xr:uid="{00000000-0005-0000-0000-0000AD530000}"/>
    <cellStyle name="Date 4 4 2 2 2 2 4 3" xfId="21898" xr:uid="{00000000-0005-0000-0000-0000AE530000}"/>
    <cellStyle name="Date 4 4 2 2 2 2 4 3 2" xfId="21899" xr:uid="{00000000-0005-0000-0000-0000AF530000}"/>
    <cellStyle name="Date 4 4 2 2 2 2 5" xfId="21900" xr:uid="{00000000-0005-0000-0000-0000B0530000}"/>
    <cellStyle name="Date 4 4 2 2 2 3" xfId="21901" xr:uid="{00000000-0005-0000-0000-0000B1530000}"/>
    <cellStyle name="Date 4 4 2 2 2 3 2" xfId="21902" xr:uid="{00000000-0005-0000-0000-0000B2530000}"/>
    <cellStyle name="Date 4 4 2 2 2 3 2 2" xfId="21903" xr:uid="{00000000-0005-0000-0000-0000B3530000}"/>
    <cellStyle name="Date 4 4 2 2 2 3 2 2 2" xfId="21904" xr:uid="{00000000-0005-0000-0000-0000B4530000}"/>
    <cellStyle name="Date 4 4 2 2 2 3 2 2 3" xfId="21905" xr:uid="{00000000-0005-0000-0000-0000B5530000}"/>
    <cellStyle name="Date 4 4 2 2 2 3 2 2 3 2" xfId="21906" xr:uid="{00000000-0005-0000-0000-0000B6530000}"/>
    <cellStyle name="Date 4 4 2 2 2 3 2 2 4" xfId="21907" xr:uid="{00000000-0005-0000-0000-0000B7530000}"/>
    <cellStyle name="Date 4 4 2 2 2 3 2 3" xfId="21908" xr:uid="{00000000-0005-0000-0000-0000B8530000}"/>
    <cellStyle name="Date 4 4 2 2 2 3 2 3 2" xfId="21909" xr:uid="{00000000-0005-0000-0000-0000B9530000}"/>
    <cellStyle name="Date 4 4 2 2 2 3 2 3 2 2" xfId="21910" xr:uid="{00000000-0005-0000-0000-0000BA530000}"/>
    <cellStyle name="Date 4 4 2 2 2 3 2 4" xfId="21911" xr:uid="{00000000-0005-0000-0000-0000BB530000}"/>
    <cellStyle name="Date 4 4 2 2 2 3 2 5" xfId="21912" xr:uid="{00000000-0005-0000-0000-0000BC530000}"/>
    <cellStyle name="Date 4 4 2 2 2 3 2 6" xfId="21913" xr:uid="{00000000-0005-0000-0000-0000BD530000}"/>
    <cellStyle name="Date 4 4 2 2 2 3 2 7" xfId="21914" xr:uid="{00000000-0005-0000-0000-0000BE530000}"/>
    <cellStyle name="Date 4 4 2 2 2 3 3" xfId="21915" xr:uid="{00000000-0005-0000-0000-0000BF530000}"/>
    <cellStyle name="Date 4 4 2 2 2 3 3 2" xfId="21916" xr:uid="{00000000-0005-0000-0000-0000C0530000}"/>
    <cellStyle name="Date 4 4 2 2 2 3 3 3" xfId="21917" xr:uid="{00000000-0005-0000-0000-0000C1530000}"/>
    <cellStyle name="Date 4 4 2 2 2 3 3 3 2" xfId="21918" xr:uid="{00000000-0005-0000-0000-0000C2530000}"/>
    <cellStyle name="Date 4 4 2 2 2 3 3 4" xfId="21919" xr:uid="{00000000-0005-0000-0000-0000C3530000}"/>
    <cellStyle name="Date 4 4 2 2 2 3 4" xfId="21920" xr:uid="{00000000-0005-0000-0000-0000C4530000}"/>
    <cellStyle name="Date 4 4 2 2 2 3 4 2" xfId="21921" xr:uid="{00000000-0005-0000-0000-0000C5530000}"/>
    <cellStyle name="Date 4 4 2 2 2 3 4 2 2" xfId="21922" xr:uid="{00000000-0005-0000-0000-0000C6530000}"/>
    <cellStyle name="Date 4 4 2 2 2 3 5" xfId="21923" xr:uid="{00000000-0005-0000-0000-0000C7530000}"/>
    <cellStyle name="Date 4 4 2 2 2 3 6" xfId="21924" xr:uid="{00000000-0005-0000-0000-0000C8530000}"/>
    <cellStyle name="Date 4 4 2 2 2 3 7" xfId="21925" xr:uid="{00000000-0005-0000-0000-0000C9530000}"/>
    <cellStyle name="Date 4 4 2 2 2 3 8" xfId="21926" xr:uid="{00000000-0005-0000-0000-0000CA530000}"/>
    <cellStyle name="Date 4 4 2 2 2 4" xfId="21927" xr:uid="{00000000-0005-0000-0000-0000CB530000}"/>
    <cellStyle name="Date 4 4 2 2 2 4 2" xfId="21928" xr:uid="{00000000-0005-0000-0000-0000CC530000}"/>
    <cellStyle name="Date 4 4 2 2 2 4 2 2" xfId="21929" xr:uid="{00000000-0005-0000-0000-0000CD530000}"/>
    <cellStyle name="Date 4 4 2 2 2 4 2 3" xfId="21930" xr:uid="{00000000-0005-0000-0000-0000CE530000}"/>
    <cellStyle name="Date 4 4 2 2 2 4 2 3 2" xfId="21931" xr:uid="{00000000-0005-0000-0000-0000CF530000}"/>
    <cellStyle name="Date 4 4 2 2 2 4 2 4" xfId="21932" xr:uid="{00000000-0005-0000-0000-0000D0530000}"/>
    <cellStyle name="Date 4 4 2 2 2 4 3" xfId="21933" xr:uid="{00000000-0005-0000-0000-0000D1530000}"/>
    <cellStyle name="Date 4 4 2 2 2 4 3 2" xfId="21934" xr:uid="{00000000-0005-0000-0000-0000D2530000}"/>
    <cellStyle name="Date 4 4 2 2 2 4 3 2 2" xfId="21935" xr:uid="{00000000-0005-0000-0000-0000D3530000}"/>
    <cellStyle name="Date 4 4 2 2 2 4 4" xfId="21936" xr:uid="{00000000-0005-0000-0000-0000D4530000}"/>
    <cellStyle name="Date 4 4 2 2 2 4 5" xfId="21937" xr:uid="{00000000-0005-0000-0000-0000D5530000}"/>
    <cellStyle name="Date 4 4 2 2 2 4 6" xfId="21938" xr:uid="{00000000-0005-0000-0000-0000D6530000}"/>
    <cellStyle name="Date 4 4 2 2 2 4 7" xfId="21939" xr:uid="{00000000-0005-0000-0000-0000D7530000}"/>
    <cellStyle name="Date 4 4 2 2 2 5" xfId="21940" xr:uid="{00000000-0005-0000-0000-0000D8530000}"/>
    <cellStyle name="Date 4 4 2 2 2 5 2" xfId="21941" xr:uid="{00000000-0005-0000-0000-0000D9530000}"/>
    <cellStyle name="Date 4 4 2 2 2 5 3" xfId="21942" xr:uid="{00000000-0005-0000-0000-0000DA530000}"/>
    <cellStyle name="Date 4 4 2 2 2 5 3 2" xfId="21943" xr:uid="{00000000-0005-0000-0000-0000DB530000}"/>
    <cellStyle name="Date 4 4 2 2 2 6" xfId="21944" xr:uid="{00000000-0005-0000-0000-0000DC530000}"/>
    <cellStyle name="Date 4 4 2 2 2 7" xfId="21945" xr:uid="{00000000-0005-0000-0000-0000DD530000}"/>
    <cellStyle name="Date 4 4 2 2 2 8" xfId="21946" xr:uid="{00000000-0005-0000-0000-0000DE530000}"/>
    <cellStyle name="Date 4 4 2 2 2 9" xfId="21947" xr:uid="{00000000-0005-0000-0000-0000DF530000}"/>
    <cellStyle name="Date 4 4 2 2 3" xfId="21948" xr:uid="{00000000-0005-0000-0000-0000E0530000}"/>
    <cellStyle name="Date 4 4 2 2 3 2" xfId="21949" xr:uid="{00000000-0005-0000-0000-0000E1530000}"/>
    <cellStyle name="Date 4 4 2 2 3 2 2" xfId="21950" xr:uid="{00000000-0005-0000-0000-0000E2530000}"/>
    <cellStyle name="Date 4 4 2 2 3 2 2 2" xfId="21951" xr:uid="{00000000-0005-0000-0000-0000E3530000}"/>
    <cellStyle name="Date 4 4 2 2 3 2 2 2 2" xfId="21952" xr:uid="{00000000-0005-0000-0000-0000E4530000}"/>
    <cellStyle name="Date 4 4 2 2 3 2 2 2 3" xfId="21953" xr:uid="{00000000-0005-0000-0000-0000E5530000}"/>
    <cellStyle name="Date 4 4 2 2 3 2 2 2 3 2" xfId="21954" xr:uid="{00000000-0005-0000-0000-0000E6530000}"/>
    <cellStyle name="Date 4 4 2 2 3 2 2 2 4" xfId="21955" xr:uid="{00000000-0005-0000-0000-0000E7530000}"/>
    <cellStyle name="Date 4 4 2 2 3 2 2 3" xfId="21956" xr:uid="{00000000-0005-0000-0000-0000E8530000}"/>
    <cellStyle name="Date 4 4 2 2 3 2 2 3 2" xfId="21957" xr:uid="{00000000-0005-0000-0000-0000E9530000}"/>
    <cellStyle name="Date 4 4 2 2 3 2 2 3 2 2" xfId="21958" xr:uid="{00000000-0005-0000-0000-0000EA530000}"/>
    <cellStyle name="Date 4 4 2 2 3 2 2 4" xfId="21959" xr:uid="{00000000-0005-0000-0000-0000EB530000}"/>
    <cellStyle name="Date 4 4 2 2 3 2 2 5" xfId="21960" xr:uid="{00000000-0005-0000-0000-0000EC530000}"/>
    <cellStyle name="Date 4 4 2 2 3 2 2 6" xfId="21961" xr:uid="{00000000-0005-0000-0000-0000ED530000}"/>
    <cellStyle name="Date 4 4 2 2 3 2 2 7" xfId="21962" xr:uid="{00000000-0005-0000-0000-0000EE530000}"/>
    <cellStyle name="Date 4 4 2 2 3 2 3" xfId="21963" xr:uid="{00000000-0005-0000-0000-0000EF530000}"/>
    <cellStyle name="Date 4 4 2 2 3 2 3 2" xfId="21964" xr:uid="{00000000-0005-0000-0000-0000F0530000}"/>
    <cellStyle name="Date 4 4 2 2 3 2 3 3" xfId="21965" xr:uid="{00000000-0005-0000-0000-0000F1530000}"/>
    <cellStyle name="Date 4 4 2 2 3 2 3 3 2" xfId="21966" xr:uid="{00000000-0005-0000-0000-0000F2530000}"/>
    <cellStyle name="Date 4 4 2 2 3 2 3 4" xfId="21967" xr:uid="{00000000-0005-0000-0000-0000F3530000}"/>
    <cellStyle name="Date 4 4 2 2 3 2 4" xfId="21968" xr:uid="{00000000-0005-0000-0000-0000F4530000}"/>
    <cellStyle name="Date 4 4 2 2 3 2 4 2" xfId="21969" xr:uid="{00000000-0005-0000-0000-0000F5530000}"/>
    <cellStyle name="Date 4 4 2 2 3 2 4 2 2" xfId="21970" xr:uid="{00000000-0005-0000-0000-0000F6530000}"/>
    <cellStyle name="Date 4 4 2 2 3 2 5" xfId="21971" xr:uid="{00000000-0005-0000-0000-0000F7530000}"/>
    <cellStyle name="Date 4 4 2 2 3 2 6" xfId="21972" xr:uid="{00000000-0005-0000-0000-0000F8530000}"/>
    <cellStyle name="Date 4 4 2 2 3 2 7" xfId="21973" xr:uid="{00000000-0005-0000-0000-0000F9530000}"/>
    <cellStyle name="Date 4 4 2 2 3 2 8" xfId="21974" xr:uid="{00000000-0005-0000-0000-0000FA530000}"/>
    <cellStyle name="Date 4 4 2 2 3 3" xfId="21975" xr:uid="{00000000-0005-0000-0000-0000FB530000}"/>
    <cellStyle name="Date 4 4 2 2 3 3 2" xfId="21976" xr:uid="{00000000-0005-0000-0000-0000FC530000}"/>
    <cellStyle name="Date 4 4 2 2 3 3 2 2" xfId="21977" xr:uid="{00000000-0005-0000-0000-0000FD530000}"/>
    <cellStyle name="Date 4 4 2 2 3 3 2 3" xfId="21978" xr:uid="{00000000-0005-0000-0000-0000FE530000}"/>
    <cellStyle name="Date 4 4 2 2 3 3 2 3 2" xfId="21979" xr:uid="{00000000-0005-0000-0000-0000FF530000}"/>
    <cellStyle name="Date 4 4 2 2 3 3 2 4" xfId="21980" xr:uid="{00000000-0005-0000-0000-000000540000}"/>
    <cellStyle name="Date 4 4 2 2 3 3 3" xfId="21981" xr:uid="{00000000-0005-0000-0000-000001540000}"/>
    <cellStyle name="Date 4 4 2 2 3 3 3 2" xfId="21982" xr:uid="{00000000-0005-0000-0000-000002540000}"/>
    <cellStyle name="Date 4 4 2 2 3 3 3 2 2" xfId="21983" xr:uid="{00000000-0005-0000-0000-000003540000}"/>
    <cellStyle name="Date 4 4 2 2 3 3 4" xfId="21984" xr:uid="{00000000-0005-0000-0000-000004540000}"/>
    <cellStyle name="Date 4 4 2 2 3 3 5" xfId="21985" xr:uid="{00000000-0005-0000-0000-000005540000}"/>
    <cellStyle name="Date 4 4 2 2 3 3 6" xfId="21986" xr:uid="{00000000-0005-0000-0000-000006540000}"/>
    <cellStyle name="Date 4 4 2 2 3 3 7" xfId="21987" xr:uid="{00000000-0005-0000-0000-000007540000}"/>
    <cellStyle name="Date 4 4 2 2 3 4" xfId="21988" xr:uid="{00000000-0005-0000-0000-000008540000}"/>
    <cellStyle name="Date 4 4 2 2 3 4 2" xfId="21989" xr:uid="{00000000-0005-0000-0000-000009540000}"/>
    <cellStyle name="Date 4 4 2 2 3 4 3" xfId="21990" xr:uid="{00000000-0005-0000-0000-00000A540000}"/>
    <cellStyle name="Date 4 4 2 2 3 4 3 2" xfId="21991" xr:uid="{00000000-0005-0000-0000-00000B540000}"/>
    <cellStyle name="Date 4 4 2 2 3 5" xfId="21992" xr:uid="{00000000-0005-0000-0000-00000C540000}"/>
    <cellStyle name="Date 4 4 2 2 4" xfId="21993" xr:uid="{00000000-0005-0000-0000-00000D540000}"/>
    <cellStyle name="Date 4 4 2 2 4 2" xfId="21994" xr:uid="{00000000-0005-0000-0000-00000E540000}"/>
    <cellStyle name="Date 4 4 2 2 4 2 2" xfId="21995" xr:uid="{00000000-0005-0000-0000-00000F540000}"/>
    <cellStyle name="Date 4 4 2 2 4 2 2 2" xfId="21996" xr:uid="{00000000-0005-0000-0000-000010540000}"/>
    <cellStyle name="Date 4 4 2 2 4 2 2 2 2" xfId="21997" xr:uid="{00000000-0005-0000-0000-000011540000}"/>
    <cellStyle name="Date 4 4 2 2 4 2 2 2 2 2" xfId="21998" xr:uid="{00000000-0005-0000-0000-000012540000}"/>
    <cellStyle name="Date 4 4 2 2 4 2 2 2 2 3" xfId="21999" xr:uid="{00000000-0005-0000-0000-000013540000}"/>
    <cellStyle name="Date 4 4 2 2 4 2 2 2 2 3 2" xfId="22000" xr:uid="{00000000-0005-0000-0000-000014540000}"/>
    <cellStyle name="Date 4 4 2 2 4 2 2 2 2 4" xfId="22001" xr:uid="{00000000-0005-0000-0000-000015540000}"/>
    <cellStyle name="Date 4 4 2 2 4 2 2 2 3" xfId="22002" xr:uid="{00000000-0005-0000-0000-000016540000}"/>
    <cellStyle name="Date 4 4 2 2 4 2 2 2 3 2" xfId="22003" xr:uid="{00000000-0005-0000-0000-000017540000}"/>
    <cellStyle name="Date 4 4 2 2 4 2 2 2 3 2 2" xfId="22004" xr:uid="{00000000-0005-0000-0000-000018540000}"/>
    <cellStyle name="Date 4 4 2 2 4 2 2 2 4" xfId="22005" xr:uid="{00000000-0005-0000-0000-000019540000}"/>
    <cellStyle name="Date 4 4 2 2 4 2 2 2 5" xfId="22006" xr:uid="{00000000-0005-0000-0000-00001A540000}"/>
    <cellStyle name="Date 4 4 2 2 4 2 2 2 6" xfId="22007" xr:uid="{00000000-0005-0000-0000-00001B540000}"/>
    <cellStyle name="Date 4 4 2 2 4 2 2 2 7" xfId="22008" xr:uid="{00000000-0005-0000-0000-00001C540000}"/>
    <cellStyle name="Date 4 4 2 2 4 2 2 3" xfId="22009" xr:uid="{00000000-0005-0000-0000-00001D540000}"/>
    <cellStyle name="Date 4 4 2 2 4 2 2 3 2" xfId="22010" xr:uid="{00000000-0005-0000-0000-00001E540000}"/>
    <cellStyle name="Date 4 4 2 2 4 2 2 3 3" xfId="22011" xr:uid="{00000000-0005-0000-0000-00001F540000}"/>
    <cellStyle name="Date 4 4 2 2 4 2 2 3 3 2" xfId="22012" xr:uid="{00000000-0005-0000-0000-000020540000}"/>
    <cellStyle name="Date 4 4 2 2 4 2 2 3 4" xfId="22013" xr:uid="{00000000-0005-0000-0000-000021540000}"/>
    <cellStyle name="Date 4 4 2 2 4 2 2 4" xfId="22014" xr:uid="{00000000-0005-0000-0000-000022540000}"/>
    <cellStyle name="Date 4 4 2 2 4 2 2 4 2" xfId="22015" xr:uid="{00000000-0005-0000-0000-000023540000}"/>
    <cellStyle name="Date 4 4 2 2 4 2 2 4 2 2" xfId="22016" xr:uid="{00000000-0005-0000-0000-000024540000}"/>
    <cellStyle name="Date 4 4 2 2 4 2 2 5" xfId="22017" xr:uid="{00000000-0005-0000-0000-000025540000}"/>
    <cellStyle name="Date 4 4 2 2 4 2 2 6" xfId="22018" xr:uid="{00000000-0005-0000-0000-000026540000}"/>
    <cellStyle name="Date 4 4 2 2 4 2 2 7" xfId="22019" xr:uid="{00000000-0005-0000-0000-000027540000}"/>
    <cellStyle name="Date 4 4 2 2 4 2 2 8" xfId="22020" xr:uid="{00000000-0005-0000-0000-000028540000}"/>
    <cellStyle name="Date 4 4 2 2 4 2 3" xfId="22021" xr:uid="{00000000-0005-0000-0000-000029540000}"/>
    <cellStyle name="Date 4 4 2 2 4 2 3 2" xfId="22022" xr:uid="{00000000-0005-0000-0000-00002A540000}"/>
    <cellStyle name="Date 4 4 2 2 4 2 3 2 2" xfId="22023" xr:uid="{00000000-0005-0000-0000-00002B540000}"/>
    <cellStyle name="Date 4 4 2 2 4 2 3 2 3" xfId="22024" xr:uid="{00000000-0005-0000-0000-00002C540000}"/>
    <cellStyle name="Date 4 4 2 2 4 2 3 2 3 2" xfId="22025" xr:uid="{00000000-0005-0000-0000-00002D540000}"/>
    <cellStyle name="Date 4 4 2 2 4 2 3 2 4" xfId="22026" xr:uid="{00000000-0005-0000-0000-00002E540000}"/>
    <cellStyle name="Date 4 4 2 2 4 2 3 3" xfId="22027" xr:uid="{00000000-0005-0000-0000-00002F540000}"/>
    <cellStyle name="Date 4 4 2 2 4 2 3 3 2" xfId="22028" xr:uid="{00000000-0005-0000-0000-000030540000}"/>
    <cellStyle name="Date 4 4 2 2 4 2 3 3 2 2" xfId="22029" xr:uid="{00000000-0005-0000-0000-000031540000}"/>
    <cellStyle name="Date 4 4 2 2 4 2 3 4" xfId="22030" xr:uid="{00000000-0005-0000-0000-000032540000}"/>
    <cellStyle name="Date 4 4 2 2 4 2 3 5" xfId="22031" xr:uid="{00000000-0005-0000-0000-000033540000}"/>
    <cellStyle name="Date 4 4 2 2 4 2 3 6" xfId="22032" xr:uid="{00000000-0005-0000-0000-000034540000}"/>
    <cellStyle name="Date 4 4 2 2 4 2 3 7" xfId="22033" xr:uid="{00000000-0005-0000-0000-000035540000}"/>
    <cellStyle name="Date 4 4 2 2 4 2 4" xfId="22034" xr:uid="{00000000-0005-0000-0000-000036540000}"/>
    <cellStyle name="Date 4 4 2 2 4 2 4 2" xfId="22035" xr:uid="{00000000-0005-0000-0000-000037540000}"/>
    <cellStyle name="Date 4 4 2 2 4 2 4 3" xfId="22036" xr:uid="{00000000-0005-0000-0000-000038540000}"/>
    <cellStyle name="Date 4 4 2 2 4 2 4 3 2" xfId="22037" xr:uid="{00000000-0005-0000-0000-000039540000}"/>
    <cellStyle name="Date 4 4 2 2 4 2 5" xfId="22038" xr:uid="{00000000-0005-0000-0000-00003A540000}"/>
    <cellStyle name="Date 4 4 2 2 4 3" xfId="22039" xr:uid="{00000000-0005-0000-0000-00003B540000}"/>
    <cellStyle name="Date 4 4 2 2 4 3 2" xfId="22040" xr:uid="{00000000-0005-0000-0000-00003C540000}"/>
    <cellStyle name="Date 4 4 2 2 4 3 2 2" xfId="22041" xr:uid="{00000000-0005-0000-0000-00003D540000}"/>
    <cellStyle name="Date 4 4 2 2 4 3 2 2 2" xfId="22042" xr:uid="{00000000-0005-0000-0000-00003E540000}"/>
    <cellStyle name="Date 4 4 2 2 4 3 2 2 3" xfId="22043" xr:uid="{00000000-0005-0000-0000-00003F540000}"/>
    <cellStyle name="Date 4 4 2 2 4 3 2 2 3 2" xfId="22044" xr:uid="{00000000-0005-0000-0000-000040540000}"/>
    <cellStyle name="Date 4 4 2 2 4 3 2 2 4" xfId="22045" xr:uid="{00000000-0005-0000-0000-000041540000}"/>
    <cellStyle name="Date 4 4 2 2 4 3 2 3" xfId="22046" xr:uid="{00000000-0005-0000-0000-000042540000}"/>
    <cellStyle name="Date 4 4 2 2 4 3 2 3 2" xfId="22047" xr:uid="{00000000-0005-0000-0000-000043540000}"/>
    <cellStyle name="Date 4 4 2 2 4 3 2 3 2 2" xfId="22048" xr:uid="{00000000-0005-0000-0000-000044540000}"/>
    <cellStyle name="Date 4 4 2 2 4 3 2 4" xfId="22049" xr:uid="{00000000-0005-0000-0000-000045540000}"/>
    <cellStyle name="Date 4 4 2 2 4 3 2 5" xfId="22050" xr:uid="{00000000-0005-0000-0000-000046540000}"/>
    <cellStyle name="Date 4 4 2 2 4 3 2 6" xfId="22051" xr:uid="{00000000-0005-0000-0000-000047540000}"/>
    <cellStyle name="Date 4 4 2 2 4 3 2 7" xfId="22052" xr:uid="{00000000-0005-0000-0000-000048540000}"/>
    <cellStyle name="Date 4 4 2 2 4 3 3" xfId="22053" xr:uid="{00000000-0005-0000-0000-000049540000}"/>
    <cellStyle name="Date 4 4 2 2 4 3 3 2" xfId="22054" xr:uid="{00000000-0005-0000-0000-00004A540000}"/>
    <cellStyle name="Date 4 4 2 2 4 3 3 3" xfId="22055" xr:uid="{00000000-0005-0000-0000-00004B540000}"/>
    <cellStyle name="Date 4 4 2 2 4 3 3 3 2" xfId="22056" xr:uid="{00000000-0005-0000-0000-00004C540000}"/>
    <cellStyle name="Date 4 4 2 2 4 3 3 4" xfId="22057" xr:uid="{00000000-0005-0000-0000-00004D540000}"/>
    <cellStyle name="Date 4 4 2 2 4 3 4" xfId="22058" xr:uid="{00000000-0005-0000-0000-00004E540000}"/>
    <cellStyle name="Date 4 4 2 2 4 3 4 2" xfId="22059" xr:uid="{00000000-0005-0000-0000-00004F540000}"/>
    <cellStyle name="Date 4 4 2 2 4 3 4 2 2" xfId="22060" xr:uid="{00000000-0005-0000-0000-000050540000}"/>
    <cellStyle name="Date 4 4 2 2 4 3 5" xfId="22061" xr:uid="{00000000-0005-0000-0000-000051540000}"/>
    <cellStyle name="Date 4 4 2 2 4 3 6" xfId="22062" xr:uid="{00000000-0005-0000-0000-000052540000}"/>
    <cellStyle name="Date 4 4 2 2 4 3 7" xfId="22063" xr:uid="{00000000-0005-0000-0000-000053540000}"/>
    <cellStyle name="Date 4 4 2 2 4 3 8" xfId="22064" xr:uid="{00000000-0005-0000-0000-000054540000}"/>
    <cellStyle name="Date 4 4 2 2 4 4" xfId="22065" xr:uid="{00000000-0005-0000-0000-000055540000}"/>
    <cellStyle name="Date 4 4 2 2 4 4 2" xfId="22066" xr:uid="{00000000-0005-0000-0000-000056540000}"/>
    <cellStyle name="Date 4 4 2 2 4 4 2 2" xfId="22067" xr:uid="{00000000-0005-0000-0000-000057540000}"/>
    <cellStyle name="Date 4 4 2 2 4 4 2 3" xfId="22068" xr:uid="{00000000-0005-0000-0000-000058540000}"/>
    <cellStyle name="Date 4 4 2 2 4 4 2 3 2" xfId="22069" xr:uid="{00000000-0005-0000-0000-000059540000}"/>
    <cellStyle name="Date 4 4 2 2 4 4 2 4" xfId="22070" xr:uid="{00000000-0005-0000-0000-00005A540000}"/>
    <cellStyle name="Date 4 4 2 2 4 4 3" xfId="22071" xr:uid="{00000000-0005-0000-0000-00005B540000}"/>
    <cellStyle name="Date 4 4 2 2 4 4 3 2" xfId="22072" xr:uid="{00000000-0005-0000-0000-00005C540000}"/>
    <cellStyle name="Date 4 4 2 2 4 4 3 2 2" xfId="22073" xr:uid="{00000000-0005-0000-0000-00005D540000}"/>
    <cellStyle name="Date 4 4 2 2 4 4 4" xfId="22074" xr:uid="{00000000-0005-0000-0000-00005E540000}"/>
    <cellStyle name="Date 4 4 2 2 4 4 5" xfId="22075" xr:uid="{00000000-0005-0000-0000-00005F540000}"/>
    <cellStyle name="Date 4 4 2 2 4 4 6" xfId="22076" xr:uid="{00000000-0005-0000-0000-000060540000}"/>
    <cellStyle name="Date 4 4 2 2 4 4 7" xfId="22077" xr:uid="{00000000-0005-0000-0000-000061540000}"/>
    <cellStyle name="Date 4 4 2 2 4 5" xfId="22078" xr:uid="{00000000-0005-0000-0000-000062540000}"/>
    <cellStyle name="Date 4 4 2 2 4 5 2" xfId="22079" xr:uid="{00000000-0005-0000-0000-000063540000}"/>
    <cellStyle name="Date 4 4 2 2 4 5 3" xfId="22080" xr:uid="{00000000-0005-0000-0000-000064540000}"/>
    <cellStyle name="Date 4 4 2 2 4 5 3 2" xfId="22081" xr:uid="{00000000-0005-0000-0000-000065540000}"/>
    <cellStyle name="Date 4 4 2 2 4 6" xfId="22082" xr:uid="{00000000-0005-0000-0000-000066540000}"/>
    <cellStyle name="Date 4 4 2 2 4 7" xfId="22083" xr:uid="{00000000-0005-0000-0000-000067540000}"/>
    <cellStyle name="Date 4 4 2 2 4 8" xfId="22084" xr:uid="{00000000-0005-0000-0000-000068540000}"/>
    <cellStyle name="Date 4 4 2 2 4 9" xfId="22085" xr:uid="{00000000-0005-0000-0000-000069540000}"/>
    <cellStyle name="Date 4 4 2 2 5" xfId="22086" xr:uid="{00000000-0005-0000-0000-00006A540000}"/>
    <cellStyle name="Date 4 4 2 2 5 2" xfId="22087" xr:uid="{00000000-0005-0000-0000-00006B540000}"/>
    <cellStyle name="Date 4 4 2 2 5 2 2" xfId="22088" xr:uid="{00000000-0005-0000-0000-00006C540000}"/>
    <cellStyle name="Date 4 4 2 2 5 2 2 2" xfId="22089" xr:uid="{00000000-0005-0000-0000-00006D540000}"/>
    <cellStyle name="Date 4 4 2 2 5 2 2 3" xfId="22090" xr:uid="{00000000-0005-0000-0000-00006E540000}"/>
    <cellStyle name="Date 4 4 2 2 5 2 2 3 2" xfId="22091" xr:uid="{00000000-0005-0000-0000-00006F540000}"/>
    <cellStyle name="Date 4 4 2 2 5 2 2 4" xfId="22092" xr:uid="{00000000-0005-0000-0000-000070540000}"/>
    <cellStyle name="Date 4 4 2 2 5 2 3" xfId="22093" xr:uid="{00000000-0005-0000-0000-000071540000}"/>
    <cellStyle name="Date 4 4 2 2 5 2 3 2" xfId="22094" xr:uid="{00000000-0005-0000-0000-000072540000}"/>
    <cellStyle name="Date 4 4 2 2 5 2 3 2 2" xfId="22095" xr:uid="{00000000-0005-0000-0000-000073540000}"/>
    <cellStyle name="Date 4 4 2 2 5 2 4" xfId="22096" xr:uid="{00000000-0005-0000-0000-000074540000}"/>
    <cellStyle name="Date 4 4 2 2 5 2 5" xfId="22097" xr:uid="{00000000-0005-0000-0000-000075540000}"/>
    <cellStyle name="Date 4 4 2 2 5 2 6" xfId="22098" xr:uid="{00000000-0005-0000-0000-000076540000}"/>
    <cellStyle name="Date 4 4 2 2 5 2 7" xfId="22099" xr:uid="{00000000-0005-0000-0000-000077540000}"/>
    <cellStyle name="Date 4 4 2 2 5 3" xfId="22100" xr:uid="{00000000-0005-0000-0000-000078540000}"/>
    <cellStyle name="Date 4 4 2 2 5 3 2" xfId="22101" xr:uid="{00000000-0005-0000-0000-000079540000}"/>
    <cellStyle name="Date 4 4 2 2 5 3 3" xfId="22102" xr:uid="{00000000-0005-0000-0000-00007A540000}"/>
    <cellStyle name="Date 4 4 2 2 5 3 3 2" xfId="22103" xr:uid="{00000000-0005-0000-0000-00007B540000}"/>
    <cellStyle name="Date 4 4 2 2 5 3 4" xfId="22104" xr:uid="{00000000-0005-0000-0000-00007C540000}"/>
    <cellStyle name="Date 4 4 2 2 5 4" xfId="22105" xr:uid="{00000000-0005-0000-0000-00007D540000}"/>
    <cellStyle name="Date 4 4 2 2 5 4 2" xfId="22106" xr:uid="{00000000-0005-0000-0000-00007E540000}"/>
    <cellStyle name="Date 4 4 2 2 5 4 2 2" xfId="22107" xr:uid="{00000000-0005-0000-0000-00007F540000}"/>
    <cellStyle name="Date 4 4 2 2 5 5" xfId="22108" xr:uid="{00000000-0005-0000-0000-000080540000}"/>
    <cellStyle name="Date 4 4 2 2 5 6" xfId="22109" xr:uid="{00000000-0005-0000-0000-000081540000}"/>
    <cellStyle name="Date 4 4 2 2 5 7" xfId="22110" xr:uid="{00000000-0005-0000-0000-000082540000}"/>
    <cellStyle name="Date 4 4 2 2 5 8" xfId="22111" xr:uid="{00000000-0005-0000-0000-000083540000}"/>
    <cellStyle name="Date 4 4 2 2 6" xfId="22112" xr:uid="{00000000-0005-0000-0000-000084540000}"/>
    <cellStyle name="Date 4 4 2 2 6 2" xfId="22113" xr:uid="{00000000-0005-0000-0000-000085540000}"/>
    <cellStyle name="Date 4 4 2 2 6 2 2" xfId="22114" xr:uid="{00000000-0005-0000-0000-000086540000}"/>
    <cellStyle name="Date 4 4 2 2 6 2 3" xfId="22115" xr:uid="{00000000-0005-0000-0000-000087540000}"/>
    <cellStyle name="Date 4 4 2 2 6 2 3 2" xfId="22116" xr:uid="{00000000-0005-0000-0000-000088540000}"/>
    <cellStyle name="Date 4 4 2 2 6 2 4" xfId="22117" xr:uid="{00000000-0005-0000-0000-000089540000}"/>
    <cellStyle name="Date 4 4 2 2 6 3" xfId="22118" xr:uid="{00000000-0005-0000-0000-00008A540000}"/>
    <cellStyle name="Date 4 4 2 2 6 3 2" xfId="22119" xr:uid="{00000000-0005-0000-0000-00008B540000}"/>
    <cellStyle name="Date 4 4 2 2 6 3 2 2" xfId="22120" xr:uid="{00000000-0005-0000-0000-00008C540000}"/>
    <cellStyle name="Date 4 4 2 2 6 4" xfId="22121" xr:uid="{00000000-0005-0000-0000-00008D540000}"/>
    <cellStyle name="Date 4 4 2 2 6 5" xfId="22122" xr:uid="{00000000-0005-0000-0000-00008E540000}"/>
    <cellStyle name="Date 4 4 2 2 6 6" xfId="22123" xr:uid="{00000000-0005-0000-0000-00008F540000}"/>
    <cellStyle name="Date 4 4 2 2 6 7" xfId="22124" xr:uid="{00000000-0005-0000-0000-000090540000}"/>
    <cellStyle name="Date 4 4 2 2 7" xfId="22125" xr:uid="{00000000-0005-0000-0000-000091540000}"/>
    <cellStyle name="Date 4 4 2 2 7 2" xfId="22126" xr:uid="{00000000-0005-0000-0000-000092540000}"/>
    <cellStyle name="Date 4 4 2 2 7 3" xfId="22127" xr:uid="{00000000-0005-0000-0000-000093540000}"/>
    <cellStyle name="Date 4 4 2 2 7 3 2" xfId="22128" xr:uid="{00000000-0005-0000-0000-000094540000}"/>
    <cellStyle name="Date 4 4 2 2 8" xfId="22129" xr:uid="{00000000-0005-0000-0000-000095540000}"/>
    <cellStyle name="Date 4 4 2 2 9" xfId="22130" xr:uid="{00000000-0005-0000-0000-000096540000}"/>
    <cellStyle name="Date 4 4 2 3" xfId="22131" xr:uid="{00000000-0005-0000-0000-000097540000}"/>
    <cellStyle name="Date 4 4 2 3 2" xfId="22132" xr:uid="{00000000-0005-0000-0000-000098540000}"/>
    <cellStyle name="Date 4 4 2 3 2 2" xfId="22133" xr:uid="{00000000-0005-0000-0000-000099540000}"/>
    <cellStyle name="Date 4 4 2 3 2 2 2" xfId="22134" xr:uid="{00000000-0005-0000-0000-00009A540000}"/>
    <cellStyle name="Date 4 4 2 3 2 2 2 2" xfId="22135" xr:uid="{00000000-0005-0000-0000-00009B540000}"/>
    <cellStyle name="Date 4 4 2 3 2 2 2 2 2" xfId="22136" xr:uid="{00000000-0005-0000-0000-00009C540000}"/>
    <cellStyle name="Date 4 4 2 3 2 2 2 2 3" xfId="22137" xr:uid="{00000000-0005-0000-0000-00009D540000}"/>
    <cellStyle name="Date 4 4 2 3 2 2 2 2 3 2" xfId="22138" xr:uid="{00000000-0005-0000-0000-00009E540000}"/>
    <cellStyle name="Date 4 4 2 3 2 2 2 2 4" xfId="22139" xr:uid="{00000000-0005-0000-0000-00009F540000}"/>
    <cellStyle name="Date 4 4 2 3 2 2 2 3" xfId="22140" xr:uid="{00000000-0005-0000-0000-0000A0540000}"/>
    <cellStyle name="Date 4 4 2 3 2 2 2 3 2" xfId="22141" xr:uid="{00000000-0005-0000-0000-0000A1540000}"/>
    <cellStyle name="Date 4 4 2 3 2 2 2 3 2 2" xfId="22142" xr:uid="{00000000-0005-0000-0000-0000A2540000}"/>
    <cellStyle name="Date 4 4 2 3 2 2 2 4" xfId="22143" xr:uid="{00000000-0005-0000-0000-0000A3540000}"/>
    <cellStyle name="Date 4 4 2 3 2 2 2 5" xfId="22144" xr:uid="{00000000-0005-0000-0000-0000A4540000}"/>
    <cellStyle name="Date 4 4 2 3 2 2 2 6" xfId="22145" xr:uid="{00000000-0005-0000-0000-0000A5540000}"/>
    <cellStyle name="Date 4 4 2 3 2 2 2 7" xfId="22146" xr:uid="{00000000-0005-0000-0000-0000A6540000}"/>
    <cellStyle name="Date 4 4 2 3 2 2 3" xfId="22147" xr:uid="{00000000-0005-0000-0000-0000A7540000}"/>
    <cellStyle name="Date 4 4 2 3 2 2 3 2" xfId="22148" xr:uid="{00000000-0005-0000-0000-0000A8540000}"/>
    <cellStyle name="Date 4 4 2 3 2 2 3 3" xfId="22149" xr:uid="{00000000-0005-0000-0000-0000A9540000}"/>
    <cellStyle name="Date 4 4 2 3 2 2 3 3 2" xfId="22150" xr:uid="{00000000-0005-0000-0000-0000AA540000}"/>
    <cellStyle name="Date 4 4 2 3 2 2 3 4" xfId="22151" xr:uid="{00000000-0005-0000-0000-0000AB540000}"/>
    <cellStyle name="Date 4 4 2 3 2 2 4" xfId="22152" xr:uid="{00000000-0005-0000-0000-0000AC540000}"/>
    <cellStyle name="Date 4 4 2 3 2 2 4 2" xfId="22153" xr:uid="{00000000-0005-0000-0000-0000AD540000}"/>
    <cellStyle name="Date 4 4 2 3 2 2 4 2 2" xfId="22154" xr:uid="{00000000-0005-0000-0000-0000AE540000}"/>
    <cellStyle name="Date 4 4 2 3 2 2 5" xfId="22155" xr:uid="{00000000-0005-0000-0000-0000AF540000}"/>
    <cellStyle name="Date 4 4 2 3 2 2 6" xfId="22156" xr:uid="{00000000-0005-0000-0000-0000B0540000}"/>
    <cellStyle name="Date 4 4 2 3 2 2 7" xfId="22157" xr:uid="{00000000-0005-0000-0000-0000B1540000}"/>
    <cellStyle name="Date 4 4 2 3 2 2 8" xfId="22158" xr:uid="{00000000-0005-0000-0000-0000B2540000}"/>
    <cellStyle name="Date 4 4 2 3 2 3" xfId="22159" xr:uid="{00000000-0005-0000-0000-0000B3540000}"/>
    <cellStyle name="Date 4 4 2 3 2 3 2" xfId="22160" xr:uid="{00000000-0005-0000-0000-0000B4540000}"/>
    <cellStyle name="Date 4 4 2 3 2 3 2 2" xfId="22161" xr:uid="{00000000-0005-0000-0000-0000B5540000}"/>
    <cellStyle name="Date 4 4 2 3 2 3 2 3" xfId="22162" xr:uid="{00000000-0005-0000-0000-0000B6540000}"/>
    <cellStyle name="Date 4 4 2 3 2 3 2 3 2" xfId="22163" xr:uid="{00000000-0005-0000-0000-0000B7540000}"/>
    <cellStyle name="Date 4 4 2 3 2 3 2 4" xfId="22164" xr:uid="{00000000-0005-0000-0000-0000B8540000}"/>
    <cellStyle name="Date 4 4 2 3 2 3 3" xfId="22165" xr:uid="{00000000-0005-0000-0000-0000B9540000}"/>
    <cellStyle name="Date 4 4 2 3 2 3 3 2" xfId="22166" xr:uid="{00000000-0005-0000-0000-0000BA540000}"/>
    <cellStyle name="Date 4 4 2 3 2 3 3 2 2" xfId="22167" xr:uid="{00000000-0005-0000-0000-0000BB540000}"/>
    <cellStyle name="Date 4 4 2 3 2 3 4" xfId="22168" xr:uid="{00000000-0005-0000-0000-0000BC540000}"/>
    <cellStyle name="Date 4 4 2 3 2 3 5" xfId="22169" xr:uid="{00000000-0005-0000-0000-0000BD540000}"/>
    <cellStyle name="Date 4 4 2 3 2 3 6" xfId="22170" xr:uid="{00000000-0005-0000-0000-0000BE540000}"/>
    <cellStyle name="Date 4 4 2 3 2 3 7" xfId="22171" xr:uid="{00000000-0005-0000-0000-0000BF540000}"/>
    <cellStyle name="Date 4 4 2 3 2 4" xfId="22172" xr:uid="{00000000-0005-0000-0000-0000C0540000}"/>
    <cellStyle name="Date 4 4 2 3 2 4 2" xfId="22173" xr:uid="{00000000-0005-0000-0000-0000C1540000}"/>
    <cellStyle name="Date 4 4 2 3 2 4 3" xfId="22174" xr:uid="{00000000-0005-0000-0000-0000C2540000}"/>
    <cellStyle name="Date 4 4 2 3 2 4 3 2" xfId="22175" xr:uid="{00000000-0005-0000-0000-0000C3540000}"/>
    <cellStyle name="Date 4 4 2 3 2 5" xfId="22176" xr:uid="{00000000-0005-0000-0000-0000C4540000}"/>
    <cellStyle name="Date 4 4 2 3 3" xfId="22177" xr:uid="{00000000-0005-0000-0000-0000C5540000}"/>
    <cellStyle name="Date 4 4 2 3 3 2" xfId="22178" xr:uid="{00000000-0005-0000-0000-0000C6540000}"/>
    <cellStyle name="Date 4 4 2 3 3 2 2" xfId="22179" xr:uid="{00000000-0005-0000-0000-0000C7540000}"/>
    <cellStyle name="Date 4 4 2 3 3 2 2 2" xfId="22180" xr:uid="{00000000-0005-0000-0000-0000C8540000}"/>
    <cellStyle name="Date 4 4 2 3 3 2 2 3" xfId="22181" xr:uid="{00000000-0005-0000-0000-0000C9540000}"/>
    <cellStyle name="Date 4 4 2 3 3 2 2 3 2" xfId="22182" xr:uid="{00000000-0005-0000-0000-0000CA540000}"/>
    <cellStyle name="Date 4 4 2 3 3 2 2 4" xfId="22183" xr:uid="{00000000-0005-0000-0000-0000CB540000}"/>
    <cellStyle name="Date 4 4 2 3 3 2 3" xfId="22184" xr:uid="{00000000-0005-0000-0000-0000CC540000}"/>
    <cellStyle name="Date 4 4 2 3 3 2 3 2" xfId="22185" xr:uid="{00000000-0005-0000-0000-0000CD540000}"/>
    <cellStyle name="Date 4 4 2 3 3 2 3 2 2" xfId="22186" xr:uid="{00000000-0005-0000-0000-0000CE540000}"/>
    <cellStyle name="Date 4 4 2 3 3 2 4" xfId="22187" xr:uid="{00000000-0005-0000-0000-0000CF540000}"/>
    <cellStyle name="Date 4 4 2 3 3 2 5" xfId="22188" xr:uid="{00000000-0005-0000-0000-0000D0540000}"/>
    <cellStyle name="Date 4 4 2 3 3 2 6" xfId="22189" xr:uid="{00000000-0005-0000-0000-0000D1540000}"/>
    <cellStyle name="Date 4 4 2 3 3 2 7" xfId="22190" xr:uid="{00000000-0005-0000-0000-0000D2540000}"/>
    <cellStyle name="Date 4 4 2 3 3 3" xfId="22191" xr:uid="{00000000-0005-0000-0000-0000D3540000}"/>
    <cellStyle name="Date 4 4 2 3 3 3 2" xfId="22192" xr:uid="{00000000-0005-0000-0000-0000D4540000}"/>
    <cellStyle name="Date 4 4 2 3 3 3 3" xfId="22193" xr:uid="{00000000-0005-0000-0000-0000D5540000}"/>
    <cellStyle name="Date 4 4 2 3 3 3 3 2" xfId="22194" xr:uid="{00000000-0005-0000-0000-0000D6540000}"/>
    <cellStyle name="Date 4 4 2 3 3 3 4" xfId="22195" xr:uid="{00000000-0005-0000-0000-0000D7540000}"/>
    <cellStyle name="Date 4 4 2 3 3 4" xfId="22196" xr:uid="{00000000-0005-0000-0000-0000D8540000}"/>
    <cellStyle name="Date 4 4 2 3 3 4 2" xfId="22197" xr:uid="{00000000-0005-0000-0000-0000D9540000}"/>
    <cellStyle name="Date 4 4 2 3 3 4 2 2" xfId="22198" xr:uid="{00000000-0005-0000-0000-0000DA540000}"/>
    <cellStyle name="Date 4 4 2 3 3 5" xfId="22199" xr:uid="{00000000-0005-0000-0000-0000DB540000}"/>
    <cellStyle name="Date 4 4 2 3 3 6" xfId="22200" xr:uid="{00000000-0005-0000-0000-0000DC540000}"/>
    <cellStyle name="Date 4 4 2 3 3 7" xfId="22201" xr:uid="{00000000-0005-0000-0000-0000DD540000}"/>
    <cellStyle name="Date 4 4 2 3 3 8" xfId="22202" xr:uid="{00000000-0005-0000-0000-0000DE540000}"/>
    <cellStyle name="Date 4 4 2 3 4" xfId="22203" xr:uid="{00000000-0005-0000-0000-0000DF540000}"/>
    <cellStyle name="Date 4 4 2 3 4 2" xfId="22204" xr:uid="{00000000-0005-0000-0000-0000E0540000}"/>
    <cellStyle name="Date 4 4 2 3 4 2 2" xfId="22205" xr:uid="{00000000-0005-0000-0000-0000E1540000}"/>
    <cellStyle name="Date 4 4 2 3 4 2 3" xfId="22206" xr:uid="{00000000-0005-0000-0000-0000E2540000}"/>
    <cellStyle name="Date 4 4 2 3 4 2 3 2" xfId="22207" xr:uid="{00000000-0005-0000-0000-0000E3540000}"/>
    <cellStyle name="Date 4 4 2 3 4 2 4" xfId="22208" xr:uid="{00000000-0005-0000-0000-0000E4540000}"/>
    <cellStyle name="Date 4 4 2 3 4 3" xfId="22209" xr:uid="{00000000-0005-0000-0000-0000E5540000}"/>
    <cellStyle name="Date 4 4 2 3 4 3 2" xfId="22210" xr:uid="{00000000-0005-0000-0000-0000E6540000}"/>
    <cellStyle name="Date 4 4 2 3 4 3 2 2" xfId="22211" xr:uid="{00000000-0005-0000-0000-0000E7540000}"/>
    <cellStyle name="Date 4 4 2 3 4 4" xfId="22212" xr:uid="{00000000-0005-0000-0000-0000E8540000}"/>
    <cellStyle name="Date 4 4 2 3 4 5" xfId="22213" xr:uid="{00000000-0005-0000-0000-0000E9540000}"/>
    <cellStyle name="Date 4 4 2 3 4 6" xfId="22214" xr:uid="{00000000-0005-0000-0000-0000EA540000}"/>
    <cellStyle name="Date 4 4 2 3 4 7" xfId="22215" xr:uid="{00000000-0005-0000-0000-0000EB540000}"/>
    <cellStyle name="Date 4 4 2 3 5" xfId="22216" xr:uid="{00000000-0005-0000-0000-0000EC540000}"/>
    <cellStyle name="Date 4 4 2 3 5 2" xfId="22217" xr:uid="{00000000-0005-0000-0000-0000ED540000}"/>
    <cellStyle name="Date 4 4 2 3 5 3" xfId="22218" xr:uid="{00000000-0005-0000-0000-0000EE540000}"/>
    <cellStyle name="Date 4 4 2 3 5 3 2" xfId="22219" xr:uid="{00000000-0005-0000-0000-0000EF540000}"/>
    <cellStyle name="Date 4 4 2 3 6" xfId="22220" xr:uid="{00000000-0005-0000-0000-0000F0540000}"/>
    <cellStyle name="Date 4 4 2 3 7" xfId="22221" xr:uid="{00000000-0005-0000-0000-0000F1540000}"/>
    <cellStyle name="Date 4 4 2 3 8" xfId="22222" xr:uid="{00000000-0005-0000-0000-0000F2540000}"/>
    <cellStyle name="Date 4 4 2 3 9" xfId="22223" xr:uid="{00000000-0005-0000-0000-0000F3540000}"/>
    <cellStyle name="Date 4 4 2 4" xfId="22224" xr:uid="{00000000-0005-0000-0000-0000F4540000}"/>
    <cellStyle name="Date 4 4 2 4 2" xfId="22225" xr:uid="{00000000-0005-0000-0000-0000F5540000}"/>
    <cellStyle name="Date 4 4 2 4 2 2" xfId="22226" xr:uid="{00000000-0005-0000-0000-0000F6540000}"/>
    <cellStyle name="Date 4 4 2 4 2 2 2" xfId="22227" xr:uid="{00000000-0005-0000-0000-0000F7540000}"/>
    <cellStyle name="Date 4 4 2 4 2 2 2 2" xfId="22228" xr:uid="{00000000-0005-0000-0000-0000F8540000}"/>
    <cellStyle name="Date 4 4 2 4 2 2 2 2 2" xfId="22229" xr:uid="{00000000-0005-0000-0000-0000F9540000}"/>
    <cellStyle name="Date 4 4 2 4 2 2 2 2 3" xfId="22230" xr:uid="{00000000-0005-0000-0000-0000FA540000}"/>
    <cellStyle name="Date 4 4 2 4 2 2 2 2 3 2" xfId="22231" xr:uid="{00000000-0005-0000-0000-0000FB540000}"/>
    <cellStyle name="Date 4 4 2 4 2 2 2 2 4" xfId="22232" xr:uid="{00000000-0005-0000-0000-0000FC540000}"/>
    <cellStyle name="Date 4 4 2 4 2 2 2 3" xfId="22233" xr:uid="{00000000-0005-0000-0000-0000FD540000}"/>
    <cellStyle name="Date 4 4 2 4 2 2 2 3 2" xfId="22234" xr:uid="{00000000-0005-0000-0000-0000FE540000}"/>
    <cellStyle name="Date 4 4 2 4 2 2 2 3 2 2" xfId="22235" xr:uid="{00000000-0005-0000-0000-0000FF540000}"/>
    <cellStyle name="Date 4 4 2 4 2 2 2 4" xfId="22236" xr:uid="{00000000-0005-0000-0000-000000550000}"/>
    <cellStyle name="Date 4 4 2 4 2 2 2 5" xfId="22237" xr:uid="{00000000-0005-0000-0000-000001550000}"/>
    <cellStyle name="Date 4 4 2 4 2 2 2 6" xfId="22238" xr:uid="{00000000-0005-0000-0000-000002550000}"/>
    <cellStyle name="Date 4 4 2 4 2 2 2 7" xfId="22239" xr:uid="{00000000-0005-0000-0000-000003550000}"/>
    <cellStyle name="Date 4 4 2 4 2 2 3" xfId="22240" xr:uid="{00000000-0005-0000-0000-000004550000}"/>
    <cellStyle name="Date 4 4 2 4 2 2 3 2" xfId="22241" xr:uid="{00000000-0005-0000-0000-000005550000}"/>
    <cellStyle name="Date 4 4 2 4 2 2 3 3" xfId="22242" xr:uid="{00000000-0005-0000-0000-000006550000}"/>
    <cellStyle name="Date 4 4 2 4 2 2 3 3 2" xfId="22243" xr:uid="{00000000-0005-0000-0000-000007550000}"/>
    <cellStyle name="Date 4 4 2 4 2 2 3 4" xfId="22244" xr:uid="{00000000-0005-0000-0000-000008550000}"/>
    <cellStyle name="Date 4 4 2 4 2 2 4" xfId="22245" xr:uid="{00000000-0005-0000-0000-000009550000}"/>
    <cellStyle name="Date 4 4 2 4 2 2 4 2" xfId="22246" xr:uid="{00000000-0005-0000-0000-00000A550000}"/>
    <cellStyle name="Date 4 4 2 4 2 2 4 2 2" xfId="22247" xr:uid="{00000000-0005-0000-0000-00000B550000}"/>
    <cellStyle name="Date 4 4 2 4 2 2 5" xfId="22248" xr:uid="{00000000-0005-0000-0000-00000C550000}"/>
    <cellStyle name="Date 4 4 2 4 2 2 6" xfId="22249" xr:uid="{00000000-0005-0000-0000-00000D550000}"/>
    <cellStyle name="Date 4 4 2 4 2 2 7" xfId="22250" xr:uid="{00000000-0005-0000-0000-00000E550000}"/>
    <cellStyle name="Date 4 4 2 4 2 2 8" xfId="22251" xr:uid="{00000000-0005-0000-0000-00000F550000}"/>
    <cellStyle name="Date 4 4 2 4 2 3" xfId="22252" xr:uid="{00000000-0005-0000-0000-000010550000}"/>
    <cellStyle name="Date 4 4 2 4 2 3 2" xfId="22253" xr:uid="{00000000-0005-0000-0000-000011550000}"/>
    <cellStyle name="Date 4 4 2 4 2 3 2 2" xfId="22254" xr:uid="{00000000-0005-0000-0000-000012550000}"/>
    <cellStyle name="Date 4 4 2 4 2 3 2 3" xfId="22255" xr:uid="{00000000-0005-0000-0000-000013550000}"/>
    <cellStyle name="Date 4 4 2 4 2 3 2 3 2" xfId="22256" xr:uid="{00000000-0005-0000-0000-000014550000}"/>
    <cellStyle name="Date 4 4 2 4 2 3 2 4" xfId="22257" xr:uid="{00000000-0005-0000-0000-000015550000}"/>
    <cellStyle name="Date 4 4 2 4 2 3 3" xfId="22258" xr:uid="{00000000-0005-0000-0000-000016550000}"/>
    <cellStyle name="Date 4 4 2 4 2 3 3 2" xfId="22259" xr:uid="{00000000-0005-0000-0000-000017550000}"/>
    <cellStyle name="Date 4 4 2 4 2 3 3 2 2" xfId="22260" xr:uid="{00000000-0005-0000-0000-000018550000}"/>
    <cellStyle name="Date 4 4 2 4 2 3 4" xfId="22261" xr:uid="{00000000-0005-0000-0000-000019550000}"/>
    <cellStyle name="Date 4 4 2 4 2 3 5" xfId="22262" xr:uid="{00000000-0005-0000-0000-00001A550000}"/>
    <cellStyle name="Date 4 4 2 4 2 3 6" xfId="22263" xr:uid="{00000000-0005-0000-0000-00001B550000}"/>
    <cellStyle name="Date 4 4 2 4 2 3 7" xfId="22264" xr:uid="{00000000-0005-0000-0000-00001C550000}"/>
    <cellStyle name="Date 4 4 2 4 2 4" xfId="22265" xr:uid="{00000000-0005-0000-0000-00001D550000}"/>
    <cellStyle name="Date 4 4 2 4 2 4 2" xfId="22266" xr:uid="{00000000-0005-0000-0000-00001E550000}"/>
    <cellStyle name="Date 4 4 2 4 2 4 3" xfId="22267" xr:uid="{00000000-0005-0000-0000-00001F550000}"/>
    <cellStyle name="Date 4 4 2 4 2 4 3 2" xfId="22268" xr:uid="{00000000-0005-0000-0000-000020550000}"/>
    <cellStyle name="Date 4 4 2 4 2 5" xfId="22269" xr:uid="{00000000-0005-0000-0000-000021550000}"/>
    <cellStyle name="Date 4 4 2 4 3" xfId="22270" xr:uid="{00000000-0005-0000-0000-000022550000}"/>
    <cellStyle name="Date 4 4 2 4 3 2" xfId="22271" xr:uid="{00000000-0005-0000-0000-000023550000}"/>
    <cellStyle name="Date 4 4 2 4 3 2 2" xfId="22272" xr:uid="{00000000-0005-0000-0000-000024550000}"/>
    <cellStyle name="Date 4 4 2 4 3 2 2 2" xfId="22273" xr:uid="{00000000-0005-0000-0000-000025550000}"/>
    <cellStyle name="Date 4 4 2 4 3 2 2 3" xfId="22274" xr:uid="{00000000-0005-0000-0000-000026550000}"/>
    <cellStyle name="Date 4 4 2 4 3 2 2 3 2" xfId="22275" xr:uid="{00000000-0005-0000-0000-000027550000}"/>
    <cellStyle name="Date 4 4 2 4 3 2 2 4" xfId="22276" xr:uid="{00000000-0005-0000-0000-000028550000}"/>
    <cellStyle name="Date 4 4 2 4 3 2 3" xfId="22277" xr:uid="{00000000-0005-0000-0000-000029550000}"/>
    <cellStyle name="Date 4 4 2 4 3 2 3 2" xfId="22278" xr:uid="{00000000-0005-0000-0000-00002A550000}"/>
    <cellStyle name="Date 4 4 2 4 3 2 3 2 2" xfId="22279" xr:uid="{00000000-0005-0000-0000-00002B550000}"/>
    <cellStyle name="Date 4 4 2 4 3 2 4" xfId="22280" xr:uid="{00000000-0005-0000-0000-00002C550000}"/>
    <cellStyle name="Date 4 4 2 4 3 2 5" xfId="22281" xr:uid="{00000000-0005-0000-0000-00002D550000}"/>
    <cellStyle name="Date 4 4 2 4 3 2 6" xfId="22282" xr:uid="{00000000-0005-0000-0000-00002E550000}"/>
    <cellStyle name="Date 4 4 2 4 3 2 7" xfId="22283" xr:uid="{00000000-0005-0000-0000-00002F550000}"/>
    <cellStyle name="Date 4 4 2 4 3 3" xfId="22284" xr:uid="{00000000-0005-0000-0000-000030550000}"/>
    <cellStyle name="Date 4 4 2 4 3 3 2" xfId="22285" xr:uid="{00000000-0005-0000-0000-000031550000}"/>
    <cellStyle name="Date 4 4 2 4 3 3 3" xfId="22286" xr:uid="{00000000-0005-0000-0000-000032550000}"/>
    <cellStyle name="Date 4 4 2 4 3 3 3 2" xfId="22287" xr:uid="{00000000-0005-0000-0000-000033550000}"/>
    <cellStyle name="Date 4 4 2 4 3 3 4" xfId="22288" xr:uid="{00000000-0005-0000-0000-000034550000}"/>
    <cellStyle name="Date 4 4 2 4 3 4" xfId="22289" xr:uid="{00000000-0005-0000-0000-000035550000}"/>
    <cellStyle name="Date 4 4 2 4 3 4 2" xfId="22290" xr:uid="{00000000-0005-0000-0000-000036550000}"/>
    <cellStyle name="Date 4 4 2 4 3 4 2 2" xfId="22291" xr:uid="{00000000-0005-0000-0000-000037550000}"/>
    <cellStyle name="Date 4 4 2 4 3 5" xfId="22292" xr:uid="{00000000-0005-0000-0000-000038550000}"/>
    <cellStyle name="Date 4 4 2 4 3 6" xfId="22293" xr:uid="{00000000-0005-0000-0000-000039550000}"/>
    <cellStyle name="Date 4 4 2 4 3 7" xfId="22294" xr:uid="{00000000-0005-0000-0000-00003A550000}"/>
    <cellStyle name="Date 4 4 2 4 3 8" xfId="22295" xr:uid="{00000000-0005-0000-0000-00003B550000}"/>
    <cellStyle name="Date 4 4 2 4 4" xfId="22296" xr:uid="{00000000-0005-0000-0000-00003C550000}"/>
    <cellStyle name="Date 4 4 2 4 4 2" xfId="22297" xr:uid="{00000000-0005-0000-0000-00003D550000}"/>
    <cellStyle name="Date 4 4 2 4 4 2 2" xfId="22298" xr:uid="{00000000-0005-0000-0000-00003E550000}"/>
    <cellStyle name="Date 4 4 2 4 4 2 3" xfId="22299" xr:uid="{00000000-0005-0000-0000-00003F550000}"/>
    <cellStyle name="Date 4 4 2 4 4 2 3 2" xfId="22300" xr:uid="{00000000-0005-0000-0000-000040550000}"/>
    <cellStyle name="Date 4 4 2 4 4 2 4" xfId="22301" xr:uid="{00000000-0005-0000-0000-000041550000}"/>
    <cellStyle name="Date 4 4 2 4 4 3" xfId="22302" xr:uid="{00000000-0005-0000-0000-000042550000}"/>
    <cellStyle name="Date 4 4 2 4 4 3 2" xfId="22303" xr:uid="{00000000-0005-0000-0000-000043550000}"/>
    <cellStyle name="Date 4 4 2 4 4 3 2 2" xfId="22304" xr:uid="{00000000-0005-0000-0000-000044550000}"/>
    <cellStyle name="Date 4 4 2 4 4 4" xfId="22305" xr:uid="{00000000-0005-0000-0000-000045550000}"/>
    <cellStyle name="Date 4 4 2 4 4 5" xfId="22306" xr:uid="{00000000-0005-0000-0000-000046550000}"/>
    <cellStyle name="Date 4 4 2 4 4 6" xfId="22307" xr:uid="{00000000-0005-0000-0000-000047550000}"/>
    <cellStyle name="Date 4 4 2 4 4 7" xfId="22308" xr:uid="{00000000-0005-0000-0000-000048550000}"/>
    <cellStyle name="Date 4 4 2 4 5" xfId="22309" xr:uid="{00000000-0005-0000-0000-000049550000}"/>
    <cellStyle name="Date 4 4 2 4 5 2" xfId="22310" xr:uid="{00000000-0005-0000-0000-00004A550000}"/>
    <cellStyle name="Date 4 4 2 4 5 3" xfId="22311" xr:uid="{00000000-0005-0000-0000-00004B550000}"/>
    <cellStyle name="Date 4 4 2 4 5 3 2" xfId="22312" xr:uid="{00000000-0005-0000-0000-00004C550000}"/>
    <cellStyle name="Date 4 4 2 4 6" xfId="22313" xr:uid="{00000000-0005-0000-0000-00004D550000}"/>
    <cellStyle name="Date 4 4 2 4 7" xfId="22314" xr:uid="{00000000-0005-0000-0000-00004E550000}"/>
    <cellStyle name="Date 4 4 2 4 8" xfId="22315" xr:uid="{00000000-0005-0000-0000-00004F550000}"/>
    <cellStyle name="Date 4 4 2 4 9" xfId="22316" xr:uid="{00000000-0005-0000-0000-000050550000}"/>
    <cellStyle name="Date 4 4 2 5" xfId="22317" xr:uid="{00000000-0005-0000-0000-000051550000}"/>
    <cellStyle name="Date 4 4 2 5 2" xfId="22318" xr:uid="{00000000-0005-0000-0000-000052550000}"/>
    <cellStyle name="Date 4 4 2 5 2 2" xfId="22319" xr:uid="{00000000-0005-0000-0000-000053550000}"/>
    <cellStyle name="Date 4 4 2 5 2 2 2" xfId="22320" xr:uid="{00000000-0005-0000-0000-000054550000}"/>
    <cellStyle name="Date 4 4 2 5 2 2 3" xfId="22321" xr:uid="{00000000-0005-0000-0000-000055550000}"/>
    <cellStyle name="Date 4 4 2 5 2 2 3 2" xfId="22322" xr:uid="{00000000-0005-0000-0000-000056550000}"/>
    <cellStyle name="Date 4 4 2 5 2 2 4" xfId="22323" xr:uid="{00000000-0005-0000-0000-000057550000}"/>
    <cellStyle name="Date 4 4 2 5 2 3" xfId="22324" xr:uid="{00000000-0005-0000-0000-000058550000}"/>
    <cellStyle name="Date 4 4 2 5 2 3 2" xfId="22325" xr:uid="{00000000-0005-0000-0000-000059550000}"/>
    <cellStyle name="Date 4 4 2 5 2 3 2 2" xfId="22326" xr:uid="{00000000-0005-0000-0000-00005A550000}"/>
    <cellStyle name="Date 4 4 2 5 2 4" xfId="22327" xr:uid="{00000000-0005-0000-0000-00005B550000}"/>
    <cellStyle name="Date 4 4 2 5 2 5" xfId="22328" xr:uid="{00000000-0005-0000-0000-00005C550000}"/>
    <cellStyle name="Date 4 4 2 5 2 6" xfId="22329" xr:uid="{00000000-0005-0000-0000-00005D550000}"/>
    <cellStyle name="Date 4 4 2 5 2 7" xfId="22330" xr:uid="{00000000-0005-0000-0000-00005E550000}"/>
    <cellStyle name="Date 4 4 2 5 3" xfId="22331" xr:uid="{00000000-0005-0000-0000-00005F550000}"/>
    <cellStyle name="Date 4 4 2 5 3 2" xfId="22332" xr:uid="{00000000-0005-0000-0000-000060550000}"/>
    <cellStyle name="Date 4 4 2 5 3 3" xfId="22333" xr:uid="{00000000-0005-0000-0000-000061550000}"/>
    <cellStyle name="Date 4 4 2 5 3 3 2" xfId="22334" xr:uid="{00000000-0005-0000-0000-000062550000}"/>
    <cellStyle name="Date 4 4 2 5 3 4" xfId="22335" xr:uid="{00000000-0005-0000-0000-000063550000}"/>
    <cellStyle name="Date 4 4 2 5 4" xfId="22336" xr:uid="{00000000-0005-0000-0000-000064550000}"/>
    <cellStyle name="Date 4 4 2 5 4 2" xfId="22337" xr:uid="{00000000-0005-0000-0000-000065550000}"/>
    <cellStyle name="Date 4 4 2 5 4 2 2" xfId="22338" xr:uid="{00000000-0005-0000-0000-000066550000}"/>
    <cellStyle name="Date 4 4 2 5 5" xfId="22339" xr:uid="{00000000-0005-0000-0000-000067550000}"/>
    <cellStyle name="Date 4 4 2 5 6" xfId="22340" xr:uid="{00000000-0005-0000-0000-000068550000}"/>
    <cellStyle name="Date 4 4 2 5 7" xfId="22341" xr:uid="{00000000-0005-0000-0000-000069550000}"/>
    <cellStyle name="Date 4 4 2 5 8" xfId="22342" xr:uid="{00000000-0005-0000-0000-00006A550000}"/>
    <cellStyle name="Date 4 4 2 6" xfId="22343" xr:uid="{00000000-0005-0000-0000-00006B550000}"/>
    <cellStyle name="Date 4 4 2 6 2" xfId="22344" xr:uid="{00000000-0005-0000-0000-00006C550000}"/>
    <cellStyle name="Date 4 4 2 6 2 2" xfId="22345" xr:uid="{00000000-0005-0000-0000-00006D550000}"/>
    <cellStyle name="Date 4 4 2 6 2 3" xfId="22346" xr:uid="{00000000-0005-0000-0000-00006E550000}"/>
    <cellStyle name="Date 4 4 2 6 2 3 2" xfId="22347" xr:uid="{00000000-0005-0000-0000-00006F550000}"/>
    <cellStyle name="Date 4 4 2 6 2 4" xfId="22348" xr:uid="{00000000-0005-0000-0000-000070550000}"/>
    <cellStyle name="Date 4 4 2 6 3" xfId="22349" xr:uid="{00000000-0005-0000-0000-000071550000}"/>
    <cellStyle name="Date 4 4 2 6 3 2" xfId="22350" xr:uid="{00000000-0005-0000-0000-000072550000}"/>
    <cellStyle name="Date 4 4 2 6 3 2 2" xfId="22351" xr:uid="{00000000-0005-0000-0000-000073550000}"/>
    <cellStyle name="Date 4 4 2 6 4" xfId="22352" xr:uid="{00000000-0005-0000-0000-000074550000}"/>
    <cellStyle name="Date 4 4 2 6 5" xfId="22353" xr:uid="{00000000-0005-0000-0000-000075550000}"/>
    <cellStyle name="Date 4 4 2 6 6" xfId="22354" xr:uid="{00000000-0005-0000-0000-000076550000}"/>
    <cellStyle name="Date 4 4 2 6 7" xfId="22355" xr:uid="{00000000-0005-0000-0000-000077550000}"/>
    <cellStyle name="Date 4 4 2 7" xfId="22356" xr:uid="{00000000-0005-0000-0000-000078550000}"/>
    <cellStyle name="Date 4 4 2 7 2" xfId="22357" xr:uid="{00000000-0005-0000-0000-000079550000}"/>
    <cellStyle name="Date 4 4 2 7 3" xfId="22358" xr:uid="{00000000-0005-0000-0000-00007A550000}"/>
    <cellStyle name="Date 4 4 2 7 3 2" xfId="22359" xr:uid="{00000000-0005-0000-0000-00007B550000}"/>
    <cellStyle name="Date 4 4 2 8" xfId="22360" xr:uid="{00000000-0005-0000-0000-00007C550000}"/>
    <cellStyle name="Date 4 4 3" xfId="22361" xr:uid="{00000000-0005-0000-0000-00007D550000}"/>
    <cellStyle name="Date 4 4 3 10" xfId="22362" xr:uid="{00000000-0005-0000-0000-00007E550000}"/>
    <cellStyle name="Date 4 4 3 11" xfId="22363" xr:uid="{00000000-0005-0000-0000-00007F550000}"/>
    <cellStyle name="Date 4 4 3 2" xfId="22364" xr:uid="{00000000-0005-0000-0000-000080550000}"/>
    <cellStyle name="Date 4 4 3 2 2" xfId="22365" xr:uid="{00000000-0005-0000-0000-000081550000}"/>
    <cellStyle name="Date 4 4 3 2 2 2" xfId="22366" xr:uid="{00000000-0005-0000-0000-000082550000}"/>
    <cellStyle name="Date 4 4 3 2 2 2 2" xfId="22367" xr:uid="{00000000-0005-0000-0000-000083550000}"/>
    <cellStyle name="Date 4 4 3 2 2 2 2 2" xfId="22368" xr:uid="{00000000-0005-0000-0000-000084550000}"/>
    <cellStyle name="Date 4 4 3 2 2 2 2 2 2" xfId="22369" xr:uid="{00000000-0005-0000-0000-000085550000}"/>
    <cellStyle name="Date 4 4 3 2 2 2 2 2 3" xfId="22370" xr:uid="{00000000-0005-0000-0000-000086550000}"/>
    <cellStyle name="Date 4 4 3 2 2 2 2 2 3 2" xfId="22371" xr:uid="{00000000-0005-0000-0000-000087550000}"/>
    <cellStyle name="Date 4 4 3 2 2 2 2 2 4" xfId="22372" xr:uid="{00000000-0005-0000-0000-000088550000}"/>
    <cellStyle name="Date 4 4 3 2 2 2 2 3" xfId="22373" xr:uid="{00000000-0005-0000-0000-000089550000}"/>
    <cellStyle name="Date 4 4 3 2 2 2 2 3 2" xfId="22374" xr:uid="{00000000-0005-0000-0000-00008A550000}"/>
    <cellStyle name="Date 4 4 3 2 2 2 2 3 2 2" xfId="22375" xr:uid="{00000000-0005-0000-0000-00008B550000}"/>
    <cellStyle name="Date 4 4 3 2 2 2 2 4" xfId="22376" xr:uid="{00000000-0005-0000-0000-00008C550000}"/>
    <cellStyle name="Date 4 4 3 2 2 2 2 5" xfId="22377" xr:uid="{00000000-0005-0000-0000-00008D550000}"/>
    <cellStyle name="Date 4 4 3 2 2 2 2 6" xfId="22378" xr:uid="{00000000-0005-0000-0000-00008E550000}"/>
    <cellStyle name="Date 4 4 3 2 2 2 2 7" xfId="22379" xr:uid="{00000000-0005-0000-0000-00008F550000}"/>
    <cellStyle name="Date 4 4 3 2 2 2 3" xfId="22380" xr:uid="{00000000-0005-0000-0000-000090550000}"/>
    <cellStyle name="Date 4 4 3 2 2 2 3 2" xfId="22381" xr:uid="{00000000-0005-0000-0000-000091550000}"/>
    <cellStyle name="Date 4 4 3 2 2 2 3 3" xfId="22382" xr:uid="{00000000-0005-0000-0000-000092550000}"/>
    <cellStyle name="Date 4 4 3 2 2 2 3 3 2" xfId="22383" xr:uid="{00000000-0005-0000-0000-000093550000}"/>
    <cellStyle name="Date 4 4 3 2 2 2 3 4" xfId="22384" xr:uid="{00000000-0005-0000-0000-000094550000}"/>
    <cellStyle name="Date 4 4 3 2 2 2 4" xfId="22385" xr:uid="{00000000-0005-0000-0000-000095550000}"/>
    <cellStyle name="Date 4 4 3 2 2 2 4 2" xfId="22386" xr:uid="{00000000-0005-0000-0000-000096550000}"/>
    <cellStyle name="Date 4 4 3 2 2 2 4 2 2" xfId="22387" xr:uid="{00000000-0005-0000-0000-000097550000}"/>
    <cellStyle name="Date 4 4 3 2 2 2 5" xfId="22388" xr:uid="{00000000-0005-0000-0000-000098550000}"/>
    <cellStyle name="Date 4 4 3 2 2 2 6" xfId="22389" xr:uid="{00000000-0005-0000-0000-000099550000}"/>
    <cellStyle name="Date 4 4 3 2 2 2 7" xfId="22390" xr:uid="{00000000-0005-0000-0000-00009A550000}"/>
    <cellStyle name="Date 4 4 3 2 2 2 8" xfId="22391" xr:uid="{00000000-0005-0000-0000-00009B550000}"/>
    <cellStyle name="Date 4 4 3 2 2 3" xfId="22392" xr:uid="{00000000-0005-0000-0000-00009C550000}"/>
    <cellStyle name="Date 4 4 3 2 2 3 2" xfId="22393" xr:uid="{00000000-0005-0000-0000-00009D550000}"/>
    <cellStyle name="Date 4 4 3 2 2 3 2 2" xfId="22394" xr:uid="{00000000-0005-0000-0000-00009E550000}"/>
    <cellStyle name="Date 4 4 3 2 2 3 2 3" xfId="22395" xr:uid="{00000000-0005-0000-0000-00009F550000}"/>
    <cellStyle name="Date 4 4 3 2 2 3 2 3 2" xfId="22396" xr:uid="{00000000-0005-0000-0000-0000A0550000}"/>
    <cellStyle name="Date 4 4 3 2 2 3 2 4" xfId="22397" xr:uid="{00000000-0005-0000-0000-0000A1550000}"/>
    <cellStyle name="Date 4 4 3 2 2 3 3" xfId="22398" xr:uid="{00000000-0005-0000-0000-0000A2550000}"/>
    <cellStyle name="Date 4 4 3 2 2 3 3 2" xfId="22399" xr:uid="{00000000-0005-0000-0000-0000A3550000}"/>
    <cellStyle name="Date 4 4 3 2 2 3 3 2 2" xfId="22400" xr:uid="{00000000-0005-0000-0000-0000A4550000}"/>
    <cellStyle name="Date 4 4 3 2 2 3 4" xfId="22401" xr:uid="{00000000-0005-0000-0000-0000A5550000}"/>
    <cellStyle name="Date 4 4 3 2 2 3 5" xfId="22402" xr:uid="{00000000-0005-0000-0000-0000A6550000}"/>
    <cellStyle name="Date 4 4 3 2 2 3 6" xfId="22403" xr:uid="{00000000-0005-0000-0000-0000A7550000}"/>
    <cellStyle name="Date 4 4 3 2 2 3 7" xfId="22404" xr:uid="{00000000-0005-0000-0000-0000A8550000}"/>
    <cellStyle name="Date 4 4 3 2 2 4" xfId="22405" xr:uid="{00000000-0005-0000-0000-0000A9550000}"/>
    <cellStyle name="Date 4 4 3 2 2 4 2" xfId="22406" xr:uid="{00000000-0005-0000-0000-0000AA550000}"/>
    <cellStyle name="Date 4 4 3 2 2 4 3" xfId="22407" xr:uid="{00000000-0005-0000-0000-0000AB550000}"/>
    <cellStyle name="Date 4 4 3 2 2 4 3 2" xfId="22408" xr:uid="{00000000-0005-0000-0000-0000AC550000}"/>
    <cellStyle name="Date 4 4 3 2 2 5" xfId="22409" xr:uid="{00000000-0005-0000-0000-0000AD550000}"/>
    <cellStyle name="Date 4 4 3 2 3" xfId="22410" xr:uid="{00000000-0005-0000-0000-0000AE550000}"/>
    <cellStyle name="Date 4 4 3 2 3 2" xfId="22411" xr:uid="{00000000-0005-0000-0000-0000AF550000}"/>
    <cellStyle name="Date 4 4 3 2 3 2 2" xfId="22412" xr:uid="{00000000-0005-0000-0000-0000B0550000}"/>
    <cellStyle name="Date 4 4 3 2 3 2 2 2" xfId="22413" xr:uid="{00000000-0005-0000-0000-0000B1550000}"/>
    <cellStyle name="Date 4 4 3 2 3 2 2 3" xfId="22414" xr:uid="{00000000-0005-0000-0000-0000B2550000}"/>
    <cellStyle name="Date 4 4 3 2 3 2 2 3 2" xfId="22415" xr:uid="{00000000-0005-0000-0000-0000B3550000}"/>
    <cellStyle name="Date 4 4 3 2 3 2 2 4" xfId="22416" xr:uid="{00000000-0005-0000-0000-0000B4550000}"/>
    <cellStyle name="Date 4 4 3 2 3 2 3" xfId="22417" xr:uid="{00000000-0005-0000-0000-0000B5550000}"/>
    <cellStyle name="Date 4 4 3 2 3 2 3 2" xfId="22418" xr:uid="{00000000-0005-0000-0000-0000B6550000}"/>
    <cellStyle name="Date 4 4 3 2 3 2 3 2 2" xfId="22419" xr:uid="{00000000-0005-0000-0000-0000B7550000}"/>
    <cellStyle name="Date 4 4 3 2 3 2 4" xfId="22420" xr:uid="{00000000-0005-0000-0000-0000B8550000}"/>
    <cellStyle name="Date 4 4 3 2 3 2 5" xfId="22421" xr:uid="{00000000-0005-0000-0000-0000B9550000}"/>
    <cellStyle name="Date 4 4 3 2 3 2 6" xfId="22422" xr:uid="{00000000-0005-0000-0000-0000BA550000}"/>
    <cellStyle name="Date 4 4 3 2 3 2 7" xfId="22423" xr:uid="{00000000-0005-0000-0000-0000BB550000}"/>
    <cellStyle name="Date 4 4 3 2 3 3" xfId="22424" xr:uid="{00000000-0005-0000-0000-0000BC550000}"/>
    <cellStyle name="Date 4 4 3 2 3 3 2" xfId="22425" xr:uid="{00000000-0005-0000-0000-0000BD550000}"/>
    <cellStyle name="Date 4 4 3 2 3 3 3" xfId="22426" xr:uid="{00000000-0005-0000-0000-0000BE550000}"/>
    <cellStyle name="Date 4 4 3 2 3 3 3 2" xfId="22427" xr:uid="{00000000-0005-0000-0000-0000BF550000}"/>
    <cellStyle name="Date 4 4 3 2 3 3 4" xfId="22428" xr:uid="{00000000-0005-0000-0000-0000C0550000}"/>
    <cellStyle name="Date 4 4 3 2 3 4" xfId="22429" xr:uid="{00000000-0005-0000-0000-0000C1550000}"/>
    <cellStyle name="Date 4 4 3 2 3 4 2" xfId="22430" xr:uid="{00000000-0005-0000-0000-0000C2550000}"/>
    <cellStyle name="Date 4 4 3 2 3 4 2 2" xfId="22431" xr:uid="{00000000-0005-0000-0000-0000C3550000}"/>
    <cellStyle name="Date 4 4 3 2 3 5" xfId="22432" xr:uid="{00000000-0005-0000-0000-0000C4550000}"/>
    <cellStyle name="Date 4 4 3 2 3 6" xfId="22433" xr:uid="{00000000-0005-0000-0000-0000C5550000}"/>
    <cellStyle name="Date 4 4 3 2 3 7" xfId="22434" xr:uid="{00000000-0005-0000-0000-0000C6550000}"/>
    <cellStyle name="Date 4 4 3 2 3 8" xfId="22435" xr:uid="{00000000-0005-0000-0000-0000C7550000}"/>
    <cellStyle name="Date 4 4 3 2 4" xfId="22436" xr:uid="{00000000-0005-0000-0000-0000C8550000}"/>
    <cellStyle name="Date 4 4 3 2 4 2" xfId="22437" xr:uid="{00000000-0005-0000-0000-0000C9550000}"/>
    <cellStyle name="Date 4 4 3 2 4 2 2" xfId="22438" xr:uid="{00000000-0005-0000-0000-0000CA550000}"/>
    <cellStyle name="Date 4 4 3 2 4 2 3" xfId="22439" xr:uid="{00000000-0005-0000-0000-0000CB550000}"/>
    <cellStyle name="Date 4 4 3 2 4 2 3 2" xfId="22440" xr:uid="{00000000-0005-0000-0000-0000CC550000}"/>
    <cellStyle name="Date 4 4 3 2 4 2 4" xfId="22441" xr:uid="{00000000-0005-0000-0000-0000CD550000}"/>
    <cellStyle name="Date 4 4 3 2 4 3" xfId="22442" xr:uid="{00000000-0005-0000-0000-0000CE550000}"/>
    <cellStyle name="Date 4 4 3 2 4 3 2" xfId="22443" xr:uid="{00000000-0005-0000-0000-0000CF550000}"/>
    <cellStyle name="Date 4 4 3 2 4 3 2 2" xfId="22444" xr:uid="{00000000-0005-0000-0000-0000D0550000}"/>
    <cellStyle name="Date 4 4 3 2 4 4" xfId="22445" xr:uid="{00000000-0005-0000-0000-0000D1550000}"/>
    <cellStyle name="Date 4 4 3 2 4 5" xfId="22446" xr:uid="{00000000-0005-0000-0000-0000D2550000}"/>
    <cellStyle name="Date 4 4 3 2 4 6" xfId="22447" xr:uid="{00000000-0005-0000-0000-0000D3550000}"/>
    <cellStyle name="Date 4 4 3 2 4 7" xfId="22448" xr:uid="{00000000-0005-0000-0000-0000D4550000}"/>
    <cellStyle name="Date 4 4 3 2 5" xfId="22449" xr:uid="{00000000-0005-0000-0000-0000D5550000}"/>
    <cellStyle name="Date 4 4 3 2 5 2" xfId="22450" xr:uid="{00000000-0005-0000-0000-0000D6550000}"/>
    <cellStyle name="Date 4 4 3 2 5 3" xfId="22451" xr:uid="{00000000-0005-0000-0000-0000D7550000}"/>
    <cellStyle name="Date 4 4 3 2 5 3 2" xfId="22452" xr:uid="{00000000-0005-0000-0000-0000D8550000}"/>
    <cellStyle name="Date 4 4 3 2 6" xfId="22453" xr:uid="{00000000-0005-0000-0000-0000D9550000}"/>
    <cellStyle name="Date 4 4 3 2 7" xfId="22454" xr:uid="{00000000-0005-0000-0000-0000DA550000}"/>
    <cellStyle name="Date 4 4 3 2 8" xfId="22455" xr:uid="{00000000-0005-0000-0000-0000DB550000}"/>
    <cellStyle name="Date 4 4 3 2 9" xfId="22456" xr:uid="{00000000-0005-0000-0000-0000DC550000}"/>
    <cellStyle name="Date 4 4 3 3" xfId="22457" xr:uid="{00000000-0005-0000-0000-0000DD550000}"/>
    <cellStyle name="Date 4 4 3 3 2" xfId="22458" xr:uid="{00000000-0005-0000-0000-0000DE550000}"/>
    <cellStyle name="Date 4 4 3 3 2 2" xfId="22459" xr:uid="{00000000-0005-0000-0000-0000DF550000}"/>
    <cellStyle name="Date 4 4 3 3 2 2 2" xfId="22460" xr:uid="{00000000-0005-0000-0000-0000E0550000}"/>
    <cellStyle name="Date 4 4 3 3 2 2 2 2" xfId="22461" xr:uid="{00000000-0005-0000-0000-0000E1550000}"/>
    <cellStyle name="Date 4 4 3 3 2 2 2 3" xfId="22462" xr:uid="{00000000-0005-0000-0000-0000E2550000}"/>
    <cellStyle name="Date 4 4 3 3 2 2 2 3 2" xfId="22463" xr:uid="{00000000-0005-0000-0000-0000E3550000}"/>
    <cellStyle name="Date 4 4 3 3 2 2 2 4" xfId="22464" xr:uid="{00000000-0005-0000-0000-0000E4550000}"/>
    <cellStyle name="Date 4 4 3 3 2 2 3" xfId="22465" xr:uid="{00000000-0005-0000-0000-0000E5550000}"/>
    <cellStyle name="Date 4 4 3 3 2 2 3 2" xfId="22466" xr:uid="{00000000-0005-0000-0000-0000E6550000}"/>
    <cellStyle name="Date 4 4 3 3 2 2 3 2 2" xfId="22467" xr:uid="{00000000-0005-0000-0000-0000E7550000}"/>
    <cellStyle name="Date 4 4 3 3 2 2 4" xfId="22468" xr:uid="{00000000-0005-0000-0000-0000E8550000}"/>
    <cellStyle name="Date 4 4 3 3 2 2 5" xfId="22469" xr:uid="{00000000-0005-0000-0000-0000E9550000}"/>
    <cellStyle name="Date 4 4 3 3 2 2 6" xfId="22470" xr:uid="{00000000-0005-0000-0000-0000EA550000}"/>
    <cellStyle name="Date 4 4 3 3 2 2 7" xfId="22471" xr:uid="{00000000-0005-0000-0000-0000EB550000}"/>
    <cellStyle name="Date 4 4 3 3 2 3" xfId="22472" xr:uid="{00000000-0005-0000-0000-0000EC550000}"/>
    <cellStyle name="Date 4 4 3 3 2 3 2" xfId="22473" xr:uid="{00000000-0005-0000-0000-0000ED550000}"/>
    <cellStyle name="Date 4 4 3 3 2 3 3" xfId="22474" xr:uid="{00000000-0005-0000-0000-0000EE550000}"/>
    <cellStyle name="Date 4 4 3 3 2 3 3 2" xfId="22475" xr:uid="{00000000-0005-0000-0000-0000EF550000}"/>
    <cellStyle name="Date 4 4 3 3 2 3 4" xfId="22476" xr:uid="{00000000-0005-0000-0000-0000F0550000}"/>
    <cellStyle name="Date 4 4 3 3 2 4" xfId="22477" xr:uid="{00000000-0005-0000-0000-0000F1550000}"/>
    <cellStyle name="Date 4 4 3 3 2 4 2" xfId="22478" xr:uid="{00000000-0005-0000-0000-0000F2550000}"/>
    <cellStyle name="Date 4 4 3 3 2 4 2 2" xfId="22479" xr:uid="{00000000-0005-0000-0000-0000F3550000}"/>
    <cellStyle name="Date 4 4 3 3 2 5" xfId="22480" xr:uid="{00000000-0005-0000-0000-0000F4550000}"/>
    <cellStyle name="Date 4 4 3 3 2 6" xfId="22481" xr:uid="{00000000-0005-0000-0000-0000F5550000}"/>
    <cellStyle name="Date 4 4 3 3 2 7" xfId="22482" xr:uid="{00000000-0005-0000-0000-0000F6550000}"/>
    <cellStyle name="Date 4 4 3 3 2 8" xfId="22483" xr:uid="{00000000-0005-0000-0000-0000F7550000}"/>
    <cellStyle name="Date 4 4 3 3 3" xfId="22484" xr:uid="{00000000-0005-0000-0000-0000F8550000}"/>
    <cellStyle name="Date 4 4 3 3 3 2" xfId="22485" xr:uid="{00000000-0005-0000-0000-0000F9550000}"/>
    <cellStyle name="Date 4 4 3 3 3 2 2" xfId="22486" xr:uid="{00000000-0005-0000-0000-0000FA550000}"/>
    <cellStyle name="Date 4 4 3 3 3 2 3" xfId="22487" xr:uid="{00000000-0005-0000-0000-0000FB550000}"/>
    <cellStyle name="Date 4 4 3 3 3 2 3 2" xfId="22488" xr:uid="{00000000-0005-0000-0000-0000FC550000}"/>
    <cellStyle name="Date 4 4 3 3 3 2 4" xfId="22489" xr:uid="{00000000-0005-0000-0000-0000FD550000}"/>
    <cellStyle name="Date 4 4 3 3 3 3" xfId="22490" xr:uid="{00000000-0005-0000-0000-0000FE550000}"/>
    <cellStyle name="Date 4 4 3 3 3 3 2" xfId="22491" xr:uid="{00000000-0005-0000-0000-0000FF550000}"/>
    <cellStyle name="Date 4 4 3 3 3 3 2 2" xfId="22492" xr:uid="{00000000-0005-0000-0000-000000560000}"/>
    <cellStyle name="Date 4 4 3 3 3 4" xfId="22493" xr:uid="{00000000-0005-0000-0000-000001560000}"/>
    <cellStyle name="Date 4 4 3 3 3 5" xfId="22494" xr:uid="{00000000-0005-0000-0000-000002560000}"/>
    <cellStyle name="Date 4 4 3 3 3 6" xfId="22495" xr:uid="{00000000-0005-0000-0000-000003560000}"/>
    <cellStyle name="Date 4 4 3 3 3 7" xfId="22496" xr:uid="{00000000-0005-0000-0000-000004560000}"/>
    <cellStyle name="Date 4 4 3 3 4" xfId="22497" xr:uid="{00000000-0005-0000-0000-000005560000}"/>
    <cellStyle name="Date 4 4 3 3 4 2" xfId="22498" xr:uid="{00000000-0005-0000-0000-000006560000}"/>
    <cellStyle name="Date 4 4 3 3 4 3" xfId="22499" xr:uid="{00000000-0005-0000-0000-000007560000}"/>
    <cellStyle name="Date 4 4 3 3 4 3 2" xfId="22500" xr:uid="{00000000-0005-0000-0000-000008560000}"/>
    <cellStyle name="Date 4 4 3 3 5" xfId="22501" xr:uid="{00000000-0005-0000-0000-000009560000}"/>
    <cellStyle name="Date 4 4 3 4" xfId="22502" xr:uid="{00000000-0005-0000-0000-00000A560000}"/>
    <cellStyle name="Date 4 4 3 4 2" xfId="22503" xr:uid="{00000000-0005-0000-0000-00000B560000}"/>
    <cellStyle name="Date 4 4 3 4 2 2" xfId="22504" xr:uid="{00000000-0005-0000-0000-00000C560000}"/>
    <cellStyle name="Date 4 4 3 4 2 2 2" xfId="22505" xr:uid="{00000000-0005-0000-0000-00000D560000}"/>
    <cellStyle name="Date 4 4 3 4 2 2 2 2" xfId="22506" xr:uid="{00000000-0005-0000-0000-00000E560000}"/>
    <cellStyle name="Date 4 4 3 4 2 2 2 2 2" xfId="22507" xr:uid="{00000000-0005-0000-0000-00000F560000}"/>
    <cellStyle name="Date 4 4 3 4 2 2 2 2 3" xfId="22508" xr:uid="{00000000-0005-0000-0000-000010560000}"/>
    <cellStyle name="Date 4 4 3 4 2 2 2 2 3 2" xfId="22509" xr:uid="{00000000-0005-0000-0000-000011560000}"/>
    <cellStyle name="Date 4 4 3 4 2 2 2 2 4" xfId="22510" xr:uid="{00000000-0005-0000-0000-000012560000}"/>
    <cellStyle name="Date 4 4 3 4 2 2 2 3" xfId="22511" xr:uid="{00000000-0005-0000-0000-000013560000}"/>
    <cellStyle name="Date 4 4 3 4 2 2 2 3 2" xfId="22512" xr:uid="{00000000-0005-0000-0000-000014560000}"/>
    <cellStyle name="Date 4 4 3 4 2 2 2 3 2 2" xfId="22513" xr:uid="{00000000-0005-0000-0000-000015560000}"/>
    <cellStyle name="Date 4 4 3 4 2 2 2 4" xfId="22514" xr:uid="{00000000-0005-0000-0000-000016560000}"/>
    <cellStyle name="Date 4 4 3 4 2 2 2 5" xfId="22515" xr:uid="{00000000-0005-0000-0000-000017560000}"/>
    <cellStyle name="Date 4 4 3 4 2 2 2 6" xfId="22516" xr:uid="{00000000-0005-0000-0000-000018560000}"/>
    <cellStyle name="Date 4 4 3 4 2 2 2 7" xfId="22517" xr:uid="{00000000-0005-0000-0000-000019560000}"/>
    <cellStyle name="Date 4 4 3 4 2 2 3" xfId="22518" xr:uid="{00000000-0005-0000-0000-00001A560000}"/>
    <cellStyle name="Date 4 4 3 4 2 2 3 2" xfId="22519" xr:uid="{00000000-0005-0000-0000-00001B560000}"/>
    <cellStyle name="Date 4 4 3 4 2 2 3 3" xfId="22520" xr:uid="{00000000-0005-0000-0000-00001C560000}"/>
    <cellStyle name="Date 4 4 3 4 2 2 3 3 2" xfId="22521" xr:uid="{00000000-0005-0000-0000-00001D560000}"/>
    <cellStyle name="Date 4 4 3 4 2 2 3 4" xfId="22522" xr:uid="{00000000-0005-0000-0000-00001E560000}"/>
    <cellStyle name="Date 4 4 3 4 2 2 4" xfId="22523" xr:uid="{00000000-0005-0000-0000-00001F560000}"/>
    <cellStyle name="Date 4 4 3 4 2 2 4 2" xfId="22524" xr:uid="{00000000-0005-0000-0000-000020560000}"/>
    <cellStyle name="Date 4 4 3 4 2 2 4 2 2" xfId="22525" xr:uid="{00000000-0005-0000-0000-000021560000}"/>
    <cellStyle name="Date 4 4 3 4 2 2 5" xfId="22526" xr:uid="{00000000-0005-0000-0000-000022560000}"/>
    <cellStyle name="Date 4 4 3 4 2 2 6" xfId="22527" xr:uid="{00000000-0005-0000-0000-000023560000}"/>
    <cellStyle name="Date 4 4 3 4 2 2 7" xfId="22528" xr:uid="{00000000-0005-0000-0000-000024560000}"/>
    <cellStyle name="Date 4 4 3 4 2 2 8" xfId="22529" xr:uid="{00000000-0005-0000-0000-000025560000}"/>
    <cellStyle name="Date 4 4 3 4 2 3" xfId="22530" xr:uid="{00000000-0005-0000-0000-000026560000}"/>
    <cellStyle name="Date 4 4 3 4 2 3 2" xfId="22531" xr:uid="{00000000-0005-0000-0000-000027560000}"/>
    <cellStyle name="Date 4 4 3 4 2 3 2 2" xfId="22532" xr:uid="{00000000-0005-0000-0000-000028560000}"/>
    <cellStyle name="Date 4 4 3 4 2 3 2 3" xfId="22533" xr:uid="{00000000-0005-0000-0000-000029560000}"/>
    <cellStyle name="Date 4 4 3 4 2 3 2 3 2" xfId="22534" xr:uid="{00000000-0005-0000-0000-00002A560000}"/>
    <cellStyle name="Date 4 4 3 4 2 3 2 4" xfId="22535" xr:uid="{00000000-0005-0000-0000-00002B560000}"/>
    <cellStyle name="Date 4 4 3 4 2 3 3" xfId="22536" xr:uid="{00000000-0005-0000-0000-00002C560000}"/>
    <cellStyle name="Date 4 4 3 4 2 3 3 2" xfId="22537" xr:uid="{00000000-0005-0000-0000-00002D560000}"/>
    <cellStyle name="Date 4 4 3 4 2 3 3 2 2" xfId="22538" xr:uid="{00000000-0005-0000-0000-00002E560000}"/>
    <cellStyle name="Date 4 4 3 4 2 3 4" xfId="22539" xr:uid="{00000000-0005-0000-0000-00002F560000}"/>
    <cellStyle name="Date 4 4 3 4 2 3 5" xfId="22540" xr:uid="{00000000-0005-0000-0000-000030560000}"/>
    <cellStyle name="Date 4 4 3 4 2 3 6" xfId="22541" xr:uid="{00000000-0005-0000-0000-000031560000}"/>
    <cellStyle name="Date 4 4 3 4 2 3 7" xfId="22542" xr:uid="{00000000-0005-0000-0000-000032560000}"/>
    <cellStyle name="Date 4 4 3 4 2 4" xfId="22543" xr:uid="{00000000-0005-0000-0000-000033560000}"/>
    <cellStyle name="Date 4 4 3 4 2 4 2" xfId="22544" xr:uid="{00000000-0005-0000-0000-000034560000}"/>
    <cellStyle name="Date 4 4 3 4 2 4 3" xfId="22545" xr:uid="{00000000-0005-0000-0000-000035560000}"/>
    <cellStyle name="Date 4 4 3 4 2 4 3 2" xfId="22546" xr:uid="{00000000-0005-0000-0000-000036560000}"/>
    <cellStyle name="Date 4 4 3 4 2 5" xfId="22547" xr:uid="{00000000-0005-0000-0000-000037560000}"/>
    <cellStyle name="Date 4 4 3 4 3" xfId="22548" xr:uid="{00000000-0005-0000-0000-000038560000}"/>
    <cellStyle name="Date 4 4 3 4 3 2" xfId="22549" xr:uid="{00000000-0005-0000-0000-000039560000}"/>
    <cellStyle name="Date 4 4 3 4 3 2 2" xfId="22550" xr:uid="{00000000-0005-0000-0000-00003A560000}"/>
    <cellStyle name="Date 4 4 3 4 3 2 2 2" xfId="22551" xr:uid="{00000000-0005-0000-0000-00003B560000}"/>
    <cellStyle name="Date 4 4 3 4 3 2 2 3" xfId="22552" xr:uid="{00000000-0005-0000-0000-00003C560000}"/>
    <cellStyle name="Date 4 4 3 4 3 2 2 3 2" xfId="22553" xr:uid="{00000000-0005-0000-0000-00003D560000}"/>
    <cellStyle name="Date 4 4 3 4 3 2 2 4" xfId="22554" xr:uid="{00000000-0005-0000-0000-00003E560000}"/>
    <cellStyle name="Date 4 4 3 4 3 2 3" xfId="22555" xr:uid="{00000000-0005-0000-0000-00003F560000}"/>
    <cellStyle name="Date 4 4 3 4 3 2 3 2" xfId="22556" xr:uid="{00000000-0005-0000-0000-000040560000}"/>
    <cellStyle name="Date 4 4 3 4 3 2 3 2 2" xfId="22557" xr:uid="{00000000-0005-0000-0000-000041560000}"/>
    <cellStyle name="Date 4 4 3 4 3 2 4" xfId="22558" xr:uid="{00000000-0005-0000-0000-000042560000}"/>
    <cellStyle name="Date 4 4 3 4 3 2 5" xfId="22559" xr:uid="{00000000-0005-0000-0000-000043560000}"/>
    <cellStyle name="Date 4 4 3 4 3 2 6" xfId="22560" xr:uid="{00000000-0005-0000-0000-000044560000}"/>
    <cellStyle name="Date 4 4 3 4 3 2 7" xfId="22561" xr:uid="{00000000-0005-0000-0000-000045560000}"/>
    <cellStyle name="Date 4 4 3 4 3 3" xfId="22562" xr:uid="{00000000-0005-0000-0000-000046560000}"/>
    <cellStyle name="Date 4 4 3 4 3 3 2" xfId="22563" xr:uid="{00000000-0005-0000-0000-000047560000}"/>
    <cellStyle name="Date 4 4 3 4 3 3 3" xfId="22564" xr:uid="{00000000-0005-0000-0000-000048560000}"/>
    <cellStyle name="Date 4 4 3 4 3 3 3 2" xfId="22565" xr:uid="{00000000-0005-0000-0000-000049560000}"/>
    <cellStyle name="Date 4 4 3 4 3 3 4" xfId="22566" xr:uid="{00000000-0005-0000-0000-00004A560000}"/>
    <cellStyle name="Date 4 4 3 4 3 4" xfId="22567" xr:uid="{00000000-0005-0000-0000-00004B560000}"/>
    <cellStyle name="Date 4 4 3 4 3 4 2" xfId="22568" xr:uid="{00000000-0005-0000-0000-00004C560000}"/>
    <cellStyle name="Date 4 4 3 4 3 4 2 2" xfId="22569" xr:uid="{00000000-0005-0000-0000-00004D560000}"/>
    <cellStyle name="Date 4 4 3 4 3 5" xfId="22570" xr:uid="{00000000-0005-0000-0000-00004E560000}"/>
    <cellStyle name="Date 4 4 3 4 3 6" xfId="22571" xr:uid="{00000000-0005-0000-0000-00004F560000}"/>
    <cellStyle name="Date 4 4 3 4 3 7" xfId="22572" xr:uid="{00000000-0005-0000-0000-000050560000}"/>
    <cellStyle name="Date 4 4 3 4 3 8" xfId="22573" xr:uid="{00000000-0005-0000-0000-000051560000}"/>
    <cellStyle name="Date 4 4 3 4 4" xfId="22574" xr:uid="{00000000-0005-0000-0000-000052560000}"/>
    <cellStyle name="Date 4 4 3 4 4 2" xfId="22575" xr:uid="{00000000-0005-0000-0000-000053560000}"/>
    <cellStyle name="Date 4 4 3 4 4 2 2" xfId="22576" xr:uid="{00000000-0005-0000-0000-000054560000}"/>
    <cellStyle name="Date 4 4 3 4 4 2 3" xfId="22577" xr:uid="{00000000-0005-0000-0000-000055560000}"/>
    <cellStyle name="Date 4 4 3 4 4 2 3 2" xfId="22578" xr:uid="{00000000-0005-0000-0000-000056560000}"/>
    <cellStyle name="Date 4 4 3 4 4 2 4" xfId="22579" xr:uid="{00000000-0005-0000-0000-000057560000}"/>
    <cellStyle name="Date 4 4 3 4 4 3" xfId="22580" xr:uid="{00000000-0005-0000-0000-000058560000}"/>
    <cellStyle name="Date 4 4 3 4 4 3 2" xfId="22581" xr:uid="{00000000-0005-0000-0000-000059560000}"/>
    <cellStyle name="Date 4 4 3 4 4 3 2 2" xfId="22582" xr:uid="{00000000-0005-0000-0000-00005A560000}"/>
    <cellStyle name="Date 4 4 3 4 4 4" xfId="22583" xr:uid="{00000000-0005-0000-0000-00005B560000}"/>
    <cellStyle name="Date 4 4 3 4 4 5" xfId="22584" xr:uid="{00000000-0005-0000-0000-00005C560000}"/>
    <cellStyle name="Date 4 4 3 4 4 6" xfId="22585" xr:uid="{00000000-0005-0000-0000-00005D560000}"/>
    <cellStyle name="Date 4 4 3 4 4 7" xfId="22586" xr:uid="{00000000-0005-0000-0000-00005E560000}"/>
    <cellStyle name="Date 4 4 3 4 5" xfId="22587" xr:uid="{00000000-0005-0000-0000-00005F560000}"/>
    <cellStyle name="Date 4 4 3 4 5 2" xfId="22588" xr:uid="{00000000-0005-0000-0000-000060560000}"/>
    <cellStyle name="Date 4 4 3 4 5 3" xfId="22589" xr:uid="{00000000-0005-0000-0000-000061560000}"/>
    <cellStyle name="Date 4 4 3 4 5 3 2" xfId="22590" xr:uid="{00000000-0005-0000-0000-000062560000}"/>
    <cellStyle name="Date 4 4 3 4 6" xfId="22591" xr:uid="{00000000-0005-0000-0000-000063560000}"/>
    <cellStyle name="Date 4 4 3 4 7" xfId="22592" xr:uid="{00000000-0005-0000-0000-000064560000}"/>
    <cellStyle name="Date 4 4 3 4 8" xfId="22593" xr:uid="{00000000-0005-0000-0000-000065560000}"/>
    <cellStyle name="Date 4 4 3 4 9" xfId="22594" xr:uid="{00000000-0005-0000-0000-000066560000}"/>
    <cellStyle name="Date 4 4 3 5" xfId="22595" xr:uid="{00000000-0005-0000-0000-000067560000}"/>
    <cellStyle name="Date 4 4 3 5 2" xfId="22596" xr:uid="{00000000-0005-0000-0000-000068560000}"/>
    <cellStyle name="Date 4 4 3 5 2 2" xfId="22597" xr:uid="{00000000-0005-0000-0000-000069560000}"/>
    <cellStyle name="Date 4 4 3 5 2 2 2" xfId="22598" xr:uid="{00000000-0005-0000-0000-00006A560000}"/>
    <cellStyle name="Date 4 4 3 5 2 2 3" xfId="22599" xr:uid="{00000000-0005-0000-0000-00006B560000}"/>
    <cellStyle name="Date 4 4 3 5 2 2 3 2" xfId="22600" xr:uid="{00000000-0005-0000-0000-00006C560000}"/>
    <cellStyle name="Date 4 4 3 5 2 2 4" xfId="22601" xr:uid="{00000000-0005-0000-0000-00006D560000}"/>
    <cellStyle name="Date 4 4 3 5 2 3" xfId="22602" xr:uid="{00000000-0005-0000-0000-00006E560000}"/>
    <cellStyle name="Date 4 4 3 5 2 3 2" xfId="22603" xr:uid="{00000000-0005-0000-0000-00006F560000}"/>
    <cellStyle name="Date 4 4 3 5 2 3 2 2" xfId="22604" xr:uid="{00000000-0005-0000-0000-000070560000}"/>
    <cellStyle name="Date 4 4 3 5 2 4" xfId="22605" xr:uid="{00000000-0005-0000-0000-000071560000}"/>
    <cellStyle name="Date 4 4 3 5 2 5" xfId="22606" xr:uid="{00000000-0005-0000-0000-000072560000}"/>
    <cellStyle name="Date 4 4 3 5 2 6" xfId="22607" xr:uid="{00000000-0005-0000-0000-000073560000}"/>
    <cellStyle name="Date 4 4 3 5 2 7" xfId="22608" xr:uid="{00000000-0005-0000-0000-000074560000}"/>
    <cellStyle name="Date 4 4 3 5 3" xfId="22609" xr:uid="{00000000-0005-0000-0000-000075560000}"/>
    <cellStyle name="Date 4 4 3 5 3 2" xfId="22610" xr:uid="{00000000-0005-0000-0000-000076560000}"/>
    <cellStyle name="Date 4 4 3 5 3 3" xfId="22611" xr:uid="{00000000-0005-0000-0000-000077560000}"/>
    <cellStyle name="Date 4 4 3 5 3 3 2" xfId="22612" xr:uid="{00000000-0005-0000-0000-000078560000}"/>
    <cellStyle name="Date 4 4 3 5 3 4" xfId="22613" xr:uid="{00000000-0005-0000-0000-000079560000}"/>
    <cellStyle name="Date 4 4 3 5 4" xfId="22614" xr:uid="{00000000-0005-0000-0000-00007A560000}"/>
    <cellStyle name="Date 4 4 3 5 4 2" xfId="22615" xr:uid="{00000000-0005-0000-0000-00007B560000}"/>
    <cellStyle name="Date 4 4 3 5 4 2 2" xfId="22616" xr:uid="{00000000-0005-0000-0000-00007C560000}"/>
    <cellStyle name="Date 4 4 3 5 5" xfId="22617" xr:uid="{00000000-0005-0000-0000-00007D560000}"/>
    <cellStyle name="Date 4 4 3 5 6" xfId="22618" xr:uid="{00000000-0005-0000-0000-00007E560000}"/>
    <cellStyle name="Date 4 4 3 5 7" xfId="22619" xr:uid="{00000000-0005-0000-0000-00007F560000}"/>
    <cellStyle name="Date 4 4 3 5 8" xfId="22620" xr:uid="{00000000-0005-0000-0000-000080560000}"/>
    <cellStyle name="Date 4 4 3 6" xfId="22621" xr:uid="{00000000-0005-0000-0000-000081560000}"/>
    <cellStyle name="Date 4 4 3 6 2" xfId="22622" xr:uid="{00000000-0005-0000-0000-000082560000}"/>
    <cellStyle name="Date 4 4 3 6 2 2" xfId="22623" xr:uid="{00000000-0005-0000-0000-000083560000}"/>
    <cellStyle name="Date 4 4 3 6 2 3" xfId="22624" xr:uid="{00000000-0005-0000-0000-000084560000}"/>
    <cellStyle name="Date 4 4 3 6 2 3 2" xfId="22625" xr:uid="{00000000-0005-0000-0000-000085560000}"/>
    <cellStyle name="Date 4 4 3 6 2 4" xfId="22626" xr:uid="{00000000-0005-0000-0000-000086560000}"/>
    <cellStyle name="Date 4 4 3 6 3" xfId="22627" xr:uid="{00000000-0005-0000-0000-000087560000}"/>
    <cellStyle name="Date 4 4 3 6 3 2" xfId="22628" xr:uid="{00000000-0005-0000-0000-000088560000}"/>
    <cellStyle name="Date 4 4 3 6 3 2 2" xfId="22629" xr:uid="{00000000-0005-0000-0000-000089560000}"/>
    <cellStyle name="Date 4 4 3 6 4" xfId="22630" xr:uid="{00000000-0005-0000-0000-00008A560000}"/>
    <cellStyle name="Date 4 4 3 6 5" xfId="22631" xr:uid="{00000000-0005-0000-0000-00008B560000}"/>
    <cellStyle name="Date 4 4 3 6 6" xfId="22632" xr:uid="{00000000-0005-0000-0000-00008C560000}"/>
    <cellStyle name="Date 4 4 3 6 7" xfId="22633" xr:uid="{00000000-0005-0000-0000-00008D560000}"/>
    <cellStyle name="Date 4 4 3 7" xfId="22634" xr:uid="{00000000-0005-0000-0000-00008E560000}"/>
    <cellStyle name="Date 4 4 3 7 2" xfId="22635" xr:uid="{00000000-0005-0000-0000-00008F560000}"/>
    <cellStyle name="Date 4 4 3 7 3" xfId="22636" xr:uid="{00000000-0005-0000-0000-000090560000}"/>
    <cellStyle name="Date 4 4 3 7 3 2" xfId="22637" xr:uid="{00000000-0005-0000-0000-000091560000}"/>
    <cellStyle name="Date 4 4 3 8" xfId="22638" xr:uid="{00000000-0005-0000-0000-000092560000}"/>
    <cellStyle name="Date 4 4 3 9" xfId="22639" xr:uid="{00000000-0005-0000-0000-000093560000}"/>
    <cellStyle name="Date 4 4 4" xfId="22640" xr:uid="{00000000-0005-0000-0000-000094560000}"/>
    <cellStyle name="Date 4 4 4 2" xfId="22641" xr:uid="{00000000-0005-0000-0000-000095560000}"/>
    <cellStyle name="Date 4 4 4 2 2" xfId="22642" xr:uid="{00000000-0005-0000-0000-000096560000}"/>
    <cellStyle name="Date 4 4 4 2 2 2" xfId="22643" xr:uid="{00000000-0005-0000-0000-000097560000}"/>
    <cellStyle name="Date 4 4 4 2 2 2 2" xfId="22644" xr:uid="{00000000-0005-0000-0000-000098560000}"/>
    <cellStyle name="Date 4 4 4 2 2 2 2 2" xfId="22645" xr:uid="{00000000-0005-0000-0000-000099560000}"/>
    <cellStyle name="Date 4 4 4 2 2 2 2 3" xfId="22646" xr:uid="{00000000-0005-0000-0000-00009A560000}"/>
    <cellStyle name="Date 4 4 4 2 2 2 2 3 2" xfId="22647" xr:uid="{00000000-0005-0000-0000-00009B560000}"/>
    <cellStyle name="Date 4 4 4 2 2 2 2 4" xfId="22648" xr:uid="{00000000-0005-0000-0000-00009C560000}"/>
    <cellStyle name="Date 4 4 4 2 2 2 3" xfId="22649" xr:uid="{00000000-0005-0000-0000-00009D560000}"/>
    <cellStyle name="Date 4 4 4 2 2 2 3 2" xfId="22650" xr:uid="{00000000-0005-0000-0000-00009E560000}"/>
    <cellStyle name="Date 4 4 4 2 2 2 3 2 2" xfId="22651" xr:uid="{00000000-0005-0000-0000-00009F560000}"/>
    <cellStyle name="Date 4 4 4 2 2 2 4" xfId="22652" xr:uid="{00000000-0005-0000-0000-0000A0560000}"/>
    <cellStyle name="Date 4 4 4 2 2 2 5" xfId="22653" xr:uid="{00000000-0005-0000-0000-0000A1560000}"/>
    <cellStyle name="Date 4 4 4 2 2 2 6" xfId="22654" xr:uid="{00000000-0005-0000-0000-0000A2560000}"/>
    <cellStyle name="Date 4 4 4 2 2 2 7" xfId="22655" xr:uid="{00000000-0005-0000-0000-0000A3560000}"/>
    <cellStyle name="Date 4 4 4 2 2 3" xfId="22656" xr:uid="{00000000-0005-0000-0000-0000A4560000}"/>
    <cellStyle name="Date 4 4 4 2 2 3 2" xfId="22657" xr:uid="{00000000-0005-0000-0000-0000A5560000}"/>
    <cellStyle name="Date 4 4 4 2 2 3 3" xfId="22658" xr:uid="{00000000-0005-0000-0000-0000A6560000}"/>
    <cellStyle name="Date 4 4 4 2 2 3 3 2" xfId="22659" xr:uid="{00000000-0005-0000-0000-0000A7560000}"/>
    <cellStyle name="Date 4 4 4 2 2 3 4" xfId="22660" xr:uid="{00000000-0005-0000-0000-0000A8560000}"/>
    <cellStyle name="Date 4 4 4 2 2 4" xfId="22661" xr:uid="{00000000-0005-0000-0000-0000A9560000}"/>
    <cellStyle name="Date 4 4 4 2 2 4 2" xfId="22662" xr:uid="{00000000-0005-0000-0000-0000AA560000}"/>
    <cellStyle name="Date 4 4 4 2 2 4 2 2" xfId="22663" xr:uid="{00000000-0005-0000-0000-0000AB560000}"/>
    <cellStyle name="Date 4 4 4 2 2 5" xfId="22664" xr:uid="{00000000-0005-0000-0000-0000AC560000}"/>
    <cellStyle name="Date 4 4 4 2 2 6" xfId="22665" xr:uid="{00000000-0005-0000-0000-0000AD560000}"/>
    <cellStyle name="Date 4 4 4 2 2 7" xfId="22666" xr:uid="{00000000-0005-0000-0000-0000AE560000}"/>
    <cellStyle name="Date 4 4 4 2 2 8" xfId="22667" xr:uid="{00000000-0005-0000-0000-0000AF560000}"/>
    <cellStyle name="Date 4 4 4 2 3" xfId="22668" xr:uid="{00000000-0005-0000-0000-0000B0560000}"/>
    <cellStyle name="Date 4 4 4 2 3 2" xfId="22669" xr:uid="{00000000-0005-0000-0000-0000B1560000}"/>
    <cellStyle name="Date 4 4 4 2 3 2 2" xfId="22670" xr:uid="{00000000-0005-0000-0000-0000B2560000}"/>
    <cellStyle name="Date 4 4 4 2 3 2 3" xfId="22671" xr:uid="{00000000-0005-0000-0000-0000B3560000}"/>
    <cellStyle name="Date 4 4 4 2 3 2 3 2" xfId="22672" xr:uid="{00000000-0005-0000-0000-0000B4560000}"/>
    <cellStyle name="Date 4 4 4 2 3 2 4" xfId="22673" xr:uid="{00000000-0005-0000-0000-0000B5560000}"/>
    <cellStyle name="Date 4 4 4 2 3 3" xfId="22674" xr:uid="{00000000-0005-0000-0000-0000B6560000}"/>
    <cellStyle name="Date 4 4 4 2 3 3 2" xfId="22675" xr:uid="{00000000-0005-0000-0000-0000B7560000}"/>
    <cellStyle name="Date 4 4 4 2 3 3 2 2" xfId="22676" xr:uid="{00000000-0005-0000-0000-0000B8560000}"/>
    <cellStyle name="Date 4 4 4 2 3 4" xfId="22677" xr:uid="{00000000-0005-0000-0000-0000B9560000}"/>
    <cellStyle name="Date 4 4 4 2 3 5" xfId="22678" xr:uid="{00000000-0005-0000-0000-0000BA560000}"/>
    <cellStyle name="Date 4 4 4 2 3 6" xfId="22679" xr:uid="{00000000-0005-0000-0000-0000BB560000}"/>
    <cellStyle name="Date 4 4 4 2 3 7" xfId="22680" xr:uid="{00000000-0005-0000-0000-0000BC560000}"/>
    <cellStyle name="Date 4 4 4 2 4" xfId="22681" xr:uid="{00000000-0005-0000-0000-0000BD560000}"/>
    <cellStyle name="Date 4 4 4 2 4 2" xfId="22682" xr:uid="{00000000-0005-0000-0000-0000BE560000}"/>
    <cellStyle name="Date 4 4 4 2 4 3" xfId="22683" xr:uid="{00000000-0005-0000-0000-0000BF560000}"/>
    <cellStyle name="Date 4 4 4 2 4 3 2" xfId="22684" xr:uid="{00000000-0005-0000-0000-0000C0560000}"/>
    <cellStyle name="Date 4 4 4 2 5" xfId="22685" xr:uid="{00000000-0005-0000-0000-0000C1560000}"/>
    <cellStyle name="Date 4 4 4 3" xfId="22686" xr:uid="{00000000-0005-0000-0000-0000C2560000}"/>
    <cellStyle name="Date 4 4 4 3 2" xfId="22687" xr:uid="{00000000-0005-0000-0000-0000C3560000}"/>
    <cellStyle name="Date 4 4 4 3 2 2" xfId="22688" xr:uid="{00000000-0005-0000-0000-0000C4560000}"/>
    <cellStyle name="Date 4 4 4 3 2 2 2" xfId="22689" xr:uid="{00000000-0005-0000-0000-0000C5560000}"/>
    <cellStyle name="Date 4 4 4 3 2 2 3" xfId="22690" xr:uid="{00000000-0005-0000-0000-0000C6560000}"/>
    <cellStyle name="Date 4 4 4 3 2 2 3 2" xfId="22691" xr:uid="{00000000-0005-0000-0000-0000C7560000}"/>
    <cellStyle name="Date 4 4 4 3 2 2 4" xfId="22692" xr:uid="{00000000-0005-0000-0000-0000C8560000}"/>
    <cellStyle name="Date 4 4 4 3 2 3" xfId="22693" xr:uid="{00000000-0005-0000-0000-0000C9560000}"/>
    <cellStyle name="Date 4 4 4 3 2 3 2" xfId="22694" xr:uid="{00000000-0005-0000-0000-0000CA560000}"/>
    <cellStyle name="Date 4 4 4 3 2 3 2 2" xfId="22695" xr:uid="{00000000-0005-0000-0000-0000CB560000}"/>
    <cellStyle name="Date 4 4 4 3 2 4" xfId="22696" xr:uid="{00000000-0005-0000-0000-0000CC560000}"/>
    <cellStyle name="Date 4 4 4 3 2 5" xfId="22697" xr:uid="{00000000-0005-0000-0000-0000CD560000}"/>
    <cellStyle name="Date 4 4 4 3 2 6" xfId="22698" xr:uid="{00000000-0005-0000-0000-0000CE560000}"/>
    <cellStyle name="Date 4 4 4 3 2 7" xfId="22699" xr:uid="{00000000-0005-0000-0000-0000CF560000}"/>
    <cellStyle name="Date 4 4 4 3 3" xfId="22700" xr:uid="{00000000-0005-0000-0000-0000D0560000}"/>
    <cellStyle name="Date 4 4 4 3 3 2" xfId="22701" xr:uid="{00000000-0005-0000-0000-0000D1560000}"/>
    <cellStyle name="Date 4 4 4 3 3 3" xfId="22702" xr:uid="{00000000-0005-0000-0000-0000D2560000}"/>
    <cellStyle name="Date 4 4 4 3 3 3 2" xfId="22703" xr:uid="{00000000-0005-0000-0000-0000D3560000}"/>
    <cellStyle name="Date 4 4 4 3 3 4" xfId="22704" xr:uid="{00000000-0005-0000-0000-0000D4560000}"/>
    <cellStyle name="Date 4 4 4 3 4" xfId="22705" xr:uid="{00000000-0005-0000-0000-0000D5560000}"/>
    <cellStyle name="Date 4 4 4 3 4 2" xfId="22706" xr:uid="{00000000-0005-0000-0000-0000D6560000}"/>
    <cellStyle name="Date 4 4 4 3 4 2 2" xfId="22707" xr:uid="{00000000-0005-0000-0000-0000D7560000}"/>
    <cellStyle name="Date 4 4 4 3 5" xfId="22708" xr:uid="{00000000-0005-0000-0000-0000D8560000}"/>
    <cellStyle name="Date 4 4 4 3 6" xfId="22709" xr:uid="{00000000-0005-0000-0000-0000D9560000}"/>
    <cellStyle name="Date 4 4 4 3 7" xfId="22710" xr:uid="{00000000-0005-0000-0000-0000DA560000}"/>
    <cellStyle name="Date 4 4 4 3 8" xfId="22711" xr:uid="{00000000-0005-0000-0000-0000DB560000}"/>
    <cellStyle name="Date 4 4 4 4" xfId="22712" xr:uid="{00000000-0005-0000-0000-0000DC560000}"/>
    <cellStyle name="Date 4 4 4 4 2" xfId="22713" xr:uid="{00000000-0005-0000-0000-0000DD560000}"/>
    <cellStyle name="Date 4 4 4 4 2 2" xfId="22714" xr:uid="{00000000-0005-0000-0000-0000DE560000}"/>
    <cellStyle name="Date 4 4 4 4 2 3" xfId="22715" xr:uid="{00000000-0005-0000-0000-0000DF560000}"/>
    <cellStyle name="Date 4 4 4 4 2 3 2" xfId="22716" xr:uid="{00000000-0005-0000-0000-0000E0560000}"/>
    <cellStyle name="Date 4 4 4 4 2 4" xfId="22717" xr:uid="{00000000-0005-0000-0000-0000E1560000}"/>
    <cellStyle name="Date 4 4 4 4 3" xfId="22718" xr:uid="{00000000-0005-0000-0000-0000E2560000}"/>
    <cellStyle name="Date 4 4 4 4 3 2" xfId="22719" xr:uid="{00000000-0005-0000-0000-0000E3560000}"/>
    <cellStyle name="Date 4 4 4 4 3 2 2" xfId="22720" xr:uid="{00000000-0005-0000-0000-0000E4560000}"/>
    <cellStyle name="Date 4 4 4 4 4" xfId="22721" xr:uid="{00000000-0005-0000-0000-0000E5560000}"/>
    <cellStyle name="Date 4 4 4 4 5" xfId="22722" xr:uid="{00000000-0005-0000-0000-0000E6560000}"/>
    <cellStyle name="Date 4 4 4 4 6" xfId="22723" xr:uid="{00000000-0005-0000-0000-0000E7560000}"/>
    <cellStyle name="Date 4 4 4 4 7" xfId="22724" xr:uid="{00000000-0005-0000-0000-0000E8560000}"/>
    <cellStyle name="Date 4 4 4 5" xfId="22725" xr:uid="{00000000-0005-0000-0000-0000E9560000}"/>
    <cellStyle name="Date 4 4 4 5 2" xfId="22726" xr:uid="{00000000-0005-0000-0000-0000EA560000}"/>
    <cellStyle name="Date 4 4 4 5 3" xfId="22727" xr:uid="{00000000-0005-0000-0000-0000EB560000}"/>
    <cellStyle name="Date 4 4 4 5 3 2" xfId="22728" xr:uid="{00000000-0005-0000-0000-0000EC560000}"/>
    <cellStyle name="Date 4 4 4 6" xfId="22729" xr:uid="{00000000-0005-0000-0000-0000ED560000}"/>
    <cellStyle name="Date 4 4 4 7" xfId="22730" xr:uid="{00000000-0005-0000-0000-0000EE560000}"/>
    <cellStyle name="Date 4 4 4 8" xfId="22731" xr:uid="{00000000-0005-0000-0000-0000EF560000}"/>
    <cellStyle name="Date 4 4 4 9" xfId="22732" xr:uid="{00000000-0005-0000-0000-0000F0560000}"/>
    <cellStyle name="Date 4 4 5" xfId="22733" xr:uid="{00000000-0005-0000-0000-0000F1560000}"/>
    <cellStyle name="Date 4 4 5 2" xfId="22734" xr:uid="{00000000-0005-0000-0000-0000F2560000}"/>
    <cellStyle name="Date 4 4 5 2 2" xfId="22735" xr:uid="{00000000-0005-0000-0000-0000F3560000}"/>
    <cellStyle name="Date 4 4 5 2 2 2" xfId="22736" xr:uid="{00000000-0005-0000-0000-0000F4560000}"/>
    <cellStyle name="Date 4 4 5 2 2 2 2" xfId="22737" xr:uid="{00000000-0005-0000-0000-0000F5560000}"/>
    <cellStyle name="Date 4 4 5 2 2 2 2 2" xfId="22738" xr:uid="{00000000-0005-0000-0000-0000F6560000}"/>
    <cellStyle name="Date 4 4 5 2 2 2 2 3" xfId="22739" xr:uid="{00000000-0005-0000-0000-0000F7560000}"/>
    <cellStyle name="Date 4 4 5 2 2 2 2 3 2" xfId="22740" xr:uid="{00000000-0005-0000-0000-0000F8560000}"/>
    <cellStyle name="Date 4 4 5 2 2 2 2 4" xfId="22741" xr:uid="{00000000-0005-0000-0000-0000F9560000}"/>
    <cellStyle name="Date 4 4 5 2 2 2 3" xfId="22742" xr:uid="{00000000-0005-0000-0000-0000FA560000}"/>
    <cellStyle name="Date 4 4 5 2 2 2 3 2" xfId="22743" xr:uid="{00000000-0005-0000-0000-0000FB560000}"/>
    <cellStyle name="Date 4 4 5 2 2 2 3 2 2" xfId="22744" xr:uid="{00000000-0005-0000-0000-0000FC560000}"/>
    <cellStyle name="Date 4 4 5 2 2 2 4" xfId="22745" xr:uid="{00000000-0005-0000-0000-0000FD560000}"/>
    <cellStyle name="Date 4 4 5 2 2 2 5" xfId="22746" xr:uid="{00000000-0005-0000-0000-0000FE560000}"/>
    <cellStyle name="Date 4 4 5 2 2 2 6" xfId="22747" xr:uid="{00000000-0005-0000-0000-0000FF560000}"/>
    <cellStyle name="Date 4 4 5 2 2 2 7" xfId="22748" xr:uid="{00000000-0005-0000-0000-000000570000}"/>
    <cellStyle name="Date 4 4 5 2 2 3" xfId="22749" xr:uid="{00000000-0005-0000-0000-000001570000}"/>
    <cellStyle name="Date 4 4 5 2 2 3 2" xfId="22750" xr:uid="{00000000-0005-0000-0000-000002570000}"/>
    <cellStyle name="Date 4 4 5 2 2 3 3" xfId="22751" xr:uid="{00000000-0005-0000-0000-000003570000}"/>
    <cellStyle name="Date 4 4 5 2 2 3 3 2" xfId="22752" xr:uid="{00000000-0005-0000-0000-000004570000}"/>
    <cellStyle name="Date 4 4 5 2 2 3 4" xfId="22753" xr:uid="{00000000-0005-0000-0000-000005570000}"/>
    <cellStyle name="Date 4 4 5 2 2 4" xfId="22754" xr:uid="{00000000-0005-0000-0000-000006570000}"/>
    <cellStyle name="Date 4 4 5 2 2 4 2" xfId="22755" xr:uid="{00000000-0005-0000-0000-000007570000}"/>
    <cellStyle name="Date 4 4 5 2 2 4 2 2" xfId="22756" xr:uid="{00000000-0005-0000-0000-000008570000}"/>
    <cellStyle name="Date 4 4 5 2 2 5" xfId="22757" xr:uid="{00000000-0005-0000-0000-000009570000}"/>
    <cellStyle name="Date 4 4 5 2 2 6" xfId="22758" xr:uid="{00000000-0005-0000-0000-00000A570000}"/>
    <cellStyle name="Date 4 4 5 2 2 7" xfId="22759" xr:uid="{00000000-0005-0000-0000-00000B570000}"/>
    <cellStyle name="Date 4 4 5 2 2 8" xfId="22760" xr:uid="{00000000-0005-0000-0000-00000C570000}"/>
    <cellStyle name="Date 4 4 5 2 3" xfId="22761" xr:uid="{00000000-0005-0000-0000-00000D570000}"/>
    <cellStyle name="Date 4 4 5 2 3 2" xfId="22762" xr:uid="{00000000-0005-0000-0000-00000E570000}"/>
    <cellStyle name="Date 4 4 5 2 3 2 2" xfId="22763" xr:uid="{00000000-0005-0000-0000-00000F570000}"/>
    <cellStyle name="Date 4 4 5 2 3 2 3" xfId="22764" xr:uid="{00000000-0005-0000-0000-000010570000}"/>
    <cellStyle name="Date 4 4 5 2 3 2 3 2" xfId="22765" xr:uid="{00000000-0005-0000-0000-000011570000}"/>
    <cellStyle name="Date 4 4 5 2 3 2 4" xfId="22766" xr:uid="{00000000-0005-0000-0000-000012570000}"/>
    <cellStyle name="Date 4 4 5 2 3 3" xfId="22767" xr:uid="{00000000-0005-0000-0000-000013570000}"/>
    <cellStyle name="Date 4 4 5 2 3 3 2" xfId="22768" xr:uid="{00000000-0005-0000-0000-000014570000}"/>
    <cellStyle name="Date 4 4 5 2 3 3 2 2" xfId="22769" xr:uid="{00000000-0005-0000-0000-000015570000}"/>
    <cellStyle name="Date 4 4 5 2 3 4" xfId="22770" xr:uid="{00000000-0005-0000-0000-000016570000}"/>
    <cellStyle name="Date 4 4 5 2 3 5" xfId="22771" xr:uid="{00000000-0005-0000-0000-000017570000}"/>
    <cellStyle name="Date 4 4 5 2 3 6" xfId="22772" xr:uid="{00000000-0005-0000-0000-000018570000}"/>
    <cellStyle name="Date 4 4 5 2 3 7" xfId="22773" xr:uid="{00000000-0005-0000-0000-000019570000}"/>
    <cellStyle name="Date 4 4 5 2 4" xfId="22774" xr:uid="{00000000-0005-0000-0000-00001A570000}"/>
    <cellStyle name="Date 4 4 5 2 4 2" xfId="22775" xr:uid="{00000000-0005-0000-0000-00001B570000}"/>
    <cellStyle name="Date 4 4 5 2 4 3" xfId="22776" xr:uid="{00000000-0005-0000-0000-00001C570000}"/>
    <cellStyle name="Date 4 4 5 2 4 3 2" xfId="22777" xr:uid="{00000000-0005-0000-0000-00001D570000}"/>
    <cellStyle name="Date 4 4 5 2 5" xfId="22778" xr:uid="{00000000-0005-0000-0000-00001E570000}"/>
    <cellStyle name="Date 4 4 5 3" xfId="22779" xr:uid="{00000000-0005-0000-0000-00001F570000}"/>
    <cellStyle name="Date 4 4 5 3 2" xfId="22780" xr:uid="{00000000-0005-0000-0000-000020570000}"/>
    <cellStyle name="Date 4 4 5 3 2 2" xfId="22781" xr:uid="{00000000-0005-0000-0000-000021570000}"/>
    <cellStyle name="Date 4 4 5 3 2 2 2" xfId="22782" xr:uid="{00000000-0005-0000-0000-000022570000}"/>
    <cellStyle name="Date 4 4 5 3 2 2 3" xfId="22783" xr:uid="{00000000-0005-0000-0000-000023570000}"/>
    <cellStyle name="Date 4 4 5 3 2 2 3 2" xfId="22784" xr:uid="{00000000-0005-0000-0000-000024570000}"/>
    <cellStyle name="Date 4 4 5 3 2 2 4" xfId="22785" xr:uid="{00000000-0005-0000-0000-000025570000}"/>
    <cellStyle name="Date 4 4 5 3 2 3" xfId="22786" xr:uid="{00000000-0005-0000-0000-000026570000}"/>
    <cellStyle name="Date 4 4 5 3 2 3 2" xfId="22787" xr:uid="{00000000-0005-0000-0000-000027570000}"/>
    <cellStyle name="Date 4 4 5 3 2 3 2 2" xfId="22788" xr:uid="{00000000-0005-0000-0000-000028570000}"/>
    <cellStyle name="Date 4 4 5 3 2 4" xfId="22789" xr:uid="{00000000-0005-0000-0000-000029570000}"/>
    <cellStyle name="Date 4 4 5 3 2 5" xfId="22790" xr:uid="{00000000-0005-0000-0000-00002A570000}"/>
    <cellStyle name="Date 4 4 5 3 2 6" xfId="22791" xr:uid="{00000000-0005-0000-0000-00002B570000}"/>
    <cellStyle name="Date 4 4 5 3 2 7" xfId="22792" xr:uid="{00000000-0005-0000-0000-00002C570000}"/>
    <cellStyle name="Date 4 4 5 3 3" xfId="22793" xr:uid="{00000000-0005-0000-0000-00002D570000}"/>
    <cellStyle name="Date 4 4 5 3 3 2" xfId="22794" xr:uid="{00000000-0005-0000-0000-00002E570000}"/>
    <cellStyle name="Date 4 4 5 3 3 3" xfId="22795" xr:uid="{00000000-0005-0000-0000-00002F570000}"/>
    <cellStyle name="Date 4 4 5 3 3 3 2" xfId="22796" xr:uid="{00000000-0005-0000-0000-000030570000}"/>
    <cellStyle name="Date 4 4 5 3 3 4" xfId="22797" xr:uid="{00000000-0005-0000-0000-000031570000}"/>
    <cellStyle name="Date 4 4 5 3 4" xfId="22798" xr:uid="{00000000-0005-0000-0000-000032570000}"/>
    <cellStyle name="Date 4 4 5 3 4 2" xfId="22799" xr:uid="{00000000-0005-0000-0000-000033570000}"/>
    <cellStyle name="Date 4 4 5 3 4 2 2" xfId="22800" xr:uid="{00000000-0005-0000-0000-000034570000}"/>
    <cellStyle name="Date 4 4 5 3 5" xfId="22801" xr:uid="{00000000-0005-0000-0000-000035570000}"/>
    <cellStyle name="Date 4 4 5 3 6" xfId="22802" xr:uid="{00000000-0005-0000-0000-000036570000}"/>
    <cellStyle name="Date 4 4 5 3 7" xfId="22803" xr:uid="{00000000-0005-0000-0000-000037570000}"/>
    <cellStyle name="Date 4 4 5 3 8" xfId="22804" xr:uid="{00000000-0005-0000-0000-000038570000}"/>
    <cellStyle name="Date 4 4 5 4" xfId="22805" xr:uid="{00000000-0005-0000-0000-000039570000}"/>
    <cellStyle name="Date 4 4 5 4 2" xfId="22806" xr:uid="{00000000-0005-0000-0000-00003A570000}"/>
    <cellStyle name="Date 4 4 5 4 2 2" xfId="22807" xr:uid="{00000000-0005-0000-0000-00003B570000}"/>
    <cellStyle name="Date 4 4 5 4 2 3" xfId="22808" xr:uid="{00000000-0005-0000-0000-00003C570000}"/>
    <cellStyle name="Date 4 4 5 4 2 3 2" xfId="22809" xr:uid="{00000000-0005-0000-0000-00003D570000}"/>
    <cellStyle name="Date 4 4 5 4 2 4" xfId="22810" xr:uid="{00000000-0005-0000-0000-00003E570000}"/>
    <cellStyle name="Date 4 4 5 4 3" xfId="22811" xr:uid="{00000000-0005-0000-0000-00003F570000}"/>
    <cellStyle name="Date 4 4 5 4 3 2" xfId="22812" xr:uid="{00000000-0005-0000-0000-000040570000}"/>
    <cellStyle name="Date 4 4 5 4 3 2 2" xfId="22813" xr:uid="{00000000-0005-0000-0000-000041570000}"/>
    <cellStyle name="Date 4 4 5 4 4" xfId="22814" xr:uid="{00000000-0005-0000-0000-000042570000}"/>
    <cellStyle name="Date 4 4 5 4 5" xfId="22815" xr:uid="{00000000-0005-0000-0000-000043570000}"/>
    <cellStyle name="Date 4 4 5 4 6" xfId="22816" xr:uid="{00000000-0005-0000-0000-000044570000}"/>
    <cellStyle name="Date 4 4 5 4 7" xfId="22817" xr:uid="{00000000-0005-0000-0000-000045570000}"/>
    <cellStyle name="Date 4 4 5 5" xfId="22818" xr:uid="{00000000-0005-0000-0000-000046570000}"/>
    <cellStyle name="Date 4 4 5 5 2" xfId="22819" xr:uid="{00000000-0005-0000-0000-000047570000}"/>
    <cellStyle name="Date 4 4 5 5 3" xfId="22820" xr:uid="{00000000-0005-0000-0000-000048570000}"/>
    <cellStyle name="Date 4 4 5 5 3 2" xfId="22821" xr:uid="{00000000-0005-0000-0000-000049570000}"/>
    <cellStyle name="Date 4 4 5 6" xfId="22822" xr:uid="{00000000-0005-0000-0000-00004A570000}"/>
    <cellStyle name="Date 4 4 5 7" xfId="22823" xr:uid="{00000000-0005-0000-0000-00004B570000}"/>
    <cellStyle name="Date 4 4 5 8" xfId="22824" xr:uid="{00000000-0005-0000-0000-00004C570000}"/>
    <cellStyle name="Date 4 4 5 9" xfId="22825" xr:uid="{00000000-0005-0000-0000-00004D570000}"/>
    <cellStyle name="Date 4 4 6" xfId="22826" xr:uid="{00000000-0005-0000-0000-00004E570000}"/>
    <cellStyle name="Date 4 4 6 2" xfId="22827" xr:uid="{00000000-0005-0000-0000-00004F570000}"/>
    <cellStyle name="Date 4 4 6 2 2" xfId="22828" xr:uid="{00000000-0005-0000-0000-000050570000}"/>
    <cellStyle name="Date 4 4 6 2 2 2" xfId="22829" xr:uid="{00000000-0005-0000-0000-000051570000}"/>
    <cellStyle name="Date 4 4 6 2 2 3" xfId="22830" xr:uid="{00000000-0005-0000-0000-000052570000}"/>
    <cellStyle name="Date 4 4 6 2 2 3 2" xfId="22831" xr:uid="{00000000-0005-0000-0000-000053570000}"/>
    <cellStyle name="Date 4 4 6 2 2 4" xfId="22832" xr:uid="{00000000-0005-0000-0000-000054570000}"/>
    <cellStyle name="Date 4 4 6 2 3" xfId="22833" xr:uid="{00000000-0005-0000-0000-000055570000}"/>
    <cellStyle name="Date 4 4 6 2 3 2" xfId="22834" xr:uid="{00000000-0005-0000-0000-000056570000}"/>
    <cellStyle name="Date 4 4 6 2 3 2 2" xfId="22835" xr:uid="{00000000-0005-0000-0000-000057570000}"/>
    <cellStyle name="Date 4 4 6 2 4" xfId="22836" xr:uid="{00000000-0005-0000-0000-000058570000}"/>
    <cellStyle name="Date 4 4 6 2 5" xfId="22837" xr:uid="{00000000-0005-0000-0000-000059570000}"/>
    <cellStyle name="Date 4 4 6 2 6" xfId="22838" xr:uid="{00000000-0005-0000-0000-00005A570000}"/>
    <cellStyle name="Date 4 4 6 2 7" xfId="22839" xr:uid="{00000000-0005-0000-0000-00005B570000}"/>
    <cellStyle name="Date 4 4 6 3" xfId="22840" xr:uid="{00000000-0005-0000-0000-00005C570000}"/>
    <cellStyle name="Date 4 4 6 3 2" xfId="22841" xr:uid="{00000000-0005-0000-0000-00005D570000}"/>
    <cellStyle name="Date 4 4 6 3 3" xfId="22842" xr:uid="{00000000-0005-0000-0000-00005E570000}"/>
    <cellStyle name="Date 4 4 6 3 3 2" xfId="22843" xr:uid="{00000000-0005-0000-0000-00005F570000}"/>
    <cellStyle name="Date 4 4 6 3 4" xfId="22844" xr:uid="{00000000-0005-0000-0000-000060570000}"/>
    <cellStyle name="Date 4 4 6 4" xfId="22845" xr:uid="{00000000-0005-0000-0000-000061570000}"/>
    <cellStyle name="Date 4 4 6 4 2" xfId="22846" xr:uid="{00000000-0005-0000-0000-000062570000}"/>
    <cellStyle name="Date 4 4 6 4 2 2" xfId="22847" xr:uid="{00000000-0005-0000-0000-000063570000}"/>
    <cellStyle name="Date 4 4 6 5" xfId="22848" xr:uid="{00000000-0005-0000-0000-000064570000}"/>
    <cellStyle name="Date 4 4 6 6" xfId="22849" xr:uid="{00000000-0005-0000-0000-000065570000}"/>
    <cellStyle name="Date 4 4 6 7" xfId="22850" xr:uid="{00000000-0005-0000-0000-000066570000}"/>
    <cellStyle name="Date 4 4 6 8" xfId="22851" xr:uid="{00000000-0005-0000-0000-000067570000}"/>
    <cellStyle name="Date 4 4 7" xfId="22852" xr:uid="{00000000-0005-0000-0000-000068570000}"/>
    <cellStyle name="Date 4 4 7 2" xfId="22853" xr:uid="{00000000-0005-0000-0000-000069570000}"/>
    <cellStyle name="Date 4 4 7 2 2" xfId="22854" xr:uid="{00000000-0005-0000-0000-00006A570000}"/>
    <cellStyle name="Date 4 4 7 2 3" xfId="22855" xr:uid="{00000000-0005-0000-0000-00006B570000}"/>
    <cellStyle name="Date 4 4 7 2 3 2" xfId="22856" xr:uid="{00000000-0005-0000-0000-00006C570000}"/>
    <cellStyle name="Date 4 4 7 2 4" xfId="22857" xr:uid="{00000000-0005-0000-0000-00006D570000}"/>
    <cellStyle name="Date 4 4 7 3" xfId="22858" xr:uid="{00000000-0005-0000-0000-00006E570000}"/>
    <cellStyle name="Date 4 4 7 3 2" xfId="22859" xr:uid="{00000000-0005-0000-0000-00006F570000}"/>
    <cellStyle name="Date 4 4 7 3 2 2" xfId="22860" xr:uid="{00000000-0005-0000-0000-000070570000}"/>
    <cellStyle name="Date 4 4 7 4" xfId="22861" xr:uid="{00000000-0005-0000-0000-000071570000}"/>
    <cellStyle name="Date 4 4 7 5" xfId="22862" xr:uid="{00000000-0005-0000-0000-000072570000}"/>
    <cellStyle name="Date 4 4 7 6" xfId="22863" xr:uid="{00000000-0005-0000-0000-000073570000}"/>
    <cellStyle name="Date 4 4 7 7" xfId="22864" xr:uid="{00000000-0005-0000-0000-000074570000}"/>
    <cellStyle name="Date 4 4 8" xfId="22865" xr:uid="{00000000-0005-0000-0000-000075570000}"/>
    <cellStyle name="Date 4 4 8 2" xfId="22866" xr:uid="{00000000-0005-0000-0000-000076570000}"/>
    <cellStyle name="Date 4 4 8 3" xfId="22867" xr:uid="{00000000-0005-0000-0000-000077570000}"/>
    <cellStyle name="Date 4 4 8 3 2" xfId="22868" xr:uid="{00000000-0005-0000-0000-000078570000}"/>
    <cellStyle name="Date 4 4 9" xfId="22869" xr:uid="{00000000-0005-0000-0000-000079570000}"/>
    <cellStyle name="Date 4 5" xfId="152" xr:uid="{00000000-0005-0000-0000-00007A570000}"/>
    <cellStyle name="Date 4 5 10" xfId="22870" xr:uid="{00000000-0005-0000-0000-00007B570000}"/>
    <cellStyle name="Date 4 5 11" xfId="22871" xr:uid="{00000000-0005-0000-0000-00007C570000}"/>
    <cellStyle name="Date 4 5 2" xfId="22872" xr:uid="{00000000-0005-0000-0000-00007D570000}"/>
    <cellStyle name="Date 4 5 2 2" xfId="22873" xr:uid="{00000000-0005-0000-0000-00007E570000}"/>
    <cellStyle name="Date 4 5 2 2 2" xfId="22874" xr:uid="{00000000-0005-0000-0000-00007F570000}"/>
    <cellStyle name="Date 4 5 2 2 2 2" xfId="22875" xr:uid="{00000000-0005-0000-0000-000080570000}"/>
    <cellStyle name="Date 4 5 2 2 2 2 2" xfId="22876" xr:uid="{00000000-0005-0000-0000-000081570000}"/>
    <cellStyle name="Date 4 5 2 2 2 2 2 2" xfId="22877" xr:uid="{00000000-0005-0000-0000-000082570000}"/>
    <cellStyle name="Date 4 5 2 2 2 2 2 3" xfId="22878" xr:uid="{00000000-0005-0000-0000-000083570000}"/>
    <cellStyle name="Date 4 5 2 2 2 2 2 3 2" xfId="22879" xr:uid="{00000000-0005-0000-0000-000084570000}"/>
    <cellStyle name="Date 4 5 2 2 2 2 2 4" xfId="22880" xr:uid="{00000000-0005-0000-0000-000085570000}"/>
    <cellStyle name="Date 4 5 2 2 2 2 3" xfId="22881" xr:uid="{00000000-0005-0000-0000-000086570000}"/>
    <cellStyle name="Date 4 5 2 2 2 2 3 2" xfId="22882" xr:uid="{00000000-0005-0000-0000-000087570000}"/>
    <cellStyle name="Date 4 5 2 2 2 2 3 2 2" xfId="22883" xr:uid="{00000000-0005-0000-0000-000088570000}"/>
    <cellStyle name="Date 4 5 2 2 2 2 4" xfId="22884" xr:uid="{00000000-0005-0000-0000-000089570000}"/>
    <cellStyle name="Date 4 5 2 2 2 2 5" xfId="22885" xr:uid="{00000000-0005-0000-0000-00008A570000}"/>
    <cellStyle name="Date 4 5 2 2 2 2 6" xfId="22886" xr:uid="{00000000-0005-0000-0000-00008B570000}"/>
    <cellStyle name="Date 4 5 2 2 2 2 7" xfId="22887" xr:uid="{00000000-0005-0000-0000-00008C570000}"/>
    <cellStyle name="Date 4 5 2 2 2 3" xfId="22888" xr:uid="{00000000-0005-0000-0000-00008D570000}"/>
    <cellStyle name="Date 4 5 2 2 2 3 2" xfId="22889" xr:uid="{00000000-0005-0000-0000-00008E570000}"/>
    <cellStyle name="Date 4 5 2 2 2 3 3" xfId="22890" xr:uid="{00000000-0005-0000-0000-00008F570000}"/>
    <cellStyle name="Date 4 5 2 2 2 3 3 2" xfId="22891" xr:uid="{00000000-0005-0000-0000-000090570000}"/>
    <cellStyle name="Date 4 5 2 2 2 3 4" xfId="22892" xr:uid="{00000000-0005-0000-0000-000091570000}"/>
    <cellStyle name="Date 4 5 2 2 2 4" xfId="22893" xr:uid="{00000000-0005-0000-0000-000092570000}"/>
    <cellStyle name="Date 4 5 2 2 2 4 2" xfId="22894" xr:uid="{00000000-0005-0000-0000-000093570000}"/>
    <cellStyle name="Date 4 5 2 2 2 4 2 2" xfId="22895" xr:uid="{00000000-0005-0000-0000-000094570000}"/>
    <cellStyle name="Date 4 5 2 2 2 5" xfId="22896" xr:uid="{00000000-0005-0000-0000-000095570000}"/>
    <cellStyle name="Date 4 5 2 2 2 6" xfId="22897" xr:uid="{00000000-0005-0000-0000-000096570000}"/>
    <cellStyle name="Date 4 5 2 2 2 7" xfId="22898" xr:uid="{00000000-0005-0000-0000-000097570000}"/>
    <cellStyle name="Date 4 5 2 2 2 8" xfId="22899" xr:uid="{00000000-0005-0000-0000-000098570000}"/>
    <cellStyle name="Date 4 5 2 2 3" xfId="22900" xr:uid="{00000000-0005-0000-0000-000099570000}"/>
    <cellStyle name="Date 4 5 2 2 3 2" xfId="22901" xr:uid="{00000000-0005-0000-0000-00009A570000}"/>
    <cellStyle name="Date 4 5 2 2 3 2 2" xfId="22902" xr:uid="{00000000-0005-0000-0000-00009B570000}"/>
    <cellStyle name="Date 4 5 2 2 3 2 3" xfId="22903" xr:uid="{00000000-0005-0000-0000-00009C570000}"/>
    <cellStyle name="Date 4 5 2 2 3 2 3 2" xfId="22904" xr:uid="{00000000-0005-0000-0000-00009D570000}"/>
    <cellStyle name="Date 4 5 2 2 3 2 4" xfId="22905" xr:uid="{00000000-0005-0000-0000-00009E570000}"/>
    <cellStyle name="Date 4 5 2 2 3 3" xfId="22906" xr:uid="{00000000-0005-0000-0000-00009F570000}"/>
    <cellStyle name="Date 4 5 2 2 3 3 2" xfId="22907" xr:uid="{00000000-0005-0000-0000-0000A0570000}"/>
    <cellStyle name="Date 4 5 2 2 3 3 2 2" xfId="22908" xr:uid="{00000000-0005-0000-0000-0000A1570000}"/>
    <cellStyle name="Date 4 5 2 2 3 4" xfId="22909" xr:uid="{00000000-0005-0000-0000-0000A2570000}"/>
    <cellStyle name="Date 4 5 2 2 3 5" xfId="22910" xr:uid="{00000000-0005-0000-0000-0000A3570000}"/>
    <cellStyle name="Date 4 5 2 2 3 6" xfId="22911" xr:uid="{00000000-0005-0000-0000-0000A4570000}"/>
    <cellStyle name="Date 4 5 2 2 3 7" xfId="22912" xr:uid="{00000000-0005-0000-0000-0000A5570000}"/>
    <cellStyle name="Date 4 5 2 2 4" xfId="22913" xr:uid="{00000000-0005-0000-0000-0000A6570000}"/>
    <cellStyle name="Date 4 5 2 2 4 2" xfId="22914" xr:uid="{00000000-0005-0000-0000-0000A7570000}"/>
    <cellStyle name="Date 4 5 2 2 4 3" xfId="22915" xr:uid="{00000000-0005-0000-0000-0000A8570000}"/>
    <cellStyle name="Date 4 5 2 2 4 3 2" xfId="22916" xr:uid="{00000000-0005-0000-0000-0000A9570000}"/>
    <cellStyle name="Date 4 5 2 2 5" xfId="22917" xr:uid="{00000000-0005-0000-0000-0000AA570000}"/>
    <cellStyle name="Date 4 5 2 3" xfId="22918" xr:uid="{00000000-0005-0000-0000-0000AB570000}"/>
    <cellStyle name="Date 4 5 2 3 2" xfId="22919" xr:uid="{00000000-0005-0000-0000-0000AC570000}"/>
    <cellStyle name="Date 4 5 2 3 2 2" xfId="22920" xr:uid="{00000000-0005-0000-0000-0000AD570000}"/>
    <cellStyle name="Date 4 5 2 3 2 2 2" xfId="22921" xr:uid="{00000000-0005-0000-0000-0000AE570000}"/>
    <cellStyle name="Date 4 5 2 3 2 2 3" xfId="22922" xr:uid="{00000000-0005-0000-0000-0000AF570000}"/>
    <cellStyle name="Date 4 5 2 3 2 2 3 2" xfId="22923" xr:uid="{00000000-0005-0000-0000-0000B0570000}"/>
    <cellStyle name="Date 4 5 2 3 2 2 4" xfId="22924" xr:uid="{00000000-0005-0000-0000-0000B1570000}"/>
    <cellStyle name="Date 4 5 2 3 2 3" xfId="22925" xr:uid="{00000000-0005-0000-0000-0000B2570000}"/>
    <cellStyle name="Date 4 5 2 3 2 3 2" xfId="22926" xr:uid="{00000000-0005-0000-0000-0000B3570000}"/>
    <cellStyle name="Date 4 5 2 3 2 3 2 2" xfId="22927" xr:uid="{00000000-0005-0000-0000-0000B4570000}"/>
    <cellStyle name="Date 4 5 2 3 2 4" xfId="22928" xr:uid="{00000000-0005-0000-0000-0000B5570000}"/>
    <cellStyle name="Date 4 5 2 3 2 5" xfId="22929" xr:uid="{00000000-0005-0000-0000-0000B6570000}"/>
    <cellStyle name="Date 4 5 2 3 2 6" xfId="22930" xr:uid="{00000000-0005-0000-0000-0000B7570000}"/>
    <cellStyle name="Date 4 5 2 3 2 7" xfId="22931" xr:uid="{00000000-0005-0000-0000-0000B8570000}"/>
    <cellStyle name="Date 4 5 2 3 3" xfId="22932" xr:uid="{00000000-0005-0000-0000-0000B9570000}"/>
    <cellStyle name="Date 4 5 2 3 3 2" xfId="22933" xr:uid="{00000000-0005-0000-0000-0000BA570000}"/>
    <cellStyle name="Date 4 5 2 3 3 3" xfId="22934" xr:uid="{00000000-0005-0000-0000-0000BB570000}"/>
    <cellStyle name="Date 4 5 2 3 3 3 2" xfId="22935" xr:uid="{00000000-0005-0000-0000-0000BC570000}"/>
    <cellStyle name="Date 4 5 2 3 3 4" xfId="22936" xr:uid="{00000000-0005-0000-0000-0000BD570000}"/>
    <cellStyle name="Date 4 5 2 3 4" xfId="22937" xr:uid="{00000000-0005-0000-0000-0000BE570000}"/>
    <cellStyle name="Date 4 5 2 3 4 2" xfId="22938" xr:uid="{00000000-0005-0000-0000-0000BF570000}"/>
    <cellStyle name="Date 4 5 2 3 4 2 2" xfId="22939" xr:uid="{00000000-0005-0000-0000-0000C0570000}"/>
    <cellStyle name="Date 4 5 2 3 5" xfId="22940" xr:uid="{00000000-0005-0000-0000-0000C1570000}"/>
    <cellStyle name="Date 4 5 2 3 6" xfId="22941" xr:uid="{00000000-0005-0000-0000-0000C2570000}"/>
    <cellStyle name="Date 4 5 2 3 7" xfId="22942" xr:uid="{00000000-0005-0000-0000-0000C3570000}"/>
    <cellStyle name="Date 4 5 2 3 8" xfId="22943" xr:uid="{00000000-0005-0000-0000-0000C4570000}"/>
    <cellStyle name="Date 4 5 2 4" xfId="22944" xr:uid="{00000000-0005-0000-0000-0000C5570000}"/>
    <cellStyle name="Date 4 5 2 4 2" xfId="22945" xr:uid="{00000000-0005-0000-0000-0000C6570000}"/>
    <cellStyle name="Date 4 5 2 4 2 2" xfId="22946" xr:uid="{00000000-0005-0000-0000-0000C7570000}"/>
    <cellStyle name="Date 4 5 2 4 2 3" xfId="22947" xr:uid="{00000000-0005-0000-0000-0000C8570000}"/>
    <cellStyle name="Date 4 5 2 4 2 3 2" xfId="22948" xr:uid="{00000000-0005-0000-0000-0000C9570000}"/>
    <cellStyle name="Date 4 5 2 4 2 4" xfId="22949" xr:uid="{00000000-0005-0000-0000-0000CA570000}"/>
    <cellStyle name="Date 4 5 2 4 3" xfId="22950" xr:uid="{00000000-0005-0000-0000-0000CB570000}"/>
    <cellStyle name="Date 4 5 2 4 3 2" xfId="22951" xr:uid="{00000000-0005-0000-0000-0000CC570000}"/>
    <cellStyle name="Date 4 5 2 4 3 2 2" xfId="22952" xr:uid="{00000000-0005-0000-0000-0000CD570000}"/>
    <cellStyle name="Date 4 5 2 4 4" xfId="22953" xr:uid="{00000000-0005-0000-0000-0000CE570000}"/>
    <cellStyle name="Date 4 5 2 4 5" xfId="22954" xr:uid="{00000000-0005-0000-0000-0000CF570000}"/>
    <cellStyle name="Date 4 5 2 4 6" xfId="22955" xr:uid="{00000000-0005-0000-0000-0000D0570000}"/>
    <cellStyle name="Date 4 5 2 4 7" xfId="22956" xr:uid="{00000000-0005-0000-0000-0000D1570000}"/>
    <cellStyle name="Date 4 5 2 5" xfId="22957" xr:uid="{00000000-0005-0000-0000-0000D2570000}"/>
    <cellStyle name="Date 4 5 2 5 2" xfId="22958" xr:uid="{00000000-0005-0000-0000-0000D3570000}"/>
    <cellStyle name="Date 4 5 2 5 3" xfId="22959" xr:uid="{00000000-0005-0000-0000-0000D4570000}"/>
    <cellStyle name="Date 4 5 2 5 3 2" xfId="22960" xr:uid="{00000000-0005-0000-0000-0000D5570000}"/>
    <cellStyle name="Date 4 5 2 6" xfId="22961" xr:uid="{00000000-0005-0000-0000-0000D6570000}"/>
    <cellStyle name="Date 4 5 2 7" xfId="22962" xr:uid="{00000000-0005-0000-0000-0000D7570000}"/>
    <cellStyle name="Date 4 5 2 8" xfId="22963" xr:uid="{00000000-0005-0000-0000-0000D8570000}"/>
    <cellStyle name="Date 4 5 2 9" xfId="22964" xr:uid="{00000000-0005-0000-0000-0000D9570000}"/>
    <cellStyle name="Date 4 5 3" xfId="22965" xr:uid="{00000000-0005-0000-0000-0000DA570000}"/>
    <cellStyle name="Date 4 5 3 2" xfId="22966" xr:uid="{00000000-0005-0000-0000-0000DB570000}"/>
    <cellStyle name="Date 4 5 3 2 2" xfId="22967" xr:uid="{00000000-0005-0000-0000-0000DC570000}"/>
    <cellStyle name="Date 4 5 3 2 2 2" xfId="22968" xr:uid="{00000000-0005-0000-0000-0000DD570000}"/>
    <cellStyle name="Date 4 5 3 2 2 2 2" xfId="22969" xr:uid="{00000000-0005-0000-0000-0000DE570000}"/>
    <cellStyle name="Date 4 5 3 2 2 2 3" xfId="22970" xr:uid="{00000000-0005-0000-0000-0000DF570000}"/>
    <cellStyle name="Date 4 5 3 2 2 2 3 2" xfId="22971" xr:uid="{00000000-0005-0000-0000-0000E0570000}"/>
    <cellStyle name="Date 4 5 3 2 2 2 4" xfId="22972" xr:uid="{00000000-0005-0000-0000-0000E1570000}"/>
    <cellStyle name="Date 4 5 3 2 2 3" xfId="22973" xr:uid="{00000000-0005-0000-0000-0000E2570000}"/>
    <cellStyle name="Date 4 5 3 2 2 3 2" xfId="22974" xr:uid="{00000000-0005-0000-0000-0000E3570000}"/>
    <cellStyle name="Date 4 5 3 2 2 3 2 2" xfId="22975" xr:uid="{00000000-0005-0000-0000-0000E4570000}"/>
    <cellStyle name="Date 4 5 3 2 2 4" xfId="22976" xr:uid="{00000000-0005-0000-0000-0000E5570000}"/>
    <cellStyle name="Date 4 5 3 2 2 5" xfId="22977" xr:uid="{00000000-0005-0000-0000-0000E6570000}"/>
    <cellStyle name="Date 4 5 3 2 2 6" xfId="22978" xr:uid="{00000000-0005-0000-0000-0000E7570000}"/>
    <cellStyle name="Date 4 5 3 2 2 7" xfId="22979" xr:uid="{00000000-0005-0000-0000-0000E8570000}"/>
    <cellStyle name="Date 4 5 3 2 3" xfId="22980" xr:uid="{00000000-0005-0000-0000-0000E9570000}"/>
    <cellStyle name="Date 4 5 3 2 3 2" xfId="22981" xr:uid="{00000000-0005-0000-0000-0000EA570000}"/>
    <cellStyle name="Date 4 5 3 2 3 3" xfId="22982" xr:uid="{00000000-0005-0000-0000-0000EB570000}"/>
    <cellStyle name="Date 4 5 3 2 3 3 2" xfId="22983" xr:uid="{00000000-0005-0000-0000-0000EC570000}"/>
    <cellStyle name="Date 4 5 3 2 3 4" xfId="22984" xr:uid="{00000000-0005-0000-0000-0000ED570000}"/>
    <cellStyle name="Date 4 5 3 2 4" xfId="22985" xr:uid="{00000000-0005-0000-0000-0000EE570000}"/>
    <cellStyle name="Date 4 5 3 2 4 2" xfId="22986" xr:uid="{00000000-0005-0000-0000-0000EF570000}"/>
    <cellStyle name="Date 4 5 3 2 4 2 2" xfId="22987" xr:uid="{00000000-0005-0000-0000-0000F0570000}"/>
    <cellStyle name="Date 4 5 3 2 5" xfId="22988" xr:uid="{00000000-0005-0000-0000-0000F1570000}"/>
    <cellStyle name="Date 4 5 3 2 6" xfId="22989" xr:uid="{00000000-0005-0000-0000-0000F2570000}"/>
    <cellStyle name="Date 4 5 3 2 7" xfId="22990" xr:uid="{00000000-0005-0000-0000-0000F3570000}"/>
    <cellStyle name="Date 4 5 3 2 8" xfId="22991" xr:uid="{00000000-0005-0000-0000-0000F4570000}"/>
    <cellStyle name="Date 4 5 3 3" xfId="22992" xr:uid="{00000000-0005-0000-0000-0000F5570000}"/>
    <cellStyle name="Date 4 5 3 3 2" xfId="22993" xr:uid="{00000000-0005-0000-0000-0000F6570000}"/>
    <cellStyle name="Date 4 5 3 3 2 2" xfId="22994" xr:uid="{00000000-0005-0000-0000-0000F7570000}"/>
    <cellStyle name="Date 4 5 3 3 2 3" xfId="22995" xr:uid="{00000000-0005-0000-0000-0000F8570000}"/>
    <cellStyle name="Date 4 5 3 3 2 3 2" xfId="22996" xr:uid="{00000000-0005-0000-0000-0000F9570000}"/>
    <cellStyle name="Date 4 5 3 3 2 4" xfId="22997" xr:uid="{00000000-0005-0000-0000-0000FA570000}"/>
    <cellStyle name="Date 4 5 3 3 3" xfId="22998" xr:uid="{00000000-0005-0000-0000-0000FB570000}"/>
    <cellStyle name="Date 4 5 3 3 3 2" xfId="22999" xr:uid="{00000000-0005-0000-0000-0000FC570000}"/>
    <cellStyle name="Date 4 5 3 3 3 2 2" xfId="23000" xr:uid="{00000000-0005-0000-0000-0000FD570000}"/>
    <cellStyle name="Date 4 5 3 3 4" xfId="23001" xr:uid="{00000000-0005-0000-0000-0000FE570000}"/>
    <cellStyle name="Date 4 5 3 3 5" xfId="23002" xr:uid="{00000000-0005-0000-0000-0000FF570000}"/>
    <cellStyle name="Date 4 5 3 3 6" xfId="23003" xr:uid="{00000000-0005-0000-0000-000000580000}"/>
    <cellStyle name="Date 4 5 3 3 7" xfId="23004" xr:uid="{00000000-0005-0000-0000-000001580000}"/>
    <cellStyle name="Date 4 5 3 4" xfId="23005" xr:uid="{00000000-0005-0000-0000-000002580000}"/>
    <cellStyle name="Date 4 5 3 4 2" xfId="23006" xr:uid="{00000000-0005-0000-0000-000003580000}"/>
    <cellStyle name="Date 4 5 3 4 3" xfId="23007" xr:uid="{00000000-0005-0000-0000-000004580000}"/>
    <cellStyle name="Date 4 5 3 4 3 2" xfId="23008" xr:uid="{00000000-0005-0000-0000-000005580000}"/>
    <cellStyle name="Date 4 5 3 5" xfId="23009" xr:uid="{00000000-0005-0000-0000-000006580000}"/>
    <cellStyle name="Date 4 5 4" xfId="23010" xr:uid="{00000000-0005-0000-0000-000007580000}"/>
    <cellStyle name="Date 4 5 4 2" xfId="23011" xr:uid="{00000000-0005-0000-0000-000008580000}"/>
    <cellStyle name="Date 4 5 4 2 2" xfId="23012" xr:uid="{00000000-0005-0000-0000-000009580000}"/>
    <cellStyle name="Date 4 5 4 2 2 2" xfId="23013" xr:uid="{00000000-0005-0000-0000-00000A580000}"/>
    <cellStyle name="Date 4 5 4 2 2 2 2" xfId="23014" xr:uid="{00000000-0005-0000-0000-00000B580000}"/>
    <cellStyle name="Date 4 5 4 2 2 2 2 2" xfId="23015" xr:uid="{00000000-0005-0000-0000-00000C580000}"/>
    <cellStyle name="Date 4 5 4 2 2 2 2 3" xfId="23016" xr:uid="{00000000-0005-0000-0000-00000D580000}"/>
    <cellStyle name="Date 4 5 4 2 2 2 2 3 2" xfId="23017" xr:uid="{00000000-0005-0000-0000-00000E580000}"/>
    <cellStyle name="Date 4 5 4 2 2 2 2 4" xfId="23018" xr:uid="{00000000-0005-0000-0000-00000F580000}"/>
    <cellStyle name="Date 4 5 4 2 2 2 3" xfId="23019" xr:uid="{00000000-0005-0000-0000-000010580000}"/>
    <cellStyle name="Date 4 5 4 2 2 2 3 2" xfId="23020" xr:uid="{00000000-0005-0000-0000-000011580000}"/>
    <cellStyle name="Date 4 5 4 2 2 2 3 2 2" xfId="23021" xr:uid="{00000000-0005-0000-0000-000012580000}"/>
    <cellStyle name="Date 4 5 4 2 2 2 4" xfId="23022" xr:uid="{00000000-0005-0000-0000-000013580000}"/>
    <cellStyle name="Date 4 5 4 2 2 2 5" xfId="23023" xr:uid="{00000000-0005-0000-0000-000014580000}"/>
    <cellStyle name="Date 4 5 4 2 2 2 6" xfId="23024" xr:uid="{00000000-0005-0000-0000-000015580000}"/>
    <cellStyle name="Date 4 5 4 2 2 2 7" xfId="23025" xr:uid="{00000000-0005-0000-0000-000016580000}"/>
    <cellStyle name="Date 4 5 4 2 2 3" xfId="23026" xr:uid="{00000000-0005-0000-0000-000017580000}"/>
    <cellStyle name="Date 4 5 4 2 2 3 2" xfId="23027" xr:uid="{00000000-0005-0000-0000-000018580000}"/>
    <cellStyle name="Date 4 5 4 2 2 3 3" xfId="23028" xr:uid="{00000000-0005-0000-0000-000019580000}"/>
    <cellStyle name="Date 4 5 4 2 2 3 3 2" xfId="23029" xr:uid="{00000000-0005-0000-0000-00001A580000}"/>
    <cellStyle name="Date 4 5 4 2 2 3 4" xfId="23030" xr:uid="{00000000-0005-0000-0000-00001B580000}"/>
    <cellStyle name="Date 4 5 4 2 2 4" xfId="23031" xr:uid="{00000000-0005-0000-0000-00001C580000}"/>
    <cellStyle name="Date 4 5 4 2 2 4 2" xfId="23032" xr:uid="{00000000-0005-0000-0000-00001D580000}"/>
    <cellStyle name="Date 4 5 4 2 2 4 2 2" xfId="23033" xr:uid="{00000000-0005-0000-0000-00001E580000}"/>
    <cellStyle name="Date 4 5 4 2 2 5" xfId="23034" xr:uid="{00000000-0005-0000-0000-00001F580000}"/>
    <cellStyle name="Date 4 5 4 2 2 6" xfId="23035" xr:uid="{00000000-0005-0000-0000-000020580000}"/>
    <cellStyle name="Date 4 5 4 2 2 7" xfId="23036" xr:uid="{00000000-0005-0000-0000-000021580000}"/>
    <cellStyle name="Date 4 5 4 2 2 8" xfId="23037" xr:uid="{00000000-0005-0000-0000-000022580000}"/>
    <cellStyle name="Date 4 5 4 2 3" xfId="23038" xr:uid="{00000000-0005-0000-0000-000023580000}"/>
    <cellStyle name="Date 4 5 4 2 3 2" xfId="23039" xr:uid="{00000000-0005-0000-0000-000024580000}"/>
    <cellStyle name="Date 4 5 4 2 3 2 2" xfId="23040" xr:uid="{00000000-0005-0000-0000-000025580000}"/>
    <cellStyle name="Date 4 5 4 2 3 2 3" xfId="23041" xr:uid="{00000000-0005-0000-0000-000026580000}"/>
    <cellStyle name="Date 4 5 4 2 3 2 3 2" xfId="23042" xr:uid="{00000000-0005-0000-0000-000027580000}"/>
    <cellStyle name="Date 4 5 4 2 3 2 4" xfId="23043" xr:uid="{00000000-0005-0000-0000-000028580000}"/>
    <cellStyle name="Date 4 5 4 2 3 3" xfId="23044" xr:uid="{00000000-0005-0000-0000-000029580000}"/>
    <cellStyle name="Date 4 5 4 2 3 3 2" xfId="23045" xr:uid="{00000000-0005-0000-0000-00002A580000}"/>
    <cellStyle name="Date 4 5 4 2 3 3 2 2" xfId="23046" xr:uid="{00000000-0005-0000-0000-00002B580000}"/>
    <cellStyle name="Date 4 5 4 2 3 4" xfId="23047" xr:uid="{00000000-0005-0000-0000-00002C580000}"/>
    <cellStyle name="Date 4 5 4 2 3 5" xfId="23048" xr:uid="{00000000-0005-0000-0000-00002D580000}"/>
    <cellStyle name="Date 4 5 4 2 3 6" xfId="23049" xr:uid="{00000000-0005-0000-0000-00002E580000}"/>
    <cellStyle name="Date 4 5 4 2 3 7" xfId="23050" xr:uid="{00000000-0005-0000-0000-00002F580000}"/>
    <cellStyle name="Date 4 5 4 2 4" xfId="23051" xr:uid="{00000000-0005-0000-0000-000030580000}"/>
    <cellStyle name="Date 4 5 4 2 4 2" xfId="23052" xr:uid="{00000000-0005-0000-0000-000031580000}"/>
    <cellStyle name="Date 4 5 4 2 4 3" xfId="23053" xr:uid="{00000000-0005-0000-0000-000032580000}"/>
    <cellStyle name="Date 4 5 4 2 4 3 2" xfId="23054" xr:uid="{00000000-0005-0000-0000-000033580000}"/>
    <cellStyle name="Date 4 5 4 2 5" xfId="23055" xr:uid="{00000000-0005-0000-0000-000034580000}"/>
    <cellStyle name="Date 4 5 4 3" xfId="23056" xr:uid="{00000000-0005-0000-0000-000035580000}"/>
    <cellStyle name="Date 4 5 4 3 2" xfId="23057" xr:uid="{00000000-0005-0000-0000-000036580000}"/>
    <cellStyle name="Date 4 5 4 3 2 2" xfId="23058" xr:uid="{00000000-0005-0000-0000-000037580000}"/>
    <cellStyle name="Date 4 5 4 3 2 2 2" xfId="23059" xr:uid="{00000000-0005-0000-0000-000038580000}"/>
    <cellStyle name="Date 4 5 4 3 2 2 3" xfId="23060" xr:uid="{00000000-0005-0000-0000-000039580000}"/>
    <cellStyle name="Date 4 5 4 3 2 2 3 2" xfId="23061" xr:uid="{00000000-0005-0000-0000-00003A580000}"/>
    <cellStyle name="Date 4 5 4 3 2 2 4" xfId="23062" xr:uid="{00000000-0005-0000-0000-00003B580000}"/>
    <cellStyle name="Date 4 5 4 3 2 3" xfId="23063" xr:uid="{00000000-0005-0000-0000-00003C580000}"/>
    <cellStyle name="Date 4 5 4 3 2 3 2" xfId="23064" xr:uid="{00000000-0005-0000-0000-00003D580000}"/>
    <cellStyle name="Date 4 5 4 3 2 3 2 2" xfId="23065" xr:uid="{00000000-0005-0000-0000-00003E580000}"/>
    <cellStyle name="Date 4 5 4 3 2 4" xfId="23066" xr:uid="{00000000-0005-0000-0000-00003F580000}"/>
    <cellStyle name="Date 4 5 4 3 2 5" xfId="23067" xr:uid="{00000000-0005-0000-0000-000040580000}"/>
    <cellStyle name="Date 4 5 4 3 2 6" xfId="23068" xr:uid="{00000000-0005-0000-0000-000041580000}"/>
    <cellStyle name="Date 4 5 4 3 2 7" xfId="23069" xr:uid="{00000000-0005-0000-0000-000042580000}"/>
    <cellStyle name="Date 4 5 4 3 3" xfId="23070" xr:uid="{00000000-0005-0000-0000-000043580000}"/>
    <cellStyle name="Date 4 5 4 3 3 2" xfId="23071" xr:uid="{00000000-0005-0000-0000-000044580000}"/>
    <cellStyle name="Date 4 5 4 3 3 3" xfId="23072" xr:uid="{00000000-0005-0000-0000-000045580000}"/>
    <cellStyle name="Date 4 5 4 3 3 3 2" xfId="23073" xr:uid="{00000000-0005-0000-0000-000046580000}"/>
    <cellStyle name="Date 4 5 4 3 3 4" xfId="23074" xr:uid="{00000000-0005-0000-0000-000047580000}"/>
    <cellStyle name="Date 4 5 4 3 4" xfId="23075" xr:uid="{00000000-0005-0000-0000-000048580000}"/>
    <cellStyle name="Date 4 5 4 3 4 2" xfId="23076" xr:uid="{00000000-0005-0000-0000-000049580000}"/>
    <cellStyle name="Date 4 5 4 3 4 2 2" xfId="23077" xr:uid="{00000000-0005-0000-0000-00004A580000}"/>
    <cellStyle name="Date 4 5 4 3 5" xfId="23078" xr:uid="{00000000-0005-0000-0000-00004B580000}"/>
    <cellStyle name="Date 4 5 4 3 6" xfId="23079" xr:uid="{00000000-0005-0000-0000-00004C580000}"/>
    <cellStyle name="Date 4 5 4 3 7" xfId="23080" xr:uid="{00000000-0005-0000-0000-00004D580000}"/>
    <cellStyle name="Date 4 5 4 3 8" xfId="23081" xr:uid="{00000000-0005-0000-0000-00004E580000}"/>
    <cellStyle name="Date 4 5 4 4" xfId="23082" xr:uid="{00000000-0005-0000-0000-00004F580000}"/>
    <cellStyle name="Date 4 5 4 4 2" xfId="23083" xr:uid="{00000000-0005-0000-0000-000050580000}"/>
    <cellStyle name="Date 4 5 4 4 2 2" xfId="23084" xr:uid="{00000000-0005-0000-0000-000051580000}"/>
    <cellStyle name="Date 4 5 4 4 2 3" xfId="23085" xr:uid="{00000000-0005-0000-0000-000052580000}"/>
    <cellStyle name="Date 4 5 4 4 2 3 2" xfId="23086" xr:uid="{00000000-0005-0000-0000-000053580000}"/>
    <cellStyle name="Date 4 5 4 4 2 4" xfId="23087" xr:uid="{00000000-0005-0000-0000-000054580000}"/>
    <cellStyle name="Date 4 5 4 4 3" xfId="23088" xr:uid="{00000000-0005-0000-0000-000055580000}"/>
    <cellStyle name="Date 4 5 4 4 3 2" xfId="23089" xr:uid="{00000000-0005-0000-0000-000056580000}"/>
    <cellStyle name="Date 4 5 4 4 3 2 2" xfId="23090" xr:uid="{00000000-0005-0000-0000-000057580000}"/>
    <cellStyle name="Date 4 5 4 4 4" xfId="23091" xr:uid="{00000000-0005-0000-0000-000058580000}"/>
    <cellStyle name="Date 4 5 4 4 5" xfId="23092" xr:uid="{00000000-0005-0000-0000-000059580000}"/>
    <cellStyle name="Date 4 5 4 4 6" xfId="23093" xr:uid="{00000000-0005-0000-0000-00005A580000}"/>
    <cellStyle name="Date 4 5 4 4 7" xfId="23094" xr:uid="{00000000-0005-0000-0000-00005B580000}"/>
    <cellStyle name="Date 4 5 4 5" xfId="23095" xr:uid="{00000000-0005-0000-0000-00005C580000}"/>
    <cellStyle name="Date 4 5 4 5 2" xfId="23096" xr:uid="{00000000-0005-0000-0000-00005D580000}"/>
    <cellStyle name="Date 4 5 4 5 3" xfId="23097" xr:uid="{00000000-0005-0000-0000-00005E580000}"/>
    <cellStyle name="Date 4 5 4 5 3 2" xfId="23098" xr:uid="{00000000-0005-0000-0000-00005F580000}"/>
    <cellStyle name="Date 4 5 4 6" xfId="23099" xr:uid="{00000000-0005-0000-0000-000060580000}"/>
    <cellStyle name="Date 4 5 4 7" xfId="23100" xr:uid="{00000000-0005-0000-0000-000061580000}"/>
    <cellStyle name="Date 4 5 4 8" xfId="23101" xr:uid="{00000000-0005-0000-0000-000062580000}"/>
    <cellStyle name="Date 4 5 4 9" xfId="23102" xr:uid="{00000000-0005-0000-0000-000063580000}"/>
    <cellStyle name="Date 4 5 5" xfId="23103" xr:uid="{00000000-0005-0000-0000-000064580000}"/>
    <cellStyle name="Date 4 5 5 2" xfId="23104" xr:uid="{00000000-0005-0000-0000-000065580000}"/>
    <cellStyle name="Date 4 5 5 2 2" xfId="23105" xr:uid="{00000000-0005-0000-0000-000066580000}"/>
    <cellStyle name="Date 4 5 5 2 2 2" xfId="23106" xr:uid="{00000000-0005-0000-0000-000067580000}"/>
    <cellStyle name="Date 4 5 5 2 2 3" xfId="23107" xr:uid="{00000000-0005-0000-0000-000068580000}"/>
    <cellStyle name="Date 4 5 5 2 2 3 2" xfId="23108" xr:uid="{00000000-0005-0000-0000-000069580000}"/>
    <cellStyle name="Date 4 5 5 2 2 4" xfId="23109" xr:uid="{00000000-0005-0000-0000-00006A580000}"/>
    <cellStyle name="Date 4 5 5 2 3" xfId="23110" xr:uid="{00000000-0005-0000-0000-00006B580000}"/>
    <cellStyle name="Date 4 5 5 2 3 2" xfId="23111" xr:uid="{00000000-0005-0000-0000-00006C580000}"/>
    <cellStyle name="Date 4 5 5 2 3 2 2" xfId="23112" xr:uid="{00000000-0005-0000-0000-00006D580000}"/>
    <cellStyle name="Date 4 5 5 2 4" xfId="23113" xr:uid="{00000000-0005-0000-0000-00006E580000}"/>
    <cellStyle name="Date 4 5 5 2 5" xfId="23114" xr:uid="{00000000-0005-0000-0000-00006F580000}"/>
    <cellStyle name="Date 4 5 5 2 6" xfId="23115" xr:uid="{00000000-0005-0000-0000-000070580000}"/>
    <cellStyle name="Date 4 5 5 2 7" xfId="23116" xr:uid="{00000000-0005-0000-0000-000071580000}"/>
    <cellStyle name="Date 4 5 5 3" xfId="23117" xr:uid="{00000000-0005-0000-0000-000072580000}"/>
    <cellStyle name="Date 4 5 5 3 2" xfId="23118" xr:uid="{00000000-0005-0000-0000-000073580000}"/>
    <cellStyle name="Date 4 5 5 3 3" xfId="23119" xr:uid="{00000000-0005-0000-0000-000074580000}"/>
    <cellStyle name="Date 4 5 5 3 3 2" xfId="23120" xr:uid="{00000000-0005-0000-0000-000075580000}"/>
    <cellStyle name="Date 4 5 5 3 4" xfId="23121" xr:uid="{00000000-0005-0000-0000-000076580000}"/>
    <cellStyle name="Date 4 5 5 4" xfId="23122" xr:uid="{00000000-0005-0000-0000-000077580000}"/>
    <cellStyle name="Date 4 5 5 4 2" xfId="23123" xr:uid="{00000000-0005-0000-0000-000078580000}"/>
    <cellStyle name="Date 4 5 5 4 2 2" xfId="23124" xr:uid="{00000000-0005-0000-0000-000079580000}"/>
    <cellStyle name="Date 4 5 5 5" xfId="23125" xr:uid="{00000000-0005-0000-0000-00007A580000}"/>
    <cellStyle name="Date 4 5 5 6" xfId="23126" xr:uid="{00000000-0005-0000-0000-00007B580000}"/>
    <cellStyle name="Date 4 5 5 7" xfId="23127" xr:uid="{00000000-0005-0000-0000-00007C580000}"/>
    <cellStyle name="Date 4 5 5 8" xfId="23128" xr:uid="{00000000-0005-0000-0000-00007D580000}"/>
    <cellStyle name="Date 4 5 6" xfId="23129" xr:uid="{00000000-0005-0000-0000-00007E580000}"/>
    <cellStyle name="Date 4 5 6 2" xfId="23130" xr:uid="{00000000-0005-0000-0000-00007F580000}"/>
    <cellStyle name="Date 4 5 6 2 2" xfId="23131" xr:uid="{00000000-0005-0000-0000-000080580000}"/>
    <cellStyle name="Date 4 5 6 2 3" xfId="23132" xr:uid="{00000000-0005-0000-0000-000081580000}"/>
    <cellStyle name="Date 4 5 6 2 3 2" xfId="23133" xr:uid="{00000000-0005-0000-0000-000082580000}"/>
    <cellStyle name="Date 4 5 6 2 4" xfId="23134" xr:uid="{00000000-0005-0000-0000-000083580000}"/>
    <cellStyle name="Date 4 5 6 3" xfId="23135" xr:uid="{00000000-0005-0000-0000-000084580000}"/>
    <cellStyle name="Date 4 5 6 3 2" xfId="23136" xr:uid="{00000000-0005-0000-0000-000085580000}"/>
    <cellStyle name="Date 4 5 6 3 2 2" xfId="23137" xr:uid="{00000000-0005-0000-0000-000086580000}"/>
    <cellStyle name="Date 4 5 6 4" xfId="23138" xr:uid="{00000000-0005-0000-0000-000087580000}"/>
    <cellStyle name="Date 4 5 6 5" xfId="23139" xr:uid="{00000000-0005-0000-0000-000088580000}"/>
    <cellStyle name="Date 4 5 6 6" xfId="23140" xr:uid="{00000000-0005-0000-0000-000089580000}"/>
    <cellStyle name="Date 4 5 6 7" xfId="23141" xr:uid="{00000000-0005-0000-0000-00008A580000}"/>
    <cellStyle name="Date 4 5 7" xfId="23142" xr:uid="{00000000-0005-0000-0000-00008B580000}"/>
    <cellStyle name="Date 4 5 7 2" xfId="23143" xr:uid="{00000000-0005-0000-0000-00008C580000}"/>
    <cellStyle name="Date 4 5 7 3" xfId="23144" xr:uid="{00000000-0005-0000-0000-00008D580000}"/>
    <cellStyle name="Date 4 5 7 3 2" xfId="23145" xr:uid="{00000000-0005-0000-0000-00008E580000}"/>
    <cellStyle name="Date 4 5 8" xfId="23146" xr:uid="{00000000-0005-0000-0000-00008F580000}"/>
    <cellStyle name="Date 4 5 9" xfId="23147" xr:uid="{00000000-0005-0000-0000-000090580000}"/>
    <cellStyle name="Date 4 6" xfId="153" xr:uid="{00000000-0005-0000-0000-000091580000}"/>
    <cellStyle name="Date 4 6 2" xfId="23148" xr:uid="{00000000-0005-0000-0000-000092580000}"/>
    <cellStyle name="Date 4 6 2 2" xfId="23149" xr:uid="{00000000-0005-0000-0000-000093580000}"/>
    <cellStyle name="Date 4 6 2 2 2" xfId="23150" xr:uid="{00000000-0005-0000-0000-000094580000}"/>
    <cellStyle name="Date 4 6 2 2 2 2" xfId="23151" xr:uid="{00000000-0005-0000-0000-000095580000}"/>
    <cellStyle name="Date 4 6 2 2 2 2 2" xfId="23152" xr:uid="{00000000-0005-0000-0000-000096580000}"/>
    <cellStyle name="Date 4 6 2 2 2 2 3" xfId="23153" xr:uid="{00000000-0005-0000-0000-000097580000}"/>
    <cellStyle name="Date 4 6 2 2 2 2 3 2" xfId="23154" xr:uid="{00000000-0005-0000-0000-000098580000}"/>
    <cellStyle name="Date 4 6 2 2 2 2 4" xfId="23155" xr:uid="{00000000-0005-0000-0000-000099580000}"/>
    <cellStyle name="Date 4 6 2 2 2 3" xfId="23156" xr:uid="{00000000-0005-0000-0000-00009A580000}"/>
    <cellStyle name="Date 4 6 2 2 2 3 2" xfId="23157" xr:uid="{00000000-0005-0000-0000-00009B580000}"/>
    <cellStyle name="Date 4 6 2 2 2 3 2 2" xfId="23158" xr:uid="{00000000-0005-0000-0000-00009C580000}"/>
    <cellStyle name="Date 4 6 2 2 2 4" xfId="23159" xr:uid="{00000000-0005-0000-0000-00009D580000}"/>
    <cellStyle name="Date 4 6 2 2 2 5" xfId="23160" xr:uid="{00000000-0005-0000-0000-00009E580000}"/>
    <cellStyle name="Date 4 6 2 2 2 6" xfId="23161" xr:uid="{00000000-0005-0000-0000-00009F580000}"/>
    <cellStyle name="Date 4 6 2 2 2 7" xfId="23162" xr:uid="{00000000-0005-0000-0000-0000A0580000}"/>
    <cellStyle name="Date 4 6 2 2 3" xfId="23163" xr:uid="{00000000-0005-0000-0000-0000A1580000}"/>
    <cellStyle name="Date 4 6 2 2 3 2" xfId="23164" xr:uid="{00000000-0005-0000-0000-0000A2580000}"/>
    <cellStyle name="Date 4 6 2 2 3 3" xfId="23165" xr:uid="{00000000-0005-0000-0000-0000A3580000}"/>
    <cellStyle name="Date 4 6 2 2 3 3 2" xfId="23166" xr:uid="{00000000-0005-0000-0000-0000A4580000}"/>
    <cellStyle name="Date 4 6 2 2 3 4" xfId="23167" xr:uid="{00000000-0005-0000-0000-0000A5580000}"/>
    <cellStyle name="Date 4 6 2 2 4" xfId="23168" xr:uid="{00000000-0005-0000-0000-0000A6580000}"/>
    <cellStyle name="Date 4 6 2 2 4 2" xfId="23169" xr:uid="{00000000-0005-0000-0000-0000A7580000}"/>
    <cellStyle name="Date 4 6 2 2 4 2 2" xfId="23170" xr:uid="{00000000-0005-0000-0000-0000A8580000}"/>
    <cellStyle name="Date 4 6 2 2 5" xfId="23171" xr:uid="{00000000-0005-0000-0000-0000A9580000}"/>
    <cellStyle name="Date 4 6 2 2 6" xfId="23172" xr:uid="{00000000-0005-0000-0000-0000AA580000}"/>
    <cellStyle name="Date 4 6 2 2 7" xfId="23173" xr:uid="{00000000-0005-0000-0000-0000AB580000}"/>
    <cellStyle name="Date 4 6 2 2 8" xfId="23174" xr:uid="{00000000-0005-0000-0000-0000AC580000}"/>
    <cellStyle name="Date 4 6 2 3" xfId="23175" xr:uid="{00000000-0005-0000-0000-0000AD580000}"/>
    <cellStyle name="Date 4 6 2 3 2" xfId="23176" xr:uid="{00000000-0005-0000-0000-0000AE580000}"/>
    <cellStyle name="Date 4 6 2 3 2 2" xfId="23177" xr:uid="{00000000-0005-0000-0000-0000AF580000}"/>
    <cellStyle name="Date 4 6 2 3 2 3" xfId="23178" xr:uid="{00000000-0005-0000-0000-0000B0580000}"/>
    <cellStyle name="Date 4 6 2 3 2 3 2" xfId="23179" xr:uid="{00000000-0005-0000-0000-0000B1580000}"/>
    <cellStyle name="Date 4 6 2 3 2 4" xfId="23180" xr:uid="{00000000-0005-0000-0000-0000B2580000}"/>
    <cellStyle name="Date 4 6 2 3 3" xfId="23181" xr:uid="{00000000-0005-0000-0000-0000B3580000}"/>
    <cellStyle name="Date 4 6 2 3 3 2" xfId="23182" xr:uid="{00000000-0005-0000-0000-0000B4580000}"/>
    <cellStyle name="Date 4 6 2 3 3 2 2" xfId="23183" xr:uid="{00000000-0005-0000-0000-0000B5580000}"/>
    <cellStyle name="Date 4 6 2 3 4" xfId="23184" xr:uid="{00000000-0005-0000-0000-0000B6580000}"/>
    <cellStyle name="Date 4 6 2 3 5" xfId="23185" xr:uid="{00000000-0005-0000-0000-0000B7580000}"/>
    <cellStyle name="Date 4 6 2 3 6" xfId="23186" xr:uid="{00000000-0005-0000-0000-0000B8580000}"/>
    <cellStyle name="Date 4 6 2 3 7" xfId="23187" xr:uid="{00000000-0005-0000-0000-0000B9580000}"/>
    <cellStyle name="Date 4 6 2 4" xfId="23188" xr:uid="{00000000-0005-0000-0000-0000BA580000}"/>
    <cellStyle name="Date 4 6 2 4 2" xfId="23189" xr:uid="{00000000-0005-0000-0000-0000BB580000}"/>
    <cellStyle name="Date 4 6 2 4 3" xfId="23190" xr:uid="{00000000-0005-0000-0000-0000BC580000}"/>
    <cellStyle name="Date 4 6 2 4 3 2" xfId="23191" xr:uid="{00000000-0005-0000-0000-0000BD580000}"/>
    <cellStyle name="Date 4 6 2 5" xfId="23192" xr:uid="{00000000-0005-0000-0000-0000BE580000}"/>
    <cellStyle name="Date 4 6 3" xfId="23193" xr:uid="{00000000-0005-0000-0000-0000BF580000}"/>
    <cellStyle name="Date 4 6 3 2" xfId="23194" xr:uid="{00000000-0005-0000-0000-0000C0580000}"/>
    <cellStyle name="Date 4 6 3 2 2" xfId="23195" xr:uid="{00000000-0005-0000-0000-0000C1580000}"/>
    <cellStyle name="Date 4 6 3 2 2 2" xfId="23196" xr:uid="{00000000-0005-0000-0000-0000C2580000}"/>
    <cellStyle name="Date 4 6 3 2 2 3" xfId="23197" xr:uid="{00000000-0005-0000-0000-0000C3580000}"/>
    <cellStyle name="Date 4 6 3 2 2 3 2" xfId="23198" xr:uid="{00000000-0005-0000-0000-0000C4580000}"/>
    <cellStyle name="Date 4 6 3 2 2 4" xfId="23199" xr:uid="{00000000-0005-0000-0000-0000C5580000}"/>
    <cellStyle name="Date 4 6 3 2 3" xfId="23200" xr:uid="{00000000-0005-0000-0000-0000C6580000}"/>
    <cellStyle name="Date 4 6 3 2 3 2" xfId="23201" xr:uid="{00000000-0005-0000-0000-0000C7580000}"/>
    <cellStyle name="Date 4 6 3 2 3 2 2" xfId="23202" xr:uid="{00000000-0005-0000-0000-0000C8580000}"/>
    <cellStyle name="Date 4 6 3 2 4" xfId="23203" xr:uid="{00000000-0005-0000-0000-0000C9580000}"/>
    <cellStyle name="Date 4 6 3 2 5" xfId="23204" xr:uid="{00000000-0005-0000-0000-0000CA580000}"/>
    <cellStyle name="Date 4 6 3 2 6" xfId="23205" xr:uid="{00000000-0005-0000-0000-0000CB580000}"/>
    <cellStyle name="Date 4 6 3 2 7" xfId="23206" xr:uid="{00000000-0005-0000-0000-0000CC580000}"/>
    <cellStyle name="Date 4 6 3 3" xfId="23207" xr:uid="{00000000-0005-0000-0000-0000CD580000}"/>
    <cellStyle name="Date 4 6 3 3 2" xfId="23208" xr:uid="{00000000-0005-0000-0000-0000CE580000}"/>
    <cellStyle name="Date 4 6 3 3 3" xfId="23209" xr:uid="{00000000-0005-0000-0000-0000CF580000}"/>
    <cellStyle name="Date 4 6 3 3 3 2" xfId="23210" xr:uid="{00000000-0005-0000-0000-0000D0580000}"/>
    <cellStyle name="Date 4 6 3 3 4" xfId="23211" xr:uid="{00000000-0005-0000-0000-0000D1580000}"/>
    <cellStyle name="Date 4 6 3 4" xfId="23212" xr:uid="{00000000-0005-0000-0000-0000D2580000}"/>
    <cellStyle name="Date 4 6 3 4 2" xfId="23213" xr:uid="{00000000-0005-0000-0000-0000D3580000}"/>
    <cellStyle name="Date 4 6 3 4 2 2" xfId="23214" xr:uid="{00000000-0005-0000-0000-0000D4580000}"/>
    <cellStyle name="Date 4 6 3 5" xfId="23215" xr:uid="{00000000-0005-0000-0000-0000D5580000}"/>
    <cellStyle name="Date 4 6 3 6" xfId="23216" xr:uid="{00000000-0005-0000-0000-0000D6580000}"/>
    <cellStyle name="Date 4 6 3 7" xfId="23217" xr:uid="{00000000-0005-0000-0000-0000D7580000}"/>
    <cellStyle name="Date 4 6 3 8" xfId="23218" xr:uid="{00000000-0005-0000-0000-0000D8580000}"/>
    <cellStyle name="Date 4 6 4" xfId="23219" xr:uid="{00000000-0005-0000-0000-0000D9580000}"/>
    <cellStyle name="Date 4 6 4 2" xfId="23220" xr:uid="{00000000-0005-0000-0000-0000DA580000}"/>
    <cellStyle name="Date 4 6 4 2 2" xfId="23221" xr:uid="{00000000-0005-0000-0000-0000DB580000}"/>
    <cellStyle name="Date 4 6 4 2 3" xfId="23222" xr:uid="{00000000-0005-0000-0000-0000DC580000}"/>
    <cellStyle name="Date 4 6 4 2 3 2" xfId="23223" xr:uid="{00000000-0005-0000-0000-0000DD580000}"/>
    <cellStyle name="Date 4 6 4 2 4" xfId="23224" xr:uid="{00000000-0005-0000-0000-0000DE580000}"/>
    <cellStyle name="Date 4 6 4 3" xfId="23225" xr:uid="{00000000-0005-0000-0000-0000DF580000}"/>
    <cellStyle name="Date 4 6 4 3 2" xfId="23226" xr:uid="{00000000-0005-0000-0000-0000E0580000}"/>
    <cellStyle name="Date 4 6 4 3 2 2" xfId="23227" xr:uid="{00000000-0005-0000-0000-0000E1580000}"/>
    <cellStyle name="Date 4 6 4 4" xfId="23228" xr:uid="{00000000-0005-0000-0000-0000E2580000}"/>
    <cellStyle name="Date 4 6 4 5" xfId="23229" xr:uid="{00000000-0005-0000-0000-0000E3580000}"/>
    <cellStyle name="Date 4 6 4 6" xfId="23230" xr:uid="{00000000-0005-0000-0000-0000E4580000}"/>
    <cellStyle name="Date 4 6 4 7" xfId="23231" xr:uid="{00000000-0005-0000-0000-0000E5580000}"/>
    <cellStyle name="Date 4 6 5" xfId="23232" xr:uid="{00000000-0005-0000-0000-0000E6580000}"/>
    <cellStyle name="Date 4 6 5 2" xfId="23233" xr:uid="{00000000-0005-0000-0000-0000E7580000}"/>
    <cellStyle name="Date 4 6 5 3" xfId="23234" xr:uid="{00000000-0005-0000-0000-0000E8580000}"/>
    <cellStyle name="Date 4 6 5 3 2" xfId="23235" xr:uid="{00000000-0005-0000-0000-0000E9580000}"/>
    <cellStyle name="Date 4 6 6" xfId="23236" xr:uid="{00000000-0005-0000-0000-0000EA580000}"/>
    <cellStyle name="Date 4 6 7" xfId="23237" xr:uid="{00000000-0005-0000-0000-0000EB580000}"/>
    <cellStyle name="Date 4 6 8" xfId="23238" xr:uid="{00000000-0005-0000-0000-0000EC580000}"/>
    <cellStyle name="Date 4 6 9" xfId="23239" xr:uid="{00000000-0005-0000-0000-0000ED580000}"/>
    <cellStyle name="Date 4 7" xfId="154" xr:uid="{00000000-0005-0000-0000-0000EE580000}"/>
    <cellStyle name="Date 4 7 2" xfId="23240" xr:uid="{00000000-0005-0000-0000-0000EF580000}"/>
    <cellStyle name="Date 4 7 2 2" xfId="23241" xr:uid="{00000000-0005-0000-0000-0000F0580000}"/>
    <cellStyle name="Date 4 7 2 2 2" xfId="23242" xr:uid="{00000000-0005-0000-0000-0000F1580000}"/>
    <cellStyle name="Date 4 7 2 2 2 2" xfId="23243" xr:uid="{00000000-0005-0000-0000-0000F2580000}"/>
    <cellStyle name="Date 4 7 2 2 2 2 2" xfId="23244" xr:uid="{00000000-0005-0000-0000-0000F3580000}"/>
    <cellStyle name="Date 4 7 2 2 2 2 3" xfId="23245" xr:uid="{00000000-0005-0000-0000-0000F4580000}"/>
    <cellStyle name="Date 4 7 2 2 2 2 3 2" xfId="23246" xr:uid="{00000000-0005-0000-0000-0000F5580000}"/>
    <cellStyle name="Date 4 7 2 2 2 2 4" xfId="23247" xr:uid="{00000000-0005-0000-0000-0000F6580000}"/>
    <cellStyle name="Date 4 7 2 2 2 3" xfId="23248" xr:uid="{00000000-0005-0000-0000-0000F7580000}"/>
    <cellStyle name="Date 4 7 2 2 2 3 2" xfId="23249" xr:uid="{00000000-0005-0000-0000-0000F8580000}"/>
    <cellStyle name="Date 4 7 2 2 2 3 2 2" xfId="23250" xr:uid="{00000000-0005-0000-0000-0000F9580000}"/>
    <cellStyle name="Date 4 7 2 2 2 4" xfId="23251" xr:uid="{00000000-0005-0000-0000-0000FA580000}"/>
    <cellStyle name="Date 4 7 2 2 2 5" xfId="23252" xr:uid="{00000000-0005-0000-0000-0000FB580000}"/>
    <cellStyle name="Date 4 7 2 2 2 6" xfId="23253" xr:uid="{00000000-0005-0000-0000-0000FC580000}"/>
    <cellStyle name="Date 4 7 2 2 2 7" xfId="23254" xr:uid="{00000000-0005-0000-0000-0000FD580000}"/>
    <cellStyle name="Date 4 7 2 2 3" xfId="23255" xr:uid="{00000000-0005-0000-0000-0000FE580000}"/>
    <cellStyle name="Date 4 7 2 2 3 2" xfId="23256" xr:uid="{00000000-0005-0000-0000-0000FF580000}"/>
    <cellStyle name="Date 4 7 2 2 3 3" xfId="23257" xr:uid="{00000000-0005-0000-0000-000000590000}"/>
    <cellStyle name="Date 4 7 2 2 3 3 2" xfId="23258" xr:uid="{00000000-0005-0000-0000-000001590000}"/>
    <cellStyle name="Date 4 7 2 2 3 4" xfId="23259" xr:uid="{00000000-0005-0000-0000-000002590000}"/>
    <cellStyle name="Date 4 7 2 2 4" xfId="23260" xr:uid="{00000000-0005-0000-0000-000003590000}"/>
    <cellStyle name="Date 4 7 2 2 4 2" xfId="23261" xr:uid="{00000000-0005-0000-0000-000004590000}"/>
    <cellStyle name="Date 4 7 2 2 4 2 2" xfId="23262" xr:uid="{00000000-0005-0000-0000-000005590000}"/>
    <cellStyle name="Date 4 7 2 2 5" xfId="23263" xr:uid="{00000000-0005-0000-0000-000006590000}"/>
    <cellStyle name="Date 4 7 2 2 6" xfId="23264" xr:uid="{00000000-0005-0000-0000-000007590000}"/>
    <cellStyle name="Date 4 7 2 2 7" xfId="23265" xr:uid="{00000000-0005-0000-0000-000008590000}"/>
    <cellStyle name="Date 4 7 2 2 8" xfId="23266" xr:uid="{00000000-0005-0000-0000-000009590000}"/>
    <cellStyle name="Date 4 7 2 3" xfId="23267" xr:uid="{00000000-0005-0000-0000-00000A590000}"/>
    <cellStyle name="Date 4 7 2 3 2" xfId="23268" xr:uid="{00000000-0005-0000-0000-00000B590000}"/>
    <cellStyle name="Date 4 7 2 3 2 2" xfId="23269" xr:uid="{00000000-0005-0000-0000-00000C590000}"/>
    <cellStyle name="Date 4 7 2 3 2 3" xfId="23270" xr:uid="{00000000-0005-0000-0000-00000D590000}"/>
    <cellStyle name="Date 4 7 2 3 2 3 2" xfId="23271" xr:uid="{00000000-0005-0000-0000-00000E590000}"/>
    <cellStyle name="Date 4 7 2 3 2 4" xfId="23272" xr:uid="{00000000-0005-0000-0000-00000F590000}"/>
    <cellStyle name="Date 4 7 2 3 3" xfId="23273" xr:uid="{00000000-0005-0000-0000-000010590000}"/>
    <cellStyle name="Date 4 7 2 3 3 2" xfId="23274" xr:uid="{00000000-0005-0000-0000-000011590000}"/>
    <cellStyle name="Date 4 7 2 3 3 2 2" xfId="23275" xr:uid="{00000000-0005-0000-0000-000012590000}"/>
    <cellStyle name="Date 4 7 2 3 4" xfId="23276" xr:uid="{00000000-0005-0000-0000-000013590000}"/>
    <cellStyle name="Date 4 7 2 3 5" xfId="23277" xr:uid="{00000000-0005-0000-0000-000014590000}"/>
    <cellStyle name="Date 4 7 2 3 6" xfId="23278" xr:uid="{00000000-0005-0000-0000-000015590000}"/>
    <cellStyle name="Date 4 7 2 3 7" xfId="23279" xr:uid="{00000000-0005-0000-0000-000016590000}"/>
    <cellStyle name="Date 4 7 2 4" xfId="23280" xr:uid="{00000000-0005-0000-0000-000017590000}"/>
    <cellStyle name="Date 4 7 2 4 2" xfId="23281" xr:uid="{00000000-0005-0000-0000-000018590000}"/>
    <cellStyle name="Date 4 7 2 4 3" xfId="23282" xr:uid="{00000000-0005-0000-0000-000019590000}"/>
    <cellStyle name="Date 4 7 2 4 3 2" xfId="23283" xr:uid="{00000000-0005-0000-0000-00001A590000}"/>
    <cellStyle name="Date 4 7 2 5" xfId="23284" xr:uid="{00000000-0005-0000-0000-00001B590000}"/>
    <cellStyle name="Date 4 7 3" xfId="23285" xr:uid="{00000000-0005-0000-0000-00001C590000}"/>
    <cellStyle name="Date 4 7 3 2" xfId="23286" xr:uid="{00000000-0005-0000-0000-00001D590000}"/>
    <cellStyle name="Date 4 7 3 2 2" xfId="23287" xr:uid="{00000000-0005-0000-0000-00001E590000}"/>
    <cellStyle name="Date 4 7 3 2 2 2" xfId="23288" xr:uid="{00000000-0005-0000-0000-00001F590000}"/>
    <cellStyle name="Date 4 7 3 2 2 3" xfId="23289" xr:uid="{00000000-0005-0000-0000-000020590000}"/>
    <cellStyle name="Date 4 7 3 2 2 3 2" xfId="23290" xr:uid="{00000000-0005-0000-0000-000021590000}"/>
    <cellStyle name="Date 4 7 3 2 2 4" xfId="23291" xr:uid="{00000000-0005-0000-0000-000022590000}"/>
    <cellStyle name="Date 4 7 3 2 3" xfId="23292" xr:uid="{00000000-0005-0000-0000-000023590000}"/>
    <cellStyle name="Date 4 7 3 2 3 2" xfId="23293" xr:uid="{00000000-0005-0000-0000-000024590000}"/>
    <cellStyle name="Date 4 7 3 2 3 2 2" xfId="23294" xr:uid="{00000000-0005-0000-0000-000025590000}"/>
    <cellStyle name="Date 4 7 3 2 4" xfId="23295" xr:uid="{00000000-0005-0000-0000-000026590000}"/>
    <cellStyle name="Date 4 7 3 2 5" xfId="23296" xr:uid="{00000000-0005-0000-0000-000027590000}"/>
    <cellStyle name="Date 4 7 3 2 6" xfId="23297" xr:uid="{00000000-0005-0000-0000-000028590000}"/>
    <cellStyle name="Date 4 7 3 2 7" xfId="23298" xr:uid="{00000000-0005-0000-0000-000029590000}"/>
    <cellStyle name="Date 4 7 3 3" xfId="23299" xr:uid="{00000000-0005-0000-0000-00002A590000}"/>
    <cellStyle name="Date 4 7 3 3 2" xfId="23300" xr:uid="{00000000-0005-0000-0000-00002B590000}"/>
    <cellStyle name="Date 4 7 3 3 3" xfId="23301" xr:uid="{00000000-0005-0000-0000-00002C590000}"/>
    <cellStyle name="Date 4 7 3 3 3 2" xfId="23302" xr:uid="{00000000-0005-0000-0000-00002D590000}"/>
    <cellStyle name="Date 4 7 3 3 4" xfId="23303" xr:uid="{00000000-0005-0000-0000-00002E590000}"/>
    <cellStyle name="Date 4 7 3 4" xfId="23304" xr:uid="{00000000-0005-0000-0000-00002F590000}"/>
    <cellStyle name="Date 4 7 3 4 2" xfId="23305" xr:uid="{00000000-0005-0000-0000-000030590000}"/>
    <cellStyle name="Date 4 7 3 4 2 2" xfId="23306" xr:uid="{00000000-0005-0000-0000-000031590000}"/>
    <cellStyle name="Date 4 7 3 5" xfId="23307" xr:uid="{00000000-0005-0000-0000-000032590000}"/>
    <cellStyle name="Date 4 7 3 6" xfId="23308" xr:uid="{00000000-0005-0000-0000-000033590000}"/>
    <cellStyle name="Date 4 7 3 7" xfId="23309" xr:uid="{00000000-0005-0000-0000-000034590000}"/>
    <cellStyle name="Date 4 7 3 8" xfId="23310" xr:uid="{00000000-0005-0000-0000-000035590000}"/>
    <cellStyle name="Date 4 7 4" xfId="23311" xr:uid="{00000000-0005-0000-0000-000036590000}"/>
    <cellStyle name="Date 4 7 4 2" xfId="23312" xr:uid="{00000000-0005-0000-0000-000037590000}"/>
    <cellStyle name="Date 4 7 4 2 2" xfId="23313" xr:uid="{00000000-0005-0000-0000-000038590000}"/>
    <cellStyle name="Date 4 7 4 2 3" xfId="23314" xr:uid="{00000000-0005-0000-0000-000039590000}"/>
    <cellStyle name="Date 4 7 4 2 3 2" xfId="23315" xr:uid="{00000000-0005-0000-0000-00003A590000}"/>
    <cellStyle name="Date 4 7 4 2 4" xfId="23316" xr:uid="{00000000-0005-0000-0000-00003B590000}"/>
    <cellStyle name="Date 4 7 4 3" xfId="23317" xr:uid="{00000000-0005-0000-0000-00003C590000}"/>
    <cellStyle name="Date 4 7 4 3 2" xfId="23318" xr:uid="{00000000-0005-0000-0000-00003D590000}"/>
    <cellStyle name="Date 4 7 4 3 2 2" xfId="23319" xr:uid="{00000000-0005-0000-0000-00003E590000}"/>
    <cellStyle name="Date 4 7 4 4" xfId="23320" xr:uid="{00000000-0005-0000-0000-00003F590000}"/>
    <cellStyle name="Date 4 7 4 5" xfId="23321" xr:uid="{00000000-0005-0000-0000-000040590000}"/>
    <cellStyle name="Date 4 7 4 6" xfId="23322" xr:uid="{00000000-0005-0000-0000-000041590000}"/>
    <cellStyle name="Date 4 7 4 7" xfId="23323" xr:uid="{00000000-0005-0000-0000-000042590000}"/>
    <cellStyle name="Date 4 7 5" xfId="23324" xr:uid="{00000000-0005-0000-0000-000043590000}"/>
    <cellStyle name="Date 4 7 5 2" xfId="23325" xr:uid="{00000000-0005-0000-0000-000044590000}"/>
    <cellStyle name="Date 4 7 5 3" xfId="23326" xr:uid="{00000000-0005-0000-0000-000045590000}"/>
    <cellStyle name="Date 4 7 5 3 2" xfId="23327" xr:uid="{00000000-0005-0000-0000-000046590000}"/>
    <cellStyle name="Date 4 7 6" xfId="23328" xr:uid="{00000000-0005-0000-0000-000047590000}"/>
    <cellStyle name="Date 4 7 7" xfId="23329" xr:uid="{00000000-0005-0000-0000-000048590000}"/>
    <cellStyle name="Date 4 7 8" xfId="23330" xr:uid="{00000000-0005-0000-0000-000049590000}"/>
    <cellStyle name="Date 4 7 9" xfId="23331" xr:uid="{00000000-0005-0000-0000-00004A590000}"/>
    <cellStyle name="Date 4 8" xfId="23332" xr:uid="{00000000-0005-0000-0000-00004B590000}"/>
    <cellStyle name="Date 4 8 2" xfId="23333" xr:uid="{00000000-0005-0000-0000-00004C590000}"/>
    <cellStyle name="Date 4 8 2 2" xfId="23334" xr:uid="{00000000-0005-0000-0000-00004D590000}"/>
    <cellStyle name="Date 4 8 2 2 2" xfId="23335" xr:uid="{00000000-0005-0000-0000-00004E590000}"/>
    <cellStyle name="Date 4 8 2 2 3" xfId="23336" xr:uid="{00000000-0005-0000-0000-00004F590000}"/>
    <cellStyle name="Date 4 8 2 2 3 2" xfId="23337" xr:uid="{00000000-0005-0000-0000-000050590000}"/>
    <cellStyle name="Date 4 8 2 2 4" xfId="23338" xr:uid="{00000000-0005-0000-0000-000051590000}"/>
    <cellStyle name="Date 4 8 2 3" xfId="23339" xr:uid="{00000000-0005-0000-0000-000052590000}"/>
    <cellStyle name="Date 4 8 2 3 2" xfId="23340" xr:uid="{00000000-0005-0000-0000-000053590000}"/>
    <cellStyle name="Date 4 8 2 3 2 2" xfId="23341" xr:uid="{00000000-0005-0000-0000-000054590000}"/>
    <cellStyle name="Date 4 8 2 4" xfId="23342" xr:uid="{00000000-0005-0000-0000-000055590000}"/>
    <cellStyle name="Date 4 8 2 5" xfId="23343" xr:uid="{00000000-0005-0000-0000-000056590000}"/>
    <cellStyle name="Date 4 8 2 6" xfId="23344" xr:uid="{00000000-0005-0000-0000-000057590000}"/>
    <cellStyle name="Date 4 8 2 7" xfId="23345" xr:uid="{00000000-0005-0000-0000-000058590000}"/>
    <cellStyle name="Date 4 8 3" xfId="23346" xr:uid="{00000000-0005-0000-0000-000059590000}"/>
    <cellStyle name="Date 4 8 3 2" xfId="23347" xr:uid="{00000000-0005-0000-0000-00005A590000}"/>
    <cellStyle name="Date 4 8 3 3" xfId="23348" xr:uid="{00000000-0005-0000-0000-00005B590000}"/>
    <cellStyle name="Date 4 8 3 3 2" xfId="23349" xr:uid="{00000000-0005-0000-0000-00005C590000}"/>
    <cellStyle name="Date 4 8 3 4" xfId="23350" xr:uid="{00000000-0005-0000-0000-00005D590000}"/>
    <cellStyle name="Date 4 8 4" xfId="23351" xr:uid="{00000000-0005-0000-0000-00005E590000}"/>
    <cellStyle name="Date 4 8 4 2" xfId="23352" xr:uid="{00000000-0005-0000-0000-00005F590000}"/>
    <cellStyle name="Date 4 8 4 2 2" xfId="23353" xr:uid="{00000000-0005-0000-0000-000060590000}"/>
    <cellStyle name="Date 4 8 5" xfId="23354" xr:uid="{00000000-0005-0000-0000-000061590000}"/>
    <cellStyle name="Date 4 8 6" xfId="23355" xr:uid="{00000000-0005-0000-0000-000062590000}"/>
    <cellStyle name="Date 4 8 7" xfId="23356" xr:uid="{00000000-0005-0000-0000-000063590000}"/>
    <cellStyle name="Date 4 8 8" xfId="23357" xr:uid="{00000000-0005-0000-0000-000064590000}"/>
    <cellStyle name="Date 4 9" xfId="23358" xr:uid="{00000000-0005-0000-0000-000065590000}"/>
    <cellStyle name="Date 4 9 2" xfId="23359" xr:uid="{00000000-0005-0000-0000-000066590000}"/>
    <cellStyle name="Date 4 9 2 2" xfId="23360" xr:uid="{00000000-0005-0000-0000-000067590000}"/>
    <cellStyle name="Date 4 9 2 3" xfId="23361" xr:uid="{00000000-0005-0000-0000-000068590000}"/>
    <cellStyle name="Date 4 9 2 3 2" xfId="23362" xr:uid="{00000000-0005-0000-0000-000069590000}"/>
    <cellStyle name="Date 4 9 2 4" xfId="23363" xr:uid="{00000000-0005-0000-0000-00006A590000}"/>
    <cellStyle name="Date 4 9 3" xfId="23364" xr:uid="{00000000-0005-0000-0000-00006B590000}"/>
    <cellStyle name="Date 4 9 3 2" xfId="23365" xr:uid="{00000000-0005-0000-0000-00006C590000}"/>
    <cellStyle name="Date 4 9 3 2 2" xfId="23366" xr:uid="{00000000-0005-0000-0000-00006D590000}"/>
    <cellStyle name="Date 4 9 4" xfId="23367" xr:uid="{00000000-0005-0000-0000-00006E590000}"/>
    <cellStyle name="Date 4 9 5" xfId="23368" xr:uid="{00000000-0005-0000-0000-00006F590000}"/>
    <cellStyle name="Date 4 9 6" xfId="23369" xr:uid="{00000000-0005-0000-0000-000070590000}"/>
    <cellStyle name="Date 4 9 7" xfId="23370" xr:uid="{00000000-0005-0000-0000-000071590000}"/>
    <cellStyle name="Date 5" xfId="155" xr:uid="{00000000-0005-0000-0000-000072590000}"/>
    <cellStyle name="Date 5 10" xfId="23371" xr:uid="{00000000-0005-0000-0000-000073590000}"/>
    <cellStyle name="Date 5 11" xfId="23372" xr:uid="{00000000-0005-0000-0000-000074590000}"/>
    <cellStyle name="Date 5 12" xfId="23373" xr:uid="{00000000-0005-0000-0000-000075590000}"/>
    <cellStyle name="Date 5 2" xfId="23374" xr:uid="{00000000-0005-0000-0000-000076590000}"/>
    <cellStyle name="Date 5 2 2" xfId="23375" xr:uid="{00000000-0005-0000-0000-000077590000}"/>
    <cellStyle name="Date 5 2 2 10" xfId="23376" xr:uid="{00000000-0005-0000-0000-000078590000}"/>
    <cellStyle name="Date 5 2 2 11" xfId="23377" xr:uid="{00000000-0005-0000-0000-000079590000}"/>
    <cellStyle name="Date 5 2 2 2" xfId="23378" xr:uid="{00000000-0005-0000-0000-00007A590000}"/>
    <cellStyle name="Date 5 2 2 2 2" xfId="23379" xr:uid="{00000000-0005-0000-0000-00007B590000}"/>
    <cellStyle name="Date 5 2 2 2 2 2" xfId="23380" xr:uid="{00000000-0005-0000-0000-00007C590000}"/>
    <cellStyle name="Date 5 2 2 2 2 2 2" xfId="23381" xr:uid="{00000000-0005-0000-0000-00007D590000}"/>
    <cellStyle name="Date 5 2 2 2 2 2 2 2" xfId="23382" xr:uid="{00000000-0005-0000-0000-00007E590000}"/>
    <cellStyle name="Date 5 2 2 2 2 2 2 2 2" xfId="23383" xr:uid="{00000000-0005-0000-0000-00007F590000}"/>
    <cellStyle name="Date 5 2 2 2 2 2 2 2 3" xfId="23384" xr:uid="{00000000-0005-0000-0000-000080590000}"/>
    <cellStyle name="Date 5 2 2 2 2 2 2 2 3 2" xfId="23385" xr:uid="{00000000-0005-0000-0000-000081590000}"/>
    <cellStyle name="Date 5 2 2 2 2 2 2 2 4" xfId="23386" xr:uid="{00000000-0005-0000-0000-000082590000}"/>
    <cellStyle name="Date 5 2 2 2 2 2 2 3" xfId="23387" xr:uid="{00000000-0005-0000-0000-000083590000}"/>
    <cellStyle name="Date 5 2 2 2 2 2 2 3 2" xfId="23388" xr:uid="{00000000-0005-0000-0000-000084590000}"/>
    <cellStyle name="Date 5 2 2 2 2 2 2 3 2 2" xfId="23389" xr:uid="{00000000-0005-0000-0000-000085590000}"/>
    <cellStyle name="Date 5 2 2 2 2 2 2 4" xfId="23390" xr:uid="{00000000-0005-0000-0000-000086590000}"/>
    <cellStyle name="Date 5 2 2 2 2 2 2 5" xfId="23391" xr:uid="{00000000-0005-0000-0000-000087590000}"/>
    <cellStyle name="Date 5 2 2 2 2 2 2 6" xfId="23392" xr:uid="{00000000-0005-0000-0000-000088590000}"/>
    <cellStyle name="Date 5 2 2 2 2 2 2 7" xfId="23393" xr:uid="{00000000-0005-0000-0000-000089590000}"/>
    <cellStyle name="Date 5 2 2 2 2 2 3" xfId="23394" xr:uid="{00000000-0005-0000-0000-00008A590000}"/>
    <cellStyle name="Date 5 2 2 2 2 2 3 2" xfId="23395" xr:uid="{00000000-0005-0000-0000-00008B590000}"/>
    <cellStyle name="Date 5 2 2 2 2 2 3 3" xfId="23396" xr:uid="{00000000-0005-0000-0000-00008C590000}"/>
    <cellStyle name="Date 5 2 2 2 2 2 3 3 2" xfId="23397" xr:uid="{00000000-0005-0000-0000-00008D590000}"/>
    <cellStyle name="Date 5 2 2 2 2 2 3 4" xfId="23398" xr:uid="{00000000-0005-0000-0000-00008E590000}"/>
    <cellStyle name="Date 5 2 2 2 2 2 4" xfId="23399" xr:uid="{00000000-0005-0000-0000-00008F590000}"/>
    <cellStyle name="Date 5 2 2 2 2 2 4 2" xfId="23400" xr:uid="{00000000-0005-0000-0000-000090590000}"/>
    <cellStyle name="Date 5 2 2 2 2 2 4 2 2" xfId="23401" xr:uid="{00000000-0005-0000-0000-000091590000}"/>
    <cellStyle name="Date 5 2 2 2 2 2 5" xfId="23402" xr:uid="{00000000-0005-0000-0000-000092590000}"/>
    <cellStyle name="Date 5 2 2 2 2 2 6" xfId="23403" xr:uid="{00000000-0005-0000-0000-000093590000}"/>
    <cellStyle name="Date 5 2 2 2 2 2 7" xfId="23404" xr:uid="{00000000-0005-0000-0000-000094590000}"/>
    <cellStyle name="Date 5 2 2 2 2 2 8" xfId="23405" xr:uid="{00000000-0005-0000-0000-000095590000}"/>
    <cellStyle name="Date 5 2 2 2 2 3" xfId="23406" xr:uid="{00000000-0005-0000-0000-000096590000}"/>
    <cellStyle name="Date 5 2 2 2 2 3 2" xfId="23407" xr:uid="{00000000-0005-0000-0000-000097590000}"/>
    <cellStyle name="Date 5 2 2 2 2 3 2 2" xfId="23408" xr:uid="{00000000-0005-0000-0000-000098590000}"/>
    <cellStyle name="Date 5 2 2 2 2 3 2 3" xfId="23409" xr:uid="{00000000-0005-0000-0000-000099590000}"/>
    <cellStyle name="Date 5 2 2 2 2 3 2 3 2" xfId="23410" xr:uid="{00000000-0005-0000-0000-00009A590000}"/>
    <cellStyle name="Date 5 2 2 2 2 3 2 4" xfId="23411" xr:uid="{00000000-0005-0000-0000-00009B590000}"/>
    <cellStyle name="Date 5 2 2 2 2 3 3" xfId="23412" xr:uid="{00000000-0005-0000-0000-00009C590000}"/>
    <cellStyle name="Date 5 2 2 2 2 3 3 2" xfId="23413" xr:uid="{00000000-0005-0000-0000-00009D590000}"/>
    <cellStyle name="Date 5 2 2 2 2 3 3 2 2" xfId="23414" xr:uid="{00000000-0005-0000-0000-00009E590000}"/>
    <cellStyle name="Date 5 2 2 2 2 3 4" xfId="23415" xr:uid="{00000000-0005-0000-0000-00009F590000}"/>
    <cellStyle name="Date 5 2 2 2 2 3 5" xfId="23416" xr:uid="{00000000-0005-0000-0000-0000A0590000}"/>
    <cellStyle name="Date 5 2 2 2 2 3 6" xfId="23417" xr:uid="{00000000-0005-0000-0000-0000A1590000}"/>
    <cellStyle name="Date 5 2 2 2 2 3 7" xfId="23418" xr:uid="{00000000-0005-0000-0000-0000A2590000}"/>
    <cellStyle name="Date 5 2 2 2 2 4" xfId="23419" xr:uid="{00000000-0005-0000-0000-0000A3590000}"/>
    <cellStyle name="Date 5 2 2 2 2 4 2" xfId="23420" xr:uid="{00000000-0005-0000-0000-0000A4590000}"/>
    <cellStyle name="Date 5 2 2 2 2 4 3" xfId="23421" xr:uid="{00000000-0005-0000-0000-0000A5590000}"/>
    <cellStyle name="Date 5 2 2 2 2 4 3 2" xfId="23422" xr:uid="{00000000-0005-0000-0000-0000A6590000}"/>
    <cellStyle name="Date 5 2 2 2 2 5" xfId="23423" xr:uid="{00000000-0005-0000-0000-0000A7590000}"/>
    <cellStyle name="Date 5 2 2 2 3" xfId="23424" xr:uid="{00000000-0005-0000-0000-0000A8590000}"/>
    <cellStyle name="Date 5 2 2 2 3 2" xfId="23425" xr:uid="{00000000-0005-0000-0000-0000A9590000}"/>
    <cellStyle name="Date 5 2 2 2 3 2 2" xfId="23426" xr:uid="{00000000-0005-0000-0000-0000AA590000}"/>
    <cellStyle name="Date 5 2 2 2 3 2 2 2" xfId="23427" xr:uid="{00000000-0005-0000-0000-0000AB590000}"/>
    <cellStyle name="Date 5 2 2 2 3 2 2 3" xfId="23428" xr:uid="{00000000-0005-0000-0000-0000AC590000}"/>
    <cellStyle name="Date 5 2 2 2 3 2 2 3 2" xfId="23429" xr:uid="{00000000-0005-0000-0000-0000AD590000}"/>
    <cellStyle name="Date 5 2 2 2 3 2 2 4" xfId="23430" xr:uid="{00000000-0005-0000-0000-0000AE590000}"/>
    <cellStyle name="Date 5 2 2 2 3 2 3" xfId="23431" xr:uid="{00000000-0005-0000-0000-0000AF590000}"/>
    <cellStyle name="Date 5 2 2 2 3 2 3 2" xfId="23432" xr:uid="{00000000-0005-0000-0000-0000B0590000}"/>
    <cellStyle name="Date 5 2 2 2 3 2 3 2 2" xfId="23433" xr:uid="{00000000-0005-0000-0000-0000B1590000}"/>
    <cellStyle name="Date 5 2 2 2 3 2 4" xfId="23434" xr:uid="{00000000-0005-0000-0000-0000B2590000}"/>
    <cellStyle name="Date 5 2 2 2 3 2 5" xfId="23435" xr:uid="{00000000-0005-0000-0000-0000B3590000}"/>
    <cellStyle name="Date 5 2 2 2 3 2 6" xfId="23436" xr:uid="{00000000-0005-0000-0000-0000B4590000}"/>
    <cellStyle name="Date 5 2 2 2 3 2 7" xfId="23437" xr:uid="{00000000-0005-0000-0000-0000B5590000}"/>
    <cellStyle name="Date 5 2 2 2 3 3" xfId="23438" xr:uid="{00000000-0005-0000-0000-0000B6590000}"/>
    <cellStyle name="Date 5 2 2 2 3 3 2" xfId="23439" xr:uid="{00000000-0005-0000-0000-0000B7590000}"/>
    <cellStyle name="Date 5 2 2 2 3 3 3" xfId="23440" xr:uid="{00000000-0005-0000-0000-0000B8590000}"/>
    <cellStyle name="Date 5 2 2 2 3 3 3 2" xfId="23441" xr:uid="{00000000-0005-0000-0000-0000B9590000}"/>
    <cellStyle name="Date 5 2 2 2 3 3 4" xfId="23442" xr:uid="{00000000-0005-0000-0000-0000BA590000}"/>
    <cellStyle name="Date 5 2 2 2 3 4" xfId="23443" xr:uid="{00000000-0005-0000-0000-0000BB590000}"/>
    <cellStyle name="Date 5 2 2 2 3 4 2" xfId="23444" xr:uid="{00000000-0005-0000-0000-0000BC590000}"/>
    <cellStyle name="Date 5 2 2 2 3 4 2 2" xfId="23445" xr:uid="{00000000-0005-0000-0000-0000BD590000}"/>
    <cellStyle name="Date 5 2 2 2 3 5" xfId="23446" xr:uid="{00000000-0005-0000-0000-0000BE590000}"/>
    <cellStyle name="Date 5 2 2 2 3 6" xfId="23447" xr:uid="{00000000-0005-0000-0000-0000BF590000}"/>
    <cellStyle name="Date 5 2 2 2 3 7" xfId="23448" xr:uid="{00000000-0005-0000-0000-0000C0590000}"/>
    <cellStyle name="Date 5 2 2 2 3 8" xfId="23449" xr:uid="{00000000-0005-0000-0000-0000C1590000}"/>
    <cellStyle name="Date 5 2 2 2 4" xfId="23450" xr:uid="{00000000-0005-0000-0000-0000C2590000}"/>
    <cellStyle name="Date 5 2 2 2 4 2" xfId="23451" xr:uid="{00000000-0005-0000-0000-0000C3590000}"/>
    <cellStyle name="Date 5 2 2 2 4 2 2" xfId="23452" xr:uid="{00000000-0005-0000-0000-0000C4590000}"/>
    <cellStyle name="Date 5 2 2 2 4 2 3" xfId="23453" xr:uid="{00000000-0005-0000-0000-0000C5590000}"/>
    <cellStyle name="Date 5 2 2 2 4 2 3 2" xfId="23454" xr:uid="{00000000-0005-0000-0000-0000C6590000}"/>
    <cellStyle name="Date 5 2 2 2 4 2 4" xfId="23455" xr:uid="{00000000-0005-0000-0000-0000C7590000}"/>
    <cellStyle name="Date 5 2 2 2 4 3" xfId="23456" xr:uid="{00000000-0005-0000-0000-0000C8590000}"/>
    <cellStyle name="Date 5 2 2 2 4 3 2" xfId="23457" xr:uid="{00000000-0005-0000-0000-0000C9590000}"/>
    <cellStyle name="Date 5 2 2 2 4 3 2 2" xfId="23458" xr:uid="{00000000-0005-0000-0000-0000CA590000}"/>
    <cellStyle name="Date 5 2 2 2 4 4" xfId="23459" xr:uid="{00000000-0005-0000-0000-0000CB590000}"/>
    <cellStyle name="Date 5 2 2 2 4 5" xfId="23460" xr:uid="{00000000-0005-0000-0000-0000CC590000}"/>
    <cellStyle name="Date 5 2 2 2 4 6" xfId="23461" xr:uid="{00000000-0005-0000-0000-0000CD590000}"/>
    <cellStyle name="Date 5 2 2 2 4 7" xfId="23462" xr:uid="{00000000-0005-0000-0000-0000CE590000}"/>
    <cellStyle name="Date 5 2 2 2 5" xfId="23463" xr:uid="{00000000-0005-0000-0000-0000CF590000}"/>
    <cellStyle name="Date 5 2 2 2 5 2" xfId="23464" xr:uid="{00000000-0005-0000-0000-0000D0590000}"/>
    <cellStyle name="Date 5 2 2 2 5 3" xfId="23465" xr:uid="{00000000-0005-0000-0000-0000D1590000}"/>
    <cellStyle name="Date 5 2 2 2 5 3 2" xfId="23466" xr:uid="{00000000-0005-0000-0000-0000D2590000}"/>
    <cellStyle name="Date 5 2 2 2 6" xfId="23467" xr:uid="{00000000-0005-0000-0000-0000D3590000}"/>
    <cellStyle name="Date 5 2 2 2 7" xfId="23468" xr:uid="{00000000-0005-0000-0000-0000D4590000}"/>
    <cellStyle name="Date 5 2 2 2 8" xfId="23469" xr:uid="{00000000-0005-0000-0000-0000D5590000}"/>
    <cellStyle name="Date 5 2 2 2 9" xfId="23470" xr:uid="{00000000-0005-0000-0000-0000D6590000}"/>
    <cellStyle name="Date 5 2 2 3" xfId="23471" xr:uid="{00000000-0005-0000-0000-0000D7590000}"/>
    <cellStyle name="Date 5 2 2 3 2" xfId="23472" xr:uid="{00000000-0005-0000-0000-0000D8590000}"/>
    <cellStyle name="Date 5 2 2 3 2 2" xfId="23473" xr:uid="{00000000-0005-0000-0000-0000D9590000}"/>
    <cellStyle name="Date 5 2 2 3 2 2 2" xfId="23474" xr:uid="{00000000-0005-0000-0000-0000DA590000}"/>
    <cellStyle name="Date 5 2 2 3 2 2 2 2" xfId="23475" xr:uid="{00000000-0005-0000-0000-0000DB590000}"/>
    <cellStyle name="Date 5 2 2 3 2 2 2 3" xfId="23476" xr:uid="{00000000-0005-0000-0000-0000DC590000}"/>
    <cellStyle name="Date 5 2 2 3 2 2 2 3 2" xfId="23477" xr:uid="{00000000-0005-0000-0000-0000DD590000}"/>
    <cellStyle name="Date 5 2 2 3 2 2 2 4" xfId="23478" xr:uid="{00000000-0005-0000-0000-0000DE590000}"/>
    <cellStyle name="Date 5 2 2 3 2 2 3" xfId="23479" xr:uid="{00000000-0005-0000-0000-0000DF590000}"/>
    <cellStyle name="Date 5 2 2 3 2 2 3 2" xfId="23480" xr:uid="{00000000-0005-0000-0000-0000E0590000}"/>
    <cellStyle name="Date 5 2 2 3 2 2 3 2 2" xfId="23481" xr:uid="{00000000-0005-0000-0000-0000E1590000}"/>
    <cellStyle name="Date 5 2 2 3 2 2 4" xfId="23482" xr:uid="{00000000-0005-0000-0000-0000E2590000}"/>
    <cellStyle name="Date 5 2 2 3 2 2 5" xfId="23483" xr:uid="{00000000-0005-0000-0000-0000E3590000}"/>
    <cellStyle name="Date 5 2 2 3 2 2 6" xfId="23484" xr:uid="{00000000-0005-0000-0000-0000E4590000}"/>
    <cellStyle name="Date 5 2 2 3 2 2 7" xfId="23485" xr:uid="{00000000-0005-0000-0000-0000E5590000}"/>
    <cellStyle name="Date 5 2 2 3 2 3" xfId="23486" xr:uid="{00000000-0005-0000-0000-0000E6590000}"/>
    <cellStyle name="Date 5 2 2 3 2 3 2" xfId="23487" xr:uid="{00000000-0005-0000-0000-0000E7590000}"/>
    <cellStyle name="Date 5 2 2 3 2 3 3" xfId="23488" xr:uid="{00000000-0005-0000-0000-0000E8590000}"/>
    <cellStyle name="Date 5 2 2 3 2 3 3 2" xfId="23489" xr:uid="{00000000-0005-0000-0000-0000E9590000}"/>
    <cellStyle name="Date 5 2 2 3 2 3 4" xfId="23490" xr:uid="{00000000-0005-0000-0000-0000EA590000}"/>
    <cellStyle name="Date 5 2 2 3 2 4" xfId="23491" xr:uid="{00000000-0005-0000-0000-0000EB590000}"/>
    <cellStyle name="Date 5 2 2 3 2 4 2" xfId="23492" xr:uid="{00000000-0005-0000-0000-0000EC590000}"/>
    <cellStyle name="Date 5 2 2 3 2 4 2 2" xfId="23493" xr:uid="{00000000-0005-0000-0000-0000ED590000}"/>
    <cellStyle name="Date 5 2 2 3 2 5" xfId="23494" xr:uid="{00000000-0005-0000-0000-0000EE590000}"/>
    <cellStyle name="Date 5 2 2 3 2 6" xfId="23495" xr:uid="{00000000-0005-0000-0000-0000EF590000}"/>
    <cellStyle name="Date 5 2 2 3 2 7" xfId="23496" xr:uid="{00000000-0005-0000-0000-0000F0590000}"/>
    <cellStyle name="Date 5 2 2 3 2 8" xfId="23497" xr:uid="{00000000-0005-0000-0000-0000F1590000}"/>
    <cellStyle name="Date 5 2 2 3 3" xfId="23498" xr:uid="{00000000-0005-0000-0000-0000F2590000}"/>
    <cellStyle name="Date 5 2 2 3 3 2" xfId="23499" xr:uid="{00000000-0005-0000-0000-0000F3590000}"/>
    <cellStyle name="Date 5 2 2 3 3 2 2" xfId="23500" xr:uid="{00000000-0005-0000-0000-0000F4590000}"/>
    <cellStyle name="Date 5 2 2 3 3 2 3" xfId="23501" xr:uid="{00000000-0005-0000-0000-0000F5590000}"/>
    <cellStyle name="Date 5 2 2 3 3 2 3 2" xfId="23502" xr:uid="{00000000-0005-0000-0000-0000F6590000}"/>
    <cellStyle name="Date 5 2 2 3 3 2 4" xfId="23503" xr:uid="{00000000-0005-0000-0000-0000F7590000}"/>
    <cellStyle name="Date 5 2 2 3 3 3" xfId="23504" xr:uid="{00000000-0005-0000-0000-0000F8590000}"/>
    <cellStyle name="Date 5 2 2 3 3 3 2" xfId="23505" xr:uid="{00000000-0005-0000-0000-0000F9590000}"/>
    <cellStyle name="Date 5 2 2 3 3 3 2 2" xfId="23506" xr:uid="{00000000-0005-0000-0000-0000FA590000}"/>
    <cellStyle name="Date 5 2 2 3 3 4" xfId="23507" xr:uid="{00000000-0005-0000-0000-0000FB590000}"/>
    <cellStyle name="Date 5 2 2 3 3 5" xfId="23508" xr:uid="{00000000-0005-0000-0000-0000FC590000}"/>
    <cellStyle name="Date 5 2 2 3 3 6" xfId="23509" xr:uid="{00000000-0005-0000-0000-0000FD590000}"/>
    <cellStyle name="Date 5 2 2 3 3 7" xfId="23510" xr:uid="{00000000-0005-0000-0000-0000FE590000}"/>
    <cellStyle name="Date 5 2 2 3 4" xfId="23511" xr:uid="{00000000-0005-0000-0000-0000FF590000}"/>
    <cellStyle name="Date 5 2 2 3 4 2" xfId="23512" xr:uid="{00000000-0005-0000-0000-0000005A0000}"/>
    <cellStyle name="Date 5 2 2 3 4 3" xfId="23513" xr:uid="{00000000-0005-0000-0000-0000015A0000}"/>
    <cellStyle name="Date 5 2 2 3 4 3 2" xfId="23514" xr:uid="{00000000-0005-0000-0000-0000025A0000}"/>
    <cellStyle name="Date 5 2 2 3 5" xfId="23515" xr:uid="{00000000-0005-0000-0000-0000035A0000}"/>
    <cellStyle name="Date 5 2 2 4" xfId="23516" xr:uid="{00000000-0005-0000-0000-0000045A0000}"/>
    <cellStyle name="Date 5 2 2 4 2" xfId="23517" xr:uid="{00000000-0005-0000-0000-0000055A0000}"/>
    <cellStyle name="Date 5 2 2 4 2 2" xfId="23518" xr:uid="{00000000-0005-0000-0000-0000065A0000}"/>
    <cellStyle name="Date 5 2 2 4 2 2 2" xfId="23519" xr:uid="{00000000-0005-0000-0000-0000075A0000}"/>
    <cellStyle name="Date 5 2 2 4 2 2 2 2" xfId="23520" xr:uid="{00000000-0005-0000-0000-0000085A0000}"/>
    <cellStyle name="Date 5 2 2 4 2 2 2 2 2" xfId="23521" xr:uid="{00000000-0005-0000-0000-0000095A0000}"/>
    <cellStyle name="Date 5 2 2 4 2 2 2 2 3" xfId="23522" xr:uid="{00000000-0005-0000-0000-00000A5A0000}"/>
    <cellStyle name="Date 5 2 2 4 2 2 2 2 3 2" xfId="23523" xr:uid="{00000000-0005-0000-0000-00000B5A0000}"/>
    <cellStyle name="Date 5 2 2 4 2 2 2 2 4" xfId="23524" xr:uid="{00000000-0005-0000-0000-00000C5A0000}"/>
    <cellStyle name="Date 5 2 2 4 2 2 2 3" xfId="23525" xr:uid="{00000000-0005-0000-0000-00000D5A0000}"/>
    <cellStyle name="Date 5 2 2 4 2 2 2 3 2" xfId="23526" xr:uid="{00000000-0005-0000-0000-00000E5A0000}"/>
    <cellStyle name="Date 5 2 2 4 2 2 2 3 2 2" xfId="23527" xr:uid="{00000000-0005-0000-0000-00000F5A0000}"/>
    <cellStyle name="Date 5 2 2 4 2 2 2 4" xfId="23528" xr:uid="{00000000-0005-0000-0000-0000105A0000}"/>
    <cellStyle name="Date 5 2 2 4 2 2 2 5" xfId="23529" xr:uid="{00000000-0005-0000-0000-0000115A0000}"/>
    <cellStyle name="Date 5 2 2 4 2 2 2 6" xfId="23530" xr:uid="{00000000-0005-0000-0000-0000125A0000}"/>
    <cellStyle name="Date 5 2 2 4 2 2 2 7" xfId="23531" xr:uid="{00000000-0005-0000-0000-0000135A0000}"/>
    <cellStyle name="Date 5 2 2 4 2 2 3" xfId="23532" xr:uid="{00000000-0005-0000-0000-0000145A0000}"/>
    <cellStyle name="Date 5 2 2 4 2 2 3 2" xfId="23533" xr:uid="{00000000-0005-0000-0000-0000155A0000}"/>
    <cellStyle name="Date 5 2 2 4 2 2 3 3" xfId="23534" xr:uid="{00000000-0005-0000-0000-0000165A0000}"/>
    <cellStyle name="Date 5 2 2 4 2 2 3 3 2" xfId="23535" xr:uid="{00000000-0005-0000-0000-0000175A0000}"/>
    <cellStyle name="Date 5 2 2 4 2 2 3 4" xfId="23536" xr:uid="{00000000-0005-0000-0000-0000185A0000}"/>
    <cellStyle name="Date 5 2 2 4 2 2 4" xfId="23537" xr:uid="{00000000-0005-0000-0000-0000195A0000}"/>
    <cellStyle name="Date 5 2 2 4 2 2 4 2" xfId="23538" xr:uid="{00000000-0005-0000-0000-00001A5A0000}"/>
    <cellStyle name="Date 5 2 2 4 2 2 4 2 2" xfId="23539" xr:uid="{00000000-0005-0000-0000-00001B5A0000}"/>
    <cellStyle name="Date 5 2 2 4 2 2 5" xfId="23540" xr:uid="{00000000-0005-0000-0000-00001C5A0000}"/>
    <cellStyle name="Date 5 2 2 4 2 2 6" xfId="23541" xr:uid="{00000000-0005-0000-0000-00001D5A0000}"/>
    <cellStyle name="Date 5 2 2 4 2 2 7" xfId="23542" xr:uid="{00000000-0005-0000-0000-00001E5A0000}"/>
    <cellStyle name="Date 5 2 2 4 2 2 8" xfId="23543" xr:uid="{00000000-0005-0000-0000-00001F5A0000}"/>
    <cellStyle name="Date 5 2 2 4 2 3" xfId="23544" xr:uid="{00000000-0005-0000-0000-0000205A0000}"/>
    <cellStyle name="Date 5 2 2 4 2 3 2" xfId="23545" xr:uid="{00000000-0005-0000-0000-0000215A0000}"/>
    <cellStyle name="Date 5 2 2 4 2 3 2 2" xfId="23546" xr:uid="{00000000-0005-0000-0000-0000225A0000}"/>
    <cellStyle name="Date 5 2 2 4 2 3 2 3" xfId="23547" xr:uid="{00000000-0005-0000-0000-0000235A0000}"/>
    <cellStyle name="Date 5 2 2 4 2 3 2 3 2" xfId="23548" xr:uid="{00000000-0005-0000-0000-0000245A0000}"/>
    <cellStyle name="Date 5 2 2 4 2 3 2 4" xfId="23549" xr:uid="{00000000-0005-0000-0000-0000255A0000}"/>
    <cellStyle name="Date 5 2 2 4 2 3 3" xfId="23550" xr:uid="{00000000-0005-0000-0000-0000265A0000}"/>
    <cellStyle name="Date 5 2 2 4 2 3 3 2" xfId="23551" xr:uid="{00000000-0005-0000-0000-0000275A0000}"/>
    <cellStyle name="Date 5 2 2 4 2 3 3 2 2" xfId="23552" xr:uid="{00000000-0005-0000-0000-0000285A0000}"/>
    <cellStyle name="Date 5 2 2 4 2 3 4" xfId="23553" xr:uid="{00000000-0005-0000-0000-0000295A0000}"/>
    <cellStyle name="Date 5 2 2 4 2 3 5" xfId="23554" xr:uid="{00000000-0005-0000-0000-00002A5A0000}"/>
    <cellStyle name="Date 5 2 2 4 2 3 6" xfId="23555" xr:uid="{00000000-0005-0000-0000-00002B5A0000}"/>
    <cellStyle name="Date 5 2 2 4 2 3 7" xfId="23556" xr:uid="{00000000-0005-0000-0000-00002C5A0000}"/>
    <cellStyle name="Date 5 2 2 4 2 4" xfId="23557" xr:uid="{00000000-0005-0000-0000-00002D5A0000}"/>
    <cellStyle name="Date 5 2 2 4 2 4 2" xfId="23558" xr:uid="{00000000-0005-0000-0000-00002E5A0000}"/>
    <cellStyle name="Date 5 2 2 4 2 4 3" xfId="23559" xr:uid="{00000000-0005-0000-0000-00002F5A0000}"/>
    <cellStyle name="Date 5 2 2 4 2 4 3 2" xfId="23560" xr:uid="{00000000-0005-0000-0000-0000305A0000}"/>
    <cellStyle name="Date 5 2 2 4 2 5" xfId="23561" xr:uid="{00000000-0005-0000-0000-0000315A0000}"/>
    <cellStyle name="Date 5 2 2 4 3" xfId="23562" xr:uid="{00000000-0005-0000-0000-0000325A0000}"/>
    <cellStyle name="Date 5 2 2 4 3 2" xfId="23563" xr:uid="{00000000-0005-0000-0000-0000335A0000}"/>
    <cellStyle name="Date 5 2 2 4 3 2 2" xfId="23564" xr:uid="{00000000-0005-0000-0000-0000345A0000}"/>
    <cellStyle name="Date 5 2 2 4 3 2 2 2" xfId="23565" xr:uid="{00000000-0005-0000-0000-0000355A0000}"/>
    <cellStyle name="Date 5 2 2 4 3 2 2 3" xfId="23566" xr:uid="{00000000-0005-0000-0000-0000365A0000}"/>
    <cellStyle name="Date 5 2 2 4 3 2 2 3 2" xfId="23567" xr:uid="{00000000-0005-0000-0000-0000375A0000}"/>
    <cellStyle name="Date 5 2 2 4 3 2 2 4" xfId="23568" xr:uid="{00000000-0005-0000-0000-0000385A0000}"/>
    <cellStyle name="Date 5 2 2 4 3 2 3" xfId="23569" xr:uid="{00000000-0005-0000-0000-0000395A0000}"/>
    <cellStyle name="Date 5 2 2 4 3 2 3 2" xfId="23570" xr:uid="{00000000-0005-0000-0000-00003A5A0000}"/>
    <cellStyle name="Date 5 2 2 4 3 2 3 2 2" xfId="23571" xr:uid="{00000000-0005-0000-0000-00003B5A0000}"/>
    <cellStyle name="Date 5 2 2 4 3 2 4" xfId="23572" xr:uid="{00000000-0005-0000-0000-00003C5A0000}"/>
    <cellStyle name="Date 5 2 2 4 3 2 5" xfId="23573" xr:uid="{00000000-0005-0000-0000-00003D5A0000}"/>
    <cellStyle name="Date 5 2 2 4 3 2 6" xfId="23574" xr:uid="{00000000-0005-0000-0000-00003E5A0000}"/>
    <cellStyle name="Date 5 2 2 4 3 2 7" xfId="23575" xr:uid="{00000000-0005-0000-0000-00003F5A0000}"/>
    <cellStyle name="Date 5 2 2 4 3 3" xfId="23576" xr:uid="{00000000-0005-0000-0000-0000405A0000}"/>
    <cellStyle name="Date 5 2 2 4 3 3 2" xfId="23577" xr:uid="{00000000-0005-0000-0000-0000415A0000}"/>
    <cellStyle name="Date 5 2 2 4 3 3 3" xfId="23578" xr:uid="{00000000-0005-0000-0000-0000425A0000}"/>
    <cellStyle name="Date 5 2 2 4 3 3 3 2" xfId="23579" xr:uid="{00000000-0005-0000-0000-0000435A0000}"/>
    <cellStyle name="Date 5 2 2 4 3 3 4" xfId="23580" xr:uid="{00000000-0005-0000-0000-0000445A0000}"/>
    <cellStyle name="Date 5 2 2 4 3 4" xfId="23581" xr:uid="{00000000-0005-0000-0000-0000455A0000}"/>
    <cellStyle name="Date 5 2 2 4 3 4 2" xfId="23582" xr:uid="{00000000-0005-0000-0000-0000465A0000}"/>
    <cellStyle name="Date 5 2 2 4 3 4 2 2" xfId="23583" xr:uid="{00000000-0005-0000-0000-0000475A0000}"/>
    <cellStyle name="Date 5 2 2 4 3 5" xfId="23584" xr:uid="{00000000-0005-0000-0000-0000485A0000}"/>
    <cellStyle name="Date 5 2 2 4 3 6" xfId="23585" xr:uid="{00000000-0005-0000-0000-0000495A0000}"/>
    <cellStyle name="Date 5 2 2 4 3 7" xfId="23586" xr:uid="{00000000-0005-0000-0000-00004A5A0000}"/>
    <cellStyle name="Date 5 2 2 4 3 8" xfId="23587" xr:uid="{00000000-0005-0000-0000-00004B5A0000}"/>
    <cellStyle name="Date 5 2 2 4 4" xfId="23588" xr:uid="{00000000-0005-0000-0000-00004C5A0000}"/>
    <cellStyle name="Date 5 2 2 4 4 2" xfId="23589" xr:uid="{00000000-0005-0000-0000-00004D5A0000}"/>
    <cellStyle name="Date 5 2 2 4 4 2 2" xfId="23590" xr:uid="{00000000-0005-0000-0000-00004E5A0000}"/>
    <cellStyle name="Date 5 2 2 4 4 2 3" xfId="23591" xr:uid="{00000000-0005-0000-0000-00004F5A0000}"/>
    <cellStyle name="Date 5 2 2 4 4 2 3 2" xfId="23592" xr:uid="{00000000-0005-0000-0000-0000505A0000}"/>
    <cellStyle name="Date 5 2 2 4 4 2 4" xfId="23593" xr:uid="{00000000-0005-0000-0000-0000515A0000}"/>
    <cellStyle name="Date 5 2 2 4 4 3" xfId="23594" xr:uid="{00000000-0005-0000-0000-0000525A0000}"/>
    <cellStyle name="Date 5 2 2 4 4 3 2" xfId="23595" xr:uid="{00000000-0005-0000-0000-0000535A0000}"/>
    <cellStyle name="Date 5 2 2 4 4 3 2 2" xfId="23596" xr:uid="{00000000-0005-0000-0000-0000545A0000}"/>
    <cellStyle name="Date 5 2 2 4 4 4" xfId="23597" xr:uid="{00000000-0005-0000-0000-0000555A0000}"/>
    <cellStyle name="Date 5 2 2 4 4 5" xfId="23598" xr:uid="{00000000-0005-0000-0000-0000565A0000}"/>
    <cellStyle name="Date 5 2 2 4 4 6" xfId="23599" xr:uid="{00000000-0005-0000-0000-0000575A0000}"/>
    <cellStyle name="Date 5 2 2 4 4 7" xfId="23600" xr:uid="{00000000-0005-0000-0000-0000585A0000}"/>
    <cellStyle name="Date 5 2 2 4 5" xfId="23601" xr:uid="{00000000-0005-0000-0000-0000595A0000}"/>
    <cellStyle name="Date 5 2 2 4 5 2" xfId="23602" xr:uid="{00000000-0005-0000-0000-00005A5A0000}"/>
    <cellStyle name="Date 5 2 2 4 5 3" xfId="23603" xr:uid="{00000000-0005-0000-0000-00005B5A0000}"/>
    <cellStyle name="Date 5 2 2 4 5 3 2" xfId="23604" xr:uid="{00000000-0005-0000-0000-00005C5A0000}"/>
    <cellStyle name="Date 5 2 2 4 6" xfId="23605" xr:uid="{00000000-0005-0000-0000-00005D5A0000}"/>
    <cellStyle name="Date 5 2 2 4 7" xfId="23606" xr:uid="{00000000-0005-0000-0000-00005E5A0000}"/>
    <cellStyle name="Date 5 2 2 4 8" xfId="23607" xr:uid="{00000000-0005-0000-0000-00005F5A0000}"/>
    <cellStyle name="Date 5 2 2 4 9" xfId="23608" xr:uid="{00000000-0005-0000-0000-0000605A0000}"/>
    <cellStyle name="Date 5 2 2 5" xfId="23609" xr:uid="{00000000-0005-0000-0000-0000615A0000}"/>
    <cellStyle name="Date 5 2 2 5 2" xfId="23610" xr:uid="{00000000-0005-0000-0000-0000625A0000}"/>
    <cellStyle name="Date 5 2 2 5 2 2" xfId="23611" xr:uid="{00000000-0005-0000-0000-0000635A0000}"/>
    <cellStyle name="Date 5 2 2 5 2 2 2" xfId="23612" xr:uid="{00000000-0005-0000-0000-0000645A0000}"/>
    <cellStyle name="Date 5 2 2 5 2 2 3" xfId="23613" xr:uid="{00000000-0005-0000-0000-0000655A0000}"/>
    <cellStyle name="Date 5 2 2 5 2 2 3 2" xfId="23614" xr:uid="{00000000-0005-0000-0000-0000665A0000}"/>
    <cellStyle name="Date 5 2 2 5 2 2 4" xfId="23615" xr:uid="{00000000-0005-0000-0000-0000675A0000}"/>
    <cellStyle name="Date 5 2 2 5 2 3" xfId="23616" xr:uid="{00000000-0005-0000-0000-0000685A0000}"/>
    <cellStyle name="Date 5 2 2 5 2 3 2" xfId="23617" xr:uid="{00000000-0005-0000-0000-0000695A0000}"/>
    <cellStyle name="Date 5 2 2 5 2 3 2 2" xfId="23618" xr:uid="{00000000-0005-0000-0000-00006A5A0000}"/>
    <cellStyle name="Date 5 2 2 5 2 4" xfId="23619" xr:uid="{00000000-0005-0000-0000-00006B5A0000}"/>
    <cellStyle name="Date 5 2 2 5 2 5" xfId="23620" xr:uid="{00000000-0005-0000-0000-00006C5A0000}"/>
    <cellStyle name="Date 5 2 2 5 2 6" xfId="23621" xr:uid="{00000000-0005-0000-0000-00006D5A0000}"/>
    <cellStyle name="Date 5 2 2 5 2 7" xfId="23622" xr:uid="{00000000-0005-0000-0000-00006E5A0000}"/>
    <cellStyle name="Date 5 2 2 5 3" xfId="23623" xr:uid="{00000000-0005-0000-0000-00006F5A0000}"/>
    <cellStyle name="Date 5 2 2 5 3 2" xfId="23624" xr:uid="{00000000-0005-0000-0000-0000705A0000}"/>
    <cellStyle name="Date 5 2 2 5 3 3" xfId="23625" xr:uid="{00000000-0005-0000-0000-0000715A0000}"/>
    <cellStyle name="Date 5 2 2 5 3 3 2" xfId="23626" xr:uid="{00000000-0005-0000-0000-0000725A0000}"/>
    <cellStyle name="Date 5 2 2 5 3 4" xfId="23627" xr:uid="{00000000-0005-0000-0000-0000735A0000}"/>
    <cellStyle name="Date 5 2 2 5 4" xfId="23628" xr:uid="{00000000-0005-0000-0000-0000745A0000}"/>
    <cellStyle name="Date 5 2 2 5 4 2" xfId="23629" xr:uid="{00000000-0005-0000-0000-0000755A0000}"/>
    <cellStyle name="Date 5 2 2 5 4 2 2" xfId="23630" xr:uid="{00000000-0005-0000-0000-0000765A0000}"/>
    <cellStyle name="Date 5 2 2 5 5" xfId="23631" xr:uid="{00000000-0005-0000-0000-0000775A0000}"/>
    <cellStyle name="Date 5 2 2 5 6" xfId="23632" xr:uid="{00000000-0005-0000-0000-0000785A0000}"/>
    <cellStyle name="Date 5 2 2 5 7" xfId="23633" xr:uid="{00000000-0005-0000-0000-0000795A0000}"/>
    <cellStyle name="Date 5 2 2 5 8" xfId="23634" xr:uid="{00000000-0005-0000-0000-00007A5A0000}"/>
    <cellStyle name="Date 5 2 2 6" xfId="23635" xr:uid="{00000000-0005-0000-0000-00007B5A0000}"/>
    <cellStyle name="Date 5 2 2 6 2" xfId="23636" xr:uid="{00000000-0005-0000-0000-00007C5A0000}"/>
    <cellStyle name="Date 5 2 2 6 2 2" xfId="23637" xr:uid="{00000000-0005-0000-0000-00007D5A0000}"/>
    <cellStyle name="Date 5 2 2 6 2 3" xfId="23638" xr:uid="{00000000-0005-0000-0000-00007E5A0000}"/>
    <cellStyle name="Date 5 2 2 6 2 3 2" xfId="23639" xr:uid="{00000000-0005-0000-0000-00007F5A0000}"/>
    <cellStyle name="Date 5 2 2 6 2 4" xfId="23640" xr:uid="{00000000-0005-0000-0000-0000805A0000}"/>
    <cellStyle name="Date 5 2 2 6 3" xfId="23641" xr:uid="{00000000-0005-0000-0000-0000815A0000}"/>
    <cellStyle name="Date 5 2 2 6 3 2" xfId="23642" xr:uid="{00000000-0005-0000-0000-0000825A0000}"/>
    <cellStyle name="Date 5 2 2 6 3 2 2" xfId="23643" xr:uid="{00000000-0005-0000-0000-0000835A0000}"/>
    <cellStyle name="Date 5 2 2 6 4" xfId="23644" xr:uid="{00000000-0005-0000-0000-0000845A0000}"/>
    <cellStyle name="Date 5 2 2 6 5" xfId="23645" xr:uid="{00000000-0005-0000-0000-0000855A0000}"/>
    <cellStyle name="Date 5 2 2 6 6" xfId="23646" xr:uid="{00000000-0005-0000-0000-0000865A0000}"/>
    <cellStyle name="Date 5 2 2 6 7" xfId="23647" xr:uid="{00000000-0005-0000-0000-0000875A0000}"/>
    <cellStyle name="Date 5 2 2 7" xfId="23648" xr:uid="{00000000-0005-0000-0000-0000885A0000}"/>
    <cellStyle name="Date 5 2 2 7 2" xfId="23649" xr:uid="{00000000-0005-0000-0000-0000895A0000}"/>
    <cellStyle name="Date 5 2 2 7 3" xfId="23650" xr:uid="{00000000-0005-0000-0000-00008A5A0000}"/>
    <cellStyle name="Date 5 2 2 7 3 2" xfId="23651" xr:uid="{00000000-0005-0000-0000-00008B5A0000}"/>
    <cellStyle name="Date 5 2 2 8" xfId="23652" xr:uid="{00000000-0005-0000-0000-00008C5A0000}"/>
    <cellStyle name="Date 5 2 2 9" xfId="23653" xr:uid="{00000000-0005-0000-0000-00008D5A0000}"/>
    <cellStyle name="Date 5 2 3" xfId="23654" xr:uid="{00000000-0005-0000-0000-00008E5A0000}"/>
    <cellStyle name="Date 5 2 3 2" xfId="23655" xr:uid="{00000000-0005-0000-0000-00008F5A0000}"/>
    <cellStyle name="Date 5 2 3 2 2" xfId="23656" xr:uid="{00000000-0005-0000-0000-0000905A0000}"/>
    <cellStyle name="Date 5 2 3 2 2 2" xfId="23657" xr:uid="{00000000-0005-0000-0000-0000915A0000}"/>
    <cellStyle name="Date 5 2 3 2 2 2 2" xfId="23658" xr:uid="{00000000-0005-0000-0000-0000925A0000}"/>
    <cellStyle name="Date 5 2 3 2 2 2 2 2" xfId="23659" xr:uid="{00000000-0005-0000-0000-0000935A0000}"/>
    <cellStyle name="Date 5 2 3 2 2 2 2 3" xfId="23660" xr:uid="{00000000-0005-0000-0000-0000945A0000}"/>
    <cellStyle name="Date 5 2 3 2 2 2 2 3 2" xfId="23661" xr:uid="{00000000-0005-0000-0000-0000955A0000}"/>
    <cellStyle name="Date 5 2 3 2 2 2 2 4" xfId="23662" xr:uid="{00000000-0005-0000-0000-0000965A0000}"/>
    <cellStyle name="Date 5 2 3 2 2 2 3" xfId="23663" xr:uid="{00000000-0005-0000-0000-0000975A0000}"/>
    <cellStyle name="Date 5 2 3 2 2 2 3 2" xfId="23664" xr:uid="{00000000-0005-0000-0000-0000985A0000}"/>
    <cellStyle name="Date 5 2 3 2 2 2 3 2 2" xfId="23665" xr:uid="{00000000-0005-0000-0000-0000995A0000}"/>
    <cellStyle name="Date 5 2 3 2 2 2 4" xfId="23666" xr:uid="{00000000-0005-0000-0000-00009A5A0000}"/>
    <cellStyle name="Date 5 2 3 2 2 2 5" xfId="23667" xr:uid="{00000000-0005-0000-0000-00009B5A0000}"/>
    <cellStyle name="Date 5 2 3 2 2 2 6" xfId="23668" xr:uid="{00000000-0005-0000-0000-00009C5A0000}"/>
    <cellStyle name="Date 5 2 3 2 2 2 7" xfId="23669" xr:uid="{00000000-0005-0000-0000-00009D5A0000}"/>
    <cellStyle name="Date 5 2 3 2 2 3" xfId="23670" xr:uid="{00000000-0005-0000-0000-00009E5A0000}"/>
    <cellStyle name="Date 5 2 3 2 2 3 2" xfId="23671" xr:uid="{00000000-0005-0000-0000-00009F5A0000}"/>
    <cellStyle name="Date 5 2 3 2 2 3 3" xfId="23672" xr:uid="{00000000-0005-0000-0000-0000A05A0000}"/>
    <cellStyle name="Date 5 2 3 2 2 3 3 2" xfId="23673" xr:uid="{00000000-0005-0000-0000-0000A15A0000}"/>
    <cellStyle name="Date 5 2 3 2 2 3 4" xfId="23674" xr:uid="{00000000-0005-0000-0000-0000A25A0000}"/>
    <cellStyle name="Date 5 2 3 2 2 4" xfId="23675" xr:uid="{00000000-0005-0000-0000-0000A35A0000}"/>
    <cellStyle name="Date 5 2 3 2 2 4 2" xfId="23676" xr:uid="{00000000-0005-0000-0000-0000A45A0000}"/>
    <cellStyle name="Date 5 2 3 2 2 4 2 2" xfId="23677" xr:uid="{00000000-0005-0000-0000-0000A55A0000}"/>
    <cellStyle name="Date 5 2 3 2 2 5" xfId="23678" xr:uid="{00000000-0005-0000-0000-0000A65A0000}"/>
    <cellStyle name="Date 5 2 3 2 2 6" xfId="23679" xr:uid="{00000000-0005-0000-0000-0000A75A0000}"/>
    <cellStyle name="Date 5 2 3 2 2 7" xfId="23680" xr:uid="{00000000-0005-0000-0000-0000A85A0000}"/>
    <cellStyle name="Date 5 2 3 2 2 8" xfId="23681" xr:uid="{00000000-0005-0000-0000-0000A95A0000}"/>
    <cellStyle name="Date 5 2 3 2 3" xfId="23682" xr:uid="{00000000-0005-0000-0000-0000AA5A0000}"/>
    <cellStyle name="Date 5 2 3 2 3 2" xfId="23683" xr:uid="{00000000-0005-0000-0000-0000AB5A0000}"/>
    <cellStyle name="Date 5 2 3 2 3 2 2" xfId="23684" xr:uid="{00000000-0005-0000-0000-0000AC5A0000}"/>
    <cellStyle name="Date 5 2 3 2 3 2 3" xfId="23685" xr:uid="{00000000-0005-0000-0000-0000AD5A0000}"/>
    <cellStyle name="Date 5 2 3 2 3 2 3 2" xfId="23686" xr:uid="{00000000-0005-0000-0000-0000AE5A0000}"/>
    <cellStyle name="Date 5 2 3 2 3 2 4" xfId="23687" xr:uid="{00000000-0005-0000-0000-0000AF5A0000}"/>
    <cellStyle name="Date 5 2 3 2 3 3" xfId="23688" xr:uid="{00000000-0005-0000-0000-0000B05A0000}"/>
    <cellStyle name="Date 5 2 3 2 3 3 2" xfId="23689" xr:uid="{00000000-0005-0000-0000-0000B15A0000}"/>
    <cellStyle name="Date 5 2 3 2 3 3 2 2" xfId="23690" xr:uid="{00000000-0005-0000-0000-0000B25A0000}"/>
    <cellStyle name="Date 5 2 3 2 3 4" xfId="23691" xr:uid="{00000000-0005-0000-0000-0000B35A0000}"/>
    <cellStyle name="Date 5 2 3 2 3 5" xfId="23692" xr:uid="{00000000-0005-0000-0000-0000B45A0000}"/>
    <cellStyle name="Date 5 2 3 2 3 6" xfId="23693" xr:uid="{00000000-0005-0000-0000-0000B55A0000}"/>
    <cellStyle name="Date 5 2 3 2 3 7" xfId="23694" xr:uid="{00000000-0005-0000-0000-0000B65A0000}"/>
    <cellStyle name="Date 5 2 3 2 4" xfId="23695" xr:uid="{00000000-0005-0000-0000-0000B75A0000}"/>
    <cellStyle name="Date 5 2 3 2 4 2" xfId="23696" xr:uid="{00000000-0005-0000-0000-0000B85A0000}"/>
    <cellStyle name="Date 5 2 3 2 4 3" xfId="23697" xr:uid="{00000000-0005-0000-0000-0000B95A0000}"/>
    <cellStyle name="Date 5 2 3 2 4 3 2" xfId="23698" xr:uid="{00000000-0005-0000-0000-0000BA5A0000}"/>
    <cellStyle name="Date 5 2 3 2 5" xfId="23699" xr:uid="{00000000-0005-0000-0000-0000BB5A0000}"/>
    <cellStyle name="Date 5 2 3 3" xfId="23700" xr:uid="{00000000-0005-0000-0000-0000BC5A0000}"/>
    <cellStyle name="Date 5 2 3 3 2" xfId="23701" xr:uid="{00000000-0005-0000-0000-0000BD5A0000}"/>
    <cellStyle name="Date 5 2 3 3 2 2" xfId="23702" xr:uid="{00000000-0005-0000-0000-0000BE5A0000}"/>
    <cellStyle name="Date 5 2 3 3 2 2 2" xfId="23703" xr:uid="{00000000-0005-0000-0000-0000BF5A0000}"/>
    <cellStyle name="Date 5 2 3 3 2 2 3" xfId="23704" xr:uid="{00000000-0005-0000-0000-0000C05A0000}"/>
    <cellStyle name="Date 5 2 3 3 2 2 3 2" xfId="23705" xr:uid="{00000000-0005-0000-0000-0000C15A0000}"/>
    <cellStyle name="Date 5 2 3 3 2 2 4" xfId="23706" xr:uid="{00000000-0005-0000-0000-0000C25A0000}"/>
    <cellStyle name="Date 5 2 3 3 2 3" xfId="23707" xr:uid="{00000000-0005-0000-0000-0000C35A0000}"/>
    <cellStyle name="Date 5 2 3 3 2 3 2" xfId="23708" xr:uid="{00000000-0005-0000-0000-0000C45A0000}"/>
    <cellStyle name="Date 5 2 3 3 2 3 2 2" xfId="23709" xr:uid="{00000000-0005-0000-0000-0000C55A0000}"/>
    <cellStyle name="Date 5 2 3 3 2 4" xfId="23710" xr:uid="{00000000-0005-0000-0000-0000C65A0000}"/>
    <cellStyle name="Date 5 2 3 3 2 5" xfId="23711" xr:uid="{00000000-0005-0000-0000-0000C75A0000}"/>
    <cellStyle name="Date 5 2 3 3 2 6" xfId="23712" xr:uid="{00000000-0005-0000-0000-0000C85A0000}"/>
    <cellStyle name="Date 5 2 3 3 2 7" xfId="23713" xr:uid="{00000000-0005-0000-0000-0000C95A0000}"/>
    <cellStyle name="Date 5 2 3 3 3" xfId="23714" xr:uid="{00000000-0005-0000-0000-0000CA5A0000}"/>
    <cellStyle name="Date 5 2 3 3 3 2" xfId="23715" xr:uid="{00000000-0005-0000-0000-0000CB5A0000}"/>
    <cellStyle name="Date 5 2 3 3 3 3" xfId="23716" xr:uid="{00000000-0005-0000-0000-0000CC5A0000}"/>
    <cellStyle name="Date 5 2 3 3 3 3 2" xfId="23717" xr:uid="{00000000-0005-0000-0000-0000CD5A0000}"/>
    <cellStyle name="Date 5 2 3 3 3 4" xfId="23718" xr:uid="{00000000-0005-0000-0000-0000CE5A0000}"/>
    <cellStyle name="Date 5 2 3 3 4" xfId="23719" xr:uid="{00000000-0005-0000-0000-0000CF5A0000}"/>
    <cellStyle name="Date 5 2 3 3 4 2" xfId="23720" xr:uid="{00000000-0005-0000-0000-0000D05A0000}"/>
    <cellStyle name="Date 5 2 3 3 4 2 2" xfId="23721" xr:uid="{00000000-0005-0000-0000-0000D15A0000}"/>
    <cellStyle name="Date 5 2 3 3 5" xfId="23722" xr:uid="{00000000-0005-0000-0000-0000D25A0000}"/>
    <cellStyle name="Date 5 2 3 3 6" xfId="23723" xr:uid="{00000000-0005-0000-0000-0000D35A0000}"/>
    <cellStyle name="Date 5 2 3 3 7" xfId="23724" xr:uid="{00000000-0005-0000-0000-0000D45A0000}"/>
    <cellStyle name="Date 5 2 3 3 8" xfId="23725" xr:uid="{00000000-0005-0000-0000-0000D55A0000}"/>
    <cellStyle name="Date 5 2 3 4" xfId="23726" xr:uid="{00000000-0005-0000-0000-0000D65A0000}"/>
    <cellStyle name="Date 5 2 3 4 2" xfId="23727" xr:uid="{00000000-0005-0000-0000-0000D75A0000}"/>
    <cellStyle name="Date 5 2 3 4 2 2" xfId="23728" xr:uid="{00000000-0005-0000-0000-0000D85A0000}"/>
    <cellStyle name="Date 5 2 3 4 2 3" xfId="23729" xr:uid="{00000000-0005-0000-0000-0000D95A0000}"/>
    <cellStyle name="Date 5 2 3 4 2 3 2" xfId="23730" xr:uid="{00000000-0005-0000-0000-0000DA5A0000}"/>
    <cellStyle name="Date 5 2 3 4 2 4" xfId="23731" xr:uid="{00000000-0005-0000-0000-0000DB5A0000}"/>
    <cellStyle name="Date 5 2 3 4 3" xfId="23732" xr:uid="{00000000-0005-0000-0000-0000DC5A0000}"/>
    <cellStyle name="Date 5 2 3 4 3 2" xfId="23733" xr:uid="{00000000-0005-0000-0000-0000DD5A0000}"/>
    <cellStyle name="Date 5 2 3 4 3 2 2" xfId="23734" xr:uid="{00000000-0005-0000-0000-0000DE5A0000}"/>
    <cellStyle name="Date 5 2 3 4 4" xfId="23735" xr:uid="{00000000-0005-0000-0000-0000DF5A0000}"/>
    <cellStyle name="Date 5 2 3 4 5" xfId="23736" xr:uid="{00000000-0005-0000-0000-0000E05A0000}"/>
    <cellStyle name="Date 5 2 3 4 6" xfId="23737" xr:uid="{00000000-0005-0000-0000-0000E15A0000}"/>
    <cellStyle name="Date 5 2 3 4 7" xfId="23738" xr:uid="{00000000-0005-0000-0000-0000E25A0000}"/>
    <cellStyle name="Date 5 2 3 5" xfId="23739" xr:uid="{00000000-0005-0000-0000-0000E35A0000}"/>
    <cellStyle name="Date 5 2 3 5 2" xfId="23740" xr:uid="{00000000-0005-0000-0000-0000E45A0000}"/>
    <cellStyle name="Date 5 2 3 5 3" xfId="23741" xr:uid="{00000000-0005-0000-0000-0000E55A0000}"/>
    <cellStyle name="Date 5 2 3 5 3 2" xfId="23742" xr:uid="{00000000-0005-0000-0000-0000E65A0000}"/>
    <cellStyle name="Date 5 2 3 6" xfId="23743" xr:uid="{00000000-0005-0000-0000-0000E75A0000}"/>
    <cellStyle name="Date 5 2 3 7" xfId="23744" xr:uid="{00000000-0005-0000-0000-0000E85A0000}"/>
    <cellStyle name="Date 5 2 3 8" xfId="23745" xr:uid="{00000000-0005-0000-0000-0000E95A0000}"/>
    <cellStyle name="Date 5 2 3 9" xfId="23746" xr:uid="{00000000-0005-0000-0000-0000EA5A0000}"/>
    <cellStyle name="Date 5 2 4" xfId="23747" xr:uid="{00000000-0005-0000-0000-0000EB5A0000}"/>
    <cellStyle name="Date 5 2 4 2" xfId="23748" xr:uid="{00000000-0005-0000-0000-0000EC5A0000}"/>
    <cellStyle name="Date 5 2 4 2 2" xfId="23749" xr:uid="{00000000-0005-0000-0000-0000ED5A0000}"/>
    <cellStyle name="Date 5 2 4 2 2 2" xfId="23750" xr:uid="{00000000-0005-0000-0000-0000EE5A0000}"/>
    <cellStyle name="Date 5 2 4 2 2 2 2" xfId="23751" xr:uid="{00000000-0005-0000-0000-0000EF5A0000}"/>
    <cellStyle name="Date 5 2 4 2 2 2 2 2" xfId="23752" xr:uid="{00000000-0005-0000-0000-0000F05A0000}"/>
    <cellStyle name="Date 5 2 4 2 2 2 2 3" xfId="23753" xr:uid="{00000000-0005-0000-0000-0000F15A0000}"/>
    <cellStyle name="Date 5 2 4 2 2 2 2 3 2" xfId="23754" xr:uid="{00000000-0005-0000-0000-0000F25A0000}"/>
    <cellStyle name="Date 5 2 4 2 2 2 2 4" xfId="23755" xr:uid="{00000000-0005-0000-0000-0000F35A0000}"/>
    <cellStyle name="Date 5 2 4 2 2 2 3" xfId="23756" xr:uid="{00000000-0005-0000-0000-0000F45A0000}"/>
    <cellStyle name="Date 5 2 4 2 2 2 3 2" xfId="23757" xr:uid="{00000000-0005-0000-0000-0000F55A0000}"/>
    <cellStyle name="Date 5 2 4 2 2 2 3 2 2" xfId="23758" xr:uid="{00000000-0005-0000-0000-0000F65A0000}"/>
    <cellStyle name="Date 5 2 4 2 2 2 4" xfId="23759" xr:uid="{00000000-0005-0000-0000-0000F75A0000}"/>
    <cellStyle name="Date 5 2 4 2 2 2 5" xfId="23760" xr:uid="{00000000-0005-0000-0000-0000F85A0000}"/>
    <cellStyle name="Date 5 2 4 2 2 2 6" xfId="23761" xr:uid="{00000000-0005-0000-0000-0000F95A0000}"/>
    <cellStyle name="Date 5 2 4 2 2 2 7" xfId="23762" xr:uid="{00000000-0005-0000-0000-0000FA5A0000}"/>
    <cellStyle name="Date 5 2 4 2 2 3" xfId="23763" xr:uid="{00000000-0005-0000-0000-0000FB5A0000}"/>
    <cellStyle name="Date 5 2 4 2 2 3 2" xfId="23764" xr:uid="{00000000-0005-0000-0000-0000FC5A0000}"/>
    <cellStyle name="Date 5 2 4 2 2 3 3" xfId="23765" xr:uid="{00000000-0005-0000-0000-0000FD5A0000}"/>
    <cellStyle name="Date 5 2 4 2 2 3 3 2" xfId="23766" xr:uid="{00000000-0005-0000-0000-0000FE5A0000}"/>
    <cellStyle name="Date 5 2 4 2 2 3 4" xfId="23767" xr:uid="{00000000-0005-0000-0000-0000FF5A0000}"/>
    <cellStyle name="Date 5 2 4 2 2 4" xfId="23768" xr:uid="{00000000-0005-0000-0000-0000005B0000}"/>
    <cellStyle name="Date 5 2 4 2 2 4 2" xfId="23769" xr:uid="{00000000-0005-0000-0000-0000015B0000}"/>
    <cellStyle name="Date 5 2 4 2 2 4 2 2" xfId="23770" xr:uid="{00000000-0005-0000-0000-0000025B0000}"/>
    <cellStyle name="Date 5 2 4 2 2 5" xfId="23771" xr:uid="{00000000-0005-0000-0000-0000035B0000}"/>
    <cellStyle name="Date 5 2 4 2 2 6" xfId="23772" xr:uid="{00000000-0005-0000-0000-0000045B0000}"/>
    <cellStyle name="Date 5 2 4 2 2 7" xfId="23773" xr:uid="{00000000-0005-0000-0000-0000055B0000}"/>
    <cellStyle name="Date 5 2 4 2 2 8" xfId="23774" xr:uid="{00000000-0005-0000-0000-0000065B0000}"/>
    <cellStyle name="Date 5 2 4 2 3" xfId="23775" xr:uid="{00000000-0005-0000-0000-0000075B0000}"/>
    <cellStyle name="Date 5 2 4 2 3 2" xfId="23776" xr:uid="{00000000-0005-0000-0000-0000085B0000}"/>
    <cellStyle name="Date 5 2 4 2 3 2 2" xfId="23777" xr:uid="{00000000-0005-0000-0000-0000095B0000}"/>
    <cellStyle name="Date 5 2 4 2 3 2 3" xfId="23778" xr:uid="{00000000-0005-0000-0000-00000A5B0000}"/>
    <cellStyle name="Date 5 2 4 2 3 2 3 2" xfId="23779" xr:uid="{00000000-0005-0000-0000-00000B5B0000}"/>
    <cellStyle name="Date 5 2 4 2 3 2 4" xfId="23780" xr:uid="{00000000-0005-0000-0000-00000C5B0000}"/>
    <cellStyle name="Date 5 2 4 2 3 3" xfId="23781" xr:uid="{00000000-0005-0000-0000-00000D5B0000}"/>
    <cellStyle name="Date 5 2 4 2 3 3 2" xfId="23782" xr:uid="{00000000-0005-0000-0000-00000E5B0000}"/>
    <cellStyle name="Date 5 2 4 2 3 3 2 2" xfId="23783" xr:uid="{00000000-0005-0000-0000-00000F5B0000}"/>
    <cellStyle name="Date 5 2 4 2 3 4" xfId="23784" xr:uid="{00000000-0005-0000-0000-0000105B0000}"/>
    <cellStyle name="Date 5 2 4 2 3 5" xfId="23785" xr:uid="{00000000-0005-0000-0000-0000115B0000}"/>
    <cellStyle name="Date 5 2 4 2 3 6" xfId="23786" xr:uid="{00000000-0005-0000-0000-0000125B0000}"/>
    <cellStyle name="Date 5 2 4 2 3 7" xfId="23787" xr:uid="{00000000-0005-0000-0000-0000135B0000}"/>
    <cellStyle name="Date 5 2 4 2 4" xfId="23788" xr:uid="{00000000-0005-0000-0000-0000145B0000}"/>
    <cellStyle name="Date 5 2 4 2 4 2" xfId="23789" xr:uid="{00000000-0005-0000-0000-0000155B0000}"/>
    <cellStyle name="Date 5 2 4 2 4 3" xfId="23790" xr:uid="{00000000-0005-0000-0000-0000165B0000}"/>
    <cellStyle name="Date 5 2 4 2 4 3 2" xfId="23791" xr:uid="{00000000-0005-0000-0000-0000175B0000}"/>
    <cellStyle name="Date 5 2 4 2 5" xfId="23792" xr:uid="{00000000-0005-0000-0000-0000185B0000}"/>
    <cellStyle name="Date 5 2 4 3" xfId="23793" xr:uid="{00000000-0005-0000-0000-0000195B0000}"/>
    <cellStyle name="Date 5 2 4 3 2" xfId="23794" xr:uid="{00000000-0005-0000-0000-00001A5B0000}"/>
    <cellStyle name="Date 5 2 4 3 2 2" xfId="23795" xr:uid="{00000000-0005-0000-0000-00001B5B0000}"/>
    <cellStyle name="Date 5 2 4 3 2 2 2" xfId="23796" xr:uid="{00000000-0005-0000-0000-00001C5B0000}"/>
    <cellStyle name="Date 5 2 4 3 2 2 3" xfId="23797" xr:uid="{00000000-0005-0000-0000-00001D5B0000}"/>
    <cellStyle name="Date 5 2 4 3 2 2 3 2" xfId="23798" xr:uid="{00000000-0005-0000-0000-00001E5B0000}"/>
    <cellStyle name="Date 5 2 4 3 2 2 4" xfId="23799" xr:uid="{00000000-0005-0000-0000-00001F5B0000}"/>
    <cellStyle name="Date 5 2 4 3 2 3" xfId="23800" xr:uid="{00000000-0005-0000-0000-0000205B0000}"/>
    <cellStyle name="Date 5 2 4 3 2 3 2" xfId="23801" xr:uid="{00000000-0005-0000-0000-0000215B0000}"/>
    <cellStyle name="Date 5 2 4 3 2 3 2 2" xfId="23802" xr:uid="{00000000-0005-0000-0000-0000225B0000}"/>
    <cellStyle name="Date 5 2 4 3 2 4" xfId="23803" xr:uid="{00000000-0005-0000-0000-0000235B0000}"/>
    <cellStyle name="Date 5 2 4 3 2 5" xfId="23804" xr:uid="{00000000-0005-0000-0000-0000245B0000}"/>
    <cellStyle name="Date 5 2 4 3 2 6" xfId="23805" xr:uid="{00000000-0005-0000-0000-0000255B0000}"/>
    <cellStyle name="Date 5 2 4 3 2 7" xfId="23806" xr:uid="{00000000-0005-0000-0000-0000265B0000}"/>
    <cellStyle name="Date 5 2 4 3 3" xfId="23807" xr:uid="{00000000-0005-0000-0000-0000275B0000}"/>
    <cellStyle name="Date 5 2 4 3 3 2" xfId="23808" xr:uid="{00000000-0005-0000-0000-0000285B0000}"/>
    <cellStyle name="Date 5 2 4 3 3 3" xfId="23809" xr:uid="{00000000-0005-0000-0000-0000295B0000}"/>
    <cellStyle name="Date 5 2 4 3 3 3 2" xfId="23810" xr:uid="{00000000-0005-0000-0000-00002A5B0000}"/>
    <cellStyle name="Date 5 2 4 3 3 4" xfId="23811" xr:uid="{00000000-0005-0000-0000-00002B5B0000}"/>
    <cellStyle name="Date 5 2 4 3 4" xfId="23812" xr:uid="{00000000-0005-0000-0000-00002C5B0000}"/>
    <cellStyle name="Date 5 2 4 3 4 2" xfId="23813" xr:uid="{00000000-0005-0000-0000-00002D5B0000}"/>
    <cellStyle name="Date 5 2 4 3 4 2 2" xfId="23814" xr:uid="{00000000-0005-0000-0000-00002E5B0000}"/>
    <cellStyle name="Date 5 2 4 3 5" xfId="23815" xr:uid="{00000000-0005-0000-0000-00002F5B0000}"/>
    <cellStyle name="Date 5 2 4 3 6" xfId="23816" xr:uid="{00000000-0005-0000-0000-0000305B0000}"/>
    <cellStyle name="Date 5 2 4 3 7" xfId="23817" xr:uid="{00000000-0005-0000-0000-0000315B0000}"/>
    <cellStyle name="Date 5 2 4 3 8" xfId="23818" xr:uid="{00000000-0005-0000-0000-0000325B0000}"/>
    <cellStyle name="Date 5 2 4 4" xfId="23819" xr:uid="{00000000-0005-0000-0000-0000335B0000}"/>
    <cellStyle name="Date 5 2 4 4 2" xfId="23820" xr:uid="{00000000-0005-0000-0000-0000345B0000}"/>
    <cellStyle name="Date 5 2 4 4 2 2" xfId="23821" xr:uid="{00000000-0005-0000-0000-0000355B0000}"/>
    <cellStyle name="Date 5 2 4 4 2 3" xfId="23822" xr:uid="{00000000-0005-0000-0000-0000365B0000}"/>
    <cellStyle name="Date 5 2 4 4 2 3 2" xfId="23823" xr:uid="{00000000-0005-0000-0000-0000375B0000}"/>
    <cellStyle name="Date 5 2 4 4 2 4" xfId="23824" xr:uid="{00000000-0005-0000-0000-0000385B0000}"/>
    <cellStyle name="Date 5 2 4 4 3" xfId="23825" xr:uid="{00000000-0005-0000-0000-0000395B0000}"/>
    <cellStyle name="Date 5 2 4 4 3 2" xfId="23826" xr:uid="{00000000-0005-0000-0000-00003A5B0000}"/>
    <cellStyle name="Date 5 2 4 4 3 2 2" xfId="23827" xr:uid="{00000000-0005-0000-0000-00003B5B0000}"/>
    <cellStyle name="Date 5 2 4 4 4" xfId="23828" xr:uid="{00000000-0005-0000-0000-00003C5B0000}"/>
    <cellStyle name="Date 5 2 4 4 5" xfId="23829" xr:uid="{00000000-0005-0000-0000-00003D5B0000}"/>
    <cellStyle name="Date 5 2 4 4 6" xfId="23830" xr:uid="{00000000-0005-0000-0000-00003E5B0000}"/>
    <cellStyle name="Date 5 2 4 4 7" xfId="23831" xr:uid="{00000000-0005-0000-0000-00003F5B0000}"/>
    <cellStyle name="Date 5 2 4 5" xfId="23832" xr:uid="{00000000-0005-0000-0000-0000405B0000}"/>
    <cellStyle name="Date 5 2 4 5 2" xfId="23833" xr:uid="{00000000-0005-0000-0000-0000415B0000}"/>
    <cellStyle name="Date 5 2 4 5 3" xfId="23834" xr:uid="{00000000-0005-0000-0000-0000425B0000}"/>
    <cellStyle name="Date 5 2 4 5 3 2" xfId="23835" xr:uid="{00000000-0005-0000-0000-0000435B0000}"/>
    <cellStyle name="Date 5 2 4 6" xfId="23836" xr:uid="{00000000-0005-0000-0000-0000445B0000}"/>
    <cellStyle name="Date 5 2 4 7" xfId="23837" xr:uid="{00000000-0005-0000-0000-0000455B0000}"/>
    <cellStyle name="Date 5 2 4 8" xfId="23838" xr:uid="{00000000-0005-0000-0000-0000465B0000}"/>
    <cellStyle name="Date 5 2 4 9" xfId="23839" xr:uid="{00000000-0005-0000-0000-0000475B0000}"/>
    <cellStyle name="Date 5 2 5" xfId="23840" xr:uid="{00000000-0005-0000-0000-0000485B0000}"/>
    <cellStyle name="Date 5 2 5 2" xfId="23841" xr:uid="{00000000-0005-0000-0000-0000495B0000}"/>
    <cellStyle name="Date 5 2 5 2 2" xfId="23842" xr:uid="{00000000-0005-0000-0000-00004A5B0000}"/>
    <cellStyle name="Date 5 2 5 2 2 2" xfId="23843" xr:uid="{00000000-0005-0000-0000-00004B5B0000}"/>
    <cellStyle name="Date 5 2 5 2 2 3" xfId="23844" xr:uid="{00000000-0005-0000-0000-00004C5B0000}"/>
    <cellStyle name="Date 5 2 5 2 2 3 2" xfId="23845" xr:uid="{00000000-0005-0000-0000-00004D5B0000}"/>
    <cellStyle name="Date 5 2 5 2 2 4" xfId="23846" xr:uid="{00000000-0005-0000-0000-00004E5B0000}"/>
    <cellStyle name="Date 5 2 5 2 3" xfId="23847" xr:uid="{00000000-0005-0000-0000-00004F5B0000}"/>
    <cellStyle name="Date 5 2 5 2 3 2" xfId="23848" xr:uid="{00000000-0005-0000-0000-0000505B0000}"/>
    <cellStyle name="Date 5 2 5 2 3 2 2" xfId="23849" xr:uid="{00000000-0005-0000-0000-0000515B0000}"/>
    <cellStyle name="Date 5 2 5 2 4" xfId="23850" xr:uid="{00000000-0005-0000-0000-0000525B0000}"/>
    <cellStyle name="Date 5 2 5 2 5" xfId="23851" xr:uid="{00000000-0005-0000-0000-0000535B0000}"/>
    <cellStyle name="Date 5 2 5 2 6" xfId="23852" xr:uid="{00000000-0005-0000-0000-0000545B0000}"/>
    <cellStyle name="Date 5 2 5 2 7" xfId="23853" xr:uid="{00000000-0005-0000-0000-0000555B0000}"/>
    <cellStyle name="Date 5 2 5 3" xfId="23854" xr:uid="{00000000-0005-0000-0000-0000565B0000}"/>
    <cellStyle name="Date 5 2 5 3 2" xfId="23855" xr:uid="{00000000-0005-0000-0000-0000575B0000}"/>
    <cellStyle name="Date 5 2 5 3 3" xfId="23856" xr:uid="{00000000-0005-0000-0000-0000585B0000}"/>
    <cellStyle name="Date 5 2 5 3 3 2" xfId="23857" xr:uid="{00000000-0005-0000-0000-0000595B0000}"/>
    <cellStyle name="Date 5 2 5 3 4" xfId="23858" xr:uid="{00000000-0005-0000-0000-00005A5B0000}"/>
    <cellStyle name="Date 5 2 5 4" xfId="23859" xr:uid="{00000000-0005-0000-0000-00005B5B0000}"/>
    <cellStyle name="Date 5 2 5 4 2" xfId="23860" xr:uid="{00000000-0005-0000-0000-00005C5B0000}"/>
    <cellStyle name="Date 5 2 5 4 2 2" xfId="23861" xr:uid="{00000000-0005-0000-0000-00005D5B0000}"/>
    <cellStyle name="Date 5 2 5 5" xfId="23862" xr:uid="{00000000-0005-0000-0000-00005E5B0000}"/>
    <cellStyle name="Date 5 2 5 6" xfId="23863" xr:uid="{00000000-0005-0000-0000-00005F5B0000}"/>
    <cellStyle name="Date 5 2 5 7" xfId="23864" xr:uid="{00000000-0005-0000-0000-0000605B0000}"/>
    <cellStyle name="Date 5 2 5 8" xfId="23865" xr:uid="{00000000-0005-0000-0000-0000615B0000}"/>
    <cellStyle name="Date 5 2 6" xfId="23866" xr:uid="{00000000-0005-0000-0000-0000625B0000}"/>
    <cellStyle name="Date 5 2 6 2" xfId="23867" xr:uid="{00000000-0005-0000-0000-0000635B0000}"/>
    <cellStyle name="Date 5 2 6 2 2" xfId="23868" xr:uid="{00000000-0005-0000-0000-0000645B0000}"/>
    <cellStyle name="Date 5 2 6 2 3" xfId="23869" xr:uid="{00000000-0005-0000-0000-0000655B0000}"/>
    <cellStyle name="Date 5 2 6 2 3 2" xfId="23870" xr:uid="{00000000-0005-0000-0000-0000665B0000}"/>
    <cellStyle name="Date 5 2 6 2 4" xfId="23871" xr:uid="{00000000-0005-0000-0000-0000675B0000}"/>
    <cellStyle name="Date 5 2 6 3" xfId="23872" xr:uid="{00000000-0005-0000-0000-0000685B0000}"/>
    <cellStyle name="Date 5 2 6 3 2" xfId="23873" xr:uid="{00000000-0005-0000-0000-0000695B0000}"/>
    <cellStyle name="Date 5 2 6 3 2 2" xfId="23874" xr:uid="{00000000-0005-0000-0000-00006A5B0000}"/>
    <cellStyle name="Date 5 2 6 4" xfId="23875" xr:uid="{00000000-0005-0000-0000-00006B5B0000}"/>
    <cellStyle name="Date 5 2 6 5" xfId="23876" xr:uid="{00000000-0005-0000-0000-00006C5B0000}"/>
    <cellStyle name="Date 5 2 6 6" xfId="23877" xr:uid="{00000000-0005-0000-0000-00006D5B0000}"/>
    <cellStyle name="Date 5 2 6 7" xfId="23878" xr:uid="{00000000-0005-0000-0000-00006E5B0000}"/>
    <cellStyle name="Date 5 2 7" xfId="23879" xr:uid="{00000000-0005-0000-0000-00006F5B0000}"/>
    <cellStyle name="Date 5 2 7 2" xfId="23880" xr:uid="{00000000-0005-0000-0000-0000705B0000}"/>
    <cellStyle name="Date 5 2 7 3" xfId="23881" xr:uid="{00000000-0005-0000-0000-0000715B0000}"/>
    <cellStyle name="Date 5 2 7 3 2" xfId="23882" xr:uid="{00000000-0005-0000-0000-0000725B0000}"/>
    <cellStyle name="Date 5 2 8" xfId="23883" xr:uid="{00000000-0005-0000-0000-0000735B0000}"/>
    <cellStyle name="Date 5 3" xfId="23884" xr:uid="{00000000-0005-0000-0000-0000745B0000}"/>
    <cellStyle name="Date 5 3 10" xfId="23885" xr:uid="{00000000-0005-0000-0000-0000755B0000}"/>
    <cellStyle name="Date 5 3 11" xfId="23886" xr:uid="{00000000-0005-0000-0000-0000765B0000}"/>
    <cellStyle name="Date 5 3 2" xfId="23887" xr:uid="{00000000-0005-0000-0000-0000775B0000}"/>
    <cellStyle name="Date 5 3 2 2" xfId="23888" xr:uid="{00000000-0005-0000-0000-0000785B0000}"/>
    <cellStyle name="Date 5 3 2 2 2" xfId="23889" xr:uid="{00000000-0005-0000-0000-0000795B0000}"/>
    <cellStyle name="Date 5 3 2 2 2 2" xfId="23890" xr:uid="{00000000-0005-0000-0000-00007A5B0000}"/>
    <cellStyle name="Date 5 3 2 2 2 2 2" xfId="23891" xr:uid="{00000000-0005-0000-0000-00007B5B0000}"/>
    <cellStyle name="Date 5 3 2 2 2 2 2 2" xfId="23892" xr:uid="{00000000-0005-0000-0000-00007C5B0000}"/>
    <cellStyle name="Date 5 3 2 2 2 2 2 3" xfId="23893" xr:uid="{00000000-0005-0000-0000-00007D5B0000}"/>
    <cellStyle name="Date 5 3 2 2 2 2 2 3 2" xfId="23894" xr:uid="{00000000-0005-0000-0000-00007E5B0000}"/>
    <cellStyle name="Date 5 3 2 2 2 2 2 4" xfId="23895" xr:uid="{00000000-0005-0000-0000-00007F5B0000}"/>
    <cellStyle name="Date 5 3 2 2 2 2 3" xfId="23896" xr:uid="{00000000-0005-0000-0000-0000805B0000}"/>
    <cellStyle name="Date 5 3 2 2 2 2 3 2" xfId="23897" xr:uid="{00000000-0005-0000-0000-0000815B0000}"/>
    <cellStyle name="Date 5 3 2 2 2 2 3 2 2" xfId="23898" xr:uid="{00000000-0005-0000-0000-0000825B0000}"/>
    <cellStyle name="Date 5 3 2 2 2 2 4" xfId="23899" xr:uid="{00000000-0005-0000-0000-0000835B0000}"/>
    <cellStyle name="Date 5 3 2 2 2 2 5" xfId="23900" xr:uid="{00000000-0005-0000-0000-0000845B0000}"/>
    <cellStyle name="Date 5 3 2 2 2 2 6" xfId="23901" xr:uid="{00000000-0005-0000-0000-0000855B0000}"/>
    <cellStyle name="Date 5 3 2 2 2 2 7" xfId="23902" xr:uid="{00000000-0005-0000-0000-0000865B0000}"/>
    <cellStyle name="Date 5 3 2 2 2 3" xfId="23903" xr:uid="{00000000-0005-0000-0000-0000875B0000}"/>
    <cellStyle name="Date 5 3 2 2 2 3 2" xfId="23904" xr:uid="{00000000-0005-0000-0000-0000885B0000}"/>
    <cellStyle name="Date 5 3 2 2 2 3 3" xfId="23905" xr:uid="{00000000-0005-0000-0000-0000895B0000}"/>
    <cellStyle name="Date 5 3 2 2 2 3 3 2" xfId="23906" xr:uid="{00000000-0005-0000-0000-00008A5B0000}"/>
    <cellStyle name="Date 5 3 2 2 2 3 4" xfId="23907" xr:uid="{00000000-0005-0000-0000-00008B5B0000}"/>
    <cellStyle name="Date 5 3 2 2 2 4" xfId="23908" xr:uid="{00000000-0005-0000-0000-00008C5B0000}"/>
    <cellStyle name="Date 5 3 2 2 2 4 2" xfId="23909" xr:uid="{00000000-0005-0000-0000-00008D5B0000}"/>
    <cellStyle name="Date 5 3 2 2 2 4 2 2" xfId="23910" xr:uid="{00000000-0005-0000-0000-00008E5B0000}"/>
    <cellStyle name="Date 5 3 2 2 2 5" xfId="23911" xr:uid="{00000000-0005-0000-0000-00008F5B0000}"/>
    <cellStyle name="Date 5 3 2 2 2 6" xfId="23912" xr:uid="{00000000-0005-0000-0000-0000905B0000}"/>
    <cellStyle name="Date 5 3 2 2 2 7" xfId="23913" xr:uid="{00000000-0005-0000-0000-0000915B0000}"/>
    <cellStyle name="Date 5 3 2 2 2 8" xfId="23914" xr:uid="{00000000-0005-0000-0000-0000925B0000}"/>
    <cellStyle name="Date 5 3 2 2 3" xfId="23915" xr:uid="{00000000-0005-0000-0000-0000935B0000}"/>
    <cellStyle name="Date 5 3 2 2 3 2" xfId="23916" xr:uid="{00000000-0005-0000-0000-0000945B0000}"/>
    <cellStyle name="Date 5 3 2 2 3 2 2" xfId="23917" xr:uid="{00000000-0005-0000-0000-0000955B0000}"/>
    <cellStyle name="Date 5 3 2 2 3 2 3" xfId="23918" xr:uid="{00000000-0005-0000-0000-0000965B0000}"/>
    <cellStyle name="Date 5 3 2 2 3 2 3 2" xfId="23919" xr:uid="{00000000-0005-0000-0000-0000975B0000}"/>
    <cellStyle name="Date 5 3 2 2 3 2 4" xfId="23920" xr:uid="{00000000-0005-0000-0000-0000985B0000}"/>
    <cellStyle name="Date 5 3 2 2 3 3" xfId="23921" xr:uid="{00000000-0005-0000-0000-0000995B0000}"/>
    <cellStyle name="Date 5 3 2 2 3 3 2" xfId="23922" xr:uid="{00000000-0005-0000-0000-00009A5B0000}"/>
    <cellStyle name="Date 5 3 2 2 3 3 2 2" xfId="23923" xr:uid="{00000000-0005-0000-0000-00009B5B0000}"/>
    <cellStyle name="Date 5 3 2 2 3 4" xfId="23924" xr:uid="{00000000-0005-0000-0000-00009C5B0000}"/>
    <cellStyle name="Date 5 3 2 2 3 5" xfId="23925" xr:uid="{00000000-0005-0000-0000-00009D5B0000}"/>
    <cellStyle name="Date 5 3 2 2 3 6" xfId="23926" xr:uid="{00000000-0005-0000-0000-00009E5B0000}"/>
    <cellStyle name="Date 5 3 2 2 3 7" xfId="23927" xr:uid="{00000000-0005-0000-0000-00009F5B0000}"/>
    <cellStyle name="Date 5 3 2 2 4" xfId="23928" xr:uid="{00000000-0005-0000-0000-0000A05B0000}"/>
    <cellStyle name="Date 5 3 2 2 4 2" xfId="23929" xr:uid="{00000000-0005-0000-0000-0000A15B0000}"/>
    <cellStyle name="Date 5 3 2 2 4 3" xfId="23930" xr:uid="{00000000-0005-0000-0000-0000A25B0000}"/>
    <cellStyle name="Date 5 3 2 2 4 3 2" xfId="23931" xr:uid="{00000000-0005-0000-0000-0000A35B0000}"/>
    <cellStyle name="Date 5 3 2 2 5" xfId="23932" xr:uid="{00000000-0005-0000-0000-0000A45B0000}"/>
    <cellStyle name="Date 5 3 2 3" xfId="23933" xr:uid="{00000000-0005-0000-0000-0000A55B0000}"/>
    <cellStyle name="Date 5 3 2 3 2" xfId="23934" xr:uid="{00000000-0005-0000-0000-0000A65B0000}"/>
    <cellStyle name="Date 5 3 2 3 2 2" xfId="23935" xr:uid="{00000000-0005-0000-0000-0000A75B0000}"/>
    <cellStyle name="Date 5 3 2 3 2 2 2" xfId="23936" xr:uid="{00000000-0005-0000-0000-0000A85B0000}"/>
    <cellStyle name="Date 5 3 2 3 2 2 3" xfId="23937" xr:uid="{00000000-0005-0000-0000-0000A95B0000}"/>
    <cellStyle name="Date 5 3 2 3 2 2 3 2" xfId="23938" xr:uid="{00000000-0005-0000-0000-0000AA5B0000}"/>
    <cellStyle name="Date 5 3 2 3 2 2 4" xfId="23939" xr:uid="{00000000-0005-0000-0000-0000AB5B0000}"/>
    <cellStyle name="Date 5 3 2 3 2 3" xfId="23940" xr:uid="{00000000-0005-0000-0000-0000AC5B0000}"/>
    <cellStyle name="Date 5 3 2 3 2 3 2" xfId="23941" xr:uid="{00000000-0005-0000-0000-0000AD5B0000}"/>
    <cellStyle name="Date 5 3 2 3 2 3 2 2" xfId="23942" xr:uid="{00000000-0005-0000-0000-0000AE5B0000}"/>
    <cellStyle name="Date 5 3 2 3 2 4" xfId="23943" xr:uid="{00000000-0005-0000-0000-0000AF5B0000}"/>
    <cellStyle name="Date 5 3 2 3 2 5" xfId="23944" xr:uid="{00000000-0005-0000-0000-0000B05B0000}"/>
    <cellStyle name="Date 5 3 2 3 2 6" xfId="23945" xr:uid="{00000000-0005-0000-0000-0000B15B0000}"/>
    <cellStyle name="Date 5 3 2 3 2 7" xfId="23946" xr:uid="{00000000-0005-0000-0000-0000B25B0000}"/>
    <cellStyle name="Date 5 3 2 3 3" xfId="23947" xr:uid="{00000000-0005-0000-0000-0000B35B0000}"/>
    <cellStyle name="Date 5 3 2 3 3 2" xfId="23948" xr:uid="{00000000-0005-0000-0000-0000B45B0000}"/>
    <cellStyle name="Date 5 3 2 3 3 3" xfId="23949" xr:uid="{00000000-0005-0000-0000-0000B55B0000}"/>
    <cellStyle name="Date 5 3 2 3 3 3 2" xfId="23950" xr:uid="{00000000-0005-0000-0000-0000B65B0000}"/>
    <cellStyle name="Date 5 3 2 3 3 4" xfId="23951" xr:uid="{00000000-0005-0000-0000-0000B75B0000}"/>
    <cellStyle name="Date 5 3 2 3 4" xfId="23952" xr:uid="{00000000-0005-0000-0000-0000B85B0000}"/>
    <cellStyle name="Date 5 3 2 3 4 2" xfId="23953" xr:uid="{00000000-0005-0000-0000-0000B95B0000}"/>
    <cellStyle name="Date 5 3 2 3 4 2 2" xfId="23954" xr:uid="{00000000-0005-0000-0000-0000BA5B0000}"/>
    <cellStyle name="Date 5 3 2 3 5" xfId="23955" xr:uid="{00000000-0005-0000-0000-0000BB5B0000}"/>
    <cellStyle name="Date 5 3 2 3 6" xfId="23956" xr:uid="{00000000-0005-0000-0000-0000BC5B0000}"/>
    <cellStyle name="Date 5 3 2 3 7" xfId="23957" xr:uid="{00000000-0005-0000-0000-0000BD5B0000}"/>
    <cellStyle name="Date 5 3 2 3 8" xfId="23958" xr:uid="{00000000-0005-0000-0000-0000BE5B0000}"/>
    <cellStyle name="Date 5 3 2 4" xfId="23959" xr:uid="{00000000-0005-0000-0000-0000BF5B0000}"/>
    <cellStyle name="Date 5 3 2 4 2" xfId="23960" xr:uid="{00000000-0005-0000-0000-0000C05B0000}"/>
    <cellStyle name="Date 5 3 2 4 2 2" xfId="23961" xr:uid="{00000000-0005-0000-0000-0000C15B0000}"/>
    <cellStyle name="Date 5 3 2 4 2 3" xfId="23962" xr:uid="{00000000-0005-0000-0000-0000C25B0000}"/>
    <cellStyle name="Date 5 3 2 4 2 3 2" xfId="23963" xr:uid="{00000000-0005-0000-0000-0000C35B0000}"/>
    <cellStyle name="Date 5 3 2 4 2 4" xfId="23964" xr:uid="{00000000-0005-0000-0000-0000C45B0000}"/>
    <cellStyle name="Date 5 3 2 4 3" xfId="23965" xr:uid="{00000000-0005-0000-0000-0000C55B0000}"/>
    <cellStyle name="Date 5 3 2 4 3 2" xfId="23966" xr:uid="{00000000-0005-0000-0000-0000C65B0000}"/>
    <cellStyle name="Date 5 3 2 4 3 2 2" xfId="23967" xr:uid="{00000000-0005-0000-0000-0000C75B0000}"/>
    <cellStyle name="Date 5 3 2 4 4" xfId="23968" xr:uid="{00000000-0005-0000-0000-0000C85B0000}"/>
    <cellStyle name="Date 5 3 2 4 5" xfId="23969" xr:uid="{00000000-0005-0000-0000-0000C95B0000}"/>
    <cellStyle name="Date 5 3 2 4 6" xfId="23970" xr:uid="{00000000-0005-0000-0000-0000CA5B0000}"/>
    <cellStyle name="Date 5 3 2 4 7" xfId="23971" xr:uid="{00000000-0005-0000-0000-0000CB5B0000}"/>
    <cellStyle name="Date 5 3 2 5" xfId="23972" xr:uid="{00000000-0005-0000-0000-0000CC5B0000}"/>
    <cellStyle name="Date 5 3 2 5 2" xfId="23973" xr:uid="{00000000-0005-0000-0000-0000CD5B0000}"/>
    <cellStyle name="Date 5 3 2 5 3" xfId="23974" xr:uid="{00000000-0005-0000-0000-0000CE5B0000}"/>
    <cellStyle name="Date 5 3 2 5 3 2" xfId="23975" xr:uid="{00000000-0005-0000-0000-0000CF5B0000}"/>
    <cellStyle name="Date 5 3 2 6" xfId="23976" xr:uid="{00000000-0005-0000-0000-0000D05B0000}"/>
    <cellStyle name="Date 5 3 2 7" xfId="23977" xr:uid="{00000000-0005-0000-0000-0000D15B0000}"/>
    <cellStyle name="Date 5 3 2 8" xfId="23978" xr:uid="{00000000-0005-0000-0000-0000D25B0000}"/>
    <cellStyle name="Date 5 3 2 9" xfId="23979" xr:uid="{00000000-0005-0000-0000-0000D35B0000}"/>
    <cellStyle name="Date 5 3 3" xfId="23980" xr:uid="{00000000-0005-0000-0000-0000D45B0000}"/>
    <cellStyle name="Date 5 3 3 2" xfId="23981" xr:uid="{00000000-0005-0000-0000-0000D55B0000}"/>
    <cellStyle name="Date 5 3 3 2 2" xfId="23982" xr:uid="{00000000-0005-0000-0000-0000D65B0000}"/>
    <cellStyle name="Date 5 3 3 2 2 2" xfId="23983" xr:uid="{00000000-0005-0000-0000-0000D75B0000}"/>
    <cellStyle name="Date 5 3 3 2 2 2 2" xfId="23984" xr:uid="{00000000-0005-0000-0000-0000D85B0000}"/>
    <cellStyle name="Date 5 3 3 2 2 2 3" xfId="23985" xr:uid="{00000000-0005-0000-0000-0000D95B0000}"/>
    <cellStyle name="Date 5 3 3 2 2 2 3 2" xfId="23986" xr:uid="{00000000-0005-0000-0000-0000DA5B0000}"/>
    <cellStyle name="Date 5 3 3 2 2 2 4" xfId="23987" xr:uid="{00000000-0005-0000-0000-0000DB5B0000}"/>
    <cellStyle name="Date 5 3 3 2 2 3" xfId="23988" xr:uid="{00000000-0005-0000-0000-0000DC5B0000}"/>
    <cellStyle name="Date 5 3 3 2 2 3 2" xfId="23989" xr:uid="{00000000-0005-0000-0000-0000DD5B0000}"/>
    <cellStyle name="Date 5 3 3 2 2 3 2 2" xfId="23990" xr:uid="{00000000-0005-0000-0000-0000DE5B0000}"/>
    <cellStyle name="Date 5 3 3 2 2 4" xfId="23991" xr:uid="{00000000-0005-0000-0000-0000DF5B0000}"/>
    <cellStyle name="Date 5 3 3 2 2 5" xfId="23992" xr:uid="{00000000-0005-0000-0000-0000E05B0000}"/>
    <cellStyle name="Date 5 3 3 2 2 6" xfId="23993" xr:uid="{00000000-0005-0000-0000-0000E15B0000}"/>
    <cellStyle name="Date 5 3 3 2 2 7" xfId="23994" xr:uid="{00000000-0005-0000-0000-0000E25B0000}"/>
    <cellStyle name="Date 5 3 3 2 3" xfId="23995" xr:uid="{00000000-0005-0000-0000-0000E35B0000}"/>
    <cellStyle name="Date 5 3 3 2 3 2" xfId="23996" xr:uid="{00000000-0005-0000-0000-0000E45B0000}"/>
    <cellStyle name="Date 5 3 3 2 3 3" xfId="23997" xr:uid="{00000000-0005-0000-0000-0000E55B0000}"/>
    <cellStyle name="Date 5 3 3 2 3 3 2" xfId="23998" xr:uid="{00000000-0005-0000-0000-0000E65B0000}"/>
    <cellStyle name="Date 5 3 3 2 3 4" xfId="23999" xr:uid="{00000000-0005-0000-0000-0000E75B0000}"/>
    <cellStyle name="Date 5 3 3 2 4" xfId="24000" xr:uid="{00000000-0005-0000-0000-0000E85B0000}"/>
    <cellStyle name="Date 5 3 3 2 4 2" xfId="24001" xr:uid="{00000000-0005-0000-0000-0000E95B0000}"/>
    <cellStyle name="Date 5 3 3 2 4 2 2" xfId="24002" xr:uid="{00000000-0005-0000-0000-0000EA5B0000}"/>
    <cellStyle name="Date 5 3 3 2 5" xfId="24003" xr:uid="{00000000-0005-0000-0000-0000EB5B0000}"/>
    <cellStyle name="Date 5 3 3 2 6" xfId="24004" xr:uid="{00000000-0005-0000-0000-0000EC5B0000}"/>
    <cellStyle name="Date 5 3 3 2 7" xfId="24005" xr:uid="{00000000-0005-0000-0000-0000ED5B0000}"/>
    <cellStyle name="Date 5 3 3 2 8" xfId="24006" xr:uid="{00000000-0005-0000-0000-0000EE5B0000}"/>
    <cellStyle name="Date 5 3 3 3" xfId="24007" xr:uid="{00000000-0005-0000-0000-0000EF5B0000}"/>
    <cellStyle name="Date 5 3 3 3 2" xfId="24008" xr:uid="{00000000-0005-0000-0000-0000F05B0000}"/>
    <cellStyle name="Date 5 3 3 3 2 2" xfId="24009" xr:uid="{00000000-0005-0000-0000-0000F15B0000}"/>
    <cellStyle name="Date 5 3 3 3 2 3" xfId="24010" xr:uid="{00000000-0005-0000-0000-0000F25B0000}"/>
    <cellStyle name="Date 5 3 3 3 2 3 2" xfId="24011" xr:uid="{00000000-0005-0000-0000-0000F35B0000}"/>
    <cellStyle name="Date 5 3 3 3 2 4" xfId="24012" xr:uid="{00000000-0005-0000-0000-0000F45B0000}"/>
    <cellStyle name="Date 5 3 3 3 3" xfId="24013" xr:uid="{00000000-0005-0000-0000-0000F55B0000}"/>
    <cellStyle name="Date 5 3 3 3 3 2" xfId="24014" xr:uid="{00000000-0005-0000-0000-0000F65B0000}"/>
    <cellStyle name="Date 5 3 3 3 3 2 2" xfId="24015" xr:uid="{00000000-0005-0000-0000-0000F75B0000}"/>
    <cellStyle name="Date 5 3 3 3 4" xfId="24016" xr:uid="{00000000-0005-0000-0000-0000F85B0000}"/>
    <cellStyle name="Date 5 3 3 3 5" xfId="24017" xr:uid="{00000000-0005-0000-0000-0000F95B0000}"/>
    <cellStyle name="Date 5 3 3 3 6" xfId="24018" xr:uid="{00000000-0005-0000-0000-0000FA5B0000}"/>
    <cellStyle name="Date 5 3 3 3 7" xfId="24019" xr:uid="{00000000-0005-0000-0000-0000FB5B0000}"/>
    <cellStyle name="Date 5 3 3 4" xfId="24020" xr:uid="{00000000-0005-0000-0000-0000FC5B0000}"/>
    <cellStyle name="Date 5 3 3 4 2" xfId="24021" xr:uid="{00000000-0005-0000-0000-0000FD5B0000}"/>
    <cellStyle name="Date 5 3 3 4 3" xfId="24022" xr:uid="{00000000-0005-0000-0000-0000FE5B0000}"/>
    <cellStyle name="Date 5 3 3 4 3 2" xfId="24023" xr:uid="{00000000-0005-0000-0000-0000FF5B0000}"/>
    <cellStyle name="Date 5 3 3 5" xfId="24024" xr:uid="{00000000-0005-0000-0000-0000005C0000}"/>
    <cellStyle name="Date 5 3 4" xfId="24025" xr:uid="{00000000-0005-0000-0000-0000015C0000}"/>
    <cellStyle name="Date 5 3 4 2" xfId="24026" xr:uid="{00000000-0005-0000-0000-0000025C0000}"/>
    <cellStyle name="Date 5 3 4 2 2" xfId="24027" xr:uid="{00000000-0005-0000-0000-0000035C0000}"/>
    <cellStyle name="Date 5 3 4 2 2 2" xfId="24028" xr:uid="{00000000-0005-0000-0000-0000045C0000}"/>
    <cellStyle name="Date 5 3 4 2 2 2 2" xfId="24029" xr:uid="{00000000-0005-0000-0000-0000055C0000}"/>
    <cellStyle name="Date 5 3 4 2 2 2 2 2" xfId="24030" xr:uid="{00000000-0005-0000-0000-0000065C0000}"/>
    <cellStyle name="Date 5 3 4 2 2 2 2 3" xfId="24031" xr:uid="{00000000-0005-0000-0000-0000075C0000}"/>
    <cellStyle name="Date 5 3 4 2 2 2 2 3 2" xfId="24032" xr:uid="{00000000-0005-0000-0000-0000085C0000}"/>
    <cellStyle name="Date 5 3 4 2 2 2 2 4" xfId="24033" xr:uid="{00000000-0005-0000-0000-0000095C0000}"/>
    <cellStyle name="Date 5 3 4 2 2 2 3" xfId="24034" xr:uid="{00000000-0005-0000-0000-00000A5C0000}"/>
    <cellStyle name="Date 5 3 4 2 2 2 3 2" xfId="24035" xr:uid="{00000000-0005-0000-0000-00000B5C0000}"/>
    <cellStyle name="Date 5 3 4 2 2 2 3 2 2" xfId="24036" xr:uid="{00000000-0005-0000-0000-00000C5C0000}"/>
    <cellStyle name="Date 5 3 4 2 2 2 4" xfId="24037" xr:uid="{00000000-0005-0000-0000-00000D5C0000}"/>
    <cellStyle name="Date 5 3 4 2 2 2 5" xfId="24038" xr:uid="{00000000-0005-0000-0000-00000E5C0000}"/>
    <cellStyle name="Date 5 3 4 2 2 2 6" xfId="24039" xr:uid="{00000000-0005-0000-0000-00000F5C0000}"/>
    <cellStyle name="Date 5 3 4 2 2 2 7" xfId="24040" xr:uid="{00000000-0005-0000-0000-0000105C0000}"/>
    <cellStyle name="Date 5 3 4 2 2 3" xfId="24041" xr:uid="{00000000-0005-0000-0000-0000115C0000}"/>
    <cellStyle name="Date 5 3 4 2 2 3 2" xfId="24042" xr:uid="{00000000-0005-0000-0000-0000125C0000}"/>
    <cellStyle name="Date 5 3 4 2 2 3 3" xfId="24043" xr:uid="{00000000-0005-0000-0000-0000135C0000}"/>
    <cellStyle name="Date 5 3 4 2 2 3 3 2" xfId="24044" xr:uid="{00000000-0005-0000-0000-0000145C0000}"/>
    <cellStyle name="Date 5 3 4 2 2 3 4" xfId="24045" xr:uid="{00000000-0005-0000-0000-0000155C0000}"/>
    <cellStyle name="Date 5 3 4 2 2 4" xfId="24046" xr:uid="{00000000-0005-0000-0000-0000165C0000}"/>
    <cellStyle name="Date 5 3 4 2 2 4 2" xfId="24047" xr:uid="{00000000-0005-0000-0000-0000175C0000}"/>
    <cellStyle name="Date 5 3 4 2 2 4 2 2" xfId="24048" xr:uid="{00000000-0005-0000-0000-0000185C0000}"/>
    <cellStyle name="Date 5 3 4 2 2 5" xfId="24049" xr:uid="{00000000-0005-0000-0000-0000195C0000}"/>
    <cellStyle name="Date 5 3 4 2 2 6" xfId="24050" xr:uid="{00000000-0005-0000-0000-00001A5C0000}"/>
    <cellStyle name="Date 5 3 4 2 2 7" xfId="24051" xr:uid="{00000000-0005-0000-0000-00001B5C0000}"/>
    <cellStyle name="Date 5 3 4 2 2 8" xfId="24052" xr:uid="{00000000-0005-0000-0000-00001C5C0000}"/>
    <cellStyle name="Date 5 3 4 2 3" xfId="24053" xr:uid="{00000000-0005-0000-0000-00001D5C0000}"/>
    <cellStyle name="Date 5 3 4 2 3 2" xfId="24054" xr:uid="{00000000-0005-0000-0000-00001E5C0000}"/>
    <cellStyle name="Date 5 3 4 2 3 2 2" xfId="24055" xr:uid="{00000000-0005-0000-0000-00001F5C0000}"/>
    <cellStyle name="Date 5 3 4 2 3 2 3" xfId="24056" xr:uid="{00000000-0005-0000-0000-0000205C0000}"/>
    <cellStyle name="Date 5 3 4 2 3 2 3 2" xfId="24057" xr:uid="{00000000-0005-0000-0000-0000215C0000}"/>
    <cellStyle name="Date 5 3 4 2 3 2 4" xfId="24058" xr:uid="{00000000-0005-0000-0000-0000225C0000}"/>
    <cellStyle name="Date 5 3 4 2 3 3" xfId="24059" xr:uid="{00000000-0005-0000-0000-0000235C0000}"/>
    <cellStyle name="Date 5 3 4 2 3 3 2" xfId="24060" xr:uid="{00000000-0005-0000-0000-0000245C0000}"/>
    <cellStyle name="Date 5 3 4 2 3 3 2 2" xfId="24061" xr:uid="{00000000-0005-0000-0000-0000255C0000}"/>
    <cellStyle name="Date 5 3 4 2 3 4" xfId="24062" xr:uid="{00000000-0005-0000-0000-0000265C0000}"/>
    <cellStyle name="Date 5 3 4 2 3 5" xfId="24063" xr:uid="{00000000-0005-0000-0000-0000275C0000}"/>
    <cellStyle name="Date 5 3 4 2 3 6" xfId="24064" xr:uid="{00000000-0005-0000-0000-0000285C0000}"/>
    <cellStyle name="Date 5 3 4 2 3 7" xfId="24065" xr:uid="{00000000-0005-0000-0000-0000295C0000}"/>
    <cellStyle name="Date 5 3 4 2 4" xfId="24066" xr:uid="{00000000-0005-0000-0000-00002A5C0000}"/>
    <cellStyle name="Date 5 3 4 2 4 2" xfId="24067" xr:uid="{00000000-0005-0000-0000-00002B5C0000}"/>
    <cellStyle name="Date 5 3 4 2 4 3" xfId="24068" xr:uid="{00000000-0005-0000-0000-00002C5C0000}"/>
    <cellStyle name="Date 5 3 4 2 4 3 2" xfId="24069" xr:uid="{00000000-0005-0000-0000-00002D5C0000}"/>
    <cellStyle name="Date 5 3 4 2 5" xfId="24070" xr:uid="{00000000-0005-0000-0000-00002E5C0000}"/>
    <cellStyle name="Date 5 3 4 3" xfId="24071" xr:uid="{00000000-0005-0000-0000-00002F5C0000}"/>
    <cellStyle name="Date 5 3 4 3 2" xfId="24072" xr:uid="{00000000-0005-0000-0000-0000305C0000}"/>
    <cellStyle name="Date 5 3 4 3 2 2" xfId="24073" xr:uid="{00000000-0005-0000-0000-0000315C0000}"/>
    <cellStyle name="Date 5 3 4 3 2 2 2" xfId="24074" xr:uid="{00000000-0005-0000-0000-0000325C0000}"/>
    <cellStyle name="Date 5 3 4 3 2 2 3" xfId="24075" xr:uid="{00000000-0005-0000-0000-0000335C0000}"/>
    <cellStyle name="Date 5 3 4 3 2 2 3 2" xfId="24076" xr:uid="{00000000-0005-0000-0000-0000345C0000}"/>
    <cellStyle name="Date 5 3 4 3 2 2 4" xfId="24077" xr:uid="{00000000-0005-0000-0000-0000355C0000}"/>
    <cellStyle name="Date 5 3 4 3 2 3" xfId="24078" xr:uid="{00000000-0005-0000-0000-0000365C0000}"/>
    <cellStyle name="Date 5 3 4 3 2 3 2" xfId="24079" xr:uid="{00000000-0005-0000-0000-0000375C0000}"/>
    <cellStyle name="Date 5 3 4 3 2 3 2 2" xfId="24080" xr:uid="{00000000-0005-0000-0000-0000385C0000}"/>
    <cellStyle name="Date 5 3 4 3 2 4" xfId="24081" xr:uid="{00000000-0005-0000-0000-0000395C0000}"/>
    <cellStyle name="Date 5 3 4 3 2 5" xfId="24082" xr:uid="{00000000-0005-0000-0000-00003A5C0000}"/>
    <cellStyle name="Date 5 3 4 3 2 6" xfId="24083" xr:uid="{00000000-0005-0000-0000-00003B5C0000}"/>
    <cellStyle name="Date 5 3 4 3 2 7" xfId="24084" xr:uid="{00000000-0005-0000-0000-00003C5C0000}"/>
    <cellStyle name="Date 5 3 4 3 3" xfId="24085" xr:uid="{00000000-0005-0000-0000-00003D5C0000}"/>
    <cellStyle name="Date 5 3 4 3 3 2" xfId="24086" xr:uid="{00000000-0005-0000-0000-00003E5C0000}"/>
    <cellStyle name="Date 5 3 4 3 3 3" xfId="24087" xr:uid="{00000000-0005-0000-0000-00003F5C0000}"/>
    <cellStyle name="Date 5 3 4 3 3 3 2" xfId="24088" xr:uid="{00000000-0005-0000-0000-0000405C0000}"/>
    <cellStyle name="Date 5 3 4 3 3 4" xfId="24089" xr:uid="{00000000-0005-0000-0000-0000415C0000}"/>
    <cellStyle name="Date 5 3 4 3 4" xfId="24090" xr:uid="{00000000-0005-0000-0000-0000425C0000}"/>
    <cellStyle name="Date 5 3 4 3 4 2" xfId="24091" xr:uid="{00000000-0005-0000-0000-0000435C0000}"/>
    <cellStyle name="Date 5 3 4 3 4 2 2" xfId="24092" xr:uid="{00000000-0005-0000-0000-0000445C0000}"/>
    <cellStyle name="Date 5 3 4 3 5" xfId="24093" xr:uid="{00000000-0005-0000-0000-0000455C0000}"/>
    <cellStyle name="Date 5 3 4 3 6" xfId="24094" xr:uid="{00000000-0005-0000-0000-0000465C0000}"/>
    <cellStyle name="Date 5 3 4 3 7" xfId="24095" xr:uid="{00000000-0005-0000-0000-0000475C0000}"/>
    <cellStyle name="Date 5 3 4 3 8" xfId="24096" xr:uid="{00000000-0005-0000-0000-0000485C0000}"/>
    <cellStyle name="Date 5 3 4 4" xfId="24097" xr:uid="{00000000-0005-0000-0000-0000495C0000}"/>
    <cellStyle name="Date 5 3 4 4 2" xfId="24098" xr:uid="{00000000-0005-0000-0000-00004A5C0000}"/>
    <cellStyle name="Date 5 3 4 4 2 2" xfId="24099" xr:uid="{00000000-0005-0000-0000-00004B5C0000}"/>
    <cellStyle name="Date 5 3 4 4 2 3" xfId="24100" xr:uid="{00000000-0005-0000-0000-00004C5C0000}"/>
    <cellStyle name="Date 5 3 4 4 2 3 2" xfId="24101" xr:uid="{00000000-0005-0000-0000-00004D5C0000}"/>
    <cellStyle name="Date 5 3 4 4 2 4" xfId="24102" xr:uid="{00000000-0005-0000-0000-00004E5C0000}"/>
    <cellStyle name="Date 5 3 4 4 3" xfId="24103" xr:uid="{00000000-0005-0000-0000-00004F5C0000}"/>
    <cellStyle name="Date 5 3 4 4 3 2" xfId="24104" xr:uid="{00000000-0005-0000-0000-0000505C0000}"/>
    <cellStyle name="Date 5 3 4 4 3 2 2" xfId="24105" xr:uid="{00000000-0005-0000-0000-0000515C0000}"/>
    <cellStyle name="Date 5 3 4 4 4" xfId="24106" xr:uid="{00000000-0005-0000-0000-0000525C0000}"/>
    <cellStyle name="Date 5 3 4 4 5" xfId="24107" xr:uid="{00000000-0005-0000-0000-0000535C0000}"/>
    <cellStyle name="Date 5 3 4 4 6" xfId="24108" xr:uid="{00000000-0005-0000-0000-0000545C0000}"/>
    <cellStyle name="Date 5 3 4 4 7" xfId="24109" xr:uid="{00000000-0005-0000-0000-0000555C0000}"/>
    <cellStyle name="Date 5 3 4 5" xfId="24110" xr:uid="{00000000-0005-0000-0000-0000565C0000}"/>
    <cellStyle name="Date 5 3 4 5 2" xfId="24111" xr:uid="{00000000-0005-0000-0000-0000575C0000}"/>
    <cellStyle name="Date 5 3 4 5 3" xfId="24112" xr:uid="{00000000-0005-0000-0000-0000585C0000}"/>
    <cellStyle name="Date 5 3 4 5 3 2" xfId="24113" xr:uid="{00000000-0005-0000-0000-0000595C0000}"/>
    <cellStyle name="Date 5 3 4 6" xfId="24114" xr:uid="{00000000-0005-0000-0000-00005A5C0000}"/>
    <cellStyle name="Date 5 3 4 7" xfId="24115" xr:uid="{00000000-0005-0000-0000-00005B5C0000}"/>
    <cellStyle name="Date 5 3 4 8" xfId="24116" xr:uid="{00000000-0005-0000-0000-00005C5C0000}"/>
    <cellStyle name="Date 5 3 4 9" xfId="24117" xr:uid="{00000000-0005-0000-0000-00005D5C0000}"/>
    <cellStyle name="Date 5 3 5" xfId="24118" xr:uid="{00000000-0005-0000-0000-00005E5C0000}"/>
    <cellStyle name="Date 5 3 5 2" xfId="24119" xr:uid="{00000000-0005-0000-0000-00005F5C0000}"/>
    <cellStyle name="Date 5 3 5 2 2" xfId="24120" xr:uid="{00000000-0005-0000-0000-0000605C0000}"/>
    <cellStyle name="Date 5 3 5 2 2 2" xfId="24121" xr:uid="{00000000-0005-0000-0000-0000615C0000}"/>
    <cellStyle name="Date 5 3 5 2 2 3" xfId="24122" xr:uid="{00000000-0005-0000-0000-0000625C0000}"/>
    <cellStyle name="Date 5 3 5 2 2 3 2" xfId="24123" xr:uid="{00000000-0005-0000-0000-0000635C0000}"/>
    <cellStyle name="Date 5 3 5 2 2 4" xfId="24124" xr:uid="{00000000-0005-0000-0000-0000645C0000}"/>
    <cellStyle name="Date 5 3 5 2 3" xfId="24125" xr:uid="{00000000-0005-0000-0000-0000655C0000}"/>
    <cellStyle name="Date 5 3 5 2 3 2" xfId="24126" xr:uid="{00000000-0005-0000-0000-0000665C0000}"/>
    <cellStyle name="Date 5 3 5 2 3 2 2" xfId="24127" xr:uid="{00000000-0005-0000-0000-0000675C0000}"/>
    <cellStyle name="Date 5 3 5 2 4" xfId="24128" xr:uid="{00000000-0005-0000-0000-0000685C0000}"/>
    <cellStyle name="Date 5 3 5 2 5" xfId="24129" xr:uid="{00000000-0005-0000-0000-0000695C0000}"/>
    <cellStyle name="Date 5 3 5 2 6" xfId="24130" xr:uid="{00000000-0005-0000-0000-00006A5C0000}"/>
    <cellStyle name="Date 5 3 5 2 7" xfId="24131" xr:uid="{00000000-0005-0000-0000-00006B5C0000}"/>
    <cellStyle name="Date 5 3 5 3" xfId="24132" xr:uid="{00000000-0005-0000-0000-00006C5C0000}"/>
    <cellStyle name="Date 5 3 5 3 2" xfId="24133" xr:uid="{00000000-0005-0000-0000-00006D5C0000}"/>
    <cellStyle name="Date 5 3 5 3 3" xfId="24134" xr:uid="{00000000-0005-0000-0000-00006E5C0000}"/>
    <cellStyle name="Date 5 3 5 3 3 2" xfId="24135" xr:uid="{00000000-0005-0000-0000-00006F5C0000}"/>
    <cellStyle name="Date 5 3 5 3 4" xfId="24136" xr:uid="{00000000-0005-0000-0000-0000705C0000}"/>
    <cellStyle name="Date 5 3 5 4" xfId="24137" xr:uid="{00000000-0005-0000-0000-0000715C0000}"/>
    <cellStyle name="Date 5 3 5 4 2" xfId="24138" xr:uid="{00000000-0005-0000-0000-0000725C0000}"/>
    <cellStyle name="Date 5 3 5 4 2 2" xfId="24139" xr:uid="{00000000-0005-0000-0000-0000735C0000}"/>
    <cellStyle name="Date 5 3 5 5" xfId="24140" xr:uid="{00000000-0005-0000-0000-0000745C0000}"/>
    <cellStyle name="Date 5 3 5 6" xfId="24141" xr:uid="{00000000-0005-0000-0000-0000755C0000}"/>
    <cellStyle name="Date 5 3 5 7" xfId="24142" xr:uid="{00000000-0005-0000-0000-0000765C0000}"/>
    <cellStyle name="Date 5 3 5 8" xfId="24143" xr:uid="{00000000-0005-0000-0000-0000775C0000}"/>
    <cellStyle name="Date 5 3 6" xfId="24144" xr:uid="{00000000-0005-0000-0000-0000785C0000}"/>
    <cellStyle name="Date 5 3 6 2" xfId="24145" xr:uid="{00000000-0005-0000-0000-0000795C0000}"/>
    <cellStyle name="Date 5 3 6 2 2" xfId="24146" xr:uid="{00000000-0005-0000-0000-00007A5C0000}"/>
    <cellStyle name="Date 5 3 6 2 3" xfId="24147" xr:uid="{00000000-0005-0000-0000-00007B5C0000}"/>
    <cellStyle name="Date 5 3 6 2 3 2" xfId="24148" xr:uid="{00000000-0005-0000-0000-00007C5C0000}"/>
    <cellStyle name="Date 5 3 6 2 4" xfId="24149" xr:uid="{00000000-0005-0000-0000-00007D5C0000}"/>
    <cellStyle name="Date 5 3 6 3" xfId="24150" xr:uid="{00000000-0005-0000-0000-00007E5C0000}"/>
    <cellStyle name="Date 5 3 6 3 2" xfId="24151" xr:uid="{00000000-0005-0000-0000-00007F5C0000}"/>
    <cellStyle name="Date 5 3 6 3 2 2" xfId="24152" xr:uid="{00000000-0005-0000-0000-0000805C0000}"/>
    <cellStyle name="Date 5 3 6 4" xfId="24153" xr:uid="{00000000-0005-0000-0000-0000815C0000}"/>
    <cellStyle name="Date 5 3 6 5" xfId="24154" xr:uid="{00000000-0005-0000-0000-0000825C0000}"/>
    <cellStyle name="Date 5 3 6 6" xfId="24155" xr:uid="{00000000-0005-0000-0000-0000835C0000}"/>
    <cellStyle name="Date 5 3 6 7" xfId="24156" xr:uid="{00000000-0005-0000-0000-0000845C0000}"/>
    <cellStyle name="Date 5 3 7" xfId="24157" xr:uid="{00000000-0005-0000-0000-0000855C0000}"/>
    <cellStyle name="Date 5 3 7 2" xfId="24158" xr:uid="{00000000-0005-0000-0000-0000865C0000}"/>
    <cellStyle name="Date 5 3 7 3" xfId="24159" xr:uid="{00000000-0005-0000-0000-0000875C0000}"/>
    <cellStyle name="Date 5 3 7 3 2" xfId="24160" xr:uid="{00000000-0005-0000-0000-0000885C0000}"/>
    <cellStyle name="Date 5 3 8" xfId="24161" xr:uid="{00000000-0005-0000-0000-0000895C0000}"/>
    <cellStyle name="Date 5 3 9" xfId="24162" xr:uid="{00000000-0005-0000-0000-00008A5C0000}"/>
    <cellStyle name="Date 5 4" xfId="24163" xr:uid="{00000000-0005-0000-0000-00008B5C0000}"/>
    <cellStyle name="Date 5 4 2" xfId="24164" xr:uid="{00000000-0005-0000-0000-00008C5C0000}"/>
    <cellStyle name="Date 5 4 2 2" xfId="24165" xr:uid="{00000000-0005-0000-0000-00008D5C0000}"/>
    <cellStyle name="Date 5 4 2 2 2" xfId="24166" xr:uid="{00000000-0005-0000-0000-00008E5C0000}"/>
    <cellStyle name="Date 5 4 2 2 2 2" xfId="24167" xr:uid="{00000000-0005-0000-0000-00008F5C0000}"/>
    <cellStyle name="Date 5 4 2 2 2 2 2" xfId="24168" xr:uid="{00000000-0005-0000-0000-0000905C0000}"/>
    <cellStyle name="Date 5 4 2 2 2 2 3" xfId="24169" xr:uid="{00000000-0005-0000-0000-0000915C0000}"/>
    <cellStyle name="Date 5 4 2 2 2 2 3 2" xfId="24170" xr:uid="{00000000-0005-0000-0000-0000925C0000}"/>
    <cellStyle name="Date 5 4 2 2 2 2 4" xfId="24171" xr:uid="{00000000-0005-0000-0000-0000935C0000}"/>
    <cellStyle name="Date 5 4 2 2 2 3" xfId="24172" xr:uid="{00000000-0005-0000-0000-0000945C0000}"/>
    <cellStyle name="Date 5 4 2 2 2 3 2" xfId="24173" xr:uid="{00000000-0005-0000-0000-0000955C0000}"/>
    <cellStyle name="Date 5 4 2 2 2 3 2 2" xfId="24174" xr:uid="{00000000-0005-0000-0000-0000965C0000}"/>
    <cellStyle name="Date 5 4 2 2 2 4" xfId="24175" xr:uid="{00000000-0005-0000-0000-0000975C0000}"/>
    <cellStyle name="Date 5 4 2 2 2 5" xfId="24176" xr:uid="{00000000-0005-0000-0000-0000985C0000}"/>
    <cellStyle name="Date 5 4 2 2 2 6" xfId="24177" xr:uid="{00000000-0005-0000-0000-0000995C0000}"/>
    <cellStyle name="Date 5 4 2 2 2 7" xfId="24178" xr:uid="{00000000-0005-0000-0000-00009A5C0000}"/>
    <cellStyle name="Date 5 4 2 2 3" xfId="24179" xr:uid="{00000000-0005-0000-0000-00009B5C0000}"/>
    <cellStyle name="Date 5 4 2 2 3 2" xfId="24180" xr:uid="{00000000-0005-0000-0000-00009C5C0000}"/>
    <cellStyle name="Date 5 4 2 2 3 3" xfId="24181" xr:uid="{00000000-0005-0000-0000-00009D5C0000}"/>
    <cellStyle name="Date 5 4 2 2 3 3 2" xfId="24182" xr:uid="{00000000-0005-0000-0000-00009E5C0000}"/>
    <cellStyle name="Date 5 4 2 2 3 4" xfId="24183" xr:uid="{00000000-0005-0000-0000-00009F5C0000}"/>
    <cellStyle name="Date 5 4 2 2 4" xfId="24184" xr:uid="{00000000-0005-0000-0000-0000A05C0000}"/>
    <cellStyle name="Date 5 4 2 2 4 2" xfId="24185" xr:uid="{00000000-0005-0000-0000-0000A15C0000}"/>
    <cellStyle name="Date 5 4 2 2 4 2 2" xfId="24186" xr:uid="{00000000-0005-0000-0000-0000A25C0000}"/>
    <cellStyle name="Date 5 4 2 2 5" xfId="24187" xr:uid="{00000000-0005-0000-0000-0000A35C0000}"/>
    <cellStyle name="Date 5 4 2 2 6" xfId="24188" xr:uid="{00000000-0005-0000-0000-0000A45C0000}"/>
    <cellStyle name="Date 5 4 2 2 7" xfId="24189" xr:uid="{00000000-0005-0000-0000-0000A55C0000}"/>
    <cellStyle name="Date 5 4 2 2 8" xfId="24190" xr:uid="{00000000-0005-0000-0000-0000A65C0000}"/>
    <cellStyle name="Date 5 4 2 3" xfId="24191" xr:uid="{00000000-0005-0000-0000-0000A75C0000}"/>
    <cellStyle name="Date 5 4 2 3 2" xfId="24192" xr:uid="{00000000-0005-0000-0000-0000A85C0000}"/>
    <cellStyle name="Date 5 4 2 3 2 2" xfId="24193" xr:uid="{00000000-0005-0000-0000-0000A95C0000}"/>
    <cellStyle name="Date 5 4 2 3 2 3" xfId="24194" xr:uid="{00000000-0005-0000-0000-0000AA5C0000}"/>
    <cellStyle name="Date 5 4 2 3 2 3 2" xfId="24195" xr:uid="{00000000-0005-0000-0000-0000AB5C0000}"/>
    <cellStyle name="Date 5 4 2 3 2 4" xfId="24196" xr:uid="{00000000-0005-0000-0000-0000AC5C0000}"/>
    <cellStyle name="Date 5 4 2 3 3" xfId="24197" xr:uid="{00000000-0005-0000-0000-0000AD5C0000}"/>
    <cellStyle name="Date 5 4 2 3 3 2" xfId="24198" xr:uid="{00000000-0005-0000-0000-0000AE5C0000}"/>
    <cellStyle name="Date 5 4 2 3 3 2 2" xfId="24199" xr:uid="{00000000-0005-0000-0000-0000AF5C0000}"/>
    <cellStyle name="Date 5 4 2 3 4" xfId="24200" xr:uid="{00000000-0005-0000-0000-0000B05C0000}"/>
    <cellStyle name="Date 5 4 2 3 5" xfId="24201" xr:uid="{00000000-0005-0000-0000-0000B15C0000}"/>
    <cellStyle name="Date 5 4 2 3 6" xfId="24202" xr:uid="{00000000-0005-0000-0000-0000B25C0000}"/>
    <cellStyle name="Date 5 4 2 3 7" xfId="24203" xr:uid="{00000000-0005-0000-0000-0000B35C0000}"/>
    <cellStyle name="Date 5 4 2 4" xfId="24204" xr:uid="{00000000-0005-0000-0000-0000B45C0000}"/>
    <cellStyle name="Date 5 4 2 4 2" xfId="24205" xr:uid="{00000000-0005-0000-0000-0000B55C0000}"/>
    <cellStyle name="Date 5 4 2 4 3" xfId="24206" xr:uid="{00000000-0005-0000-0000-0000B65C0000}"/>
    <cellStyle name="Date 5 4 2 4 3 2" xfId="24207" xr:uid="{00000000-0005-0000-0000-0000B75C0000}"/>
    <cellStyle name="Date 5 4 2 5" xfId="24208" xr:uid="{00000000-0005-0000-0000-0000B85C0000}"/>
    <cellStyle name="Date 5 4 3" xfId="24209" xr:uid="{00000000-0005-0000-0000-0000B95C0000}"/>
    <cellStyle name="Date 5 4 3 2" xfId="24210" xr:uid="{00000000-0005-0000-0000-0000BA5C0000}"/>
    <cellStyle name="Date 5 4 3 2 2" xfId="24211" xr:uid="{00000000-0005-0000-0000-0000BB5C0000}"/>
    <cellStyle name="Date 5 4 3 2 2 2" xfId="24212" xr:uid="{00000000-0005-0000-0000-0000BC5C0000}"/>
    <cellStyle name="Date 5 4 3 2 2 3" xfId="24213" xr:uid="{00000000-0005-0000-0000-0000BD5C0000}"/>
    <cellStyle name="Date 5 4 3 2 2 3 2" xfId="24214" xr:uid="{00000000-0005-0000-0000-0000BE5C0000}"/>
    <cellStyle name="Date 5 4 3 2 2 4" xfId="24215" xr:uid="{00000000-0005-0000-0000-0000BF5C0000}"/>
    <cellStyle name="Date 5 4 3 2 3" xfId="24216" xr:uid="{00000000-0005-0000-0000-0000C05C0000}"/>
    <cellStyle name="Date 5 4 3 2 3 2" xfId="24217" xr:uid="{00000000-0005-0000-0000-0000C15C0000}"/>
    <cellStyle name="Date 5 4 3 2 3 2 2" xfId="24218" xr:uid="{00000000-0005-0000-0000-0000C25C0000}"/>
    <cellStyle name="Date 5 4 3 2 4" xfId="24219" xr:uid="{00000000-0005-0000-0000-0000C35C0000}"/>
    <cellStyle name="Date 5 4 3 2 5" xfId="24220" xr:uid="{00000000-0005-0000-0000-0000C45C0000}"/>
    <cellStyle name="Date 5 4 3 2 6" xfId="24221" xr:uid="{00000000-0005-0000-0000-0000C55C0000}"/>
    <cellStyle name="Date 5 4 3 2 7" xfId="24222" xr:uid="{00000000-0005-0000-0000-0000C65C0000}"/>
    <cellStyle name="Date 5 4 3 3" xfId="24223" xr:uid="{00000000-0005-0000-0000-0000C75C0000}"/>
    <cellStyle name="Date 5 4 3 3 2" xfId="24224" xr:uid="{00000000-0005-0000-0000-0000C85C0000}"/>
    <cellStyle name="Date 5 4 3 3 3" xfId="24225" xr:uid="{00000000-0005-0000-0000-0000C95C0000}"/>
    <cellStyle name="Date 5 4 3 3 3 2" xfId="24226" xr:uid="{00000000-0005-0000-0000-0000CA5C0000}"/>
    <cellStyle name="Date 5 4 3 3 4" xfId="24227" xr:uid="{00000000-0005-0000-0000-0000CB5C0000}"/>
    <cellStyle name="Date 5 4 3 4" xfId="24228" xr:uid="{00000000-0005-0000-0000-0000CC5C0000}"/>
    <cellStyle name="Date 5 4 3 4 2" xfId="24229" xr:uid="{00000000-0005-0000-0000-0000CD5C0000}"/>
    <cellStyle name="Date 5 4 3 4 2 2" xfId="24230" xr:uid="{00000000-0005-0000-0000-0000CE5C0000}"/>
    <cellStyle name="Date 5 4 3 5" xfId="24231" xr:uid="{00000000-0005-0000-0000-0000CF5C0000}"/>
    <cellStyle name="Date 5 4 3 6" xfId="24232" xr:uid="{00000000-0005-0000-0000-0000D05C0000}"/>
    <cellStyle name="Date 5 4 3 7" xfId="24233" xr:uid="{00000000-0005-0000-0000-0000D15C0000}"/>
    <cellStyle name="Date 5 4 3 8" xfId="24234" xr:uid="{00000000-0005-0000-0000-0000D25C0000}"/>
    <cellStyle name="Date 5 4 4" xfId="24235" xr:uid="{00000000-0005-0000-0000-0000D35C0000}"/>
    <cellStyle name="Date 5 4 4 2" xfId="24236" xr:uid="{00000000-0005-0000-0000-0000D45C0000}"/>
    <cellStyle name="Date 5 4 4 2 2" xfId="24237" xr:uid="{00000000-0005-0000-0000-0000D55C0000}"/>
    <cellStyle name="Date 5 4 4 2 3" xfId="24238" xr:uid="{00000000-0005-0000-0000-0000D65C0000}"/>
    <cellStyle name="Date 5 4 4 2 3 2" xfId="24239" xr:uid="{00000000-0005-0000-0000-0000D75C0000}"/>
    <cellStyle name="Date 5 4 4 2 4" xfId="24240" xr:uid="{00000000-0005-0000-0000-0000D85C0000}"/>
    <cellStyle name="Date 5 4 4 3" xfId="24241" xr:uid="{00000000-0005-0000-0000-0000D95C0000}"/>
    <cellStyle name="Date 5 4 4 3 2" xfId="24242" xr:uid="{00000000-0005-0000-0000-0000DA5C0000}"/>
    <cellStyle name="Date 5 4 4 3 2 2" xfId="24243" xr:uid="{00000000-0005-0000-0000-0000DB5C0000}"/>
    <cellStyle name="Date 5 4 4 4" xfId="24244" xr:uid="{00000000-0005-0000-0000-0000DC5C0000}"/>
    <cellStyle name="Date 5 4 4 5" xfId="24245" xr:uid="{00000000-0005-0000-0000-0000DD5C0000}"/>
    <cellStyle name="Date 5 4 4 6" xfId="24246" xr:uid="{00000000-0005-0000-0000-0000DE5C0000}"/>
    <cellStyle name="Date 5 4 4 7" xfId="24247" xr:uid="{00000000-0005-0000-0000-0000DF5C0000}"/>
    <cellStyle name="Date 5 4 5" xfId="24248" xr:uid="{00000000-0005-0000-0000-0000E05C0000}"/>
    <cellStyle name="Date 5 4 5 2" xfId="24249" xr:uid="{00000000-0005-0000-0000-0000E15C0000}"/>
    <cellStyle name="Date 5 4 5 3" xfId="24250" xr:uid="{00000000-0005-0000-0000-0000E25C0000}"/>
    <cellStyle name="Date 5 4 5 3 2" xfId="24251" xr:uid="{00000000-0005-0000-0000-0000E35C0000}"/>
    <cellStyle name="Date 5 4 6" xfId="24252" xr:uid="{00000000-0005-0000-0000-0000E45C0000}"/>
    <cellStyle name="Date 5 4 7" xfId="24253" xr:uid="{00000000-0005-0000-0000-0000E55C0000}"/>
    <cellStyle name="Date 5 4 8" xfId="24254" xr:uid="{00000000-0005-0000-0000-0000E65C0000}"/>
    <cellStyle name="Date 5 4 9" xfId="24255" xr:uid="{00000000-0005-0000-0000-0000E75C0000}"/>
    <cellStyle name="Date 5 5" xfId="24256" xr:uid="{00000000-0005-0000-0000-0000E85C0000}"/>
    <cellStyle name="Date 5 5 2" xfId="24257" xr:uid="{00000000-0005-0000-0000-0000E95C0000}"/>
    <cellStyle name="Date 5 5 2 2" xfId="24258" xr:uid="{00000000-0005-0000-0000-0000EA5C0000}"/>
    <cellStyle name="Date 5 5 2 2 2" xfId="24259" xr:uid="{00000000-0005-0000-0000-0000EB5C0000}"/>
    <cellStyle name="Date 5 5 2 2 2 2" xfId="24260" xr:uid="{00000000-0005-0000-0000-0000EC5C0000}"/>
    <cellStyle name="Date 5 5 2 2 2 2 2" xfId="24261" xr:uid="{00000000-0005-0000-0000-0000ED5C0000}"/>
    <cellStyle name="Date 5 5 2 2 2 2 3" xfId="24262" xr:uid="{00000000-0005-0000-0000-0000EE5C0000}"/>
    <cellStyle name="Date 5 5 2 2 2 2 3 2" xfId="24263" xr:uid="{00000000-0005-0000-0000-0000EF5C0000}"/>
    <cellStyle name="Date 5 5 2 2 2 2 4" xfId="24264" xr:uid="{00000000-0005-0000-0000-0000F05C0000}"/>
    <cellStyle name="Date 5 5 2 2 2 3" xfId="24265" xr:uid="{00000000-0005-0000-0000-0000F15C0000}"/>
    <cellStyle name="Date 5 5 2 2 2 3 2" xfId="24266" xr:uid="{00000000-0005-0000-0000-0000F25C0000}"/>
    <cellStyle name="Date 5 5 2 2 2 3 2 2" xfId="24267" xr:uid="{00000000-0005-0000-0000-0000F35C0000}"/>
    <cellStyle name="Date 5 5 2 2 2 4" xfId="24268" xr:uid="{00000000-0005-0000-0000-0000F45C0000}"/>
    <cellStyle name="Date 5 5 2 2 2 5" xfId="24269" xr:uid="{00000000-0005-0000-0000-0000F55C0000}"/>
    <cellStyle name="Date 5 5 2 2 2 6" xfId="24270" xr:uid="{00000000-0005-0000-0000-0000F65C0000}"/>
    <cellStyle name="Date 5 5 2 2 2 7" xfId="24271" xr:uid="{00000000-0005-0000-0000-0000F75C0000}"/>
    <cellStyle name="Date 5 5 2 2 3" xfId="24272" xr:uid="{00000000-0005-0000-0000-0000F85C0000}"/>
    <cellStyle name="Date 5 5 2 2 3 2" xfId="24273" xr:uid="{00000000-0005-0000-0000-0000F95C0000}"/>
    <cellStyle name="Date 5 5 2 2 3 3" xfId="24274" xr:uid="{00000000-0005-0000-0000-0000FA5C0000}"/>
    <cellStyle name="Date 5 5 2 2 3 3 2" xfId="24275" xr:uid="{00000000-0005-0000-0000-0000FB5C0000}"/>
    <cellStyle name="Date 5 5 2 2 3 4" xfId="24276" xr:uid="{00000000-0005-0000-0000-0000FC5C0000}"/>
    <cellStyle name="Date 5 5 2 2 4" xfId="24277" xr:uid="{00000000-0005-0000-0000-0000FD5C0000}"/>
    <cellStyle name="Date 5 5 2 2 4 2" xfId="24278" xr:uid="{00000000-0005-0000-0000-0000FE5C0000}"/>
    <cellStyle name="Date 5 5 2 2 4 2 2" xfId="24279" xr:uid="{00000000-0005-0000-0000-0000FF5C0000}"/>
    <cellStyle name="Date 5 5 2 2 5" xfId="24280" xr:uid="{00000000-0005-0000-0000-0000005D0000}"/>
    <cellStyle name="Date 5 5 2 2 6" xfId="24281" xr:uid="{00000000-0005-0000-0000-0000015D0000}"/>
    <cellStyle name="Date 5 5 2 2 7" xfId="24282" xr:uid="{00000000-0005-0000-0000-0000025D0000}"/>
    <cellStyle name="Date 5 5 2 2 8" xfId="24283" xr:uid="{00000000-0005-0000-0000-0000035D0000}"/>
    <cellStyle name="Date 5 5 2 3" xfId="24284" xr:uid="{00000000-0005-0000-0000-0000045D0000}"/>
    <cellStyle name="Date 5 5 2 3 2" xfId="24285" xr:uid="{00000000-0005-0000-0000-0000055D0000}"/>
    <cellStyle name="Date 5 5 2 3 2 2" xfId="24286" xr:uid="{00000000-0005-0000-0000-0000065D0000}"/>
    <cellStyle name="Date 5 5 2 3 2 3" xfId="24287" xr:uid="{00000000-0005-0000-0000-0000075D0000}"/>
    <cellStyle name="Date 5 5 2 3 2 3 2" xfId="24288" xr:uid="{00000000-0005-0000-0000-0000085D0000}"/>
    <cellStyle name="Date 5 5 2 3 2 4" xfId="24289" xr:uid="{00000000-0005-0000-0000-0000095D0000}"/>
    <cellStyle name="Date 5 5 2 3 3" xfId="24290" xr:uid="{00000000-0005-0000-0000-00000A5D0000}"/>
    <cellStyle name="Date 5 5 2 3 3 2" xfId="24291" xr:uid="{00000000-0005-0000-0000-00000B5D0000}"/>
    <cellStyle name="Date 5 5 2 3 3 2 2" xfId="24292" xr:uid="{00000000-0005-0000-0000-00000C5D0000}"/>
    <cellStyle name="Date 5 5 2 3 4" xfId="24293" xr:uid="{00000000-0005-0000-0000-00000D5D0000}"/>
    <cellStyle name="Date 5 5 2 3 5" xfId="24294" xr:uid="{00000000-0005-0000-0000-00000E5D0000}"/>
    <cellStyle name="Date 5 5 2 3 6" xfId="24295" xr:uid="{00000000-0005-0000-0000-00000F5D0000}"/>
    <cellStyle name="Date 5 5 2 3 7" xfId="24296" xr:uid="{00000000-0005-0000-0000-0000105D0000}"/>
    <cellStyle name="Date 5 5 2 4" xfId="24297" xr:uid="{00000000-0005-0000-0000-0000115D0000}"/>
    <cellStyle name="Date 5 5 2 4 2" xfId="24298" xr:uid="{00000000-0005-0000-0000-0000125D0000}"/>
    <cellStyle name="Date 5 5 2 4 3" xfId="24299" xr:uid="{00000000-0005-0000-0000-0000135D0000}"/>
    <cellStyle name="Date 5 5 2 4 3 2" xfId="24300" xr:uid="{00000000-0005-0000-0000-0000145D0000}"/>
    <cellStyle name="Date 5 5 2 5" xfId="24301" xr:uid="{00000000-0005-0000-0000-0000155D0000}"/>
    <cellStyle name="Date 5 5 3" xfId="24302" xr:uid="{00000000-0005-0000-0000-0000165D0000}"/>
    <cellStyle name="Date 5 5 3 2" xfId="24303" xr:uid="{00000000-0005-0000-0000-0000175D0000}"/>
    <cellStyle name="Date 5 5 3 2 2" xfId="24304" xr:uid="{00000000-0005-0000-0000-0000185D0000}"/>
    <cellStyle name="Date 5 5 3 2 2 2" xfId="24305" xr:uid="{00000000-0005-0000-0000-0000195D0000}"/>
    <cellStyle name="Date 5 5 3 2 2 3" xfId="24306" xr:uid="{00000000-0005-0000-0000-00001A5D0000}"/>
    <cellStyle name="Date 5 5 3 2 2 3 2" xfId="24307" xr:uid="{00000000-0005-0000-0000-00001B5D0000}"/>
    <cellStyle name="Date 5 5 3 2 2 4" xfId="24308" xr:uid="{00000000-0005-0000-0000-00001C5D0000}"/>
    <cellStyle name="Date 5 5 3 2 3" xfId="24309" xr:uid="{00000000-0005-0000-0000-00001D5D0000}"/>
    <cellStyle name="Date 5 5 3 2 3 2" xfId="24310" xr:uid="{00000000-0005-0000-0000-00001E5D0000}"/>
    <cellStyle name="Date 5 5 3 2 3 2 2" xfId="24311" xr:uid="{00000000-0005-0000-0000-00001F5D0000}"/>
    <cellStyle name="Date 5 5 3 2 4" xfId="24312" xr:uid="{00000000-0005-0000-0000-0000205D0000}"/>
    <cellStyle name="Date 5 5 3 2 5" xfId="24313" xr:uid="{00000000-0005-0000-0000-0000215D0000}"/>
    <cellStyle name="Date 5 5 3 2 6" xfId="24314" xr:uid="{00000000-0005-0000-0000-0000225D0000}"/>
    <cellStyle name="Date 5 5 3 2 7" xfId="24315" xr:uid="{00000000-0005-0000-0000-0000235D0000}"/>
    <cellStyle name="Date 5 5 3 3" xfId="24316" xr:uid="{00000000-0005-0000-0000-0000245D0000}"/>
    <cellStyle name="Date 5 5 3 3 2" xfId="24317" xr:uid="{00000000-0005-0000-0000-0000255D0000}"/>
    <cellStyle name="Date 5 5 3 3 3" xfId="24318" xr:uid="{00000000-0005-0000-0000-0000265D0000}"/>
    <cellStyle name="Date 5 5 3 3 3 2" xfId="24319" xr:uid="{00000000-0005-0000-0000-0000275D0000}"/>
    <cellStyle name="Date 5 5 3 3 4" xfId="24320" xr:uid="{00000000-0005-0000-0000-0000285D0000}"/>
    <cellStyle name="Date 5 5 3 4" xfId="24321" xr:uid="{00000000-0005-0000-0000-0000295D0000}"/>
    <cellStyle name="Date 5 5 3 4 2" xfId="24322" xr:uid="{00000000-0005-0000-0000-00002A5D0000}"/>
    <cellStyle name="Date 5 5 3 4 2 2" xfId="24323" xr:uid="{00000000-0005-0000-0000-00002B5D0000}"/>
    <cellStyle name="Date 5 5 3 5" xfId="24324" xr:uid="{00000000-0005-0000-0000-00002C5D0000}"/>
    <cellStyle name="Date 5 5 3 6" xfId="24325" xr:uid="{00000000-0005-0000-0000-00002D5D0000}"/>
    <cellStyle name="Date 5 5 3 7" xfId="24326" xr:uid="{00000000-0005-0000-0000-00002E5D0000}"/>
    <cellStyle name="Date 5 5 3 8" xfId="24327" xr:uid="{00000000-0005-0000-0000-00002F5D0000}"/>
    <cellStyle name="Date 5 5 4" xfId="24328" xr:uid="{00000000-0005-0000-0000-0000305D0000}"/>
    <cellStyle name="Date 5 5 4 2" xfId="24329" xr:uid="{00000000-0005-0000-0000-0000315D0000}"/>
    <cellStyle name="Date 5 5 4 2 2" xfId="24330" xr:uid="{00000000-0005-0000-0000-0000325D0000}"/>
    <cellStyle name="Date 5 5 4 2 3" xfId="24331" xr:uid="{00000000-0005-0000-0000-0000335D0000}"/>
    <cellStyle name="Date 5 5 4 2 3 2" xfId="24332" xr:uid="{00000000-0005-0000-0000-0000345D0000}"/>
    <cellStyle name="Date 5 5 4 2 4" xfId="24333" xr:uid="{00000000-0005-0000-0000-0000355D0000}"/>
    <cellStyle name="Date 5 5 4 3" xfId="24334" xr:uid="{00000000-0005-0000-0000-0000365D0000}"/>
    <cellStyle name="Date 5 5 4 3 2" xfId="24335" xr:uid="{00000000-0005-0000-0000-0000375D0000}"/>
    <cellStyle name="Date 5 5 4 3 2 2" xfId="24336" xr:uid="{00000000-0005-0000-0000-0000385D0000}"/>
    <cellStyle name="Date 5 5 4 4" xfId="24337" xr:uid="{00000000-0005-0000-0000-0000395D0000}"/>
    <cellStyle name="Date 5 5 4 5" xfId="24338" xr:uid="{00000000-0005-0000-0000-00003A5D0000}"/>
    <cellStyle name="Date 5 5 4 6" xfId="24339" xr:uid="{00000000-0005-0000-0000-00003B5D0000}"/>
    <cellStyle name="Date 5 5 4 7" xfId="24340" xr:uid="{00000000-0005-0000-0000-00003C5D0000}"/>
    <cellStyle name="Date 5 5 5" xfId="24341" xr:uid="{00000000-0005-0000-0000-00003D5D0000}"/>
    <cellStyle name="Date 5 5 5 2" xfId="24342" xr:uid="{00000000-0005-0000-0000-00003E5D0000}"/>
    <cellStyle name="Date 5 5 5 3" xfId="24343" xr:uid="{00000000-0005-0000-0000-00003F5D0000}"/>
    <cellStyle name="Date 5 5 5 3 2" xfId="24344" xr:uid="{00000000-0005-0000-0000-0000405D0000}"/>
    <cellStyle name="Date 5 5 6" xfId="24345" xr:uid="{00000000-0005-0000-0000-0000415D0000}"/>
    <cellStyle name="Date 5 5 7" xfId="24346" xr:uid="{00000000-0005-0000-0000-0000425D0000}"/>
    <cellStyle name="Date 5 5 8" xfId="24347" xr:uid="{00000000-0005-0000-0000-0000435D0000}"/>
    <cellStyle name="Date 5 5 9" xfId="24348" xr:uid="{00000000-0005-0000-0000-0000445D0000}"/>
    <cellStyle name="Date 5 6" xfId="24349" xr:uid="{00000000-0005-0000-0000-0000455D0000}"/>
    <cellStyle name="Date 5 6 2" xfId="24350" xr:uid="{00000000-0005-0000-0000-0000465D0000}"/>
    <cellStyle name="Date 5 6 2 2" xfId="24351" xr:uid="{00000000-0005-0000-0000-0000475D0000}"/>
    <cellStyle name="Date 5 6 2 2 2" xfId="24352" xr:uid="{00000000-0005-0000-0000-0000485D0000}"/>
    <cellStyle name="Date 5 6 2 2 3" xfId="24353" xr:uid="{00000000-0005-0000-0000-0000495D0000}"/>
    <cellStyle name="Date 5 6 2 2 3 2" xfId="24354" xr:uid="{00000000-0005-0000-0000-00004A5D0000}"/>
    <cellStyle name="Date 5 6 2 2 4" xfId="24355" xr:uid="{00000000-0005-0000-0000-00004B5D0000}"/>
    <cellStyle name="Date 5 6 2 3" xfId="24356" xr:uid="{00000000-0005-0000-0000-00004C5D0000}"/>
    <cellStyle name="Date 5 6 2 3 2" xfId="24357" xr:uid="{00000000-0005-0000-0000-00004D5D0000}"/>
    <cellStyle name="Date 5 6 2 3 2 2" xfId="24358" xr:uid="{00000000-0005-0000-0000-00004E5D0000}"/>
    <cellStyle name="Date 5 6 2 4" xfId="24359" xr:uid="{00000000-0005-0000-0000-00004F5D0000}"/>
    <cellStyle name="Date 5 6 2 5" xfId="24360" xr:uid="{00000000-0005-0000-0000-0000505D0000}"/>
    <cellStyle name="Date 5 6 2 6" xfId="24361" xr:uid="{00000000-0005-0000-0000-0000515D0000}"/>
    <cellStyle name="Date 5 6 2 7" xfId="24362" xr:uid="{00000000-0005-0000-0000-0000525D0000}"/>
    <cellStyle name="Date 5 6 3" xfId="24363" xr:uid="{00000000-0005-0000-0000-0000535D0000}"/>
    <cellStyle name="Date 5 6 3 2" xfId="24364" xr:uid="{00000000-0005-0000-0000-0000545D0000}"/>
    <cellStyle name="Date 5 6 3 3" xfId="24365" xr:uid="{00000000-0005-0000-0000-0000555D0000}"/>
    <cellStyle name="Date 5 6 3 3 2" xfId="24366" xr:uid="{00000000-0005-0000-0000-0000565D0000}"/>
    <cellStyle name="Date 5 6 3 4" xfId="24367" xr:uid="{00000000-0005-0000-0000-0000575D0000}"/>
    <cellStyle name="Date 5 6 4" xfId="24368" xr:uid="{00000000-0005-0000-0000-0000585D0000}"/>
    <cellStyle name="Date 5 6 4 2" xfId="24369" xr:uid="{00000000-0005-0000-0000-0000595D0000}"/>
    <cellStyle name="Date 5 6 4 2 2" xfId="24370" xr:uid="{00000000-0005-0000-0000-00005A5D0000}"/>
    <cellStyle name="Date 5 6 5" xfId="24371" xr:uid="{00000000-0005-0000-0000-00005B5D0000}"/>
    <cellStyle name="Date 5 6 6" xfId="24372" xr:uid="{00000000-0005-0000-0000-00005C5D0000}"/>
    <cellStyle name="Date 5 6 7" xfId="24373" xr:uid="{00000000-0005-0000-0000-00005D5D0000}"/>
    <cellStyle name="Date 5 6 8" xfId="24374" xr:uid="{00000000-0005-0000-0000-00005E5D0000}"/>
    <cellStyle name="Date 5 7" xfId="24375" xr:uid="{00000000-0005-0000-0000-00005F5D0000}"/>
    <cellStyle name="Date 5 7 2" xfId="24376" xr:uid="{00000000-0005-0000-0000-0000605D0000}"/>
    <cellStyle name="Date 5 7 2 2" xfId="24377" xr:uid="{00000000-0005-0000-0000-0000615D0000}"/>
    <cellStyle name="Date 5 7 2 3" xfId="24378" xr:uid="{00000000-0005-0000-0000-0000625D0000}"/>
    <cellStyle name="Date 5 7 2 3 2" xfId="24379" xr:uid="{00000000-0005-0000-0000-0000635D0000}"/>
    <cellStyle name="Date 5 7 2 4" xfId="24380" xr:uid="{00000000-0005-0000-0000-0000645D0000}"/>
    <cellStyle name="Date 5 7 3" xfId="24381" xr:uid="{00000000-0005-0000-0000-0000655D0000}"/>
    <cellStyle name="Date 5 7 3 2" xfId="24382" xr:uid="{00000000-0005-0000-0000-0000665D0000}"/>
    <cellStyle name="Date 5 7 3 2 2" xfId="24383" xr:uid="{00000000-0005-0000-0000-0000675D0000}"/>
    <cellStyle name="Date 5 7 4" xfId="24384" xr:uid="{00000000-0005-0000-0000-0000685D0000}"/>
    <cellStyle name="Date 5 7 5" xfId="24385" xr:uid="{00000000-0005-0000-0000-0000695D0000}"/>
    <cellStyle name="Date 5 7 6" xfId="24386" xr:uid="{00000000-0005-0000-0000-00006A5D0000}"/>
    <cellStyle name="Date 5 7 7" xfId="24387" xr:uid="{00000000-0005-0000-0000-00006B5D0000}"/>
    <cellStyle name="Date 5 8" xfId="24388" xr:uid="{00000000-0005-0000-0000-00006C5D0000}"/>
    <cellStyle name="Date 5 8 2" xfId="24389" xr:uid="{00000000-0005-0000-0000-00006D5D0000}"/>
    <cellStyle name="Date 5 8 3" xfId="24390" xr:uid="{00000000-0005-0000-0000-00006E5D0000}"/>
    <cellStyle name="Date 5 8 3 2" xfId="24391" xr:uid="{00000000-0005-0000-0000-00006F5D0000}"/>
    <cellStyle name="Date 5 9" xfId="24392" xr:uid="{00000000-0005-0000-0000-0000705D0000}"/>
    <cellStyle name="Date 6" xfId="156" xr:uid="{00000000-0005-0000-0000-0000715D0000}"/>
    <cellStyle name="Date 6 10" xfId="24393" xr:uid="{00000000-0005-0000-0000-0000725D0000}"/>
    <cellStyle name="Date 6 11" xfId="24394" xr:uid="{00000000-0005-0000-0000-0000735D0000}"/>
    <cellStyle name="Date 6 2" xfId="24395" xr:uid="{00000000-0005-0000-0000-0000745D0000}"/>
    <cellStyle name="Date 6 2 2" xfId="24396" xr:uid="{00000000-0005-0000-0000-0000755D0000}"/>
    <cellStyle name="Date 6 2 2 2" xfId="24397" xr:uid="{00000000-0005-0000-0000-0000765D0000}"/>
    <cellStyle name="Date 6 2 2 2 2" xfId="24398" xr:uid="{00000000-0005-0000-0000-0000775D0000}"/>
    <cellStyle name="Date 6 2 2 2 2 2" xfId="24399" xr:uid="{00000000-0005-0000-0000-0000785D0000}"/>
    <cellStyle name="Date 6 2 2 2 2 2 2" xfId="24400" xr:uid="{00000000-0005-0000-0000-0000795D0000}"/>
    <cellStyle name="Date 6 2 2 2 2 2 3" xfId="24401" xr:uid="{00000000-0005-0000-0000-00007A5D0000}"/>
    <cellStyle name="Date 6 2 2 2 2 2 3 2" xfId="24402" xr:uid="{00000000-0005-0000-0000-00007B5D0000}"/>
    <cellStyle name="Date 6 2 2 2 2 2 4" xfId="24403" xr:uid="{00000000-0005-0000-0000-00007C5D0000}"/>
    <cellStyle name="Date 6 2 2 2 2 3" xfId="24404" xr:uid="{00000000-0005-0000-0000-00007D5D0000}"/>
    <cellStyle name="Date 6 2 2 2 2 3 2" xfId="24405" xr:uid="{00000000-0005-0000-0000-00007E5D0000}"/>
    <cellStyle name="Date 6 2 2 2 2 3 2 2" xfId="24406" xr:uid="{00000000-0005-0000-0000-00007F5D0000}"/>
    <cellStyle name="Date 6 2 2 2 2 4" xfId="24407" xr:uid="{00000000-0005-0000-0000-0000805D0000}"/>
    <cellStyle name="Date 6 2 2 2 2 5" xfId="24408" xr:uid="{00000000-0005-0000-0000-0000815D0000}"/>
    <cellStyle name="Date 6 2 2 2 2 6" xfId="24409" xr:uid="{00000000-0005-0000-0000-0000825D0000}"/>
    <cellStyle name="Date 6 2 2 2 2 7" xfId="24410" xr:uid="{00000000-0005-0000-0000-0000835D0000}"/>
    <cellStyle name="Date 6 2 2 2 3" xfId="24411" xr:uid="{00000000-0005-0000-0000-0000845D0000}"/>
    <cellStyle name="Date 6 2 2 2 3 2" xfId="24412" xr:uid="{00000000-0005-0000-0000-0000855D0000}"/>
    <cellStyle name="Date 6 2 2 2 3 3" xfId="24413" xr:uid="{00000000-0005-0000-0000-0000865D0000}"/>
    <cellStyle name="Date 6 2 2 2 3 3 2" xfId="24414" xr:uid="{00000000-0005-0000-0000-0000875D0000}"/>
    <cellStyle name="Date 6 2 2 2 3 4" xfId="24415" xr:uid="{00000000-0005-0000-0000-0000885D0000}"/>
    <cellStyle name="Date 6 2 2 2 4" xfId="24416" xr:uid="{00000000-0005-0000-0000-0000895D0000}"/>
    <cellStyle name="Date 6 2 2 2 4 2" xfId="24417" xr:uid="{00000000-0005-0000-0000-00008A5D0000}"/>
    <cellStyle name="Date 6 2 2 2 4 2 2" xfId="24418" xr:uid="{00000000-0005-0000-0000-00008B5D0000}"/>
    <cellStyle name="Date 6 2 2 2 5" xfId="24419" xr:uid="{00000000-0005-0000-0000-00008C5D0000}"/>
    <cellStyle name="Date 6 2 2 2 6" xfId="24420" xr:uid="{00000000-0005-0000-0000-00008D5D0000}"/>
    <cellStyle name="Date 6 2 2 2 7" xfId="24421" xr:uid="{00000000-0005-0000-0000-00008E5D0000}"/>
    <cellStyle name="Date 6 2 2 2 8" xfId="24422" xr:uid="{00000000-0005-0000-0000-00008F5D0000}"/>
    <cellStyle name="Date 6 2 2 3" xfId="24423" xr:uid="{00000000-0005-0000-0000-0000905D0000}"/>
    <cellStyle name="Date 6 2 2 3 2" xfId="24424" xr:uid="{00000000-0005-0000-0000-0000915D0000}"/>
    <cellStyle name="Date 6 2 2 3 2 2" xfId="24425" xr:uid="{00000000-0005-0000-0000-0000925D0000}"/>
    <cellStyle name="Date 6 2 2 3 2 3" xfId="24426" xr:uid="{00000000-0005-0000-0000-0000935D0000}"/>
    <cellStyle name="Date 6 2 2 3 2 3 2" xfId="24427" xr:uid="{00000000-0005-0000-0000-0000945D0000}"/>
    <cellStyle name="Date 6 2 2 3 2 4" xfId="24428" xr:uid="{00000000-0005-0000-0000-0000955D0000}"/>
    <cellStyle name="Date 6 2 2 3 3" xfId="24429" xr:uid="{00000000-0005-0000-0000-0000965D0000}"/>
    <cellStyle name="Date 6 2 2 3 3 2" xfId="24430" xr:uid="{00000000-0005-0000-0000-0000975D0000}"/>
    <cellStyle name="Date 6 2 2 3 3 2 2" xfId="24431" xr:uid="{00000000-0005-0000-0000-0000985D0000}"/>
    <cellStyle name="Date 6 2 2 3 4" xfId="24432" xr:uid="{00000000-0005-0000-0000-0000995D0000}"/>
    <cellStyle name="Date 6 2 2 3 5" xfId="24433" xr:uid="{00000000-0005-0000-0000-00009A5D0000}"/>
    <cellStyle name="Date 6 2 2 3 6" xfId="24434" xr:uid="{00000000-0005-0000-0000-00009B5D0000}"/>
    <cellStyle name="Date 6 2 2 3 7" xfId="24435" xr:uid="{00000000-0005-0000-0000-00009C5D0000}"/>
    <cellStyle name="Date 6 2 2 4" xfId="24436" xr:uid="{00000000-0005-0000-0000-00009D5D0000}"/>
    <cellStyle name="Date 6 2 2 4 2" xfId="24437" xr:uid="{00000000-0005-0000-0000-00009E5D0000}"/>
    <cellStyle name="Date 6 2 2 4 3" xfId="24438" xr:uid="{00000000-0005-0000-0000-00009F5D0000}"/>
    <cellStyle name="Date 6 2 2 4 3 2" xfId="24439" xr:uid="{00000000-0005-0000-0000-0000A05D0000}"/>
    <cellStyle name="Date 6 2 2 5" xfId="24440" xr:uid="{00000000-0005-0000-0000-0000A15D0000}"/>
    <cellStyle name="Date 6 2 3" xfId="24441" xr:uid="{00000000-0005-0000-0000-0000A25D0000}"/>
    <cellStyle name="Date 6 2 3 2" xfId="24442" xr:uid="{00000000-0005-0000-0000-0000A35D0000}"/>
    <cellStyle name="Date 6 2 3 2 2" xfId="24443" xr:uid="{00000000-0005-0000-0000-0000A45D0000}"/>
    <cellStyle name="Date 6 2 3 2 2 2" xfId="24444" xr:uid="{00000000-0005-0000-0000-0000A55D0000}"/>
    <cellStyle name="Date 6 2 3 2 2 3" xfId="24445" xr:uid="{00000000-0005-0000-0000-0000A65D0000}"/>
    <cellStyle name="Date 6 2 3 2 2 3 2" xfId="24446" xr:uid="{00000000-0005-0000-0000-0000A75D0000}"/>
    <cellStyle name="Date 6 2 3 2 2 4" xfId="24447" xr:uid="{00000000-0005-0000-0000-0000A85D0000}"/>
    <cellStyle name="Date 6 2 3 2 3" xfId="24448" xr:uid="{00000000-0005-0000-0000-0000A95D0000}"/>
    <cellStyle name="Date 6 2 3 2 3 2" xfId="24449" xr:uid="{00000000-0005-0000-0000-0000AA5D0000}"/>
    <cellStyle name="Date 6 2 3 2 3 2 2" xfId="24450" xr:uid="{00000000-0005-0000-0000-0000AB5D0000}"/>
    <cellStyle name="Date 6 2 3 2 4" xfId="24451" xr:uid="{00000000-0005-0000-0000-0000AC5D0000}"/>
    <cellStyle name="Date 6 2 3 2 5" xfId="24452" xr:uid="{00000000-0005-0000-0000-0000AD5D0000}"/>
    <cellStyle name="Date 6 2 3 2 6" xfId="24453" xr:uid="{00000000-0005-0000-0000-0000AE5D0000}"/>
    <cellStyle name="Date 6 2 3 2 7" xfId="24454" xr:uid="{00000000-0005-0000-0000-0000AF5D0000}"/>
    <cellStyle name="Date 6 2 3 3" xfId="24455" xr:uid="{00000000-0005-0000-0000-0000B05D0000}"/>
    <cellStyle name="Date 6 2 3 3 2" xfId="24456" xr:uid="{00000000-0005-0000-0000-0000B15D0000}"/>
    <cellStyle name="Date 6 2 3 3 3" xfId="24457" xr:uid="{00000000-0005-0000-0000-0000B25D0000}"/>
    <cellStyle name="Date 6 2 3 3 3 2" xfId="24458" xr:uid="{00000000-0005-0000-0000-0000B35D0000}"/>
    <cellStyle name="Date 6 2 3 3 4" xfId="24459" xr:uid="{00000000-0005-0000-0000-0000B45D0000}"/>
    <cellStyle name="Date 6 2 3 4" xfId="24460" xr:uid="{00000000-0005-0000-0000-0000B55D0000}"/>
    <cellStyle name="Date 6 2 3 4 2" xfId="24461" xr:uid="{00000000-0005-0000-0000-0000B65D0000}"/>
    <cellStyle name="Date 6 2 3 4 2 2" xfId="24462" xr:uid="{00000000-0005-0000-0000-0000B75D0000}"/>
    <cellStyle name="Date 6 2 3 5" xfId="24463" xr:uid="{00000000-0005-0000-0000-0000B85D0000}"/>
    <cellStyle name="Date 6 2 3 6" xfId="24464" xr:uid="{00000000-0005-0000-0000-0000B95D0000}"/>
    <cellStyle name="Date 6 2 3 7" xfId="24465" xr:uid="{00000000-0005-0000-0000-0000BA5D0000}"/>
    <cellStyle name="Date 6 2 3 8" xfId="24466" xr:uid="{00000000-0005-0000-0000-0000BB5D0000}"/>
    <cellStyle name="Date 6 2 4" xfId="24467" xr:uid="{00000000-0005-0000-0000-0000BC5D0000}"/>
    <cellStyle name="Date 6 2 4 2" xfId="24468" xr:uid="{00000000-0005-0000-0000-0000BD5D0000}"/>
    <cellStyle name="Date 6 2 4 2 2" xfId="24469" xr:uid="{00000000-0005-0000-0000-0000BE5D0000}"/>
    <cellStyle name="Date 6 2 4 2 3" xfId="24470" xr:uid="{00000000-0005-0000-0000-0000BF5D0000}"/>
    <cellStyle name="Date 6 2 4 2 3 2" xfId="24471" xr:uid="{00000000-0005-0000-0000-0000C05D0000}"/>
    <cellStyle name="Date 6 2 4 2 4" xfId="24472" xr:uid="{00000000-0005-0000-0000-0000C15D0000}"/>
    <cellStyle name="Date 6 2 4 3" xfId="24473" xr:uid="{00000000-0005-0000-0000-0000C25D0000}"/>
    <cellStyle name="Date 6 2 4 3 2" xfId="24474" xr:uid="{00000000-0005-0000-0000-0000C35D0000}"/>
    <cellStyle name="Date 6 2 4 3 2 2" xfId="24475" xr:uid="{00000000-0005-0000-0000-0000C45D0000}"/>
    <cellStyle name="Date 6 2 4 4" xfId="24476" xr:uid="{00000000-0005-0000-0000-0000C55D0000}"/>
    <cellStyle name="Date 6 2 4 5" xfId="24477" xr:uid="{00000000-0005-0000-0000-0000C65D0000}"/>
    <cellStyle name="Date 6 2 4 6" xfId="24478" xr:uid="{00000000-0005-0000-0000-0000C75D0000}"/>
    <cellStyle name="Date 6 2 4 7" xfId="24479" xr:uid="{00000000-0005-0000-0000-0000C85D0000}"/>
    <cellStyle name="Date 6 2 5" xfId="24480" xr:uid="{00000000-0005-0000-0000-0000C95D0000}"/>
    <cellStyle name="Date 6 2 5 2" xfId="24481" xr:uid="{00000000-0005-0000-0000-0000CA5D0000}"/>
    <cellStyle name="Date 6 2 5 3" xfId="24482" xr:uid="{00000000-0005-0000-0000-0000CB5D0000}"/>
    <cellStyle name="Date 6 2 5 3 2" xfId="24483" xr:uid="{00000000-0005-0000-0000-0000CC5D0000}"/>
    <cellStyle name="Date 6 2 6" xfId="24484" xr:uid="{00000000-0005-0000-0000-0000CD5D0000}"/>
    <cellStyle name="Date 6 2 7" xfId="24485" xr:uid="{00000000-0005-0000-0000-0000CE5D0000}"/>
    <cellStyle name="Date 6 2 8" xfId="24486" xr:uid="{00000000-0005-0000-0000-0000CF5D0000}"/>
    <cellStyle name="Date 6 2 9" xfId="24487" xr:uid="{00000000-0005-0000-0000-0000D05D0000}"/>
    <cellStyle name="Date 6 3" xfId="24488" xr:uid="{00000000-0005-0000-0000-0000D15D0000}"/>
    <cellStyle name="Date 6 3 2" xfId="24489" xr:uid="{00000000-0005-0000-0000-0000D25D0000}"/>
    <cellStyle name="Date 6 3 2 2" xfId="24490" xr:uid="{00000000-0005-0000-0000-0000D35D0000}"/>
    <cellStyle name="Date 6 3 2 2 2" xfId="24491" xr:uid="{00000000-0005-0000-0000-0000D45D0000}"/>
    <cellStyle name="Date 6 3 2 2 2 2" xfId="24492" xr:uid="{00000000-0005-0000-0000-0000D55D0000}"/>
    <cellStyle name="Date 6 3 2 2 2 3" xfId="24493" xr:uid="{00000000-0005-0000-0000-0000D65D0000}"/>
    <cellStyle name="Date 6 3 2 2 2 3 2" xfId="24494" xr:uid="{00000000-0005-0000-0000-0000D75D0000}"/>
    <cellStyle name="Date 6 3 2 2 2 4" xfId="24495" xr:uid="{00000000-0005-0000-0000-0000D85D0000}"/>
    <cellStyle name="Date 6 3 2 2 3" xfId="24496" xr:uid="{00000000-0005-0000-0000-0000D95D0000}"/>
    <cellStyle name="Date 6 3 2 2 3 2" xfId="24497" xr:uid="{00000000-0005-0000-0000-0000DA5D0000}"/>
    <cellStyle name="Date 6 3 2 2 3 2 2" xfId="24498" xr:uid="{00000000-0005-0000-0000-0000DB5D0000}"/>
    <cellStyle name="Date 6 3 2 2 4" xfId="24499" xr:uid="{00000000-0005-0000-0000-0000DC5D0000}"/>
    <cellStyle name="Date 6 3 2 2 5" xfId="24500" xr:uid="{00000000-0005-0000-0000-0000DD5D0000}"/>
    <cellStyle name="Date 6 3 2 2 6" xfId="24501" xr:uid="{00000000-0005-0000-0000-0000DE5D0000}"/>
    <cellStyle name="Date 6 3 2 2 7" xfId="24502" xr:uid="{00000000-0005-0000-0000-0000DF5D0000}"/>
    <cellStyle name="Date 6 3 2 3" xfId="24503" xr:uid="{00000000-0005-0000-0000-0000E05D0000}"/>
    <cellStyle name="Date 6 3 2 3 2" xfId="24504" xr:uid="{00000000-0005-0000-0000-0000E15D0000}"/>
    <cellStyle name="Date 6 3 2 3 3" xfId="24505" xr:uid="{00000000-0005-0000-0000-0000E25D0000}"/>
    <cellStyle name="Date 6 3 2 3 3 2" xfId="24506" xr:uid="{00000000-0005-0000-0000-0000E35D0000}"/>
    <cellStyle name="Date 6 3 2 3 4" xfId="24507" xr:uid="{00000000-0005-0000-0000-0000E45D0000}"/>
    <cellStyle name="Date 6 3 2 4" xfId="24508" xr:uid="{00000000-0005-0000-0000-0000E55D0000}"/>
    <cellStyle name="Date 6 3 2 4 2" xfId="24509" xr:uid="{00000000-0005-0000-0000-0000E65D0000}"/>
    <cellStyle name="Date 6 3 2 4 2 2" xfId="24510" xr:uid="{00000000-0005-0000-0000-0000E75D0000}"/>
    <cellStyle name="Date 6 3 2 5" xfId="24511" xr:uid="{00000000-0005-0000-0000-0000E85D0000}"/>
    <cellStyle name="Date 6 3 2 6" xfId="24512" xr:uid="{00000000-0005-0000-0000-0000E95D0000}"/>
    <cellStyle name="Date 6 3 2 7" xfId="24513" xr:uid="{00000000-0005-0000-0000-0000EA5D0000}"/>
    <cellStyle name="Date 6 3 2 8" xfId="24514" xr:uid="{00000000-0005-0000-0000-0000EB5D0000}"/>
    <cellStyle name="Date 6 3 3" xfId="24515" xr:uid="{00000000-0005-0000-0000-0000EC5D0000}"/>
    <cellStyle name="Date 6 3 3 2" xfId="24516" xr:uid="{00000000-0005-0000-0000-0000ED5D0000}"/>
    <cellStyle name="Date 6 3 3 2 2" xfId="24517" xr:uid="{00000000-0005-0000-0000-0000EE5D0000}"/>
    <cellStyle name="Date 6 3 3 2 3" xfId="24518" xr:uid="{00000000-0005-0000-0000-0000EF5D0000}"/>
    <cellStyle name="Date 6 3 3 2 3 2" xfId="24519" xr:uid="{00000000-0005-0000-0000-0000F05D0000}"/>
    <cellStyle name="Date 6 3 3 2 4" xfId="24520" xr:uid="{00000000-0005-0000-0000-0000F15D0000}"/>
    <cellStyle name="Date 6 3 3 3" xfId="24521" xr:uid="{00000000-0005-0000-0000-0000F25D0000}"/>
    <cellStyle name="Date 6 3 3 3 2" xfId="24522" xr:uid="{00000000-0005-0000-0000-0000F35D0000}"/>
    <cellStyle name="Date 6 3 3 3 2 2" xfId="24523" xr:uid="{00000000-0005-0000-0000-0000F45D0000}"/>
    <cellStyle name="Date 6 3 3 4" xfId="24524" xr:uid="{00000000-0005-0000-0000-0000F55D0000}"/>
    <cellStyle name="Date 6 3 3 5" xfId="24525" xr:uid="{00000000-0005-0000-0000-0000F65D0000}"/>
    <cellStyle name="Date 6 3 3 6" xfId="24526" xr:uid="{00000000-0005-0000-0000-0000F75D0000}"/>
    <cellStyle name="Date 6 3 3 7" xfId="24527" xr:uid="{00000000-0005-0000-0000-0000F85D0000}"/>
    <cellStyle name="Date 6 3 4" xfId="24528" xr:uid="{00000000-0005-0000-0000-0000F95D0000}"/>
    <cellStyle name="Date 6 3 4 2" xfId="24529" xr:uid="{00000000-0005-0000-0000-0000FA5D0000}"/>
    <cellStyle name="Date 6 3 4 3" xfId="24530" xr:uid="{00000000-0005-0000-0000-0000FB5D0000}"/>
    <cellStyle name="Date 6 3 4 3 2" xfId="24531" xr:uid="{00000000-0005-0000-0000-0000FC5D0000}"/>
    <cellStyle name="Date 6 3 5" xfId="24532" xr:uid="{00000000-0005-0000-0000-0000FD5D0000}"/>
    <cellStyle name="Date 6 4" xfId="24533" xr:uid="{00000000-0005-0000-0000-0000FE5D0000}"/>
    <cellStyle name="Date 6 4 2" xfId="24534" xr:uid="{00000000-0005-0000-0000-0000FF5D0000}"/>
    <cellStyle name="Date 6 4 2 2" xfId="24535" xr:uid="{00000000-0005-0000-0000-0000005E0000}"/>
    <cellStyle name="Date 6 4 2 2 2" xfId="24536" xr:uid="{00000000-0005-0000-0000-0000015E0000}"/>
    <cellStyle name="Date 6 4 2 2 2 2" xfId="24537" xr:uid="{00000000-0005-0000-0000-0000025E0000}"/>
    <cellStyle name="Date 6 4 2 2 2 2 2" xfId="24538" xr:uid="{00000000-0005-0000-0000-0000035E0000}"/>
    <cellStyle name="Date 6 4 2 2 2 2 3" xfId="24539" xr:uid="{00000000-0005-0000-0000-0000045E0000}"/>
    <cellStyle name="Date 6 4 2 2 2 2 3 2" xfId="24540" xr:uid="{00000000-0005-0000-0000-0000055E0000}"/>
    <cellStyle name="Date 6 4 2 2 2 2 4" xfId="24541" xr:uid="{00000000-0005-0000-0000-0000065E0000}"/>
    <cellStyle name="Date 6 4 2 2 2 3" xfId="24542" xr:uid="{00000000-0005-0000-0000-0000075E0000}"/>
    <cellStyle name="Date 6 4 2 2 2 3 2" xfId="24543" xr:uid="{00000000-0005-0000-0000-0000085E0000}"/>
    <cellStyle name="Date 6 4 2 2 2 3 2 2" xfId="24544" xr:uid="{00000000-0005-0000-0000-0000095E0000}"/>
    <cellStyle name="Date 6 4 2 2 2 4" xfId="24545" xr:uid="{00000000-0005-0000-0000-00000A5E0000}"/>
    <cellStyle name="Date 6 4 2 2 2 5" xfId="24546" xr:uid="{00000000-0005-0000-0000-00000B5E0000}"/>
    <cellStyle name="Date 6 4 2 2 2 6" xfId="24547" xr:uid="{00000000-0005-0000-0000-00000C5E0000}"/>
    <cellStyle name="Date 6 4 2 2 2 7" xfId="24548" xr:uid="{00000000-0005-0000-0000-00000D5E0000}"/>
    <cellStyle name="Date 6 4 2 2 3" xfId="24549" xr:uid="{00000000-0005-0000-0000-00000E5E0000}"/>
    <cellStyle name="Date 6 4 2 2 3 2" xfId="24550" xr:uid="{00000000-0005-0000-0000-00000F5E0000}"/>
    <cellStyle name="Date 6 4 2 2 3 3" xfId="24551" xr:uid="{00000000-0005-0000-0000-0000105E0000}"/>
    <cellStyle name="Date 6 4 2 2 3 3 2" xfId="24552" xr:uid="{00000000-0005-0000-0000-0000115E0000}"/>
    <cellStyle name="Date 6 4 2 2 3 4" xfId="24553" xr:uid="{00000000-0005-0000-0000-0000125E0000}"/>
    <cellStyle name="Date 6 4 2 2 4" xfId="24554" xr:uid="{00000000-0005-0000-0000-0000135E0000}"/>
    <cellStyle name="Date 6 4 2 2 4 2" xfId="24555" xr:uid="{00000000-0005-0000-0000-0000145E0000}"/>
    <cellStyle name="Date 6 4 2 2 4 2 2" xfId="24556" xr:uid="{00000000-0005-0000-0000-0000155E0000}"/>
    <cellStyle name="Date 6 4 2 2 5" xfId="24557" xr:uid="{00000000-0005-0000-0000-0000165E0000}"/>
    <cellStyle name="Date 6 4 2 2 6" xfId="24558" xr:uid="{00000000-0005-0000-0000-0000175E0000}"/>
    <cellStyle name="Date 6 4 2 2 7" xfId="24559" xr:uid="{00000000-0005-0000-0000-0000185E0000}"/>
    <cellStyle name="Date 6 4 2 2 8" xfId="24560" xr:uid="{00000000-0005-0000-0000-0000195E0000}"/>
    <cellStyle name="Date 6 4 2 3" xfId="24561" xr:uid="{00000000-0005-0000-0000-00001A5E0000}"/>
    <cellStyle name="Date 6 4 2 3 2" xfId="24562" xr:uid="{00000000-0005-0000-0000-00001B5E0000}"/>
    <cellStyle name="Date 6 4 2 3 2 2" xfId="24563" xr:uid="{00000000-0005-0000-0000-00001C5E0000}"/>
    <cellStyle name="Date 6 4 2 3 2 3" xfId="24564" xr:uid="{00000000-0005-0000-0000-00001D5E0000}"/>
    <cellStyle name="Date 6 4 2 3 2 3 2" xfId="24565" xr:uid="{00000000-0005-0000-0000-00001E5E0000}"/>
    <cellStyle name="Date 6 4 2 3 2 4" xfId="24566" xr:uid="{00000000-0005-0000-0000-00001F5E0000}"/>
    <cellStyle name="Date 6 4 2 3 3" xfId="24567" xr:uid="{00000000-0005-0000-0000-0000205E0000}"/>
    <cellStyle name="Date 6 4 2 3 3 2" xfId="24568" xr:uid="{00000000-0005-0000-0000-0000215E0000}"/>
    <cellStyle name="Date 6 4 2 3 3 2 2" xfId="24569" xr:uid="{00000000-0005-0000-0000-0000225E0000}"/>
    <cellStyle name="Date 6 4 2 3 4" xfId="24570" xr:uid="{00000000-0005-0000-0000-0000235E0000}"/>
    <cellStyle name="Date 6 4 2 3 5" xfId="24571" xr:uid="{00000000-0005-0000-0000-0000245E0000}"/>
    <cellStyle name="Date 6 4 2 3 6" xfId="24572" xr:uid="{00000000-0005-0000-0000-0000255E0000}"/>
    <cellStyle name="Date 6 4 2 3 7" xfId="24573" xr:uid="{00000000-0005-0000-0000-0000265E0000}"/>
    <cellStyle name="Date 6 4 2 4" xfId="24574" xr:uid="{00000000-0005-0000-0000-0000275E0000}"/>
    <cellStyle name="Date 6 4 2 4 2" xfId="24575" xr:uid="{00000000-0005-0000-0000-0000285E0000}"/>
    <cellStyle name="Date 6 4 2 4 3" xfId="24576" xr:uid="{00000000-0005-0000-0000-0000295E0000}"/>
    <cellStyle name="Date 6 4 2 4 3 2" xfId="24577" xr:uid="{00000000-0005-0000-0000-00002A5E0000}"/>
    <cellStyle name="Date 6 4 2 5" xfId="24578" xr:uid="{00000000-0005-0000-0000-00002B5E0000}"/>
    <cellStyle name="Date 6 4 3" xfId="24579" xr:uid="{00000000-0005-0000-0000-00002C5E0000}"/>
    <cellStyle name="Date 6 4 3 2" xfId="24580" xr:uid="{00000000-0005-0000-0000-00002D5E0000}"/>
    <cellStyle name="Date 6 4 3 2 2" xfId="24581" xr:uid="{00000000-0005-0000-0000-00002E5E0000}"/>
    <cellStyle name="Date 6 4 3 2 2 2" xfId="24582" xr:uid="{00000000-0005-0000-0000-00002F5E0000}"/>
    <cellStyle name="Date 6 4 3 2 2 3" xfId="24583" xr:uid="{00000000-0005-0000-0000-0000305E0000}"/>
    <cellStyle name="Date 6 4 3 2 2 3 2" xfId="24584" xr:uid="{00000000-0005-0000-0000-0000315E0000}"/>
    <cellStyle name="Date 6 4 3 2 2 4" xfId="24585" xr:uid="{00000000-0005-0000-0000-0000325E0000}"/>
    <cellStyle name="Date 6 4 3 2 3" xfId="24586" xr:uid="{00000000-0005-0000-0000-0000335E0000}"/>
    <cellStyle name="Date 6 4 3 2 3 2" xfId="24587" xr:uid="{00000000-0005-0000-0000-0000345E0000}"/>
    <cellStyle name="Date 6 4 3 2 3 2 2" xfId="24588" xr:uid="{00000000-0005-0000-0000-0000355E0000}"/>
    <cellStyle name="Date 6 4 3 2 4" xfId="24589" xr:uid="{00000000-0005-0000-0000-0000365E0000}"/>
    <cellStyle name="Date 6 4 3 2 5" xfId="24590" xr:uid="{00000000-0005-0000-0000-0000375E0000}"/>
    <cellStyle name="Date 6 4 3 2 6" xfId="24591" xr:uid="{00000000-0005-0000-0000-0000385E0000}"/>
    <cellStyle name="Date 6 4 3 2 7" xfId="24592" xr:uid="{00000000-0005-0000-0000-0000395E0000}"/>
    <cellStyle name="Date 6 4 3 3" xfId="24593" xr:uid="{00000000-0005-0000-0000-00003A5E0000}"/>
    <cellStyle name="Date 6 4 3 3 2" xfId="24594" xr:uid="{00000000-0005-0000-0000-00003B5E0000}"/>
    <cellStyle name="Date 6 4 3 3 3" xfId="24595" xr:uid="{00000000-0005-0000-0000-00003C5E0000}"/>
    <cellStyle name="Date 6 4 3 3 3 2" xfId="24596" xr:uid="{00000000-0005-0000-0000-00003D5E0000}"/>
    <cellStyle name="Date 6 4 3 3 4" xfId="24597" xr:uid="{00000000-0005-0000-0000-00003E5E0000}"/>
    <cellStyle name="Date 6 4 3 4" xfId="24598" xr:uid="{00000000-0005-0000-0000-00003F5E0000}"/>
    <cellStyle name="Date 6 4 3 4 2" xfId="24599" xr:uid="{00000000-0005-0000-0000-0000405E0000}"/>
    <cellStyle name="Date 6 4 3 4 2 2" xfId="24600" xr:uid="{00000000-0005-0000-0000-0000415E0000}"/>
    <cellStyle name="Date 6 4 3 5" xfId="24601" xr:uid="{00000000-0005-0000-0000-0000425E0000}"/>
    <cellStyle name="Date 6 4 3 6" xfId="24602" xr:uid="{00000000-0005-0000-0000-0000435E0000}"/>
    <cellStyle name="Date 6 4 3 7" xfId="24603" xr:uid="{00000000-0005-0000-0000-0000445E0000}"/>
    <cellStyle name="Date 6 4 3 8" xfId="24604" xr:uid="{00000000-0005-0000-0000-0000455E0000}"/>
    <cellStyle name="Date 6 4 4" xfId="24605" xr:uid="{00000000-0005-0000-0000-0000465E0000}"/>
    <cellStyle name="Date 6 4 4 2" xfId="24606" xr:uid="{00000000-0005-0000-0000-0000475E0000}"/>
    <cellStyle name="Date 6 4 4 2 2" xfId="24607" xr:uid="{00000000-0005-0000-0000-0000485E0000}"/>
    <cellStyle name="Date 6 4 4 2 3" xfId="24608" xr:uid="{00000000-0005-0000-0000-0000495E0000}"/>
    <cellStyle name="Date 6 4 4 2 3 2" xfId="24609" xr:uid="{00000000-0005-0000-0000-00004A5E0000}"/>
    <cellStyle name="Date 6 4 4 2 4" xfId="24610" xr:uid="{00000000-0005-0000-0000-00004B5E0000}"/>
    <cellStyle name="Date 6 4 4 3" xfId="24611" xr:uid="{00000000-0005-0000-0000-00004C5E0000}"/>
    <cellStyle name="Date 6 4 4 3 2" xfId="24612" xr:uid="{00000000-0005-0000-0000-00004D5E0000}"/>
    <cellStyle name="Date 6 4 4 3 2 2" xfId="24613" xr:uid="{00000000-0005-0000-0000-00004E5E0000}"/>
    <cellStyle name="Date 6 4 4 4" xfId="24614" xr:uid="{00000000-0005-0000-0000-00004F5E0000}"/>
    <cellStyle name="Date 6 4 4 5" xfId="24615" xr:uid="{00000000-0005-0000-0000-0000505E0000}"/>
    <cellStyle name="Date 6 4 4 6" xfId="24616" xr:uid="{00000000-0005-0000-0000-0000515E0000}"/>
    <cellStyle name="Date 6 4 4 7" xfId="24617" xr:uid="{00000000-0005-0000-0000-0000525E0000}"/>
    <cellStyle name="Date 6 4 5" xfId="24618" xr:uid="{00000000-0005-0000-0000-0000535E0000}"/>
    <cellStyle name="Date 6 4 5 2" xfId="24619" xr:uid="{00000000-0005-0000-0000-0000545E0000}"/>
    <cellStyle name="Date 6 4 5 3" xfId="24620" xr:uid="{00000000-0005-0000-0000-0000555E0000}"/>
    <cellStyle name="Date 6 4 5 3 2" xfId="24621" xr:uid="{00000000-0005-0000-0000-0000565E0000}"/>
    <cellStyle name="Date 6 4 6" xfId="24622" xr:uid="{00000000-0005-0000-0000-0000575E0000}"/>
    <cellStyle name="Date 6 4 7" xfId="24623" xr:uid="{00000000-0005-0000-0000-0000585E0000}"/>
    <cellStyle name="Date 6 4 8" xfId="24624" xr:uid="{00000000-0005-0000-0000-0000595E0000}"/>
    <cellStyle name="Date 6 4 9" xfId="24625" xr:uid="{00000000-0005-0000-0000-00005A5E0000}"/>
    <cellStyle name="Date 6 5" xfId="24626" xr:uid="{00000000-0005-0000-0000-00005B5E0000}"/>
    <cellStyle name="Date 6 5 2" xfId="24627" xr:uid="{00000000-0005-0000-0000-00005C5E0000}"/>
    <cellStyle name="Date 6 5 2 2" xfId="24628" xr:uid="{00000000-0005-0000-0000-00005D5E0000}"/>
    <cellStyle name="Date 6 5 2 2 2" xfId="24629" xr:uid="{00000000-0005-0000-0000-00005E5E0000}"/>
    <cellStyle name="Date 6 5 2 2 3" xfId="24630" xr:uid="{00000000-0005-0000-0000-00005F5E0000}"/>
    <cellStyle name="Date 6 5 2 2 3 2" xfId="24631" xr:uid="{00000000-0005-0000-0000-0000605E0000}"/>
    <cellStyle name="Date 6 5 2 2 4" xfId="24632" xr:uid="{00000000-0005-0000-0000-0000615E0000}"/>
    <cellStyle name="Date 6 5 2 3" xfId="24633" xr:uid="{00000000-0005-0000-0000-0000625E0000}"/>
    <cellStyle name="Date 6 5 2 3 2" xfId="24634" xr:uid="{00000000-0005-0000-0000-0000635E0000}"/>
    <cellStyle name="Date 6 5 2 3 2 2" xfId="24635" xr:uid="{00000000-0005-0000-0000-0000645E0000}"/>
    <cellStyle name="Date 6 5 2 4" xfId="24636" xr:uid="{00000000-0005-0000-0000-0000655E0000}"/>
    <cellStyle name="Date 6 5 2 5" xfId="24637" xr:uid="{00000000-0005-0000-0000-0000665E0000}"/>
    <cellStyle name="Date 6 5 2 6" xfId="24638" xr:uid="{00000000-0005-0000-0000-0000675E0000}"/>
    <cellStyle name="Date 6 5 2 7" xfId="24639" xr:uid="{00000000-0005-0000-0000-0000685E0000}"/>
    <cellStyle name="Date 6 5 3" xfId="24640" xr:uid="{00000000-0005-0000-0000-0000695E0000}"/>
    <cellStyle name="Date 6 5 3 2" xfId="24641" xr:uid="{00000000-0005-0000-0000-00006A5E0000}"/>
    <cellStyle name="Date 6 5 3 3" xfId="24642" xr:uid="{00000000-0005-0000-0000-00006B5E0000}"/>
    <cellStyle name="Date 6 5 3 3 2" xfId="24643" xr:uid="{00000000-0005-0000-0000-00006C5E0000}"/>
    <cellStyle name="Date 6 5 3 4" xfId="24644" xr:uid="{00000000-0005-0000-0000-00006D5E0000}"/>
    <cellStyle name="Date 6 5 4" xfId="24645" xr:uid="{00000000-0005-0000-0000-00006E5E0000}"/>
    <cellStyle name="Date 6 5 4 2" xfId="24646" xr:uid="{00000000-0005-0000-0000-00006F5E0000}"/>
    <cellStyle name="Date 6 5 4 2 2" xfId="24647" xr:uid="{00000000-0005-0000-0000-0000705E0000}"/>
    <cellStyle name="Date 6 5 5" xfId="24648" xr:uid="{00000000-0005-0000-0000-0000715E0000}"/>
    <cellStyle name="Date 6 5 6" xfId="24649" xr:uid="{00000000-0005-0000-0000-0000725E0000}"/>
    <cellStyle name="Date 6 5 7" xfId="24650" xr:uid="{00000000-0005-0000-0000-0000735E0000}"/>
    <cellStyle name="Date 6 5 8" xfId="24651" xr:uid="{00000000-0005-0000-0000-0000745E0000}"/>
    <cellStyle name="Date 6 6" xfId="24652" xr:uid="{00000000-0005-0000-0000-0000755E0000}"/>
    <cellStyle name="Date 6 6 2" xfId="24653" xr:uid="{00000000-0005-0000-0000-0000765E0000}"/>
    <cellStyle name="Date 6 6 2 2" xfId="24654" xr:uid="{00000000-0005-0000-0000-0000775E0000}"/>
    <cellStyle name="Date 6 6 2 3" xfId="24655" xr:uid="{00000000-0005-0000-0000-0000785E0000}"/>
    <cellStyle name="Date 6 6 2 3 2" xfId="24656" xr:uid="{00000000-0005-0000-0000-0000795E0000}"/>
    <cellStyle name="Date 6 6 2 4" xfId="24657" xr:uid="{00000000-0005-0000-0000-00007A5E0000}"/>
    <cellStyle name="Date 6 6 3" xfId="24658" xr:uid="{00000000-0005-0000-0000-00007B5E0000}"/>
    <cellStyle name="Date 6 6 3 2" xfId="24659" xr:uid="{00000000-0005-0000-0000-00007C5E0000}"/>
    <cellStyle name="Date 6 6 3 2 2" xfId="24660" xr:uid="{00000000-0005-0000-0000-00007D5E0000}"/>
    <cellStyle name="Date 6 6 4" xfId="24661" xr:uid="{00000000-0005-0000-0000-00007E5E0000}"/>
    <cellStyle name="Date 6 6 5" xfId="24662" xr:uid="{00000000-0005-0000-0000-00007F5E0000}"/>
    <cellStyle name="Date 6 6 6" xfId="24663" xr:uid="{00000000-0005-0000-0000-0000805E0000}"/>
    <cellStyle name="Date 6 6 7" xfId="24664" xr:uid="{00000000-0005-0000-0000-0000815E0000}"/>
    <cellStyle name="Date 6 7" xfId="24665" xr:uid="{00000000-0005-0000-0000-0000825E0000}"/>
    <cellStyle name="Date 6 7 2" xfId="24666" xr:uid="{00000000-0005-0000-0000-0000835E0000}"/>
    <cellStyle name="Date 6 7 3" xfId="24667" xr:uid="{00000000-0005-0000-0000-0000845E0000}"/>
    <cellStyle name="Date 6 7 3 2" xfId="24668" xr:uid="{00000000-0005-0000-0000-0000855E0000}"/>
    <cellStyle name="Date 6 8" xfId="24669" xr:uid="{00000000-0005-0000-0000-0000865E0000}"/>
    <cellStyle name="Date 6 9" xfId="24670" xr:uid="{00000000-0005-0000-0000-0000875E0000}"/>
    <cellStyle name="Date 7" xfId="157" xr:uid="{00000000-0005-0000-0000-0000885E0000}"/>
    <cellStyle name="Date 7 2" xfId="24671" xr:uid="{00000000-0005-0000-0000-0000895E0000}"/>
    <cellStyle name="Date 7 2 2" xfId="24672" xr:uid="{00000000-0005-0000-0000-00008A5E0000}"/>
    <cellStyle name="Date 7 2 2 2" xfId="24673" xr:uid="{00000000-0005-0000-0000-00008B5E0000}"/>
    <cellStyle name="Date 7 2 2 2 2" xfId="24674" xr:uid="{00000000-0005-0000-0000-00008C5E0000}"/>
    <cellStyle name="Date 7 2 2 2 2 2" xfId="24675" xr:uid="{00000000-0005-0000-0000-00008D5E0000}"/>
    <cellStyle name="Date 7 2 2 2 2 3" xfId="24676" xr:uid="{00000000-0005-0000-0000-00008E5E0000}"/>
    <cellStyle name="Date 7 2 2 2 2 3 2" xfId="24677" xr:uid="{00000000-0005-0000-0000-00008F5E0000}"/>
    <cellStyle name="Date 7 2 2 2 2 4" xfId="24678" xr:uid="{00000000-0005-0000-0000-0000905E0000}"/>
    <cellStyle name="Date 7 2 2 2 3" xfId="24679" xr:uid="{00000000-0005-0000-0000-0000915E0000}"/>
    <cellStyle name="Date 7 2 2 2 3 2" xfId="24680" xr:uid="{00000000-0005-0000-0000-0000925E0000}"/>
    <cellStyle name="Date 7 2 2 2 3 2 2" xfId="24681" xr:uid="{00000000-0005-0000-0000-0000935E0000}"/>
    <cellStyle name="Date 7 2 2 2 4" xfId="24682" xr:uid="{00000000-0005-0000-0000-0000945E0000}"/>
    <cellStyle name="Date 7 2 2 2 5" xfId="24683" xr:uid="{00000000-0005-0000-0000-0000955E0000}"/>
    <cellStyle name="Date 7 2 2 2 6" xfId="24684" xr:uid="{00000000-0005-0000-0000-0000965E0000}"/>
    <cellStyle name="Date 7 2 2 2 7" xfId="24685" xr:uid="{00000000-0005-0000-0000-0000975E0000}"/>
    <cellStyle name="Date 7 2 2 3" xfId="24686" xr:uid="{00000000-0005-0000-0000-0000985E0000}"/>
    <cellStyle name="Date 7 2 2 3 2" xfId="24687" xr:uid="{00000000-0005-0000-0000-0000995E0000}"/>
    <cellStyle name="Date 7 2 2 3 3" xfId="24688" xr:uid="{00000000-0005-0000-0000-00009A5E0000}"/>
    <cellStyle name="Date 7 2 2 3 3 2" xfId="24689" xr:uid="{00000000-0005-0000-0000-00009B5E0000}"/>
    <cellStyle name="Date 7 2 2 3 4" xfId="24690" xr:uid="{00000000-0005-0000-0000-00009C5E0000}"/>
    <cellStyle name="Date 7 2 2 4" xfId="24691" xr:uid="{00000000-0005-0000-0000-00009D5E0000}"/>
    <cellStyle name="Date 7 2 2 4 2" xfId="24692" xr:uid="{00000000-0005-0000-0000-00009E5E0000}"/>
    <cellStyle name="Date 7 2 2 4 2 2" xfId="24693" xr:uid="{00000000-0005-0000-0000-00009F5E0000}"/>
    <cellStyle name="Date 7 2 2 5" xfId="24694" xr:uid="{00000000-0005-0000-0000-0000A05E0000}"/>
    <cellStyle name="Date 7 2 2 6" xfId="24695" xr:uid="{00000000-0005-0000-0000-0000A15E0000}"/>
    <cellStyle name="Date 7 2 2 7" xfId="24696" xr:uid="{00000000-0005-0000-0000-0000A25E0000}"/>
    <cellStyle name="Date 7 2 2 8" xfId="24697" xr:uid="{00000000-0005-0000-0000-0000A35E0000}"/>
    <cellStyle name="Date 7 2 3" xfId="24698" xr:uid="{00000000-0005-0000-0000-0000A45E0000}"/>
    <cellStyle name="Date 7 2 3 2" xfId="24699" xr:uid="{00000000-0005-0000-0000-0000A55E0000}"/>
    <cellStyle name="Date 7 2 3 2 2" xfId="24700" xr:uid="{00000000-0005-0000-0000-0000A65E0000}"/>
    <cellStyle name="Date 7 2 3 2 3" xfId="24701" xr:uid="{00000000-0005-0000-0000-0000A75E0000}"/>
    <cellStyle name="Date 7 2 3 2 3 2" xfId="24702" xr:uid="{00000000-0005-0000-0000-0000A85E0000}"/>
    <cellStyle name="Date 7 2 3 2 4" xfId="24703" xr:uid="{00000000-0005-0000-0000-0000A95E0000}"/>
    <cellStyle name="Date 7 2 3 3" xfId="24704" xr:uid="{00000000-0005-0000-0000-0000AA5E0000}"/>
    <cellStyle name="Date 7 2 3 3 2" xfId="24705" xr:uid="{00000000-0005-0000-0000-0000AB5E0000}"/>
    <cellStyle name="Date 7 2 3 3 2 2" xfId="24706" xr:uid="{00000000-0005-0000-0000-0000AC5E0000}"/>
    <cellStyle name="Date 7 2 3 4" xfId="24707" xr:uid="{00000000-0005-0000-0000-0000AD5E0000}"/>
    <cellStyle name="Date 7 2 3 5" xfId="24708" xr:uid="{00000000-0005-0000-0000-0000AE5E0000}"/>
    <cellStyle name="Date 7 2 3 6" xfId="24709" xr:uid="{00000000-0005-0000-0000-0000AF5E0000}"/>
    <cellStyle name="Date 7 2 3 7" xfId="24710" xr:uid="{00000000-0005-0000-0000-0000B05E0000}"/>
    <cellStyle name="Date 7 2 4" xfId="24711" xr:uid="{00000000-0005-0000-0000-0000B15E0000}"/>
    <cellStyle name="Date 7 2 4 2" xfId="24712" xr:uid="{00000000-0005-0000-0000-0000B25E0000}"/>
    <cellStyle name="Date 7 2 4 3" xfId="24713" xr:uid="{00000000-0005-0000-0000-0000B35E0000}"/>
    <cellStyle name="Date 7 2 4 3 2" xfId="24714" xr:uid="{00000000-0005-0000-0000-0000B45E0000}"/>
    <cellStyle name="Date 7 2 5" xfId="24715" xr:uid="{00000000-0005-0000-0000-0000B55E0000}"/>
    <cellStyle name="Date 7 3" xfId="24716" xr:uid="{00000000-0005-0000-0000-0000B65E0000}"/>
    <cellStyle name="Date 7 3 2" xfId="24717" xr:uid="{00000000-0005-0000-0000-0000B75E0000}"/>
    <cellStyle name="Date 7 3 2 2" xfId="24718" xr:uid="{00000000-0005-0000-0000-0000B85E0000}"/>
    <cellStyle name="Date 7 3 2 2 2" xfId="24719" xr:uid="{00000000-0005-0000-0000-0000B95E0000}"/>
    <cellStyle name="Date 7 3 2 2 3" xfId="24720" xr:uid="{00000000-0005-0000-0000-0000BA5E0000}"/>
    <cellStyle name="Date 7 3 2 2 3 2" xfId="24721" xr:uid="{00000000-0005-0000-0000-0000BB5E0000}"/>
    <cellStyle name="Date 7 3 2 2 4" xfId="24722" xr:uid="{00000000-0005-0000-0000-0000BC5E0000}"/>
    <cellStyle name="Date 7 3 2 3" xfId="24723" xr:uid="{00000000-0005-0000-0000-0000BD5E0000}"/>
    <cellStyle name="Date 7 3 2 3 2" xfId="24724" xr:uid="{00000000-0005-0000-0000-0000BE5E0000}"/>
    <cellStyle name="Date 7 3 2 3 2 2" xfId="24725" xr:uid="{00000000-0005-0000-0000-0000BF5E0000}"/>
    <cellStyle name="Date 7 3 2 4" xfId="24726" xr:uid="{00000000-0005-0000-0000-0000C05E0000}"/>
    <cellStyle name="Date 7 3 2 5" xfId="24727" xr:uid="{00000000-0005-0000-0000-0000C15E0000}"/>
    <cellStyle name="Date 7 3 2 6" xfId="24728" xr:uid="{00000000-0005-0000-0000-0000C25E0000}"/>
    <cellStyle name="Date 7 3 2 7" xfId="24729" xr:uid="{00000000-0005-0000-0000-0000C35E0000}"/>
    <cellStyle name="Date 7 3 3" xfId="24730" xr:uid="{00000000-0005-0000-0000-0000C45E0000}"/>
    <cellStyle name="Date 7 3 3 2" xfId="24731" xr:uid="{00000000-0005-0000-0000-0000C55E0000}"/>
    <cellStyle name="Date 7 3 3 3" xfId="24732" xr:uid="{00000000-0005-0000-0000-0000C65E0000}"/>
    <cellStyle name="Date 7 3 3 3 2" xfId="24733" xr:uid="{00000000-0005-0000-0000-0000C75E0000}"/>
    <cellStyle name="Date 7 3 3 4" xfId="24734" xr:uid="{00000000-0005-0000-0000-0000C85E0000}"/>
    <cellStyle name="Date 7 3 4" xfId="24735" xr:uid="{00000000-0005-0000-0000-0000C95E0000}"/>
    <cellStyle name="Date 7 3 4 2" xfId="24736" xr:uid="{00000000-0005-0000-0000-0000CA5E0000}"/>
    <cellStyle name="Date 7 3 4 2 2" xfId="24737" xr:uid="{00000000-0005-0000-0000-0000CB5E0000}"/>
    <cellStyle name="Date 7 3 5" xfId="24738" xr:uid="{00000000-0005-0000-0000-0000CC5E0000}"/>
    <cellStyle name="Date 7 3 6" xfId="24739" xr:uid="{00000000-0005-0000-0000-0000CD5E0000}"/>
    <cellStyle name="Date 7 3 7" xfId="24740" xr:uid="{00000000-0005-0000-0000-0000CE5E0000}"/>
    <cellStyle name="Date 7 3 8" xfId="24741" xr:uid="{00000000-0005-0000-0000-0000CF5E0000}"/>
    <cellStyle name="Date 7 4" xfId="24742" xr:uid="{00000000-0005-0000-0000-0000D05E0000}"/>
    <cellStyle name="Date 7 4 2" xfId="24743" xr:uid="{00000000-0005-0000-0000-0000D15E0000}"/>
    <cellStyle name="Date 7 4 2 2" xfId="24744" xr:uid="{00000000-0005-0000-0000-0000D25E0000}"/>
    <cellStyle name="Date 7 4 2 3" xfId="24745" xr:uid="{00000000-0005-0000-0000-0000D35E0000}"/>
    <cellStyle name="Date 7 4 2 3 2" xfId="24746" xr:uid="{00000000-0005-0000-0000-0000D45E0000}"/>
    <cellStyle name="Date 7 4 2 4" xfId="24747" xr:uid="{00000000-0005-0000-0000-0000D55E0000}"/>
    <cellStyle name="Date 7 4 3" xfId="24748" xr:uid="{00000000-0005-0000-0000-0000D65E0000}"/>
    <cellStyle name="Date 7 4 3 2" xfId="24749" xr:uid="{00000000-0005-0000-0000-0000D75E0000}"/>
    <cellStyle name="Date 7 4 3 2 2" xfId="24750" xr:uid="{00000000-0005-0000-0000-0000D85E0000}"/>
    <cellStyle name="Date 7 4 4" xfId="24751" xr:uid="{00000000-0005-0000-0000-0000D95E0000}"/>
    <cellStyle name="Date 7 4 5" xfId="24752" xr:uid="{00000000-0005-0000-0000-0000DA5E0000}"/>
    <cellStyle name="Date 7 4 6" xfId="24753" xr:uid="{00000000-0005-0000-0000-0000DB5E0000}"/>
    <cellStyle name="Date 7 4 7" xfId="24754" xr:uid="{00000000-0005-0000-0000-0000DC5E0000}"/>
    <cellStyle name="Date 7 5" xfId="24755" xr:uid="{00000000-0005-0000-0000-0000DD5E0000}"/>
    <cellStyle name="Date 7 5 2" xfId="24756" xr:uid="{00000000-0005-0000-0000-0000DE5E0000}"/>
    <cellStyle name="Date 7 5 3" xfId="24757" xr:uid="{00000000-0005-0000-0000-0000DF5E0000}"/>
    <cellStyle name="Date 7 5 3 2" xfId="24758" xr:uid="{00000000-0005-0000-0000-0000E05E0000}"/>
    <cellStyle name="Date 7 6" xfId="24759" xr:uid="{00000000-0005-0000-0000-0000E15E0000}"/>
    <cellStyle name="Date 7 7" xfId="24760" xr:uid="{00000000-0005-0000-0000-0000E25E0000}"/>
    <cellStyle name="Date 7 8" xfId="24761" xr:uid="{00000000-0005-0000-0000-0000E35E0000}"/>
    <cellStyle name="Date 7 9" xfId="24762" xr:uid="{00000000-0005-0000-0000-0000E45E0000}"/>
    <cellStyle name="Date 8" xfId="158" xr:uid="{00000000-0005-0000-0000-0000E55E0000}"/>
    <cellStyle name="Date 8 2" xfId="24763" xr:uid="{00000000-0005-0000-0000-0000E65E0000}"/>
    <cellStyle name="Date 8 2 2" xfId="24764" xr:uid="{00000000-0005-0000-0000-0000E75E0000}"/>
    <cellStyle name="Date 8 2 2 2" xfId="24765" xr:uid="{00000000-0005-0000-0000-0000E85E0000}"/>
    <cellStyle name="Date 8 2 2 2 2" xfId="24766" xr:uid="{00000000-0005-0000-0000-0000E95E0000}"/>
    <cellStyle name="Date 8 2 2 2 2 2" xfId="24767" xr:uid="{00000000-0005-0000-0000-0000EA5E0000}"/>
    <cellStyle name="Date 8 2 2 2 2 3" xfId="24768" xr:uid="{00000000-0005-0000-0000-0000EB5E0000}"/>
    <cellStyle name="Date 8 2 2 2 2 3 2" xfId="24769" xr:uid="{00000000-0005-0000-0000-0000EC5E0000}"/>
    <cellStyle name="Date 8 2 2 2 2 4" xfId="24770" xr:uid="{00000000-0005-0000-0000-0000ED5E0000}"/>
    <cellStyle name="Date 8 2 2 2 3" xfId="24771" xr:uid="{00000000-0005-0000-0000-0000EE5E0000}"/>
    <cellStyle name="Date 8 2 2 2 3 2" xfId="24772" xr:uid="{00000000-0005-0000-0000-0000EF5E0000}"/>
    <cellStyle name="Date 8 2 2 2 3 2 2" xfId="24773" xr:uid="{00000000-0005-0000-0000-0000F05E0000}"/>
    <cellStyle name="Date 8 2 2 2 4" xfId="24774" xr:uid="{00000000-0005-0000-0000-0000F15E0000}"/>
    <cellStyle name="Date 8 2 2 2 5" xfId="24775" xr:uid="{00000000-0005-0000-0000-0000F25E0000}"/>
    <cellStyle name="Date 8 2 2 2 6" xfId="24776" xr:uid="{00000000-0005-0000-0000-0000F35E0000}"/>
    <cellStyle name="Date 8 2 2 2 7" xfId="24777" xr:uid="{00000000-0005-0000-0000-0000F45E0000}"/>
    <cellStyle name="Date 8 2 2 3" xfId="24778" xr:uid="{00000000-0005-0000-0000-0000F55E0000}"/>
    <cellStyle name="Date 8 2 2 3 2" xfId="24779" xr:uid="{00000000-0005-0000-0000-0000F65E0000}"/>
    <cellStyle name="Date 8 2 2 3 3" xfId="24780" xr:uid="{00000000-0005-0000-0000-0000F75E0000}"/>
    <cellStyle name="Date 8 2 2 3 3 2" xfId="24781" xr:uid="{00000000-0005-0000-0000-0000F85E0000}"/>
    <cellStyle name="Date 8 2 2 3 4" xfId="24782" xr:uid="{00000000-0005-0000-0000-0000F95E0000}"/>
    <cellStyle name="Date 8 2 2 4" xfId="24783" xr:uid="{00000000-0005-0000-0000-0000FA5E0000}"/>
    <cellStyle name="Date 8 2 2 4 2" xfId="24784" xr:uid="{00000000-0005-0000-0000-0000FB5E0000}"/>
    <cellStyle name="Date 8 2 2 4 2 2" xfId="24785" xr:uid="{00000000-0005-0000-0000-0000FC5E0000}"/>
    <cellStyle name="Date 8 2 2 5" xfId="24786" xr:uid="{00000000-0005-0000-0000-0000FD5E0000}"/>
    <cellStyle name="Date 8 2 2 6" xfId="24787" xr:uid="{00000000-0005-0000-0000-0000FE5E0000}"/>
    <cellStyle name="Date 8 2 2 7" xfId="24788" xr:uid="{00000000-0005-0000-0000-0000FF5E0000}"/>
    <cellStyle name="Date 8 2 2 8" xfId="24789" xr:uid="{00000000-0005-0000-0000-0000005F0000}"/>
    <cellStyle name="Date 8 2 3" xfId="24790" xr:uid="{00000000-0005-0000-0000-0000015F0000}"/>
    <cellStyle name="Date 8 2 3 2" xfId="24791" xr:uid="{00000000-0005-0000-0000-0000025F0000}"/>
    <cellStyle name="Date 8 2 3 2 2" xfId="24792" xr:uid="{00000000-0005-0000-0000-0000035F0000}"/>
    <cellStyle name="Date 8 2 3 2 3" xfId="24793" xr:uid="{00000000-0005-0000-0000-0000045F0000}"/>
    <cellStyle name="Date 8 2 3 2 3 2" xfId="24794" xr:uid="{00000000-0005-0000-0000-0000055F0000}"/>
    <cellStyle name="Date 8 2 3 2 4" xfId="24795" xr:uid="{00000000-0005-0000-0000-0000065F0000}"/>
    <cellStyle name="Date 8 2 3 3" xfId="24796" xr:uid="{00000000-0005-0000-0000-0000075F0000}"/>
    <cellStyle name="Date 8 2 3 3 2" xfId="24797" xr:uid="{00000000-0005-0000-0000-0000085F0000}"/>
    <cellStyle name="Date 8 2 3 3 2 2" xfId="24798" xr:uid="{00000000-0005-0000-0000-0000095F0000}"/>
    <cellStyle name="Date 8 2 3 4" xfId="24799" xr:uid="{00000000-0005-0000-0000-00000A5F0000}"/>
    <cellStyle name="Date 8 2 3 5" xfId="24800" xr:uid="{00000000-0005-0000-0000-00000B5F0000}"/>
    <cellStyle name="Date 8 2 3 6" xfId="24801" xr:uid="{00000000-0005-0000-0000-00000C5F0000}"/>
    <cellStyle name="Date 8 2 3 7" xfId="24802" xr:uid="{00000000-0005-0000-0000-00000D5F0000}"/>
    <cellStyle name="Date 8 2 4" xfId="24803" xr:uid="{00000000-0005-0000-0000-00000E5F0000}"/>
    <cellStyle name="Date 8 2 4 2" xfId="24804" xr:uid="{00000000-0005-0000-0000-00000F5F0000}"/>
    <cellStyle name="Date 8 2 4 3" xfId="24805" xr:uid="{00000000-0005-0000-0000-0000105F0000}"/>
    <cellStyle name="Date 8 2 4 3 2" xfId="24806" xr:uid="{00000000-0005-0000-0000-0000115F0000}"/>
    <cellStyle name="Date 8 2 5" xfId="24807" xr:uid="{00000000-0005-0000-0000-0000125F0000}"/>
    <cellStyle name="Date 8 3" xfId="24808" xr:uid="{00000000-0005-0000-0000-0000135F0000}"/>
    <cellStyle name="Date 8 3 2" xfId="24809" xr:uid="{00000000-0005-0000-0000-0000145F0000}"/>
    <cellStyle name="Date 8 3 2 2" xfId="24810" xr:uid="{00000000-0005-0000-0000-0000155F0000}"/>
    <cellStyle name="Date 8 3 2 2 2" xfId="24811" xr:uid="{00000000-0005-0000-0000-0000165F0000}"/>
    <cellStyle name="Date 8 3 2 2 3" xfId="24812" xr:uid="{00000000-0005-0000-0000-0000175F0000}"/>
    <cellStyle name="Date 8 3 2 2 3 2" xfId="24813" xr:uid="{00000000-0005-0000-0000-0000185F0000}"/>
    <cellStyle name="Date 8 3 2 2 4" xfId="24814" xr:uid="{00000000-0005-0000-0000-0000195F0000}"/>
    <cellStyle name="Date 8 3 2 3" xfId="24815" xr:uid="{00000000-0005-0000-0000-00001A5F0000}"/>
    <cellStyle name="Date 8 3 2 3 2" xfId="24816" xr:uid="{00000000-0005-0000-0000-00001B5F0000}"/>
    <cellStyle name="Date 8 3 2 3 2 2" xfId="24817" xr:uid="{00000000-0005-0000-0000-00001C5F0000}"/>
    <cellStyle name="Date 8 3 2 4" xfId="24818" xr:uid="{00000000-0005-0000-0000-00001D5F0000}"/>
    <cellStyle name="Date 8 3 2 5" xfId="24819" xr:uid="{00000000-0005-0000-0000-00001E5F0000}"/>
    <cellStyle name="Date 8 3 2 6" xfId="24820" xr:uid="{00000000-0005-0000-0000-00001F5F0000}"/>
    <cellStyle name="Date 8 3 2 7" xfId="24821" xr:uid="{00000000-0005-0000-0000-0000205F0000}"/>
    <cellStyle name="Date 8 3 3" xfId="24822" xr:uid="{00000000-0005-0000-0000-0000215F0000}"/>
    <cellStyle name="Date 8 3 3 2" xfId="24823" xr:uid="{00000000-0005-0000-0000-0000225F0000}"/>
    <cellStyle name="Date 8 3 3 3" xfId="24824" xr:uid="{00000000-0005-0000-0000-0000235F0000}"/>
    <cellStyle name="Date 8 3 3 3 2" xfId="24825" xr:uid="{00000000-0005-0000-0000-0000245F0000}"/>
    <cellStyle name="Date 8 3 3 4" xfId="24826" xr:uid="{00000000-0005-0000-0000-0000255F0000}"/>
    <cellStyle name="Date 8 3 4" xfId="24827" xr:uid="{00000000-0005-0000-0000-0000265F0000}"/>
    <cellStyle name="Date 8 3 4 2" xfId="24828" xr:uid="{00000000-0005-0000-0000-0000275F0000}"/>
    <cellStyle name="Date 8 3 4 2 2" xfId="24829" xr:uid="{00000000-0005-0000-0000-0000285F0000}"/>
    <cellStyle name="Date 8 3 5" xfId="24830" xr:uid="{00000000-0005-0000-0000-0000295F0000}"/>
    <cellStyle name="Date 8 3 6" xfId="24831" xr:uid="{00000000-0005-0000-0000-00002A5F0000}"/>
    <cellStyle name="Date 8 3 7" xfId="24832" xr:uid="{00000000-0005-0000-0000-00002B5F0000}"/>
    <cellStyle name="Date 8 3 8" xfId="24833" xr:uid="{00000000-0005-0000-0000-00002C5F0000}"/>
    <cellStyle name="Date 8 4" xfId="24834" xr:uid="{00000000-0005-0000-0000-00002D5F0000}"/>
    <cellStyle name="Date 8 4 2" xfId="24835" xr:uid="{00000000-0005-0000-0000-00002E5F0000}"/>
    <cellStyle name="Date 8 4 2 2" xfId="24836" xr:uid="{00000000-0005-0000-0000-00002F5F0000}"/>
    <cellStyle name="Date 8 4 2 3" xfId="24837" xr:uid="{00000000-0005-0000-0000-0000305F0000}"/>
    <cellStyle name="Date 8 4 2 3 2" xfId="24838" xr:uid="{00000000-0005-0000-0000-0000315F0000}"/>
    <cellStyle name="Date 8 4 2 4" xfId="24839" xr:uid="{00000000-0005-0000-0000-0000325F0000}"/>
    <cellStyle name="Date 8 4 3" xfId="24840" xr:uid="{00000000-0005-0000-0000-0000335F0000}"/>
    <cellStyle name="Date 8 4 3 2" xfId="24841" xr:uid="{00000000-0005-0000-0000-0000345F0000}"/>
    <cellStyle name="Date 8 4 3 2 2" xfId="24842" xr:uid="{00000000-0005-0000-0000-0000355F0000}"/>
    <cellStyle name="Date 8 4 4" xfId="24843" xr:uid="{00000000-0005-0000-0000-0000365F0000}"/>
    <cellStyle name="Date 8 4 5" xfId="24844" xr:uid="{00000000-0005-0000-0000-0000375F0000}"/>
    <cellStyle name="Date 8 4 6" xfId="24845" xr:uid="{00000000-0005-0000-0000-0000385F0000}"/>
    <cellStyle name="Date 8 4 7" xfId="24846" xr:uid="{00000000-0005-0000-0000-0000395F0000}"/>
    <cellStyle name="Date 8 5" xfId="24847" xr:uid="{00000000-0005-0000-0000-00003A5F0000}"/>
    <cellStyle name="Date 8 5 2" xfId="24848" xr:uid="{00000000-0005-0000-0000-00003B5F0000}"/>
    <cellStyle name="Date 8 5 3" xfId="24849" xr:uid="{00000000-0005-0000-0000-00003C5F0000}"/>
    <cellStyle name="Date 8 5 3 2" xfId="24850" xr:uid="{00000000-0005-0000-0000-00003D5F0000}"/>
    <cellStyle name="Date 8 6" xfId="24851" xr:uid="{00000000-0005-0000-0000-00003E5F0000}"/>
    <cellStyle name="Date 8 7" xfId="24852" xr:uid="{00000000-0005-0000-0000-00003F5F0000}"/>
    <cellStyle name="Date 8 8" xfId="24853" xr:uid="{00000000-0005-0000-0000-0000405F0000}"/>
    <cellStyle name="Date 8 9" xfId="24854" xr:uid="{00000000-0005-0000-0000-0000415F0000}"/>
    <cellStyle name="Date 9" xfId="24855" xr:uid="{00000000-0005-0000-0000-0000425F0000}"/>
    <cellStyle name="Date 9 2" xfId="24856" xr:uid="{00000000-0005-0000-0000-0000435F0000}"/>
    <cellStyle name="Date 9 2 2" xfId="24857" xr:uid="{00000000-0005-0000-0000-0000445F0000}"/>
    <cellStyle name="Date 9 2 2 2" xfId="24858" xr:uid="{00000000-0005-0000-0000-0000455F0000}"/>
    <cellStyle name="Date 9 2 2 3" xfId="24859" xr:uid="{00000000-0005-0000-0000-0000465F0000}"/>
    <cellStyle name="Date 9 2 2 3 2" xfId="24860" xr:uid="{00000000-0005-0000-0000-0000475F0000}"/>
    <cellStyle name="Date 9 2 2 4" xfId="24861" xr:uid="{00000000-0005-0000-0000-0000485F0000}"/>
    <cellStyle name="Date 9 2 3" xfId="24862" xr:uid="{00000000-0005-0000-0000-0000495F0000}"/>
    <cellStyle name="Date 9 2 3 2" xfId="24863" xr:uid="{00000000-0005-0000-0000-00004A5F0000}"/>
    <cellStyle name="Date 9 2 3 2 2" xfId="24864" xr:uid="{00000000-0005-0000-0000-00004B5F0000}"/>
    <cellStyle name="Date 9 2 4" xfId="24865" xr:uid="{00000000-0005-0000-0000-00004C5F0000}"/>
    <cellStyle name="Date 9 2 5" xfId="24866" xr:uid="{00000000-0005-0000-0000-00004D5F0000}"/>
    <cellStyle name="Date 9 2 6" xfId="24867" xr:uid="{00000000-0005-0000-0000-00004E5F0000}"/>
    <cellStyle name="Date 9 2 7" xfId="24868" xr:uid="{00000000-0005-0000-0000-00004F5F0000}"/>
    <cellStyle name="Date 9 3" xfId="24869" xr:uid="{00000000-0005-0000-0000-0000505F0000}"/>
    <cellStyle name="Date 9 3 2" xfId="24870" xr:uid="{00000000-0005-0000-0000-0000515F0000}"/>
    <cellStyle name="Date 9 3 3" xfId="24871" xr:uid="{00000000-0005-0000-0000-0000525F0000}"/>
    <cellStyle name="Date 9 3 3 2" xfId="24872" xr:uid="{00000000-0005-0000-0000-0000535F0000}"/>
    <cellStyle name="Date 9 3 4" xfId="24873" xr:uid="{00000000-0005-0000-0000-0000545F0000}"/>
    <cellStyle name="Date 9 4" xfId="24874" xr:uid="{00000000-0005-0000-0000-0000555F0000}"/>
    <cellStyle name="Date 9 4 2" xfId="24875" xr:uid="{00000000-0005-0000-0000-0000565F0000}"/>
    <cellStyle name="Date 9 4 2 2" xfId="24876" xr:uid="{00000000-0005-0000-0000-0000575F0000}"/>
    <cellStyle name="Date 9 5" xfId="24877" xr:uid="{00000000-0005-0000-0000-0000585F0000}"/>
    <cellStyle name="Date 9 6" xfId="24878" xr:uid="{00000000-0005-0000-0000-0000595F0000}"/>
    <cellStyle name="Date 9 7" xfId="24879" xr:uid="{00000000-0005-0000-0000-00005A5F0000}"/>
    <cellStyle name="Date 9 8" xfId="24880" xr:uid="{00000000-0005-0000-0000-00005B5F0000}"/>
    <cellStyle name="Euro" xfId="159" xr:uid="{00000000-0005-0000-0000-00005C5F0000}"/>
    <cellStyle name="Euro 2" xfId="160" xr:uid="{00000000-0005-0000-0000-00005D5F0000}"/>
    <cellStyle name="Euro 3" xfId="161" xr:uid="{00000000-0005-0000-0000-00005E5F0000}"/>
    <cellStyle name="Explanatory Text 2" xfId="162" xr:uid="{00000000-0005-0000-0000-00005F5F0000}"/>
    <cellStyle name="Good 2" xfId="163" xr:uid="{00000000-0005-0000-0000-0000605F0000}"/>
    <cellStyle name="Heading 1 2" xfId="164" xr:uid="{00000000-0005-0000-0000-0000615F0000}"/>
    <cellStyle name="Heading 1 2 10" xfId="24881" xr:uid="{00000000-0005-0000-0000-0000625F0000}"/>
    <cellStyle name="Heading 1 2 10 2" xfId="24882" xr:uid="{00000000-0005-0000-0000-0000635F0000}"/>
    <cellStyle name="Heading 1 2 10 3" xfId="24883" xr:uid="{00000000-0005-0000-0000-0000645F0000}"/>
    <cellStyle name="Heading 1 2 10 3 2" xfId="24884" xr:uid="{00000000-0005-0000-0000-0000655F0000}"/>
    <cellStyle name="Heading 1 2 11" xfId="24885" xr:uid="{00000000-0005-0000-0000-0000665F0000}"/>
    <cellStyle name="Heading 1 2 2" xfId="165" xr:uid="{00000000-0005-0000-0000-0000675F0000}"/>
    <cellStyle name="Heading 1 2 2 10" xfId="24886" xr:uid="{00000000-0005-0000-0000-0000685F0000}"/>
    <cellStyle name="Heading 1 2 2 10 2" xfId="24887" xr:uid="{00000000-0005-0000-0000-0000695F0000}"/>
    <cellStyle name="Heading 1 2 2 10 3" xfId="24888" xr:uid="{00000000-0005-0000-0000-00006A5F0000}"/>
    <cellStyle name="Heading 1 2 2 10 3 2" xfId="24889" xr:uid="{00000000-0005-0000-0000-00006B5F0000}"/>
    <cellStyle name="Heading 1 2 2 11" xfId="24890" xr:uid="{00000000-0005-0000-0000-00006C5F0000}"/>
    <cellStyle name="Heading 1 2 2 2" xfId="166" xr:uid="{00000000-0005-0000-0000-00006D5F0000}"/>
    <cellStyle name="Heading 1 2 2 2 2" xfId="167" xr:uid="{00000000-0005-0000-0000-00006E5F0000}"/>
    <cellStyle name="Heading 1 2 2 2 2 10" xfId="24891" xr:uid="{00000000-0005-0000-0000-00006F5F0000}"/>
    <cellStyle name="Heading 1 2 2 2 2 11" xfId="24892" xr:uid="{00000000-0005-0000-0000-0000705F0000}"/>
    <cellStyle name="Heading 1 2 2 2 2 12" xfId="24893" xr:uid="{00000000-0005-0000-0000-0000715F0000}"/>
    <cellStyle name="Heading 1 2 2 2 2 2" xfId="24894" xr:uid="{00000000-0005-0000-0000-0000725F0000}"/>
    <cellStyle name="Heading 1 2 2 2 2 2 2" xfId="24895" xr:uid="{00000000-0005-0000-0000-0000735F0000}"/>
    <cellStyle name="Heading 1 2 2 2 2 2 2 10" xfId="24896" xr:uid="{00000000-0005-0000-0000-0000745F0000}"/>
    <cellStyle name="Heading 1 2 2 2 2 2 2 11" xfId="24897" xr:uid="{00000000-0005-0000-0000-0000755F0000}"/>
    <cellStyle name="Heading 1 2 2 2 2 2 2 2" xfId="24898" xr:uid="{00000000-0005-0000-0000-0000765F0000}"/>
    <cellStyle name="Heading 1 2 2 2 2 2 2 2 2" xfId="24899" xr:uid="{00000000-0005-0000-0000-0000775F0000}"/>
    <cellStyle name="Heading 1 2 2 2 2 2 2 2 2 2" xfId="24900" xr:uid="{00000000-0005-0000-0000-0000785F0000}"/>
    <cellStyle name="Heading 1 2 2 2 2 2 2 2 2 2 2" xfId="24901" xr:uid="{00000000-0005-0000-0000-0000795F0000}"/>
    <cellStyle name="Heading 1 2 2 2 2 2 2 2 2 2 2 2" xfId="24902" xr:uid="{00000000-0005-0000-0000-00007A5F0000}"/>
    <cellStyle name="Heading 1 2 2 2 2 2 2 2 2 2 2 2 2" xfId="24903" xr:uid="{00000000-0005-0000-0000-00007B5F0000}"/>
    <cellStyle name="Heading 1 2 2 2 2 2 2 2 2 2 2 2 3" xfId="24904" xr:uid="{00000000-0005-0000-0000-00007C5F0000}"/>
    <cellStyle name="Heading 1 2 2 2 2 2 2 2 2 2 2 2 3 2" xfId="24905" xr:uid="{00000000-0005-0000-0000-00007D5F0000}"/>
    <cellStyle name="Heading 1 2 2 2 2 2 2 2 2 2 2 2 4" xfId="24906" xr:uid="{00000000-0005-0000-0000-00007E5F0000}"/>
    <cellStyle name="Heading 1 2 2 2 2 2 2 2 2 2 2 3" xfId="24907" xr:uid="{00000000-0005-0000-0000-00007F5F0000}"/>
    <cellStyle name="Heading 1 2 2 2 2 2 2 2 2 2 2 3 2" xfId="24908" xr:uid="{00000000-0005-0000-0000-0000805F0000}"/>
    <cellStyle name="Heading 1 2 2 2 2 2 2 2 2 2 2 3 2 2" xfId="24909" xr:uid="{00000000-0005-0000-0000-0000815F0000}"/>
    <cellStyle name="Heading 1 2 2 2 2 2 2 2 2 2 2 4" xfId="24910" xr:uid="{00000000-0005-0000-0000-0000825F0000}"/>
    <cellStyle name="Heading 1 2 2 2 2 2 2 2 2 2 2 5" xfId="24911" xr:uid="{00000000-0005-0000-0000-0000835F0000}"/>
    <cellStyle name="Heading 1 2 2 2 2 2 2 2 2 2 2 6" xfId="24912" xr:uid="{00000000-0005-0000-0000-0000845F0000}"/>
    <cellStyle name="Heading 1 2 2 2 2 2 2 2 2 2 2 7" xfId="24913" xr:uid="{00000000-0005-0000-0000-0000855F0000}"/>
    <cellStyle name="Heading 1 2 2 2 2 2 2 2 2 2 3" xfId="24914" xr:uid="{00000000-0005-0000-0000-0000865F0000}"/>
    <cellStyle name="Heading 1 2 2 2 2 2 2 2 2 2 3 2" xfId="24915" xr:uid="{00000000-0005-0000-0000-0000875F0000}"/>
    <cellStyle name="Heading 1 2 2 2 2 2 2 2 2 2 3 3" xfId="24916" xr:uid="{00000000-0005-0000-0000-0000885F0000}"/>
    <cellStyle name="Heading 1 2 2 2 2 2 2 2 2 2 3 3 2" xfId="24917" xr:uid="{00000000-0005-0000-0000-0000895F0000}"/>
    <cellStyle name="Heading 1 2 2 2 2 2 2 2 2 2 3 4" xfId="24918" xr:uid="{00000000-0005-0000-0000-00008A5F0000}"/>
    <cellStyle name="Heading 1 2 2 2 2 2 2 2 2 2 4" xfId="24919" xr:uid="{00000000-0005-0000-0000-00008B5F0000}"/>
    <cellStyle name="Heading 1 2 2 2 2 2 2 2 2 2 4 2" xfId="24920" xr:uid="{00000000-0005-0000-0000-00008C5F0000}"/>
    <cellStyle name="Heading 1 2 2 2 2 2 2 2 2 2 4 2 2" xfId="24921" xr:uid="{00000000-0005-0000-0000-00008D5F0000}"/>
    <cellStyle name="Heading 1 2 2 2 2 2 2 2 2 2 5" xfId="24922" xr:uid="{00000000-0005-0000-0000-00008E5F0000}"/>
    <cellStyle name="Heading 1 2 2 2 2 2 2 2 2 2 6" xfId="24923" xr:uid="{00000000-0005-0000-0000-00008F5F0000}"/>
    <cellStyle name="Heading 1 2 2 2 2 2 2 2 2 2 7" xfId="24924" xr:uid="{00000000-0005-0000-0000-0000905F0000}"/>
    <cellStyle name="Heading 1 2 2 2 2 2 2 2 2 2 8" xfId="24925" xr:uid="{00000000-0005-0000-0000-0000915F0000}"/>
    <cellStyle name="Heading 1 2 2 2 2 2 2 2 2 3" xfId="24926" xr:uid="{00000000-0005-0000-0000-0000925F0000}"/>
    <cellStyle name="Heading 1 2 2 2 2 2 2 2 2 3 2" xfId="24927" xr:uid="{00000000-0005-0000-0000-0000935F0000}"/>
    <cellStyle name="Heading 1 2 2 2 2 2 2 2 2 3 2 2" xfId="24928" xr:uid="{00000000-0005-0000-0000-0000945F0000}"/>
    <cellStyle name="Heading 1 2 2 2 2 2 2 2 2 3 2 3" xfId="24929" xr:uid="{00000000-0005-0000-0000-0000955F0000}"/>
    <cellStyle name="Heading 1 2 2 2 2 2 2 2 2 3 2 3 2" xfId="24930" xr:uid="{00000000-0005-0000-0000-0000965F0000}"/>
    <cellStyle name="Heading 1 2 2 2 2 2 2 2 2 3 2 4" xfId="24931" xr:uid="{00000000-0005-0000-0000-0000975F0000}"/>
    <cellStyle name="Heading 1 2 2 2 2 2 2 2 2 3 3" xfId="24932" xr:uid="{00000000-0005-0000-0000-0000985F0000}"/>
    <cellStyle name="Heading 1 2 2 2 2 2 2 2 2 3 3 2" xfId="24933" xr:uid="{00000000-0005-0000-0000-0000995F0000}"/>
    <cellStyle name="Heading 1 2 2 2 2 2 2 2 2 3 3 2 2" xfId="24934" xr:uid="{00000000-0005-0000-0000-00009A5F0000}"/>
    <cellStyle name="Heading 1 2 2 2 2 2 2 2 2 3 4" xfId="24935" xr:uid="{00000000-0005-0000-0000-00009B5F0000}"/>
    <cellStyle name="Heading 1 2 2 2 2 2 2 2 2 3 5" xfId="24936" xr:uid="{00000000-0005-0000-0000-00009C5F0000}"/>
    <cellStyle name="Heading 1 2 2 2 2 2 2 2 2 3 6" xfId="24937" xr:uid="{00000000-0005-0000-0000-00009D5F0000}"/>
    <cellStyle name="Heading 1 2 2 2 2 2 2 2 2 3 7" xfId="24938" xr:uid="{00000000-0005-0000-0000-00009E5F0000}"/>
    <cellStyle name="Heading 1 2 2 2 2 2 2 2 2 4" xfId="24939" xr:uid="{00000000-0005-0000-0000-00009F5F0000}"/>
    <cellStyle name="Heading 1 2 2 2 2 2 2 2 2 4 2" xfId="24940" xr:uid="{00000000-0005-0000-0000-0000A05F0000}"/>
    <cellStyle name="Heading 1 2 2 2 2 2 2 2 2 4 3" xfId="24941" xr:uid="{00000000-0005-0000-0000-0000A15F0000}"/>
    <cellStyle name="Heading 1 2 2 2 2 2 2 2 2 4 3 2" xfId="24942" xr:uid="{00000000-0005-0000-0000-0000A25F0000}"/>
    <cellStyle name="Heading 1 2 2 2 2 2 2 2 2 5" xfId="24943" xr:uid="{00000000-0005-0000-0000-0000A35F0000}"/>
    <cellStyle name="Heading 1 2 2 2 2 2 2 2 3" xfId="24944" xr:uid="{00000000-0005-0000-0000-0000A45F0000}"/>
    <cellStyle name="Heading 1 2 2 2 2 2 2 2 3 2" xfId="24945" xr:uid="{00000000-0005-0000-0000-0000A55F0000}"/>
    <cellStyle name="Heading 1 2 2 2 2 2 2 2 3 2 2" xfId="24946" xr:uid="{00000000-0005-0000-0000-0000A65F0000}"/>
    <cellStyle name="Heading 1 2 2 2 2 2 2 2 3 2 2 2" xfId="24947" xr:uid="{00000000-0005-0000-0000-0000A75F0000}"/>
    <cellStyle name="Heading 1 2 2 2 2 2 2 2 3 2 2 3" xfId="24948" xr:uid="{00000000-0005-0000-0000-0000A85F0000}"/>
    <cellStyle name="Heading 1 2 2 2 2 2 2 2 3 2 2 3 2" xfId="24949" xr:uid="{00000000-0005-0000-0000-0000A95F0000}"/>
    <cellStyle name="Heading 1 2 2 2 2 2 2 2 3 2 2 4" xfId="24950" xr:uid="{00000000-0005-0000-0000-0000AA5F0000}"/>
    <cellStyle name="Heading 1 2 2 2 2 2 2 2 3 2 3" xfId="24951" xr:uid="{00000000-0005-0000-0000-0000AB5F0000}"/>
    <cellStyle name="Heading 1 2 2 2 2 2 2 2 3 2 3 2" xfId="24952" xr:uid="{00000000-0005-0000-0000-0000AC5F0000}"/>
    <cellStyle name="Heading 1 2 2 2 2 2 2 2 3 2 3 2 2" xfId="24953" xr:uid="{00000000-0005-0000-0000-0000AD5F0000}"/>
    <cellStyle name="Heading 1 2 2 2 2 2 2 2 3 2 4" xfId="24954" xr:uid="{00000000-0005-0000-0000-0000AE5F0000}"/>
    <cellStyle name="Heading 1 2 2 2 2 2 2 2 3 2 5" xfId="24955" xr:uid="{00000000-0005-0000-0000-0000AF5F0000}"/>
    <cellStyle name="Heading 1 2 2 2 2 2 2 2 3 2 6" xfId="24956" xr:uid="{00000000-0005-0000-0000-0000B05F0000}"/>
    <cellStyle name="Heading 1 2 2 2 2 2 2 2 3 2 7" xfId="24957" xr:uid="{00000000-0005-0000-0000-0000B15F0000}"/>
    <cellStyle name="Heading 1 2 2 2 2 2 2 2 3 3" xfId="24958" xr:uid="{00000000-0005-0000-0000-0000B25F0000}"/>
    <cellStyle name="Heading 1 2 2 2 2 2 2 2 3 3 2" xfId="24959" xr:uid="{00000000-0005-0000-0000-0000B35F0000}"/>
    <cellStyle name="Heading 1 2 2 2 2 2 2 2 3 3 3" xfId="24960" xr:uid="{00000000-0005-0000-0000-0000B45F0000}"/>
    <cellStyle name="Heading 1 2 2 2 2 2 2 2 3 3 3 2" xfId="24961" xr:uid="{00000000-0005-0000-0000-0000B55F0000}"/>
    <cellStyle name="Heading 1 2 2 2 2 2 2 2 3 3 4" xfId="24962" xr:uid="{00000000-0005-0000-0000-0000B65F0000}"/>
    <cellStyle name="Heading 1 2 2 2 2 2 2 2 3 4" xfId="24963" xr:uid="{00000000-0005-0000-0000-0000B75F0000}"/>
    <cellStyle name="Heading 1 2 2 2 2 2 2 2 3 4 2" xfId="24964" xr:uid="{00000000-0005-0000-0000-0000B85F0000}"/>
    <cellStyle name="Heading 1 2 2 2 2 2 2 2 3 4 2 2" xfId="24965" xr:uid="{00000000-0005-0000-0000-0000B95F0000}"/>
    <cellStyle name="Heading 1 2 2 2 2 2 2 2 3 5" xfId="24966" xr:uid="{00000000-0005-0000-0000-0000BA5F0000}"/>
    <cellStyle name="Heading 1 2 2 2 2 2 2 2 3 6" xfId="24967" xr:uid="{00000000-0005-0000-0000-0000BB5F0000}"/>
    <cellStyle name="Heading 1 2 2 2 2 2 2 2 3 7" xfId="24968" xr:uid="{00000000-0005-0000-0000-0000BC5F0000}"/>
    <cellStyle name="Heading 1 2 2 2 2 2 2 2 3 8" xfId="24969" xr:uid="{00000000-0005-0000-0000-0000BD5F0000}"/>
    <cellStyle name="Heading 1 2 2 2 2 2 2 2 4" xfId="24970" xr:uid="{00000000-0005-0000-0000-0000BE5F0000}"/>
    <cellStyle name="Heading 1 2 2 2 2 2 2 2 4 2" xfId="24971" xr:uid="{00000000-0005-0000-0000-0000BF5F0000}"/>
    <cellStyle name="Heading 1 2 2 2 2 2 2 2 4 2 2" xfId="24972" xr:uid="{00000000-0005-0000-0000-0000C05F0000}"/>
    <cellStyle name="Heading 1 2 2 2 2 2 2 2 4 2 3" xfId="24973" xr:uid="{00000000-0005-0000-0000-0000C15F0000}"/>
    <cellStyle name="Heading 1 2 2 2 2 2 2 2 4 2 3 2" xfId="24974" xr:uid="{00000000-0005-0000-0000-0000C25F0000}"/>
    <cellStyle name="Heading 1 2 2 2 2 2 2 2 4 2 4" xfId="24975" xr:uid="{00000000-0005-0000-0000-0000C35F0000}"/>
    <cellStyle name="Heading 1 2 2 2 2 2 2 2 4 3" xfId="24976" xr:uid="{00000000-0005-0000-0000-0000C45F0000}"/>
    <cellStyle name="Heading 1 2 2 2 2 2 2 2 4 3 2" xfId="24977" xr:uid="{00000000-0005-0000-0000-0000C55F0000}"/>
    <cellStyle name="Heading 1 2 2 2 2 2 2 2 4 3 2 2" xfId="24978" xr:uid="{00000000-0005-0000-0000-0000C65F0000}"/>
    <cellStyle name="Heading 1 2 2 2 2 2 2 2 4 4" xfId="24979" xr:uid="{00000000-0005-0000-0000-0000C75F0000}"/>
    <cellStyle name="Heading 1 2 2 2 2 2 2 2 4 5" xfId="24980" xr:uid="{00000000-0005-0000-0000-0000C85F0000}"/>
    <cellStyle name="Heading 1 2 2 2 2 2 2 2 4 6" xfId="24981" xr:uid="{00000000-0005-0000-0000-0000C95F0000}"/>
    <cellStyle name="Heading 1 2 2 2 2 2 2 2 4 7" xfId="24982" xr:uid="{00000000-0005-0000-0000-0000CA5F0000}"/>
    <cellStyle name="Heading 1 2 2 2 2 2 2 2 5" xfId="24983" xr:uid="{00000000-0005-0000-0000-0000CB5F0000}"/>
    <cellStyle name="Heading 1 2 2 2 2 2 2 2 5 2" xfId="24984" xr:uid="{00000000-0005-0000-0000-0000CC5F0000}"/>
    <cellStyle name="Heading 1 2 2 2 2 2 2 2 5 3" xfId="24985" xr:uid="{00000000-0005-0000-0000-0000CD5F0000}"/>
    <cellStyle name="Heading 1 2 2 2 2 2 2 2 5 3 2" xfId="24986" xr:uid="{00000000-0005-0000-0000-0000CE5F0000}"/>
    <cellStyle name="Heading 1 2 2 2 2 2 2 2 6" xfId="24987" xr:uid="{00000000-0005-0000-0000-0000CF5F0000}"/>
    <cellStyle name="Heading 1 2 2 2 2 2 2 2 7" xfId="24988" xr:uid="{00000000-0005-0000-0000-0000D05F0000}"/>
    <cellStyle name="Heading 1 2 2 2 2 2 2 2 8" xfId="24989" xr:uid="{00000000-0005-0000-0000-0000D15F0000}"/>
    <cellStyle name="Heading 1 2 2 2 2 2 2 2 9" xfId="24990" xr:uid="{00000000-0005-0000-0000-0000D25F0000}"/>
    <cellStyle name="Heading 1 2 2 2 2 2 2 3" xfId="24991" xr:uid="{00000000-0005-0000-0000-0000D35F0000}"/>
    <cellStyle name="Heading 1 2 2 2 2 2 2 3 2" xfId="24992" xr:uid="{00000000-0005-0000-0000-0000D45F0000}"/>
    <cellStyle name="Heading 1 2 2 2 2 2 2 3 2 2" xfId="24993" xr:uid="{00000000-0005-0000-0000-0000D55F0000}"/>
    <cellStyle name="Heading 1 2 2 2 2 2 2 3 2 2 2" xfId="24994" xr:uid="{00000000-0005-0000-0000-0000D65F0000}"/>
    <cellStyle name="Heading 1 2 2 2 2 2 2 3 2 2 2 2" xfId="24995" xr:uid="{00000000-0005-0000-0000-0000D75F0000}"/>
    <cellStyle name="Heading 1 2 2 2 2 2 2 3 2 2 2 3" xfId="24996" xr:uid="{00000000-0005-0000-0000-0000D85F0000}"/>
    <cellStyle name="Heading 1 2 2 2 2 2 2 3 2 2 2 3 2" xfId="24997" xr:uid="{00000000-0005-0000-0000-0000D95F0000}"/>
    <cellStyle name="Heading 1 2 2 2 2 2 2 3 2 2 2 4" xfId="24998" xr:uid="{00000000-0005-0000-0000-0000DA5F0000}"/>
    <cellStyle name="Heading 1 2 2 2 2 2 2 3 2 2 3" xfId="24999" xr:uid="{00000000-0005-0000-0000-0000DB5F0000}"/>
    <cellStyle name="Heading 1 2 2 2 2 2 2 3 2 2 3 2" xfId="25000" xr:uid="{00000000-0005-0000-0000-0000DC5F0000}"/>
    <cellStyle name="Heading 1 2 2 2 2 2 2 3 2 2 3 2 2" xfId="25001" xr:uid="{00000000-0005-0000-0000-0000DD5F0000}"/>
    <cellStyle name="Heading 1 2 2 2 2 2 2 3 2 2 4" xfId="25002" xr:uid="{00000000-0005-0000-0000-0000DE5F0000}"/>
    <cellStyle name="Heading 1 2 2 2 2 2 2 3 2 2 5" xfId="25003" xr:uid="{00000000-0005-0000-0000-0000DF5F0000}"/>
    <cellStyle name="Heading 1 2 2 2 2 2 2 3 2 2 6" xfId="25004" xr:uid="{00000000-0005-0000-0000-0000E05F0000}"/>
    <cellStyle name="Heading 1 2 2 2 2 2 2 3 2 2 7" xfId="25005" xr:uid="{00000000-0005-0000-0000-0000E15F0000}"/>
    <cellStyle name="Heading 1 2 2 2 2 2 2 3 2 3" xfId="25006" xr:uid="{00000000-0005-0000-0000-0000E25F0000}"/>
    <cellStyle name="Heading 1 2 2 2 2 2 2 3 2 3 2" xfId="25007" xr:uid="{00000000-0005-0000-0000-0000E35F0000}"/>
    <cellStyle name="Heading 1 2 2 2 2 2 2 3 2 3 3" xfId="25008" xr:uid="{00000000-0005-0000-0000-0000E45F0000}"/>
    <cellStyle name="Heading 1 2 2 2 2 2 2 3 2 3 3 2" xfId="25009" xr:uid="{00000000-0005-0000-0000-0000E55F0000}"/>
    <cellStyle name="Heading 1 2 2 2 2 2 2 3 2 3 4" xfId="25010" xr:uid="{00000000-0005-0000-0000-0000E65F0000}"/>
    <cellStyle name="Heading 1 2 2 2 2 2 2 3 2 4" xfId="25011" xr:uid="{00000000-0005-0000-0000-0000E75F0000}"/>
    <cellStyle name="Heading 1 2 2 2 2 2 2 3 2 4 2" xfId="25012" xr:uid="{00000000-0005-0000-0000-0000E85F0000}"/>
    <cellStyle name="Heading 1 2 2 2 2 2 2 3 2 4 2 2" xfId="25013" xr:uid="{00000000-0005-0000-0000-0000E95F0000}"/>
    <cellStyle name="Heading 1 2 2 2 2 2 2 3 2 5" xfId="25014" xr:uid="{00000000-0005-0000-0000-0000EA5F0000}"/>
    <cellStyle name="Heading 1 2 2 2 2 2 2 3 2 6" xfId="25015" xr:uid="{00000000-0005-0000-0000-0000EB5F0000}"/>
    <cellStyle name="Heading 1 2 2 2 2 2 2 3 2 7" xfId="25016" xr:uid="{00000000-0005-0000-0000-0000EC5F0000}"/>
    <cellStyle name="Heading 1 2 2 2 2 2 2 3 2 8" xfId="25017" xr:uid="{00000000-0005-0000-0000-0000ED5F0000}"/>
    <cellStyle name="Heading 1 2 2 2 2 2 2 3 3" xfId="25018" xr:uid="{00000000-0005-0000-0000-0000EE5F0000}"/>
    <cellStyle name="Heading 1 2 2 2 2 2 2 3 3 2" xfId="25019" xr:uid="{00000000-0005-0000-0000-0000EF5F0000}"/>
    <cellStyle name="Heading 1 2 2 2 2 2 2 3 3 2 2" xfId="25020" xr:uid="{00000000-0005-0000-0000-0000F05F0000}"/>
    <cellStyle name="Heading 1 2 2 2 2 2 2 3 3 2 3" xfId="25021" xr:uid="{00000000-0005-0000-0000-0000F15F0000}"/>
    <cellStyle name="Heading 1 2 2 2 2 2 2 3 3 2 3 2" xfId="25022" xr:uid="{00000000-0005-0000-0000-0000F25F0000}"/>
    <cellStyle name="Heading 1 2 2 2 2 2 2 3 3 2 4" xfId="25023" xr:uid="{00000000-0005-0000-0000-0000F35F0000}"/>
    <cellStyle name="Heading 1 2 2 2 2 2 2 3 3 3" xfId="25024" xr:uid="{00000000-0005-0000-0000-0000F45F0000}"/>
    <cellStyle name="Heading 1 2 2 2 2 2 2 3 3 3 2" xfId="25025" xr:uid="{00000000-0005-0000-0000-0000F55F0000}"/>
    <cellStyle name="Heading 1 2 2 2 2 2 2 3 3 3 2 2" xfId="25026" xr:uid="{00000000-0005-0000-0000-0000F65F0000}"/>
    <cellStyle name="Heading 1 2 2 2 2 2 2 3 3 4" xfId="25027" xr:uid="{00000000-0005-0000-0000-0000F75F0000}"/>
    <cellStyle name="Heading 1 2 2 2 2 2 2 3 3 5" xfId="25028" xr:uid="{00000000-0005-0000-0000-0000F85F0000}"/>
    <cellStyle name="Heading 1 2 2 2 2 2 2 3 3 6" xfId="25029" xr:uid="{00000000-0005-0000-0000-0000F95F0000}"/>
    <cellStyle name="Heading 1 2 2 2 2 2 2 3 3 7" xfId="25030" xr:uid="{00000000-0005-0000-0000-0000FA5F0000}"/>
    <cellStyle name="Heading 1 2 2 2 2 2 2 3 4" xfId="25031" xr:uid="{00000000-0005-0000-0000-0000FB5F0000}"/>
    <cellStyle name="Heading 1 2 2 2 2 2 2 3 4 2" xfId="25032" xr:uid="{00000000-0005-0000-0000-0000FC5F0000}"/>
    <cellStyle name="Heading 1 2 2 2 2 2 2 3 4 3" xfId="25033" xr:uid="{00000000-0005-0000-0000-0000FD5F0000}"/>
    <cellStyle name="Heading 1 2 2 2 2 2 2 3 4 3 2" xfId="25034" xr:uid="{00000000-0005-0000-0000-0000FE5F0000}"/>
    <cellStyle name="Heading 1 2 2 2 2 2 2 3 5" xfId="25035" xr:uid="{00000000-0005-0000-0000-0000FF5F0000}"/>
    <cellStyle name="Heading 1 2 2 2 2 2 2 4" xfId="25036" xr:uid="{00000000-0005-0000-0000-000000600000}"/>
    <cellStyle name="Heading 1 2 2 2 2 2 2 4 2" xfId="25037" xr:uid="{00000000-0005-0000-0000-000001600000}"/>
    <cellStyle name="Heading 1 2 2 2 2 2 2 4 2 2" xfId="25038" xr:uid="{00000000-0005-0000-0000-000002600000}"/>
    <cellStyle name="Heading 1 2 2 2 2 2 2 4 2 2 2" xfId="25039" xr:uid="{00000000-0005-0000-0000-000003600000}"/>
    <cellStyle name="Heading 1 2 2 2 2 2 2 4 2 2 2 2" xfId="25040" xr:uid="{00000000-0005-0000-0000-000004600000}"/>
    <cellStyle name="Heading 1 2 2 2 2 2 2 4 2 2 2 2 2" xfId="25041" xr:uid="{00000000-0005-0000-0000-000005600000}"/>
    <cellStyle name="Heading 1 2 2 2 2 2 2 4 2 2 2 2 3" xfId="25042" xr:uid="{00000000-0005-0000-0000-000006600000}"/>
    <cellStyle name="Heading 1 2 2 2 2 2 2 4 2 2 2 2 3 2" xfId="25043" xr:uid="{00000000-0005-0000-0000-000007600000}"/>
    <cellStyle name="Heading 1 2 2 2 2 2 2 4 2 2 2 2 4" xfId="25044" xr:uid="{00000000-0005-0000-0000-000008600000}"/>
    <cellStyle name="Heading 1 2 2 2 2 2 2 4 2 2 2 3" xfId="25045" xr:uid="{00000000-0005-0000-0000-000009600000}"/>
    <cellStyle name="Heading 1 2 2 2 2 2 2 4 2 2 2 3 2" xfId="25046" xr:uid="{00000000-0005-0000-0000-00000A600000}"/>
    <cellStyle name="Heading 1 2 2 2 2 2 2 4 2 2 2 3 2 2" xfId="25047" xr:uid="{00000000-0005-0000-0000-00000B600000}"/>
    <cellStyle name="Heading 1 2 2 2 2 2 2 4 2 2 2 4" xfId="25048" xr:uid="{00000000-0005-0000-0000-00000C600000}"/>
    <cellStyle name="Heading 1 2 2 2 2 2 2 4 2 2 2 5" xfId="25049" xr:uid="{00000000-0005-0000-0000-00000D600000}"/>
    <cellStyle name="Heading 1 2 2 2 2 2 2 4 2 2 2 6" xfId="25050" xr:uid="{00000000-0005-0000-0000-00000E600000}"/>
    <cellStyle name="Heading 1 2 2 2 2 2 2 4 2 2 2 7" xfId="25051" xr:uid="{00000000-0005-0000-0000-00000F600000}"/>
    <cellStyle name="Heading 1 2 2 2 2 2 2 4 2 2 3" xfId="25052" xr:uid="{00000000-0005-0000-0000-000010600000}"/>
    <cellStyle name="Heading 1 2 2 2 2 2 2 4 2 2 3 2" xfId="25053" xr:uid="{00000000-0005-0000-0000-000011600000}"/>
    <cellStyle name="Heading 1 2 2 2 2 2 2 4 2 2 3 3" xfId="25054" xr:uid="{00000000-0005-0000-0000-000012600000}"/>
    <cellStyle name="Heading 1 2 2 2 2 2 2 4 2 2 3 3 2" xfId="25055" xr:uid="{00000000-0005-0000-0000-000013600000}"/>
    <cellStyle name="Heading 1 2 2 2 2 2 2 4 2 2 3 4" xfId="25056" xr:uid="{00000000-0005-0000-0000-000014600000}"/>
    <cellStyle name="Heading 1 2 2 2 2 2 2 4 2 2 4" xfId="25057" xr:uid="{00000000-0005-0000-0000-000015600000}"/>
    <cellStyle name="Heading 1 2 2 2 2 2 2 4 2 2 4 2" xfId="25058" xr:uid="{00000000-0005-0000-0000-000016600000}"/>
    <cellStyle name="Heading 1 2 2 2 2 2 2 4 2 2 4 2 2" xfId="25059" xr:uid="{00000000-0005-0000-0000-000017600000}"/>
    <cellStyle name="Heading 1 2 2 2 2 2 2 4 2 2 5" xfId="25060" xr:uid="{00000000-0005-0000-0000-000018600000}"/>
    <cellStyle name="Heading 1 2 2 2 2 2 2 4 2 2 6" xfId="25061" xr:uid="{00000000-0005-0000-0000-000019600000}"/>
    <cellStyle name="Heading 1 2 2 2 2 2 2 4 2 2 7" xfId="25062" xr:uid="{00000000-0005-0000-0000-00001A600000}"/>
    <cellStyle name="Heading 1 2 2 2 2 2 2 4 2 2 8" xfId="25063" xr:uid="{00000000-0005-0000-0000-00001B600000}"/>
    <cellStyle name="Heading 1 2 2 2 2 2 2 4 2 3" xfId="25064" xr:uid="{00000000-0005-0000-0000-00001C600000}"/>
    <cellStyle name="Heading 1 2 2 2 2 2 2 4 2 3 2" xfId="25065" xr:uid="{00000000-0005-0000-0000-00001D600000}"/>
    <cellStyle name="Heading 1 2 2 2 2 2 2 4 2 3 2 2" xfId="25066" xr:uid="{00000000-0005-0000-0000-00001E600000}"/>
    <cellStyle name="Heading 1 2 2 2 2 2 2 4 2 3 2 3" xfId="25067" xr:uid="{00000000-0005-0000-0000-00001F600000}"/>
    <cellStyle name="Heading 1 2 2 2 2 2 2 4 2 3 2 3 2" xfId="25068" xr:uid="{00000000-0005-0000-0000-000020600000}"/>
    <cellStyle name="Heading 1 2 2 2 2 2 2 4 2 3 2 4" xfId="25069" xr:uid="{00000000-0005-0000-0000-000021600000}"/>
    <cellStyle name="Heading 1 2 2 2 2 2 2 4 2 3 3" xfId="25070" xr:uid="{00000000-0005-0000-0000-000022600000}"/>
    <cellStyle name="Heading 1 2 2 2 2 2 2 4 2 3 3 2" xfId="25071" xr:uid="{00000000-0005-0000-0000-000023600000}"/>
    <cellStyle name="Heading 1 2 2 2 2 2 2 4 2 3 3 2 2" xfId="25072" xr:uid="{00000000-0005-0000-0000-000024600000}"/>
    <cellStyle name="Heading 1 2 2 2 2 2 2 4 2 3 4" xfId="25073" xr:uid="{00000000-0005-0000-0000-000025600000}"/>
    <cellStyle name="Heading 1 2 2 2 2 2 2 4 2 3 5" xfId="25074" xr:uid="{00000000-0005-0000-0000-000026600000}"/>
    <cellStyle name="Heading 1 2 2 2 2 2 2 4 2 3 6" xfId="25075" xr:uid="{00000000-0005-0000-0000-000027600000}"/>
    <cellStyle name="Heading 1 2 2 2 2 2 2 4 2 3 7" xfId="25076" xr:uid="{00000000-0005-0000-0000-000028600000}"/>
    <cellStyle name="Heading 1 2 2 2 2 2 2 4 2 4" xfId="25077" xr:uid="{00000000-0005-0000-0000-000029600000}"/>
    <cellStyle name="Heading 1 2 2 2 2 2 2 4 2 4 2" xfId="25078" xr:uid="{00000000-0005-0000-0000-00002A600000}"/>
    <cellStyle name="Heading 1 2 2 2 2 2 2 4 2 4 3" xfId="25079" xr:uid="{00000000-0005-0000-0000-00002B600000}"/>
    <cellStyle name="Heading 1 2 2 2 2 2 2 4 2 4 3 2" xfId="25080" xr:uid="{00000000-0005-0000-0000-00002C600000}"/>
    <cellStyle name="Heading 1 2 2 2 2 2 2 4 2 5" xfId="25081" xr:uid="{00000000-0005-0000-0000-00002D600000}"/>
    <cellStyle name="Heading 1 2 2 2 2 2 2 4 3" xfId="25082" xr:uid="{00000000-0005-0000-0000-00002E600000}"/>
    <cellStyle name="Heading 1 2 2 2 2 2 2 4 3 2" xfId="25083" xr:uid="{00000000-0005-0000-0000-00002F600000}"/>
    <cellStyle name="Heading 1 2 2 2 2 2 2 4 3 2 2" xfId="25084" xr:uid="{00000000-0005-0000-0000-000030600000}"/>
    <cellStyle name="Heading 1 2 2 2 2 2 2 4 3 2 2 2" xfId="25085" xr:uid="{00000000-0005-0000-0000-000031600000}"/>
    <cellStyle name="Heading 1 2 2 2 2 2 2 4 3 2 2 3" xfId="25086" xr:uid="{00000000-0005-0000-0000-000032600000}"/>
    <cellStyle name="Heading 1 2 2 2 2 2 2 4 3 2 2 3 2" xfId="25087" xr:uid="{00000000-0005-0000-0000-000033600000}"/>
    <cellStyle name="Heading 1 2 2 2 2 2 2 4 3 2 2 4" xfId="25088" xr:uid="{00000000-0005-0000-0000-000034600000}"/>
    <cellStyle name="Heading 1 2 2 2 2 2 2 4 3 2 3" xfId="25089" xr:uid="{00000000-0005-0000-0000-000035600000}"/>
    <cellStyle name="Heading 1 2 2 2 2 2 2 4 3 2 3 2" xfId="25090" xr:uid="{00000000-0005-0000-0000-000036600000}"/>
    <cellStyle name="Heading 1 2 2 2 2 2 2 4 3 2 3 2 2" xfId="25091" xr:uid="{00000000-0005-0000-0000-000037600000}"/>
    <cellStyle name="Heading 1 2 2 2 2 2 2 4 3 2 4" xfId="25092" xr:uid="{00000000-0005-0000-0000-000038600000}"/>
    <cellStyle name="Heading 1 2 2 2 2 2 2 4 3 2 5" xfId="25093" xr:uid="{00000000-0005-0000-0000-000039600000}"/>
    <cellStyle name="Heading 1 2 2 2 2 2 2 4 3 2 6" xfId="25094" xr:uid="{00000000-0005-0000-0000-00003A600000}"/>
    <cellStyle name="Heading 1 2 2 2 2 2 2 4 3 2 7" xfId="25095" xr:uid="{00000000-0005-0000-0000-00003B600000}"/>
    <cellStyle name="Heading 1 2 2 2 2 2 2 4 3 3" xfId="25096" xr:uid="{00000000-0005-0000-0000-00003C600000}"/>
    <cellStyle name="Heading 1 2 2 2 2 2 2 4 3 3 2" xfId="25097" xr:uid="{00000000-0005-0000-0000-00003D600000}"/>
    <cellStyle name="Heading 1 2 2 2 2 2 2 4 3 3 3" xfId="25098" xr:uid="{00000000-0005-0000-0000-00003E600000}"/>
    <cellStyle name="Heading 1 2 2 2 2 2 2 4 3 3 3 2" xfId="25099" xr:uid="{00000000-0005-0000-0000-00003F600000}"/>
    <cellStyle name="Heading 1 2 2 2 2 2 2 4 3 3 4" xfId="25100" xr:uid="{00000000-0005-0000-0000-000040600000}"/>
    <cellStyle name="Heading 1 2 2 2 2 2 2 4 3 4" xfId="25101" xr:uid="{00000000-0005-0000-0000-000041600000}"/>
    <cellStyle name="Heading 1 2 2 2 2 2 2 4 3 4 2" xfId="25102" xr:uid="{00000000-0005-0000-0000-000042600000}"/>
    <cellStyle name="Heading 1 2 2 2 2 2 2 4 3 4 2 2" xfId="25103" xr:uid="{00000000-0005-0000-0000-000043600000}"/>
    <cellStyle name="Heading 1 2 2 2 2 2 2 4 3 5" xfId="25104" xr:uid="{00000000-0005-0000-0000-000044600000}"/>
    <cellStyle name="Heading 1 2 2 2 2 2 2 4 3 6" xfId="25105" xr:uid="{00000000-0005-0000-0000-000045600000}"/>
    <cellStyle name="Heading 1 2 2 2 2 2 2 4 3 7" xfId="25106" xr:uid="{00000000-0005-0000-0000-000046600000}"/>
    <cellStyle name="Heading 1 2 2 2 2 2 2 4 3 8" xfId="25107" xr:uid="{00000000-0005-0000-0000-000047600000}"/>
    <cellStyle name="Heading 1 2 2 2 2 2 2 4 4" xfId="25108" xr:uid="{00000000-0005-0000-0000-000048600000}"/>
    <cellStyle name="Heading 1 2 2 2 2 2 2 4 4 2" xfId="25109" xr:uid="{00000000-0005-0000-0000-000049600000}"/>
    <cellStyle name="Heading 1 2 2 2 2 2 2 4 4 2 2" xfId="25110" xr:uid="{00000000-0005-0000-0000-00004A600000}"/>
    <cellStyle name="Heading 1 2 2 2 2 2 2 4 4 2 3" xfId="25111" xr:uid="{00000000-0005-0000-0000-00004B600000}"/>
    <cellStyle name="Heading 1 2 2 2 2 2 2 4 4 2 3 2" xfId="25112" xr:uid="{00000000-0005-0000-0000-00004C600000}"/>
    <cellStyle name="Heading 1 2 2 2 2 2 2 4 4 2 4" xfId="25113" xr:uid="{00000000-0005-0000-0000-00004D600000}"/>
    <cellStyle name="Heading 1 2 2 2 2 2 2 4 4 3" xfId="25114" xr:uid="{00000000-0005-0000-0000-00004E600000}"/>
    <cellStyle name="Heading 1 2 2 2 2 2 2 4 4 3 2" xfId="25115" xr:uid="{00000000-0005-0000-0000-00004F600000}"/>
    <cellStyle name="Heading 1 2 2 2 2 2 2 4 4 3 2 2" xfId="25116" xr:uid="{00000000-0005-0000-0000-000050600000}"/>
    <cellStyle name="Heading 1 2 2 2 2 2 2 4 4 4" xfId="25117" xr:uid="{00000000-0005-0000-0000-000051600000}"/>
    <cellStyle name="Heading 1 2 2 2 2 2 2 4 4 5" xfId="25118" xr:uid="{00000000-0005-0000-0000-000052600000}"/>
    <cellStyle name="Heading 1 2 2 2 2 2 2 4 4 6" xfId="25119" xr:uid="{00000000-0005-0000-0000-000053600000}"/>
    <cellStyle name="Heading 1 2 2 2 2 2 2 4 4 7" xfId="25120" xr:uid="{00000000-0005-0000-0000-000054600000}"/>
    <cellStyle name="Heading 1 2 2 2 2 2 2 4 5" xfId="25121" xr:uid="{00000000-0005-0000-0000-000055600000}"/>
    <cellStyle name="Heading 1 2 2 2 2 2 2 4 5 2" xfId="25122" xr:uid="{00000000-0005-0000-0000-000056600000}"/>
    <cellStyle name="Heading 1 2 2 2 2 2 2 4 5 3" xfId="25123" xr:uid="{00000000-0005-0000-0000-000057600000}"/>
    <cellStyle name="Heading 1 2 2 2 2 2 2 4 5 3 2" xfId="25124" xr:uid="{00000000-0005-0000-0000-000058600000}"/>
    <cellStyle name="Heading 1 2 2 2 2 2 2 4 6" xfId="25125" xr:uid="{00000000-0005-0000-0000-000059600000}"/>
    <cellStyle name="Heading 1 2 2 2 2 2 2 4 7" xfId="25126" xr:uid="{00000000-0005-0000-0000-00005A600000}"/>
    <cellStyle name="Heading 1 2 2 2 2 2 2 4 8" xfId="25127" xr:uid="{00000000-0005-0000-0000-00005B600000}"/>
    <cellStyle name="Heading 1 2 2 2 2 2 2 4 9" xfId="25128" xr:uid="{00000000-0005-0000-0000-00005C600000}"/>
    <cellStyle name="Heading 1 2 2 2 2 2 2 5" xfId="25129" xr:uid="{00000000-0005-0000-0000-00005D600000}"/>
    <cellStyle name="Heading 1 2 2 2 2 2 2 5 2" xfId="25130" xr:uid="{00000000-0005-0000-0000-00005E600000}"/>
    <cellStyle name="Heading 1 2 2 2 2 2 2 5 2 2" xfId="25131" xr:uid="{00000000-0005-0000-0000-00005F600000}"/>
    <cellStyle name="Heading 1 2 2 2 2 2 2 5 2 2 2" xfId="25132" xr:uid="{00000000-0005-0000-0000-000060600000}"/>
    <cellStyle name="Heading 1 2 2 2 2 2 2 5 2 2 3" xfId="25133" xr:uid="{00000000-0005-0000-0000-000061600000}"/>
    <cellStyle name="Heading 1 2 2 2 2 2 2 5 2 2 3 2" xfId="25134" xr:uid="{00000000-0005-0000-0000-000062600000}"/>
    <cellStyle name="Heading 1 2 2 2 2 2 2 5 2 2 4" xfId="25135" xr:uid="{00000000-0005-0000-0000-000063600000}"/>
    <cellStyle name="Heading 1 2 2 2 2 2 2 5 2 3" xfId="25136" xr:uid="{00000000-0005-0000-0000-000064600000}"/>
    <cellStyle name="Heading 1 2 2 2 2 2 2 5 2 3 2" xfId="25137" xr:uid="{00000000-0005-0000-0000-000065600000}"/>
    <cellStyle name="Heading 1 2 2 2 2 2 2 5 2 3 2 2" xfId="25138" xr:uid="{00000000-0005-0000-0000-000066600000}"/>
    <cellStyle name="Heading 1 2 2 2 2 2 2 5 2 4" xfId="25139" xr:uid="{00000000-0005-0000-0000-000067600000}"/>
    <cellStyle name="Heading 1 2 2 2 2 2 2 5 2 5" xfId="25140" xr:uid="{00000000-0005-0000-0000-000068600000}"/>
    <cellStyle name="Heading 1 2 2 2 2 2 2 5 2 6" xfId="25141" xr:uid="{00000000-0005-0000-0000-000069600000}"/>
    <cellStyle name="Heading 1 2 2 2 2 2 2 5 2 7" xfId="25142" xr:uid="{00000000-0005-0000-0000-00006A600000}"/>
    <cellStyle name="Heading 1 2 2 2 2 2 2 5 3" xfId="25143" xr:uid="{00000000-0005-0000-0000-00006B600000}"/>
    <cellStyle name="Heading 1 2 2 2 2 2 2 5 3 2" xfId="25144" xr:uid="{00000000-0005-0000-0000-00006C600000}"/>
    <cellStyle name="Heading 1 2 2 2 2 2 2 5 3 3" xfId="25145" xr:uid="{00000000-0005-0000-0000-00006D600000}"/>
    <cellStyle name="Heading 1 2 2 2 2 2 2 5 3 3 2" xfId="25146" xr:uid="{00000000-0005-0000-0000-00006E600000}"/>
    <cellStyle name="Heading 1 2 2 2 2 2 2 5 3 4" xfId="25147" xr:uid="{00000000-0005-0000-0000-00006F600000}"/>
    <cellStyle name="Heading 1 2 2 2 2 2 2 5 4" xfId="25148" xr:uid="{00000000-0005-0000-0000-000070600000}"/>
    <cellStyle name="Heading 1 2 2 2 2 2 2 5 4 2" xfId="25149" xr:uid="{00000000-0005-0000-0000-000071600000}"/>
    <cellStyle name="Heading 1 2 2 2 2 2 2 5 4 2 2" xfId="25150" xr:uid="{00000000-0005-0000-0000-000072600000}"/>
    <cellStyle name="Heading 1 2 2 2 2 2 2 5 5" xfId="25151" xr:uid="{00000000-0005-0000-0000-000073600000}"/>
    <cellStyle name="Heading 1 2 2 2 2 2 2 5 6" xfId="25152" xr:uid="{00000000-0005-0000-0000-000074600000}"/>
    <cellStyle name="Heading 1 2 2 2 2 2 2 5 7" xfId="25153" xr:uid="{00000000-0005-0000-0000-000075600000}"/>
    <cellStyle name="Heading 1 2 2 2 2 2 2 5 8" xfId="25154" xr:uid="{00000000-0005-0000-0000-000076600000}"/>
    <cellStyle name="Heading 1 2 2 2 2 2 2 6" xfId="25155" xr:uid="{00000000-0005-0000-0000-000077600000}"/>
    <cellStyle name="Heading 1 2 2 2 2 2 2 6 2" xfId="25156" xr:uid="{00000000-0005-0000-0000-000078600000}"/>
    <cellStyle name="Heading 1 2 2 2 2 2 2 6 2 2" xfId="25157" xr:uid="{00000000-0005-0000-0000-000079600000}"/>
    <cellStyle name="Heading 1 2 2 2 2 2 2 6 2 3" xfId="25158" xr:uid="{00000000-0005-0000-0000-00007A600000}"/>
    <cellStyle name="Heading 1 2 2 2 2 2 2 6 2 3 2" xfId="25159" xr:uid="{00000000-0005-0000-0000-00007B600000}"/>
    <cellStyle name="Heading 1 2 2 2 2 2 2 6 2 4" xfId="25160" xr:uid="{00000000-0005-0000-0000-00007C600000}"/>
    <cellStyle name="Heading 1 2 2 2 2 2 2 6 3" xfId="25161" xr:uid="{00000000-0005-0000-0000-00007D600000}"/>
    <cellStyle name="Heading 1 2 2 2 2 2 2 6 3 2" xfId="25162" xr:uid="{00000000-0005-0000-0000-00007E600000}"/>
    <cellStyle name="Heading 1 2 2 2 2 2 2 6 3 2 2" xfId="25163" xr:uid="{00000000-0005-0000-0000-00007F600000}"/>
    <cellStyle name="Heading 1 2 2 2 2 2 2 6 4" xfId="25164" xr:uid="{00000000-0005-0000-0000-000080600000}"/>
    <cellStyle name="Heading 1 2 2 2 2 2 2 6 5" xfId="25165" xr:uid="{00000000-0005-0000-0000-000081600000}"/>
    <cellStyle name="Heading 1 2 2 2 2 2 2 6 6" xfId="25166" xr:uid="{00000000-0005-0000-0000-000082600000}"/>
    <cellStyle name="Heading 1 2 2 2 2 2 2 6 7" xfId="25167" xr:uid="{00000000-0005-0000-0000-000083600000}"/>
    <cellStyle name="Heading 1 2 2 2 2 2 2 7" xfId="25168" xr:uid="{00000000-0005-0000-0000-000084600000}"/>
    <cellStyle name="Heading 1 2 2 2 2 2 2 7 2" xfId="25169" xr:uid="{00000000-0005-0000-0000-000085600000}"/>
    <cellStyle name="Heading 1 2 2 2 2 2 2 7 3" xfId="25170" xr:uid="{00000000-0005-0000-0000-000086600000}"/>
    <cellStyle name="Heading 1 2 2 2 2 2 2 7 3 2" xfId="25171" xr:uid="{00000000-0005-0000-0000-000087600000}"/>
    <cellStyle name="Heading 1 2 2 2 2 2 2 8" xfId="25172" xr:uid="{00000000-0005-0000-0000-000088600000}"/>
    <cellStyle name="Heading 1 2 2 2 2 2 2 9" xfId="25173" xr:uid="{00000000-0005-0000-0000-000089600000}"/>
    <cellStyle name="Heading 1 2 2 2 2 2 3" xfId="25174" xr:uid="{00000000-0005-0000-0000-00008A600000}"/>
    <cellStyle name="Heading 1 2 2 2 2 2 3 2" xfId="25175" xr:uid="{00000000-0005-0000-0000-00008B600000}"/>
    <cellStyle name="Heading 1 2 2 2 2 2 3 2 2" xfId="25176" xr:uid="{00000000-0005-0000-0000-00008C600000}"/>
    <cellStyle name="Heading 1 2 2 2 2 2 3 2 2 2" xfId="25177" xr:uid="{00000000-0005-0000-0000-00008D600000}"/>
    <cellStyle name="Heading 1 2 2 2 2 2 3 2 2 2 2" xfId="25178" xr:uid="{00000000-0005-0000-0000-00008E600000}"/>
    <cellStyle name="Heading 1 2 2 2 2 2 3 2 2 2 2 2" xfId="25179" xr:uid="{00000000-0005-0000-0000-00008F600000}"/>
    <cellStyle name="Heading 1 2 2 2 2 2 3 2 2 2 2 3" xfId="25180" xr:uid="{00000000-0005-0000-0000-000090600000}"/>
    <cellStyle name="Heading 1 2 2 2 2 2 3 2 2 2 2 3 2" xfId="25181" xr:uid="{00000000-0005-0000-0000-000091600000}"/>
    <cellStyle name="Heading 1 2 2 2 2 2 3 2 2 2 2 4" xfId="25182" xr:uid="{00000000-0005-0000-0000-000092600000}"/>
    <cellStyle name="Heading 1 2 2 2 2 2 3 2 2 2 3" xfId="25183" xr:uid="{00000000-0005-0000-0000-000093600000}"/>
    <cellStyle name="Heading 1 2 2 2 2 2 3 2 2 2 3 2" xfId="25184" xr:uid="{00000000-0005-0000-0000-000094600000}"/>
    <cellStyle name="Heading 1 2 2 2 2 2 3 2 2 2 3 2 2" xfId="25185" xr:uid="{00000000-0005-0000-0000-000095600000}"/>
    <cellStyle name="Heading 1 2 2 2 2 2 3 2 2 2 4" xfId="25186" xr:uid="{00000000-0005-0000-0000-000096600000}"/>
    <cellStyle name="Heading 1 2 2 2 2 2 3 2 2 2 5" xfId="25187" xr:uid="{00000000-0005-0000-0000-000097600000}"/>
    <cellStyle name="Heading 1 2 2 2 2 2 3 2 2 2 6" xfId="25188" xr:uid="{00000000-0005-0000-0000-000098600000}"/>
    <cellStyle name="Heading 1 2 2 2 2 2 3 2 2 2 7" xfId="25189" xr:uid="{00000000-0005-0000-0000-000099600000}"/>
    <cellStyle name="Heading 1 2 2 2 2 2 3 2 2 3" xfId="25190" xr:uid="{00000000-0005-0000-0000-00009A600000}"/>
    <cellStyle name="Heading 1 2 2 2 2 2 3 2 2 3 2" xfId="25191" xr:uid="{00000000-0005-0000-0000-00009B600000}"/>
    <cellStyle name="Heading 1 2 2 2 2 2 3 2 2 3 3" xfId="25192" xr:uid="{00000000-0005-0000-0000-00009C600000}"/>
    <cellStyle name="Heading 1 2 2 2 2 2 3 2 2 3 3 2" xfId="25193" xr:uid="{00000000-0005-0000-0000-00009D600000}"/>
    <cellStyle name="Heading 1 2 2 2 2 2 3 2 2 3 4" xfId="25194" xr:uid="{00000000-0005-0000-0000-00009E600000}"/>
    <cellStyle name="Heading 1 2 2 2 2 2 3 2 2 4" xfId="25195" xr:uid="{00000000-0005-0000-0000-00009F600000}"/>
    <cellStyle name="Heading 1 2 2 2 2 2 3 2 2 4 2" xfId="25196" xr:uid="{00000000-0005-0000-0000-0000A0600000}"/>
    <cellStyle name="Heading 1 2 2 2 2 2 3 2 2 4 2 2" xfId="25197" xr:uid="{00000000-0005-0000-0000-0000A1600000}"/>
    <cellStyle name="Heading 1 2 2 2 2 2 3 2 2 5" xfId="25198" xr:uid="{00000000-0005-0000-0000-0000A2600000}"/>
    <cellStyle name="Heading 1 2 2 2 2 2 3 2 2 6" xfId="25199" xr:uid="{00000000-0005-0000-0000-0000A3600000}"/>
    <cellStyle name="Heading 1 2 2 2 2 2 3 2 2 7" xfId="25200" xr:uid="{00000000-0005-0000-0000-0000A4600000}"/>
    <cellStyle name="Heading 1 2 2 2 2 2 3 2 2 8" xfId="25201" xr:uid="{00000000-0005-0000-0000-0000A5600000}"/>
    <cellStyle name="Heading 1 2 2 2 2 2 3 2 3" xfId="25202" xr:uid="{00000000-0005-0000-0000-0000A6600000}"/>
    <cellStyle name="Heading 1 2 2 2 2 2 3 2 3 2" xfId="25203" xr:uid="{00000000-0005-0000-0000-0000A7600000}"/>
    <cellStyle name="Heading 1 2 2 2 2 2 3 2 3 2 2" xfId="25204" xr:uid="{00000000-0005-0000-0000-0000A8600000}"/>
    <cellStyle name="Heading 1 2 2 2 2 2 3 2 3 2 3" xfId="25205" xr:uid="{00000000-0005-0000-0000-0000A9600000}"/>
    <cellStyle name="Heading 1 2 2 2 2 2 3 2 3 2 3 2" xfId="25206" xr:uid="{00000000-0005-0000-0000-0000AA600000}"/>
    <cellStyle name="Heading 1 2 2 2 2 2 3 2 3 2 4" xfId="25207" xr:uid="{00000000-0005-0000-0000-0000AB600000}"/>
    <cellStyle name="Heading 1 2 2 2 2 2 3 2 3 3" xfId="25208" xr:uid="{00000000-0005-0000-0000-0000AC600000}"/>
    <cellStyle name="Heading 1 2 2 2 2 2 3 2 3 3 2" xfId="25209" xr:uid="{00000000-0005-0000-0000-0000AD600000}"/>
    <cellStyle name="Heading 1 2 2 2 2 2 3 2 3 3 2 2" xfId="25210" xr:uid="{00000000-0005-0000-0000-0000AE600000}"/>
    <cellStyle name="Heading 1 2 2 2 2 2 3 2 3 4" xfId="25211" xr:uid="{00000000-0005-0000-0000-0000AF600000}"/>
    <cellStyle name="Heading 1 2 2 2 2 2 3 2 3 5" xfId="25212" xr:uid="{00000000-0005-0000-0000-0000B0600000}"/>
    <cellStyle name="Heading 1 2 2 2 2 2 3 2 3 6" xfId="25213" xr:uid="{00000000-0005-0000-0000-0000B1600000}"/>
    <cellStyle name="Heading 1 2 2 2 2 2 3 2 3 7" xfId="25214" xr:uid="{00000000-0005-0000-0000-0000B2600000}"/>
    <cellStyle name="Heading 1 2 2 2 2 2 3 2 4" xfId="25215" xr:uid="{00000000-0005-0000-0000-0000B3600000}"/>
    <cellStyle name="Heading 1 2 2 2 2 2 3 2 4 2" xfId="25216" xr:uid="{00000000-0005-0000-0000-0000B4600000}"/>
    <cellStyle name="Heading 1 2 2 2 2 2 3 2 4 3" xfId="25217" xr:uid="{00000000-0005-0000-0000-0000B5600000}"/>
    <cellStyle name="Heading 1 2 2 2 2 2 3 2 4 3 2" xfId="25218" xr:uid="{00000000-0005-0000-0000-0000B6600000}"/>
    <cellStyle name="Heading 1 2 2 2 2 2 3 2 5" xfId="25219" xr:uid="{00000000-0005-0000-0000-0000B7600000}"/>
    <cellStyle name="Heading 1 2 2 2 2 2 3 3" xfId="25220" xr:uid="{00000000-0005-0000-0000-0000B8600000}"/>
    <cellStyle name="Heading 1 2 2 2 2 2 3 3 2" xfId="25221" xr:uid="{00000000-0005-0000-0000-0000B9600000}"/>
    <cellStyle name="Heading 1 2 2 2 2 2 3 3 2 2" xfId="25222" xr:uid="{00000000-0005-0000-0000-0000BA600000}"/>
    <cellStyle name="Heading 1 2 2 2 2 2 3 3 2 2 2" xfId="25223" xr:uid="{00000000-0005-0000-0000-0000BB600000}"/>
    <cellStyle name="Heading 1 2 2 2 2 2 3 3 2 2 3" xfId="25224" xr:uid="{00000000-0005-0000-0000-0000BC600000}"/>
    <cellStyle name="Heading 1 2 2 2 2 2 3 3 2 2 3 2" xfId="25225" xr:uid="{00000000-0005-0000-0000-0000BD600000}"/>
    <cellStyle name="Heading 1 2 2 2 2 2 3 3 2 2 4" xfId="25226" xr:uid="{00000000-0005-0000-0000-0000BE600000}"/>
    <cellStyle name="Heading 1 2 2 2 2 2 3 3 2 3" xfId="25227" xr:uid="{00000000-0005-0000-0000-0000BF600000}"/>
    <cellStyle name="Heading 1 2 2 2 2 2 3 3 2 3 2" xfId="25228" xr:uid="{00000000-0005-0000-0000-0000C0600000}"/>
    <cellStyle name="Heading 1 2 2 2 2 2 3 3 2 3 2 2" xfId="25229" xr:uid="{00000000-0005-0000-0000-0000C1600000}"/>
    <cellStyle name="Heading 1 2 2 2 2 2 3 3 2 4" xfId="25230" xr:uid="{00000000-0005-0000-0000-0000C2600000}"/>
    <cellStyle name="Heading 1 2 2 2 2 2 3 3 2 5" xfId="25231" xr:uid="{00000000-0005-0000-0000-0000C3600000}"/>
    <cellStyle name="Heading 1 2 2 2 2 2 3 3 2 6" xfId="25232" xr:uid="{00000000-0005-0000-0000-0000C4600000}"/>
    <cellStyle name="Heading 1 2 2 2 2 2 3 3 2 7" xfId="25233" xr:uid="{00000000-0005-0000-0000-0000C5600000}"/>
    <cellStyle name="Heading 1 2 2 2 2 2 3 3 3" xfId="25234" xr:uid="{00000000-0005-0000-0000-0000C6600000}"/>
    <cellStyle name="Heading 1 2 2 2 2 2 3 3 3 2" xfId="25235" xr:uid="{00000000-0005-0000-0000-0000C7600000}"/>
    <cellStyle name="Heading 1 2 2 2 2 2 3 3 3 3" xfId="25236" xr:uid="{00000000-0005-0000-0000-0000C8600000}"/>
    <cellStyle name="Heading 1 2 2 2 2 2 3 3 3 3 2" xfId="25237" xr:uid="{00000000-0005-0000-0000-0000C9600000}"/>
    <cellStyle name="Heading 1 2 2 2 2 2 3 3 3 4" xfId="25238" xr:uid="{00000000-0005-0000-0000-0000CA600000}"/>
    <cellStyle name="Heading 1 2 2 2 2 2 3 3 4" xfId="25239" xr:uid="{00000000-0005-0000-0000-0000CB600000}"/>
    <cellStyle name="Heading 1 2 2 2 2 2 3 3 4 2" xfId="25240" xr:uid="{00000000-0005-0000-0000-0000CC600000}"/>
    <cellStyle name="Heading 1 2 2 2 2 2 3 3 4 2 2" xfId="25241" xr:uid="{00000000-0005-0000-0000-0000CD600000}"/>
    <cellStyle name="Heading 1 2 2 2 2 2 3 3 5" xfId="25242" xr:uid="{00000000-0005-0000-0000-0000CE600000}"/>
    <cellStyle name="Heading 1 2 2 2 2 2 3 3 6" xfId="25243" xr:uid="{00000000-0005-0000-0000-0000CF600000}"/>
    <cellStyle name="Heading 1 2 2 2 2 2 3 3 7" xfId="25244" xr:uid="{00000000-0005-0000-0000-0000D0600000}"/>
    <cellStyle name="Heading 1 2 2 2 2 2 3 3 8" xfId="25245" xr:uid="{00000000-0005-0000-0000-0000D1600000}"/>
    <cellStyle name="Heading 1 2 2 2 2 2 3 4" xfId="25246" xr:uid="{00000000-0005-0000-0000-0000D2600000}"/>
    <cellStyle name="Heading 1 2 2 2 2 2 3 4 2" xfId="25247" xr:uid="{00000000-0005-0000-0000-0000D3600000}"/>
    <cellStyle name="Heading 1 2 2 2 2 2 3 4 2 2" xfId="25248" xr:uid="{00000000-0005-0000-0000-0000D4600000}"/>
    <cellStyle name="Heading 1 2 2 2 2 2 3 4 2 3" xfId="25249" xr:uid="{00000000-0005-0000-0000-0000D5600000}"/>
    <cellStyle name="Heading 1 2 2 2 2 2 3 4 2 3 2" xfId="25250" xr:uid="{00000000-0005-0000-0000-0000D6600000}"/>
    <cellStyle name="Heading 1 2 2 2 2 2 3 4 2 4" xfId="25251" xr:uid="{00000000-0005-0000-0000-0000D7600000}"/>
    <cellStyle name="Heading 1 2 2 2 2 2 3 4 3" xfId="25252" xr:uid="{00000000-0005-0000-0000-0000D8600000}"/>
    <cellStyle name="Heading 1 2 2 2 2 2 3 4 3 2" xfId="25253" xr:uid="{00000000-0005-0000-0000-0000D9600000}"/>
    <cellStyle name="Heading 1 2 2 2 2 2 3 4 3 2 2" xfId="25254" xr:uid="{00000000-0005-0000-0000-0000DA600000}"/>
    <cellStyle name="Heading 1 2 2 2 2 2 3 4 4" xfId="25255" xr:uid="{00000000-0005-0000-0000-0000DB600000}"/>
    <cellStyle name="Heading 1 2 2 2 2 2 3 4 5" xfId="25256" xr:uid="{00000000-0005-0000-0000-0000DC600000}"/>
    <cellStyle name="Heading 1 2 2 2 2 2 3 4 6" xfId="25257" xr:uid="{00000000-0005-0000-0000-0000DD600000}"/>
    <cellStyle name="Heading 1 2 2 2 2 2 3 4 7" xfId="25258" xr:uid="{00000000-0005-0000-0000-0000DE600000}"/>
    <cellStyle name="Heading 1 2 2 2 2 2 3 5" xfId="25259" xr:uid="{00000000-0005-0000-0000-0000DF600000}"/>
    <cellStyle name="Heading 1 2 2 2 2 2 3 5 2" xfId="25260" xr:uid="{00000000-0005-0000-0000-0000E0600000}"/>
    <cellStyle name="Heading 1 2 2 2 2 2 3 5 3" xfId="25261" xr:uid="{00000000-0005-0000-0000-0000E1600000}"/>
    <cellStyle name="Heading 1 2 2 2 2 2 3 5 3 2" xfId="25262" xr:uid="{00000000-0005-0000-0000-0000E2600000}"/>
    <cellStyle name="Heading 1 2 2 2 2 2 3 6" xfId="25263" xr:uid="{00000000-0005-0000-0000-0000E3600000}"/>
    <cellStyle name="Heading 1 2 2 2 2 2 3 7" xfId="25264" xr:uid="{00000000-0005-0000-0000-0000E4600000}"/>
    <cellStyle name="Heading 1 2 2 2 2 2 3 8" xfId="25265" xr:uid="{00000000-0005-0000-0000-0000E5600000}"/>
    <cellStyle name="Heading 1 2 2 2 2 2 3 9" xfId="25266" xr:uid="{00000000-0005-0000-0000-0000E6600000}"/>
    <cellStyle name="Heading 1 2 2 2 2 2 4" xfId="25267" xr:uid="{00000000-0005-0000-0000-0000E7600000}"/>
    <cellStyle name="Heading 1 2 2 2 2 2 4 2" xfId="25268" xr:uid="{00000000-0005-0000-0000-0000E8600000}"/>
    <cellStyle name="Heading 1 2 2 2 2 2 4 2 2" xfId="25269" xr:uid="{00000000-0005-0000-0000-0000E9600000}"/>
    <cellStyle name="Heading 1 2 2 2 2 2 4 2 2 2" xfId="25270" xr:uid="{00000000-0005-0000-0000-0000EA600000}"/>
    <cellStyle name="Heading 1 2 2 2 2 2 4 2 2 2 2" xfId="25271" xr:uid="{00000000-0005-0000-0000-0000EB600000}"/>
    <cellStyle name="Heading 1 2 2 2 2 2 4 2 2 2 2 2" xfId="25272" xr:uid="{00000000-0005-0000-0000-0000EC600000}"/>
    <cellStyle name="Heading 1 2 2 2 2 2 4 2 2 2 2 3" xfId="25273" xr:uid="{00000000-0005-0000-0000-0000ED600000}"/>
    <cellStyle name="Heading 1 2 2 2 2 2 4 2 2 2 2 3 2" xfId="25274" xr:uid="{00000000-0005-0000-0000-0000EE600000}"/>
    <cellStyle name="Heading 1 2 2 2 2 2 4 2 2 2 2 4" xfId="25275" xr:uid="{00000000-0005-0000-0000-0000EF600000}"/>
    <cellStyle name="Heading 1 2 2 2 2 2 4 2 2 2 3" xfId="25276" xr:uid="{00000000-0005-0000-0000-0000F0600000}"/>
    <cellStyle name="Heading 1 2 2 2 2 2 4 2 2 2 3 2" xfId="25277" xr:uid="{00000000-0005-0000-0000-0000F1600000}"/>
    <cellStyle name="Heading 1 2 2 2 2 2 4 2 2 2 3 2 2" xfId="25278" xr:uid="{00000000-0005-0000-0000-0000F2600000}"/>
    <cellStyle name="Heading 1 2 2 2 2 2 4 2 2 2 4" xfId="25279" xr:uid="{00000000-0005-0000-0000-0000F3600000}"/>
    <cellStyle name="Heading 1 2 2 2 2 2 4 2 2 2 5" xfId="25280" xr:uid="{00000000-0005-0000-0000-0000F4600000}"/>
    <cellStyle name="Heading 1 2 2 2 2 2 4 2 2 2 6" xfId="25281" xr:uid="{00000000-0005-0000-0000-0000F5600000}"/>
    <cellStyle name="Heading 1 2 2 2 2 2 4 2 2 2 7" xfId="25282" xr:uid="{00000000-0005-0000-0000-0000F6600000}"/>
    <cellStyle name="Heading 1 2 2 2 2 2 4 2 2 3" xfId="25283" xr:uid="{00000000-0005-0000-0000-0000F7600000}"/>
    <cellStyle name="Heading 1 2 2 2 2 2 4 2 2 3 2" xfId="25284" xr:uid="{00000000-0005-0000-0000-0000F8600000}"/>
    <cellStyle name="Heading 1 2 2 2 2 2 4 2 2 3 3" xfId="25285" xr:uid="{00000000-0005-0000-0000-0000F9600000}"/>
    <cellStyle name="Heading 1 2 2 2 2 2 4 2 2 3 3 2" xfId="25286" xr:uid="{00000000-0005-0000-0000-0000FA600000}"/>
    <cellStyle name="Heading 1 2 2 2 2 2 4 2 2 3 4" xfId="25287" xr:uid="{00000000-0005-0000-0000-0000FB600000}"/>
    <cellStyle name="Heading 1 2 2 2 2 2 4 2 2 4" xfId="25288" xr:uid="{00000000-0005-0000-0000-0000FC600000}"/>
    <cellStyle name="Heading 1 2 2 2 2 2 4 2 2 4 2" xfId="25289" xr:uid="{00000000-0005-0000-0000-0000FD600000}"/>
    <cellStyle name="Heading 1 2 2 2 2 2 4 2 2 4 2 2" xfId="25290" xr:uid="{00000000-0005-0000-0000-0000FE600000}"/>
    <cellStyle name="Heading 1 2 2 2 2 2 4 2 2 5" xfId="25291" xr:uid="{00000000-0005-0000-0000-0000FF600000}"/>
    <cellStyle name="Heading 1 2 2 2 2 2 4 2 2 6" xfId="25292" xr:uid="{00000000-0005-0000-0000-000000610000}"/>
    <cellStyle name="Heading 1 2 2 2 2 2 4 2 2 7" xfId="25293" xr:uid="{00000000-0005-0000-0000-000001610000}"/>
    <cellStyle name="Heading 1 2 2 2 2 2 4 2 2 8" xfId="25294" xr:uid="{00000000-0005-0000-0000-000002610000}"/>
    <cellStyle name="Heading 1 2 2 2 2 2 4 2 3" xfId="25295" xr:uid="{00000000-0005-0000-0000-000003610000}"/>
    <cellStyle name="Heading 1 2 2 2 2 2 4 2 3 2" xfId="25296" xr:uid="{00000000-0005-0000-0000-000004610000}"/>
    <cellStyle name="Heading 1 2 2 2 2 2 4 2 3 2 2" xfId="25297" xr:uid="{00000000-0005-0000-0000-000005610000}"/>
    <cellStyle name="Heading 1 2 2 2 2 2 4 2 3 2 3" xfId="25298" xr:uid="{00000000-0005-0000-0000-000006610000}"/>
    <cellStyle name="Heading 1 2 2 2 2 2 4 2 3 2 3 2" xfId="25299" xr:uid="{00000000-0005-0000-0000-000007610000}"/>
    <cellStyle name="Heading 1 2 2 2 2 2 4 2 3 2 4" xfId="25300" xr:uid="{00000000-0005-0000-0000-000008610000}"/>
    <cellStyle name="Heading 1 2 2 2 2 2 4 2 3 3" xfId="25301" xr:uid="{00000000-0005-0000-0000-000009610000}"/>
    <cellStyle name="Heading 1 2 2 2 2 2 4 2 3 3 2" xfId="25302" xr:uid="{00000000-0005-0000-0000-00000A610000}"/>
    <cellStyle name="Heading 1 2 2 2 2 2 4 2 3 3 2 2" xfId="25303" xr:uid="{00000000-0005-0000-0000-00000B610000}"/>
    <cellStyle name="Heading 1 2 2 2 2 2 4 2 3 4" xfId="25304" xr:uid="{00000000-0005-0000-0000-00000C610000}"/>
    <cellStyle name="Heading 1 2 2 2 2 2 4 2 3 5" xfId="25305" xr:uid="{00000000-0005-0000-0000-00000D610000}"/>
    <cellStyle name="Heading 1 2 2 2 2 2 4 2 3 6" xfId="25306" xr:uid="{00000000-0005-0000-0000-00000E610000}"/>
    <cellStyle name="Heading 1 2 2 2 2 2 4 2 3 7" xfId="25307" xr:uid="{00000000-0005-0000-0000-00000F610000}"/>
    <cellStyle name="Heading 1 2 2 2 2 2 4 2 4" xfId="25308" xr:uid="{00000000-0005-0000-0000-000010610000}"/>
    <cellStyle name="Heading 1 2 2 2 2 2 4 2 4 2" xfId="25309" xr:uid="{00000000-0005-0000-0000-000011610000}"/>
    <cellStyle name="Heading 1 2 2 2 2 2 4 2 4 3" xfId="25310" xr:uid="{00000000-0005-0000-0000-000012610000}"/>
    <cellStyle name="Heading 1 2 2 2 2 2 4 2 4 3 2" xfId="25311" xr:uid="{00000000-0005-0000-0000-000013610000}"/>
    <cellStyle name="Heading 1 2 2 2 2 2 4 2 5" xfId="25312" xr:uid="{00000000-0005-0000-0000-000014610000}"/>
    <cellStyle name="Heading 1 2 2 2 2 2 4 3" xfId="25313" xr:uid="{00000000-0005-0000-0000-000015610000}"/>
    <cellStyle name="Heading 1 2 2 2 2 2 4 3 2" xfId="25314" xr:uid="{00000000-0005-0000-0000-000016610000}"/>
    <cellStyle name="Heading 1 2 2 2 2 2 4 3 2 2" xfId="25315" xr:uid="{00000000-0005-0000-0000-000017610000}"/>
    <cellStyle name="Heading 1 2 2 2 2 2 4 3 2 2 2" xfId="25316" xr:uid="{00000000-0005-0000-0000-000018610000}"/>
    <cellStyle name="Heading 1 2 2 2 2 2 4 3 2 2 3" xfId="25317" xr:uid="{00000000-0005-0000-0000-000019610000}"/>
    <cellStyle name="Heading 1 2 2 2 2 2 4 3 2 2 3 2" xfId="25318" xr:uid="{00000000-0005-0000-0000-00001A610000}"/>
    <cellStyle name="Heading 1 2 2 2 2 2 4 3 2 2 4" xfId="25319" xr:uid="{00000000-0005-0000-0000-00001B610000}"/>
    <cellStyle name="Heading 1 2 2 2 2 2 4 3 2 3" xfId="25320" xr:uid="{00000000-0005-0000-0000-00001C610000}"/>
    <cellStyle name="Heading 1 2 2 2 2 2 4 3 2 3 2" xfId="25321" xr:uid="{00000000-0005-0000-0000-00001D610000}"/>
    <cellStyle name="Heading 1 2 2 2 2 2 4 3 2 3 2 2" xfId="25322" xr:uid="{00000000-0005-0000-0000-00001E610000}"/>
    <cellStyle name="Heading 1 2 2 2 2 2 4 3 2 4" xfId="25323" xr:uid="{00000000-0005-0000-0000-00001F610000}"/>
    <cellStyle name="Heading 1 2 2 2 2 2 4 3 2 5" xfId="25324" xr:uid="{00000000-0005-0000-0000-000020610000}"/>
    <cellStyle name="Heading 1 2 2 2 2 2 4 3 2 6" xfId="25325" xr:uid="{00000000-0005-0000-0000-000021610000}"/>
    <cellStyle name="Heading 1 2 2 2 2 2 4 3 2 7" xfId="25326" xr:uid="{00000000-0005-0000-0000-000022610000}"/>
    <cellStyle name="Heading 1 2 2 2 2 2 4 3 3" xfId="25327" xr:uid="{00000000-0005-0000-0000-000023610000}"/>
    <cellStyle name="Heading 1 2 2 2 2 2 4 3 3 2" xfId="25328" xr:uid="{00000000-0005-0000-0000-000024610000}"/>
    <cellStyle name="Heading 1 2 2 2 2 2 4 3 3 3" xfId="25329" xr:uid="{00000000-0005-0000-0000-000025610000}"/>
    <cellStyle name="Heading 1 2 2 2 2 2 4 3 3 3 2" xfId="25330" xr:uid="{00000000-0005-0000-0000-000026610000}"/>
    <cellStyle name="Heading 1 2 2 2 2 2 4 3 3 4" xfId="25331" xr:uid="{00000000-0005-0000-0000-000027610000}"/>
    <cellStyle name="Heading 1 2 2 2 2 2 4 3 4" xfId="25332" xr:uid="{00000000-0005-0000-0000-000028610000}"/>
    <cellStyle name="Heading 1 2 2 2 2 2 4 3 4 2" xfId="25333" xr:uid="{00000000-0005-0000-0000-000029610000}"/>
    <cellStyle name="Heading 1 2 2 2 2 2 4 3 4 2 2" xfId="25334" xr:uid="{00000000-0005-0000-0000-00002A610000}"/>
    <cellStyle name="Heading 1 2 2 2 2 2 4 3 5" xfId="25335" xr:uid="{00000000-0005-0000-0000-00002B610000}"/>
    <cellStyle name="Heading 1 2 2 2 2 2 4 3 6" xfId="25336" xr:uid="{00000000-0005-0000-0000-00002C610000}"/>
    <cellStyle name="Heading 1 2 2 2 2 2 4 3 7" xfId="25337" xr:uid="{00000000-0005-0000-0000-00002D610000}"/>
    <cellStyle name="Heading 1 2 2 2 2 2 4 3 8" xfId="25338" xr:uid="{00000000-0005-0000-0000-00002E610000}"/>
    <cellStyle name="Heading 1 2 2 2 2 2 4 4" xfId="25339" xr:uid="{00000000-0005-0000-0000-00002F610000}"/>
    <cellStyle name="Heading 1 2 2 2 2 2 4 4 2" xfId="25340" xr:uid="{00000000-0005-0000-0000-000030610000}"/>
    <cellStyle name="Heading 1 2 2 2 2 2 4 4 2 2" xfId="25341" xr:uid="{00000000-0005-0000-0000-000031610000}"/>
    <cellStyle name="Heading 1 2 2 2 2 2 4 4 2 3" xfId="25342" xr:uid="{00000000-0005-0000-0000-000032610000}"/>
    <cellStyle name="Heading 1 2 2 2 2 2 4 4 2 3 2" xfId="25343" xr:uid="{00000000-0005-0000-0000-000033610000}"/>
    <cellStyle name="Heading 1 2 2 2 2 2 4 4 2 4" xfId="25344" xr:uid="{00000000-0005-0000-0000-000034610000}"/>
    <cellStyle name="Heading 1 2 2 2 2 2 4 4 3" xfId="25345" xr:uid="{00000000-0005-0000-0000-000035610000}"/>
    <cellStyle name="Heading 1 2 2 2 2 2 4 4 3 2" xfId="25346" xr:uid="{00000000-0005-0000-0000-000036610000}"/>
    <cellStyle name="Heading 1 2 2 2 2 2 4 4 3 2 2" xfId="25347" xr:uid="{00000000-0005-0000-0000-000037610000}"/>
    <cellStyle name="Heading 1 2 2 2 2 2 4 4 4" xfId="25348" xr:uid="{00000000-0005-0000-0000-000038610000}"/>
    <cellStyle name="Heading 1 2 2 2 2 2 4 4 5" xfId="25349" xr:uid="{00000000-0005-0000-0000-000039610000}"/>
    <cellStyle name="Heading 1 2 2 2 2 2 4 4 6" xfId="25350" xr:uid="{00000000-0005-0000-0000-00003A610000}"/>
    <cellStyle name="Heading 1 2 2 2 2 2 4 4 7" xfId="25351" xr:uid="{00000000-0005-0000-0000-00003B610000}"/>
    <cellStyle name="Heading 1 2 2 2 2 2 4 5" xfId="25352" xr:uid="{00000000-0005-0000-0000-00003C610000}"/>
    <cellStyle name="Heading 1 2 2 2 2 2 4 5 2" xfId="25353" xr:uid="{00000000-0005-0000-0000-00003D610000}"/>
    <cellStyle name="Heading 1 2 2 2 2 2 4 5 3" xfId="25354" xr:uid="{00000000-0005-0000-0000-00003E610000}"/>
    <cellStyle name="Heading 1 2 2 2 2 2 4 5 3 2" xfId="25355" xr:uid="{00000000-0005-0000-0000-00003F610000}"/>
    <cellStyle name="Heading 1 2 2 2 2 2 4 6" xfId="25356" xr:uid="{00000000-0005-0000-0000-000040610000}"/>
    <cellStyle name="Heading 1 2 2 2 2 2 4 7" xfId="25357" xr:uid="{00000000-0005-0000-0000-000041610000}"/>
    <cellStyle name="Heading 1 2 2 2 2 2 4 8" xfId="25358" xr:uid="{00000000-0005-0000-0000-000042610000}"/>
    <cellStyle name="Heading 1 2 2 2 2 2 4 9" xfId="25359" xr:uid="{00000000-0005-0000-0000-000043610000}"/>
    <cellStyle name="Heading 1 2 2 2 2 2 5" xfId="25360" xr:uid="{00000000-0005-0000-0000-000044610000}"/>
    <cellStyle name="Heading 1 2 2 2 2 2 5 2" xfId="25361" xr:uid="{00000000-0005-0000-0000-000045610000}"/>
    <cellStyle name="Heading 1 2 2 2 2 2 5 2 2" xfId="25362" xr:uid="{00000000-0005-0000-0000-000046610000}"/>
    <cellStyle name="Heading 1 2 2 2 2 2 5 2 2 2" xfId="25363" xr:uid="{00000000-0005-0000-0000-000047610000}"/>
    <cellStyle name="Heading 1 2 2 2 2 2 5 2 2 3" xfId="25364" xr:uid="{00000000-0005-0000-0000-000048610000}"/>
    <cellStyle name="Heading 1 2 2 2 2 2 5 2 2 3 2" xfId="25365" xr:uid="{00000000-0005-0000-0000-000049610000}"/>
    <cellStyle name="Heading 1 2 2 2 2 2 5 2 2 4" xfId="25366" xr:uid="{00000000-0005-0000-0000-00004A610000}"/>
    <cellStyle name="Heading 1 2 2 2 2 2 5 2 3" xfId="25367" xr:uid="{00000000-0005-0000-0000-00004B610000}"/>
    <cellStyle name="Heading 1 2 2 2 2 2 5 2 3 2" xfId="25368" xr:uid="{00000000-0005-0000-0000-00004C610000}"/>
    <cellStyle name="Heading 1 2 2 2 2 2 5 2 3 2 2" xfId="25369" xr:uid="{00000000-0005-0000-0000-00004D610000}"/>
    <cellStyle name="Heading 1 2 2 2 2 2 5 2 4" xfId="25370" xr:uid="{00000000-0005-0000-0000-00004E610000}"/>
    <cellStyle name="Heading 1 2 2 2 2 2 5 2 5" xfId="25371" xr:uid="{00000000-0005-0000-0000-00004F610000}"/>
    <cellStyle name="Heading 1 2 2 2 2 2 5 2 6" xfId="25372" xr:uid="{00000000-0005-0000-0000-000050610000}"/>
    <cellStyle name="Heading 1 2 2 2 2 2 5 2 7" xfId="25373" xr:uid="{00000000-0005-0000-0000-000051610000}"/>
    <cellStyle name="Heading 1 2 2 2 2 2 5 3" xfId="25374" xr:uid="{00000000-0005-0000-0000-000052610000}"/>
    <cellStyle name="Heading 1 2 2 2 2 2 5 3 2" xfId="25375" xr:uid="{00000000-0005-0000-0000-000053610000}"/>
    <cellStyle name="Heading 1 2 2 2 2 2 5 3 3" xfId="25376" xr:uid="{00000000-0005-0000-0000-000054610000}"/>
    <cellStyle name="Heading 1 2 2 2 2 2 5 3 3 2" xfId="25377" xr:uid="{00000000-0005-0000-0000-000055610000}"/>
    <cellStyle name="Heading 1 2 2 2 2 2 5 3 4" xfId="25378" xr:uid="{00000000-0005-0000-0000-000056610000}"/>
    <cellStyle name="Heading 1 2 2 2 2 2 5 4" xfId="25379" xr:uid="{00000000-0005-0000-0000-000057610000}"/>
    <cellStyle name="Heading 1 2 2 2 2 2 5 4 2" xfId="25380" xr:uid="{00000000-0005-0000-0000-000058610000}"/>
    <cellStyle name="Heading 1 2 2 2 2 2 5 4 2 2" xfId="25381" xr:uid="{00000000-0005-0000-0000-000059610000}"/>
    <cellStyle name="Heading 1 2 2 2 2 2 5 5" xfId="25382" xr:uid="{00000000-0005-0000-0000-00005A610000}"/>
    <cellStyle name="Heading 1 2 2 2 2 2 5 6" xfId="25383" xr:uid="{00000000-0005-0000-0000-00005B610000}"/>
    <cellStyle name="Heading 1 2 2 2 2 2 5 7" xfId="25384" xr:uid="{00000000-0005-0000-0000-00005C610000}"/>
    <cellStyle name="Heading 1 2 2 2 2 2 5 8" xfId="25385" xr:uid="{00000000-0005-0000-0000-00005D610000}"/>
    <cellStyle name="Heading 1 2 2 2 2 2 6" xfId="25386" xr:uid="{00000000-0005-0000-0000-00005E610000}"/>
    <cellStyle name="Heading 1 2 2 2 2 2 6 2" xfId="25387" xr:uid="{00000000-0005-0000-0000-00005F610000}"/>
    <cellStyle name="Heading 1 2 2 2 2 2 6 2 2" xfId="25388" xr:uid="{00000000-0005-0000-0000-000060610000}"/>
    <cellStyle name="Heading 1 2 2 2 2 2 6 2 3" xfId="25389" xr:uid="{00000000-0005-0000-0000-000061610000}"/>
    <cellStyle name="Heading 1 2 2 2 2 2 6 2 3 2" xfId="25390" xr:uid="{00000000-0005-0000-0000-000062610000}"/>
    <cellStyle name="Heading 1 2 2 2 2 2 6 2 4" xfId="25391" xr:uid="{00000000-0005-0000-0000-000063610000}"/>
    <cellStyle name="Heading 1 2 2 2 2 2 6 3" xfId="25392" xr:uid="{00000000-0005-0000-0000-000064610000}"/>
    <cellStyle name="Heading 1 2 2 2 2 2 6 3 2" xfId="25393" xr:uid="{00000000-0005-0000-0000-000065610000}"/>
    <cellStyle name="Heading 1 2 2 2 2 2 6 3 2 2" xfId="25394" xr:uid="{00000000-0005-0000-0000-000066610000}"/>
    <cellStyle name="Heading 1 2 2 2 2 2 6 4" xfId="25395" xr:uid="{00000000-0005-0000-0000-000067610000}"/>
    <cellStyle name="Heading 1 2 2 2 2 2 6 5" xfId="25396" xr:uid="{00000000-0005-0000-0000-000068610000}"/>
    <cellStyle name="Heading 1 2 2 2 2 2 6 6" xfId="25397" xr:uid="{00000000-0005-0000-0000-000069610000}"/>
    <cellStyle name="Heading 1 2 2 2 2 2 6 7" xfId="25398" xr:uid="{00000000-0005-0000-0000-00006A610000}"/>
    <cellStyle name="Heading 1 2 2 2 2 2 7" xfId="25399" xr:uid="{00000000-0005-0000-0000-00006B610000}"/>
    <cellStyle name="Heading 1 2 2 2 2 2 7 2" xfId="25400" xr:uid="{00000000-0005-0000-0000-00006C610000}"/>
    <cellStyle name="Heading 1 2 2 2 2 2 7 3" xfId="25401" xr:uid="{00000000-0005-0000-0000-00006D610000}"/>
    <cellStyle name="Heading 1 2 2 2 2 2 7 3 2" xfId="25402" xr:uid="{00000000-0005-0000-0000-00006E610000}"/>
    <cellStyle name="Heading 1 2 2 2 2 2 8" xfId="25403" xr:uid="{00000000-0005-0000-0000-00006F610000}"/>
    <cellStyle name="Heading 1 2 2 2 2 3" xfId="25404" xr:uid="{00000000-0005-0000-0000-000070610000}"/>
    <cellStyle name="Heading 1 2 2 2 2 3 10" xfId="25405" xr:uid="{00000000-0005-0000-0000-000071610000}"/>
    <cellStyle name="Heading 1 2 2 2 2 3 11" xfId="25406" xr:uid="{00000000-0005-0000-0000-000072610000}"/>
    <cellStyle name="Heading 1 2 2 2 2 3 2" xfId="25407" xr:uid="{00000000-0005-0000-0000-000073610000}"/>
    <cellStyle name="Heading 1 2 2 2 2 3 2 2" xfId="25408" xr:uid="{00000000-0005-0000-0000-000074610000}"/>
    <cellStyle name="Heading 1 2 2 2 2 3 2 2 2" xfId="25409" xr:uid="{00000000-0005-0000-0000-000075610000}"/>
    <cellStyle name="Heading 1 2 2 2 2 3 2 2 2 2" xfId="25410" xr:uid="{00000000-0005-0000-0000-000076610000}"/>
    <cellStyle name="Heading 1 2 2 2 2 3 2 2 2 2 2" xfId="25411" xr:uid="{00000000-0005-0000-0000-000077610000}"/>
    <cellStyle name="Heading 1 2 2 2 2 3 2 2 2 2 2 2" xfId="25412" xr:uid="{00000000-0005-0000-0000-000078610000}"/>
    <cellStyle name="Heading 1 2 2 2 2 3 2 2 2 2 2 3" xfId="25413" xr:uid="{00000000-0005-0000-0000-000079610000}"/>
    <cellStyle name="Heading 1 2 2 2 2 3 2 2 2 2 2 3 2" xfId="25414" xr:uid="{00000000-0005-0000-0000-00007A610000}"/>
    <cellStyle name="Heading 1 2 2 2 2 3 2 2 2 2 2 4" xfId="25415" xr:uid="{00000000-0005-0000-0000-00007B610000}"/>
    <cellStyle name="Heading 1 2 2 2 2 3 2 2 2 2 3" xfId="25416" xr:uid="{00000000-0005-0000-0000-00007C610000}"/>
    <cellStyle name="Heading 1 2 2 2 2 3 2 2 2 2 3 2" xfId="25417" xr:uid="{00000000-0005-0000-0000-00007D610000}"/>
    <cellStyle name="Heading 1 2 2 2 2 3 2 2 2 2 3 2 2" xfId="25418" xr:uid="{00000000-0005-0000-0000-00007E610000}"/>
    <cellStyle name="Heading 1 2 2 2 2 3 2 2 2 2 4" xfId="25419" xr:uid="{00000000-0005-0000-0000-00007F610000}"/>
    <cellStyle name="Heading 1 2 2 2 2 3 2 2 2 2 5" xfId="25420" xr:uid="{00000000-0005-0000-0000-000080610000}"/>
    <cellStyle name="Heading 1 2 2 2 2 3 2 2 2 2 6" xfId="25421" xr:uid="{00000000-0005-0000-0000-000081610000}"/>
    <cellStyle name="Heading 1 2 2 2 2 3 2 2 2 2 7" xfId="25422" xr:uid="{00000000-0005-0000-0000-000082610000}"/>
    <cellStyle name="Heading 1 2 2 2 2 3 2 2 2 3" xfId="25423" xr:uid="{00000000-0005-0000-0000-000083610000}"/>
    <cellStyle name="Heading 1 2 2 2 2 3 2 2 2 3 2" xfId="25424" xr:uid="{00000000-0005-0000-0000-000084610000}"/>
    <cellStyle name="Heading 1 2 2 2 2 3 2 2 2 3 3" xfId="25425" xr:uid="{00000000-0005-0000-0000-000085610000}"/>
    <cellStyle name="Heading 1 2 2 2 2 3 2 2 2 3 3 2" xfId="25426" xr:uid="{00000000-0005-0000-0000-000086610000}"/>
    <cellStyle name="Heading 1 2 2 2 2 3 2 2 2 3 4" xfId="25427" xr:uid="{00000000-0005-0000-0000-000087610000}"/>
    <cellStyle name="Heading 1 2 2 2 2 3 2 2 2 4" xfId="25428" xr:uid="{00000000-0005-0000-0000-000088610000}"/>
    <cellStyle name="Heading 1 2 2 2 2 3 2 2 2 4 2" xfId="25429" xr:uid="{00000000-0005-0000-0000-000089610000}"/>
    <cellStyle name="Heading 1 2 2 2 2 3 2 2 2 4 2 2" xfId="25430" xr:uid="{00000000-0005-0000-0000-00008A610000}"/>
    <cellStyle name="Heading 1 2 2 2 2 3 2 2 2 5" xfId="25431" xr:uid="{00000000-0005-0000-0000-00008B610000}"/>
    <cellStyle name="Heading 1 2 2 2 2 3 2 2 2 6" xfId="25432" xr:uid="{00000000-0005-0000-0000-00008C610000}"/>
    <cellStyle name="Heading 1 2 2 2 2 3 2 2 2 7" xfId="25433" xr:uid="{00000000-0005-0000-0000-00008D610000}"/>
    <cellStyle name="Heading 1 2 2 2 2 3 2 2 2 8" xfId="25434" xr:uid="{00000000-0005-0000-0000-00008E610000}"/>
    <cellStyle name="Heading 1 2 2 2 2 3 2 2 3" xfId="25435" xr:uid="{00000000-0005-0000-0000-00008F610000}"/>
    <cellStyle name="Heading 1 2 2 2 2 3 2 2 3 2" xfId="25436" xr:uid="{00000000-0005-0000-0000-000090610000}"/>
    <cellStyle name="Heading 1 2 2 2 2 3 2 2 3 2 2" xfId="25437" xr:uid="{00000000-0005-0000-0000-000091610000}"/>
    <cellStyle name="Heading 1 2 2 2 2 3 2 2 3 2 3" xfId="25438" xr:uid="{00000000-0005-0000-0000-000092610000}"/>
    <cellStyle name="Heading 1 2 2 2 2 3 2 2 3 2 3 2" xfId="25439" xr:uid="{00000000-0005-0000-0000-000093610000}"/>
    <cellStyle name="Heading 1 2 2 2 2 3 2 2 3 2 4" xfId="25440" xr:uid="{00000000-0005-0000-0000-000094610000}"/>
    <cellStyle name="Heading 1 2 2 2 2 3 2 2 3 3" xfId="25441" xr:uid="{00000000-0005-0000-0000-000095610000}"/>
    <cellStyle name="Heading 1 2 2 2 2 3 2 2 3 3 2" xfId="25442" xr:uid="{00000000-0005-0000-0000-000096610000}"/>
    <cellStyle name="Heading 1 2 2 2 2 3 2 2 3 3 2 2" xfId="25443" xr:uid="{00000000-0005-0000-0000-000097610000}"/>
    <cellStyle name="Heading 1 2 2 2 2 3 2 2 3 4" xfId="25444" xr:uid="{00000000-0005-0000-0000-000098610000}"/>
    <cellStyle name="Heading 1 2 2 2 2 3 2 2 3 5" xfId="25445" xr:uid="{00000000-0005-0000-0000-000099610000}"/>
    <cellStyle name="Heading 1 2 2 2 2 3 2 2 3 6" xfId="25446" xr:uid="{00000000-0005-0000-0000-00009A610000}"/>
    <cellStyle name="Heading 1 2 2 2 2 3 2 2 3 7" xfId="25447" xr:uid="{00000000-0005-0000-0000-00009B610000}"/>
    <cellStyle name="Heading 1 2 2 2 2 3 2 2 4" xfId="25448" xr:uid="{00000000-0005-0000-0000-00009C610000}"/>
    <cellStyle name="Heading 1 2 2 2 2 3 2 2 4 2" xfId="25449" xr:uid="{00000000-0005-0000-0000-00009D610000}"/>
    <cellStyle name="Heading 1 2 2 2 2 3 2 2 4 3" xfId="25450" xr:uid="{00000000-0005-0000-0000-00009E610000}"/>
    <cellStyle name="Heading 1 2 2 2 2 3 2 2 4 3 2" xfId="25451" xr:uid="{00000000-0005-0000-0000-00009F610000}"/>
    <cellStyle name="Heading 1 2 2 2 2 3 2 2 5" xfId="25452" xr:uid="{00000000-0005-0000-0000-0000A0610000}"/>
    <cellStyle name="Heading 1 2 2 2 2 3 2 3" xfId="25453" xr:uid="{00000000-0005-0000-0000-0000A1610000}"/>
    <cellStyle name="Heading 1 2 2 2 2 3 2 3 2" xfId="25454" xr:uid="{00000000-0005-0000-0000-0000A2610000}"/>
    <cellStyle name="Heading 1 2 2 2 2 3 2 3 2 2" xfId="25455" xr:uid="{00000000-0005-0000-0000-0000A3610000}"/>
    <cellStyle name="Heading 1 2 2 2 2 3 2 3 2 2 2" xfId="25456" xr:uid="{00000000-0005-0000-0000-0000A4610000}"/>
    <cellStyle name="Heading 1 2 2 2 2 3 2 3 2 2 3" xfId="25457" xr:uid="{00000000-0005-0000-0000-0000A5610000}"/>
    <cellStyle name="Heading 1 2 2 2 2 3 2 3 2 2 3 2" xfId="25458" xr:uid="{00000000-0005-0000-0000-0000A6610000}"/>
    <cellStyle name="Heading 1 2 2 2 2 3 2 3 2 2 4" xfId="25459" xr:uid="{00000000-0005-0000-0000-0000A7610000}"/>
    <cellStyle name="Heading 1 2 2 2 2 3 2 3 2 3" xfId="25460" xr:uid="{00000000-0005-0000-0000-0000A8610000}"/>
    <cellStyle name="Heading 1 2 2 2 2 3 2 3 2 3 2" xfId="25461" xr:uid="{00000000-0005-0000-0000-0000A9610000}"/>
    <cellStyle name="Heading 1 2 2 2 2 3 2 3 2 3 2 2" xfId="25462" xr:uid="{00000000-0005-0000-0000-0000AA610000}"/>
    <cellStyle name="Heading 1 2 2 2 2 3 2 3 2 4" xfId="25463" xr:uid="{00000000-0005-0000-0000-0000AB610000}"/>
    <cellStyle name="Heading 1 2 2 2 2 3 2 3 2 5" xfId="25464" xr:uid="{00000000-0005-0000-0000-0000AC610000}"/>
    <cellStyle name="Heading 1 2 2 2 2 3 2 3 2 6" xfId="25465" xr:uid="{00000000-0005-0000-0000-0000AD610000}"/>
    <cellStyle name="Heading 1 2 2 2 2 3 2 3 2 7" xfId="25466" xr:uid="{00000000-0005-0000-0000-0000AE610000}"/>
    <cellStyle name="Heading 1 2 2 2 2 3 2 3 3" xfId="25467" xr:uid="{00000000-0005-0000-0000-0000AF610000}"/>
    <cellStyle name="Heading 1 2 2 2 2 3 2 3 3 2" xfId="25468" xr:uid="{00000000-0005-0000-0000-0000B0610000}"/>
    <cellStyle name="Heading 1 2 2 2 2 3 2 3 3 3" xfId="25469" xr:uid="{00000000-0005-0000-0000-0000B1610000}"/>
    <cellStyle name="Heading 1 2 2 2 2 3 2 3 3 3 2" xfId="25470" xr:uid="{00000000-0005-0000-0000-0000B2610000}"/>
    <cellStyle name="Heading 1 2 2 2 2 3 2 3 3 4" xfId="25471" xr:uid="{00000000-0005-0000-0000-0000B3610000}"/>
    <cellStyle name="Heading 1 2 2 2 2 3 2 3 4" xfId="25472" xr:uid="{00000000-0005-0000-0000-0000B4610000}"/>
    <cellStyle name="Heading 1 2 2 2 2 3 2 3 4 2" xfId="25473" xr:uid="{00000000-0005-0000-0000-0000B5610000}"/>
    <cellStyle name="Heading 1 2 2 2 2 3 2 3 4 2 2" xfId="25474" xr:uid="{00000000-0005-0000-0000-0000B6610000}"/>
    <cellStyle name="Heading 1 2 2 2 2 3 2 3 5" xfId="25475" xr:uid="{00000000-0005-0000-0000-0000B7610000}"/>
    <cellStyle name="Heading 1 2 2 2 2 3 2 3 6" xfId="25476" xr:uid="{00000000-0005-0000-0000-0000B8610000}"/>
    <cellStyle name="Heading 1 2 2 2 2 3 2 3 7" xfId="25477" xr:uid="{00000000-0005-0000-0000-0000B9610000}"/>
    <cellStyle name="Heading 1 2 2 2 2 3 2 3 8" xfId="25478" xr:uid="{00000000-0005-0000-0000-0000BA610000}"/>
    <cellStyle name="Heading 1 2 2 2 2 3 2 4" xfId="25479" xr:uid="{00000000-0005-0000-0000-0000BB610000}"/>
    <cellStyle name="Heading 1 2 2 2 2 3 2 4 2" xfId="25480" xr:uid="{00000000-0005-0000-0000-0000BC610000}"/>
    <cellStyle name="Heading 1 2 2 2 2 3 2 4 2 2" xfId="25481" xr:uid="{00000000-0005-0000-0000-0000BD610000}"/>
    <cellStyle name="Heading 1 2 2 2 2 3 2 4 2 3" xfId="25482" xr:uid="{00000000-0005-0000-0000-0000BE610000}"/>
    <cellStyle name="Heading 1 2 2 2 2 3 2 4 2 3 2" xfId="25483" xr:uid="{00000000-0005-0000-0000-0000BF610000}"/>
    <cellStyle name="Heading 1 2 2 2 2 3 2 4 2 4" xfId="25484" xr:uid="{00000000-0005-0000-0000-0000C0610000}"/>
    <cellStyle name="Heading 1 2 2 2 2 3 2 4 3" xfId="25485" xr:uid="{00000000-0005-0000-0000-0000C1610000}"/>
    <cellStyle name="Heading 1 2 2 2 2 3 2 4 3 2" xfId="25486" xr:uid="{00000000-0005-0000-0000-0000C2610000}"/>
    <cellStyle name="Heading 1 2 2 2 2 3 2 4 3 2 2" xfId="25487" xr:uid="{00000000-0005-0000-0000-0000C3610000}"/>
    <cellStyle name="Heading 1 2 2 2 2 3 2 4 4" xfId="25488" xr:uid="{00000000-0005-0000-0000-0000C4610000}"/>
    <cellStyle name="Heading 1 2 2 2 2 3 2 4 5" xfId="25489" xr:uid="{00000000-0005-0000-0000-0000C5610000}"/>
    <cellStyle name="Heading 1 2 2 2 2 3 2 4 6" xfId="25490" xr:uid="{00000000-0005-0000-0000-0000C6610000}"/>
    <cellStyle name="Heading 1 2 2 2 2 3 2 4 7" xfId="25491" xr:uid="{00000000-0005-0000-0000-0000C7610000}"/>
    <cellStyle name="Heading 1 2 2 2 2 3 2 5" xfId="25492" xr:uid="{00000000-0005-0000-0000-0000C8610000}"/>
    <cellStyle name="Heading 1 2 2 2 2 3 2 5 2" xfId="25493" xr:uid="{00000000-0005-0000-0000-0000C9610000}"/>
    <cellStyle name="Heading 1 2 2 2 2 3 2 5 3" xfId="25494" xr:uid="{00000000-0005-0000-0000-0000CA610000}"/>
    <cellStyle name="Heading 1 2 2 2 2 3 2 5 3 2" xfId="25495" xr:uid="{00000000-0005-0000-0000-0000CB610000}"/>
    <cellStyle name="Heading 1 2 2 2 2 3 2 6" xfId="25496" xr:uid="{00000000-0005-0000-0000-0000CC610000}"/>
    <cellStyle name="Heading 1 2 2 2 2 3 2 7" xfId="25497" xr:uid="{00000000-0005-0000-0000-0000CD610000}"/>
    <cellStyle name="Heading 1 2 2 2 2 3 2 8" xfId="25498" xr:uid="{00000000-0005-0000-0000-0000CE610000}"/>
    <cellStyle name="Heading 1 2 2 2 2 3 2 9" xfId="25499" xr:uid="{00000000-0005-0000-0000-0000CF610000}"/>
    <cellStyle name="Heading 1 2 2 2 2 3 3" xfId="25500" xr:uid="{00000000-0005-0000-0000-0000D0610000}"/>
    <cellStyle name="Heading 1 2 2 2 2 3 3 2" xfId="25501" xr:uid="{00000000-0005-0000-0000-0000D1610000}"/>
    <cellStyle name="Heading 1 2 2 2 2 3 3 2 2" xfId="25502" xr:uid="{00000000-0005-0000-0000-0000D2610000}"/>
    <cellStyle name="Heading 1 2 2 2 2 3 3 2 2 2" xfId="25503" xr:uid="{00000000-0005-0000-0000-0000D3610000}"/>
    <cellStyle name="Heading 1 2 2 2 2 3 3 2 2 2 2" xfId="25504" xr:uid="{00000000-0005-0000-0000-0000D4610000}"/>
    <cellStyle name="Heading 1 2 2 2 2 3 3 2 2 2 3" xfId="25505" xr:uid="{00000000-0005-0000-0000-0000D5610000}"/>
    <cellStyle name="Heading 1 2 2 2 2 3 3 2 2 2 3 2" xfId="25506" xr:uid="{00000000-0005-0000-0000-0000D6610000}"/>
    <cellStyle name="Heading 1 2 2 2 2 3 3 2 2 2 4" xfId="25507" xr:uid="{00000000-0005-0000-0000-0000D7610000}"/>
    <cellStyle name="Heading 1 2 2 2 2 3 3 2 2 3" xfId="25508" xr:uid="{00000000-0005-0000-0000-0000D8610000}"/>
    <cellStyle name="Heading 1 2 2 2 2 3 3 2 2 3 2" xfId="25509" xr:uid="{00000000-0005-0000-0000-0000D9610000}"/>
    <cellStyle name="Heading 1 2 2 2 2 3 3 2 2 3 2 2" xfId="25510" xr:uid="{00000000-0005-0000-0000-0000DA610000}"/>
    <cellStyle name="Heading 1 2 2 2 2 3 3 2 2 4" xfId="25511" xr:uid="{00000000-0005-0000-0000-0000DB610000}"/>
    <cellStyle name="Heading 1 2 2 2 2 3 3 2 2 5" xfId="25512" xr:uid="{00000000-0005-0000-0000-0000DC610000}"/>
    <cellStyle name="Heading 1 2 2 2 2 3 3 2 2 6" xfId="25513" xr:uid="{00000000-0005-0000-0000-0000DD610000}"/>
    <cellStyle name="Heading 1 2 2 2 2 3 3 2 2 7" xfId="25514" xr:uid="{00000000-0005-0000-0000-0000DE610000}"/>
    <cellStyle name="Heading 1 2 2 2 2 3 3 2 3" xfId="25515" xr:uid="{00000000-0005-0000-0000-0000DF610000}"/>
    <cellStyle name="Heading 1 2 2 2 2 3 3 2 3 2" xfId="25516" xr:uid="{00000000-0005-0000-0000-0000E0610000}"/>
    <cellStyle name="Heading 1 2 2 2 2 3 3 2 3 3" xfId="25517" xr:uid="{00000000-0005-0000-0000-0000E1610000}"/>
    <cellStyle name="Heading 1 2 2 2 2 3 3 2 3 3 2" xfId="25518" xr:uid="{00000000-0005-0000-0000-0000E2610000}"/>
    <cellStyle name="Heading 1 2 2 2 2 3 3 2 3 4" xfId="25519" xr:uid="{00000000-0005-0000-0000-0000E3610000}"/>
    <cellStyle name="Heading 1 2 2 2 2 3 3 2 4" xfId="25520" xr:uid="{00000000-0005-0000-0000-0000E4610000}"/>
    <cellStyle name="Heading 1 2 2 2 2 3 3 2 4 2" xfId="25521" xr:uid="{00000000-0005-0000-0000-0000E5610000}"/>
    <cellStyle name="Heading 1 2 2 2 2 3 3 2 4 2 2" xfId="25522" xr:uid="{00000000-0005-0000-0000-0000E6610000}"/>
    <cellStyle name="Heading 1 2 2 2 2 3 3 2 5" xfId="25523" xr:uid="{00000000-0005-0000-0000-0000E7610000}"/>
    <cellStyle name="Heading 1 2 2 2 2 3 3 2 6" xfId="25524" xr:uid="{00000000-0005-0000-0000-0000E8610000}"/>
    <cellStyle name="Heading 1 2 2 2 2 3 3 2 7" xfId="25525" xr:uid="{00000000-0005-0000-0000-0000E9610000}"/>
    <cellStyle name="Heading 1 2 2 2 2 3 3 2 8" xfId="25526" xr:uid="{00000000-0005-0000-0000-0000EA610000}"/>
    <cellStyle name="Heading 1 2 2 2 2 3 3 3" xfId="25527" xr:uid="{00000000-0005-0000-0000-0000EB610000}"/>
    <cellStyle name="Heading 1 2 2 2 2 3 3 3 2" xfId="25528" xr:uid="{00000000-0005-0000-0000-0000EC610000}"/>
    <cellStyle name="Heading 1 2 2 2 2 3 3 3 2 2" xfId="25529" xr:uid="{00000000-0005-0000-0000-0000ED610000}"/>
    <cellStyle name="Heading 1 2 2 2 2 3 3 3 2 3" xfId="25530" xr:uid="{00000000-0005-0000-0000-0000EE610000}"/>
    <cellStyle name="Heading 1 2 2 2 2 3 3 3 2 3 2" xfId="25531" xr:uid="{00000000-0005-0000-0000-0000EF610000}"/>
    <cellStyle name="Heading 1 2 2 2 2 3 3 3 2 4" xfId="25532" xr:uid="{00000000-0005-0000-0000-0000F0610000}"/>
    <cellStyle name="Heading 1 2 2 2 2 3 3 3 3" xfId="25533" xr:uid="{00000000-0005-0000-0000-0000F1610000}"/>
    <cellStyle name="Heading 1 2 2 2 2 3 3 3 3 2" xfId="25534" xr:uid="{00000000-0005-0000-0000-0000F2610000}"/>
    <cellStyle name="Heading 1 2 2 2 2 3 3 3 3 2 2" xfId="25535" xr:uid="{00000000-0005-0000-0000-0000F3610000}"/>
    <cellStyle name="Heading 1 2 2 2 2 3 3 3 4" xfId="25536" xr:uid="{00000000-0005-0000-0000-0000F4610000}"/>
    <cellStyle name="Heading 1 2 2 2 2 3 3 3 5" xfId="25537" xr:uid="{00000000-0005-0000-0000-0000F5610000}"/>
    <cellStyle name="Heading 1 2 2 2 2 3 3 3 6" xfId="25538" xr:uid="{00000000-0005-0000-0000-0000F6610000}"/>
    <cellStyle name="Heading 1 2 2 2 2 3 3 3 7" xfId="25539" xr:uid="{00000000-0005-0000-0000-0000F7610000}"/>
    <cellStyle name="Heading 1 2 2 2 2 3 3 4" xfId="25540" xr:uid="{00000000-0005-0000-0000-0000F8610000}"/>
    <cellStyle name="Heading 1 2 2 2 2 3 3 4 2" xfId="25541" xr:uid="{00000000-0005-0000-0000-0000F9610000}"/>
    <cellStyle name="Heading 1 2 2 2 2 3 3 4 3" xfId="25542" xr:uid="{00000000-0005-0000-0000-0000FA610000}"/>
    <cellStyle name="Heading 1 2 2 2 2 3 3 4 3 2" xfId="25543" xr:uid="{00000000-0005-0000-0000-0000FB610000}"/>
    <cellStyle name="Heading 1 2 2 2 2 3 3 5" xfId="25544" xr:uid="{00000000-0005-0000-0000-0000FC610000}"/>
    <cellStyle name="Heading 1 2 2 2 2 3 4" xfId="25545" xr:uid="{00000000-0005-0000-0000-0000FD610000}"/>
    <cellStyle name="Heading 1 2 2 2 2 3 4 2" xfId="25546" xr:uid="{00000000-0005-0000-0000-0000FE610000}"/>
    <cellStyle name="Heading 1 2 2 2 2 3 4 2 2" xfId="25547" xr:uid="{00000000-0005-0000-0000-0000FF610000}"/>
    <cellStyle name="Heading 1 2 2 2 2 3 4 2 2 2" xfId="25548" xr:uid="{00000000-0005-0000-0000-000000620000}"/>
    <cellStyle name="Heading 1 2 2 2 2 3 4 2 2 2 2" xfId="25549" xr:uid="{00000000-0005-0000-0000-000001620000}"/>
    <cellStyle name="Heading 1 2 2 2 2 3 4 2 2 2 2 2" xfId="25550" xr:uid="{00000000-0005-0000-0000-000002620000}"/>
    <cellStyle name="Heading 1 2 2 2 2 3 4 2 2 2 2 3" xfId="25551" xr:uid="{00000000-0005-0000-0000-000003620000}"/>
    <cellStyle name="Heading 1 2 2 2 2 3 4 2 2 2 2 3 2" xfId="25552" xr:uid="{00000000-0005-0000-0000-000004620000}"/>
    <cellStyle name="Heading 1 2 2 2 2 3 4 2 2 2 2 4" xfId="25553" xr:uid="{00000000-0005-0000-0000-000005620000}"/>
    <cellStyle name="Heading 1 2 2 2 2 3 4 2 2 2 3" xfId="25554" xr:uid="{00000000-0005-0000-0000-000006620000}"/>
    <cellStyle name="Heading 1 2 2 2 2 3 4 2 2 2 3 2" xfId="25555" xr:uid="{00000000-0005-0000-0000-000007620000}"/>
    <cellStyle name="Heading 1 2 2 2 2 3 4 2 2 2 3 2 2" xfId="25556" xr:uid="{00000000-0005-0000-0000-000008620000}"/>
    <cellStyle name="Heading 1 2 2 2 2 3 4 2 2 2 4" xfId="25557" xr:uid="{00000000-0005-0000-0000-000009620000}"/>
    <cellStyle name="Heading 1 2 2 2 2 3 4 2 2 2 5" xfId="25558" xr:uid="{00000000-0005-0000-0000-00000A620000}"/>
    <cellStyle name="Heading 1 2 2 2 2 3 4 2 2 2 6" xfId="25559" xr:uid="{00000000-0005-0000-0000-00000B620000}"/>
    <cellStyle name="Heading 1 2 2 2 2 3 4 2 2 2 7" xfId="25560" xr:uid="{00000000-0005-0000-0000-00000C620000}"/>
    <cellStyle name="Heading 1 2 2 2 2 3 4 2 2 3" xfId="25561" xr:uid="{00000000-0005-0000-0000-00000D620000}"/>
    <cellStyle name="Heading 1 2 2 2 2 3 4 2 2 3 2" xfId="25562" xr:uid="{00000000-0005-0000-0000-00000E620000}"/>
    <cellStyle name="Heading 1 2 2 2 2 3 4 2 2 3 3" xfId="25563" xr:uid="{00000000-0005-0000-0000-00000F620000}"/>
    <cellStyle name="Heading 1 2 2 2 2 3 4 2 2 3 3 2" xfId="25564" xr:uid="{00000000-0005-0000-0000-000010620000}"/>
    <cellStyle name="Heading 1 2 2 2 2 3 4 2 2 3 4" xfId="25565" xr:uid="{00000000-0005-0000-0000-000011620000}"/>
    <cellStyle name="Heading 1 2 2 2 2 3 4 2 2 4" xfId="25566" xr:uid="{00000000-0005-0000-0000-000012620000}"/>
    <cellStyle name="Heading 1 2 2 2 2 3 4 2 2 4 2" xfId="25567" xr:uid="{00000000-0005-0000-0000-000013620000}"/>
    <cellStyle name="Heading 1 2 2 2 2 3 4 2 2 4 2 2" xfId="25568" xr:uid="{00000000-0005-0000-0000-000014620000}"/>
    <cellStyle name="Heading 1 2 2 2 2 3 4 2 2 5" xfId="25569" xr:uid="{00000000-0005-0000-0000-000015620000}"/>
    <cellStyle name="Heading 1 2 2 2 2 3 4 2 2 6" xfId="25570" xr:uid="{00000000-0005-0000-0000-000016620000}"/>
    <cellStyle name="Heading 1 2 2 2 2 3 4 2 2 7" xfId="25571" xr:uid="{00000000-0005-0000-0000-000017620000}"/>
    <cellStyle name="Heading 1 2 2 2 2 3 4 2 2 8" xfId="25572" xr:uid="{00000000-0005-0000-0000-000018620000}"/>
    <cellStyle name="Heading 1 2 2 2 2 3 4 2 3" xfId="25573" xr:uid="{00000000-0005-0000-0000-000019620000}"/>
    <cellStyle name="Heading 1 2 2 2 2 3 4 2 3 2" xfId="25574" xr:uid="{00000000-0005-0000-0000-00001A620000}"/>
    <cellStyle name="Heading 1 2 2 2 2 3 4 2 3 2 2" xfId="25575" xr:uid="{00000000-0005-0000-0000-00001B620000}"/>
    <cellStyle name="Heading 1 2 2 2 2 3 4 2 3 2 3" xfId="25576" xr:uid="{00000000-0005-0000-0000-00001C620000}"/>
    <cellStyle name="Heading 1 2 2 2 2 3 4 2 3 2 3 2" xfId="25577" xr:uid="{00000000-0005-0000-0000-00001D620000}"/>
    <cellStyle name="Heading 1 2 2 2 2 3 4 2 3 2 4" xfId="25578" xr:uid="{00000000-0005-0000-0000-00001E620000}"/>
    <cellStyle name="Heading 1 2 2 2 2 3 4 2 3 3" xfId="25579" xr:uid="{00000000-0005-0000-0000-00001F620000}"/>
    <cellStyle name="Heading 1 2 2 2 2 3 4 2 3 3 2" xfId="25580" xr:uid="{00000000-0005-0000-0000-000020620000}"/>
    <cellStyle name="Heading 1 2 2 2 2 3 4 2 3 3 2 2" xfId="25581" xr:uid="{00000000-0005-0000-0000-000021620000}"/>
    <cellStyle name="Heading 1 2 2 2 2 3 4 2 3 4" xfId="25582" xr:uid="{00000000-0005-0000-0000-000022620000}"/>
    <cellStyle name="Heading 1 2 2 2 2 3 4 2 3 5" xfId="25583" xr:uid="{00000000-0005-0000-0000-000023620000}"/>
    <cellStyle name="Heading 1 2 2 2 2 3 4 2 3 6" xfId="25584" xr:uid="{00000000-0005-0000-0000-000024620000}"/>
    <cellStyle name="Heading 1 2 2 2 2 3 4 2 3 7" xfId="25585" xr:uid="{00000000-0005-0000-0000-000025620000}"/>
    <cellStyle name="Heading 1 2 2 2 2 3 4 2 4" xfId="25586" xr:uid="{00000000-0005-0000-0000-000026620000}"/>
    <cellStyle name="Heading 1 2 2 2 2 3 4 2 4 2" xfId="25587" xr:uid="{00000000-0005-0000-0000-000027620000}"/>
    <cellStyle name="Heading 1 2 2 2 2 3 4 2 4 3" xfId="25588" xr:uid="{00000000-0005-0000-0000-000028620000}"/>
    <cellStyle name="Heading 1 2 2 2 2 3 4 2 4 3 2" xfId="25589" xr:uid="{00000000-0005-0000-0000-000029620000}"/>
    <cellStyle name="Heading 1 2 2 2 2 3 4 2 5" xfId="25590" xr:uid="{00000000-0005-0000-0000-00002A620000}"/>
    <cellStyle name="Heading 1 2 2 2 2 3 4 3" xfId="25591" xr:uid="{00000000-0005-0000-0000-00002B620000}"/>
    <cellStyle name="Heading 1 2 2 2 2 3 4 3 2" xfId="25592" xr:uid="{00000000-0005-0000-0000-00002C620000}"/>
    <cellStyle name="Heading 1 2 2 2 2 3 4 3 2 2" xfId="25593" xr:uid="{00000000-0005-0000-0000-00002D620000}"/>
    <cellStyle name="Heading 1 2 2 2 2 3 4 3 2 2 2" xfId="25594" xr:uid="{00000000-0005-0000-0000-00002E620000}"/>
    <cellStyle name="Heading 1 2 2 2 2 3 4 3 2 2 3" xfId="25595" xr:uid="{00000000-0005-0000-0000-00002F620000}"/>
    <cellStyle name="Heading 1 2 2 2 2 3 4 3 2 2 3 2" xfId="25596" xr:uid="{00000000-0005-0000-0000-000030620000}"/>
    <cellStyle name="Heading 1 2 2 2 2 3 4 3 2 2 4" xfId="25597" xr:uid="{00000000-0005-0000-0000-000031620000}"/>
    <cellStyle name="Heading 1 2 2 2 2 3 4 3 2 3" xfId="25598" xr:uid="{00000000-0005-0000-0000-000032620000}"/>
    <cellStyle name="Heading 1 2 2 2 2 3 4 3 2 3 2" xfId="25599" xr:uid="{00000000-0005-0000-0000-000033620000}"/>
    <cellStyle name="Heading 1 2 2 2 2 3 4 3 2 3 2 2" xfId="25600" xr:uid="{00000000-0005-0000-0000-000034620000}"/>
    <cellStyle name="Heading 1 2 2 2 2 3 4 3 2 4" xfId="25601" xr:uid="{00000000-0005-0000-0000-000035620000}"/>
    <cellStyle name="Heading 1 2 2 2 2 3 4 3 2 5" xfId="25602" xr:uid="{00000000-0005-0000-0000-000036620000}"/>
    <cellStyle name="Heading 1 2 2 2 2 3 4 3 2 6" xfId="25603" xr:uid="{00000000-0005-0000-0000-000037620000}"/>
    <cellStyle name="Heading 1 2 2 2 2 3 4 3 2 7" xfId="25604" xr:uid="{00000000-0005-0000-0000-000038620000}"/>
    <cellStyle name="Heading 1 2 2 2 2 3 4 3 3" xfId="25605" xr:uid="{00000000-0005-0000-0000-000039620000}"/>
    <cellStyle name="Heading 1 2 2 2 2 3 4 3 3 2" xfId="25606" xr:uid="{00000000-0005-0000-0000-00003A620000}"/>
    <cellStyle name="Heading 1 2 2 2 2 3 4 3 3 3" xfId="25607" xr:uid="{00000000-0005-0000-0000-00003B620000}"/>
    <cellStyle name="Heading 1 2 2 2 2 3 4 3 3 3 2" xfId="25608" xr:uid="{00000000-0005-0000-0000-00003C620000}"/>
    <cellStyle name="Heading 1 2 2 2 2 3 4 3 3 4" xfId="25609" xr:uid="{00000000-0005-0000-0000-00003D620000}"/>
    <cellStyle name="Heading 1 2 2 2 2 3 4 3 4" xfId="25610" xr:uid="{00000000-0005-0000-0000-00003E620000}"/>
    <cellStyle name="Heading 1 2 2 2 2 3 4 3 4 2" xfId="25611" xr:uid="{00000000-0005-0000-0000-00003F620000}"/>
    <cellStyle name="Heading 1 2 2 2 2 3 4 3 4 2 2" xfId="25612" xr:uid="{00000000-0005-0000-0000-000040620000}"/>
    <cellStyle name="Heading 1 2 2 2 2 3 4 3 5" xfId="25613" xr:uid="{00000000-0005-0000-0000-000041620000}"/>
    <cellStyle name="Heading 1 2 2 2 2 3 4 3 6" xfId="25614" xr:uid="{00000000-0005-0000-0000-000042620000}"/>
    <cellStyle name="Heading 1 2 2 2 2 3 4 3 7" xfId="25615" xr:uid="{00000000-0005-0000-0000-000043620000}"/>
    <cellStyle name="Heading 1 2 2 2 2 3 4 3 8" xfId="25616" xr:uid="{00000000-0005-0000-0000-000044620000}"/>
    <cellStyle name="Heading 1 2 2 2 2 3 4 4" xfId="25617" xr:uid="{00000000-0005-0000-0000-000045620000}"/>
    <cellStyle name="Heading 1 2 2 2 2 3 4 4 2" xfId="25618" xr:uid="{00000000-0005-0000-0000-000046620000}"/>
    <cellStyle name="Heading 1 2 2 2 2 3 4 4 2 2" xfId="25619" xr:uid="{00000000-0005-0000-0000-000047620000}"/>
    <cellStyle name="Heading 1 2 2 2 2 3 4 4 2 3" xfId="25620" xr:uid="{00000000-0005-0000-0000-000048620000}"/>
    <cellStyle name="Heading 1 2 2 2 2 3 4 4 2 3 2" xfId="25621" xr:uid="{00000000-0005-0000-0000-000049620000}"/>
    <cellStyle name="Heading 1 2 2 2 2 3 4 4 2 4" xfId="25622" xr:uid="{00000000-0005-0000-0000-00004A620000}"/>
    <cellStyle name="Heading 1 2 2 2 2 3 4 4 3" xfId="25623" xr:uid="{00000000-0005-0000-0000-00004B620000}"/>
    <cellStyle name="Heading 1 2 2 2 2 3 4 4 3 2" xfId="25624" xr:uid="{00000000-0005-0000-0000-00004C620000}"/>
    <cellStyle name="Heading 1 2 2 2 2 3 4 4 3 2 2" xfId="25625" xr:uid="{00000000-0005-0000-0000-00004D620000}"/>
    <cellStyle name="Heading 1 2 2 2 2 3 4 4 4" xfId="25626" xr:uid="{00000000-0005-0000-0000-00004E620000}"/>
    <cellStyle name="Heading 1 2 2 2 2 3 4 4 5" xfId="25627" xr:uid="{00000000-0005-0000-0000-00004F620000}"/>
    <cellStyle name="Heading 1 2 2 2 2 3 4 4 6" xfId="25628" xr:uid="{00000000-0005-0000-0000-000050620000}"/>
    <cellStyle name="Heading 1 2 2 2 2 3 4 4 7" xfId="25629" xr:uid="{00000000-0005-0000-0000-000051620000}"/>
    <cellStyle name="Heading 1 2 2 2 2 3 4 5" xfId="25630" xr:uid="{00000000-0005-0000-0000-000052620000}"/>
    <cellStyle name="Heading 1 2 2 2 2 3 4 5 2" xfId="25631" xr:uid="{00000000-0005-0000-0000-000053620000}"/>
    <cellStyle name="Heading 1 2 2 2 2 3 4 5 3" xfId="25632" xr:uid="{00000000-0005-0000-0000-000054620000}"/>
    <cellStyle name="Heading 1 2 2 2 2 3 4 5 3 2" xfId="25633" xr:uid="{00000000-0005-0000-0000-000055620000}"/>
    <cellStyle name="Heading 1 2 2 2 2 3 4 6" xfId="25634" xr:uid="{00000000-0005-0000-0000-000056620000}"/>
    <cellStyle name="Heading 1 2 2 2 2 3 4 7" xfId="25635" xr:uid="{00000000-0005-0000-0000-000057620000}"/>
    <cellStyle name="Heading 1 2 2 2 2 3 4 8" xfId="25636" xr:uid="{00000000-0005-0000-0000-000058620000}"/>
    <cellStyle name="Heading 1 2 2 2 2 3 4 9" xfId="25637" xr:uid="{00000000-0005-0000-0000-000059620000}"/>
    <cellStyle name="Heading 1 2 2 2 2 3 5" xfId="25638" xr:uid="{00000000-0005-0000-0000-00005A620000}"/>
    <cellStyle name="Heading 1 2 2 2 2 3 5 2" xfId="25639" xr:uid="{00000000-0005-0000-0000-00005B620000}"/>
    <cellStyle name="Heading 1 2 2 2 2 3 5 2 2" xfId="25640" xr:uid="{00000000-0005-0000-0000-00005C620000}"/>
    <cellStyle name="Heading 1 2 2 2 2 3 5 2 2 2" xfId="25641" xr:uid="{00000000-0005-0000-0000-00005D620000}"/>
    <cellStyle name="Heading 1 2 2 2 2 3 5 2 2 3" xfId="25642" xr:uid="{00000000-0005-0000-0000-00005E620000}"/>
    <cellStyle name="Heading 1 2 2 2 2 3 5 2 2 3 2" xfId="25643" xr:uid="{00000000-0005-0000-0000-00005F620000}"/>
    <cellStyle name="Heading 1 2 2 2 2 3 5 2 2 4" xfId="25644" xr:uid="{00000000-0005-0000-0000-000060620000}"/>
    <cellStyle name="Heading 1 2 2 2 2 3 5 2 3" xfId="25645" xr:uid="{00000000-0005-0000-0000-000061620000}"/>
    <cellStyle name="Heading 1 2 2 2 2 3 5 2 3 2" xfId="25646" xr:uid="{00000000-0005-0000-0000-000062620000}"/>
    <cellStyle name="Heading 1 2 2 2 2 3 5 2 3 2 2" xfId="25647" xr:uid="{00000000-0005-0000-0000-000063620000}"/>
    <cellStyle name="Heading 1 2 2 2 2 3 5 2 4" xfId="25648" xr:uid="{00000000-0005-0000-0000-000064620000}"/>
    <cellStyle name="Heading 1 2 2 2 2 3 5 2 5" xfId="25649" xr:uid="{00000000-0005-0000-0000-000065620000}"/>
    <cellStyle name="Heading 1 2 2 2 2 3 5 2 6" xfId="25650" xr:uid="{00000000-0005-0000-0000-000066620000}"/>
    <cellStyle name="Heading 1 2 2 2 2 3 5 2 7" xfId="25651" xr:uid="{00000000-0005-0000-0000-000067620000}"/>
    <cellStyle name="Heading 1 2 2 2 2 3 5 3" xfId="25652" xr:uid="{00000000-0005-0000-0000-000068620000}"/>
    <cellStyle name="Heading 1 2 2 2 2 3 5 3 2" xfId="25653" xr:uid="{00000000-0005-0000-0000-000069620000}"/>
    <cellStyle name="Heading 1 2 2 2 2 3 5 3 3" xfId="25654" xr:uid="{00000000-0005-0000-0000-00006A620000}"/>
    <cellStyle name="Heading 1 2 2 2 2 3 5 3 3 2" xfId="25655" xr:uid="{00000000-0005-0000-0000-00006B620000}"/>
    <cellStyle name="Heading 1 2 2 2 2 3 5 3 4" xfId="25656" xr:uid="{00000000-0005-0000-0000-00006C620000}"/>
    <cellStyle name="Heading 1 2 2 2 2 3 5 4" xfId="25657" xr:uid="{00000000-0005-0000-0000-00006D620000}"/>
    <cellStyle name="Heading 1 2 2 2 2 3 5 4 2" xfId="25658" xr:uid="{00000000-0005-0000-0000-00006E620000}"/>
    <cellStyle name="Heading 1 2 2 2 2 3 5 4 2 2" xfId="25659" xr:uid="{00000000-0005-0000-0000-00006F620000}"/>
    <cellStyle name="Heading 1 2 2 2 2 3 5 5" xfId="25660" xr:uid="{00000000-0005-0000-0000-000070620000}"/>
    <cellStyle name="Heading 1 2 2 2 2 3 5 6" xfId="25661" xr:uid="{00000000-0005-0000-0000-000071620000}"/>
    <cellStyle name="Heading 1 2 2 2 2 3 5 7" xfId="25662" xr:uid="{00000000-0005-0000-0000-000072620000}"/>
    <cellStyle name="Heading 1 2 2 2 2 3 5 8" xfId="25663" xr:uid="{00000000-0005-0000-0000-000073620000}"/>
    <cellStyle name="Heading 1 2 2 2 2 3 6" xfId="25664" xr:uid="{00000000-0005-0000-0000-000074620000}"/>
    <cellStyle name="Heading 1 2 2 2 2 3 6 2" xfId="25665" xr:uid="{00000000-0005-0000-0000-000075620000}"/>
    <cellStyle name="Heading 1 2 2 2 2 3 6 2 2" xfId="25666" xr:uid="{00000000-0005-0000-0000-000076620000}"/>
    <cellStyle name="Heading 1 2 2 2 2 3 6 2 3" xfId="25667" xr:uid="{00000000-0005-0000-0000-000077620000}"/>
    <cellStyle name="Heading 1 2 2 2 2 3 6 2 3 2" xfId="25668" xr:uid="{00000000-0005-0000-0000-000078620000}"/>
    <cellStyle name="Heading 1 2 2 2 2 3 6 2 4" xfId="25669" xr:uid="{00000000-0005-0000-0000-000079620000}"/>
    <cellStyle name="Heading 1 2 2 2 2 3 6 3" xfId="25670" xr:uid="{00000000-0005-0000-0000-00007A620000}"/>
    <cellStyle name="Heading 1 2 2 2 2 3 6 3 2" xfId="25671" xr:uid="{00000000-0005-0000-0000-00007B620000}"/>
    <cellStyle name="Heading 1 2 2 2 2 3 6 3 2 2" xfId="25672" xr:uid="{00000000-0005-0000-0000-00007C620000}"/>
    <cellStyle name="Heading 1 2 2 2 2 3 6 4" xfId="25673" xr:uid="{00000000-0005-0000-0000-00007D620000}"/>
    <cellStyle name="Heading 1 2 2 2 2 3 6 5" xfId="25674" xr:uid="{00000000-0005-0000-0000-00007E620000}"/>
    <cellStyle name="Heading 1 2 2 2 2 3 6 6" xfId="25675" xr:uid="{00000000-0005-0000-0000-00007F620000}"/>
    <cellStyle name="Heading 1 2 2 2 2 3 6 7" xfId="25676" xr:uid="{00000000-0005-0000-0000-000080620000}"/>
    <cellStyle name="Heading 1 2 2 2 2 3 7" xfId="25677" xr:uid="{00000000-0005-0000-0000-000081620000}"/>
    <cellStyle name="Heading 1 2 2 2 2 3 7 2" xfId="25678" xr:uid="{00000000-0005-0000-0000-000082620000}"/>
    <cellStyle name="Heading 1 2 2 2 2 3 7 3" xfId="25679" xr:uid="{00000000-0005-0000-0000-000083620000}"/>
    <cellStyle name="Heading 1 2 2 2 2 3 7 3 2" xfId="25680" xr:uid="{00000000-0005-0000-0000-000084620000}"/>
    <cellStyle name="Heading 1 2 2 2 2 3 8" xfId="25681" xr:uid="{00000000-0005-0000-0000-000085620000}"/>
    <cellStyle name="Heading 1 2 2 2 2 3 9" xfId="25682" xr:uid="{00000000-0005-0000-0000-000086620000}"/>
    <cellStyle name="Heading 1 2 2 2 2 4" xfId="25683" xr:uid="{00000000-0005-0000-0000-000087620000}"/>
    <cellStyle name="Heading 1 2 2 2 2 4 2" xfId="25684" xr:uid="{00000000-0005-0000-0000-000088620000}"/>
    <cellStyle name="Heading 1 2 2 2 2 4 2 2" xfId="25685" xr:uid="{00000000-0005-0000-0000-000089620000}"/>
    <cellStyle name="Heading 1 2 2 2 2 4 2 2 2" xfId="25686" xr:uid="{00000000-0005-0000-0000-00008A620000}"/>
    <cellStyle name="Heading 1 2 2 2 2 4 2 2 2 2" xfId="25687" xr:uid="{00000000-0005-0000-0000-00008B620000}"/>
    <cellStyle name="Heading 1 2 2 2 2 4 2 2 2 2 2" xfId="25688" xr:uid="{00000000-0005-0000-0000-00008C620000}"/>
    <cellStyle name="Heading 1 2 2 2 2 4 2 2 2 2 3" xfId="25689" xr:uid="{00000000-0005-0000-0000-00008D620000}"/>
    <cellStyle name="Heading 1 2 2 2 2 4 2 2 2 2 3 2" xfId="25690" xr:uid="{00000000-0005-0000-0000-00008E620000}"/>
    <cellStyle name="Heading 1 2 2 2 2 4 2 2 2 2 4" xfId="25691" xr:uid="{00000000-0005-0000-0000-00008F620000}"/>
    <cellStyle name="Heading 1 2 2 2 2 4 2 2 2 3" xfId="25692" xr:uid="{00000000-0005-0000-0000-000090620000}"/>
    <cellStyle name="Heading 1 2 2 2 2 4 2 2 2 3 2" xfId="25693" xr:uid="{00000000-0005-0000-0000-000091620000}"/>
    <cellStyle name="Heading 1 2 2 2 2 4 2 2 2 3 2 2" xfId="25694" xr:uid="{00000000-0005-0000-0000-000092620000}"/>
    <cellStyle name="Heading 1 2 2 2 2 4 2 2 2 4" xfId="25695" xr:uid="{00000000-0005-0000-0000-000093620000}"/>
    <cellStyle name="Heading 1 2 2 2 2 4 2 2 2 5" xfId="25696" xr:uid="{00000000-0005-0000-0000-000094620000}"/>
    <cellStyle name="Heading 1 2 2 2 2 4 2 2 2 6" xfId="25697" xr:uid="{00000000-0005-0000-0000-000095620000}"/>
    <cellStyle name="Heading 1 2 2 2 2 4 2 2 2 7" xfId="25698" xr:uid="{00000000-0005-0000-0000-000096620000}"/>
    <cellStyle name="Heading 1 2 2 2 2 4 2 2 3" xfId="25699" xr:uid="{00000000-0005-0000-0000-000097620000}"/>
    <cellStyle name="Heading 1 2 2 2 2 4 2 2 3 2" xfId="25700" xr:uid="{00000000-0005-0000-0000-000098620000}"/>
    <cellStyle name="Heading 1 2 2 2 2 4 2 2 3 3" xfId="25701" xr:uid="{00000000-0005-0000-0000-000099620000}"/>
    <cellStyle name="Heading 1 2 2 2 2 4 2 2 3 3 2" xfId="25702" xr:uid="{00000000-0005-0000-0000-00009A620000}"/>
    <cellStyle name="Heading 1 2 2 2 2 4 2 2 3 4" xfId="25703" xr:uid="{00000000-0005-0000-0000-00009B620000}"/>
    <cellStyle name="Heading 1 2 2 2 2 4 2 2 4" xfId="25704" xr:uid="{00000000-0005-0000-0000-00009C620000}"/>
    <cellStyle name="Heading 1 2 2 2 2 4 2 2 4 2" xfId="25705" xr:uid="{00000000-0005-0000-0000-00009D620000}"/>
    <cellStyle name="Heading 1 2 2 2 2 4 2 2 4 2 2" xfId="25706" xr:uid="{00000000-0005-0000-0000-00009E620000}"/>
    <cellStyle name="Heading 1 2 2 2 2 4 2 2 5" xfId="25707" xr:uid="{00000000-0005-0000-0000-00009F620000}"/>
    <cellStyle name="Heading 1 2 2 2 2 4 2 2 6" xfId="25708" xr:uid="{00000000-0005-0000-0000-0000A0620000}"/>
    <cellStyle name="Heading 1 2 2 2 2 4 2 2 7" xfId="25709" xr:uid="{00000000-0005-0000-0000-0000A1620000}"/>
    <cellStyle name="Heading 1 2 2 2 2 4 2 2 8" xfId="25710" xr:uid="{00000000-0005-0000-0000-0000A2620000}"/>
    <cellStyle name="Heading 1 2 2 2 2 4 2 3" xfId="25711" xr:uid="{00000000-0005-0000-0000-0000A3620000}"/>
    <cellStyle name="Heading 1 2 2 2 2 4 2 3 2" xfId="25712" xr:uid="{00000000-0005-0000-0000-0000A4620000}"/>
    <cellStyle name="Heading 1 2 2 2 2 4 2 3 2 2" xfId="25713" xr:uid="{00000000-0005-0000-0000-0000A5620000}"/>
    <cellStyle name="Heading 1 2 2 2 2 4 2 3 2 3" xfId="25714" xr:uid="{00000000-0005-0000-0000-0000A6620000}"/>
    <cellStyle name="Heading 1 2 2 2 2 4 2 3 2 3 2" xfId="25715" xr:uid="{00000000-0005-0000-0000-0000A7620000}"/>
    <cellStyle name="Heading 1 2 2 2 2 4 2 3 2 4" xfId="25716" xr:uid="{00000000-0005-0000-0000-0000A8620000}"/>
    <cellStyle name="Heading 1 2 2 2 2 4 2 3 3" xfId="25717" xr:uid="{00000000-0005-0000-0000-0000A9620000}"/>
    <cellStyle name="Heading 1 2 2 2 2 4 2 3 3 2" xfId="25718" xr:uid="{00000000-0005-0000-0000-0000AA620000}"/>
    <cellStyle name="Heading 1 2 2 2 2 4 2 3 3 2 2" xfId="25719" xr:uid="{00000000-0005-0000-0000-0000AB620000}"/>
    <cellStyle name="Heading 1 2 2 2 2 4 2 3 4" xfId="25720" xr:uid="{00000000-0005-0000-0000-0000AC620000}"/>
    <cellStyle name="Heading 1 2 2 2 2 4 2 3 5" xfId="25721" xr:uid="{00000000-0005-0000-0000-0000AD620000}"/>
    <cellStyle name="Heading 1 2 2 2 2 4 2 3 6" xfId="25722" xr:uid="{00000000-0005-0000-0000-0000AE620000}"/>
    <cellStyle name="Heading 1 2 2 2 2 4 2 3 7" xfId="25723" xr:uid="{00000000-0005-0000-0000-0000AF620000}"/>
    <cellStyle name="Heading 1 2 2 2 2 4 2 4" xfId="25724" xr:uid="{00000000-0005-0000-0000-0000B0620000}"/>
    <cellStyle name="Heading 1 2 2 2 2 4 2 4 2" xfId="25725" xr:uid="{00000000-0005-0000-0000-0000B1620000}"/>
    <cellStyle name="Heading 1 2 2 2 2 4 2 4 3" xfId="25726" xr:uid="{00000000-0005-0000-0000-0000B2620000}"/>
    <cellStyle name="Heading 1 2 2 2 2 4 2 4 3 2" xfId="25727" xr:uid="{00000000-0005-0000-0000-0000B3620000}"/>
    <cellStyle name="Heading 1 2 2 2 2 4 2 5" xfId="25728" xr:uid="{00000000-0005-0000-0000-0000B4620000}"/>
    <cellStyle name="Heading 1 2 2 2 2 4 3" xfId="25729" xr:uid="{00000000-0005-0000-0000-0000B5620000}"/>
    <cellStyle name="Heading 1 2 2 2 2 4 3 2" xfId="25730" xr:uid="{00000000-0005-0000-0000-0000B6620000}"/>
    <cellStyle name="Heading 1 2 2 2 2 4 3 2 2" xfId="25731" xr:uid="{00000000-0005-0000-0000-0000B7620000}"/>
    <cellStyle name="Heading 1 2 2 2 2 4 3 2 2 2" xfId="25732" xr:uid="{00000000-0005-0000-0000-0000B8620000}"/>
    <cellStyle name="Heading 1 2 2 2 2 4 3 2 2 3" xfId="25733" xr:uid="{00000000-0005-0000-0000-0000B9620000}"/>
    <cellStyle name="Heading 1 2 2 2 2 4 3 2 2 3 2" xfId="25734" xr:uid="{00000000-0005-0000-0000-0000BA620000}"/>
    <cellStyle name="Heading 1 2 2 2 2 4 3 2 2 4" xfId="25735" xr:uid="{00000000-0005-0000-0000-0000BB620000}"/>
    <cellStyle name="Heading 1 2 2 2 2 4 3 2 3" xfId="25736" xr:uid="{00000000-0005-0000-0000-0000BC620000}"/>
    <cellStyle name="Heading 1 2 2 2 2 4 3 2 3 2" xfId="25737" xr:uid="{00000000-0005-0000-0000-0000BD620000}"/>
    <cellStyle name="Heading 1 2 2 2 2 4 3 2 3 2 2" xfId="25738" xr:uid="{00000000-0005-0000-0000-0000BE620000}"/>
    <cellStyle name="Heading 1 2 2 2 2 4 3 2 4" xfId="25739" xr:uid="{00000000-0005-0000-0000-0000BF620000}"/>
    <cellStyle name="Heading 1 2 2 2 2 4 3 2 5" xfId="25740" xr:uid="{00000000-0005-0000-0000-0000C0620000}"/>
    <cellStyle name="Heading 1 2 2 2 2 4 3 2 6" xfId="25741" xr:uid="{00000000-0005-0000-0000-0000C1620000}"/>
    <cellStyle name="Heading 1 2 2 2 2 4 3 2 7" xfId="25742" xr:uid="{00000000-0005-0000-0000-0000C2620000}"/>
    <cellStyle name="Heading 1 2 2 2 2 4 3 3" xfId="25743" xr:uid="{00000000-0005-0000-0000-0000C3620000}"/>
    <cellStyle name="Heading 1 2 2 2 2 4 3 3 2" xfId="25744" xr:uid="{00000000-0005-0000-0000-0000C4620000}"/>
    <cellStyle name="Heading 1 2 2 2 2 4 3 3 3" xfId="25745" xr:uid="{00000000-0005-0000-0000-0000C5620000}"/>
    <cellStyle name="Heading 1 2 2 2 2 4 3 3 3 2" xfId="25746" xr:uid="{00000000-0005-0000-0000-0000C6620000}"/>
    <cellStyle name="Heading 1 2 2 2 2 4 3 3 4" xfId="25747" xr:uid="{00000000-0005-0000-0000-0000C7620000}"/>
    <cellStyle name="Heading 1 2 2 2 2 4 3 4" xfId="25748" xr:uid="{00000000-0005-0000-0000-0000C8620000}"/>
    <cellStyle name="Heading 1 2 2 2 2 4 3 4 2" xfId="25749" xr:uid="{00000000-0005-0000-0000-0000C9620000}"/>
    <cellStyle name="Heading 1 2 2 2 2 4 3 4 2 2" xfId="25750" xr:uid="{00000000-0005-0000-0000-0000CA620000}"/>
    <cellStyle name="Heading 1 2 2 2 2 4 3 5" xfId="25751" xr:uid="{00000000-0005-0000-0000-0000CB620000}"/>
    <cellStyle name="Heading 1 2 2 2 2 4 3 6" xfId="25752" xr:uid="{00000000-0005-0000-0000-0000CC620000}"/>
    <cellStyle name="Heading 1 2 2 2 2 4 3 7" xfId="25753" xr:uid="{00000000-0005-0000-0000-0000CD620000}"/>
    <cellStyle name="Heading 1 2 2 2 2 4 3 8" xfId="25754" xr:uid="{00000000-0005-0000-0000-0000CE620000}"/>
    <cellStyle name="Heading 1 2 2 2 2 4 4" xfId="25755" xr:uid="{00000000-0005-0000-0000-0000CF620000}"/>
    <cellStyle name="Heading 1 2 2 2 2 4 4 2" xfId="25756" xr:uid="{00000000-0005-0000-0000-0000D0620000}"/>
    <cellStyle name="Heading 1 2 2 2 2 4 4 2 2" xfId="25757" xr:uid="{00000000-0005-0000-0000-0000D1620000}"/>
    <cellStyle name="Heading 1 2 2 2 2 4 4 2 3" xfId="25758" xr:uid="{00000000-0005-0000-0000-0000D2620000}"/>
    <cellStyle name="Heading 1 2 2 2 2 4 4 2 3 2" xfId="25759" xr:uid="{00000000-0005-0000-0000-0000D3620000}"/>
    <cellStyle name="Heading 1 2 2 2 2 4 4 2 4" xfId="25760" xr:uid="{00000000-0005-0000-0000-0000D4620000}"/>
    <cellStyle name="Heading 1 2 2 2 2 4 4 3" xfId="25761" xr:uid="{00000000-0005-0000-0000-0000D5620000}"/>
    <cellStyle name="Heading 1 2 2 2 2 4 4 3 2" xfId="25762" xr:uid="{00000000-0005-0000-0000-0000D6620000}"/>
    <cellStyle name="Heading 1 2 2 2 2 4 4 3 2 2" xfId="25763" xr:uid="{00000000-0005-0000-0000-0000D7620000}"/>
    <cellStyle name="Heading 1 2 2 2 2 4 4 4" xfId="25764" xr:uid="{00000000-0005-0000-0000-0000D8620000}"/>
    <cellStyle name="Heading 1 2 2 2 2 4 4 5" xfId="25765" xr:uid="{00000000-0005-0000-0000-0000D9620000}"/>
    <cellStyle name="Heading 1 2 2 2 2 4 4 6" xfId="25766" xr:uid="{00000000-0005-0000-0000-0000DA620000}"/>
    <cellStyle name="Heading 1 2 2 2 2 4 4 7" xfId="25767" xr:uid="{00000000-0005-0000-0000-0000DB620000}"/>
    <cellStyle name="Heading 1 2 2 2 2 4 5" xfId="25768" xr:uid="{00000000-0005-0000-0000-0000DC620000}"/>
    <cellStyle name="Heading 1 2 2 2 2 4 5 2" xfId="25769" xr:uid="{00000000-0005-0000-0000-0000DD620000}"/>
    <cellStyle name="Heading 1 2 2 2 2 4 5 3" xfId="25770" xr:uid="{00000000-0005-0000-0000-0000DE620000}"/>
    <cellStyle name="Heading 1 2 2 2 2 4 5 3 2" xfId="25771" xr:uid="{00000000-0005-0000-0000-0000DF620000}"/>
    <cellStyle name="Heading 1 2 2 2 2 4 6" xfId="25772" xr:uid="{00000000-0005-0000-0000-0000E0620000}"/>
    <cellStyle name="Heading 1 2 2 2 2 4 7" xfId="25773" xr:uid="{00000000-0005-0000-0000-0000E1620000}"/>
    <cellStyle name="Heading 1 2 2 2 2 4 8" xfId="25774" xr:uid="{00000000-0005-0000-0000-0000E2620000}"/>
    <cellStyle name="Heading 1 2 2 2 2 4 9" xfId="25775" xr:uid="{00000000-0005-0000-0000-0000E3620000}"/>
    <cellStyle name="Heading 1 2 2 2 2 5" xfId="25776" xr:uid="{00000000-0005-0000-0000-0000E4620000}"/>
    <cellStyle name="Heading 1 2 2 2 2 5 2" xfId="25777" xr:uid="{00000000-0005-0000-0000-0000E5620000}"/>
    <cellStyle name="Heading 1 2 2 2 2 5 2 2" xfId="25778" xr:uid="{00000000-0005-0000-0000-0000E6620000}"/>
    <cellStyle name="Heading 1 2 2 2 2 5 2 2 2" xfId="25779" xr:uid="{00000000-0005-0000-0000-0000E7620000}"/>
    <cellStyle name="Heading 1 2 2 2 2 5 2 2 2 2" xfId="25780" xr:uid="{00000000-0005-0000-0000-0000E8620000}"/>
    <cellStyle name="Heading 1 2 2 2 2 5 2 2 2 2 2" xfId="25781" xr:uid="{00000000-0005-0000-0000-0000E9620000}"/>
    <cellStyle name="Heading 1 2 2 2 2 5 2 2 2 2 3" xfId="25782" xr:uid="{00000000-0005-0000-0000-0000EA620000}"/>
    <cellStyle name="Heading 1 2 2 2 2 5 2 2 2 2 3 2" xfId="25783" xr:uid="{00000000-0005-0000-0000-0000EB620000}"/>
    <cellStyle name="Heading 1 2 2 2 2 5 2 2 2 2 4" xfId="25784" xr:uid="{00000000-0005-0000-0000-0000EC620000}"/>
    <cellStyle name="Heading 1 2 2 2 2 5 2 2 2 3" xfId="25785" xr:uid="{00000000-0005-0000-0000-0000ED620000}"/>
    <cellStyle name="Heading 1 2 2 2 2 5 2 2 2 3 2" xfId="25786" xr:uid="{00000000-0005-0000-0000-0000EE620000}"/>
    <cellStyle name="Heading 1 2 2 2 2 5 2 2 2 3 2 2" xfId="25787" xr:uid="{00000000-0005-0000-0000-0000EF620000}"/>
    <cellStyle name="Heading 1 2 2 2 2 5 2 2 2 4" xfId="25788" xr:uid="{00000000-0005-0000-0000-0000F0620000}"/>
    <cellStyle name="Heading 1 2 2 2 2 5 2 2 2 5" xfId="25789" xr:uid="{00000000-0005-0000-0000-0000F1620000}"/>
    <cellStyle name="Heading 1 2 2 2 2 5 2 2 2 6" xfId="25790" xr:uid="{00000000-0005-0000-0000-0000F2620000}"/>
    <cellStyle name="Heading 1 2 2 2 2 5 2 2 2 7" xfId="25791" xr:uid="{00000000-0005-0000-0000-0000F3620000}"/>
    <cellStyle name="Heading 1 2 2 2 2 5 2 2 3" xfId="25792" xr:uid="{00000000-0005-0000-0000-0000F4620000}"/>
    <cellStyle name="Heading 1 2 2 2 2 5 2 2 3 2" xfId="25793" xr:uid="{00000000-0005-0000-0000-0000F5620000}"/>
    <cellStyle name="Heading 1 2 2 2 2 5 2 2 3 3" xfId="25794" xr:uid="{00000000-0005-0000-0000-0000F6620000}"/>
    <cellStyle name="Heading 1 2 2 2 2 5 2 2 3 3 2" xfId="25795" xr:uid="{00000000-0005-0000-0000-0000F7620000}"/>
    <cellStyle name="Heading 1 2 2 2 2 5 2 2 3 4" xfId="25796" xr:uid="{00000000-0005-0000-0000-0000F8620000}"/>
    <cellStyle name="Heading 1 2 2 2 2 5 2 2 4" xfId="25797" xr:uid="{00000000-0005-0000-0000-0000F9620000}"/>
    <cellStyle name="Heading 1 2 2 2 2 5 2 2 4 2" xfId="25798" xr:uid="{00000000-0005-0000-0000-0000FA620000}"/>
    <cellStyle name="Heading 1 2 2 2 2 5 2 2 4 2 2" xfId="25799" xr:uid="{00000000-0005-0000-0000-0000FB620000}"/>
    <cellStyle name="Heading 1 2 2 2 2 5 2 2 5" xfId="25800" xr:uid="{00000000-0005-0000-0000-0000FC620000}"/>
    <cellStyle name="Heading 1 2 2 2 2 5 2 2 6" xfId="25801" xr:uid="{00000000-0005-0000-0000-0000FD620000}"/>
    <cellStyle name="Heading 1 2 2 2 2 5 2 2 7" xfId="25802" xr:uid="{00000000-0005-0000-0000-0000FE620000}"/>
    <cellStyle name="Heading 1 2 2 2 2 5 2 2 8" xfId="25803" xr:uid="{00000000-0005-0000-0000-0000FF620000}"/>
    <cellStyle name="Heading 1 2 2 2 2 5 2 3" xfId="25804" xr:uid="{00000000-0005-0000-0000-000000630000}"/>
    <cellStyle name="Heading 1 2 2 2 2 5 2 3 2" xfId="25805" xr:uid="{00000000-0005-0000-0000-000001630000}"/>
    <cellStyle name="Heading 1 2 2 2 2 5 2 3 2 2" xfId="25806" xr:uid="{00000000-0005-0000-0000-000002630000}"/>
    <cellStyle name="Heading 1 2 2 2 2 5 2 3 2 3" xfId="25807" xr:uid="{00000000-0005-0000-0000-000003630000}"/>
    <cellStyle name="Heading 1 2 2 2 2 5 2 3 2 3 2" xfId="25808" xr:uid="{00000000-0005-0000-0000-000004630000}"/>
    <cellStyle name="Heading 1 2 2 2 2 5 2 3 2 4" xfId="25809" xr:uid="{00000000-0005-0000-0000-000005630000}"/>
    <cellStyle name="Heading 1 2 2 2 2 5 2 3 3" xfId="25810" xr:uid="{00000000-0005-0000-0000-000006630000}"/>
    <cellStyle name="Heading 1 2 2 2 2 5 2 3 3 2" xfId="25811" xr:uid="{00000000-0005-0000-0000-000007630000}"/>
    <cellStyle name="Heading 1 2 2 2 2 5 2 3 3 2 2" xfId="25812" xr:uid="{00000000-0005-0000-0000-000008630000}"/>
    <cellStyle name="Heading 1 2 2 2 2 5 2 3 4" xfId="25813" xr:uid="{00000000-0005-0000-0000-000009630000}"/>
    <cellStyle name="Heading 1 2 2 2 2 5 2 3 5" xfId="25814" xr:uid="{00000000-0005-0000-0000-00000A630000}"/>
    <cellStyle name="Heading 1 2 2 2 2 5 2 3 6" xfId="25815" xr:uid="{00000000-0005-0000-0000-00000B630000}"/>
    <cellStyle name="Heading 1 2 2 2 2 5 2 3 7" xfId="25816" xr:uid="{00000000-0005-0000-0000-00000C630000}"/>
    <cellStyle name="Heading 1 2 2 2 2 5 2 4" xfId="25817" xr:uid="{00000000-0005-0000-0000-00000D630000}"/>
    <cellStyle name="Heading 1 2 2 2 2 5 2 4 2" xfId="25818" xr:uid="{00000000-0005-0000-0000-00000E630000}"/>
    <cellStyle name="Heading 1 2 2 2 2 5 2 4 3" xfId="25819" xr:uid="{00000000-0005-0000-0000-00000F630000}"/>
    <cellStyle name="Heading 1 2 2 2 2 5 2 4 3 2" xfId="25820" xr:uid="{00000000-0005-0000-0000-000010630000}"/>
    <cellStyle name="Heading 1 2 2 2 2 5 2 5" xfId="25821" xr:uid="{00000000-0005-0000-0000-000011630000}"/>
    <cellStyle name="Heading 1 2 2 2 2 5 3" xfId="25822" xr:uid="{00000000-0005-0000-0000-000012630000}"/>
    <cellStyle name="Heading 1 2 2 2 2 5 3 2" xfId="25823" xr:uid="{00000000-0005-0000-0000-000013630000}"/>
    <cellStyle name="Heading 1 2 2 2 2 5 3 2 2" xfId="25824" xr:uid="{00000000-0005-0000-0000-000014630000}"/>
    <cellStyle name="Heading 1 2 2 2 2 5 3 2 2 2" xfId="25825" xr:uid="{00000000-0005-0000-0000-000015630000}"/>
    <cellStyle name="Heading 1 2 2 2 2 5 3 2 2 3" xfId="25826" xr:uid="{00000000-0005-0000-0000-000016630000}"/>
    <cellStyle name="Heading 1 2 2 2 2 5 3 2 2 3 2" xfId="25827" xr:uid="{00000000-0005-0000-0000-000017630000}"/>
    <cellStyle name="Heading 1 2 2 2 2 5 3 2 2 4" xfId="25828" xr:uid="{00000000-0005-0000-0000-000018630000}"/>
    <cellStyle name="Heading 1 2 2 2 2 5 3 2 3" xfId="25829" xr:uid="{00000000-0005-0000-0000-000019630000}"/>
    <cellStyle name="Heading 1 2 2 2 2 5 3 2 3 2" xfId="25830" xr:uid="{00000000-0005-0000-0000-00001A630000}"/>
    <cellStyle name="Heading 1 2 2 2 2 5 3 2 3 2 2" xfId="25831" xr:uid="{00000000-0005-0000-0000-00001B630000}"/>
    <cellStyle name="Heading 1 2 2 2 2 5 3 2 4" xfId="25832" xr:uid="{00000000-0005-0000-0000-00001C630000}"/>
    <cellStyle name="Heading 1 2 2 2 2 5 3 2 5" xfId="25833" xr:uid="{00000000-0005-0000-0000-00001D630000}"/>
    <cellStyle name="Heading 1 2 2 2 2 5 3 2 6" xfId="25834" xr:uid="{00000000-0005-0000-0000-00001E630000}"/>
    <cellStyle name="Heading 1 2 2 2 2 5 3 2 7" xfId="25835" xr:uid="{00000000-0005-0000-0000-00001F630000}"/>
    <cellStyle name="Heading 1 2 2 2 2 5 3 3" xfId="25836" xr:uid="{00000000-0005-0000-0000-000020630000}"/>
    <cellStyle name="Heading 1 2 2 2 2 5 3 3 2" xfId="25837" xr:uid="{00000000-0005-0000-0000-000021630000}"/>
    <cellStyle name="Heading 1 2 2 2 2 5 3 3 3" xfId="25838" xr:uid="{00000000-0005-0000-0000-000022630000}"/>
    <cellStyle name="Heading 1 2 2 2 2 5 3 3 3 2" xfId="25839" xr:uid="{00000000-0005-0000-0000-000023630000}"/>
    <cellStyle name="Heading 1 2 2 2 2 5 3 3 4" xfId="25840" xr:uid="{00000000-0005-0000-0000-000024630000}"/>
    <cellStyle name="Heading 1 2 2 2 2 5 3 4" xfId="25841" xr:uid="{00000000-0005-0000-0000-000025630000}"/>
    <cellStyle name="Heading 1 2 2 2 2 5 3 4 2" xfId="25842" xr:uid="{00000000-0005-0000-0000-000026630000}"/>
    <cellStyle name="Heading 1 2 2 2 2 5 3 4 2 2" xfId="25843" xr:uid="{00000000-0005-0000-0000-000027630000}"/>
    <cellStyle name="Heading 1 2 2 2 2 5 3 5" xfId="25844" xr:uid="{00000000-0005-0000-0000-000028630000}"/>
    <cellStyle name="Heading 1 2 2 2 2 5 3 6" xfId="25845" xr:uid="{00000000-0005-0000-0000-000029630000}"/>
    <cellStyle name="Heading 1 2 2 2 2 5 3 7" xfId="25846" xr:uid="{00000000-0005-0000-0000-00002A630000}"/>
    <cellStyle name="Heading 1 2 2 2 2 5 3 8" xfId="25847" xr:uid="{00000000-0005-0000-0000-00002B630000}"/>
    <cellStyle name="Heading 1 2 2 2 2 5 4" xfId="25848" xr:uid="{00000000-0005-0000-0000-00002C630000}"/>
    <cellStyle name="Heading 1 2 2 2 2 5 4 2" xfId="25849" xr:uid="{00000000-0005-0000-0000-00002D630000}"/>
    <cellStyle name="Heading 1 2 2 2 2 5 4 2 2" xfId="25850" xr:uid="{00000000-0005-0000-0000-00002E630000}"/>
    <cellStyle name="Heading 1 2 2 2 2 5 4 2 3" xfId="25851" xr:uid="{00000000-0005-0000-0000-00002F630000}"/>
    <cellStyle name="Heading 1 2 2 2 2 5 4 2 3 2" xfId="25852" xr:uid="{00000000-0005-0000-0000-000030630000}"/>
    <cellStyle name="Heading 1 2 2 2 2 5 4 2 4" xfId="25853" xr:uid="{00000000-0005-0000-0000-000031630000}"/>
    <cellStyle name="Heading 1 2 2 2 2 5 4 3" xfId="25854" xr:uid="{00000000-0005-0000-0000-000032630000}"/>
    <cellStyle name="Heading 1 2 2 2 2 5 4 3 2" xfId="25855" xr:uid="{00000000-0005-0000-0000-000033630000}"/>
    <cellStyle name="Heading 1 2 2 2 2 5 4 3 2 2" xfId="25856" xr:uid="{00000000-0005-0000-0000-000034630000}"/>
    <cellStyle name="Heading 1 2 2 2 2 5 4 4" xfId="25857" xr:uid="{00000000-0005-0000-0000-000035630000}"/>
    <cellStyle name="Heading 1 2 2 2 2 5 4 5" xfId="25858" xr:uid="{00000000-0005-0000-0000-000036630000}"/>
    <cellStyle name="Heading 1 2 2 2 2 5 4 6" xfId="25859" xr:uid="{00000000-0005-0000-0000-000037630000}"/>
    <cellStyle name="Heading 1 2 2 2 2 5 4 7" xfId="25860" xr:uid="{00000000-0005-0000-0000-000038630000}"/>
    <cellStyle name="Heading 1 2 2 2 2 5 5" xfId="25861" xr:uid="{00000000-0005-0000-0000-000039630000}"/>
    <cellStyle name="Heading 1 2 2 2 2 5 5 2" xfId="25862" xr:uid="{00000000-0005-0000-0000-00003A630000}"/>
    <cellStyle name="Heading 1 2 2 2 2 5 5 3" xfId="25863" xr:uid="{00000000-0005-0000-0000-00003B630000}"/>
    <cellStyle name="Heading 1 2 2 2 2 5 5 3 2" xfId="25864" xr:uid="{00000000-0005-0000-0000-00003C630000}"/>
    <cellStyle name="Heading 1 2 2 2 2 5 6" xfId="25865" xr:uid="{00000000-0005-0000-0000-00003D630000}"/>
    <cellStyle name="Heading 1 2 2 2 2 5 7" xfId="25866" xr:uid="{00000000-0005-0000-0000-00003E630000}"/>
    <cellStyle name="Heading 1 2 2 2 2 5 8" xfId="25867" xr:uid="{00000000-0005-0000-0000-00003F630000}"/>
    <cellStyle name="Heading 1 2 2 2 2 5 9" xfId="25868" xr:uid="{00000000-0005-0000-0000-000040630000}"/>
    <cellStyle name="Heading 1 2 2 2 2 6" xfId="25869" xr:uid="{00000000-0005-0000-0000-000041630000}"/>
    <cellStyle name="Heading 1 2 2 2 2 6 2" xfId="25870" xr:uid="{00000000-0005-0000-0000-000042630000}"/>
    <cellStyle name="Heading 1 2 2 2 2 6 2 2" xfId="25871" xr:uid="{00000000-0005-0000-0000-000043630000}"/>
    <cellStyle name="Heading 1 2 2 2 2 6 2 2 2" xfId="25872" xr:uid="{00000000-0005-0000-0000-000044630000}"/>
    <cellStyle name="Heading 1 2 2 2 2 6 2 2 3" xfId="25873" xr:uid="{00000000-0005-0000-0000-000045630000}"/>
    <cellStyle name="Heading 1 2 2 2 2 6 2 2 3 2" xfId="25874" xr:uid="{00000000-0005-0000-0000-000046630000}"/>
    <cellStyle name="Heading 1 2 2 2 2 6 2 2 4" xfId="25875" xr:uid="{00000000-0005-0000-0000-000047630000}"/>
    <cellStyle name="Heading 1 2 2 2 2 6 2 3" xfId="25876" xr:uid="{00000000-0005-0000-0000-000048630000}"/>
    <cellStyle name="Heading 1 2 2 2 2 6 2 3 2" xfId="25877" xr:uid="{00000000-0005-0000-0000-000049630000}"/>
    <cellStyle name="Heading 1 2 2 2 2 6 2 3 2 2" xfId="25878" xr:uid="{00000000-0005-0000-0000-00004A630000}"/>
    <cellStyle name="Heading 1 2 2 2 2 6 2 4" xfId="25879" xr:uid="{00000000-0005-0000-0000-00004B630000}"/>
    <cellStyle name="Heading 1 2 2 2 2 6 2 5" xfId="25880" xr:uid="{00000000-0005-0000-0000-00004C630000}"/>
    <cellStyle name="Heading 1 2 2 2 2 6 2 6" xfId="25881" xr:uid="{00000000-0005-0000-0000-00004D630000}"/>
    <cellStyle name="Heading 1 2 2 2 2 6 2 7" xfId="25882" xr:uid="{00000000-0005-0000-0000-00004E630000}"/>
    <cellStyle name="Heading 1 2 2 2 2 6 3" xfId="25883" xr:uid="{00000000-0005-0000-0000-00004F630000}"/>
    <cellStyle name="Heading 1 2 2 2 2 6 3 2" xfId="25884" xr:uid="{00000000-0005-0000-0000-000050630000}"/>
    <cellStyle name="Heading 1 2 2 2 2 6 3 3" xfId="25885" xr:uid="{00000000-0005-0000-0000-000051630000}"/>
    <cellStyle name="Heading 1 2 2 2 2 6 3 3 2" xfId="25886" xr:uid="{00000000-0005-0000-0000-000052630000}"/>
    <cellStyle name="Heading 1 2 2 2 2 6 3 4" xfId="25887" xr:uid="{00000000-0005-0000-0000-000053630000}"/>
    <cellStyle name="Heading 1 2 2 2 2 6 4" xfId="25888" xr:uid="{00000000-0005-0000-0000-000054630000}"/>
    <cellStyle name="Heading 1 2 2 2 2 6 4 2" xfId="25889" xr:uid="{00000000-0005-0000-0000-000055630000}"/>
    <cellStyle name="Heading 1 2 2 2 2 6 4 2 2" xfId="25890" xr:uid="{00000000-0005-0000-0000-000056630000}"/>
    <cellStyle name="Heading 1 2 2 2 2 6 5" xfId="25891" xr:uid="{00000000-0005-0000-0000-000057630000}"/>
    <cellStyle name="Heading 1 2 2 2 2 6 6" xfId="25892" xr:uid="{00000000-0005-0000-0000-000058630000}"/>
    <cellStyle name="Heading 1 2 2 2 2 6 7" xfId="25893" xr:uid="{00000000-0005-0000-0000-000059630000}"/>
    <cellStyle name="Heading 1 2 2 2 2 6 8" xfId="25894" xr:uid="{00000000-0005-0000-0000-00005A630000}"/>
    <cellStyle name="Heading 1 2 2 2 2 7" xfId="25895" xr:uid="{00000000-0005-0000-0000-00005B630000}"/>
    <cellStyle name="Heading 1 2 2 2 2 7 2" xfId="25896" xr:uid="{00000000-0005-0000-0000-00005C630000}"/>
    <cellStyle name="Heading 1 2 2 2 2 7 2 2" xfId="25897" xr:uid="{00000000-0005-0000-0000-00005D630000}"/>
    <cellStyle name="Heading 1 2 2 2 2 7 2 3" xfId="25898" xr:uid="{00000000-0005-0000-0000-00005E630000}"/>
    <cellStyle name="Heading 1 2 2 2 2 7 2 3 2" xfId="25899" xr:uid="{00000000-0005-0000-0000-00005F630000}"/>
    <cellStyle name="Heading 1 2 2 2 2 7 2 4" xfId="25900" xr:uid="{00000000-0005-0000-0000-000060630000}"/>
    <cellStyle name="Heading 1 2 2 2 2 7 3" xfId="25901" xr:uid="{00000000-0005-0000-0000-000061630000}"/>
    <cellStyle name="Heading 1 2 2 2 2 7 3 2" xfId="25902" xr:uid="{00000000-0005-0000-0000-000062630000}"/>
    <cellStyle name="Heading 1 2 2 2 2 7 3 2 2" xfId="25903" xr:uid="{00000000-0005-0000-0000-000063630000}"/>
    <cellStyle name="Heading 1 2 2 2 2 7 4" xfId="25904" xr:uid="{00000000-0005-0000-0000-000064630000}"/>
    <cellStyle name="Heading 1 2 2 2 2 7 5" xfId="25905" xr:uid="{00000000-0005-0000-0000-000065630000}"/>
    <cellStyle name="Heading 1 2 2 2 2 7 6" xfId="25906" xr:uid="{00000000-0005-0000-0000-000066630000}"/>
    <cellStyle name="Heading 1 2 2 2 2 7 7" xfId="25907" xr:uid="{00000000-0005-0000-0000-000067630000}"/>
    <cellStyle name="Heading 1 2 2 2 2 8" xfId="25908" xr:uid="{00000000-0005-0000-0000-000068630000}"/>
    <cellStyle name="Heading 1 2 2 2 2 8 2" xfId="25909" xr:uid="{00000000-0005-0000-0000-000069630000}"/>
    <cellStyle name="Heading 1 2 2 2 2 8 3" xfId="25910" xr:uid="{00000000-0005-0000-0000-00006A630000}"/>
    <cellStyle name="Heading 1 2 2 2 2 8 3 2" xfId="25911" xr:uid="{00000000-0005-0000-0000-00006B630000}"/>
    <cellStyle name="Heading 1 2 2 2 2 9" xfId="25912" xr:uid="{00000000-0005-0000-0000-00006C630000}"/>
    <cellStyle name="Heading 1 2 2 2 3" xfId="168" xr:uid="{00000000-0005-0000-0000-00006D630000}"/>
    <cellStyle name="Heading 1 2 2 2 3 10" xfId="25913" xr:uid="{00000000-0005-0000-0000-00006E630000}"/>
    <cellStyle name="Heading 1 2 2 2 3 11" xfId="25914" xr:uid="{00000000-0005-0000-0000-00006F630000}"/>
    <cellStyle name="Heading 1 2 2 2 3 2" xfId="25915" xr:uid="{00000000-0005-0000-0000-000070630000}"/>
    <cellStyle name="Heading 1 2 2 2 3 2 2" xfId="25916" xr:uid="{00000000-0005-0000-0000-000071630000}"/>
    <cellStyle name="Heading 1 2 2 2 3 2 2 2" xfId="25917" xr:uid="{00000000-0005-0000-0000-000072630000}"/>
    <cellStyle name="Heading 1 2 2 2 3 2 2 2 2" xfId="25918" xr:uid="{00000000-0005-0000-0000-000073630000}"/>
    <cellStyle name="Heading 1 2 2 2 3 2 2 2 2 2" xfId="25919" xr:uid="{00000000-0005-0000-0000-000074630000}"/>
    <cellStyle name="Heading 1 2 2 2 3 2 2 2 2 2 2" xfId="25920" xr:uid="{00000000-0005-0000-0000-000075630000}"/>
    <cellStyle name="Heading 1 2 2 2 3 2 2 2 2 2 3" xfId="25921" xr:uid="{00000000-0005-0000-0000-000076630000}"/>
    <cellStyle name="Heading 1 2 2 2 3 2 2 2 2 2 3 2" xfId="25922" xr:uid="{00000000-0005-0000-0000-000077630000}"/>
    <cellStyle name="Heading 1 2 2 2 3 2 2 2 2 2 4" xfId="25923" xr:uid="{00000000-0005-0000-0000-000078630000}"/>
    <cellStyle name="Heading 1 2 2 2 3 2 2 2 2 3" xfId="25924" xr:uid="{00000000-0005-0000-0000-000079630000}"/>
    <cellStyle name="Heading 1 2 2 2 3 2 2 2 2 3 2" xfId="25925" xr:uid="{00000000-0005-0000-0000-00007A630000}"/>
    <cellStyle name="Heading 1 2 2 2 3 2 2 2 2 3 2 2" xfId="25926" xr:uid="{00000000-0005-0000-0000-00007B630000}"/>
    <cellStyle name="Heading 1 2 2 2 3 2 2 2 2 4" xfId="25927" xr:uid="{00000000-0005-0000-0000-00007C630000}"/>
    <cellStyle name="Heading 1 2 2 2 3 2 2 2 2 5" xfId="25928" xr:uid="{00000000-0005-0000-0000-00007D630000}"/>
    <cellStyle name="Heading 1 2 2 2 3 2 2 2 2 6" xfId="25929" xr:uid="{00000000-0005-0000-0000-00007E630000}"/>
    <cellStyle name="Heading 1 2 2 2 3 2 2 2 2 7" xfId="25930" xr:uid="{00000000-0005-0000-0000-00007F630000}"/>
    <cellStyle name="Heading 1 2 2 2 3 2 2 2 3" xfId="25931" xr:uid="{00000000-0005-0000-0000-000080630000}"/>
    <cellStyle name="Heading 1 2 2 2 3 2 2 2 3 2" xfId="25932" xr:uid="{00000000-0005-0000-0000-000081630000}"/>
    <cellStyle name="Heading 1 2 2 2 3 2 2 2 3 3" xfId="25933" xr:uid="{00000000-0005-0000-0000-000082630000}"/>
    <cellStyle name="Heading 1 2 2 2 3 2 2 2 3 3 2" xfId="25934" xr:uid="{00000000-0005-0000-0000-000083630000}"/>
    <cellStyle name="Heading 1 2 2 2 3 2 2 2 3 4" xfId="25935" xr:uid="{00000000-0005-0000-0000-000084630000}"/>
    <cellStyle name="Heading 1 2 2 2 3 2 2 2 4" xfId="25936" xr:uid="{00000000-0005-0000-0000-000085630000}"/>
    <cellStyle name="Heading 1 2 2 2 3 2 2 2 4 2" xfId="25937" xr:uid="{00000000-0005-0000-0000-000086630000}"/>
    <cellStyle name="Heading 1 2 2 2 3 2 2 2 4 2 2" xfId="25938" xr:uid="{00000000-0005-0000-0000-000087630000}"/>
    <cellStyle name="Heading 1 2 2 2 3 2 2 2 5" xfId="25939" xr:uid="{00000000-0005-0000-0000-000088630000}"/>
    <cellStyle name="Heading 1 2 2 2 3 2 2 2 6" xfId="25940" xr:uid="{00000000-0005-0000-0000-000089630000}"/>
    <cellStyle name="Heading 1 2 2 2 3 2 2 2 7" xfId="25941" xr:uid="{00000000-0005-0000-0000-00008A630000}"/>
    <cellStyle name="Heading 1 2 2 2 3 2 2 2 8" xfId="25942" xr:uid="{00000000-0005-0000-0000-00008B630000}"/>
    <cellStyle name="Heading 1 2 2 2 3 2 2 3" xfId="25943" xr:uid="{00000000-0005-0000-0000-00008C630000}"/>
    <cellStyle name="Heading 1 2 2 2 3 2 2 3 2" xfId="25944" xr:uid="{00000000-0005-0000-0000-00008D630000}"/>
    <cellStyle name="Heading 1 2 2 2 3 2 2 3 2 2" xfId="25945" xr:uid="{00000000-0005-0000-0000-00008E630000}"/>
    <cellStyle name="Heading 1 2 2 2 3 2 2 3 2 3" xfId="25946" xr:uid="{00000000-0005-0000-0000-00008F630000}"/>
    <cellStyle name="Heading 1 2 2 2 3 2 2 3 2 3 2" xfId="25947" xr:uid="{00000000-0005-0000-0000-000090630000}"/>
    <cellStyle name="Heading 1 2 2 2 3 2 2 3 2 4" xfId="25948" xr:uid="{00000000-0005-0000-0000-000091630000}"/>
    <cellStyle name="Heading 1 2 2 2 3 2 2 3 3" xfId="25949" xr:uid="{00000000-0005-0000-0000-000092630000}"/>
    <cellStyle name="Heading 1 2 2 2 3 2 2 3 3 2" xfId="25950" xr:uid="{00000000-0005-0000-0000-000093630000}"/>
    <cellStyle name="Heading 1 2 2 2 3 2 2 3 3 2 2" xfId="25951" xr:uid="{00000000-0005-0000-0000-000094630000}"/>
    <cellStyle name="Heading 1 2 2 2 3 2 2 3 4" xfId="25952" xr:uid="{00000000-0005-0000-0000-000095630000}"/>
    <cellStyle name="Heading 1 2 2 2 3 2 2 3 5" xfId="25953" xr:uid="{00000000-0005-0000-0000-000096630000}"/>
    <cellStyle name="Heading 1 2 2 2 3 2 2 3 6" xfId="25954" xr:uid="{00000000-0005-0000-0000-000097630000}"/>
    <cellStyle name="Heading 1 2 2 2 3 2 2 3 7" xfId="25955" xr:uid="{00000000-0005-0000-0000-000098630000}"/>
    <cellStyle name="Heading 1 2 2 2 3 2 2 4" xfId="25956" xr:uid="{00000000-0005-0000-0000-000099630000}"/>
    <cellStyle name="Heading 1 2 2 2 3 2 2 4 2" xfId="25957" xr:uid="{00000000-0005-0000-0000-00009A630000}"/>
    <cellStyle name="Heading 1 2 2 2 3 2 2 4 3" xfId="25958" xr:uid="{00000000-0005-0000-0000-00009B630000}"/>
    <cellStyle name="Heading 1 2 2 2 3 2 2 4 3 2" xfId="25959" xr:uid="{00000000-0005-0000-0000-00009C630000}"/>
    <cellStyle name="Heading 1 2 2 2 3 2 2 5" xfId="25960" xr:uid="{00000000-0005-0000-0000-00009D630000}"/>
    <cellStyle name="Heading 1 2 2 2 3 2 3" xfId="25961" xr:uid="{00000000-0005-0000-0000-00009E630000}"/>
    <cellStyle name="Heading 1 2 2 2 3 2 3 2" xfId="25962" xr:uid="{00000000-0005-0000-0000-00009F630000}"/>
    <cellStyle name="Heading 1 2 2 2 3 2 3 2 2" xfId="25963" xr:uid="{00000000-0005-0000-0000-0000A0630000}"/>
    <cellStyle name="Heading 1 2 2 2 3 2 3 2 2 2" xfId="25964" xr:uid="{00000000-0005-0000-0000-0000A1630000}"/>
    <cellStyle name="Heading 1 2 2 2 3 2 3 2 2 3" xfId="25965" xr:uid="{00000000-0005-0000-0000-0000A2630000}"/>
    <cellStyle name="Heading 1 2 2 2 3 2 3 2 2 3 2" xfId="25966" xr:uid="{00000000-0005-0000-0000-0000A3630000}"/>
    <cellStyle name="Heading 1 2 2 2 3 2 3 2 2 4" xfId="25967" xr:uid="{00000000-0005-0000-0000-0000A4630000}"/>
    <cellStyle name="Heading 1 2 2 2 3 2 3 2 3" xfId="25968" xr:uid="{00000000-0005-0000-0000-0000A5630000}"/>
    <cellStyle name="Heading 1 2 2 2 3 2 3 2 3 2" xfId="25969" xr:uid="{00000000-0005-0000-0000-0000A6630000}"/>
    <cellStyle name="Heading 1 2 2 2 3 2 3 2 3 2 2" xfId="25970" xr:uid="{00000000-0005-0000-0000-0000A7630000}"/>
    <cellStyle name="Heading 1 2 2 2 3 2 3 2 4" xfId="25971" xr:uid="{00000000-0005-0000-0000-0000A8630000}"/>
    <cellStyle name="Heading 1 2 2 2 3 2 3 2 5" xfId="25972" xr:uid="{00000000-0005-0000-0000-0000A9630000}"/>
    <cellStyle name="Heading 1 2 2 2 3 2 3 2 6" xfId="25973" xr:uid="{00000000-0005-0000-0000-0000AA630000}"/>
    <cellStyle name="Heading 1 2 2 2 3 2 3 2 7" xfId="25974" xr:uid="{00000000-0005-0000-0000-0000AB630000}"/>
    <cellStyle name="Heading 1 2 2 2 3 2 3 3" xfId="25975" xr:uid="{00000000-0005-0000-0000-0000AC630000}"/>
    <cellStyle name="Heading 1 2 2 2 3 2 3 3 2" xfId="25976" xr:uid="{00000000-0005-0000-0000-0000AD630000}"/>
    <cellStyle name="Heading 1 2 2 2 3 2 3 3 3" xfId="25977" xr:uid="{00000000-0005-0000-0000-0000AE630000}"/>
    <cellStyle name="Heading 1 2 2 2 3 2 3 3 3 2" xfId="25978" xr:uid="{00000000-0005-0000-0000-0000AF630000}"/>
    <cellStyle name="Heading 1 2 2 2 3 2 3 3 4" xfId="25979" xr:uid="{00000000-0005-0000-0000-0000B0630000}"/>
    <cellStyle name="Heading 1 2 2 2 3 2 3 4" xfId="25980" xr:uid="{00000000-0005-0000-0000-0000B1630000}"/>
    <cellStyle name="Heading 1 2 2 2 3 2 3 4 2" xfId="25981" xr:uid="{00000000-0005-0000-0000-0000B2630000}"/>
    <cellStyle name="Heading 1 2 2 2 3 2 3 4 2 2" xfId="25982" xr:uid="{00000000-0005-0000-0000-0000B3630000}"/>
    <cellStyle name="Heading 1 2 2 2 3 2 3 5" xfId="25983" xr:uid="{00000000-0005-0000-0000-0000B4630000}"/>
    <cellStyle name="Heading 1 2 2 2 3 2 3 6" xfId="25984" xr:uid="{00000000-0005-0000-0000-0000B5630000}"/>
    <cellStyle name="Heading 1 2 2 2 3 2 3 7" xfId="25985" xr:uid="{00000000-0005-0000-0000-0000B6630000}"/>
    <cellStyle name="Heading 1 2 2 2 3 2 3 8" xfId="25986" xr:uid="{00000000-0005-0000-0000-0000B7630000}"/>
    <cellStyle name="Heading 1 2 2 2 3 2 4" xfId="25987" xr:uid="{00000000-0005-0000-0000-0000B8630000}"/>
    <cellStyle name="Heading 1 2 2 2 3 2 4 2" xfId="25988" xr:uid="{00000000-0005-0000-0000-0000B9630000}"/>
    <cellStyle name="Heading 1 2 2 2 3 2 4 2 2" xfId="25989" xr:uid="{00000000-0005-0000-0000-0000BA630000}"/>
    <cellStyle name="Heading 1 2 2 2 3 2 4 2 3" xfId="25990" xr:uid="{00000000-0005-0000-0000-0000BB630000}"/>
    <cellStyle name="Heading 1 2 2 2 3 2 4 2 3 2" xfId="25991" xr:uid="{00000000-0005-0000-0000-0000BC630000}"/>
    <cellStyle name="Heading 1 2 2 2 3 2 4 2 4" xfId="25992" xr:uid="{00000000-0005-0000-0000-0000BD630000}"/>
    <cellStyle name="Heading 1 2 2 2 3 2 4 3" xfId="25993" xr:uid="{00000000-0005-0000-0000-0000BE630000}"/>
    <cellStyle name="Heading 1 2 2 2 3 2 4 3 2" xfId="25994" xr:uid="{00000000-0005-0000-0000-0000BF630000}"/>
    <cellStyle name="Heading 1 2 2 2 3 2 4 3 2 2" xfId="25995" xr:uid="{00000000-0005-0000-0000-0000C0630000}"/>
    <cellStyle name="Heading 1 2 2 2 3 2 4 4" xfId="25996" xr:uid="{00000000-0005-0000-0000-0000C1630000}"/>
    <cellStyle name="Heading 1 2 2 2 3 2 4 5" xfId="25997" xr:uid="{00000000-0005-0000-0000-0000C2630000}"/>
    <cellStyle name="Heading 1 2 2 2 3 2 4 6" xfId="25998" xr:uid="{00000000-0005-0000-0000-0000C3630000}"/>
    <cellStyle name="Heading 1 2 2 2 3 2 4 7" xfId="25999" xr:uid="{00000000-0005-0000-0000-0000C4630000}"/>
    <cellStyle name="Heading 1 2 2 2 3 2 5" xfId="26000" xr:uid="{00000000-0005-0000-0000-0000C5630000}"/>
    <cellStyle name="Heading 1 2 2 2 3 2 5 2" xfId="26001" xr:uid="{00000000-0005-0000-0000-0000C6630000}"/>
    <cellStyle name="Heading 1 2 2 2 3 2 5 3" xfId="26002" xr:uid="{00000000-0005-0000-0000-0000C7630000}"/>
    <cellStyle name="Heading 1 2 2 2 3 2 5 3 2" xfId="26003" xr:uid="{00000000-0005-0000-0000-0000C8630000}"/>
    <cellStyle name="Heading 1 2 2 2 3 2 6" xfId="26004" xr:uid="{00000000-0005-0000-0000-0000C9630000}"/>
    <cellStyle name="Heading 1 2 2 2 3 2 7" xfId="26005" xr:uid="{00000000-0005-0000-0000-0000CA630000}"/>
    <cellStyle name="Heading 1 2 2 2 3 2 8" xfId="26006" xr:uid="{00000000-0005-0000-0000-0000CB630000}"/>
    <cellStyle name="Heading 1 2 2 2 3 2 9" xfId="26007" xr:uid="{00000000-0005-0000-0000-0000CC630000}"/>
    <cellStyle name="Heading 1 2 2 2 3 3" xfId="26008" xr:uid="{00000000-0005-0000-0000-0000CD630000}"/>
    <cellStyle name="Heading 1 2 2 2 3 3 2" xfId="26009" xr:uid="{00000000-0005-0000-0000-0000CE630000}"/>
    <cellStyle name="Heading 1 2 2 2 3 3 2 2" xfId="26010" xr:uid="{00000000-0005-0000-0000-0000CF630000}"/>
    <cellStyle name="Heading 1 2 2 2 3 3 2 2 2" xfId="26011" xr:uid="{00000000-0005-0000-0000-0000D0630000}"/>
    <cellStyle name="Heading 1 2 2 2 3 3 2 2 2 2" xfId="26012" xr:uid="{00000000-0005-0000-0000-0000D1630000}"/>
    <cellStyle name="Heading 1 2 2 2 3 3 2 2 2 3" xfId="26013" xr:uid="{00000000-0005-0000-0000-0000D2630000}"/>
    <cellStyle name="Heading 1 2 2 2 3 3 2 2 2 3 2" xfId="26014" xr:uid="{00000000-0005-0000-0000-0000D3630000}"/>
    <cellStyle name="Heading 1 2 2 2 3 3 2 2 2 4" xfId="26015" xr:uid="{00000000-0005-0000-0000-0000D4630000}"/>
    <cellStyle name="Heading 1 2 2 2 3 3 2 2 3" xfId="26016" xr:uid="{00000000-0005-0000-0000-0000D5630000}"/>
    <cellStyle name="Heading 1 2 2 2 3 3 2 2 3 2" xfId="26017" xr:uid="{00000000-0005-0000-0000-0000D6630000}"/>
    <cellStyle name="Heading 1 2 2 2 3 3 2 2 3 2 2" xfId="26018" xr:uid="{00000000-0005-0000-0000-0000D7630000}"/>
    <cellStyle name="Heading 1 2 2 2 3 3 2 2 4" xfId="26019" xr:uid="{00000000-0005-0000-0000-0000D8630000}"/>
    <cellStyle name="Heading 1 2 2 2 3 3 2 2 5" xfId="26020" xr:uid="{00000000-0005-0000-0000-0000D9630000}"/>
    <cellStyle name="Heading 1 2 2 2 3 3 2 2 6" xfId="26021" xr:uid="{00000000-0005-0000-0000-0000DA630000}"/>
    <cellStyle name="Heading 1 2 2 2 3 3 2 2 7" xfId="26022" xr:uid="{00000000-0005-0000-0000-0000DB630000}"/>
    <cellStyle name="Heading 1 2 2 2 3 3 2 3" xfId="26023" xr:uid="{00000000-0005-0000-0000-0000DC630000}"/>
    <cellStyle name="Heading 1 2 2 2 3 3 2 3 2" xfId="26024" xr:uid="{00000000-0005-0000-0000-0000DD630000}"/>
    <cellStyle name="Heading 1 2 2 2 3 3 2 3 3" xfId="26025" xr:uid="{00000000-0005-0000-0000-0000DE630000}"/>
    <cellStyle name="Heading 1 2 2 2 3 3 2 3 3 2" xfId="26026" xr:uid="{00000000-0005-0000-0000-0000DF630000}"/>
    <cellStyle name="Heading 1 2 2 2 3 3 2 3 4" xfId="26027" xr:uid="{00000000-0005-0000-0000-0000E0630000}"/>
    <cellStyle name="Heading 1 2 2 2 3 3 2 4" xfId="26028" xr:uid="{00000000-0005-0000-0000-0000E1630000}"/>
    <cellStyle name="Heading 1 2 2 2 3 3 2 4 2" xfId="26029" xr:uid="{00000000-0005-0000-0000-0000E2630000}"/>
    <cellStyle name="Heading 1 2 2 2 3 3 2 4 2 2" xfId="26030" xr:uid="{00000000-0005-0000-0000-0000E3630000}"/>
    <cellStyle name="Heading 1 2 2 2 3 3 2 5" xfId="26031" xr:uid="{00000000-0005-0000-0000-0000E4630000}"/>
    <cellStyle name="Heading 1 2 2 2 3 3 2 6" xfId="26032" xr:uid="{00000000-0005-0000-0000-0000E5630000}"/>
    <cellStyle name="Heading 1 2 2 2 3 3 2 7" xfId="26033" xr:uid="{00000000-0005-0000-0000-0000E6630000}"/>
    <cellStyle name="Heading 1 2 2 2 3 3 2 8" xfId="26034" xr:uid="{00000000-0005-0000-0000-0000E7630000}"/>
    <cellStyle name="Heading 1 2 2 2 3 3 3" xfId="26035" xr:uid="{00000000-0005-0000-0000-0000E8630000}"/>
    <cellStyle name="Heading 1 2 2 2 3 3 3 2" xfId="26036" xr:uid="{00000000-0005-0000-0000-0000E9630000}"/>
    <cellStyle name="Heading 1 2 2 2 3 3 3 2 2" xfId="26037" xr:uid="{00000000-0005-0000-0000-0000EA630000}"/>
    <cellStyle name="Heading 1 2 2 2 3 3 3 2 3" xfId="26038" xr:uid="{00000000-0005-0000-0000-0000EB630000}"/>
    <cellStyle name="Heading 1 2 2 2 3 3 3 2 3 2" xfId="26039" xr:uid="{00000000-0005-0000-0000-0000EC630000}"/>
    <cellStyle name="Heading 1 2 2 2 3 3 3 2 4" xfId="26040" xr:uid="{00000000-0005-0000-0000-0000ED630000}"/>
    <cellStyle name="Heading 1 2 2 2 3 3 3 3" xfId="26041" xr:uid="{00000000-0005-0000-0000-0000EE630000}"/>
    <cellStyle name="Heading 1 2 2 2 3 3 3 3 2" xfId="26042" xr:uid="{00000000-0005-0000-0000-0000EF630000}"/>
    <cellStyle name="Heading 1 2 2 2 3 3 3 3 2 2" xfId="26043" xr:uid="{00000000-0005-0000-0000-0000F0630000}"/>
    <cellStyle name="Heading 1 2 2 2 3 3 3 4" xfId="26044" xr:uid="{00000000-0005-0000-0000-0000F1630000}"/>
    <cellStyle name="Heading 1 2 2 2 3 3 3 5" xfId="26045" xr:uid="{00000000-0005-0000-0000-0000F2630000}"/>
    <cellStyle name="Heading 1 2 2 2 3 3 3 6" xfId="26046" xr:uid="{00000000-0005-0000-0000-0000F3630000}"/>
    <cellStyle name="Heading 1 2 2 2 3 3 3 7" xfId="26047" xr:uid="{00000000-0005-0000-0000-0000F4630000}"/>
    <cellStyle name="Heading 1 2 2 2 3 3 4" xfId="26048" xr:uid="{00000000-0005-0000-0000-0000F5630000}"/>
    <cellStyle name="Heading 1 2 2 2 3 3 4 2" xfId="26049" xr:uid="{00000000-0005-0000-0000-0000F6630000}"/>
    <cellStyle name="Heading 1 2 2 2 3 3 4 3" xfId="26050" xr:uid="{00000000-0005-0000-0000-0000F7630000}"/>
    <cellStyle name="Heading 1 2 2 2 3 3 4 3 2" xfId="26051" xr:uid="{00000000-0005-0000-0000-0000F8630000}"/>
    <cellStyle name="Heading 1 2 2 2 3 3 5" xfId="26052" xr:uid="{00000000-0005-0000-0000-0000F9630000}"/>
    <cellStyle name="Heading 1 2 2 2 3 4" xfId="26053" xr:uid="{00000000-0005-0000-0000-0000FA630000}"/>
    <cellStyle name="Heading 1 2 2 2 3 4 2" xfId="26054" xr:uid="{00000000-0005-0000-0000-0000FB630000}"/>
    <cellStyle name="Heading 1 2 2 2 3 4 2 2" xfId="26055" xr:uid="{00000000-0005-0000-0000-0000FC630000}"/>
    <cellStyle name="Heading 1 2 2 2 3 4 2 2 2" xfId="26056" xr:uid="{00000000-0005-0000-0000-0000FD630000}"/>
    <cellStyle name="Heading 1 2 2 2 3 4 2 2 2 2" xfId="26057" xr:uid="{00000000-0005-0000-0000-0000FE630000}"/>
    <cellStyle name="Heading 1 2 2 2 3 4 2 2 2 2 2" xfId="26058" xr:uid="{00000000-0005-0000-0000-0000FF630000}"/>
    <cellStyle name="Heading 1 2 2 2 3 4 2 2 2 2 3" xfId="26059" xr:uid="{00000000-0005-0000-0000-000000640000}"/>
    <cellStyle name="Heading 1 2 2 2 3 4 2 2 2 2 3 2" xfId="26060" xr:uid="{00000000-0005-0000-0000-000001640000}"/>
    <cellStyle name="Heading 1 2 2 2 3 4 2 2 2 2 4" xfId="26061" xr:uid="{00000000-0005-0000-0000-000002640000}"/>
    <cellStyle name="Heading 1 2 2 2 3 4 2 2 2 3" xfId="26062" xr:uid="{00000000-0005-0000-0000-000003640000}"/>
    <cellStyle name="Heading 1 2 2 2 3 4 2 2 2 3 2" xfId="26063" xr:uid="{00000000-0005-0000-0000-000004640000}"/>
    <cellStyle name="Heading 1 2 2 2 3 4 2 2 2 3 2 2" xfId="26064" xr:uid="{00000000-0005-0000-0000-000005640000}"/>
    <cellStyle name="Heading 1 2 2 2 3 4 2 2 2 4" xfId="26065" xr:uid="{00000000-0005-0000-0000-000006640000}"/>
    <cellStyle name="Heading 1 2 2 2 3 4 2 2 2 5" xfId="26066" xr:uid="{00000000-0005-0000-0000-000007640000}"/>
    <cellStyle name="Heading 1 2 2 2 3 4 2 2 2 6" xfId="26067" xr:uid="{00000000-0005-0000-0000-000008640000}"/>
    <cellStyle name="Heading 1 2 2 2 3 4 2 2 2 7" xfId="26068" xr:uid="{00000000-0005-0000-0000-000009640000}"/>
    <cellStyle name="Heading 1 2 2 2 3 4 2 2 3" xfId="26069" xr:uid="{00000000-0005-0000-0000-00000A640000}"/>
    <cellStyle name="Heading 1 2 2 2 3 4 2 2 3 2" xfId="26070" xr:uid="{00000000-0005-0000-0000-00000B640000}"/>
    <cellStyle name="Heading 1 2 2 2 3 4 2 2 3 3" xfId="26071" xr:uid="{00000000-0005-0000-0000-00000C640000}"/>
    <cellStyle name="Heading 1 2 2 2 3 4 2 2 3 3 2" xfId="26072" xr:uid="{00000000-0005-0000-0000-00000D640000}"/>
    <cellStyle name="Heading 1 2 2 2 3 4 2 2 3 4" xfId="26073" xr:uid="{00000000-0005-0000-0000-00000E640000}"/>
    <cellStyle name="Heading 1 2 2 2 3 4 2 2 4" xfId="26074" xr:uid="{00000000-0005-0000-0000-00000F640000}"/>
    <cellStyle name="Heading 1 2 2 2 3 4 2 2 4 2" xfId="26075" xr:uid="{00000000-0005-0000-0000-000010640000}"/>
    <cellStyle name="Heading 1 2 2 2 3 4 2 2 4 2 2" xfId="26076" xr:uid="{00000000-0005-0000-0000-000011640000}"/>
    <cellStyle name="Heading 1 2 2 2 3 4 2 2 5" xfId="26077" xr:uid="{00000000-0005-0000-0000-000012640000}"/>
    <cellStyle name="Heading 1 2 2 2 3 4 2 2 6" xfId="26078" xr:uid="{00000000-0005-0000-0000-000013640000}"/>
    <cellStyle name="Heading 1 2 2 2 3 4 2 2 7" xfId="26079" xr:uid="{00000000-0005-0000-0000-000014640000}"/>
    <cellStyle name="Heading 1 2 2 2 3 4 2 2 8" xfId="26080" xr:uid="{00000000-0005-0000-0000-000015640000}"/>
    <cellStyle name="Heading 1 2 2 2 3 4 2 3" xfId="26081" xr:uid="{00000000-0005-0000-0000-000016640000}"/>
    <cellStyle name="Heading 1 2 2 2 3 4 2 3 2" xfId="26082" xr:uid="{00000000-0005-0000-0000-000017640000}"/>
    <cellStyle name="Heading 1 2 2 2 3 4 2 3 2 2" xfId="26083" xr:uid="{00000000-0005-0000-0000-000018640000}"/>
    <cellStyle name="Heading 1 2 2 2 3 4 2 3 2 3" xfId="26084" xr:uid="{00000000-0005-0000-0000-000019640000}"/>
    <cellStyle name="Heading 1 2 2 2 3 4 2 3 2 3 2" xfId="26085" xr:uid="{00000000-0005-0000-0000-00001A640000}"/>
    <cellStyle name="Heading 1 2 2 2 3 4 2 3 2 4" xfId="26086" xr:uid="{00000000-0005-0000-0000-00001B640000}"/>
    <cellStyle name="Heading 1 2 2 2 3 4 2 3 3" xfId="26087" xr:uid="{00000000-0005-0000-0000-00001C640000}"/>
    <cellStyle name="Heading 1 2 2 2 3 4 2 3 3 2" xfId="26088" xr:uid="{00000000-0005-0000-0000-00001D640000}"/>
    <cellStyle name="Heading 1 2 2 2 3 4 2 3 3 2 2" xfId="26089" xr:uid="{00000000-0005-0000-0000-00001E640000}"/>
    <cellStyle name="Heading 1 2 2 2 3 4 2 3 4" xfId="26090" xr:uid="{00000000-0005-0000-0000-00001F640000}"/>
    <cellStyle name="Heading 1 2 2 2 3 4 2 3 5" xfId="26091" xr:uid="{00000000-0005-0000-0000-000020640000}"/>
    <cellStyle name="Heading 1 2 2 2 3 4 2 3 6" xfId="26092" xr:uid="{00000000-0005-0000-0000-000021640000}"/>
    <cellStyle name="Heading 1 2 2 2 3 4 2 3 7" xfId="26093" xr:uid="{00000000-0005-0000-0000-000022640000}"/>
    <cellStyle name="Heading 1 2 2 2 3 4 2 4" xfId="26094" xr:uid="{00000000-0005-0000-0000-000023640000}"/>
    <cellStyle name="Heading 1 2 2 2 3 4 2 4 2" xfId="26095" xr:uid="{00000000-0005-0000-0000-000024640000}"/>
    <cellStyle name="Heading 1 2 2 2 3 4 2 4 3" xfId="26096" xr:uid="{00000000-0005-0000-0000-000025640000}"/>
    <cellStyle name="Heading 1 2 2 2 3 4 2 4 3 2" xfId="26097" xr:uid="{00000000-0005-0000-0000-000026640000}"/>
    <cellStyle name="Heading 1 2 2 2 3 4 2 5" xfId="26098" xr:uid="{00000000-0005-0000-0000-000027640000}"/>
    <cellStyle name="Heading 1 2 2 2 3 4 3" xfId="26099" xr:uid="{00000000-0005-0000-0000-000028640000}"/>
    <cellStyle name="Heading 1 2 2 2 3 4 3 2" xfId="26100" xr:uid="{00000000-0005-0000-0000-000029640000}"/>
    <cellStyle name="Heading 1 2 2 2 3 4 3 2 2" xfId="26101" xr:uid="{00000000-0005-0000-0000-00002A640000}"/>
    <cellStyle name="Heading 1 2 2 2 3 4 3 2 2 2" xfId="26102" xr:uid="{00000000-0005-0000-0000-00002B640000}"/>
    <cellStyle name="Heading 1 2 2 2 3 4 3 2 2 3" xfId="26103" xr:uid="{00000000-0005-0000-0000-00002C640000}"/>
    <cellStyle name="Heading 1 2 2 2 3 4 3 2 2 3 2" xfId="26104" xr:uid="{00000000-0005-0000-0000-00002D640000}"/>
    <cellStyle name="Heading 1 2 2 2 3 4 3 2 2 4" xfId="26105" xr:uid="{00000000-0005-0000-0000-00002E640000}"/>
    <cellStyle name="Heading 1 2 2 2 3 4 3 2 3" xfId="26106" xr:uid="{00000000-0005-0000-0000-00002F640000}"/>
    <cellStyle name="Heading 1 2 2 2 3 4 3 2 3 2" xfId="26107" xr:uid="{00000000-0005-0000-0000-000030640000}"/>
    <cellStyle name="Heading 1 2 2 2 3 4 3 2 3 2 2" xfId="26108" xr:uid="{00000000-0005-0000-0000-000031640000}"/>
    <cellStyle name="Heading 1 2 2 2 3 4 3 2 4" xfId="26109" xr:uid="{00000000-0005-0000-0000-000032640000}"/>
    <cellStyle name="Heading 1 2 2 2 3 4 3 2 5" xfId="26110" xr:uid="{00000000-0005-0000-0000-000033640000}"/>
    <cellStyle name="Heading 1 2 2 2 3 4 3 2 6" xfId="26111" xr:uid="{00000000-0005-0000-0000-000034640000}"/>
    <cellStyle name="Heading 1 2 2 2 3 4 3 2 7" xfId="26112" xr:uid="{00000000-0005-0000-0000-000035640000}"/>
    <cellStyle name="Heading 1 2 2 2 3 4 3 3" xfId="26113" xr:uid="{00000000-0005-0000-0000-000036640000}"/>
    <cellStyle name="Heading 1 2 2 2 3 4 3 3 2" xfId="26114" xr:uid="{00000000-0005-0000-0000-000037640000}"/>
    <cellStyle name="Heading 1 2 2 2 3 4 3 3 3" xfId="26115" xr:uid="{00000000-0005-0000-0000-000038640000}"/>
    <cellStyle name="Heading 1 2 2 2 3 4 3 3 3 2" xfId="26116" xr:uid="{00000000-0005-0000-0000-000039640000}"/>
    <cellStyle name="Heading 1 2 2 2 3 4 3 3 4" xfId="26117" xr:uid="{00000000-0005-0000-0000-00003A640000}"/>
    <cellStyle name="Heading 1 2 2 2 3 4 3 4" xfId="26118" xr:uid="{00000000-0005-0000-0000-00003B640000}"/>
    <cellStyle name="Heading 1 2 2 2 3 4 3 4 2" xfId="26119" xr:uid="{00000000-0005-0000-0000-00003C640000}"/>
    <cellStyle name="Heading 1 2 2 2 3 4 3 4 2 2" xfId="26120" xr:uid="{00000000-0005-0000-0000-00003D640000}"/>
    <cellStyle name="Heading 1 2 2 2 3 4 3 5" xfId="26121" xr:uid="{00000000-0005-0000-0000-00003E640000}"/>
    <cellStyle name="Heading 1 2 2 2 3 4 3 6" xfId="26122" xr:uid="{00000000-0005-0000-0000-00003F640000}"/>
    <cellStyle name="Heading 1 2 2 2 3 4 3 7" xfId="26123" xr:uid="{00000000-0005-0000-0000-000040640000}"/>
    <cellStyle name="Heading 1 2 2 2 3 4 3 8" xfId="26124" xr:uid="{00000000-0005-0000-0000-000041640000}"/>
    <cellStyle name="Heading 1 2 2 2 3 4 4" xfId="26125" xr:uid="{00000000-0005-0000-0000-000042640000}"/>
    <cellStyle name="Heading 1 2 2 2 3 4 4 2" xfId="26126" xr:uid="{00000000-0005-0000-0000-000043640000}"/>
    <cellStyle name="Heading 1 2 2 2 3 4 4 2 2" xfId="26127" xr:uid="{00000000-0005-0000-0000-000044640000}"/>
    <cellStyle name="Heading 1 2 2 2 3 4 4 2 3" xfId="26128" xr:uid="{00000000-0005-0000-0000-000045640000}"/>
    <cellStyle name="Heading 1 2 2 2 3 4 4 2 3 2" xfId="26129" xr:uid="{00000000-0005-0000-0000-000046640000}"/>
    <cellStyle name="Heading 1 2 2 2 3 4 4 2 4" xfId="26130" xr:uid="{00000000-0005-0000-0000-000047640000}"/>
    <cellStyle name="Heading 1 2 2 2 3 4 4 3" xfId="26131" xr:uid="{00000000-0005-0000-0000-000048640000}"/>
    <cellStyle name="Heading 1 2 2 2 3 4 4 3 2" xfId="26132" xr:uid="{00000000-0005-0000-0000-000049640000}"/>
    <cellStyle name="Heading 1 2 2 2 3 4 4 3 2 2" xfId="26133" xr:uid="{00000000-0005-0000-0000-00004A640000}"/>
    <cellStyle name="Heading 1 2 2 2 3 4 4 4" xfId="26134" xr:uid="{00000000-0005-0000-0000-00004B640000}"/>
    <cellStyle name="Heading 1 2 2 2 3 4 4 5" xfId="26135" xr:uid="{00000000-0005-0000-0000-00004C640000}"/>
    <cellStyle name="Heading 1 2 2 2 3 4 4 6" xfId="26136" xr:uid="{00000000-0005-0000-0000-00004D640000}"/>
    <cellStyle name="Heading 1 2 2 2 3 4 4 7" xfId="26137" xr:uid="{00000000-0005-0000-0000-00004E640000}"/>
    <cellStyle name="Heading 1 2 2 2 3 4 5" xfId="26138" xr:uid="{00000000-0005-0000-0000-00004F640000}"/>
    <cellStyle name="Heading 1 2 2 2 3 4 5 2" xfId="26139" xr:uid="{00000000-0005-0000-0000-000050640000}"/>
    <cellStyle name="Heading 1 2 2 2 3 4 5 3" xfId="26140" xr:uid="{00000000-0005-0000-0000-000051640000}"/>
    <cellStyle name="Heading 1 2 2 2 3 4 5 3 2" xfId="26141" xr:uid="{00000000-0005-0000-0000-000052640000}"/>
    <cellStyle name="Heading 1 2 2 2 3 4 6" xfId="26142" xr:uid="{00000000-0005-0000-0000-000053640000}"/>
    <cellStyle name="Heading 1 2 2 2 3 4 7" xfId="26143" xr:uid="{00000000-0005-0000-0000-000054640000}"/>
    <cellStyle name="Heading 1 2 2 2 3 4 8" xfId="26144" xr:uid="{00000000-0005-0000-0000-000055640000}"/>
    <cellStyle name="Heading 1 2 2 2 3 4 9" xfId="26145" xr:uid="{00000000-0005-0000-0000-000056640000}"/>
    <cellStyle name="Heading 1 2 2 2 3 5" xfId="26146" xr:uid="{00000000-0005-0000-0000-000057640000}"/>
    <cellStyle name="Heading 1 2 2 2 3 5 2" xfId="26147" xr:uid="{00000000-0005-0000-0000-000058640000}"/>
    <cellStyle name="Heading 1 2 2 2 3 5 2 2" xfId="26148" xr:uid="{00000000-0005-0000-0000-000059640000}"/>
    <cellStyle name="Heading 1 2 2 2 3 5 2 2 2" xfId="26149" xr:uid="{00000000-0005-0000-0000-00005A640000}"/>
    <cellStyle name="Heading 1 2 2 2 3 5 2 2 3" xfId="26150" xr:uid="{00000000-0005-0000-0000-00005B640000}"/>
    <cellStyle name="Heading 1 2 2 2 3 5 2 2 3 2" xfId="26151" xr:uid="{00000000-0005-0000-0000-00005C640000}"/>
    <cellStyle name="Heading 1 2 2 2 3 5 2 2 4" xfId="26152" xr:uid="{00000000-0005-0000-0000-00005D640000}"/>
    <cellStyle name="Heading 1 2 2 2 3 5 2 3" xfId="26153" xr:uid="{00000000-0005-0000-0000-00005E640000}"/>
    <cellStyle name="Heading 1 2 2 2 3 5 2 3 2" xfId="26154" xr:uid="{00000000-0005-0000-0000-00005F640000}"/>
    <cellStyle name="Heading 1 2 2 2 3 5 2 3 2 2" xfId="26155" xr:uid="{00000000-0005-0000-0000-000060640000}"/>
    <cellStyle name="Heading 1 2 2 2 3 5 2 4" xfId="26156" xr:uid="{00000000-0005-0000-0000-000061640000}"/>
    <cellStyle name="Heading 1 2 2 2 3 5 2 5" xfId="26157" xr:uid="{00000000-0005-0000-0000-000062640000}"/>
    <cellStyle name="Heading 1 2 2 2 3 5 2 6" xfId="26158" xr:uid="{00000000-0005-0000-0000-000063640000}"/>
    <cellStyle name="Heading 1 2 2 2 3 5 2 7" xfId="26159" xr:uid="{00000000-0005-0000-0000-000064640000}"/>
    <cellStyle name="Heading 1 2 2 2 3 5 3" xfId="26160" xr:uid="{00000000-0005-0000-0000-000065640000}"/>
    <cellStyle name="Heading 1 2 2 2 3 5 3 2" xfId="26161" xr:uid="{00000000-0005-0000-0000-000066640000}"/>
    <cellStyle name="Heading 1 2 2 2 3 5 3 3" xfId="26162" xr:uid="{00000000-0005-0000-0000-000067640000}"/>
    <cellStyle name="Heading 1 2 2 2 3 5 3 3 2" xfId="26163" xr:uid="{00000000-0005-0000-0000-000068640000}"/>
    <cellStyle name="Heading 1 2 2 2 3 5 3 4" xfId="26164" xr:uid="{00000000-0005-0000-0000-000069640000}"/>
    <cellStyle name="Heading 1 2 2 2 3 5 4" xfId="26165" xr:uid="{00000000-0005-0000-0000-00006A640000}"/>
    <cellStyle name="Heading 1 2 2 2 3 5 4 2" xfId="26166" xr:uid="{00000000-0005-0000-0000-00006B640000}"/>
    <cellStyle name="Heading 1 2 2 2 3 5 4 2 2" xfId="26167" xr:uid="{00000000-0005-0000-0000-00006C640000}"/>
    <cellStyle name="Heading 1 2 2 2 3 5 5" xfId="26168" xr:uid="{00000000-0005-0000-0000-00006D640000}"/>
    <cellStyle name="Heading 1 2 2 2 3 5 6" xfId="26169" xr:uid="{00000000-0005-0000-0000-00006E640000}"/>
    <cellStyle name="Heading 1 2 2 2 3 5 7" xfId="26170" xr:uid="{00000000-0005-0000-0000-00006F640000}"/>
    <cellStyle name="Heading 1 2 2 2 3 5 8" xfId="26171" xr:uid="{00000000-0005-0000-0000-000070640000}"/>
    <cellStyle name="Heading 1 2 2 2 3 6" xfId="26172" xr:uid="{00000000-0005-0000-0000-000071640000}"/>
    <cellStyle name="Heading 1 2 2 2 3 6 2" xfId="26173" xr:uid="{00000000-0005-0000-0000-000072640000}"/>
    <cellStyle name="Heading 1 2 2 2 3 6 2 2" xfId="26174" xr:uid="{00000000-0005-0000-0000-000073640000}"/>
    <cellStyle name="Heading 1 2 2 2 3 6 2 3" xfId="26175" xr:uid="{00000000-0005-0000-0000-000074640000}"/>
    <cellStyle name="Heading 1 2 2 2 3 6 2 3 2" xfId="26176" xr:uid="{00000000-0005-0000-0000-000075640000}"/>
    <cellStyle name="Heading 1 2 2 2 3 6 2 4" xfId="26177" xr:uid="{00000000-0005-0000-0000-000076640000}"/>
    <cellStyle name="Heading 1 2 2 2 3 6 3" xfId="26178" xr:uid="{00000000-0005-0000-0000-000077640000}"/>
    <cellStyle name="Heading 1 2 2 2 3 6 3 2" xfId="26179" xr:uid="{00000000-0005-0000-0000-000078640000}"/>
    <cellStyle name="Heading 1 2 2 2 3 6 3 2 2" xfId="26180" xr:uid="{00000000-0005-0000-0000-000079640000}"/>
    <cellStyle name="Heading 1 2 2 2 3 6 4" xfId="26181" xr:uid="{00000000-0005-0000-0000-00007A640000}"/>
    <cellStyle name="Heading 1 2 2 2 3 6 5" xfId="26182" xr:uid="{00000000-0005-0000-0000-00007B640000}"/>
    <cellStyle name="Heading 1 2 2 2 3 6 6" xfId="26183" xr:uid="{00000000-0005-0000-0000-00007C640000}"/>
    <cellStyle name="Heading 1 2 2 2 3 6 7" xfId="26184" xr:uid="{00000000-0005-0000-0000-00007D640000}"/>
    <cellStyle name="Heading 1 2 2 2 3 7" xfId="26185" xr:uid="{00000000-0005-0000-0000-00007E640000}"/>
    <cellStyle name="Heading 1 2 2 2 3 7 2" xfId="26186" xr:uid="{00000000-0005-0000-0000-00007F640000}"/>
    <cellStyle name="Heading 1 2 2 2 3 7 3" xfId="26187" xr:uid="{00000000-0005-0000-0000-000080640000}"/>
    <cellStyle name="Heading 1 2 2 2 3 7 3 2" xfId="26188" xr:uid="{00000000-0005-0000-0000-000081640000}"/>
    <cellStyle name="Heading 1 2 2 2 3 8" xfId="26189" xr:uid="{00000000-0005-0000-0000-000082640000}"/>
    <cellStyle name="Heading 1 2 2 2 3 9" xfId="26190" xr:uid="{00000000-0005-0000-0000-000083640000}"/>
    <cellStyle name="Heading 1 2 2 2 4" xfId="169" xr:uid="{00000000-0005-0000-0000-000084640000}"/>
    <cellStyle name="Heading 1 2 2 2 4 2" xfId="26191" xr:uid="{00000000-0005-0000-0000-000085640000}"/>
    <cellStyle name="Heading 1 2 2 2 4 2 2" xfId="26192" xr:uid="{00000000-0005-0000-0000-000086640000}"/>
    <cellStyle name="Heading 1 2 2 2 4 2 2 2" xfId="26193" xr:uid="{00000000-0005-0000-0000-000087640000}"/>
    <cellStyle name="Heading 1 2 2 2 4 2 2 2 2" xfId="26194" xr:uid="{00000000-0005-0000-0000-000088640000}"/>
    <cellStyle name="Heading 1 2 2 2 4 2 2 2 2 2" xfId="26195" xr:uid="{00000000-0005-0000-0000-000089640000}"/>
    <cellStyle name="Heading 1 2 2 2 4 2 2 2 2 3" xfId="26196" xr:uid="{00000000-0005-0000-0000-00008A640000}"/>
    <cellStyle name="Heading 1 2 2 2 4 2 2 2 2 3 2" xfId="26197" xr:uid="{00000000-0005-0000-0000-00008B640000}"/>
    <cellStyle name="Heading 1 2 2 2 4 2 2 2 2 4" xfId="26198" xr:uid="{00000000-0005-0000-0000-00008C640000}"/>
    <cellStyle name="Heading 1 2 2 2 4 2 2 2 3" xfId="26199" xr:uid="{00000000-0005-0000-0000-00008D640000}"/>
    <cellStyle name="Heading 1 2 2 2 4 2 2 2 3 2" xfId="26200" xr:uid="{00000000-0005-0000-0000-00008E640000}"/>
    <cellStyle name="Heading 1 2 2 2 4 2 2 2 3 2 2" xfId="26201" xr:uid="{00000000-0005-0000-0000-00008F640000}"/>
    <cellStyle name="Heading 1 2 2 2 4 2 2 2 4" xfId="26202" xr:uid="{00000000-0005-0000-0000-000090640000}"/>
    <cellStyle name="Heading 1 2 2 2 4 2 2 2 5" xfId="26203" xr:uid="{00000000-0005-0000-0000-000091640000}"/>
    <cellStyle name="Heading 1 2 2 2 4 2 2 2 6" xfId="26204" xr:uid="{00000000-0005-0000-0000-000092640000}"/>
    <cellStyle name="Heading 1 2 2 2 4 2 2 2 7" xfId="26205" xr:uid="{00000000-0005-0000-0000-000093640000}"/>
    <cellStyle name="Heading 1 2 2 2 4 2 2 3" xfId="26206" xr:uid="{00000000-0005-0000-0000-000094640000}"/>
    <cellStyle name="Heading 1 2 2 2 4 2 2 3 2" xfId="26207" xr:uid="{00000000-0005-0000-0000-000095640000}"/>
    <cellStyle name="Heading 1 2 2 2 4 2 2 3 3" xfId="26208" xr:uid="{00000000-0005-0000-0000-000096640000}"/>
    <cellStyle name="Heading 1 2 2 2 4 2 2 3 3 2" xfId="26209" xr:uid="{00000000-0005-0000-0000-000097640000}"/>
    <cellStyle name="Heading 1 2 2 2 4 2 2 3 4" xfId="26210" xr:uid="{00000000-0005-0000-0000-000098640000}"/>
    <cellStyle name="Heading 1 2 2 2 4 2 2 4" xfId="26211" xr:uid="{00000000-0005-0000-0000-000099640000}"/>
    <cellStyle name="Heading 1 2 2 2 4 2 2 4 2" xfId="26212" xr:uid="{00000000-0005-0000-0000-00009A640000}"/>
    <cellStyle name="Heading 1 2 2 2 4 2 2 4 2 2" xfId="26213" xr:uid="{00000000-0005-0000-0000-00009B640000}"/>
    <cellStyle name="Heading 1 2 2 2 4 2 2 5" xfId="26214" xr:uid="{00000000-0005-0000-0000-00009C640000}"/>
    <cellStyle name="Heading 1 2 2 2 4 2 2 6" xfId="26215" xr:uid="{00000000-0005-0000-0000-00009D640000}"/>
    <cellStyle name="Heading 1 2 2 2 4 2 2 7" xfId="26216" xr:uid="{00000000-0005-0000-0000-00009E640000}"/>
    <cellStyle name="Heading 1 2 2 2 4 2 2 8" xfId="26217" xr:uid="{00000000-0005-0000-0000-00009F640000}"/>
    <cellStyle name="Heading 1 2 2 2 4 2 3" xfId="26218" xr:uid="{00000000-0005-0000-0000-0000A0640000}"/>
    <cellStyle name="Heading 1 2 2 2 4 2 3 2" xfId="26219" xr:uid="{00000000-0005-0000-0000-0000A1640000}"/>
    <cellStyle name="Heading 1 2 2 2 4 2 3 2 2" xfId="26220" xr:uid="{00000000-0005-0000-0000-0000A2640000}"/>
    <cellStyle name="Heading 1 2 2 2 4 2 3 2 3" xfId="26221" xr:uid="{00000000-0005-0000-0000-0000A3640000}"/>
    <cellStyle name="Heading 1 2 2 2 4 2 3 2 3 2" xfId="26222" xr:uid="{00000000-0005-0000-0000-0000A4640000}"/>
    <cellStyle name="Heading 1 2 2 2 4 2 3 2 4" xfId="26223" xr:uid="{00000000-0005-0000-0000-0000A5640000}"/>
    <cellStyle name="Heading 1 2 2 2 4 2 3 3" xfId="26224" xr:uid="{00000000-0005-0000-0000-0000A6640000}"/>
    <cellStyle name="Heading 1 2 2 2 4 2 3 3 2" xfId="26225" xr:uid="{00000000-0005-0000-0000-0000A7640000}"/>
    <cellStyle name="Heading 1 2 2 2 4 2 3 3 2 2" xfId="26226" xr:uid="{00000000-0005-0000-0000-0000A8640000}"/>
    <cellStyle name="Heading 1 2 2 2 4 2 3 4" xfId="26227" xr:uid="{00000000-0005-0000-0000-0000A9640000}"/>
    <cellStyle name="Heading 1 2 2 2 4 2 3 5" xfId="26228" xr:uid="{00000000-0005-0000-0000-0000AA640000}"/>
    <cellStyle name="Heading 1 2 2 2 4 2 3 6" xfId="26229" xr:uid="{00000000-0005-0000-0000-0000AB640000}"/>
    <cellStyle name="Heading 1 2 2 2 4 2 3 7" xfId="26230" xr:uid="{00000000-0005-0000-0000-0000AC640000}"/>
    <cellStyle name="Heading 1 2 2 2 4 2 4" xfId="26231" xr:uid="{00000000-0005-0000-0000-0000AD640000}"/>
    <cellStyle name="Heading 1 2 2 2 4 2 4 2" xfId="26232" xr:uid="{00000000-0005-0000-0000-0000AE640000}"/>
    <cellStyle name="Heading 1 2 2 2 4 2 4 3" xfId="26233" xr:uid="{00000000-0005-0000-0000-0000AF640000}"/>
    <cellStyle name="Heading 1 2 2 2 4 2 4 3 2" xfId="26234" xr:uid="{00000000-0005-0000-0000-0000B0640000}"/>
    <cellStyle name="Heading 1 2 2 2 4 2 5" xfId="26235" xr:uid="{00000000-0005-0000-0000-0000B1640000}"/>
    <cellStyle name="Heading 1 2 2 2 4 3" xfId="26236" xr:uid="{00000000-0005-0000-0000-0000B2640000}"/>
    <cellStyle name="Heading 1 2 2 2 4 3 2" xfId="26237" xr:uid="{00000000-0005-0000-0000-0000B3640000}"/>
    <cellStyle name="Heading 1 2 2 2 4 3 2 2" xfId="26238" xr:uid="{00000000-0005-0000-0000-0000B4640000}"/>
    <cellStyle name="Heading 1 2 2 2 4 3 2 2 2" xfId="26239" xr:uid="{00000000-0005-0000-0000-0000B5640000}"/>
    <cellStyle name="Heading 1 2 2 2 4 3 2 2 3" xfId="26240" xr:uid="{00000000-0005-0000-0000-0000B6640000}"/>
    <cellStyle name="Heading 1 2 2 2 4 3 2 2 3 2" xfId="26241" xr:uid="{00000000-0005-0000-0000-0000B7640000}"/>
    <cellStyle name="Heading 1 2 2 2 4 3 2 2 4" xfId="26242" xr:uid="{00000000-0005-0000-0000-0000B8640000}"/>
    <cellStyle name="Heading 1 2 2 2 4 3 2 3" xfId="26243" xr:uid="{00000000-0005-0000-0000-0000B9640000}"/>
    <cellStyle name="Heading 1 2 2 2 4 3 2 3 2" xfId="26244" xr:uid="{00000000-0005-0000-0000-0000BA640000}"/>
    <cellStyle name="Heading 1 2 2 2 4 3 2 3 2 2" xfId="26245" xr:uid="{00000000-0005-0000-0000-0000BB640000}"/>
    <cellStyle name="Heading 1 2 2 2 4 3 2 4" xfId="26246" xr:uid="{00000000-0005-0000-0000-0000BC640000}"/>
    <cellStyle name="Heading 1 2 2 2 4 3 2 5" xfId="26247" xr:uid="{00000000-0005-0000-0000-0000BD640000}"/>
    <cellStyle name="Heading 1 2 2 2 4 3 2 6" xfId="26248" xr:uid="{00000000-0005-0000-0000-0000BE640000}"/>
    <cellStyle name="Heading 1 2 2 2 4 3 2 7" xfId="26249" xr:uid="{00000000-0005-0000-0000-0000BF640000}"/>
    <cellStyle name="Heading 1 2 2 2 4 3 3" xfId="26250" xr:uid="{00000000-0005-0000-0000-0000C0640000}"/>
    <cellStyle name="Heading 1 2 2 2 4 3 3 2" xfId="26251" xr:uid="{00000000-0005-0000-0000-0000C1640000}"/>
    <cellStyle name="Heading 1 2 2 2 4 3 3 3" xfId="26252" xr:uid="{00000000-0005-0000-0000-0000C2640000}"/>
    <cellStyle name="Heading 1 2 2 2 4 3 3 3 2" xfId="26253" xr:uid="{00000000-0005-0000-0000-0000C3640000}"/>
    <cellStyle name="Heading 1 2 2 2 4 3 3 4" xfId="26254" xr:uid="{00000000-0005-0000-0000-0000C4640000}"/>
    <cellStyle name="Heading 1 2 2 2 4 3 4" xfId="26255" xr:uid="{00000000-0005-0000-0000-0000C5640000}"/>
    <cellStyle name="Heading 1 2 2 2 4 3 4 2" xfId="26256" xr:uid="{00000000-0005-0000-0000-0000C6640000}"/>
    <cellStyle name="Heading 1 2 2 2 4 3 4 2 2" xfId="26257" xr:uid="{00000000-0005-0000-0000-0000C7640000}"/>
    <cellStyle name="Heading 1 2 2 2 4 3 5" xfId="26258" xr:uid="{00000000-0005-0000-0000-0000C8640000}"/>
    <cellStyle name="Heading 1 2 2 2 4 3 6" xfId="26259" xr:uid="{00000000-0005-0000-0000-0000C9640000}"/>
    <cellStyle name="Heading 1 2 2 2 4 3 7" xfId="26260" xr:uid="{00000000-0005-0000-0000-0000CA640000}"/>
    <cellStyle name="Heading 1 2 2 2 4 3 8" xfId="26261" xr:uid="{00000000-0005-0000-0000-0000CB640000}"/>
    <cellStyle name="Heading 1 2 2 2 4 4" xfId="26262" xr:uid="{00000000-0005-0000-0000-0000CC640000}"/>
    <cellStyle name="Heading 1 2 2 2 4 4 2" xfId="26263" xr:uid="{00000000-0005-0000-0000-0000CD640000}"/>
    <cellStyle name="Heading 1 2 2 2 4 4 2 2" xfId="26264" xr:uid="{00000000-0005-0000-0000-0000CE640000}"/>
    <cellStyle name="Heading 1 2 2 2 4 4 2 3" xfId="26265" xr:uid="{00000000-0005-0000-0000-0000CF640000}"/>
    <cellStyle name="Heading 1 2 2 2 4 4 2 3 2" xfId="26266" xr:uid="{00000000-0005-0000-0000-0000D0640000}"/>
    <cellStyle name="Heading 1 2 2 2 4 4 2 4" xfId="26267" xr:uid="{00000000-0005-0000-0000-0000D1640000}"/>
    <cellStyle name="Heading 1 2 2 2 4 4 3" xfId="26268" xr:uid="{00000000-0005-0000-0000-0000D2640000}"/>
    <cellStyle name="Heading 1 2 2 2 4 4 3 2" xfId="26269" xr:uid="{00000000-0005-0000-0000-0000D3640000}"/>
    <cellStyle name="Heading 1 2 2 2 4 4 3 2 2" xfId="26270" xr:uid="{00000000-0005-0000-0000-0000D4640000}"/>
    <cellStyle name="Heading 1 2 2 2 4 4 4" xfId="26271" xr:uid="{00000000-0005-0000-0000-0000D5640000}"/>
    <cellStyle name="Heading 1 2 2 2 4 4 5" xfId="26272" xr:uid="{00000000-0005-0000-0000-0000D6640000}"/>
    <cellStyle name="Heading 1 2 2 2 4 4 6" xfId="26273" xr:uid="{00000000-0005-0000-0000-0000D7640000}"/>
    <cellStyle name="Heading 1 2 2 2 4 4 7" xfId="26274" xr:uid="{00000000-0005-0000-0000-0000D8640000}"/>
    <cellStyle name="Heading 1 2 2 2 4 5" xfId="26275" xr:uid="{00000000-0005-0000-0000-0000D9640000}"/>
    <cellStyle name="Heading 1 2 2 2 4 5 2" xfId="26276" xr:uid="{00000000-0005-0000-0000-0000DA640000}"/>
    <cellStyle name="Heading 1 2 2 2 4 5 3" xfId="26277" xr:uid="{00000000-0005-0000-0000-0000DB640000}"/>
    <cellStyle name="Heading 1 2 2 2 4 5 3 2" xfId="26278" xr:uid="{00000000-0005-0000-0000-0000DC640000}"/>
    <cellStyle name="Heading 1 2 2 2 4 6" xfId="26279" xr:uid="{00000000-0005-0000-0000-0000DD640000}"/>
    <cellStyle name="Heading 1 2 2 2 4 7" xfId="26280" xr:uid="{00000000-0005-0000-0000-0000DE640000}"/>
    <cellStyle name="Heading 1 2 2 2 4 8" xfId="26281" xr:uid="{00000000-0005-0000-0000-0000DF640000}"/>
    <cellStyle name="Heading 1 2 2 2 4 9" xfId="26282" xr:uid="{00000000-0005-0000-0000-0000E0640000}"/>
    <cellStyle name="Heading 1 2 2 2 5" xfId="170" xr:uid="{00000000-0005-0000-0000-0000E1640000}"/>
    <cellStyle name="Heading 1 2 2 2 5 2" xfId="26283" xr:uid="{00000000-0005-0000-0000-0000E2640000}"/>
    <cellStyle name="Heading 1 2 2 2 5 2 2" xfId="26284" xr:uid="{00000000-0005-0000-0000-0000E3640000}"/>
    <cellStyle name="Heading 1 2 2 2 5 2 2 2" xfId="26285" xr:uid="{00000000-0005-0000-0000-0000E4640000}"/>
    <cellStyle name="Heading 1 2 2 2 5 2 2 2 2" xfId="26286" xr:uid="{00000000-0005-0000-0000-0000E5640000}"/>
    <cellStyle name="Heading 1 2 2 2 5 2 2 2 2 2" xfId="26287" xr:uid="{00000000-0005-0000-0000-0000E6640000}"/>
    <cellStyle name="Heading 1 2 2 2 5 2 2 2 2 3" xfId="26288" xr:uid="{00000000-0005-0000-0000-0000E7640000}"/>
    <cellStyle name="Heading 1 2 2 2 5 2 2 2 2 3 2" xfId="26289" xr:uid="{00000000-0005-0000-0000-0000E8640000}"/>
    <cellStyle name="Heading 1 2 2 2 5 2 2 2 2 4" xfId="26290" xr:uid="{00000000-0005-0000-0000-0000E9640000}"/>
    <cellStyle name="Heading 1 2 2 2 5 2 2 2 3" xfId="26291" xr:uid="{00000000-0005-0000-0000-0000EA640000}"/>
    <cellStyle name="Heading 1 2 2 2 5 2 2 2 3 2" xfId="26292" xr:uid="{00000000-0005-0000-0000-0000EB640000}"/>
    <cellStyle name="Heading 1 2 2 2 5 2 2 2 3 2 2" xfId="26293" xr:uid="{00000000-0005-0000-0000-0000EC640000}"/>
    <cellStyle name="Heading 1 2 2 2 5 2 2 2 4" xfId="26294" xr:uid="{00000000-0005-0000-0000-0000ED640000}"/>
    <cellStyle name="Heading 1 2 2 2 5 2 2 2 5" xfId="26295" xr:uid="{00000000-0005-0000-0000-0000EE640000}"/>
    <cellStyle name="Heading 1 2 2 2 5 2 2 2 6" xfId="26296" xr:uid="{00000000-0005-0000-0000-0000EF640000}"/>
    <cellStyle name="Heading 1 2 2 2 5 2 2 2 7" xfId="26297" xr:uid="{00000000-0005-0000-0000-0000F0640000}"/>
    <cellStyle name="Heading 1 2 2 2 5 2 2 3" xfId="26298" xr:uid="{00000000-0005-0000-0000-0000F1640000}"/>
    <cellStyle name="Heading 1 2 2 2 5 2 2 3 2" xfId="26299" xr:uid="{00000000-0005-0000-0000-0000F2640000}"/>
    <cellStyle name="Heading 1 2 2 2 5 2 2 3 3" xfId="26300" xr:uid="{00000000-0005-0000-0000-0000F3640000}"/>
    <cellStyle name="Heading 1 2 2 2 5 2 2 3 3 2" xfId="26301" xr:uid="{00000000-0005-0000-0000-0000F4640000}"/>
    <cellStyle name="Heading 1 2 2 2 5 2 2 3 4" xfId="26302" xr:uid="{00000000-0005-0000-0000-0000F5640000}"/>
    <cellStyle name="Heading 1 2 2 2 5 2 2 4" xfId="26303" xr:uid="{00000000-0005-0000-0000-0000F6640000}"/>
    <cellStyle name="Heading 1 2 2 2 5 2 2 4 2" xfId="26304" xr:uid="{00000000-0005-0000-0000-0000F7640000}"/>
    <cellStyle name="Heading 1 2 2 2 5 2 2 4 2 2" xfId="26305" xr:uid="{00000000-0005-0000-0000-0000F8640000}"/>
    <cellStyle name="Heading 1 2 2 2 5 2 2 5" xfId="26306" xr:uid="{00000000-0005-0000-0000-0000F9640000}"/>
    <cellStyle name="Heading 1 2 2 2 5 2 2 6" xfId="26307" xr:uid="{00000000-0005-0000-0000-0000FA640000}"/>
    <cellStyle name="Heading 1 2 2 2 5 2 2 7" xfId="26308" xr:uid="{00000000-0005-0000-0000-0000FB640000}"/>
    <cellStyle name="Heading 1 2 2 2 5 2 2 8" xfId="26309" xr:uid="{00000000-0005-0000-0000-0000FC640000}"/>
    <cellStyle name="Heading 1 2 2 2 5 2 3" xfId="26310" xr:uid="{00000000-0005-0000-0000-0000FD640000}"/>
    <cellStyle name="Heading 1 2 2 2 5 2 3 2" xfId="26311" xr:uid="{00000000-0005-0000-0000-0000FE640000}"/>
    <cellStyle name="Heading 1 2 2 2 5 2 3 2 2" xfId="26312" xr:uid="{00000000-0005-0000-0000-0000FF640000}"/>
    <cellStyle name="Heading 1 2 2 2 5 2 3 2 3" xfId="26313" xr:uid="{00000000-0005-0000-0000-000000650000}"/>
    <cellStyle name="Heading 1 2 2 2 5 2 3 2 3 2" xfId="26314" xr:uid="{00000000-0005-0000-0000-000001650000}"/>
    <cellStyle name="Heading 1 2 2 2 5 2 3 2 4" xfId="26315" xr:uid="{00000000-0005-0000-0000-000002650000}"/>
    <cellStyle name="Heading 1 2 2 2 5 2 3 3" xfId="26316" xr:uid="{00000000-0005-0000-0000-000003650000}"/>
    <cellStyle name="Heading 1 2 2 2 5 2 3 3 2" xfId="26317" xr:uid="{00000000-0005-0000-0000-000004650000}"/>
    <cellStyle name="Heading 1 2 2 2 5 2 3 3 2 2" xfId="26318" xr:uid="{00000000-0005-0000-0000-000005650000}"/>
    <cellStyle name="Heading 1 2 2 2 5 2 3 4" xfId="26319" xr:uid="{00000000-0005-0000-0000-000006650000}"/>
    <cellStyle name="Heading 1 2 2 2 5 2 3 5" xfId="26320" xr:uid="{00000000-0005-0000-0000-000007650000}"/>
    <cellStyle name="Heading 1 2 2 2 5 2 3 6" xfId="26321" xr:uid="{00000000-0005-0000-0000-000008650000}"/>
    <cellStyle name="Heading 1 2 2 2 5 2 3 7" xfId="26322" xr:uid="{00000000-0005-0000-0000-000009650000}"/>
    <cellStyle name="Heading 1 2 2 2 5 2 4" xfId="26323" xr:uid="{00000000-0005-0000-0000-00000A650000}"/>
    <cellStyle name="Heading 1 2 2 2 5 2 4 2" xfId="26324" xr:uid="{00000000-0005-0000-0000-00000B650000}"/>
    <cellStyle name="Heading 1 2 2 2 5 2 4 3" xfId="26325" xr:uid="{00000000-0005-0000-0000-00000C650000}"/>
    <cellStyle name="Heading 1 2 2 2 5 2 4 3 2" xfId="26326" xr:uid="{00000000-0005-0000-0000-00000D650000}"/>
    <cellStyle name="Heading 1 2 2 2 5 2 5" xfId="26327" xr:uid="{00000000-0005-0000-0000-00000E650000}"/>
    <cellStyle name="Heading 1 2 2 2 5 3" xfId="26328" xr:uid="{00000000-0005-0000-0000-00000F650000}"/>
    <cellStyle name="Heading 1 2 2 2 5 3 2" xfId="26329" xr:uid="{00000000-0005-0000-0000-000010650000}"/>
    <cellStyle name="Heading 1 2 2 2 5 3 2 2" xfId="26330" xr:uid="{00000000-0005-0000-0000-000011650000}"/>
    <cellStyle name="Heading 1 2 2 2 5 3 2 2 2" xfId="26331" xr:uid="{00000000-0005-0000-0000-000012650000}"/>
    <cellStyle name="Heading 1 2 2 2 5 3 2 2 3" xfId="26332" xr:uid="{00000000-0005-0000-0000-000013650000}"/>
    <cellStyle name="Heading 1 2 2 2 5 3 2 2 3 2" xfId="26333" xr:uid="{00000000-0005-0000-0000-000014650000}"/>
    <cellStyle name="Heading 1 2 2 2 5 3 2 2 4" xfId="26334" xr:uid="{00000000-0005-0000-0000-000015650000}"/>
    <cellStyle name="Heading 1 2 2 2 5 3 2 3" xfId="26335" xr:uid="{00000000-0005-0000-0000-000016650000}"/>
    <cellStyle name="Heading 1 2 2 2 5 3 2 3 2" xfId="26336" xr:uid="{00000000-0005-0000-0000-000017650000}"/>
    <cellStyle name="Heading 1 2 2 2 5 3 2 3 2 2" xfId="26337" xr:uid="{00000000-0005-0000-0000-000018650000}"/>
    <cellStyle name="Heading 1 2 2 2 5 3 2 4" xfId="26338" xr:uid="{00000000-0005-0000-0000-000019650000}"/>
    <cellStyle name="Heading 1 2 2 2 5 3 2 5" xfId="26339" xr:uid="{00000000-0005-0000-0000-00001A650000}"/>
    <cellStyle name="Heading 1 2 2 2 5 3 2 6" xfId="26340" xr:uid="{00000000-0005-0000-0000-00001B650000}"/>
    <cellStyle name="Heading 1 2 2 2 5 3 2 7" xfId="26341" xr:uid="{00000000-0005-0000-0000-00001C650000}"/>
    <cellStyle name="Heading 1 2 2 2 5 3 3" xfId="26342" xr:uid="{00000000-0005-0000-0000-00001D650000}"/>
    <cellStyle name="Heading 1 2 2 2 5 3 3 2" xfId="26343" xr:uid="{00000000-0005-0000-0000-00001E650000}"/>
    <cellStyle name="Heading 1 2 2 2 5 3 3 3" xfId="26344" xr:uid="{00000000-0005-0000-0000-00001F650000}"/>
    <cellStyle name="Heading 1 2 2 2 5 3 3 3 2" xfId="26345" xr:uid="{00000000-0005-0000-0000-000020650000}"/>
    <cellStyle name="Heading 1 2 2 2 5 3 3 4" xfId="26346" xr:uid="{00000000-0005-0000-0000-000021650000}"/>
    <cellStyle name="Heading 1 2 2 2 5 3 4" xfId="26347" xr:uid="{00000000-0005-0000-0000-000022650000}"/>
    <cellStyle name="Heading 1 2 2 2 5 3 4 2" xfId="26348" xr:uid="{00000000-0005-0000-0000-000023650000}"/>
    <cellStyle name="Heading 1 2 2 2 5 3 4 2 2" xfId="26349" xr:uid="{00000000-0005-0000-0000-000024650000}"/>
    <cellStyle name="Heading 1 2 2 2 5 3 5" xfId="26350" xr:uid="{00000000-0005-0000-0000-000025650000}"/>
    <cellStyle name="Heading 1 2 2 2 5 3 6" xfId="26351" xr:uid="{00000000-0005-0000-0000-000026650000}"/>
    <cellStyle name="Heading 1 2 2 2 5 3 7" xfId="26352" xr:uid="{00000000-0005-0000-0000-000027650000}"/>
    <cellStyle name="Heading 1 2 2 2 5 3 8" xfId="26353" xr:uid="{00000000-0005-0000-0000-000028650000}"/>
    <cellStyle name="Heading 1 2 2 2 5 4" xfId="26354" xr:uid="{00000000-0005-0000-0000-000029650000}"/>
    <cellStyle name="Heading 1 2 2 2 5 4 2" xfId="26355" xr:uid="{00000000-0005-0000-0000-00002A650000}"/>
    <cellStyle name="Heading 1 2 2 2 5 4 2 2" xfId="26356" xr:uid="{00000000-0005-0000-0000-00002B650000}"/>
    <cellStyle name="Heading 1 2 2 2 5 4 2 3" xfId="26357" xr:uid="{00000000-0005-0000-0000-00002C650000}"/>
    <cellStyle name="Heading 1 2 2 2 5 4 2 3 2" xfId="26358" xr:uid="{00000000-0005-0000-0000-00002D650000}"/>
    <cellStyle name="Heading 1 2 2 2 5 4 2 4" xfId="26359" xr:uid="{00000000-0005-0000-0000-00002E650000}"/>
    <cellStyle name="Heading 1 2 2 2 5 4 3" xfId="26360" xr:uid="{00000000-0005-0000-0000-00002F650000}"/>
    <cellStyle name="Heading 1 2 2 2 5 4 3 2" xfId="26361" xr:uid="{00000000-0005-0000-0000-000030650000}"/>
    <cellStyle name="Heading 1 2 2 2 5 4 3 2 2" xfId="26362" xr:uid="{00000000-0005-0000-0000-000031650000}"/>
    <cellStyle name="Heading 1 2 2 2 5 4 4" xfId="26363" xr:uid="{00000000-0005-0000-0000-000032650000}"/>
    <cellStyle name="Heading 1 2 2 2 5 4 5" xfId="26364" xr:uid="{00000000-0005-0000-0000-000033650000}"/>
    <cellStyle name="Heading 1 2 2 2 5 4 6" xfId="26365" xr:uid="{00000000-0005-0000-0000-000034650000}"/>
    <cellStyle name="Heading 1 2 2 2 5 4 7" xfId="26366" xr:uid="{00000000-0005-0000-0000-000035650000}"/>
    <cellStyle name="Heading 1 2 2 2 5 5" xfId="26367" xr:uid="{00000000-0005-0000-0000-000036650000}"/>
    <cellStyle name="Heading 1 2 2 2 5 5 2" xfId="26368" xr:uid="{00000000-0005-0000-0000-000037650000}"/>
    <cellStyle name="Heading 1 2 2 2 5 5 3" xfId="26369" xr:uid="{00000000-0005-0000-0000-000038650000}"/>
    <cellStyle name="Heading 1 2 2 2 5 5 3 2" xfId="26370" xr:uid="{00000000-0005-0000-0000-000039650000}"/>
    <cellStyle name="Heading 1 2 2 2 5 6" xfId="26371" xr:uid="{00000000-0005-0000-0000-00003A650000}"/>
    <cellStyle name="Heading 1 2 2 2 5 7" xfId="26372" xr:uid="{00000000-0005-0000-0000-00003B650000}"/>
    <cellStyle name="Heading 1 2 2 2 5 8" xfId="26373" xr:uid="{00000000-0005-0000-0000-00003C650000}"/>
    <cellStyle name="Heading 1 2 2 2 5 9" xfId="26374" xr:uid="{00000000-0005-0000-0000-00003D650000}"/>
    <cellStyle name="Heading 1 2 2 2 6" xfId="26375" xr:uid="{00000000-0005-0000-0000-00003E650000}"/>
    <cellStyle name="Heading 1 2 2 2 6 2" xfId="26376" xr:uid="{00000000-0005-0000-0000-00003F650000}"/>
    <cellStyle name="Heading 1 2 2 2 6 2 2" xfId="26377" xr:uid="{00000000-0005-0000-0000-000040650000}"/>
    <cellStyle name="Heading 1 2 2 2 6 2 2 2" xfId="26378" xr:uid="{00000000-0005-0000-0000-000041650000}"/>
    <cellStyle name="Heading 1 2 2 2 6 2 2 3" xfId="26379" xr:uid="{00000000-0005-0000-0000-000042650000}"/>
    <cellStyle name="Heading 1 2 2 2 6 2 2 3 2" xfId="26380" xr:uid="{00000000-0005-0000-0000-000043650000}"/>
    <cellStyle name="Heading 1 2 2 2 6 2 2 4" xfId="26381" xr:uid="{00000000-0005-0000-0000-000044650000}"/>
    <cellStyle name="Heading 1 2 2 2 6 2 3" xfId="26382" xr:uid="{00000000-0005-0000-0000-000045650000}"/>
    <cellStyle name="Heading 1 2 2 2 6 2 3 2" xfId="26383" xr:uid="{00000000-0005-0000-0000-000046650000}"/>
    <cellStyle name="Heading 1 2 2 2 6 2 3 2 2" xfId="26384" xr:uid="{00000000-0005-0000-0000-000047650000}"/>
    <cellStyle name="Heading 1 2 2 2 6 2 4" xfId="26385" xr:uid="{00000000-0005-0000-0000-000048650000}"/>
    <cellStyle name="Heading 1 2 2 2 6 2 5" xfId="26386" xr:uid="{00000000-0005-0000-0000-000049650000}"/>
    <cellStyle name="Heading 1 2 2 2 6 2 6" xfId="26387" xr:uid="{00000000-0005-0000-0000-00004A650000}"/>
    <cellStyle name="Heading 1 2 2 2 6 2 7" xfId="26388" xr:uid="{00000000-0005-0000-0000-00004B650000}"/>
    <cellStyle name="Heading 1 2 2 2 6 3" xfId="26389" xr:uid="{00000000-0005-0000-0000-00004C650000}"/>
    <cellStyle name="Heading 1 2 2 2 6 3 2" xfId="26390" xr:uid="{00000000-0005-0000-0000-00004D650000}"/>
    <cellStyle name="Heading 1 2 2 2 6 3 3" xfId="26391" xr:uid="{00000000-0005-0000-0000-00004E650000}"/>
    <cellStyle name="Heading 1 2 2 2 6 3 3 2" xfId="26392" xr:uid="{00000000-0005-0000-0000-00004F650000}"/>
    <cellStyle name="Heading 1 2 2 2 6 3 4" xfId="26393" xr:uid="{00000000-0005-0000-0000-000050650000}"/>
    <cellStyle name="Heading 1 2 2 2 6 4" xfId="26394" xr:uid="{00000000-0005-0000-0000-000051650000}"/>
    <cellStyle name="Heading 1 2 2 2 6 4 2" xfId="26395" xr:uid="{00000000-0005-0000-0000-000052650000}"/>
    <cellStyle name="Heading 1 2 2 2 6 4 2 2" xfId="26396" xr:uid="{00000000-0005-0000-0000-000053650000}"/>
    <cellStyle name="Heading 1 2 2 2 6 5" xfId="26397" xr:uid="{00000000-0005-0000-0000-000054650000}"/>
    <cellStyle name="Heading 1 2 2 2 6 6" xfId="26398" xr:uid="{00000000-0005-0000-0000-000055650000}"/>
    <cellStyle name="Heading 1 2 2 2 6 7" xfId="26399" xr:uid="{00000000-0005-0000-0000-000056650000}"/>
    <cellStyle name="Heading 1 2 2 2 6 8" xfId="26400" xr:uid="{00000000-0005-0000-0000-000057650000}"/>
    <cellStyle name="Heading 1 2 2 2 7" xfId="26401" xr:uid="{00000000-0005-0000-0000-000058650000}"/>
    <cellStyle name="Heading 1 2 2 2 7 2" xfId="26402" xr:uid="{00000000-0005-0000-0000-000059650000}"/>
    <cellStyle name="Heading 1 2 2 2 7 2 2" xfId="26403" xr:uid="{00000000-0005-0000-0000-00005A650000}"/>
    <cellStyle name="Heading 1 2 2 2 7 2 3" xfId="26404" xr:uid="{00000000-0005-0000-0000-00005B650000}"/>
    <cellStyle name="Heading 1 2 2 2 7 2 3 2" xfId="26405" xr:uid="{00000000-0005-0000-0000-00005C650000}"/>
    <cellStyle name="Heading 1 2 2 2 7 2 4" xfId="26406" xr:uid="{00000000-0005-0000-0000-00005D650000}"/>
    <cellStyle name="Heading 1 2 2 2 7 3" xfId="26407" xr:uid="{00000000-0005-0000-0000-00005E650000}"/>
    <cellStyle name="Heading 1 2 2 2 7 3 2" xfId="26408" xr:uid="{00000000-0005-0000-0000-00005F650000}"/>
    <cellStyle name="Heading 1 2 2 2 7 3 2 2" xfId="26409" xr:uid="{00000000-0005-0000-0000-000060650000}"/>
    <cellStyle name="Heading 1 2 2 2 7 4" xfId="26410" xr:uid="{00000000-0005-0000-0000-000061650000}"/>
    <cellStyle name="Heading 1 2 2 2 7 5" xfId="26411" xr:uid="{00000000-0005-0000-0000-000062650000}"/>
    <cellStyle name="Heading 1 2 2 2 7 6" xfId="26412" xr:uid="{00000000-0005-0000-0000-000063650000}"/>
    <cellStyle name="Heading 1 2 2 2 7 7" xfId="26413" xr:uid="{00000000-0005-0000-0000-000064650000}"/>
    <cellStyle name="Heading 1 2 2 2 8" xfId="26414" xr:uid="{00000000-0005-0000-0000-000065650000}"/>
    <cellStyle name="Heading 1 2 2 2 8 2" xfId="26415" xr:uid="{00000000-0005-0000-0000-000066650000}"/>
    <cellStyle name="Heading 1 2 2 2 8 3" xfId="26416" xr:uid="{00000000-0005-0000-0000-000067650000}"/>
    <cellStyle name="Heading 1 2 2 2 8 3 2" xfId="26417" xr:uid="{00000000-0005-0000-0000-000068650000}"/>
    <cellStyle name="Heading 1 2 2 2 9" xfId="26418" xr:uid="{00000000-0005-0000-0000-000069650000}"/>
    <cellStyle name="Heading 1 2 2 3" xfId="171" xr:uid="{00000000-0005-0000-0000-00006A650000}"/>
    <cellStyle name="Heading 1 2 2 3 2" xfId="172" xr:uid="{00000000-0005-0000-0000-00006B650000}"/>
    <cellStyle name="Heading 1 2 2 3 2 10" xfId="26419" xr:uid="{00000000-0005-0000-0000-00006C650000}"/>
    <cellStyle name="Heading 1 2 2 3 2 11" xfId="26420" xr:uid="{00000000-0005-0000-0000-00006D650000}"/>
    <cellStyle name="Heading 1 2 2 3 2 12" xfId="26421" xr:uid="{00000000-0005-0000-0000-00006E650000}"/>
    <cellStyle name="Heading 1 2 2 3 2 2" xfId="26422" xr:uid="{00000000-0005-0000-0000-00006F650000}"/>
    <cellStyle name="Heading 1 2 2 3 2 2 2" xfId="26423" xr:uid="{00000000-0005-0000-0000-000070650000}"/>
    <cellStyle name="Heading 1 2 2 3 2 2 2 10" xfId="26424" xr:uid="{00000000-0005-0000-0000-000071650000}"/>
    <cellStyle name="Heading 1 2 2 3 2 2 2 11" xfId="26425" xr:uid="{00000000-0005-0000-0000-000072650000}"/>
    <cellStyle name="Heading 1 2 2 3 2 2 2 2" xfId="26426" xr:uid="{00000000-0005-0000-0000-000073650000}"/>
    <cellStyle name="Heading 1 2 2 3 2 2 2 2 2" xfId="26427" xr:uid="{00000000-0005-0000-0000-000074650000}"/>
    <cellStyle name="Heading 1 2 2 3 2 2 2 2 2 2" xfId="26428" xr:uid="{00000000-0005-0000-0000-000075650000}"/>
    <cellStyle name="Heading 1 2 2 3 2 2 2 2 2 2 2" xfId="26429" xr:uid="{00000000-0005-0000-0000-000076650000}"/>
    <cellStyle name="Heading 1 2 2 3 2 2 2 2 2 2 2 2" xfId="26430" xr:uid="{00000000-0005-0000-0000-000077650000}"/>
    <cellStyle name="Heading 1 2 2 3 2 2 2 2 2 2 2 2 2" xfId="26431" xr:uid="{00000000-0005-0000-0000-000078650000}"/>
    <cellStyle name="Heading 1 2 2 3 2 2 2 2 2 2 2 2 3" xfId="26432" xr:uid="{00000000-0005-0000-0000-000079650000}"/>
    <cellStyle name="Heading 1 2 2 3 2 2 2 2 2 2 2 2 3 2" xfId="26433" xr:uid="{00000000-0005-0000-0000-00007A650000}"/>
    <cellStyle name="Heading 1 2 2 3 2 2 2 2 2 2 2 2 4" xfId="26434" xr:uid="{00000000-0005-0000-0000-00007B650000}"/>
    <cellStyle name="Heading 1 2 2 3 2 2 2 2 2 2 2 3" xfId="26435" xr:uid="{00000000-0005-0000-0000-00007C650000}"/>
    <cellStyle name="Heading 1 2 2 3 2 2 2 2 2 2 2 3 2" xfId="26436" xr:uid="{00000000-0005-0000-0000-00007D650000}"/>
    <cellStyle name="Heading 1 2 2 3 2 2 2 2 2 2 2 3 2 2" xfId="26437" xr:uid="{00000000-0005-0000-0000-00007E650000}"/>
    <cellStyle name="Heading 1 2 2 3 2 2 2 2 2 2 2 4" xfId="26438" xr:uid="{00000000-0005-0000-0000-00007F650000}"/>
    <cellStyle name="Heading 1 2 2 3 2 2 2 2 2 2 2 5" xfId="26439" xr:uid="{00000000-0005-0000-0000-000080650000}"/>
    <cellStyle name="Heading 1 2 2 3 2 2 2 2 2 2 2 6" xfId="26440" xr:uid="{00000000-0005-0000-0000-000081650000}"/>
    <cellStyle name="Heading 1 2 2 3 2 2 2 2 2 2 2 7" xfId="26441" xr:uid="{00000000-0005-0000-0000-000082650000}"/>
    <cellStyle name="Heading 1 2 2 3 2 2 2 2 2 2 3" xfId="26442" xr:uid="{00000000-0005-0000-0000-000083650000}"/>
    <cellStyle name="Heading 1 2 2 3 2 2 2 2 2 2 3 2" xfId="26443" xr:uid="{00000000-0005-0000-0000-000084650000}"/>
    <cellStyle name="Heading 1 2 2 3 2 2 2 2 2 2 3 3" xfId="26444" xr:uid="{00000000-0005-0000-0000-000085650000}"/>
    <cellStyle name="Heading 1 2 2 3 2 2 2 2 2 2 3 3 2" xfId="26445" xr:uid="{00000000-0005-0000-0000-000086650000}"/>
    <cellStyle name="Heading 1 2 2 3 2 2 2 2 2 2 3 4" xfId="26446" xr:uid="{00000000-0005-0000-0000-000087650000}"/>
    <cellStyle name="Heading 1 2 2 3 2 2 2 2 2 2 4" xfId="26447" xr:uid="{00000000-0005-0000-0000-000088650000}"/>
    <cellStyle name="Heading 1 2 2 3 2 2 2 2 2 2 4 2" xfId="26448" xr:uid="{00000000-0005-0000-0000-000089650000}"/>
    <cellStyle name="Heading 1 2 2 3 2 2 2 2 2 2 4 2 2" xfId="26449" xr:uid="{00000000-0005-0000-0000-00008A650000}"/>
    <cellStyle name="Heading 1 2 2 3 2 2 2 2 2 2 5" xfId="26450" xr:uid="{00000000-0005-0000-0000-00008B650000}"/>
    <cellStyle name="Heading 1 2 2 3 2 2 2 2 2 2 6" xfId="26451" xr:uid="{00000000-0005-0000-0000-00008C650000}"/>
    <cellStyle name="Heading 1 2 2 3 2 2 2 2 2 2 7" xfId="26452" xr:uid="{00000000-0005-0000-0000-00008D650000}"/>
    <cellStyle name="Heading 1 2 2 3 2 2 2 2 2 2 8" xfId="26453" xr:uid="{00000000-0005-0000-0000-00008E650000}"/>
    <cellStyle name="Heading 1 2 2 3 2 2 2 2 2 3" xfId="26454" xr:uid="{00000000-0005-0000-0000-00008F650000}"/>
    <cellStyle name="Heading 1 2 2 3 2 2 2 2 2 3 2" xfId="26455" xr:uid="{00000000-0005-0000-0000-000090650000}"/>
    <cellStyle name="Heading 1 2 2 3 2 2 2 2 2 3 2 2" xfId="26456" xr:uid="{00000000-0005-0000-0000-000091650000}"/>
    <cellStyle name="Heading 1 2 2 3 2 2 2 2 2 3 2 3" xfId="26457" xr:uid="{00000000-0005-0000-0000-000092650000}"/>
    <cellStyle name="Heading 1 2 2 3 2 2 2 2 2 3 2 3 2" xfId="26458" xr:uid="{00000000-0005-0000-0000-000093650000}"/>
    <cellStyle name="Heading 1 2 2 3 2 2 2 2 2 3 2 4" xfId="26459" xr:uid="{00000000-0005-0000-0000-000094650000}"/>
    <cellStyle name="Heading 1 2 2 3 2 2 2 2 2 3 3" xfId="26460" xr:uid="{00000000-0005-0000-0000-000095650000}"/>
    <cellStyle name="Heading 1 2 2 3 2 2 2 2 2 3 3 2" xfId="26461" xr:uid="{00000000-0005-0000-0000-000096650000}"/>
    <cellStyle name="Heading 1 2 2 3 2 2 2 2 2 3 3 2 2" xfId="26462" xr:uid="{00000000-0005-0000-0000-000097650000}"/>
    <cellStyle name="Heading 1 2 2 3 2 2 2 2 2 3 4" xfId="26463" xr:uid="{00000000-0005-0000-0000-000098650000}"/>
    <cellStyle name="Heading 1 2 2 3 2 2 2 2 2 3 5" xfId="26464" xr:uid="{00000000-0005-0000-0000-000099650000}"/>
    <cellStyle name="Heading 1 2 2 3 2 2 2 2 2 3 6" xfId="26465" xr:uid="{00000000-0005-0000-0000-00009A650000}"/>
    <cellStyle name="Heading 1 2 2 3 2 2 2 2 2 3 7" xfId="26466" xr:uid="{00000000-0005-0000-0000-00009B650000}"/>
    <cellStyle name="Heading 1 2 2 3 2 2 2 2 2 4" xfId="26467" xr:uid="{00000000-0005-0000-0000-00009C650000}"/>
    <cellStyle name="Heading 1 2 2 3 2 2 2 2 2 4 2" xfId="26468" xr:uid="{00000000-0005-0000-0000-00009D650000}"/>
    <cellStyle name="Heading 1 2 2 3 2 2 2 2 2 4 3" xfId="26469" xr:uid="{00000000-0005-0000-0000-00009E650000}"/>
    <cellStyle name="Heading 1 2 2 3 2 2 2 2 2 4 3 2" xfId="26470" xr:uid="{00000000-0005-0000-0000-00009F650000}"/>
    <cellStyle name="Heading 1 2 2 3 2 2 2 2 2 5" xfId="26471" xr:uid="{00000000-0005-0000-0000-0000A0650000}"/>
    <cellStyle name="Heading 1 2 2 3 2 2 2 2 3" xfId="26472" xr:uid="{00000000-0005-0000-0000-0000A1650000}"/>
    <cellStyle name="Heading 1 2 2 3 2 2 2 2 3 2" xfId="26473" xr:uid="{00000000-0005-0000-0000-0000A2650000}"/>
    <cellStyle name="Heading 1 2 2 3 2 2 2 2 3 2 2" xfId="26474" xr:uid="{00000000-0005-0000-0000-0000A3650000}"/>
    <cellStyle name="Heading 1 2 2 3 2 2 2 2 3 2 2 2" xfId="26475" xr:uid="{00000000-0005-0000-0000-0000A4650000}"/>
    <cellStyle name="Heading 1 2 2 3 2 2 2 2 3 2 2 3" xfId="26476" xr:uid="{00000000-0005-0000-0000-0000A5650000}"/>
    <cellStyle name="Heading 1 2 2 3 2 2 2 2 3 2 2 3 2" xfId="26477" xr:uid="{00000000-0005-0000-0000-0000A6650000}"/>
    <cellStyle name="Heading 1 2 2 3 2 2 2 2 3 2 2 4" xfId="26478" xr:uid="{00000000-0005-0000-0000-0000A7650000}"/>
    <cellStyle name="Heading 1 2 2 3 2 2 2 2 3 2 3" xfId="26479" xr:uid="{00000000-0005-0000-0000-0000A8650000}"/>
    <cellStyle name="Heading 1 2 2 3 2 2 2 2 3 2 3 2" xfId="26480" xr:uid="{00000000-0005-0000-0000-0000A9650000}"/>
    <cellStyle name="Heading 1 2 2 3 2 2 2 2 3 2 3 2 2" xfId="26481" xr:uid="{00000000-0005-0000-0000-0000AA650000}"/>
    <cellStyle name="Heading 1 2 2 3 2 2 2 2 3 2 4" xfId="26482" xr:uid="{00000000-0005-0000-0000-0000AB650000}"/>
    <cellStyle name="Heading 1 2 2 3 2 2 2 2 3 2 5" xfId="26483" xr:uid="{00000000-0005-0000-0000-0000AC650000}"/>
    <cellStyle name="Heading 1 2 2 3 2 2 2 2 3 2 6" xfId="26484" xr:uid="{00000000-0005-0000-0000-0000AD650000}"/>
    <cellStyle name="Heading 1 2 2 3 2 2 2 2 3 2 7" xfId="26485" xr:uid="{00000000-0005-0000-0000-0000AE650000}"/>
    <cellStyle name="Heading 1 2 2 3 2 2 2 2 3 3" xfId="26486" xr:uid="{00000000-0005-0000-0000-0000AF650000}"/>
    <cellStyle name="Heading 1 2 2 3 2 2 2 2 3 3 2" xfId="26487" xr:uid="{00000000-0005-0000-0000-0000B0650000}"/>
    <cellStyle name="Heading 1 2 2 3 2 2 2 2 3 3 3" xfId="26488" xr:uid="{00000000-0005-0000-0000-0000B1650000}"/>
    <cellStyle name="Heading 1 2 2 3 2 2 2 2 3 3 3 2" xfId="26489" xr:uid="{00000000-0005-0000-0000-0000B2650000}"/>
    <cellStyle name="Heading 1 2 2 3 2 2 2 2 3 3 4" xfId="26490" xr:uid="{00000000-0005-0000-0000-0000B3650000}"/>
    <cellStyle name="Heading 1 2 2 3 2 2 2 2 3 4" xfId="26491" xr:uid="{00000000-0005-0000-0000-0000B4650000}"/>
    <cellStyle name="Heading 1 2 2 3 2 2 2 2 3 4 2" xfId="26492" xr:uid="{00000000-0005-0000-0000-0000B5650000}"/>
    <cellStyle name="Heading 1 2 2 3 2 2 2 2 3 4 2 2" xfId="26493" xr:uid="{00000000-0005-0000-0000-0000B6650000}"/>
    <cellStyle name="Heading 1 2 2 3 2 2 2 2 3 5" xfId="26494" xr:uid="{00000000-0005-0000-0000-0000B7650000}"/>
    <cellStyle name="Heading 1 2 2 3 2 2 2 2 3 6" xfId="26495" xr:uid="{00000000-0005-0000-0000-0000B8650000}"/>
    <cellStyle name="Heading 1 2 2 3 2 2 2 2 3 7" xfId="26496" xr:uid="{00000000-0005-0000-0000-0000B9650000}"/>
    <cellStyle name="Heading 1 2 2 3 2 2 2 2 3 8" xfId="26497" xr:uid="{00000000-0005-0000-0000-0000BA650000}"/>
    <cellStyle name="Heading 1 2 2 3 2 2 2 2 4" xfId="26498" xr:uid="{00000000-0005-0000-0000-0000BB650000}"/>
    <cellStyle name="Heading 1 2 2 3 2 2 2 2 4 2" xfId="26499" xr:uid="{00000000-0005-0000-0000-0000BC650000}"/>
    <cellStyle name="Heading 1 2 2 3 2 2 2 2 4 2 2" xfId="26500" xr:uid="{00000000-0005-0000-0000-0000BD650000}"/>
    <cellStyle name="Heading 1 2 2 3 2 2 2 2 4 2 3" xfId="26501" xr:uid="{00000000-0005-0000-0000-0000BE650000}"/>
    <cellStyle name="Heading 1 2 2 3 2 2 2 2 4 2 3 2" xfId="26502" xr:uid="{00000000-0005-0000-0000-0000BF650000}"/>
    <cellStyle name="Heading 1 2 2 3 2 2 2 2 4 2 4" xfId="26503" xr:uid="{00000000-0005-0000-0000-0000C0650000}"/>
    <cellStyle name="Heading 1 2 2 3 2 2 2 2 4 3" xfId="26504" xr:uid="{00000000-0005-0000-0000-0000C1650000}"/>
    <cellStyle name="Heading 1 2 2 3 2 2 2 2 4 3 2" xfId="26505" xr:uid="{00000000-0005-0000-0000-0000C2650000}"/>
    <cellStyle name="Heading 1 2 2 3 2 2 2 2 4 3 2 2" xfId="26506" xr:uid="{00000000-0005-0000-0000-0000C3650000}"/>
    <cellStyle name="Heading 1 2 2 3 2 2 2 2 4 4" xfId="26507" xr:uid="{00000000-0005-0000-0000-0000C4650000}"/>
    <cellStyle name="Heading 1 2 2 3 2 2 2 2 4 5" xfId="26508" xr:uid="{00000000-0005-0000-0000-0000C5650000}"/>
    <cellStyle name="Heading 1 2 2 3 2 2 2 2 4 6" xfId="26509" xr:uid="{00000000-0005-0000-0000-0000C6650000}"/>
    <cellStyle name="Heading 1 2 2 3 2 2 2 2 4 7" xfId="26510" xr:uid="{00000000-0005-0000-0000-0000C7650000}"/>
    <cellStyle name="Heading 1 2 2 3 2 2 2 2 5" xfId="26511" xr:uid="{00000000-0005-0000-0000-0000C8650000}"/>
    <cellStyle name="Heading 1 2 2 3 2 2 2 2 5 2" xfId="26512" xr:uid="{00000000-0005-0000-0000-0000C9650000}"/>
    <cellStyle name="Heading 1 2 2 3 2 2 2 2 5 3" xfId="26513" xr:uid="{00000000-0005-0000-0000-0000CA650000}"/>
    <cellStyle name="Heading 1 2 2 3 2 2 2 2 5 3 2" xfId="26514" xr:uid="{00000000-0005-0000-0000-0000CB650000}"/>
    <cellStyle name="Heading 1 2 2 3 2 2 2 2 6" xfId="26515" xr:uid="{00000000-0005-0000-0000-0000CC650000}"/>
    <cellStyle name="Heading 1 2 2 3 2 2 2 2 7" xfId="26516" xr:uid="{00000000-0005-0000-0000-0000CD650000}"/>
    <cellStyle name="Heading 1 2 2 3 2 2 2 2 8" xfId="26517" xr:uid="{00000000-0005-0000-0000-0000CE650000}"/>
    <cellStyle name="Heading 1 2 2 3 2 2 2 2 9" xfId="26518" xr:uid="{00000000-0005-0000-0000-0000CF650000}"/>
    <cellStyle name="Heading 1 2 2 3 2 2 2 3" xfId="26519" xr:uid="{00000000-0005-0000-0000-0000D0650000}"/>
    <cellStyle name="Heading 1 2 2 3 2 2 2 3 2" xfId="26520" xr:uid="{00000000-0005-0000-0000-0000D1650000}"/>
    <cellStyle name="Heading 1 2 2 3 2 2 2 3 2 2" xfId="26521" xr:uid="{00000000-0005-0000-0000-0000D2650000}"/>
    <cellStyle name="Heading 1 2 2 3 2 2 2 3 2 2 2" xfId="26522" xr:uid="{00000000-0005-0000-0000-0000D3650000}"/>
    <cellStyle name="Heading 1 2 2 3 2 2 2 3 2 2 2 2" xfId="26523" xr:uid="{00000000-0005-0000-0000-0000D4650000}"/>
    <cellStyle name="Heading 1 2 2 3 2 2 2 3 2 2 2 3" xfId="26524" xr:uid="{00000000-0005-0000-0000-0000D5650000}"/>
    <cellStyle name="Heading 1 2 2 3 2 2 2 3 2 2 2 3 2" xfId="26525" xr:uid="{00000000-0005-0000-0000-0000D6650000}"/>
    <cellStyle name="Heading 1 2 2 3 2 2 2 3 2 2 2 4" xfId="26526" xr:uid="{00000000-0005-0000-0000-0000D7650000}"/>
    <cellStyle name="Heading 1 2 2 3 2 2 2 3 2 2 3" xfId="26527" xr:uid="{00000000-0005-0000-0000-0000D8650000}"/>
    <cellStyle name="Heading 1 2 2 3 2 2 2 3 2 2 3 2" xfId="26528" xr:uid="{00000000-0005-0000-0000-0000D9650000}"/>
    <cellStyle name="Heading 1 2 2 3 2 2 2 3 2 2 3 2 2" xfId="26529" xr:uid="{00000000-0005-0000-0000-0000DA650000}"/>
    <cellStyle name="Heading 1 2 2 3 2 2 2 3 2 2 4" xfId="26530" xr:uid="{00000000-0005-0000-0000-0000DB650000}"/>
    <cellStyle name="Heading 1 2 2 3 2 2 2 3 2 2 5" xfId="26531" xr:uid="{00000000-0005-0000-0000-0000DC650000}"/>
    <cellStyle name="Heading 1 2 2 3 2 2 2 3 2 2 6" xfId="26532" xr:uid="{00000000-0005-0000-0000-0000DD650000}"/>
    <cellStyle name="Heading 1 2 2 3 2 2 2 3 2 2 7" xfId="26533" xr:uid="{00000000-0005-0000-0000-0000DE650000}"/>
    <cellStyle name="Heading 1 2 2 3 2 2 2 3 2 3" xfId="26534" xr:uid="{00000000-0005-0000-0000-0000DF650000}"/>
    <cellStyle name="Heading 1 2 2 3 2 2 2 3 2 3 2" xfId="26535" xr:uid="{00000000-0005-0000-0000-0000E0650000}"/>
    <cellStyle name="Heading 1 2 2 3 2 2 2 3 2 3 3" xfId="26536" xr:uid="{00000000-0005-0000-0000-0000E1650000}"/>
    <cellStyle name="Heading 1 2 2 3 2 2 2 3 2 3 3 2" xfId="26537" xr:uid="{00000000-0005-0000-0000-0000E2650000}"/>
    <cellStyle name="Heading 1 2 2 3 2 2 2 3 2 3 4" xfId="26538" xr:uid="{00000000-0005-0000-0000-0000E3650000}"/>
    <cellStyle name="Heading 1 2 2 3 2 2 2 3 2 4" xfId="26539" xr:uid="{00000000-0005-0000-0000-0000E4650000}"/>
    <cellStyle name="Heading 1 2 2 3 2 2 2 3 2 4 2" xfId="26540" xr:uid="{00000000-0005-0000-0000-0000E5650000}"/>
    <cellStyle name="Heading 1 2 2 3 2 2 2 3 2 4 2 2" xfId="26541" xr:uid="{00000000-0005-0000-0000-0000E6650000}"/>
    <cellStyle name="Heading 1 2 2 3 2 2 2 3 2 5" xfId="26542" xr:uid="{00000000-0005-0000-0000-0000E7650000}"/>
    <cellStyle name="Heading 1 2 2 3 2 2 2 3 2 6" xfId="26543" xr:uid="{00000000-0005-0000-0000-0000E8650000}"/>
    <cellStyle name="Heading 1 2 2 3 2 2 2 3 2 7" xfId="26544" xr:uid="{00000000-0005-0000-0000-0000E9650000}"/>
    <cellStyle name="Heading 1 2 2 3 2 2 2 3 2 8" xfId="26545" xr:uid="{00000000-0005-0000-0000-0000EA650000}"/>
    <cellStyle name="Heading 1 2 2 3 2 2 2 3 3" xfId="26546" xr:uid="{00000000-0005-0000-0000-0000EB650000}"/>
    <cellStyle name="Heading 1 2 2 3 2 2 2 3 3 2" xfId="26547" xr:uid="{00000000-0005-0000-0000-0000EC650000}"/>
    <cellStyle name="Heading 1 2 2 3 2 2 2 3 3 2 2" xfId="26548" xr:uid="{00000000-0005-0000-0000-0000ED650000}"/>
    <cellStyle name="Heading 1 2 2 3 2 2 2 3 3 2 3" xfId="26549" xr:uid="{00000000-0005-0000-0000-0000EE650000}"/>
    <cellStyle name="Heading 1 2 2 3 2 2 2 3 3 2 3 2" xfId="26550" xr:uid="{00000000-0005-0000-0000-0000EF650000}"/>
    <cellStyle name="Heading 1 2 2 3 2 2 2 3 3 2 4" xfId="26551" xr:uid="{00000000-0005-0000-0000-0000F0650000}"/>
    <cellStyle name="Heading 1 2 2 3 2 2 2 3 3 3" xfId="26552" xr:uid="{00000000-0005-0000-0000-0000F1650000}"/>
    <cellStyle name="Heading 1 2 2 3 2 2 2 3 3 3 2" xfId="26553" xr:uid="{00000000-0005-0000-0000-0000F2650000}"/>
    <cellStyle name="Heading 1 2 2 3 2 2 2 3 3 3 2 2" xfId="26554" xr:uid="{00000000-0005-0000-0000-0000F3650000}"/>
    <cellStyle name="Heading 1 2 2 3 2 2 2 3 3 4" xfId="26555" xr:uid="{00000000-0005-0000-0000-0000F4650000}"/>
    <cellStyle name="Heading 1 2 2 3 2 2 2 3 3 5" xfId="26556" xr:uid="{00000000-0005-0000-0000-0000F5650000}"/>
    <cellStyle name="Heading 1 2 2 3 2 2 2 3 3 6" xfId="26557" xr:uid="{00000000-0005-0000-0000-0000F6650000}"/>
    <cellStyle name="Heading 1 2 2 3 2 2 2 3 3 7" xfId="26558" xr:uid="{00000000-0005-0000-0000-0000F7650000}"/>
    <cellStyle name="Heading 1 2 2 3 2 2 2 3 4" xfId="26559" xr:uid="{00000000-0005-0000-0000-0000F8650000}"/>
    <cellStyle name="Heading 1 2 2 3 2 2 2 3 4 2" xfId="26560" xr:uid="{00000000-0005-0000-0000-0000F9650000}"/>
    <cellStyle name="Heading 1 2 2 3 2 2 2 3 4 3" xfId="26561" xr:uid="{00000000-0005-0000-0000-0000FA650000}"/>
    <cellStyle name="Heading 1 2 2 3 2 2 2 3 4 3 2" xfId="26562" xr:uid="{00000000-0005-0000-0000-0000FB650000}"/>
    <cellStyle name="Heading 1 2 2 3 2 2 2 3 5" xfId="26563" xr:uid="{00000000-0005-0000-0000-0000FC650000}"/>
    <cellStyle name="Heading 1 2 2 3 2 2 2 4" xfId="26564" xr:uid="{00000000-0005-0000-0000-0000FD650000}"/>
    <cellStyle name="Heading 1 2 2 3 2 2 2 4 2" xfId="26565" xr:uid="{00000000-0005-0000-0000-0000FE650000}"/>
    <cellStyle name="Heading 1 2 2 3 2 2 2 4 2 2" xfId="26566" xr:uid="{00000000-0005-0000-0000-0000FF650000}"/>
    <cellStyle name="Heading 1 2 2 3 2 2 2 4 2 2 2" xfId="26567" xr:uid="{00000000-0005-0000-0000-000000660000}"/>
    <cellStyle name="Heading 1 2 2 3 2 2 2 4 2 2 2 2" xfId="26568" xr:uid="{00000000-0005-0000-0000-000001660000}"/>
    <cellStyle name="Heading 1 2 2 3 2 2 2 4 2 2 2 2 2" xfId="26569" xr:uid="{00000000-0005-0000-0000-000002660000}"/>
    <cellStyle name="Heading 1 2 2 3 2 2 2 4 2 2 2 2 3" xfId="26570" xr:uid="{00000000-0005-0000-0000-000003660000}"/>
    <cellStyle name="Heading 1 2 2 3 2 2 2 4 2 2 2 2 3 2" xfId="26571" xr:uid="{00000000-0005-0000-0000-000004660000}"/>
    <cellStyle name="Heading 1 2 2 3 2 2 2 4 2 2 2 2 4" xfId="26572" xr:uid="{00000000-0005-0000-0000-000005660000}"/>
    <cellStyle name="Heading 1 2 2 3 2 2 2 4 2 2 2 3" xfId="26573" xr:uid="{00000000-0005-0000-0000-000006660000}"/>
    <cellStyle name="Heading 1 2 2 3 2 2 2 4 2 2 2 3 2" xfId="26574" xr:uid="{00000000-0005-0000-0000-000007660000}"/>
    <cellStyle name="Heading 1 2 2 3 2 2 2 4 2 2 2 3 2 2" xfId="26575" xr:uid="{00000000-0005-0000-0000-000008660000}"/>
    <cellStyle name="Heading 1 2 2 3 2 2 2 4 2 2 2 4" xfId="26576" xr:uid="{00000000-0005-0000-0000-000009660000}"/>
    <cellStyle name="Heading 1 2 2 3 2 2 2 4 2 2 2 5" xfId="26577" xr:uid="{00000000-0005-0000-0000-00000A660000}"/>
    <cellStyle name="Heading 1 2 2 3 2 2 2 4 2 2 2 6" xfId="26578" xr:uid="{00000000-0005-0000-0000-00000B660000}"/>
    <cellStyle name="Heading 1 2 2 3 2 2 2 4 2 2 2 7" xfId="26579" xr:uid="{00000000-0005-0000-0000-00000C660000}"/>
    <cellStyle name="Heading 1 2 2 3 2 2 2 4 2 2 3" xfId="26580" xr:uid="{00000000-0005-0000-0000-00000D660000}"/>
    <cellStyle name="Heading 1 2 2 3 2 2 2 4 2 2 3 2" xfId="26581" xr:uid="{00000000-0005-0000-0000-00000E660000}"/>
    <cellStyle name="Heading 1 2 2 3 2 2 2 4 2 2 3 3" xfId="26582" xr:uid="{00000000-0005-0000-0000-00000F660000}"/>
    <cellStyle name="Heading 1 2 2 3 2 2 2 4 2 2 3 3 2" xfId="26583" xr:uid="{00000000-0005-0000-0000-000010660000}"/>
    <cellStyle name="Heading 1 2 2 3 2 2 2 4 2 2 3 4" xfId="26584" xr:uid="{00000000-0005-0000-0000-000011660000}"/>
    <cellStyle name="Heading 1 2 2 3 2 2 2 4 2 2 4" xfId="26585" xr:uid="{00000000-0005-0000-0000-000012660000}"/>
    <cellStyle name="Heading 1 2 2 3 2 2 2 4 2 2 4 2" xfId="26586" xr:uid="{00000000-0005-0000-0000-000013660000}"/>
    <cellStyle name="Heading 1 2 2 3 2 2 2 4 2 2 4 2 2" xfId="26587" xr:uid="{00000000-0005-0000-0000-000014660000}"/>
    <cellStyle name="Heading 1 2 2 3 2 2 2 4 2 2 5" xfId="26588" xr:uid="{00000000-0005-0000-0000-000015660000}"/>
    <cellStyle name="Heading 1 2 2 3 2 2 2 4 2 2 6" xfId="26589" xr:uid="{00000000-0005-0000-0000-000016660000}"/>
    <cellStyle name="Heading 1 2 2 3 2 2 2 4 2 2 7" xfId="26590" xr:uid="{00000000-0005-0000-0000-000017660000}"/>
    <cellStyle name="Heading 1 2 2 3 2 2 2 4 2 2 8" xfId="26591" xr:uid="{00000000-0005-0000-0000-000018660000}"/>
    <cellStyle name="Heading 1 2 2 3 2 2 2 4 2 3" xfId="26592" xr:uid="{00000000-0005-0000-0000-000019660000}"/>
    <cellStyle name="Heading 1 2 2 3 2 2 2 4 2 3 2" xfId="26593" xr:uid="{00000000-0005-0000-0000-00001A660000}"/>
    <cellStyle name="Heading 1 2 2 3 2 2 2 4 2 3 2 2" xfId="26594" xr:uid="{00000000-0005-0000-0000-00001B660000}"/>
    <cellStyle name="Heading 1 2 2 3 2 2 2 4 2 3 2 3" xfId="26595" xr:uid="{00000000-0005-0000-0000-00001C660000}"/>
    <cellStyle name="Heading 1 2 2 3 2 2 2 4 2 3 2 3 2" xfId="26596" xr:uid="{00000000-0005-0000-0000-00001D660000}"/>
    <cellStyle name="Heading 1 2 2 3 2 2 2 4 2 3 2 4" xfId="26597" xr:uid="{00000000-0005-0000-0000-00001E660000}"/>
    <cellStyle name="Heading 1 2 2 3 2 2 2 4 2 3 3" xfId="26598" xr:uid="{00000000-0005-0000-0000-00001F660000}"/>
    <cellStyle name="Heading 1 2 2 3 2 2 2 4 2 3 3 2" xfId="26599" xr:uid="{00000000-0005-0000-0000-000020660000}"/>
    <cellStyle name="Heading 1 2 2 3 2 2 2 4 2 3 3 2 2" xfId="26600" xr:uid="{00000000-0005-0000-0000-000021660000}"/>
    <cellStyle name="Heading 1 2 2 3 2 2 2 4 2 3 4" xfId="26601" xr:uid="{00000000-0005-0000-0000-000022660000}"/>
    <cellStyle name="Heading 1 2 2 3 2 2 2 4 2 3 5" xfId="26602" xr:uid="{00000000-0005-0000-0000-000023660000}"/>
    <cellStyle name="Heading 1 2 2 3 2 2 2 4 2 3 6" xfId="26603" xr:uid="{00000000-0005-0000-0000-000024660000}"/>
    <cellStyle name="Heading 1 2 2 3 2 2 2 4 2 3 7" xfId="26604" xr:uid="{00000000-0005-0000-0000-000025660000}"/>
    <cellStyle name="Heading 1 2 2 3 2 2 2 4 2 4" xfId="26605" xr:uid="{00000000-0005-0000-0000-000026660000}"/>
    <cellStyle name="Heading 1 2 2 3 2 2 2 4 2 4 2" xfId="26606" xr:uid="{00000000-0005-0000-0000-000027660000}"/>
    <cellStyle name="Heading 1 2 2 3 2 2 2 4 2 4 3" xfId="26607" xr:uid="{00000000-0005-0000-0000-000028660000}"/>
    <cellStyle name="Heading 1 2 2 3 2 2 2 4 2 4 3 2" xfId="26608" xr:uid="{00000000-0005-0000-0000-000029660000}"/>
    <cellStyle name="Heading 1 2 2 3 2 2 2 4 2 5" xfId="26609" xr:uid="{00000000-0005-0000-0000-00002A660000}"/>
    <cellStyle name="Heading 1 2 2 3 2 2 2 4 3" xfId="26610" xr:uid="{00000000-0005-0000-0000-00002B660000}"/>
    <cellStyle name="Heading 1 2 2 3 2 2 2 4 3 2" xfId="26611" xr:uid="{00000000-0005-0000-0000-00002C660000}"/>
    <cellStyle name="Heading 1 2 2 3 2 2 2 4 3 2 2" xfId="26612" xr:uid="{00000000-0005-0000-0000-00002D660000}"/>
    <cellStyle name="Heading 1 2 2 3 2 2 2 4 3 2 2 2" xfId="26613" xr:uid="{00000000-0005-0000-0000-00002E660000}"/>
    <cellStyle name="Heading 1 2 2 3 2 2 2 4 3 2 2 3" xfId="26614" xr:uid="{00000000-0005-0000-0000-00002F660000}"/>
    <cellStyle name="Heading 1 2 2 3 2 2 2 4 3 2 2 3 2" xfId="26615" xr:uid="{00000000-0005-0000-0000-000030660000}"/>
    <cellStyle name="Heading 1 2 2 3 2 2 2 4 3 2 2 4" xfId="26616" xr:uid="{00000000-0005-0000-0000-000031660000}"/>
    <cellStyle name="Heading 1 2 2 3 2 2 2 4 3 2 3" xfId="26617" xr:uid="{00000000-0005-0000-0000-000032660000}"/>
    <cellStyle name="Heading 1 2 2 3 2 2 2 4 3 2 3 2" xfId="26618" xr:uid="{00000000-0005-0000-0000-000033660000}"/>
    <cellStyle name="Heading 1 2 2 3 2 2 2 4 3 2 3 2 2" xfId="26619" xr:uid="{00000000-0005-0000-0000-000034660000}"/>
    <cellStyle name="Heading 1 2 2 3 2 2 2 4 3 2 4" xfId="26620" xr:uid="{00000000-0005-0000-0000-000035660000}"/>
    <cellStyle name="Heading 1 2 2 3 2 2 2 4 3 2 5" xfId="26621" xr:uid="{00000000-0005-0000-0000-000036660000}"/>
    <cellStyle name="Heading 1 2 2 3 2 2 2 4 3 2 6" xfId="26622" xr:uid="{00000000-0005-0000-0000-000037660000}"/>
    <cellStyle name="Heading 1 2 2 3 2 2 2 4 3 2 7" xfId="26623" xr:uid="{00000000-0005-0000-0000-000038660000}"/>
    <cellStyle name="Heading 1 2 2 3 2 2 2 4 3 3" xfId="26624" xr:uid="{00000000-0005-0000-0000-000039660000}"/>
    <cellStyle name="Heading 1 2 2 3 2 2 2 4 3 3 2" xfId="26625" xr:uid="{00000000-0005-0000-0000-00003A660000}"/>
    <cellStyle name="Heading 1 2 2 3 2 2 2 4 3 3 3" xfId="26626" xr:uid="{00000000-0005-0000-0000-00003B660000}"/>
    <cellStyle name="Heading 1 2 2 3 2 2 2 4 3 3 3 2" xfId="26627" xr:uid="{00000000-0005-0000-0000-00003C660000}"/>
    <cellStyle name="Heading 1 2 2 3 2 2 2 4 3 3 4" xfId="26628" xr:uid="{00000000-0005-0000-0000-00003D660000}"/>
    <cellStyle name="Heading 1 2 2 3 2 2 2 4 3 4" xfId="26629" xr:uid="{00000000-0005-0000-0000-00003E660000}"/>
    <cellStyle name="Heading 1 2 2 3 2 2 2 4 3 4 2" xfId="26630" xr:uid="{00000000-0005-0000-0000-00003F660000}"/>
    <cellStyle name="Heading 1 2 2 3 2 2 2 4 3 4 2 2" xfId="26631" xr:uid="{00000000-0005-0000-0000-000040660000}"/>
    <cellStyle name="Heading 1 2 2 3 2 2 2 4 3 5" xfId="26632" xr:uid="{00000000-0005-0000-0000-000041660000}"/>
    <cellStyle name="Heading 1 2 2 3 2 2 2 4 3 6" xfId="26633" xr:uid="{00000000-0005-0000-0000-000042660000}"/>
    <cellStyle name="Heading 1 2 2 3 2 2 2 4 3 7" xfId="26634" xr:uid="{00000000-0005-0000-0000-000043660000}"/>
    <cellStyle name="Heading 1 2 2 3 2 2 2 4 3 8" xfId="26635" xr:uid="{00000000-0005-0000-0000-000044660000}"/>
    <cellStyle name="Heading 1 2 2 3 2 2 2 4 4" xfId="26636" xr:uid="{00000000-0005-0000-0000-000045660000}"/>
    <cellStyle name="Heading 1 2 2 3 2 2 2 4 4 2" xfId="26637" xr:uid="{00000000-0005-0000-0000-000046660000}"/>
    <cellStyle name="Heading 1 2 2 3 2 2 2 4 4 2 2" xfId="26638" xr:uid="{00000000-0005-0000-0000-000047660000}"/>
    <cellStyle name="Heading 1 2 2 3 2 2 2 4 4 2 3" xfId="26639" xr:uid="{00000000-0005-0000-0000-000048660000}"/>
    <cellStyle name="Heading 1 2 2 3 2 2 2 4 4 2 3 2" xfId="26640" xr:uid="{00000000-0005-0000-0000-000049660000}"/>
    <cellStyle name="Heading 1 2 2 3 2 2 2 4 4 2 4" xfId="26641" xr:uid="{00000000-0005-0000-0000-00004A660000}"/>
    <cellStyle name="Heading 1 2 2 3 2 2 2 4 4 3" xfId="26642" xr:uid="{00000000-0005-0000-0000-00004B660000}"/>
    <cellStyle name="Heading 1 2 2 3 2 2 2 4 4 3 2" xfId="26643" xr:uid="{00000000-0005-0000-0000-00004C660000}"/>
    <cellStyle name="Heading 1 2 2 3 2 2 2 4 4 3 2 2" xfId="26644" xr:uid="{00000000-0005-0000-0000-00004D660000}"/>
    <cellStyle name="Heading 1 2 2 3 2 2 2 4 4 4" xfId="26645" xr:uid="{00000000-0005-0000-0000-00004E660000}"/>
    <cellStyle name="Heading 1 2 2 3 2 2 2 4 4 5" xfId="26646" xr:uid="{00000000-0005-0000-0000-00004F660000}"/>
    <cellStyle name="Heading 1 2 2 3 2 2 2 4 4 6" xfId="26647" xr:uid="{00000000-0005-0000-0000-000050660000}"/>
    <cellStyle name="Heading 1 2 2 3 2 2 2 4 4 7" xfId="26648" xr:uid="{00000000-0005-0000-0000-000051660000}"/>
    <cellStyle name="Heading 1 2 2 3 2 2 2 4 5" xfId="26649" xr:uid="{00000000-0005-0000-0000-000052660000}"/>
    <cellStyle name="Heading 1 2 2 3 2 2 2 4 5 2" xfId="26650" xr:uid="{00000000-0005-0000-0000-000053660000}"/>
    <cellStyle name="Heading 1 2 2 3 2 2 2 4 5 3" xfId="26651" xr:uid="{00000000-0005-0000-0000-000054660000}"/>
    <cellStyle name="Heading 1 2 2 3 2 2 2 4 5 3 2" xfId="26652" xr:uid="{00000000-0005-0000-0000-000055660000}"/>
    <cellStyle name="Heading 1 2 2 3 2 2 2 4 6" xfId="26653" xr:uid="{00000000-0005-0000-0000-000056660000}"/>
    <cellStyle name="Heading 1 2 2 3 2 2 2 4 7" xfId="26654" xr:uid="{00000000-0005-0000-0000-000057660000}"/>
    <cellStyle name="Heading 1 2 2 3 2 2 2 4 8" xfId="26655" xr:uid="{00000000-0005-0000-0000-000058660000}"/>
    <cellStyle name="Heading 1 2 2 3 2 2 2 4 9" xfId="26656" xr:uid="{00000000-0005-0000-0000-000059660000}"/>
    <cellStyle name="Heading 1 2 2 3 2 2 2 5" xfId="26657" xr:uid="{00000000-0005-0000-0000-00005A660000}"/>
    <cellStyle name="Heading 1 2 2 3 2 2 2 5 2" xfId="26658" xr:uid="{00000000-0005-0000-0000-00005B660000}"/>
    <cellStyle name="Heading 1 2 2 3 2 2 2 5 2 2" xfId="26659" xr:uid="{00000000-0005-0000-0000-00005C660000}"/>
    <cellStyle name="Heading 1 2 2 3 2 2 2 5 2 2 2" xfId="26660" xr:uid="{00000000-0005-0000-0000-00005D660000}"/>
    <cellStyle name="Heading 1 2 2 3 2 2 2 5 2 2 3" xfId="26661" xr:uid="{00000000-0005-0000-0000-00005E660000}"/>
    <cellStyle name="Heading 1 2 2 3 2 2 2 5 2 2 3 2" xfId="26662" xr:uid="{00000000-0005-0000-0000-00005F660000}"/>
    <cellStyle name="Heading 1 2 2 3 2 2 2 5 2 2 4" xfId="26663" xr:uid="{00000000-0005-0000-0000-000060660000}"/>
    <cellStyle name="Heading 1 2 2 3 2 2 2 5 2 3" xfId="26664" xr:uid="{00000000-0005-0000-0000-000061660000}"/>
    <cellStyle name="Heading 1 2 2 3 2 2 2 5 2 3 2" xfId="26665" xr:uid="{00000000-0005-0000-0000-000062660000}"/>
    <cellStyle name="Heading 1 2 2 3 2 2 2 5 2 3 2 2" xfId="26666" xr:uid="{00000000-0005-0000-0000-000063660000}"/>
    <cellStyle name="Heading 1 2 2 3 2 2 2 5 2 4" xfId="26667" xr:uid="{00000000-0005-0000-0000-000064660000}"/>
    <cellStyle name="Heading 1 2 2 3 2 2 2 5 2 5" xfId="26668" xr:uid="{00000000-0005-0000-0000-000065660000}"/>
    <cellStyle name="Heading 1 2 2 3 2 2 2 5 2 6" xfId="26669" xr:uid="{00000000-0005-0000-0000-000066660000}"/>
    <cellStyle name="Heading 1 2 2 3 2 2 2 5 2 7" xfId="26670" xr:uid="{00000000-0005-0000-0000-000067660000}"/>
    <cellStyle name="Heading 1 2 2 3 2 2 2 5 3" xfId="26671" xr:uid="{00000000-0005-0000-0000-000068660000}"/>
    <cellStyle name="Heading 1 2 2 3 2 2 2 5 3 2" xfId="26672" xr:uid="{00000000-0005-0000-0000-000069660000}"/>
    <cellStyle name="Heading 1 2 2 3 2 2 2 5 3 3" xfId="26673" xr:uid="{00000000-0005-0000-0000-00006A660000}"/>
    <cellStyle name="Heading 1 2 2 3 2 2 2 5 3 3 2" xfId="26674" xr:uid="{00000000-0005-0000-0000-00006B660000}"/>
    <cellStyle name="Heading 1 2 2 3 2 2 2 5 3 4" xfId="26675" xr:uid="{00000000-0005-0000-0000-00006C660000}"/>
    <cellStyle name="Heading 1 2 2 3 2 2 2 5 4" xfId="26676" xr:uid="{00000000-0005-0000-0000-00006D660000}"/>
    <cellStyle name="Heading 1 2 2 3 2 2 2 5 4 2" xfId="26677" xr:uid="{00000000-0005-0000-0000-00006E660000}"/>
    <cellStyle name="Heading 1 2 2 3 2 2 2 5 4 2 2" xfId="26678" xr:uid="{00000000-0005-0000-0000-00006F660000}"/>
    <cellStyle name="Heading 1 2 2 3 2 2 2 5 5" xfId="26679" xr:uid="{00000000-0005-0000-0000-000070660000}"/>
    <cellStyle name="Heading 1 2 2 3 2 2 2 5 6" xfId="26680" xr:uid="{00000000-0005-0000-0000-000071660000}"/>
    <cellStyle name="Heading 1 2 2 3 2 2 2 5 7" xfId="26681" xr:uid="{00000000-0005-0000-0000-000072660000}"/>
    <cellStyle name="Heading 1 2 2 3 2 2 2 5 8" xfId="26682" xr:uid="{00000000-0005-0000-0000-000073660000}"/>
    <cellStyle name="Heading 1 2 2 3 2 2 2 6" xfId="26683" xr:uid="{00000000-0005-0000-0000-000074660000}"/>
    <cellStyle name="Heading 1 2 2 3 2 2 2 6 2" xfId="26684" xr:uid="{00000000-0005-0000-0000-000075660000}"/>
    <cellStyle name="Heading 1 2 2 3 2 2 2 6 2 2" xfId="26685" xr:uid="{00000000-0005-0000-0000-000076660000}"/>
    <cellStyle name="Heading 1 2 2 3 2 2 2 6 2 3" xfId="26686" xr:uid="{00000000-0005-0000-0000-000077660000}"/>
    <cellStyle name="Heading 1 2 2 3 2 2 2 6 2 3 2" xfId="26687" xr:uid="{00000000-0005-0000-0000-000078660000}"/>
    <cellStyle name="Heading 1 2 2 3 2 2 2 6 2 4" xfId="26688" xr:uid="{00000000-0005-0000-0000-000079660000}"/>
    <cellStyle name="Heading 1 2 2 3 2 2 2 6 3" xfId="26689" xr:uid="{00000000-0005-0000-0000-00007A660000}"/>
    <cellStyle name="Heading 1 2 2 3 2 2 2 6 3 2" xfId="26690" xr:uid="{00000000-0005-0000-0000-00007B660000}"/>
    <cellStyle name="Heading 1 2 2 3 2 2 2 6 3 2 2" xfId="26691" xr:uid="{00000000-0005-0000-0000-00007C660000}"/>
    <cellStyle name="Heading 1 2 2 3 2 2 2 6 4" xfId="26692" xr:uid="{00000000-0005-0000-0000-00007D660000}"/>
    <cellStyle name="Heading 1 2 2 3 2 2 2 6 5" xfId="26693" xr:uid="{00000000-0005-0000-0000-00007E660000}"/>
    <cellStyle name="Heading 1 2 2 3 2 2 2 6 6" xfId="26694" xr:uid="{00000000-0005-0000-0000-00007F660000}"/>
    <cellStyle name="Heading 1 2 2 3 2 2 2 6 7" xfId="26695" xr:uid="{00000000-0005-0000-0000-000080660000}"/>
    <cellStyle name="Heading 1 2 2 3 2 2 2 7" xfId="26696" xr:uid="{00000000-0005-0000-0000-000081660000}"/>
    <cellStyle name="Heading 1 2 2 3 2 2 2 7 2" xfId="26697" xr:uid="{00000000-0005-0000-0000-000082660000}"/>
    <cellStyle name="Heading 1 2 2 3 2 2 2 7 3" xfId="26698" xr:uid="{00000000-0005-0000-0000-000083660000}"/>
    <cellStyle name="Heading 1 2 2 3 2 2 2 7 3 2" xfId="26699" xr:uid="{00000000-0005-0000-0000-000084660000}"/>
    <cellStyle name="Heading 1 2 2 3 2 2 2 8" xfId="26700" xr:uid="{00000000-0005-0000-0000-000085660000}"/>
    <cellStyle name="Heading 1 2 2 3 2 2 2 9" xfId="26701" xr:uid="{00000000-0005-0000-0000-000086660000}"/>
    <cellStyle name="Heading 1 2 2 3 2 2 3" xfId="26702" xr:uid="{00000000-0005-0000-0000-000087660000}"/>
    <cellStyle name="Heading 1 2 2 3 2 2 3 2" xfId="26703" xr:uid="{00000000-0005-0000-0000-000088660000}"/>
    <cellStyle name="Heading 1 2 2 3 2 2 3 2 2" xfId="26704" xr:uid="{00000000-0005-0000-0000-000089660000}"/>
    <cellStyle name="Heading 1 2 2 3 2 2 3 2 2 2" xfId="26705" xr:uid="{00000000-0005-0000-0000-00008A660000}"/>
    <cellStyle name="Heading 1 2 2 3 2 2 3 2 2 2 2" xfId="26706" xr:uid="{00000000-0005-0000-0000-00008B660000}"/>
    <cellStyle name="Heading 1 2 2 3 2 2 3 2 2 2 2 2" xfId="26707" xr:uid="{00000000-0005-0000-0000-00008C660000}"/>
    <cellStyle name="Heading 1 2 2 3 2 2 3 2 2 2 2 3" xfId="26708" xr:uid="{00000000-0005-0000-0000-00008D660000}"/>
    <cellStyle name="Heading 1 2 2 3 2 2 3 2 2 2 2 3 2" xfId="26709" xr:uid="{00000000-0005-0000-0000-00008E660000}"/>
    <cellStyle name="Heading 1 2 2 3 2 2 3 2 2 2 2 4" xfId="26710" xr:uid="{00000000-0005-0000-0000-00008F660000}"/>
    <cellStyle name="Heading 1 2 2 3 2 2 3 2 2 2 3" xfId="26711" xr:uid="{00000000-0005-0000-0000-000090660000}"/>
    <cellStyle name="Heading 1 2 2 3 2 2 3 2 2 2 3 2" xfId="26712" xr:uid="{00000000-0005-0000-0000-000091660000}"/>
    <cellStyle name="Heading 1 2 2 3 2 2 3 2 2 2 3 2 2" xfId="26713" xr:uid="{00000000-0005-0000-0000-000092660000}"/>
    <cellStyle name="Heading 1 2 2 3 2 2 3 2 2 2 4" xfId="26714" xr:uid="{00000000-0005-0000-0000-000093660000}"/>
    <cellStyle name="Heading 1 2 2 3 2 2 3 2 2 2 5" xfId="26715" xr:uid="{00000000-0005-0000-0000-000094660000}"/>
    <cellStyle name="Heading 1 2 2 3 2 2 3 2 2 2 6" xfId="26716" xr:uid="{00000000-0005-0000-0000-000095660000}"/>
    <cellStyle name="Heading 1 2 2 3 2 2 3 2 2 2 7" xfId="26717" xr:uid="{00000000-0005-0000-0000-000096660000}"/>
    <cellStyle name="Heading 1 2 2 3 2 2 3 2 2 3" xfId="26718" xr:uid="{00000000-0005-0000-0000-000097660000}"/>
    <cellStyle name="Heading 1 2 2 3 2 2 3 2 2 3 2" xfId="26719" xr:uid="{00000000-0005-0000-0000-000098660000}"/>
    <cellStyle name="Heading 1 2 2 3 2 2 3 2 2 3 3" xfId="26720" xr:uid="{00000000-0005-0000-0000-000099660000}"/>
    <cellStyle name="Heading 1 2 2 3 2 2 3 2 2 3 3 2" xfId="26721" xr:uid="{00000000-0005-0000-0000-00009A660000}"/>
    <cellStyle name="Heading 1 2 2 3 2 2 3 2 2 3 4" xfId="26722" xr:uid="{00000000-0005-0000-0000-00009B660000}"/>
    <cellStyle name="Heading 1 2 2 3 2 2 3 2 2 4" xfId="26723" xr:uid="{00000000-0005-0000-0000-00009C660000}"/>
    <cellStyle name="Heading 1 2 2 3 2 2 3 2 2 4 2" xfId="26724" xr:uid="{00000000-0005-0000-0000-00009D660000}"/>
    <cellStyle name="Heading 1 2 2 3 2 2 3 2 2 4 2 2" xfId="26725" xr:uid="{00000000-0005-0000-0000-00009E660000}"/>
    <cellStyle name="Heading 1 2 2 3 2 2 3 2 2 5" xfId="26726" xr:uid="{00000000-0005-0000-0000-00009F660000}"/>
    <cellStyle name="Heading 1 2 2 3 2 2 3 2 2 6" xfId="26727" xr:uid="{00000000-0005-0000-0000-0000A0660000}"/>
    <cellStyle name="Heading 1 2 2 3 2 2 3 2 2 7" xfId="26728" xr:uid="{00000000-0005-0000-0000-0000A1660000}"/>
    <cellStyle name="Heading 1 2 2 3 2 2 3 2 2 8" xfId="26729" xr:uid="{00000000-0005-0000-0000-0000A2660000}"/>
    <cellStyle name="Heading 1 2 2 3 2 2 3 2 3" xfId="26730" xr:uid="{00000000-0005-0000-0000-0000A3660000}"/>
    <cellStyle name="Heading 1 2 2 3 2 2 3 2 3 2" xfId="26731" xr:uid="{00000000-0005-0000-0000-0000A4660000}"/>
    <cellStyle name="Heading 1 2 2 3 2 2 3 2 3 2 2" xfId="26732" xr:uid="{00000000-0005-0000-0000-0000A5660000}"/>
    <cellStyle name="Heading 1 2 2 3 2 2 3 2 3 2 3" xfId="26733" xr:uid="{00000000-0005-0000-0000-0000A6660000}"/>
    <cellStyle name="Heading 1 2 2 3 2 2 3 2 3 2 3 2" xfId="26734" xr:uid="{00000000-0005-0000-0000-0000A7660000}"/>
    <cellStyle name="Heading 1 2 2 3 2 2 3 2 3 2 4" xfId="26735" xr:uid="{00000000-0005-0000-0000-0000A8660000}"/>
    <cellStyle name="Heading 1 2 2 3 2 2 3 2 3 3" xfId="26736" xr:uid="{00000000-0005-0000-0000-0000A9660000}"/>
    <cellStyle name="Heading 1 2 2 3 2 2 3 2 3 3 2" xfId="26737" xr:uid="{00000000-0005-0000-0000-0000AA660000}"/>
    <cellStyle name="Heading 1 2 2 3 2 2 3 2 3 3 2 2" xfId="26738" xr:uid="{00000000-0005-0000-0000-0000AB660000}"/>
    <cellStyle name="Heading 1 2 2 3 2 2 3 2 3 4" xfId="26739" xr:uid="{00000000-0005-0000-0000-0000AC660000}"/>
    <cellStyle name="Heading 1 2 2 3 2 2 3 2 3 5" xfId="26740" xr:uid="{00000000-0005-0000-0000-0000AD660000}"/>
    <cellStyle name="Heading 1 2 2 3 2 2 3 2 3 6" xfId="26741" xr:uid="{00000000-0005-0000-0000-0000AE660000}"/>
    <cellStyle name="Heading 1 2 2 3 2 2 3 2 3 7" xfId="26742" xr:uid="{00000000-0005-0000-0000-0000AF660000}"/>
    <cellStyle name="Heading 1 2 2 3 2 2 3 2 4" xfId="26743" xr:uid="{00000000-0005-0000-0000-0000B0660000}"/>
    <cellStyle name="Heading 1 2 2 3 2 2 3 2 4 2" xfId="26744" xr:uid="{00000000-0005-0000-0000-0000B1660000}"/>
    <cellStyle name="Heading 1 2 2 3 2 2 3 2 4 3" xfId="26745" xr:uid="{00000000-0005-0000-0000-0000B2660000}"/>
    <cellStyle name="Heading 1 2 2 3 2 2 3 2 4 3 2" xfId="26746" xr:uid="{00000000-0005-0000-0000-0000B3660000}"/>
    <cellStyle name="Heading 1 2 2 3 2 2 3 2 5" xfId="26747" xr:uid="{00000000-0005-0000-0000-0000B4660000}"/>
    <cellStyle name="Heading 1 2 2 3 2 2 3 3" xfId="26748" xr:uid="{00000000-0005-0000-0000-0000B5660000}"/>
    <cellStyle name="Heading 1 2 2 3 2 2 3 3 2" xfId="26749" xr:uid="{00000000-0005-0000-0000-0000B6660000}"/>
    <cellStyle name="Heading 1 2 2 3 2 2 3 3 2 2" xfId="26750" xr:uid="{00000000-0005-0000-0000-0000B7660000}"/>
    <cellStyle name="Heading 1 2 2 3 2 2 3 3 2 2 2" xfId="26751" xr:uid="{00000000-0005-0000-0000-0000B8660000}"/>
    <cellStyle name="Heading 1 2 2 3 2 2 3 3 2 2 3" xfId="26752" xr:uid="{00000000-0005-0000-0000-0000B9660000}"/>
    <cellStyle name="Heading 1 2 2 3 2 2 3 3 2 2 3 2" xfId="26753" xr:uid="{00000000-0005-0000-0000-0000BA660000}"/>
    <cellStyle name="Heading 1 2 2 3 2 2 3 3 2 2 4" xfId="26754" xr:uid="{00000000-0005-0000-0000-0000BB660000}"/>
    <cellStyle name="Heading 1 2 2 3 2 2 3 3 2 3" xfId="26755" xr:uid="{00000000-0005-0000-0000-0000BC660000}"/>
    <cellStyle name="Heading 1 2 2 3 2 2 3 3 2 3 2" xfId="26756" xr:uid="{00000000-0005-0000-0000-0000BD660000}"/>
    <cellStyle name="Heading 1 2 2 3 2 2 3 3 2 3 2 2" xfId="26757" xr:uid="{00000000-0005-0000-0000-0000BE660000}"/>
    <cellStyle name="Heading 1 2 2 3 2 2 3 3 2 4" xfId="26758" xr:uid="{00000000-0005-0000-0000-0000BF660000}"/>
    <cellStyle name="Heading 1 2 2 3 2 2 3 3 2 5" xfId="26759" xr:uid="{00000000-0005-0000-0000-0000C0660000}"/>
    <cellStyle name="Heading 1 2 2 3 2 2 3 3 2 6" xfId="26760" xr:uid="{00000000-0005-0000-0000-0000C1660000}"/>
    <cellStyle name="Heading 1 2 2 3 2 2 3 3 2 7" xfId="26761" xr:uid="{00000000-0005-0000-0000-0000C2660000}"/>
    <cellStyle name="Heading 1 2 2 3 2 2 3 3 3" xfId="26762" xr:uid="{00000000-0005-0000-0000-0000C3660000}"/>
    <cellStyle name="Heading 1 2 2 3 2 2 3 3 3 2" xfId="26763" xr:uid="{00000000-0005-0000-0000-0000C4660000}"/>
    <cellStyle name="Heading 1 2 2 3 2 2 3 3 3 3" xfId="26764" xr:uid="{00000000-0005-0000-0000-0000C5660000}"/>
    <cellStyle name="Heading 1 2 2 3 2 2 3 3 3 3 2" xfId="26765" xr:uid="{00000000-0005-0000-0000-0000C6660000}"/>
    <cellStyle name="Heading 1 2 2 3 2 2 3 3 3 4" xfId="26766" xr:uid="{00000000-0005-0000-0000-0000C7660000}"/>
    <cellStyle name="Heading 1 2 2 3 2 2 3 3 4" xfId="26767" xr:uid="{00000000-0005-0000-0000-0000C8660000}"/>
    <cellStyle name="Heading 1 2 2 3 2 2 3 3 4 2" xfId="26768" xr:uid="{00000000-0005-0000-0000-0000C9660000}"/>
    <cellStyle name="Heading 1 2 2 3 2 2 3 3 4 2 2" xfId="26769" xr:uid="{00000000-0005-0000-0000-0000CA660000}"/>
    <cellStyle name="Heading 1 2 2 3 2 2 3 3 5" xfId="26770" xr:uid="{00000000-0005-0000-0000-0000CB660000}"/>
    <cellStyle name="Heading 1 2 2 3 2 2 3 3 6" xfId="26771" xr:uid="{00000000-0005-0000-0000-0000CC660000}"/>
    <cellStyle name="Heading 1 2 2 3 2 2 3 3 7" xfId="26772" xr:uid="{00000000-0005-0000-0000-0000CD660000}"/>
    <cellStyle name="Heading 1 2 2 3 2 2 3 3 8" xfId="26773" xr:uid="{00000000-0005-0000-0000-0000CE660000}"/>
    <cellStyle name="Heading 1 2 2 3 2 2 3 4" xfId="26774" xr:uid="{00000000-0005-0000-0000-0000CF660000}"/>
    <cellStyle name="Heading 1 2 2 3 2 2 3 4 2" xfId="26775" xr:uid="{00000000-0005-0000-0000-0000D0660000}"/>
    <cellStyle name="Heading 1 2 2 3 2 2 3 4 2 2" xfId="26776" xr:uid="{00000000-0005-0000-0000-0000D1660000}"/>
    <cellStyle name="Heading 1 2 2 3 2 2 3 4 2 3" xfId="26777" xr:uid="{00000000-0005-0000-0000-0000D2660000}"/>
    <cellStyle name="Heading 1 2 2 3 2 2 3 4 2 3 2" xfId="26778" xr:uid="{00000000-0005-0000-0000-0000D3660000}"/>
    <cellStyle name="Heading 1 2 2 3 2 2 3 4 2 4" xfId="26779" xr:uid="{00000000-0005-0000-0000-0000D4660000}"/>
    <cellStyle name="Heading 1 2 2 3 2 2 3 4 3" xfId="26780" xr:uid="{00000000-0005-0000-0000-0000D5660000}"/>
    <cellStyle name="Heading 1 2 2 3 2 2 3 4 3 2" xfId="26781" xr:uid="{00000000-0005-0000-0000-0000D6660000}"/>
    <cellStyle name="Heading 1 2 2 3 2 2 3 4 3 2 2" xfId="26782" xr:uid="{00000000-0005-0000-0000-0000D7660000}"/>
    <cellStyle name="Heading 1 2 2 3 2 2 3 4 4" xfId="26783" xr:uid="{00000000-0005-0000-0000-0000D8660000}"/>
    <cellStyle name="Heading 1 2 2 3 2 2 3 4 5" xfId="26784" xr:uid="{00000000-0005-0000-0000-0000D9660000}"/>
    <cellStyle name="Heading 1 2 2 3 2 2 3 4 6" xfId="26785" xr:uid="{00000000-0005-0000-0000-0000DA660000}"/>
    <cellStyle name="Heading 1 2 2 3 2 2 3 4 7" xfId="26786" xr:uid="{00000000-0005-0000-0000-0000DB660000}"/>
    <cellStyle name="Heading 1 2 2 3 2 2 3 5" xfId="26787" xr:uid="{00000000-0005-0000-0000-0000DC660000}"/>
    <cellStyle name="Heading 1 2 2 3 2 2 3 5 2" xfId="26788" xr:uid="{00000000-0005-0000-0000-0000DD660000}"/>
    <cellStyle name="Heading 1 2 2 3 2 2 3 5 3" xfId="26789" xr:uid="{00000000-0005-0000-0000-0000DE660000}"/>
    <cellStyle name="Heading 1 2 2 3 2 2 3 5 3 2" xfId="26790" xr:uid="{00000000-0005-0000-0000-0000DF660000}"/>
    <cellStyle name="Heading 1 2 2 3 2 2 3 6" xfId="26791" xr:uid="{00000000-0005-0000-0000-0000E0660000}"/>
    <cellStyle name="Heading 1 2 2 3 2 2 3 7" xfId="26792" xr:uid="{00000000-0005-0000-0000-0000E1660000}"/>
    <cellStyle name="Heading 1 2 2 3 2 2 3 8" xfId="26793" xr:uid="{00000000-0005-0000-0000-0000E2660000}"/>
    <cellStyle name="Heading 1 2 2 3 2 2 3 9" xfId="26794" xr:uid="{00000000-0005-0000-0000-0000E3660000}"/>
    <cellStyle name="Heading 1 2 2 3 2 2 4" xfId="26795" xr:uid="{00000000-0005-0000-0000-0000E4660000}"/>
    <cellStyle name="Heading 1 2 2 3 2 2 4 2" xfId="26796" xr:uid="{00000000-0005-0000-0000-0000E5660000}"/>
    <cellStyle name="Heading 1 2 2 3 2 2 4 2 2" xfId="26797" xr:uid="{00000000-0005-0000-0000-0000E6660000}"/>
    <cellStyle name="Heading 1 2 2 3 2 2 4 2 2 2" xfId="26798" xr:uid="{00000000-0005-0000-0000-0000E7660000}"/>
    <cellStyle name="Heading 1 2 2 3 2 2 4 2 2 2 2" xfId="26799" xr:uid="{00000000-0005-0000-0000-0000E8660000}"/>
    <cellStyle name="Heading 1 2 2 3 2 2 4 2 2 2 2 2" xfId="26800" xr:uid="{00000000-0005-0000-0000-0000E9660000}"/>
    <cellStyle name="Heading 1 2 2 3 2 2 4 2 2 2 2 3" xfId="26801" xr:uid="{00000000-0005-0000-0000-0000EA660000}"/>
    <cellStyle name="Heading 1 2 2 3 2 2 4 2 2 2 2 3 2" xfId="26802" xr:uid="{00000000-0005-0000-0000-0000EB660000}"/>
    <cellStyle name="Heading 1 2 2 3 2 2 4 2 2 2 2 4" xfId="26803" xr:uid="{00000000-0005-0000-0000-0000EC660000}"/>
    <cellStyle name="Heading 1 2 2 3 2 2 4 2 2 2 3" xfId="26804" xr:uid="{00000000-0005-0000-0000-0000ED660000}"/>
    <cellStyle name="Heading 1 2 2 3 2 2 4 2 2 2 3 2" xfId="26805" xr:uid="{00000000-0005-0000-0000-0000EE660000}"/>
    <cellStyle name="Heading 1 2 2 3 2 2 4 2 2 2 3 2 2" xfId="26806" xr:uid="{00000000-0005-0000-0000-0000EF660000}"/>
    <cellStyle name="Heading 1 2 2 3 2 2 4 2 2 2 4" xfId="26807" xr:uid="{00000000-0005-0000-0000-0000F0660000}"/>
    <cellStyle name="Heading 1 2 2 3 2 2 4 2 2 2 5" xfId="26808" xr:uid="{00000000-0005-0000-0000-0000F1660000}"/>
    <cellStyle name="Heading 1 2 2 3 2 2 4 2 2 2 6" xfId="26809" xr:uid="{00000000-0005-0000-0000-0000F2660000}"/>
    <cellStyle name="Heading 1 2 2 3 2 2 4 2 2 2 7" xfId="26810" xr:uid="{00000000-0005-0000-0000-0000F3660000}"/>
    <cellStyle name="Heading 1 2 2 3 2 2 4 2 2 3" xfId="26811" xr:uid="{00000000-0005-0000-0000-0000F4660000}"/>
    <cellStyle name="Heading 1 2 2 3 2 2 4 2 2 3 2" xfId="26812" xr:uid="{00000000-0005-0000-0000-0000F5660000}"/>
    <cellStyle name="Heading 1 2 2 3 2 2 4 2 2 3 3" xfId="26813" xr:uid="{00000000-0005-0000-0000-0000F6660000}"/>
    <cellStyle name="Heading 1 2 2 3 2 2 4 2 2 3 3 2" xfId="26814" xr:uid="{00000000-0005-0000-0000-0000F7660000}"/>
    <cellStyle name="Heading 1 2 2 3 2 2 4 2 2 3 4" xfId="26815" xr:uid="{00000000-0005-0000-0000-0000F8660000}"/>
    <cellStyle name="Heading 1 2 2 3 2 2 4 2 2 4" xfId="26816" xr:uid="{00000000-0005-0000-0000-0000F9660000}"/>
    <cellStyle name="Heading 1 2 2 3 2 2 4 2 2 4 2" xfId="26817" xr:uid="{00000000-0005-0000-0000-0000FA660000}"/>
    <cellStyle name="Heading 1 2 2 3 2 2 4 2 2 4 2 2" xfId="26818" xr:uid="{00000000-0005-0000-0000-0000FB660000}"/>
    <cellStyle name="Heading 1 2 2 3 2 2 4 2 2 5" xfId="26819" xr:uid="{00000000-0005-0000-0000-0000FC660000}"/>
    <cellStyle name="Heading 1 2 2 3 2 2 4 2 2 6" xfId="26820" xr:uid="{00000000-0005-0000-0000-0000FD660000}"/>
    <cellStyle name="Heading 1 2 2 3 2 2 4 2 2 7" xfId="26821" xr:uid="{00000000-0005-0000-0000-0000FE660000}"/>
    <cellStyle name="Heading 1 2 2 3 2 2 4 2 2 8" xfId="26822" xr:uid="{00000000-0005-0000-0000-0000FF660000}"/>
    <cellStyle name="Heading 1 2 2 3 2 2 4 2 3" xfId="26823" xr:uid="{00000000-0005-0000-0000-000000670000}"/>
    <cellStyle name="Heading 1 2 2 3 2 2 4 2 3 2" xfId="26824" xr:uid="{00000000-0005-0000-0000-000001670000}"/>
    <cellStyle name="Heading 1 2 2 3 2 2 4 2 3 2 2" xfId="26825" xr:uid="{00000000-0005-0000-0000-000002670000}"/>
    <cellStyle name="Heading 1 2 2 3 2 2 4 2 3 2 3" xfId="26826" xr:uid="{00000000-0005-0000-0000-000003670000}"/>
    <cellStyle name="Heading 1 2 2 3 2 2 4 2 3 2 3 2" xfId="26827" xr:uid="{00000000-0005-0000-0000-000004670000}"/>
    <cellStyle name="Heading 1 2 2 3 2 2 4 2 3 2 4" xfId="26828" xr:uid="{00000000-0005-0000-0000-000005670000}"/>
    <cellStyle name="Heading 1 2 2 3 2 2 4 2 3 3" xfId="26829" xr:uid="{00000000-0005-0000-0000-000006670000}"/>
    <cellStyle name="Heading 1 2 2 3 2 2 4 2 3 3 2" xfId="26830" xr:uid="{00000000-0005-0000-0000-000007670000}"/>
    <cellStyle name="Heading 1 2 2 3 2 2 4 2 3 3 2 2" xfId="26831" xr:uid="{00000000-0005-0000-0000-000008670000}"/>
    <cellStyle name="Heading 1 2 2 3 2 2 4 2 3 4" xfId="26832" xr:uid="{00000000-0005-0000-0000-000009670000}"/>
    <cellStyle name="Heading 1 2 2 3 2 2 4 2 3 5" xfId="26833" xr:uid="{00000000-0005-0000-0000-00000A670000}"/>
    <cellStyle name="Heading 1 2 2 3 2 2 4 2 3 6" xfId="26834" xr:uid="{00000000-0005-0000-0000-00000B670000}"/>
    <cellStyle name="Heading 1 2 2 3 2 2 4 2 3 7" xfId="26835" xr:uid="{00000000-0005-0000-0000-00000C670000}"/>
    <cellStyle name="Heading 1 2 2 3 2 2 4 2 4" xfId="26836" xr:uid="{00000000-0005-0000-0000-00000D670000}"/>
    <cellStyle name="Heading 1 2 2 3 2 2 4 2 4 2" xfId="26837" xr:uid="{00000000-0005-0000-0000-00000E670000}"/>
    <cellStyle name="Heading 1 2 2 3 2 2 4 2 4 3" xfId="26838" xr:uid="{00000000-0005-0000-0000-00000F670000}"/>
    <cellStyle name="Heading 1 2 2 3 2 2 4 2 4 3 2" xfId="26839" xr:uid="{00000000-0005-0000-0000-000010670000}"/>
    <cellStyle name="Heading 1 2 2 3 2 2 4 2 5" xfId="26840" xr:uid="{00000000-0005-0000-0000-000011670000}"/>
    <cellStyle name="Heading 1 2 2 3 2 2 4 3" xfId="26841" xr:uid="{00000000-0005-0000-0000-000012670000}"/>
    <cellStyle name="Heading 1 2 2 3 2 2 4 3 2" xfId="26842" xr:uid="{00000000-0005-0000-0000-000013670000}"/>
    <cellStyle name="Heading 1 2 2 3 2 2 4 3 2 2" xfId="26843" xr:uid="{00000000-0005-0000-0000-000014670000}"/>
    <cellStyle name="Heading 1 2 2 3 2 2 4 3 2 2 2" xfId="26844" xr:uid="{00000000-0005-0000-0000-000015670000}"/>
    <cellStyle name="Heading 1 2 2 3 2 2 4 3 2 2 3" xfId="26845" xr:uid="{00000000-0005-0000-0000-000016670000}"/>
    <cellStyle name="Heading 1 2 2 3 2 2 4 3 2 2 3 2" xfId="26846" xr:uid="{00000000-0005-0000-0000-000017670000}"/>
    <cellStyle name="Heading 1 2 2 3 2 2 4 3 2 2 4" xfId="26847" xr:uid="{00000000-0005-0000-0000-000018670000}"/>
    <cellStyle name="Heading 1 2 2 3 2 2 4 3 2 3" xfId="26848" xr:uid="{00000000-0005-0000-0000-000019670000}"/>
    <cellStyle name="Heading 1 2 2 3 2 2 4 3 2 3 2" xfId="26849" xr:uid="{00000000-0005-0000-0000-00001A670000}"/>
    <cellStyle name="Heading 1 2 2 3 2 2 4 3 2 3 2 2" xfId="26850" xr:uid="{00000000-0005-0000-0000-00001B670000}"/>
    <cellStyle name="Heading 1 2 2 3 2 2 4 3 2 4" xfId="26851" xr:uid="{00000000-0005-0000-0000-00001C670000}"/>
    <cellStyle name="Heading 1 2 2 3 2 2 4 3 2 5" xfId="26852" xr:uid="{00000000-0005-0000-0000-00001D670000}"/>
    <cellStyle name="Heading 1 2 2 3 2 2 4 3 2 6" xfId="26853" xr:uid="{00000000-0005-0000-0000-00001E670000}"/>
    <cellStyle name="Heading 1 2 2 3 2 2 4 3 2 7" xfId="26854" xr:uid="{00000000-0005-0000-0000-00001F670000}"/>
    <cellStyle name="Heading 1 2 2 3 2 2 4 3 3" xfId="26855" xr:uid="{00000000-0005-0000-0000-000020670000}"/>
    <cellStyle name="Heading 1 2 2 3 2 2 4 3 3 2" xfId="26856" xr:uid="{00000000-0005-0000-0000-000021670000}"/>
    <cellStyle name="Heading 1 2 2 3 2 2 4 3 3 3" xfId="26857" xr:uid="{00000000-0005-0000-0000-000022670000}"/>
    <cellStyle name="Heading 1 2 2 3 2 2 4 3 3 3 2" xfId="26858" xr:uid="{00000000-0005-0000-0000-000023670000}"/>
    <cellStyle name="Heading 1 2 2 3 2 2 4 3 3 4" xfId="26859" xr:uid="{00000000-0005-0000-0000-000024670000}"/>
    <cellStyle name="Heading 1 2 2 3 2 2 4 3 4" xfId="26860" xr:uid="{00000000-0005-0000-0000-000025670000}"/>
    <cellStyle name="Heading 1 2 2 3 2 2 4 3 4 2" xfId="26861" xr:uid="{00000000-0005-0000-0000-000026670000}"/>
    <cellStyle name="Heading 1 2 2 3 2 2 4 3 4 2 2" xfId="26862" xr:uid="{00000000-0005-0000-0000-000027670000}"/>
    <cellStyle name="Heading 1 2 2 3 2 2 4 3 5" xfId="26863" xr:uid="{00000000-0005-0000-0000-000028670000}"/>
    <cellStyle name="Heading 1 2 2 3 2 2 4 3 6" xfId="26864" xr:uid="{00000000-0005-0000-0000-000029670000}"/>
    <cellStyle name="Heading 1 2 2 3 2 2 4 3 7" xfId="26865" xr:uid="{00000000-0005-0000-0000-00002A670000}"/>
    <cellStyle name="Heading 1 2 2 3 2 2 4 3 8" xfId="26866" xr:uid="{00000000-0005-0000-0000-00002B670000}"/>
    <cellStyle name="Heading 1 2 2 3 2 2 4 4" xfId="26867" xr:uid="{00000000-0005-0000-0000-00002C670000}"/>
    <cellStyle name="Heading 1 2 2 3 2 2 4 4 2" xfId="26868" xr:uid="{00000000-0005-0000-0000-00002D670000}"/>
    <cellStyle name="Heading 1 2 2 3 2 2 4 4 2 2" xfId="26869" xr:uid="{00000000-0005-0000-0000-00002E670000}"/>
    <cellStyle name="Heading 1 2 2 3 2 2 4 4 2 3" xfId="26870" xr:uid="{00000000-0005-0000-0000-00002F670000}"/>
    <cellStyle name="Heading 1 2 2 3 2 2 4 4 2 3 2" xfId="26871" xr:uid="{00000000-0005-0000-0000-000030670000}"/>
    <cellStyle name="Heading 1 2 2 3 2 2 4 4 2 4" xfId="26872" xr:uid="{00000000-0005-0000-0000-000031670000}"/>
    <cellStyle name="Heading 1 2 2 3 2 2 4 4 3" xfId="26873" xr:uid="{00000000-0005-0000-0000-000032670000}"/>
    <cellStyle name="Heading 1 2 2 3 2 2 4 4 3 2" xfId="26874" xr:uid="{00000000-0005-0000-0000-000033670000}"/>
    <cellStyle name="Heading 1 2 2 3 2 2 4 4 3 2 2" xfId="26875" xr:uid="{00000000-0005-0000-0000-000034670000}"/>
    <cellStyle name="Heading 1 2 2 3 2 2 4 4 4" xfId="26876" xr:uid="{00000000-0005-0000-0000-000035670000}"/>
    <cellStyle name="Heading 1 2 2 3 2 2 4 4 5" xfId="26877" xr:uid="{00000000-0005-0000-0000-000036670000}"/>
    <cellStyle name="Heading 1 2 2 3 2 2 4 4 6" xfId="26878" xr:uid="{00000000-0005-0000-0000-000037670000}"/>
    <cellStyle name="Heading 1 2 2 3 2 2 4 4 7" xfId="26879" xr:uid="{00000000-0005-0000-0000-000038670000}"/>
    <cellStyle name="Heading 1 2 2 3 2 2 4 5" xfId="26880" xr:uid="{00000000-0005-0000-0000-000039670000}"/>
    <cellStyle name="Heading 1 2 2 3 2 2 4 5 2" xfId="26881" xr:uid="{00000000-0005-0000-0000-00003A670000}"/>
    <cellStyle name="Heading 1 2 2 3 2 2 4 5 3" xfId="26882" xr:uid="{00000000-0005-0000-0000-00003B670000}"/>
    <cellStyle name="Heading 1 2 2 3 2 2 4 5 3 2" xfId="26883" xr:uid="{00000000-0005-0000-0000-00003C670000}"/>
    <cellStyle name="Heading 1 2 2 3 2 2 4 6" xfId="26884" xr:uid="{00000000-0005-0000-0000-00003D670000}"/>
    <cellStyle name="Heading 1 2 2 3 2 2 4 7" xfId="26885" xr:uid="{00000000-0005-0000-0000-00003E670000}"/>
    <cellStyle name="Heading 1 2 2 3 2 2 4 8" xfId="26886" xr:uid="{00000000-0005-0000-0000-00003F670000}"/>
    <cellStyle name="Heading 1 2 2 3 2 2 4 9" xfId="26887" xr:uid="{00000000-0005-0000-0000-000040670000}"/>
    <cellStyle name="Heading 1 2 2 3 2 2 5" xfId="26888" xr:uid="{00000000-0005-0000-0000-000041670000}"/>
    <cellStyle name="Heading 1 2 2 3 2 2 5 2" xfId="26889" xr:uid="{00000000-0005-0000-0000-000042670000}"/>
    <cellStyle name="Heading 1 2 2 3 2 2 5 2 2" xfId="26890" xr:uid="{00000000-0005-0000-0000-000043670000}"/>
    <cellStyle name="Heading 1 2 2 3 2 2 5 2 2 2" xfId="26891" xr:uid="{00000000-0005-0000-0000-000044670000}"/>
    <cellStyle name="Heading 1 2 2 3 2 2 5 2 2 3" xfId="26892" xr:uid="{00000000-0005-0000-0000-000045670000}"/>
    <cellStyle name="Heading 1 2 2 3 2 2 5 2 2 3 2" xfId="26893" xr:uid="{00000000-0005-0000-0000-000046670000}"/>
    <cellStyle name="Heading 1 2 2 3 2 2 5 2 2 4" xfId="26894" xr:uid="{00000000-0005-0000-0000-000047670000}"/>
    <cellStyle name="Heading 1 2 2 3 2 2 5 2 3" xfId="26895" xr:uid="{00000000-0005-0000-0000-000048670000}"/>
    <cellStyle name="Heading 1 2 2 3 2 2 5 2 3 2" xfId="26896" xr:uid="{00000000-0005-0000-0000-000049670000}"/>
    <cellStyle name="Heading 1 2 2 3 2 2 5 2 3 2 2" xfId="26897" xr:uid="{00000000-0005-0000-0000-00004A670000}"/>
    <cellStyle name="Heading 1 2 2 3 2 2 5 2 4" xfId="26898" xr:uid="{00000000-0005-0000-0000-00004B670000}"/>
    <cellStyle name="Heading 1 2 2 3 2 2 5 2 5" xfId="26899" xr:uid="{00000000-0005-0000-0000-00004C670000}"/>
    <cellStyle name="Heading 1 2 2 3 2 2 5 2 6" xfId="26900" xr:uid="{00000000-0005-0000-0000-00004D670000}"/>
    <cellStyle name="Heading 1 2 2 3 2 2 5 2 7" xfId="26901" xr:uid="{00000000-0005-0000-0000-00004E670000}"/>
    <cellStyle name="Heading 1 2 2 3 2 2 5 3" xfId="26902" xr:uid="{00000000-0005-0000-0000-00004F670000}"/>
    <cellStyle name="Heading 1 2 2 3 2 2 5 3 2" xfId="26903" xr:uid="{00000000-0005-0000-0000-000050670000}"/>
    <cellStyle name="Heading 1 2 2 3 2 2 5 3 3" xfId="26904" xr:uid="{00000000-0005-0000-0000-000051670000}"/>
    <cellStyle name="Heading 1 2 2 3 2 2 5 3 3 2" xfId="26905" xr:uid="{00000000-0005-0000-0000-000052670000}"/>
    <cellStyle name="Heading 1 2 2 3 2 2 5 3 4" xfId="26906" xr:uid="{00000000-0005-0000-0000-000053670000}"/>
    <cellStyle name="Heading 1 2 2 3 2 2 5 4" xfId="26907" xr:uid="{00000000-0005-0000-0000-000054670000}"/>
    <cellStyle name="Heading 1 2 2 3 2 2 5 4 2" xfId="26908" xr:uid="{00000000-0005-0000-0000-000055670000}"/>
    <cellStyle name="Heading 1 2 2 3 2 2 5 4 2 2" xfId="26909" xr:uid="{00000000-0005-0000-0000-000056670000}"/>
    <cellStyle name="Heading 1 2 2 3 2 2 5 5" xfId="26910" xr:uid="{00000000-0005-0000-0000-000057670000}"/>
    <cellStyle name="Heading 1 2 2 3 2 2 5 6" xfId="26911" xr:uid="{00000000-0005-0000-0000-000058670000}"/>
    <cellStyle name="Heading 1 2 2 3 2 2 5 7" xfId="26912" xr:uid="{00000000-0005-0000-0000-000059670000}"/>
    <cellStyle name="Heading 1 2 2 3 2 2 5 8" xfId="26913" xr:uid="{00000000-0005-0000-0000-00005A670000}"/>
    <cellStyle name="Heading 1 2 2 3 2 2 6" xfId="26914" xr:uid="{00000000-0005-0000-0000-00005B670000}"/>
    <cellStyle name="Heading 1 2 2 3 2 2 6 2" xfId="26915" xr:uid="{00000000-0005-0000-0000-00005C670000}"/>
    <cellStyle name="Heading 1 2 2 3 2 2 6 2 2" xfId="26916" xr:uid="{00000000-0005-0000-0000-00005D670000}"/>
    <cellStyle name="Heading 1 2 2 3 2 2 6 2 3" xfId="26917" xr:uid="{00000000-0005-0000-0000-00005E670000}"/>
    <cellStyle name="Heading 1 2 2 3 2 2 6 2 3 2" xfId="26918" xr:uid="{00000000-0005-0000-0000-00005F670000}"/>
    <cellStyle name="Heading 1 2 2 3 2 2 6 2 4" xfId="26919" xr:uid="{00000000-0005-0000-0000-000060670000}"/>
    <cellStyle name="Heading 1 2 2 3 2 2 6 3" xfId="26920" xr:uid="{00000000-0005-0000-0000-000061670000}"/>
    <cellStyle name="Heading 1 2 2 3 2 2 6 3 2" xfId="26921" xr:uid="{00000000-0005-0000-0000-000062670000}"/>
    <cellStyle name="Heading 1 2 2 3 2 2 6 3 2 2" xfId="26922" xr:uid="{00000000-0005-0000-0000-000063670000}"/>
    <cellStyle name="Heading 1 2 2 3 2 2 6 4" xfId="26923" xr:uid="{00000000-0005-0000-0000-000064670000}"/>
    <cellStyle name="Heading 1 2 2 3 2 2 6 5" xfId="26924" xr:uid="{00000000-0005-0000-0000-000065670000}"/>
    <cellStyle name="Heading 1 2 2 3 2 2 6 6" xfId="26925" xr:uid="{00000000-0005-0000-0000-000066670000}"/>
    <cellStyle name="Heading 1 2 2 3 2 2 6 7" xfId="26926" xr:uid="{00000000-0005-0000-0000-000067670000}"/>
    <cellStyle name="Heading 1 2 2 3 2 2 7" xfId="26927" xr:uid="{00000000-0005-0000-0000-000068670000}"/>
    <cellStyle name="Heading 1 2 2 3 2 2 7 2" xfId="26928" xr:uid="{00000000-0005-0000-0000-000069670000}"/>
    <cellStyle name="Heading 1 2 2 3 2 2 7 3" xfId="26929" xr:uid="{00000000-0005-0000-0000-00006A670000}"/>
    <cellStyle name="Heading 1 2 2 3 2 2 7 3 2" xfId="26930" xr:uid="{00000000-0005-0000-0000-00006B670000}"/>
    <cellStyle name="Heading 1 2 2 3 2 2 8" xfId="26931" xr:uid="{00000000-0005-0000-0000-00006C670000}"/>
    <cellStyle name="Heading 1 2 2 3 2 3" xfId="26932" xr:uid="{00000000-0005-0000-0000-00006D670000}"/>
    <cellStyle name="Heading 1 2 2 3 2 3 10" xfId="26933" xr:uid="{00000000-0005-0000-0000-00006E670000}"/>
    <cellStyle name="Heading 1 2 2 3 2 3 11" xfId="26934" xr:uid="{00000000-0005-0000-0000-00006F670000}"/>
    <cellStyle name="Heading 1 2 2 3 2 3 2" xfId="26935" xr:uid="{00000000-0005-0000-0000-000070670000}"/>
    <cellStyle name="Heading 1 2 2 3 2 3 2 2" xfId="26936" xr:uid="{00000000-0005-0000-0000-000071670000}"/>
    <cellStyle name="Heading 1 2 2 3 2 3 2 2 2" xfId="26937" xr:uid="{00000000-0005-0000-0000-000072670000}"/>
    <cellStyle name="Heading 1 2 2 3 2 3 2 2 2 2" xfId="26938" xr:uid="{00000000-0005-0000-0000-000073670000}"/>
    <cellStyle name="Heading 1 2 2 3 2 3 2 2 2 2 2" xfId="26939" xr:uid="{00000000-0005-0000-0000-000074670000}"/>
    <cellStyle name="Heading 1 2 2 3 2 3 2 2 2 2 2 2" xfId="26940" xr:uid="{00000000-0005-0000-0000-000075670000}"/>
    <cellStyle name="Heading 1 2 2 3 2 3 2 2 2 2 2 3" xfId="26941" xr:uid="{00000000-0005-0000-0000-000076670000}"/>
    <cellStyle name="Heading 1 2 2 3 2 3 2 2 2 2 2 3 2" xfId="26942" xr:uid="{00000000-0005-0000-0000-000077670000}"/>
    <cellStyle name="Heading 1 2 2 3 2 3 2 2 2 2 2 4" xfId="26943" xr:uid="{00000000-0005-0000-0000-000078670000}"/>
    <cellStyle name="Heading 1 2 2 3 2 3 2 2 2 2 3" xfId="26944" xr:uid="{00000000-0005-0000-0000-000079670000}"/>
    <cellStyle name="Heading 1 2 2 3 2 3 2 2 2 2 3 2" xfId="26945" xr:uid="{00000000-0005-0000-0000-00007A670000}"/>
    <cellStyle name="Heading 1 2 2 3 2 3 2 2 2 2 3 2 2" xfId="26946" xr:uid="{00000000-0005-0000-0000-00007B670000}"/>
    <cellStyle name="Heading 1 2 2 3 2 3 2 2 2 2 4" xfId="26947" xr:uid="{00000000-0005-0000-0000-00007C670000}"/>
    <cellStyle name="Heading 1 2 2 3 2 3 2 2 2 2 5" xfId="26948" xr:uid="{00000000-0005-0000-0000-00007D670000}"/>
    <cellStyle name="Heading 1 2 2 3 2 3 2 2 2 2 6" xfId="26949" xr:uid="{00000000-0005-0000-0000-00007E670000}"/>
    <cellStyle name="Heading 1 2 2 3 2 3 2 2 2 2 7" xfId="26950" xr:uid="{00000000-0005-0000-0000-00007F670000}"/>
    <cellStyle name="Heading 1 2 2 3 2 3 2 2 2 3" xfId="26951" xr:uid="{00000000-0005-0000-0000-000080670000}"/>
    <cellStyle name="Heading 1 2 2 3 2 3 2 2 2 3 2" xfId="26952" xr:uid="{00000000-0005-0000-0000-000081670000}"/>
    <cellStyle name="Heading 1 2 2 3 2 3 2 2 2 3 3" xfId="26953" xr:uid="{00000000-0005-0000-0000-000082670000}"/>
    <cellStyle name="Heading 1 2 2 3 2 3 2 2 2 3 3 2" xfId="26954" xr:uid="{00000000-0005-0000-0000-000083670000}"/>
    <cellStyle name="Heading 1 2 2 3 2 3 2 2 2 3 4" xfId="26955" xr:uid="{00000000-0005-0000-0000-000084670000}"/>
    <cellStyle name="Heading 1 2 2 3 2 3 2 2 2 4" xfId="26956" xr:uid="{00000000-0005-0000-0000-000085670000}"/>
    <cellStyle name="Heading 1 2 2 3 2 3 2 2 2 4 2" xfId="26957" xr:uid="{00000000-0005-0000-0000-000086670000}"/>
    <cellStyle name="Heading 1 2 2 3 2 3 2 2 2 4 2 2" xfId="26958" xr:uid="{00000000-0005-0000-0000-000087670000}"/>
    <cellStyle name="Heading 1 2 2 3 2 3 2 2 2 5" xfId="26959" xr:uid="{00000000-0005-0000-0000-000088670000}"/>
    <cellStyle name="Heading 1 2 2 3 2 3 2 2 2 6" xfId="26960" xr:uid="{00000000-0005-0000-0000-000089670000}"/>
    <cellStyle name="Heading 1 2 2 3 2 3 2 2 2 7" xfId="26961" xr:uid="{00000000-0005-0000-0000-00008A670000}"/>
    <cellStyle name="Heading 1 2 2 3 2 3 2 2 2 8" xfId="26962" xr:uid="{00000000-0005-0000-0000-00008B670000}"/>
    <cellStyle name="Heading 1 2 2 3 2 3 2 2 3" xfId="26963" xr:uid="{00000000-0005-0000-0000-00008C670000}"/>
    <cellStyle name="Heading 1 2 2 3 2 3 2 2 3 2" xfId="26964" xr:uid="{00000000-0005-0000-0000-00008D670000}"/>
    <cellStyle name="Heading 1 2 2 3 2 3 2 2 3 2 2" xfId="26965" xr:uid="{00000000-0005-0000-0000-00008E670000}"/>
    <cellStyle name="Heading 1 2 2 3 2 3 2 2 3 2 3" xfId="26966" xr:uid="{00000000-0005-0000-0000-00008F670000}"/>
    <cellStyle name="Heading 1 2 2 3 2 3 2 2 3 2 3 2" xfId="26967" xr:uid="{00000000-0005-0000-0000-000090670000}"/>
    <cellStyle name="Heading 1 2 2 3 2 3 2 2 3 2 4" xfId="26968" xr:uid="{00000000-0005-0000-0000-000091670000}"/>
    <cellStyle name="Heading 1 2 2 3 2 3 2 2 3 3" xfId="26969" xr:uid="{00000000-0005-0000-0000-000092670000}"/>
    <cellStyle name="Heading 1 2 2 3 2 3 2 2 3 3 2" xfId="26970" xr:uid="{00000000-0005-0000-0000-000093670000}"/>
    <cellStyle name="Heading 1 2 2 3 2 3 2 2 3 3 2 2" xfId="26971" xr:uid="{00000000-0005-0000-0000-000094670000}"/>
    <cellStyle name="Heading 1 2 2 3 2 3 2 2 3 4" xfId="26972" xr:uid="{00000000-0005-0000-0000-000095670000}"/>
    <cellStyle name="Heading 1 2 2 3 2 3 2 2 3 5" xfId="26973" xr:uid="{00000000-0005-0000-0000-000096670000}"/>
    <cellStyle name="Heading 1 2 2 3 2 3 2 2 3 6" xfId="26974" xr:uid="{00000000-0005-0000-0000-000097670000}"/>
    <cellStyle name="Heading 1 2 2 3 2 3 2 2 3 7" xfId="26975" xr:uid="{00000000-0005-0000-0000-000098670000}"/>
    <cellStyle name="Heading 1 2 2 3 2 3 2 2 4" xfId="26976" xr:uid="{00000000-0005-0000-0000-000099670000}"/>
    <cellStyle name="Heading 1 2 2 3 2 3 2 2 4 2" xfId="26977" xr:uid="{00000000-0005-0000-0000-00009A670000}"/>
    <cellStyle name="Heading 1 2 2 3 2 3 2 2 4 3" xfId="26978" xr:uid="{00000000-0005-0000-0000-00009B670000}"/>
    <cellStyle name="Heading 1 2 2 3 2 3 2 2 4 3 2" xfId="26979" xr:uid="{00000000-0005-0000-0000-00009C670000}"/>
    <cellStyle name="Heading 1 2 2 3 2 3 2 2 5" xfId="26980" xr:uid="{00000000-0005-0000-0000-00009D670000}"/>
    <cellStyle name="Heading 1 2 2 3 2 3 2 3" xfId="26981" xr:uid="{00000000-0005-0000-0000-00009E670000}"/>
    <cellStyle name="Heading 1 2 2 3 2 3 2 3 2" xfId="26982" xr:uid="{00000000-0005-0000-0000-00009F670000}"/>
    <cellStyle name="Heading 1 2 2 3 2 3 2 3 2 2" xfId="26983" xr:uid="{00000000-0005-0000-0000-0000A0670000}"/>
    <cellStyle name="Heading 1 2 2 3 2 3 2 3 2 2 2" xfId="26984" xr:uid="{00000000-0005-0000-0000-0000A1670000}"/>
    <cellStyle name="Heading 1 2 2 3 2 3 2 3 2 2 3" xfId="26985" xr:uid="{00000000-0005-0000-0000-0000A2670000}"/>
    <cellStyle name="Heading 1 2 2 3 2 3 2 3 2 2 3 2" xfId="26986" xr:uid="{00000000-0005-0000-0000-0000A3670000}"/>
    <cellStyle name="Heading 1 2 2 3 2 3 2 3 2 2 4" xfId="26987" xr:uid="{00000000-0005-0000-0000-0000A4670000}"/>
    <cellStyle name="Heading 1 2 2 3 2 3 2 3 2 3" xfId="26988" xr:uid="{00000000-0005-0000-0000-0000A5670000}"/>
    <cellStyle name="Heading 1 2 2 3 2 3 2 3 2 3 2" xfId="26989" xr:uid="{00000000-0005-0000-0000-0000A6670000}"/>
    <cellStyle name="Heading 1 2 2 3 2 3 2 3 2 3 2 2" xfId="26990" xr:uid="{00000000-0005-0000-0000-0000A7670000}"/>
    <cellStyle name="Heading 1 2 2 3 2 3 2 3 2 4" xfId="26991" xr:uid="{00000000-0005-0000-0000-0000A8670000}"/>
    <cellStyle name="Heading 1 2 2 3 2 3 2 3 2 5" xfId="26992" xr:uid="{00000000-0005-0000-0000-0000A9670000}"/>
    <cellStyle name="Heading 1 2 2 3 2 3 2 3 2 6" xfId="26993" xr:uid="{00000000-0005-0000-0000-0000AA670000}"/>
    <cellStyle name="Heading 1 2 2 3 2 3 2 3 2 7" xfId="26994" xr:uid="{00000000-0005-0000-0000-0000AB670000}"/>
    <cellStyle name="Heading 1 2 2 3 2 3 2 3 3" xfId="26995" xr:uid="{00000000-0005-0000-0000-0000AC670000}"/>
    <cellStyle name="Heading 1 2 2 3 2 3 2 3 3 2" xfId="26996" xr:uid="{00000000-0005-0000-0000-0000AD670000}"/>
    <cellStyle name="Heading 1 2 2 3 2 3 2 3 3 3" xfId="26997" xr:uid="{00000000-0005-0000-0000-0000AE670000}"/>
    <cellStyle name="Heading 1 2 2 3 2 3 2 3 3 3 2" xfId="26998" xr:uid="{00000000-0005-0000-0000-0000AF670000}"/>
    <cellStyle name="Heading 1 2 2 3 2 3 2 3 3 4" xfId="26999" xr:uid="{00000000-0005-0000-0000-0000B0670000}"/>
    <cellStyle name="Heading 1 2 2 3 2 3 2 3 4" xfId="27000" xr:uid="{00000000-0005-0000-0000-0000B1670000}"/>
    <cellStyle name="Heading 1 2 2 3 2 3 2 3 4 2" xfId="27001" xr:uid="{00000000-0005-0000-0000-0000B2670000}"/>
    <cellStyle name="Heading 1 2 2 3 2 3 2 3 4 2 2" xfId="27002" xr:uid="{00000000-0005-0000-0000-0000B3670000}"/>
    <cellStyle name="Heading 1 2 2 3 2 3 2 3 5" xfId="27003" xr:uid="{00000000-0005-0000-0000-0000B4670000}"/>
    <cellStyle name="Heading 1 2 2 3 2 3 2 3 6" xfId="27004" xr:uid="{00000000-0005-0000-0000-0000B5670000}"/>
    <cellStyle name="Heading 1 2 2 3 2 3 2 3 7" xfId="27005" xr:uid="{00000000-0005-0000-0000-0000B6670000}"/>
    <cellStyle name="Heading 1 2 2 3 2 3 2 3 8" xfId="27006" xr:uid="{00000000-0005-0000-0000-0000B7670000}"/>
    <cellStyle name="Heading 1 2 2 3 2 3 2 4" xfId="27007" xr:uid="{00000000-0005-0000-0000-0000B8670000}"/>
    <cellStyle name="Heading 1 2 2 3 2 3 2 4 2" xfId="27008" xr:uid="{00000000-0005-0000-0000-0000B9670000}"/>
    <cellStyle name="Heading 1 2 2 3 2 3 2 4 2 2" xfId="27009" xr:uid="{00000000-0005-0000-0000-0000BA670000}"/>
    <cellStyle name="Heading 1 2 2 3 2 3 2 4 2 3" xfId="27010" xr:uid="{00000000-0005-0000-0000-0000BB670000}"/>
    <cellStyle name="Heading 1 2 2 3 2 3 2 4 2 3 2" xfId="27011" xr:uid="{00000000-0005-0000-0000-0000BC670000}"/>
    <cellStyle name="Heading 1 2 2 3 2 3 2 4 2 4" xfId="27012" xr:uid="{00000000-0005-0000-0000-0000BD670000}"/>
    <cellStyle name="Heading 1 2 2 3 2 3 2 4 3" xfId="27013" xr:uid="{00000000-0005-0000-0000-0000BE670000}"/>
    <cellStyle name="Heading 1 2 2 3 2 3 2 4 3 2" xfId="27014" xr:uid="{00000000-0005-0000-0000-0000BF670000}"/>
    <cellStyle name="Heading 1 2 2 3 2 3 2 4 3 2 2" xfId="27015" xr:uid="{00000000-0005-0000-0000-0000C0670000}"/>
    <cellStyle name="Heading 1 2 2 3 2 3 2 4 4" xfId="27016" xr:uid="{00000000-0005-0000-0000-0000C1670000}"/>
    <cellStyle name="Heading 1 2 2 3 2 3 2 4 5" xfId="27017" xr:uid="{00000000-0005-0000-0000-0000C2670000}"/>
    <cellStyle name="Heading 1 2 2 3 2 3 2 4 6" xfId="27018" xr:uid="{00000000-0005-0000-0000-0000C3670000}"/>
    <cellStyle name="Heading 1 2 2 3 2 3 2 4 7" xfId="27019" xr:uid="{00000000-0005-0000-0000-0000C4670000}"/>
    <cellStyle name="Heading 1 2 2 3 2 3 2 5" xfId="27020" xr:uid="{00000000-0005-0000-0000-0000C5670000}"/>
    <cellStyle name="Heading 1 2 2 3 2 3 2 5 2" xfId="27021" xr:uid="{00000000-0005-0000-0000-0000C6670000}"/>
    <cellStyle name="Heading 1 2 2 3 2 3 2 5 3" xfId="27022" xr:uid="{00000000-0005-0000-0000-0000C7670000}"/>
    <cellStyle name="Heading 1 2 2 3 2 3 2 5 3 2" xfId="27023" xr:uid="{00000000-0005-0000-0000-0000C8670000}"/>
    <cellStyle name="Heading 1 2 2 3 2 3 2 6" xfId="27024" xr:uid="{00000000-0005-0000-0000-0000C9670000}"/>
    <cellStyle name="Heading 1 2 2 3 2 3 2 7" xfId="27025" xr:uid="{00000000-0005-0000-0000-0000CA670000}"/>
    <cellStyle name="Heading 1 2 2 3 2 3 2 8" xfId="27026" xr:uid="{00000000-0005-0000-0000-0000CB670000}"/>
    <cellStyle name="Heading 1 2 2 3 2 3 2 9" xfId="27027" xr:uid="{00000000-0005-0000-0000-0000CC670000}"/>
    <cellStyle name="Heading 1 2 2 3 2 3 3" xfId="27028" xr:uid="{00000000-0005-0000-0000-0000CD670000}"/>
    <cellStyle name="Heading 1 2 2 3 2 3 3 2" xfId="27029" xr:uid="{00000000-0005-0000-0000-0000CE670000}"/>
    <cellStyle name="Heading 1 2 2 3 2 3 3 2 2" xfId="27030" xr:uid="{00000000-0005-0000-0000-0000CF670000}"/>
    <cellStyle name="Heading 1 2 2 3 2 3 3 2 2 2" xfId="27031" xr:uid="{00000000-0005-0000-0000-0000D0670000}"/>
    <cellStyle name="Heading 1 2 2 3 2 3 3 2 2 2 2" xfId="27032" xr:uid="{00000000-0005-0000-0000-0000D1670000}"/>
    <cellStyle name="Heading 1 2 2 3 2 3 3 2 2 2 3" xfId="27033" xr:uid="{00000000-0005-0000-0000-0000D2670000}"/>
    <cellStyle name="Heading 1 2 2 3 2 3 3 2 2 2 3 2" xfId="27034" xr:uid="{00000000-0005-0000-0000-0000D3670000}"/>
    <cellStyle name="Heading 1 2 2 3 2 3 3 2 2 2 4" xfId="27035" xr:uid="{00000000-0005-0000-0000-0000D4670000}"/>
    <cellStyle name="Heading 1 2 2 3 2 3 3 2 2 3" xfId="27036" xr:uid="{00000000-0005-0000-0000-0000D5670000}"/>
    <cellStyle name="Heading 1 2 2 3 2 3 3 2 2 3 2" xfId="27037" xr:uid="{00000000-0005-0000-0000-0000D6670000}"/>
    <cellStyle name="Heading 1 2 2 3 2 3 3 2 2 3 2 2" xfId="27038" xr:uid="{00000000-0005-0000-0000-0000D7670000}"/>
    <cellStyle name="Heading 1 2 2 3 2 3 3 2 2 4" xfId="27039" xr:uid="{00000000-0005-0000-0000-0000D8670000}"/>
    <cellStyle name="Heading 1 2 2 3 2 3 3 2 2 5" xfId="27040" xr:uid="{00000000-0005-0000-0000-0000D9670000}"/>
    <cellStyle name="Heading 1 2 2 3 2 3 3 2 2 6" xfId="27041" xr:uid="{00000000-0005-0000-0000-0000DA670000}"/>
    <cellStyle name="Heading 1 2 2 3 2 3 3 2 2 7" xfId="27042" xr:uid="{00000000-0005-0000-0000-0000DB670000}"/>
    <cellStyle name="Heading 1 2 2 3 2 3 3 2 3" xfId="27043" xr:uid="{00000000-0005-0000-0000-0000DC670000}"/>
    <cellStyle name="Heading 1 2 2 3 2 3 3 2 3 2" xfId="27044" xr:uid="{00000000-0005-0000-0000-0000DD670000}"/>
    <cellStyle name="Heading 1 2 2 3 2 3 3 2 3 3" xfId="27045" xr:uid="{00000000-0005-0000-0000-0000DE670000}"/>
    <cellStyle name="Heading 1 2 2 3 2 3 3 2 3 3 2" xfId="27046" xr:uid="{00000000-0005-0000-0000-0000DF670000}"/>
    <cellStyle name="Heading 1 2 2 3 2 3 3 2 3 4" xfId="27047" xr:uid="{00000000-0005-0000-0000-0000E0670000}"/>
    <cellStyle name="Heading 1 2 2 3 2 3 3 2 4" xfId="27048" xr:uid="{00000000-0005-0000-0000-0000E1670000}"/>
    <cellStyle name="Heading 1 2 2 3 2 3 3 2 4 2" xfId="27049" xr:uid="{00000000-0005-0000-0000-0000E2670000}"/>
    <cellStyle name="Heading 1 2 2 3 2 3 3 2 4 2 2" xfId="27050" xr:uid="{00000000-0005-0000-0000-0000E3670000}"/>
    <cellStyle name="Heading 1 2 2 3 2 3 3 2 5" xfId="27051" xr:uid="{00000000-0005-0000-0000-0000E4670000}"/>
    <cellStyle name="Heading 1 2 2 3 2 3 3 2 6" xfId="27052" xr:uid="{00000000-0005-0000-0000-0000E5670000}"/>
    <cellStyle name="Heading 1 2 2 3 2 3 3 2 7" xfId="27053" xr:uid="{00000000-0005-0000-0000-0000E6670000}"/>
    <cellStyle name="Heading 1 2 2 3 2 3 3 2 8" xfId="27054" xr:uid="{00000000-0005-0000-0000-0000E7670000}"/>
    <cellStyle name="Heading 1 2 2 3 2 3 3 3" xfId="27055" xr:uid="{00000000-0005-0000-0000-0000E8670000}"/>
    <cellStyle name="Heading 1 2 2 3 2 3 3 3 2" xfId="27056" xr:uid="{00000000-0005-0000-0000-0000E9670000}"/>
    <cellStyle name="Heading 1 2 2 3 2 3 3 3 2 2" xfId="27057" xr:uid="{00000000-0005-0000-0000-0000EA670000}"/>
    <cellStyle name="Heading 1 2 2 3 2 3 3 3 2 3" xfId="27058" xr:uid="{00000000-0005-0000-0000-0000EB670000}"/>
    <cellStyle name="Heading 1 2 2 3 2 3 3 3 2 3 2" xfId="27059" xr:uid="{00000000-0005-0000-0000-0000EC670000}"/>
    <cellStyle name="Heading 1 2 2 3 2 3 3 3 2 4" xfId="27060" xr:uid="{00000000-0005-0000-0000-0000ED670000}"/>
    <cellStyle name="Heading 1 2 2 3 2 3 3 3 3" xfId="27061" xr:uid="{00000000-0005-0000-0000-0000EE670000}"/>
    <cellStyle name="Heading 1 2 2 3 2 3 3 3 3 2" xfId="27062" xr:uid="{00000000-0005-0000-0000-0000EF670000}"/>
    <cellStyle name="Heading 1 2 2 3 2 3 3 3 3 2 2" xfId="27063" xr:uid="{00000000-0005-0000-0000-0000F0670000}"/>
    <cellStyle name="Heading 1 2 2 3 2 3 3 3 4" xfId="27064" xr:uid="{00000000-0005-0000-0000-0000F1670000}"/>
    <cellStyle name="Heading 1 2 2 3 2 3 3 3 5" xfId="27065" xr:uid="{00000000-0005-0000-0000-0000F2670000}"/>
    <cellStyle name="Heading 1 2 2 3 2 3 3 3 6" xfId="27066" xr:uid="{00000000-0005-0000-0000-0000F3670000}"/>
    <cellStyle name="Heading 1 2 2 3 2 3 3 3 7" xfId="27067" xr:uid="{00000000-0005-0000-0000-0000F4670000}"/>
    <cellStyle name="Heading 1 2 2 3 2 3 3 4" xfId="27068" xr:uid="{00000000-0005-0000-0000-0000F5670000}"/>
    <cellStyle name="Heading 1 2 2 3 2 3 3 4 2" xfId="27069" xr:uid="{00000000-0005-0000-0000-0000F6670000}"/>
    <cellStyle name="Heading 1 2 2 3 2 3 3 4 3" xfId="27070" xr:uid="{00000000-0005-0000-0000-0000F7670000}"/>
    <cellStyle name="Heading 1 2 2 3 2 3 3 4 3 2" xfId="27071" xr:uid="{00000000-0005-0000-0000-0000F8670000}"/>
    <cellStyle name="Heading 1 2 2 3 2 3 3 5" xfId="27072" xr:uid="{00000000-0005-0000-0000-0000F9670000}"/>
    <cellStyle name="Heading 1 2 2 3 2 3 4" xfId="27073" xr:uid="{00000000-0005-0000-0000-0000FA670000}"/>
    <cellStyle name="Heading 1 2 2 3 2 3 4 2" xfId="27074" xr:uid="{00000000-0005-0000-0000-0000FB670000}"/>
    <cellStyle name="Heading 1 2 2 3 2 3 4 2 2" xfId="27075" xr:uid="{00000000-0005-0000-0000-0000FC670000}"/>
    <cellStyle name="Heading 1 2 2 3 2 3 4 2 2 2" xfId="27076" xr:uid="{00000000-0005-0000-0000-0000FD670000}"/>
    <cellStyle name="Heading 1 2 2 3 2 3 4 2 2 2 2" xfId="27077" xr:uid="{00000000-0005-0000-0000-0000FE670000}"/>
    <cellStyle name="Heading 1 2 2 3 2 3 4 2 2 2 2 2" xfId="27078" xr:uid="{00000000-0005-0000-0000-0000FF670000}"/>
    <cellStyle name="Heading 1 2 2 3 2 3 4 2 2 2 2 3" xfId="27079" xr:uid="{00000000-0005-0000-0000-000000680000}"/>
    <cellStyle name="Heading 1 2 2 3 2 3 4 2 2 2 2 3 2" xfId="27080" xr:uid="{00000000-0005-0000-0000-000001680000}"/>
    <cellStyle name="Heading 1 2 2 3 2 3 4 2 2 2 2 4" xfId="27081" xr:uid="{00000000-0005-0000-0000-000002680000}"/>
    <cellStyle name="Heading 1 2 2 3 2 3 4 2 2 2 3" xfId="27082" xr:uid="{00000000-0005-0000-0000-000003680000}"/>
    <cellStyle name="Heading 1 2 2 3 2 3 4 2 2 2 3 2" xfId="27083" xr:uid="{00000000-0005-0000-0000-000004680000}"/>
    <cellStyle name="Heading 1 2 2 3 2 3 4 2 2 2 3 2 2" xfId="27084" xr:uid="{00000000-0005-0000-0000-000005680000}"/>
    <cellStyle name="Heading 1 2 2 3 2 3 4 2 2 2 4" xfId="27085" xr:uid="{00000000-0005-0000-0000-000006680000}"/>
    <cellStyle name="Heading 1 2 2 3 2 3 4 2 2 2 5" xfId="27086" xr:uid="{00000000-0005-0000-0000-000007680000}"/>
    <cellStyle name="Heading 1 2 2 3 2 3 4 2 2 2 6" xfId="27087" xr:uid="{00000000-0005-0000-0000-000008680000}"/>
    <cellStyle name="Heading 1 2 2 3 2 3 4 2 2 2 7" xfId="27088" xr:uid="{00000000-0005-0000-0000-000009680000}"/>
    <cellStyle name="Heading 1 2 2 3 2 3 4 2 2 3" xfId="27089" xr:uid="{00000000-0005-0000-0000-00000A680000}"/>
    <cellStyle name="Heading 1 2 2 3 2 3 4 2 2 3 2" xfId="27090" xr:uid="{00000000-0005-0000-0000-00000B680000}"/>
    <cellStyle name="Heading 1 2 2 3 2 3 4 2 2 3 3" xfId="27091" xr:uid="{00000000-0005-0000-0000-00000C680000}"/>
    <cellStyle name="Heading 1 2 2 3 2 3 4 2 2 3 3 2" xfId="27092" xr:uid="{00000000-0005-0000-0000-00000D680000}"/>
    <cellStyle name="Heading 1 2 2 3 2 3 4 2 2 3 4" xfId="27093" xr:uid="{00000000-0005-0000-0000-00000E680000}"/>
    <cellStyle name="Heading 1 2 2 3 2 3 4 2 2 4" xfId="27094" xr:uid="{00000000-0005-0000-0000-00000F680000}"/>
    <cellStyle name="Heading 1 2 2 3 2 3 4 2 2 4 2" xfId="27095" xr:uid="{00000000-0005-0000-0000-000010680000}"/>
    <cellStyle name="Heading 1 2 2 3 2 3 4 2 2 4 2 2" xfId="27096" xr:uid="{00000000-0005-0000-0000-000011680000}"/>
    <cellStyle name="Heading 1 2 2 3 2 3 4 2 2 5" xfId="27097" xr:uid="{00000000-0005-0000-0000-000012680000}"/>
    <cellStyle name="Heading 1 2 2 3 2 3 4 2 2 6" xfId="27098" xr:uid="{00000000-0005-0000-0000-000013680000}"/>
    <cellStyle name="Heading 1 2 2 3 2 3 4 2 2 7" xfId="27099" xr:uid="{00000000-0005-0000-0000-000014680000}"/>
    <cellStyle name="Heading 1 2 2 3 2 3 4 2 2 8" xfId="27100" xr:uid="{00000000-0005-0000-0000-000015680000}"/>
    <cellStyle name="Heading 1 2 2 3 2 3 4 2 3" xfId="27101" xr:uid="{00000000-0005-0000-0000-000016680000}"/>
    <cellStyle name="Heading 1 2 2 3 2 3 4 2 3 2" xfId="27102" xr:uid="{00000000-0005-0000-0000-000017680000}"/>
    <cellStyle name="Heading 1 2 2 3 2 3 4 2 3 2 2" xfId="27103" xr:uid="{00000000-0005-0000-0000-000018680000}"/>
    <cellStyle name="Heading 1 2 2 3 2 3 4 2 3 2 3" xfId="27104" xr:uid="{00000000-0005-0000-0000-000019680000}"/>
    <cellStyle name="Heading 1 2 2 3 2 3 4 2 3 2 3 2" xfId="27105" xr:uid="{00000000-0005-0000-0000-00001A680000}"/>
    <cellStyle name="Heading 1 2 2 3 2 3 4 2 3 2 4" xfId="27106" xr:uid="{00000000-0005-0000-0000-00001B680000}"/>
    <cellStyle name="Heading 1 2 2 3 2 3 4 2 3 3" xfId="27107" xr:uid="{00000000-0005-0000-0000-00001C680000}"/>
    <cellStyle name="Heading 1 2 2 3 2 3 4 2 3 3 2" xfId="27108" xr:uid="{00000000-0005-0000-0000-00001D680000}"/>
    <cellStyle name="Heading 1 2 2 3 2 3 4 2 3 3 2 2" xfId="27109" xr:uid="{00000000-0005-0000-0000-00001E680000}"/>
    <cellStyle name="Heading 1 2 2 3 2 3 4 2 3 4" xfId="27110" xr:uid="{00000000-0005-0000-0000-00001F680000}"/>
    <cellStyle name="Heading 1 2 2 3 2 3 4 2 3 5" xfId="27111" xr:uid="{00000000-0005-0000-0000-000020680000}"/>
    <cellStyle name="Heading 1 2 2 3 2 3 4 2 3 6" xfId="27112" xr:uid="{00000000-0005-0000-0000-000021680000}"/>
    <cellStyle name="Heading 1 2 2 3 2 3 4 2 3 7" xfId="27113" xr:uid="{00000000-0005-0000-0000-000022680000}"/>
    <cellStyle name="Heading 1 2 2 3 2 3 4 2 4" xfId="27114" xr:uid="{00000000-0005-0000-0000-000023680000}"/>
    <cellStyle name="Heading 1 2 2 3 2 3 4 2 4 2" xfId="27115" xr:uid="{00000000-0005-0000-0000-000024680000}"/>
    <cellStyle name="Heading 1 2 2 3 2 3 4 2 4 3" xfId="27116" xr:uid="{00000000-0005-0000-0000-000025680000}"/>
    <cellStyle name="Heading 1 2 2 3 2 3 4 2 4 3 2" xfId="27117" xr:uid="{00000000-0005-0000-0000-000026680000}"/>
    <cellStyle name="Heading 1 2 2 3 2 3 4 2 5" xfId="27118" xr:uid="{00000000-0005-0000-0000-000027680000}"/>
    <cellStyle name="Heading 1 2 2 3 2 3 4 3" xfId="27119" xr:uid="{00000000-0005-0000-0000-000028680000}"/>
    <cellStyle name="Heading 1 2 2 3 2 3 4 3 2" xfId="27120" xr:uid="{00000000-0005-0000-0000-000029680000}"/>
    <cellStyle name="Heading 1 2 2 3 2 3 4 3 2 2" xfId="27121" xr:uid="{00000000-0005-0000-0000-00002A680000}"/>
    <cellStyle name="Heading 1 2 2 3 2 3 4 3 2 2 2" xfId="27122" xr:uid="{00000000-0005-0000-0000-00002B680000}"/>
    <cellStyle name="Heading 1 2 2 3 2 3 4 3 2 2 3" xfId="27123" xr:uid="{00000000-0005-0000-0000-00002C680000}"/>
    <cellStyle name="Heading 1 2 2 3 2 3 4 3 2 2 3 2" xfId="27124" xr:uid="{00000000-0005-0000-0000-00002D680000}"/>
    <cellStyle name="Heading 1 2 2 3 2 3 4 3 2 2 4" xfId="27125" xr:uid="{00000000-0005-0000-0000-00002E680000}"/>
    <cellStyle name="Heading 1 2 2 3 2 3 4 3 2 3" xfId="27126" xr:uid="{00000000-0005-0000-0000-00002F680000}"/>
    <cellStyle name="Heading 1 2 2 3 2 3 4 3 2 3 2" xfId="27127" xr:uid="{00000000-0005-0000-0000-000030680000}"/>
    <cellStyle name="Heading 1 2 2 3 2 3 4 3 2 3 2 2" xfId="27128" xr:uid="{00000000-0005-0000-0000-000031680000}"/>
    <cellStyle name="Heading 1 2 2 3 2 3 4 3 2 4" xfId="27129" xr:uid="{00000000-0005-0000-0000-000032680000}"/>
    <cellStyle name="Heading 1 2 2 3 2 3 4 3 2 5" xfId="27130" xr:uid="{00000000-0005-0000-0000-000033680000}"/>
    <cellStyle name="Heading 1 2 2 3 2 3 4 3 2 6" xfId="27131" xr:uid="{00000000-0005-0000-0000-000034680000}"/>
    <cellStyle name="Heading 1 2 2 3 2 3 4 3 2 7" xfId="27132" xr:uid="{00000000-0005-0000-0000-000035680000}"/>
    <cellStyle name="Heading 1 2 2 3 2 3 4 3 3" xfId="27133" xr:uid="{00000000-0005-0000-0000-000036680000}"/>
    <cellStyle name="Heading 1 2 2 3 2 3 4 3 3 2" xfId="27134" xr:uid="{00000000-0005-0000-0000-000037680000}"/>
    <cellStyle name="Heading 1 2 2 3 2 3 4 3 3 3" xfId="27135" xr:uid="{00000000-0005-0000-0000-000038680000}"/>
    <cellStyle name="Heading 1 2 2 3 2 3 4 3 3 3 2" xfId="27136" xr:uid="{00000000-0005-0000-0000-000039680000}"/>
    <cellStyle name="Heading 1 2 2 3 2 3 4 3 3 4" xfId="27137" xr:uid="{00000000-0005-0000-0000-00003A680000}"/>
    <cellStyle name="Heading 1 2 2 3 2 3 4 3 4" xfId="27138" xr:uid="{00000000-0005-0000-0000-00003B680000}"/>
    <cellStyle name="Heading 1 2 2 3 2 3 4 3 4 2" xfId="27139" xr:uid="{00000000-0005-0000-0000-00003C680000}"/>
    <cellStyle name="Heading 1 2 2 3 2 3 4 3 4 2 2" xfId="27140" xr:uid="{00000000-0005-0000-0000-00003D680000}"/>
    <cellStyle name="Heading 1 2 2 3 2 3 4 3 5" xfId="27141" xr:uid="{00000000-0005-0000-0000-00003E680000}"/>
    <cellStyle name="Heading 1 2 2 3 2 3 4 3 6" xfId="27142" xr:uid="{00000000-0005-0000-0000-00003F680000}"/>
    <cellStyle name="Heading 1 2 2 3 2 3 4 3 7" xfId="27143" xr:uid="{00000000-0005-0000-0000-000040680000}"/>
    <cellStyle name="Heading 1 2 2 3 2 3 4 3 8" xfId="27144" xr:uid="{00000000-0005-0000-0000-000041680000}"/>
    <cellStyle name="Heading 1 2 2 3 2 3 4 4" xfId="27145" xr:uid="{00000000-0005-0000-0000-000042680000}"/>
    <cellStyle name="Heading 1 2 2 3 2 3 4 4 2" xfId="27146" xr:uid="{00000000-0005-0000-0000-000043680000}"/>
    <cellStyle name="Heading 1 2 2 3 2 3 4 4 2 2" xfId="27147" xr:uid="{00000000-0005-0000-0000-000044680000}"/>
    <cellStyle name="Heading 1 2 2 3 2 3 4 4 2 3" xfId="27148" xr:uid="{00000000-0005-0000-0000-000045680000}"/>
    <cellStyle name="Heading 1 2 2 3 2 3 4 4 2 3 2" xfId="27149" xr:uid="{00000000-0005-0000-0000-000046680000}"/>
    <cellStyle name="Heading 1 2 2 3 2 3 4 4 2 4" xfId="27150" xr:uid="{00000000-0005-0000-0000-000047680000}"/>
    <cellStyle name="Heading 1 2 2 3 2 3 4 4 3" xfId="27151" xr:uid="{00000000-0005-0000-0000-000048680000}"/>
    <cellStyle name="Heading 1 2 2 3 2 3 4 4 3 2" xfId="27152" xr:uid="{00000000-0005-0000-0000-000049680000}"/>
    <cellStyle name="Heading 1 2 2 3 2 3 4 4 3 2 2" xfId="27153" xr:uid="{00000000-0005-0000-0000-00004A680000}"/>
    <cellStyle name="Heading 1 2 2 3 2 3 4 4 4" xfId="27154" xr:uid="{00000000-0005-0000-0000-00004B680000}"/>
    <cellStyle name="Heading 1 2 2 3 2 3 4 4 5" xfId="27155" xr:uid="{00000000-0005-0000-0000-00004C680000}"/>
    <cellStyle name="Heading 1 2 2 3 2 3 4 4 6" xfId="27156" xr:uid="{00000000-0005-0000-0000-00004D680000}"/>
    <cellStyle name="Heading 1 2 2 3 2 3 4 4 7" xfId="27157" xr:uid="{00000000-0005-0000-0000-00004E680000}"/>
    <cellStyle name="Heading 1 2 2 3 2 3 4 5" xfId="27158" xr:uid="{00000000-0005-0000-0000-00004F680000}"/>
    <cellStyle name="Heading 1 2 2 3 2 3 4 5 2" xfId="27159" xr:uid="{00000000-0005-0000-0000-000050680000}"/>
    <cellStyle name="Heading 1 2 2 3 2 3 4 5 3" xfId="27160" xr:uid="{00000000-0005-0000-0000-000051680000}"/>
    <cellStyle name="Heading 1 2 2 3 2 3 4 5 3 2" xfId="27161" xr:uid="{00000000-0005-0000-0000-000052680000}"/>
    <cellStyle name="Heading 1 2 2 3 2 3 4 6" xfId="27162" xr:uid="{00000000-0005-0000-0000-000053680000}"/>
    <cellStyle name="Heading 1 2 2 3 2 3 4 7" xfId="27163" xr:uid="{00000000-0005-0000-0000-000054680000}"/>
    <cellStyle name="Heading 1 2 2 3 2 3 4 8" xfId="27164" xr:uid="{00000000-0005-0000-0000-000055680000}"/>
    <cellStyle name="Heading 1 2 2 3 2 3 4 9" xfId="27165" xr:uid="{00000000-0005-0000-0000-000056680000}"/>
    <cellStyle name="Heading 1 2 2 3 2 3 5" xfId="27166" xr:uid="{00000000-0005-0000-0000-000057680000}"/>
    <cellStyle name="Heading 1 2 2 3 2 3 5 2" xfId="27167" xr:uid="{00000000-0005-0000-0000-000058680000}"/>
    <cellStyle name="Heading 1 2 2 3 2 3 5 2 2" xfId="27168" xr:uid="{00000000-0005-0000-0000-000059680000}"/>
    <cellStyle name="Heading 1 2 2 3 2 3 5 2 2 2" xfId="27169" xr:uid="{00000000-0005-0000-0000-00005A680000}"/>
    <cellStyle name="Heading 1 2 2 3 2 3 5 2 2 3" xfId="27170" xr:uid="{00000000-0005-0000-0000-00005B680000}"/>
    <cellStyle name="Heading 1 2 2 3 2 3 5 2 2 3 2" xfId="27171" xr:uid="{00000000-0005-0000-0000-00005C680000}"/>
    <cellStyle name="Heading 1 2 2 3 2 3 5 2 2 4" xfId="27172" xr:uid="{00000000-0005-0000-0000-00005D680000}"/>
    <cellStyle name="Heading 1 2 2 3 2 3 5 2 3" xfId="27173" xr:uid="{00000000-0005-0000-0000-00005E680000}"/>
    <cellStyle name="Heading 1 2 2 3 2 3 5 2 3 2" xfId="27174" xr:uid="{00000000-0005-0000-0000-00005F680000}"/>
    <cellStyle name="Heading 1 2 2 3 2 3 5 2 3 2 2" xfId="27175" xr:uid="{00000000-0005-0000-0000-000060680000}"/>
    <cellStyle name="Heading 1 2 2 3 2 3 5 2 4" xfId="27176" xr:uid="{00000000-0005-0000-0000-000061680000}"/>
    <cellStyle name="Heading 1 2 2 3 2 3 5 2 5" xfId="27177" xr:uid="{00000000-0005-0000-0000-000062680000}"/>
    <cellStyle name="Heading 1 2 2 3 2 3 5 2 6" xfId="27178" xr:uid="{00000000-0005-0000-0000-000063680000}"/>
    <cellStyle name="Heading 1 2 2 3 2 3 5 2 7" xfId="27179" xr:uid="{00000000-0005-0000-0000-000064680000}"/>
    <cellStyle name="Heading 1 2 2 3 2 3 5 3" xfId="27180" xr:uid="{00000000-0005-0000-0000-000065680000}"/>
    <cellStyle name="Heading 1 2 2 3 2 3 5 3 2" xfId="27181" xr:uid="{00000000-0005-0000-0000-000066680000}"/>
    <cellStyle name="Heading 1 2 2 3 2 3 5 3 3" xfId="27182" xr:uid="{00000000-0005-0000-0000-000067680000}"/>
    <cellStyle name="Heading 1 2 2 3 2 3 5 3 3 2" xfId="27183" xr:uid="{00000000-0005-0000-0000-000068680000}"/>
    <cellStyle name="Heading 1 2 2 3 2 3 5 3 4" xfId="27184" xr:uid="{00000000-0005-0000-0000-000069680000}"/>
    <cellStyle name="Heading 1 2 2 3 2 3 5 4" xfId="27185" xr:uid="{00000000-0005-0000-0000-00006A680000}"/>
    <cellStyle name="Heading 1 2 2 3 2 3 5 4 2" xfId="27186" xr:uid="{00000000-0005-0000-0000-00006B680000}"/>
    <cellStyle name="Heading 1 2 2 3 2 3 5 4 2 2" xfId="27187" xr:uid="{00000000-0005-0000-0000-00006C680000}"/>
    <cellStyle name="Heading 1 2 2 3 2 3 5 5" xfId="27188" xr:uid="{00000000-0005-0000-0000-00006D680000}"/>
    <cellStyle name="Heading 1 2 2 3 2 3 5 6" xfId="27189" xr:uid="{00000000-0005-0000-0000-00006E680000}"/>
    <cellStyle name="Heading 1 2 2 3 2 3 5 7" xfId="27190" xr:uid="{00000000-0005-0000-0000-00006F680000}"/>
    <cellStyle name="Heading 1 2 2 3 2 3 5 8" xfId="27191" xr:uid="{00000000-0005-0000-0000-000070680000}"/>
    <cellStyle name="Heading 1 2 2 3 2 3 6" xfId="27192" xr:uid="{00000000-0005-0000-0000-000071680000}"/>
    <cellStyle name="Heading 1 2 2 3 2 3 6 2" xfId="27193" xr:uid="{00000000-0005-0000-0000-000072680000}"/>
    <cellStyle name="Heading 1 2 2 3 2 3 6 2 2" xfId="27194" xr:uid="{00000000-0005-0000-0000-000073680000}"/>
    <cellStyle name="Heading 1 2 2 3 2 3 6 2 3" xfId="27195" xr:uid="{00000000-0005-0000-0000-000074680000}"/>
    <cellStyle name="Heading 1 2 2 3 2 3 6 2 3 2" xfId="27196" xr:uid="{00000000-0005-0000-0000-000075680000}"/>
    <cellStyle name="Heading 1 2 2 3 2 3 6 2 4" xfId="27197" xr:uid="{00000000-0005-0000-0000-000076680000}"/>
    <cellStyle name="Heading 1 2 2 3 2 3 6 3" xfId="27198" xr:uid="{00000000-0005-0000-0000-000077680000}"/>
    <cellStyle name="Heading 1 2 2 3 2 3 6 3 2" xfId="27199" xr:uid="{00000000-0005-0000-0000-000078680000}"/>
    <cellStyle name="Heading 1 2 2 3 2 3 6 3 2 2" xfId="27200" xr:uid="{00000000-0005-0000-0000-000079680000}"/>
    <cellStyle name="Heading 1 2 2 3 2 3 6 4" xfId="27201" xr:uid="{00000000-0005-0000-0000-00007A680000}"/>
    <cellStyle name="Heading 1 2 2 3 2 3 6 5" xfId="27202" xr:uid="{00000000-0005-0000-0000-00007B680000}"/>
    <cellStyle name="Heading 1 2 2 3 2 3 6 6" xfId="27203" xr:uid="{00000000-0005-0000-0000-00007C680000}"/>
    <cellStyle name="Heading 1 2 2 3 2 3 6 7" xfId="27204" xr:uid="{00000000-0005-0000-0000-00007D680000}"/>
    <cellStyle name="Heading 1 2 2 3 2 3 7" xfId="27205" xr:uid="{00000000-0005-0000-0000-00007E680000}"/>
    <cellStyle name="Heading 1 2 2 3 2 3 7 2" xfId="27206" xr:uid="{00000000-0005-0000-0000-00007F680000}"/>
    <cellStyle name="Heading 1 2 2 3 2 3 7 3" xfId="27207" xr:uid="{00000000-0005-0000-0000-000080680000}"/>
    <cellStyle name="Heading 1 2 2 3 2 3 7 3 2" xfId="27208" xr:uid="{00000000-0005-0000-0000-000081680000}"/>
    <cellStyle name="Heading 1 2 2 3 2 3 8" xfId="27209" xr:uid="{00000000-0005-0000-0000-000082680000}"/>
    <cellStyle name="Heading 1 2 2 3 2 3 9" xfId="27210" xr:uid="{00000000-0005-0000-0000-000083680000}"/>
    <cellStyle name="Heading 1 2 2 3 2 4" xfId="27211" xr:uid="{00000000-0005-0000-0000-000084680000}"/>
    <cellStyle name="Heading 1 2 2 3 2 4 2" xfId="27212" xr:uid="{00000000-0005-0000-0000-000085680000}"/>
    <cellStyle name="Heading 1 2 2 3 2 4 2 2" xfId="27213" xr:uid="{00000000-0005-0000-0000-000086680000}"/>
    <cellStyle name="Heading 1 2 2 3 2 4 2 2 2" xfId="27214" xr:uid="{00000000-0005-0000-0000-000087680000}"/>
    <cellStyle name="Heading 1 2 2 3 2 4 2 2 2 2" xfId="27215" xr:uid="{00000000-0005-0000-0000-000088680000}"/>
    <cellStyle name="Heading 1 2 2 3 2 4 2 2 2 2 2" xfId="27216" xr:uid="{00000000-0005-0000-0000-000089680000}"/>
    <cellStyle name="Heading 1 2 2 3 2 4 2 2 2 2 3" xfId="27217" xr:uid="{00000000-0005-0000-0000-00008A680000}"/>
    <cellStyle name="Heading 1 2 2 3 2 4 2 2 2 2 3 2" xfId="27218" xr:uid="{00000000-0005-0000-0000-00008B680000}"/>
    <cellStyle name="Heading 1 2 2 3 2 4 2 2 2 2 4" xfId="27219" xr:uid="{00000000-0005-0000-0000-00008C680000}"/>
    <cellStyle name="Heading 1 2 2 3 2 4 2 2 2 3" xfId="27220" xr:uid="{00000000-0005-0000-0000-00008D680000}"/>
    <cellStyle name="Heading 1 2 2 3 2 4 2 2 2 3 2" xfId="27221" xr:uid="{00000000-0005-0000-0000-00008E680000}"/>
    <cellStyle name="Heading 1 2 2 3 2 4 2 2 2 3 2 2" xfId="27222" xr:uid="{00000000-0005-0000-0000-00008F680000}"/>
    <cellStyle name="Heading 1 2 2 3 2 4 2 2 2 4" xfId="27223" xr:uid="{00000000-0005-0000-0000-000090680000}"/>
    <cellStyle name="Heading 1 2 2 3 2 4 2 2 2 5" xfId="27224" xr:uid="{00000000-0005-0000-0000-000091680000}"/>
    <cellStyle name="Heading 1 2 2 3 2 4 2 2 2 6" xfId="27225" xr:uid="{00000000-0005-0000-0000-000092680000}"/>
    <cellStyle name="Heading 1 2 2 3 2 4 2 2 2 7" xfId="27226" xr:uid="{00000000-0005-0000-0000-000093680000}"/>
    <cellStyle name="Heading 1 2 2 3 2 4 2 2 3" xfId="27227" xr:uid="{00000000-0005-0000-0000-000094680000}"/>
    <cellStyle name="Heading 1 2 2 3 2 4 2 2 3 2" xfId="27228" xr:uid="{00000000-0005-0000-0000-000095680000}"/>
    <cellStyle name="Heading 1 2 2 3 2 4 2 2 3 3" xfId="27229" xr:uid="{00000000-0005-0000-0000-000096680000}"/>
    <cellStyle name="Heading 1 2 2 3 2 4 2 2 3 3 2" xfId="27230" xr:uid="{00000000-0005-0000-0000-000097680000}"/>
    <cellStyle name="Heading 1 2 2 3 2 4 2 2 3 4" xfId="27231" xr:uid="{00000000-0005-0000-0000-000098680000}"/>
    <cellStyle name="Heading 1 2 2 3 2 4 2 2 4" xfId="27232" xr:uid="{00000000-0005-0000-0000-000099680000}"/>
    <cellStyle name="Heading 1 2 2 3 2 4 2 2 4 2" xfId="27233" xr:uid="{00000000-0005-0000-0000-00009A680000}"/>
    <cellStyle name="Heading 1 2 2 3 2 4 2 2 4 2 2" xfId="27234" xr:uid="{00000000-0005-0000-0000-00009B680000}"/>
    <cellStyle name="Heading 1 2 2 3 2 4 2 2 5" xfId="27235" xr:uid="{00000000-0005-0000-0000-00009C680000}"/>
    <cellStyle name="Heading 1 2 2 3 2 4 2 2 6" xfId="27236" xr:uid="{00000000-0005-0000-0000-00009D680000}"/>
    <cellStyle name="Heading 1 2 2 3 2 4 2 2 7" xfId="27237" xr:uid="{00000000-0005-0000-0000-00009E680000}"/>
    <cellStyle name="Heading 1 2 2 3 2 4 2 2 8" xfId="27238" xr:uid="{00000000-0005-0000-0000-00009F680000}"/>
    <cellStyle name="Heading 1 2 2 3 2 4 2 3" xfId="27239" xr:uid="{00000000-0005-0000-0000-0000A0680000}"/>
    <cellStyle name="Heading 1 2 2 3 2 4 2 3 2" xfId="27240" xr:uid="{00000000-0005-0000-0000-0000A1680000}"/>
    <cellStyle name="Heading 1 2 2 3 2 4 2 3 2 2" xfId="27241" xr:uid="{00000000-0005-0000-0000-0000A2680000}"/>
    <cellStyle name="Heading 1 2 2 3 2 4 2 3 2 3" xfId="27242" xr:uid="{00000000-0005-0000-0000-0000A3680000}"/>
    <cellStyle name="Heading 1 2 2 3 2 4 2 3 2 3 2" xfId="27243" xr:uid="{00000000-0005-0000-0000-0000A4680000}"/>
    <cellStyle name="Heading 1 2 2 3 2 4 2 3 2 4" xfId="27244" xr:uid="{00000000-0005-0000-0000-0000A5680000}"/>
    <cellStyle name="Heading 1 2 2 3 2 4 2 3 3" xfId="27245" xr:uid="{00000000-0005-0000-0000-0000A6680000}"/>
    <cellStyle name="Heading 1 2 2 3 2 4 2 3 3 2" xfId="27246" xr:uid="{00000000-0005-0000-0000-0000A7680000}"/>
    <cellStyle name="Heading 1 2 2 3 2 4 2 3 3 2 2" xfId="27247" xr:uid="{00000000-0005-0000-0000-0000A8680000}"/>
    <cellStyle name="Heading 1 2 2 3 2 4 2 3 4" xfId="27248" xr:uid="{00000000-0005-0000-0000-0000A9680000}"/>
    <cellStyle name="Heading 1 2 2 3 2 4 2 3 5" xfId="27249" xr:uid="{00000000-0005-0000-0000-0000AA680000}"/>
    <cellStyle name="Heading 1 2 2 3 2 4 2 3 6" xfId="27250" xr:uid="{00000000-0005-0000-0000-0000AB680000}"/>
    <cellStyle name="Heading 1 2 2 3 2 4 2 3 7" xfId="27251" xr:uid="{00000000-0005-0000-0000-0000AC680000}"/>
    <cellStyle name="Heading 1 2 2 3 2 4 2 4" xfId="27252" xr:uid="{00000000-0005-0000-0000-0000AD680000}"/>
    <cellStyle name="Heading 1 2 2 3 2 4 2 4 2" xfId="27253" xr:uid="{00000000-0005-0000-0000-0000AE680000}"/>
    <cellStyle name="Heading 1 2 2 3 2 4 2 4 3" xfId="27254" xr:uid="{00000000-0005-0000-0000-0000AF680000}"/>
    <cellStyle name="Heading 1 2 2 3 2 4 2 4 3 2" xfId="27255" xr:uid="{00000000-0005-0000-0000-0000B0680000}"/>
    <cellStyle name="Heading 1 2 2 3 2 4 2 5" xfId="27256" xr:uid="{00000000-0005-0000-0000-0000B1680000}"/>
    <cellStyle name="Heading 1 2 2 3 2 4 3" xfId="27257" xr:uid="{00000000-0005-0000-0000-0000B2680000}"/>
    <cellStyle name="Heading 1 2 2 3 2 4 3 2" xfId="27258" xr:uid="{00000000-0005-0000-0000-0000B3680000}"/>
    <cellStyle name="Heading 1 2 2 3 2 4 3 2 2" xfId="27259" xr:uid="{00000000-0005-0000-0000-0000B4680000}"/>
    <cellStyle name="Heading 1 2 2 3 2 4 3 2 2 2" xfId="27260" xr:uid="{00000000-0005-0000-0000-0000B5680000}"/>
    <cellStyle name="Heading 1 2 2 3 2 4 3 2 2 3" xfId="27261" xr:uid="{00000000-0005-0000-0000-0000B6680000}"/>
    <cellStyle name="Heading 1 2 2 3 2 4 3 2 2 3 2" xfId="27262" xr:uid="{00000000-0005-0000-0000-0000B7680000}"/>
    <cellStyle name="Heading 1 2 2 3 2 4 3 2 2 4" xfId="27263" xr:uid="{00000000-0005-0000-0000-0000B8680000}"/>
    <cellStyle name="Heading 1 2 2 3 2 4 3 2 3" xfId="27264" xr:uid="{00000000-0005-0000-0000-0000B9680000}"/>
    <cellStyle name="Heading 1 2 2 3 2 4 3 2 3 2" xfId="27265" xr:uid="{00000000-0005-0000-0000-0000BA680000}"/>
    <cellStyle name="Heading 1 2 2 3 2 4 3 2 3 2 2" xfId="27266" xr:uid="{00000000-0005-0000-0000-0000BB680000}"/>
    <cellStyle name="Heading 1 2 2 3 2 4 3 2 4" xfId="27267" xr:uid="{00000000-0005-0000-0000-0000BC680000}"/>
    <cellStyle name="Heading 1 2 2 3 2 4 3 2 5" xfId="27268" xr:uid="{00000000-0005-0000-0000-0000BD680000}"/>
    <cellStyle name="Heading 1 2 2 3 2 4 3 2 6" xfId="27269" xr:uid="{00000000-0005-0000-0000-0000BE680000}"/>
    <cellStyle name="Heading 1 2 2 3 2 4 3 2 7" xfId="27270" xr:uid="{00000000-0005-0000-0000-0000BF680000}"/>
    <cellStyle name="Heading 1 2 2 3 2 4 3 3" xfId="27271" xr:uid="{00000000-0005-0000-0000-0000C0680000}"/>
    <cellStyle name="Heading 1 2 2 3 2 4 3 3 2" xfId="27272" xr:uid="{00000000-0005-0000-0000-0000C1680000}"/>
    <cellStyle name="Heading 1 2 2 3 2 4 3 3 3" xfId="27273" xr:uid="{00000000-0005-0000-0000-0000C2680000}"/>
    <cellStyle name="Heading 1 2 2 3 2 4 3 3 3 2" xfId="27274" xr:uid="{00000000-0005-0000-0000-0000C3680000}"/>
    <cellStyle name="Heading 1 2 2 3 2 4 3 3 4" xfId="27275" xr:uid="{00000000-0005-0000-0000-0000C4680000}"/>
    <cellStyle name="Heading 1 2 2 3 2 4 3 4" xfId="27276" xr:uid="{00000000-0005-0000-0000-0000C5680000}"/>
    <cellStyle name="Heading 1 2 2 3 2 4 3 4 2" xfId="27277" xr:uid="{00000000-0005-0000-0000-0000C6680000}"/>
    <cellStyle name="Heading 1 2 2 3 2 4 3 4 2 2" xfId="27278" xr:uid="{00000000-0005-0000-0000-0000C7680000}"/>
    <cellStyle name="Heading 1 2 2 3 2 4 3 5" xfId="27279" xr:uid="{00000000-0005-0000-0000-0000C8680000}"/>
    <cellStyle name="Heading 1 2 2 3 2 4 3 6" xfId="27280" xr:uid="{00000000-0005-0000-0000-0000C9680000}"/>
    <cellStyle name="Heading 1 2 2 3 2 4 3 7" xfId="27281" xr:uid="{00000000-0005-0000-0000-0000CA680000}"/>
    <cellStyle name="Heading 1 2 2 3 2 4 3 8" xfId="27282" xr:uid="{00000000-0005-0000-0000-0000CB680000}"/>
    <cellStyle name="Heading 1 2 2 3 2 4 4" xfId="27283" xr:uid="{00000000-0005-0000-0000-0000CC680000}"/>
    <cellStyle name="Heading 1 2 2 3 2 4 4 2" xfId="27284" xr:uid="{00000000-0005-0000-0000-0000CD680000}"/>
    <cellStyle name="Heading 1 2 2 3 2 4 4 2 2" xfId="27285" xr:uid="{00000000-0005-0000-0000-0000CE680000}"/>
    <cellStyle name="Heading 1 2 2 3 2 4 4 2 3" xfId="27286" xr:uid="{00000000-0005-0000-0000-0000CF680000}"/>
    <cellStyle name="Heading 1 2 2 3 2 4 4 2 3 2" xfId="27287" xr:uid="{00000000-0005-0000-0000-0000D0680000}"/>
    <cellStyle name="Heading 1 2 2 3 2 4 4 2 4" xfId="27288" xr:uid="{00000000-0005-0000-0000-0000D1680000}"/>
    <cellStyle name="Heading 1 2 2 3 2 4 4 3" xfId="27289" xr:uid="{00000000-0005-0000-0000-0000D2680000}"/>
    <cellStyle name="Heading 1 2 2 3 2 4 4 3 2" xfId="27290" xr:uid="{00000000-0005-0000-0000-0000D3680000}"/>
    <cellStyle name="Heading 1 2 2 3 2 4 4 3 2 2" xfId="27291" xr:uid="{00000000-0005-0000-0000-0000D4680000}"/>
    <cellStyle name="Heading 1 2 2 3 2 4 4 4" xfId="27292" xr:uid="{00000000-0005-0000-0000-0000D5680000}"/>
    <cellStyle name="Heading 1 2 2 3 2 4 4 5" xfId="27293" xr:uid="{00000000-0005-0000-0000-0000D6680000}"/>
    <cellStyle name="Heading 1 2 2 3 2 4 4 6" xfId="27294" xr:uid="{00000000-0005-0000-0000-0000D7680000}"/>
    <cellStyle name="Heading 1 2 2 3 2 4 4 7" xfId="27295" xr:uid="{00000000-0005-0000-0000-0000D8680000}"/>
    <cellStyle name="Heading 1 2 2 3 2 4 5" xfId="27296" xr:uid="{00000000-0005-0000-0000-0000D9680000}"/>
    <cellStyle name="Heading 1 2 2 3 2 4 5 2" xfId="27297" xr:uid="{00000000-0005-0000-0000-0000DA680000}"/>
    <cellStyle name="Heading 1 2 2 3 2 4 5 3" xfId="27298" xr:uid="{00000000-0005-0000-0000-0000DB680000}"/>
    <cellStyle name="Heading 1 2 2 3 2 4 5 3 2" xfId="27299" xr:uid="{00000000-0005-0000-0000-0000DC680000}"/>
    <cellStyle name="Heading 1 2 2 3 2 4 6" xfId="27300" xr:uid="{00000000-0005-0000-0000-0000DD680000}"/>
    <cellStyle name="Heading 1 2 2 3 2 4 7" xfId="27301" xr:uid="{00000000-0005-0000-0000-0000DE680000}"/>
    <cellStyle name="Heading 1 2 2 3 2 4 8" xfId="27302" xr:uid="{00000000-0005-0000-0000-0000DF680000}"/>
    <cellStyle name="Heading 1 2 2 3 2 4 9" xfId="27303" xr:uid="{00000000-0005-0000-0000-0000E0680000}"/>
    <cellStyle name="Heading 1 2 2 3 2 5" xfId="27304" xr:uid="{00000000-0005-0000-0000-0000E1680000}"/>
    <cellStyle name="Heading 1 2 2 3 2 5 2" xfId="27305" xr:uid="{00000000-0005-0000-0000-0000E2680000}"/>
    <cellStyle name="Heading 1 2 2 3 2 5 2 2" xfId="27306" xr:uid="{00000000-0005-0000-0000-0000E3680000}"/>
    <cellStyle name="Heading 1 2 2 3 2 5 2 2 2" xfId="27307" xr:uid="{00000000-0005-0000-0000-0000E4680000}"/>
    <cellStyle name="Heading 1 2 2 3 2 5 2 2 2 2" xfId="27308" xr:uid="{00000000-0005-0000-0000-0000E5680000}"/>
    <cellStyle name="Heading 1 2 2 3 2 5 2 2 2 2 2" xfId="27309" xr:uid="{00000000-0005-0000-0000-0000E6680000}"/>
    <cellStyle name="Heading 1 2 2 3 2 5 2 2 2 2 3" xfId="27310" xr:uid="{00000000-0005-0000-0000-0000E7680000}"/>
    <cellStyle name="Heading 1 2 2 3 2 5 2 2 2 2 3 2" xfId="27311" xr:uid="{00000000-0005-0000-0000-0000E8680000}"/>
    <cellStyle name="Heading 1 2 2 3 2 5 2 2 2 2 4" xfId="27312" xr:uid="{00000000-0005-0000-0000-0000E9680000}"/>
    <cellStyle name="Heading 1 2 2 3 2 5 2 2 2 3" xfId="27313" xr:uid="{00000000-0005-0000-0000-0000EA680000}"/>
    <cellStyle name="Heading 1 2 2 3 2 5 2 2 2 3 2" xfId="27314" xr:uid="{00000000-0005-0000-0000-0000EB680000}"/>
    <cellStyle name="Heading 1 2 2 3 2 5 2 2 2 3 2 2" xfId="27315" xr:uid="{00000000-0005-0000-0000-0000EC680000}"/>
    <cellStyle name="Heading 1 2 2 3 2 5 2 2 2 4" xfId="27316" xr:uid="{00000000-0005-0000-0000-0000ED680000}"/>
    <cellStyle name="Heading 1 2 2 3 2 5 2 2 2 5" xfId="27317" xr:uid="{00000000-0005-0000-0000-0000EE680000}"/>
    <cellStyle name="Heading 1 2 2 3 2 5 2 2 2 6" xfId="27318" xr:uid="{00000000-0005-0000-0000-0000EF680000}"/>
    <cellStyle name="Heading 1 2 2 3 2 5 2 2 2 7" xfId="27319" xr:uid="{00000000-0005-0000-0000-0000F0680000}"/>
    <cellStyle name="Heading 1 2 2 3 2 5 2 2 3" xfId="27320" xr:uid="{00000000-0005-0000-0000-0000F1680000}"/>
    <cellStyle name="Heading 1 2 2 3 2 5 2 2 3 2" xfId="27321" xr:uid="{00000000-0005-0000-0000-0000F2680000}"/>
    <cellStyle name="Heading 1 2 2 3 2 5 2 2 3 3" xfId="27322" xr:uid="{00000000-0005-0000-0000-0000F3680000}"/>
    <cellStyle name="Heading 1 2 2 3 2 5 2 2 3 3 2" xfId="27323" xr:uid="{00000000-0005-0000-0000-0000F4680000}"/>
    <cellStyle name="Heading 1 2 2 3 2 5 2 2 3 4" xfId="27324" xr:uid="{00000000-0005-0000-0000-0000F5680000}"/>
    <cellStyle name="Heading 1 2 2 3 2 5 2 2 4" xfId="27325" xr:uid="{00000000-0005-0000-0000-0000F6680000}"/>
    <cellStyle name="Heading 1 2 2 3 2 5 2 2 4 2" xfId="27326" xr:uid="{00000000-0005-0000-0000-0000F7680000}"/>
    <cellStyle name="Heading 1 2 2 3 2 5 2 2 4 2 2" xfId="27327" xr:uid="{00000000-0005-0000-0000-0000F8680000}"/>
    <cellStyle name="Heading 1 2 2 3 2 5 2 2 5" xfId="27328" xr:uid="{00000000-0005-0000-0000-0000F9680000}"/>
    <cellStyle name="Heading 1 2 2 3 2 5 2 2 6" xfId="27329" xr:uid="{00000000-0005-0000-0000-0000FA680000}"/>
    <cellStyle name="Heading 1 2 2 3 2 5 2 2 7" xfId="27330" xr:uid="{00000000-0005-0000-0000-0000FB680000}"/>
    <cellStyle name="Heading 1 2 2 3 2 5 2 2 8" xfId="27331" xr:uid="{00000000-0005-0000-0000-0000FC680000}"/>
    <cellStyle name="Heading 1 2 2 3 2 5 2 3" xfId="27332" xr:uid="{00000000-0005-0000-0000-0000FD680000}"/>
    <cellStyle name="Heading 1 2 2 3 2 5 2 3 2" xfId="27333" xr:uid="{00000000-0005-0000-0000-0000FE680000}"/>
    <cellStyle name="Heading 1 2 2 3 2 5 2 3 2 2" xfId="27334" xr:uid="{00000000-0005-0000-0000-0000FF680000}"/>
    <cellStyle name="Heading 1 2 2 3 2 5 2 3 2 3" xfId="27335" xr:uid="{00000000-0005-0000-0000-000000690000}"/>
    <cellStyle name="Heading 1 2 2 3 2 5 2 3 2 3 2" xfId="27336" xr:uid="{00000000-0005-0000-0000-000001690000}"/>
    <cellStyle name="Heading 1 2 2 3 2 5 2 3 2 4" xfId="27337" xr:uid="{00000000-0005-0000-0000-000002690000}"/>
    <cellStyle name="Heading 1 2 2 3 2 5 2 3 3" xfId="27338" xr:uid="{00000000-0005-0000-0000-000003690000}"/>
    <cellStyle name="Heading 1 2 2 3 2 5 2 3 3 2" xfId="27339" xr:uid="{00000000-0005-0000-0000-000004690000}"/>
    <cellStyle name="Heading 1 2 2 3 2 5 2 3 3 2 2" xfId="27340" xr:uid="{00000000-0005-0000-0000-000005690000}"/>
    <cellStyle name="Heading 1 2 2 3 2 5 2 3 4" xfId="27341" xr:uid="{00000000-0005-0000-0000-000006690000}"/>
    <cellStyle name="Heading 1 2 2 3 2 5 2 3 5" xfId="27342" xr:uid="{00000000-0005-0000-0000-000007690000}"/>
    <cellStyle name="Heading 1 2 2 3 2 5 2 3 6" xfId="27343" xr:uid="{00000000-0005-0000-0000-000008690000}"/>
    <cellStyle name="Heading 1 2 2 3 2 5 2 3 7" xfId="27344" xr:uid="{00000000-0005-0000-0000-000009690000}"/>
    <cellStyle name="Heading 1 2 2 3 2 5 2 4" xfId="27345" xr:uid="{00000000-0005-0000-0000-00000A690000}"/>
    <cellStyle name="Heading 1 2 2 3 2 5 2 4 2" xfId="27346" xr:uid="{00000000-0005-0000-0000-00000B690000}"/>
    <cellStyle name="Heading 1 2 2 3 2 5 2 4 3" xfId="27347" xr:uid="{00000000-0005-0000-0000-00000C690000}"/>
    <cellStyle name="Heading 1 2 2 3 2 5 2 4 3 2" xfId="27348" xr:uid="{00000000-0005-0000-0000-00000D690000}"/>
    <cellStyle name="Heading 1 2 2 3 2 5 2 5" xfId="27349" xr:uid="{00000000-0005-0000-0000-00000E690000}"/>
    <cellStyle name="Heading 1 2 2 3 2 5 3" xfId="27350" xr:uid="{00000000-0005-0000-0000-00000F690000}"/>
    <cellStyle name="Heading 1 2 2 3 2 5 3 2" xfId="27351" xr:uid="{00000000-0005-0000-0000-000010690000}"/>
    <cellStyle name="Heading 1 2 2 3 2 5 3 2 2" xfId="27352" xr:uid="{00000000-0005-0000-0000-000011690000}"/>
    <cellStyle name="Heading 1 2 2 3 2 5 3 2 2 2" xfId="27353" xr:uid="{00000000-0005-0000-0000-000012690000}"/>
    <cellStyle name="Heading 1 2 2 3 2 5 3 2 2 3" xfId="27354" xr:uid="{00000000-0005-0000-0000-000013690000}"/>
    <cellStyle name="Heading 1 2 2 3 2 5 3 2 2 3 2" xfId="27355" xr:uid="{00000000-0005-0000-0000-000014690000}"/>
    <cellStyle name="Heading 1 2 2 3 2 5 3 2 2 4" xfId="27356" xr:uid="{00000000-0005-0000-0000-000015690000}"/>
    <cellStyle name="Heading 1 2 2 3 2 5 3 2 3" xfId="27357" xr:uid="{00000000-0005-0000-0000-000016690000}"/>
    <cellStyle name="Heading 1 2 2 3 2 5 3 2 3 2" xfId="27358" xr:uid="{00000000-0005-0000-0000-000017690000}"/>
    <cellStyle name="Heading 1 2 2 3 2 5 3 2 3 2 2" xfId="27359" xr:uid="{00000000-0005-0000-0000-000018690000}"/>
    <cellStyle name="Heading 1 2 2 3 2 5 3 2 4" xfId="27360" xr:uid="{00000000-0005-0000-0000-000019690000}"/>
    <cellStyle name="Heading 1 2 2 3 2 5 3 2 5" xfId="27361" xr:uid="{00000000-0005-0000-0000-00001A690000}"/>
    <cellStyle name="Heading 1 2 2 3 2 5 3 2 6" xfId="27362" xr:uid="{00000000-0005-0000-0000-00001B690000}"/>
    <cellStyle name="Heading 1 2 2 3 2 5 3 2 7" xfId="27363" xr:uid="{00000000-0005-0000-0000-00001C690000}"/>
    <cellStyle name="Heading 1 2 2 3 2 5 3 3" xfId="27364" xr:uid="{00000000-0005-0000-0000-00001D690000}"/>
    <cellStyle name="Heading 1 2 2 3 2 5 3 3 2" xfId="27365" xr:uid="{00000000-0005-0000-0000-00001E690000}"/>
    <cellStyle name="Heading 1 2 2 3 2 5 3 3 3" xfId="27366" xr:uid="{00000000-0005-0000-0000-00001F690000}"/>
    <cellStyle name="Heading 1 2 2 3 2 5 3 3 3 2" xfId="27367" xr:uid="{00000000-0005-0000-0000-000020690000}"/>
    <cellStyle name="Heading 1 2 2 3 2 5 3 3 4" xfId="27368" xr:uid="{00000000-0005-0000-0000-000021690000}"/>
    <cellStyle name="Heading 1 2 2 3 2 5 3 4" xfId="27369" xr:uid="{00000000-0005-0000-0000-000022690000}"/>
    <cellStyle name="Heading 1 2 2 3 2 5 3 4 2" xfId="27370" xr:uid="{00000000-0005-0000-0000-000023690000}"/>
    <cellStyle name="Heading 1 2 2 3 2 5 3 4 2 2" xfId="27371" xr:uid="{00000000-0005-0000-0000-000024690000}"/>
    <cellStyle name="Heading 1 2 2 3 2 5 3 5" xfId="27372" xr:uid="{00000000-0005-0000-0000-000025690000}"/>
    <cellStyle name="Heading 1 2 2 3 2 5 3 6" xfId="27373" xr:uid="{00000000-0005-0000-0000-000026690000}"/>
    <cellStyle name="Heading 1 2 2 3 2 5 3 7" xfId="27374" xr:uid="{00000000-0005-0000-0000-000027690000}"/>
    <cellStyle name="Heading 1 2 2 3 2 5 3 8" xfId="27375" xr:uid="{00000000-0005-0000-0000-000028690000}"/>
    <cellStyle name="Heading 1 2 2 3 2 5 4" xfId="27376" xr:uid="{00000000-0005-0000-0000-000029690000}"/>
    <cellStyle name="Heading 1 2 2 3 2 5 4 2" xfId="27377" xr:uid="{00000000-0005-0000-0000-00002A690000}"/>
    <cellStyle name="Heading 1 2 2 3 2 5 4 2 2" xfId="27378" xr:uid="{00000000-0005-0000-0000-00002B690000}"/>
    <cellStyle name="Heading 1 2 2 3 2 5 4 2 3" xfId="27379" xr:uid="{00000000-0005-0000-0000-00002C690000}"/>
    <cellStyle name="Heading 1 2 2 3 2 5 4 2 3 2" xfId="27380" xr:uid="{00000000-0005-0000-0000-00002D690000}"/>
    <cellStyle name="Heading 1 2 2 3 2 5 4 2 4" xfId="27381" xr:uid="{00000000-0005-0000-0000-00002E690000}"/>
    <cellStyle name="Heading 1 2 2 3 2 5 4 3" xfId="27382" xr:uid="{00000000-0005-0000-0000-00002F690000}"/>
    <cellStyle name="Heading 1 2 2 3 2 5 4 3 2" xfId="27383" xr:uid="{00000000-0005-0000-0000-000030690000}"/>
    <cellStyle name="Heading 1 2 2 3 2 5 4 3 2 2" xfId="27384" xr:uid="{00000000-0005-0000-0000-000031690000}"/>
    <cellStyle name="Heading 1 2 2 3 2 5 4 4" xfId="27385" xr:uid="{00000000-0005-0000-0000-000032690000}"/>
    <cellStyle name="Heading 1 2 2 3 2 5 4 5" xfId="27386" xr:uid="{00000000-0005-0000-0000-000033690000}"/>
    <cellStyle name="Heading 1 2 2 3 2 5 4 6" xfId="27387" xr:uid="{00000000-0005-0000-0000-000034690000}"/>
    <cellStyle name="Heading 1 2 2 3 2 5 4 7" xfId="27388" xr:uid="{00000000-0005-0000-0000-000035690000}"/>
    <cellStyle name="Heading 1 2 2 3 2 5 5" xfId="27389" xr:uid="{00000000-0005-0000-0000-000036690000}"/>
    <cellStyle name="Heading 1 2 2 3 2 5 5 2" xfId="27390" xr:uid="{00000000-0005-0000-0000-000037690000}"/>
    <cellStyle name="Heading 1 2 2 3 2 5 5 3" xfId="27391" xr:uid="{00000000-0005-0000-0000-000038690000}"/>
    <cellStyle name="Heading 1 2 2 3 2 5 5 3 2" xfId="27392" xr:uid="{00000000-0005-0000-0000-000039690000}"/>
    <cellStyle name="Heading 1 2 2 3 2 5 6" xfId="27393" xr:uid="{00000000-0005-0000-0000-00003A690000}"/>
    <cellStyle name="Heading 1 2 2 3 2 5 7" xfId="27394" xr:uid="{00000000-0005-0000-0000-00003B690000}"/>
    <cellStyle name="Heading 1 2 2 3 2 5 8" xfId="27395" xr:uid="{00000000-0005-0000-0000-00003C690000}"/>
    <cellStyle name="Heading 1 2 2 3 2 5 9" xfId="27396" xr:uid="{00000000-0005-0000-0000-00003D690000}"/>
    <cellStyle name="Heading 1 2 2 3 2 6" xfId="27397" xr:uid="{00000000-0005-0000-0000-00003E690000}"/>
    <cellStyle name="Heading 1 2 2 3 2 6 2" xfId="27398" xr:uid="{00000000-0005-0000-0000-00003F690000}"/>
    <cellStyle name="Heading 1 2 2 3 2 6 2 2" xfId="27399" xr:uid="{00000000-0005-0000-0000-000040690000}"/>
    <cellStyle name="Heading 1 2 2 3 2 6 2 2 2" xfId="27400" xr:uid="{00000000-0005-0000-0000-000041690000}"/>
    <cellStyle name="Heading 1 2 2 3 2 6 2 2 3" xfId="27401" xr:uid="{00000000-0005-0000-0000-000042690000}"/>
    <cellStyle name="Heading 1 2 2 3 2 6 2 2 3 2" xfId="27402" xr:uid="{00000000-0005-0000-0000-000043690000}"/>
    <cellStyle name="Heading 1 2 2 3 2 6 2 2 4" xfId="27403" xr:uid="{00000000-0005-0000-0000-000044690000}"/>
    <cellStyle name="Heading 1 2 2 3 2 6 2 3" xfId="27404" xr:uid="{00000000-0005-0000-0000-000045690000}"/>
    <cellStyle name="Heading 1 2 2 3 2 6 2 3 2" xfId="27405" xr:uid="{00000000-0005-0000-0000-000046690000}"/>
    <cellStyle name="Heading 1 2 2 3 2 6 2 3 2 2" xfId="27406" xr:uid="{00000000-0005-0000-0000-000047690000}"/>
    <cellStyle name="Heading 1 2 2 3 2 6 2 4" xfId="27407" xr:uid="{00000000-0005-0000-0000-000048690000}"/>
    <cellStyle name="Heading 1 2 2 3 2 6 2 5" xfId="27408" xr:uid="{00000000-0005-0000-0000-000049690000}"/>
    <cellStyle name="Heading 1 2 2 3 2 6 2 6" xfId="27409" xr:uid="{00000000-0005-0000-0000-00004A690000}"/>
    <cellStyle name="Heading 1 2 2 3 2 6 2 7" xfId="27410" xr:uid="{00000000-0005-0000-0000-00004B690000}"/>
    <cellStyle name="Heading 1 2 2 3 2 6 3" xfId="27411" xr:uid="{00000000-0005-0000-0000-00004C690000}"/>
    <cellStyle name="Heading 1 2 2 3 2 6 3 2" xfId="27412" xr:uid="{00000000-0005-0000-0000-00004D690000}"/>
    <cellStyle name="Heading 1 2 2 3 2 6 3 3" xfId="27413" xr:uid="{00000000-0005-0000-0000-00004E690000}"/>
    <cellStyle name="Heading 1 2 2 3 2 6 3 3 2" xfId="27414" xr:uid="{00000000-0005-0000-0000-00004F690000}"/>
    <cellStyle name="Heading 1 2 2 3 2 6 3 4" xfId="27415" xr:uid="{00000000-0005-0000-0000-000050690000}"/>
    <cellStyle name="Heading 1 2 2 3 2 6 4" xfId="27416" xr:uid="{00000000-0005-0000-0000-000051690000}"/>
    <cellStyle name="Heading 1 2 2 3 2 6 4 2" xfId="27417" xr:uid="{00000000-0005-0000-0000-000052690000}"/>
    <cellStyle name="Heading 1 2 2 3 2 6 4 2 2" xfId="27418" xr:uid="{00000000-0005-0000-0000-000053690000}"/>
    <cellStyle name="Heading 1 2 2 3 2 6 5" xfId="27419" xr:uid="{00000000-0005-0000-0000-000054690000}"/>
    <cellStyle name="Heading 1 2 2 3 2 6 6" xfId="27420" xr:uid="{00000000-0005-0000-0000-000055690000}"/>
    <cellStyle name="Heading 1 2 2 3 2 6 7" xfId="27421" xr:uid="{00000000-0005-0000-0000-000056690000}"/>
    <cellStyle name="Heading 1 2 2 3 2 6 8" xfId="27422" xr:uid="{00000000-0005-0000-0000-000057690000}"/>
    <cellStyle name="Heading 1 2 2 3 2 7" xfId="27423" xr:uid="{00000000-0005-0000-0000-000058690000}"/>
    <cellStyle name="Heading 1 2 2 3 2 7 2" xfId="27424" xr:uid="{00000000-0005-0000-0000-000059690000}"/>
    <cellStyle name="Heading 1 2 2 3 2 7 2 2" xfId="27425" xr:uid="{00000000-0005-0000-0000-00005A690000}"/>
    <cellStyle name="Heading 1 2 2 3 2 7 2 3" xfId="27426" xr:uid="{00000000-0005-0000-0000-00005B690000}"/>
    <cellStyle name="Heading 1 2 2 3 2 7 2 3 2" xfId="27427" xr:uid="{00000000-0005-0000-0000-00005C690000}"/>
    <cellStyle name="Heading 1 2 2 3 2 7 2 4" xfId="27428" xr:uid="{00000000-0005-0000-0000-00005D690000}"/>
    <cellStyle name="Heading 1 2 2 3 2 7 3" xfId="27429" xr:uid="{00000000-0005-0000-0000-00005E690000}"/>
    <cellStyle name="Heading 1 2 2 3 2 7 3 2" xfId="27430" xr:uid="{00000000-0005-0000-0000-00005F690000}"/>
    <cellStyle name="Heading 1 2 2 3 2 7 3 2 2" xfId="27431" xr:uid="{00000000-0005-0000-0000-000060690000}"/>
    <cellStyle name="Heading 1 2 2 3 2 7 4" xfId="27432" xr:uid="{00000000-0005-0000-0000-000061690000}"/>
    <cellStyle name="Heading 1 2 2 3 2 7 5" xfId="27433" xr:uid="{00000000-0005-0000-0000-000062690000}"/>
    <cellStyle name="Heading 1 2 2 3 2 7 6" xfId="27434" xr:uid="{00000000-0005-0000-0000-000063690000}"/>
    <cellStyle name="Heading 1 2 2 3 2 7 7" xfId="27435" xr:uid="{00000000-0005-0000-0000-000064690000}"/>
    <cellStyle name="Heading 1 2 2 3 2 8" xfId="27436" xr:uid="{00000000-0005-0000-0000-000065690000}"/>
    <cellStyle name="Heading 1 2 2 3 2 8 2" xfId="27437" xr:uid="{00000000-0005-0000-0000-000066690000}"/>
    <cellStyle name="Heading 1 2 2 3 2 8 3" xfId="27438" xr:uid="{00000000-0005-0000-0000-000067690000}"/>
    <cellStyle name="Heading 1 2 2 3 2 8 3 2" xfId="27439" xr:uid="{00000000-0005-0000-0000-000068690000}"/>
    <cellStyle name="Heading 1 2 2 3 2 9" xfId="27440" xr:uid="{00000000-0005-0000-0000-000069690000}"/>
    <cellStyle name="Heading 1 2 2 3 3" xfId="173" xr:uid="{00000000-0005-0000-0000-00006A690000}"/>
    <cellStyle name="Heading 1 2 2 3 3 10" xfId="27441" xr:uid="{00000000-0005-0000-0000-00006B690000}"/>
    <cellStyle name="Heading 1 2 2 3 3 11" xfId="27442" xr:uid="{00000000-0005-0000-0000-00006C690000}"/>
    <cellStyle name="Heading 1 2 2 3 3 2" xfId="27443" xr:uid="{00000000-0005-0000-0000-00006D690000}"/>
    <cellStyle name="Heading 1 2 2 3 3 2 2" xfId="27444" xr:uid="{00000000-0005-0000-0000-00006E690000}"/>
    <cellStyle name="Heading 1 2 2 3 3 2 2 2" xfId="27445" xr:uid="{00000000-0005-0000-0000-00006F690000}"/>
    <cellStyle name="Heading 1 2 2 3 3 2 2 2 2" xfId="27446" xr:uid="{00000000-0005-0000-0000-000070690000}"/>
    <cellStyle name="Heading 1 2 2 3 3 2 2 2 2 2" xfId="27447" xr:uid="{00000000-0005-0000-0000-000071690000}"/>
    <cellStyle name="Heading 1 2 2 3 3 2 2 2 2 2 2" xfId="27448" xr:uid="{00000000-0005-0000-0000-000072690000}"/>
    <cellStyle name="Heading 1 2 2 3 3 2 2 2 2 2 3" xfId="27449" xr:uid="{00000000-0005-0000-0000-000073690000}"/>
    <cellStyle name="Heading 1 2 2 3 3 2 2 2 2 2 3 2" xfId="27450" xr:uid="{00000000-0005-0000-0000-000074690000}"/>
    <cellStyle name="Heading 1 2 2 3 3 2 2 2 2 2 4" xfId="27451" xr:uid="{00000000-0005-0000-0000-000075690000}"/>
    <cellStyle name="Heading 1 2 2 3 3 2 2 2 2 3" xfId="27452" xr:uid="{00000000-0005-0000-0000-000076690000}"/>
    <cellStyle name="Heading 1 2 2 3 3 2 2 2 2 3 2" xfId="27453" xr:uid="{00000000-0005-0000-0000-000077690000}"/>
    <cellStyle name="Heading 1 2 2 3 3 2 2 2 2 3 2 2" xfId="27454" xr:uid="{00000000-0005-0000-0000-000078690000}"/>
    <cellStyle name="Heading 1 2 2 3 3 2 2 2 2 4" xfId="27455" xr:uid="{00000000-0005-0000-0000-000079690000}"/>
    <cellStyle name="Heading 1 2 2 3 3 2 2 2 2 5" xfId="27456" xr:uid="{00000000-0005-0000-0000-00007A690000}"/>
    <cellStyle name="Heading 1 2 2 3 3 2 2 2 2 6" xfId="27457" xr:uid="{00000000-0005-0000-0000-00007B690000}"/>
    <cellStyle name="Heading 1 2 2 3 3 2 2 2 2 7" xfId="27458" xr:uid="{00000000-0005-0000-0000-00007C690000}"/>
    <cellStyle name="Heading 1 2 2 3 3 2 2 2 3" xfId="27459" xr:uid="{00000000-0005-0000-0000-00007D690000}"/>
    <cellStyle name="Heading 1 2 2 3 3 2 2 2 3 2" xfId="27460" xr:uid="{00000000-0005-0000-0000-00007E690000}"/>
    <cellStyle name="Heading 1 2 2 3 3 2 2 2 3 3" xfId="27461" xr:uid="{00000000-0005-0000-0000-00007F690000}"/>
    <cellStyle name="Heading 1 2 2 3 3 2 2 2 3 3 2" xfId="27462" xr:uid="{00000000-0005-0000-0000-000080690000}"/>
    <cellStyle name="Heading 1 2 2 3 3 2 2 2 3 4" xfId="27463" xr:uid="{00000000-0005-0000-0000-000081690000}"/>
    <cellStyle name="Heading 1 2 2 3 3 2 2 2 4" xfId="27464" xr:uid="{00000000-0005-0000-0000-000082690000}"/>
    <cellStyle name="Heading 1 2 2 3 3 2 2 2 4 2" xfId="27465" xr:uid="{00000000-0005-0000-0000-000083690000}"/>
    <cellStyle name="Heading 1 2 2 3 3 2 2 2 4 2 2" xfId="27466" xr:uid="{00000000-0005-0000-0000-000084690000}"/>
    <cellStyle name="Heading 1 2 2 3 3 2 2 2 5" xfId="27467" xr:uid="{00000000-0005-0000-0000-000085690000}"/>
    <cellStyle name="Heading 1 2 2 3 3 2 2 2 6" xfId="27468" xr:uid="{00000000-0005-0000-0000-000086690000}"/>
    <cellStyle name="Heading 1 2 2 3 3 2 2 2 7" xfId="27469" xr:uid="{00000000-0005-0000-0000-000087690000}"/>
    <cellStyle name="Heading 1 2 2 3 3 2 2 2 8" xfId="27470" xr:uid="{00000000-0005-0000-0000-000088690000}"/>
    <cellStyle name="Heading 1 2 2 3 3 2 2 3" xfId="27471" xr:uid="{00000000-0005-0000-0000-000089690000}"/>
    <cellStyle name="Heading 1 2 2 3 3 2 2 3 2" xfId="27472" xr:uid="{00000000-0005-0000-0000-00008A690000}"/>
    <cellStyle name="Heading 1 2 2 3 3 2 2 3 2 2" xfId="27473" xr:uid="{00000000-0005-0000-0000-00008B690000}"/>
    <cellStyle name="Heading 1 2 2 3 3 2 2 3 2 3" xfId="27474" xr:uid="{00000000-0005-0000-0000-00008C690000}"/>
    <cellStyle name="Heading 1 2 2 3 3 2 2 3 2 3 2" xfId="27475" xr:uid="{00000000-0005-0000-0000-00008D690000}"/>
    <cellStyle name="Heading 1 2 2 3 3 2 2 3 2 4" xfId="27476" xr:uid="{00000000-0005-0000-0000-00008E690000}"/>
    <cellStyle name="Heading 1 2 2 3 3 2 2 3 3" xfId="27477" xr:uid="{00000000-0005-0000-0000-00008F690000}"/>
    <cellStyle name="Heading 1 2 2 3 3 2 2 3 3 2" xfId="27478" xr:uid="{00000000-0005-0000-0000-000090690000}"/>
    <cellStyle name="Heading 1 2 2 3 3 2 2 3 3 2 2" xfId="27479" xr:uid="{00000000-0005-0000-0000-000091690000}"/>
    <cellStyle name="Heading 1 2 2 3 3 2 2 3 4" xfId="27480" xr:uid="{00000000-0005-0000-0000-000092690000}"/>
    <cellStyle name="Heading 1 2 2 3 3 2 2 3 5" xfId="27481" xr:uid="{00000000-0005-0000-0000-000093690000}"/>
    <cellStyle name="Heading 1 2 2 3 3 2 2 3 6" xfId="27482" xr:uid="{00000000-0005-0000-0000-000094690000}"/>
    <cellStyle name="Heading 1 2 2 3 3 2 2 3 7" xfId="27483" xr:uid="{00000000-0005-0000-0000-000095690000}"/>
    <cellStyle name="Heading 1 2 2 3 3 2 2 4" xfId="27484" xr:uid="{00000000-0005-0000-0000-000096690000}"/>
    <cellStyle name="Heading 1 2 2 3 3 2 2 4 2" xfId="27485" xr:uid="{00000000-0005-0000-0000-000097690000}"/>
    <cellStyle name="Heading 1 2 2 3 3 2 2 4 3" xfId="27486" xr:uid="{00000000-0005-0000-0000-000098690000}"/>
    <cellStyle name="Heading 1 2 2 3 3 2 2 4 3 2" xfId="27487" xr:uid="{00000000-0005-0000-0000-000099690000}"/>
    <cellStyle name="Heading 1 2 2 3 3 2 2 5" xfId="27488" xr:uid="{00000000-0005-0000-0000-00009A690000}"/>
    <cellStyle name="Heading 1 2 2 3 3 2 3" xfId="27489" xr:uid="{00000000-0005-0000-0000-00009B690000}"/>
    <cellStyle name="Heading 1 2 2 3 3 2 3 2" xfId="27490" xr:uid="{00000000-0005-0000-0000-00009C690000}"/>
    <cellStyle name="Heading 1 2 2 3 3 2 3 2 2" xfId="27491" xr:uid="{00000000-0005-0000-0000-00009D690000}"/>
    <cellStyle name="Heading 1 2 2 3 3 2 3 2 2 2" xfId="27492" xr:uid="{00000000-0005-0000-0000-00009E690000}"/>
    <cellStyle name="Heading 1 2 2 3 3 2 3 2 2 3" xfId="27493" xr:uid="{00000000-0005-0000-0000-00009F690000}"/>
    <cellStyle name="Heading 1 2 2 3 3 2 3 2 2 3 2" xfId="27494" xr:uid="{00000000-0005-0000-0000-0000A0690000}"/>
    <cellStyle name="Heading 1 2 2 3 3 2 3 2 2 4" xfId="27495" xr:uid="{00000000-0005-0000-0000-0000A1690000}"/>
    <cellStyle name="Heading 1 2 2 3 3 2 3 2 3" xfId="27496" xr:uid="{00000000-0005-0000-0000-0000A2690000}"/>
    <cellStyle name="Heading 1 2 2 3 3 2 3 2 3 2" xfId="27497" xr:uid="{00000000-0005-0000-0000-0000A3690000}"/>
    <cellStyle name="Heading 1 2 2 3 3 2 3 2 3 2 2" xfId="27498" xr:uid="{00000000-0005-0000-0000-0000A4690000}"/>
    <cellStyle name="Heading 1 2 2 3 3 2 3 2 4" xfId="27499" xr:uid="{00000000-0005-0000-0000-0000A5690000}"/>
    <cellStyle name="Heading 1 2 2 3 3 2 3 2 5" xfId="27500" xr:uid="{00000000-0005-0000-0000-0000A6690000}"/>
    <cellStyle name="Heading 1 2 2 3 3 2 3 2 6" xfId="27501" xr:uid="{00000000-0005-0000-0000-0000A7690000}"/>
    <cellStyle name="Heading 1 2 2 3 3 2 3 2 7" xfId="27502" xr:uid="{00000000-0005-0000-0000-0000A8690000}"/>
    <cellStyle name="Heading 1 2 2 3 3 2 3 3" xfId="27503" xr:uid="{00000000-0005-0000-0000-0000A9690000}"/>
    <cellStyle name="Heading 1 2 2 3 3 2 3 3 2" xfId="27504" xr:uid="{00000000-0005-0000-0000-0000AA690000}"/>
    <cellStyle name="Heading 1 2 2 3 3 2 3 3 3" xfId="27505" xr:uid="{00000000-0005-0000-0000-0000AB690000}"/>
    <cellStyle name="Heading 1 2 2 3 3 2 3 3 3 2" xfId="27506" xr:uid="{00000000-0005-0000-0000-0000AC690000}"/>
    <cellStyle name="Heading 1 2 2 3 3 2 3 3 4" xfId="27507" xr:uid="{00000000-0005-0000-0000-0000AD690000}"/>
    <cellStyle name="Heading 1 2 2 3 3 2 3 4" xfId="27508" xr:uid="{00000000-0005-0000-0000-0000AE690000}"/>
    <cellStyle name="Heading 1 2 2 3 3 2 3 4 2" xfId="27509" xr:uid="{00000000-0005-0000-0000-0000AF690000}"/>
    <cellStyle name="Heading 1 2 2 3 3 2 3 4 2 2" xfId="27510" xr:uid="{00000000-0005-0000-0000-0000B0690000}"/>
    <cellStyle name="Heading 1 2 2 3 3 2 3 5" xfId="27511" xr:uid="{00000000-0005-0000-0000-0000B1690000}"/>
    <cellStyle name="Heading 1 2 2 3 3 2 3 6" xfId="27512" xr:uid="{00000000-0005-0000-0000-0000B2690000}"/>
    <cellStyle name="Heading 1 2 2 3 3 2 3 7" xfId="27513" xr:uid="{00000000-0005-0000-0000-0000B3690000}"/>
    <cellStyle name="Heading 1 2 2 3 3 2 3 8" xfId="27514" xr:uid="{00000000-0005-0000-0000-0000B4690000}"/>
    <cellStyle name="Heading 1 2 2 3 3 2 4" xfId="27515" xr:uid="{00000000-0005-0000-0000-0000B5690000}"/>
    <cellStyle name="Heading 1 2 2 3 3 2 4 2" xfId="27516" xr:uid="{00000000-0005-0000-0000-0000B6690000}"/>
    <cellStyle name="Heading 1 2 2 3 3 2 4 2 2" xfId="27517" xr:uid="{00000000-0005-0000-0000-0000B7690000}"/>
    <cellStyle name="Heading 1 2 2 3 3 2 4 2 3" xfId="27518" xr:uid="{00000000-0005-0000-0000-0000B8690000}"/>
    <cellStyle name="Heading 1 2 2 3 3 2 4 2 3 2" xfId="27519" xr:uid="{00000000-0005-0000-0000-0000B9690000}"/>
    <cellStyle name="Heading 1 2 2 3 3 2 4 2 4" xfId="27520" xr:uid="{00000000-0005-0000-0000-0000BA690000}"/>
    <cellStyle name="Heading 1 2 2 3 3 2 4 3" xfId="27521" xr:uid="{00000000-0005-0000-0000-0000BB690000}"/>
    <cellStyle name="Heading 1 2 2 3 3 2 4 3 2" xfId="27522" xr:uid="{00000000-0005-0000-0000-0000BC690000}"/>
    <cellStyle name="Heading 1 2 2 3 3 2 4 3 2 2" xfId="27523" xr:uid="{00000000-0005-0000-0000-0000BD690000}"/>
    <cellStyle name="Heading 1 2 2 3 3 2 4 4" xfId="27524" xr:uid="{00000000-0005-0000-0000-0000BE690000}"/>
    <cellStyle name="Heading 1 2 2 3 3 2 4 5" xfId="27525" xr:uid="{00000000-0005-0000-0000-0000BF690000}"/>
    <cellStyle name="Heading 1 2 2 3 3 2 4 6" xfId="27526" xr:uid="{00000000-0005-0000-0000-0000C0690000}"/>
    <cellStyle name="Heading 1 2 2 3 3 2 4 7" xfId="27527" xr:uid="{00000000-0005-0000-0000-0000C1690000}"/>
    <cellStyle name="Heading 1 2 2 3 3 2 5" xfId="27528" xr:uid="{00000000-0005-0000-0000-0000C2690000}"/>
    <cellStyle name="Heading 1 2 2 3 3 2 5 2" xfId="27529" xr:uid="{00000000-0005-0000-0000-0000C3690000}"/>
    <cellStyle name="Heading 1 2 2 3 3 2 5 3" xfId="27530" xr:uid="{00000000-0005-0000-0000-0000C4690000}"/>
    <cellStyle name="Heading 1 2 2 3 3 2 5 3 2" xfId="27531" xr:uid="{00000000-0005-0000-0000-0000C5690000}"/>
    <cellStyle name="Heading 1 2 2 3 3 2 6" xfId="27532" xr:uid="{00000000-0005-0000-0000-0000C6690000}"/>
    <cellStyle name="Heading 1 2 2 3 3 2 7" xfId="27533" xr:uid="{00000000-0005-0000-0000-0000C7690000}"/>
    <cellStyle name="Heading 1 2 2 3 3 2 8" xfId="27534" xr:uid="{00000000-0005-0000-0000-0000C8690000}"/>
    <cellStyle name="Heading 1 2 2 3 3 2 9" xfId="27535" xr:uid="{00000000-0005-0000-0000-0000C9690000}"/>
    <cellStyle name="Heading 1 2 2 3 3 3" xfId="27536" xr:uid="{00000000-0005-0000-0000-0000CA690000}"/>
    <cellStyle name="Heading 1 2 2 3 3 3 2" xfId="27537" xr:uid="{00000000-0005-0000-0000-0000CB690000}"/>
    <cellStyle name="Heading 1 2 2 3 3 3 2 2" xfId="27538" xr:uid="{00000000-0005-0000-0000-0000CC690000}"/>
    <cellStyle name="Heading 1 2 2 3 3 3 2 2 2" xfId="27539" xr:uid="{00000000-0005-0000-0000-0000CD690000}"/>
    <cellStyle name="Heading 1 2 2 3 3 3 2 2 2 2" xfId="27540" xr:uid="{00000000-0005-0000-0000-0000CE690000}"/>
    <cellStyle name="Heading 1 2 2 3 3 3 2 2 2 3" xfId="27541" xr:uid="{00000000-0005-0000-0000-0000CF690000}"/>
    <cellStyle name="Heading 1 2 2 3 3 3 2 2 2 3 2" xfId="27542" xr:uid="{00000000-0005-0000-0000-0000D0690000}"/>
    <cellStyle name="Heading 1 2 2 3 3 3 2 2 2 4" xfId="27543" xr:uid="{00000000-0005-0000-0000-0000D1690000}"/>
    <cellStyle name="Heading 1 2 2 3 3 3 2 2 3" xfId="27544" xr:uid="{00000000-0005-0000-0000-0000D2690000}"/>
    <cellStyle name="Heading 1 2 2 3 3 3 2 2 3 2" xfId="27545" xr:uid="{00000000-0005-0000-0000-0000D3690000}"/>
    <cellStyle name="Heading 1 2 2 3 3 3 2 2 3 2 2" xfId="27546" xr:uid="{00000000-0005-0000-0000-0000D4690000}"/>
    <cellStyle name="Heading 1 2 2 3 3 3 2 2 4" xfId="27547" xr:uid="{00000000-0005-0000-0000-0000D5690000}"/>
    <cellStyle name="Heading 1 2 2 3 3 3 2 2 5" xfId="27548" xr:uid="{00000000-0005-0000-0000-0000D6690000}"/>
    <cellStyle name="Heading 1 2 2 3 3 3 2 2 6" xfId="27549" xr:uid="{00000000-0005-0000-0000-0000D7690000}"/>
    <cellStyle name="Heading 1 2 2 3 3 3 2 2 7" xfId="27550" xr:uid="{00000000-0005-0000-0000-0000D8690000}"/>
    <cellStyle name="Heading 1 2 2 3 3 3 2 3" xfId="27551" xr:uid="{00000000-0005-0000-0000-0000D9690000}"/>
    <cellStyle name="Heading 1 2 2 3 3 3 2 3 2" xfId="27552" xr:uid="{00000000-0005-0000-0000-0000DA690000}"/>
    <cellStyle name="Heading 1 2 2 3 3 3 2 3 3" xfId="27553" xr:uid="{00000000-0005-0000-0000-0000DB690000}"/>
    <cellStyle name="Heading 1 2 2 3 3 3 2 3 3 2" xfId="27554" xr:uid="{00000000-0005-0000-0000-0000DC690000}"/>
    <cellStyle name="Heading 1 2 2 3 3 3 2 3 4" xfId="27555" xr:uid="{00000000-0005-0000-0000-0000DD690000}"/>
    <cellStyle name="Heading 1 2 2 3 3 3 2 4" xfId="27556" xr:uid="{00000000-0005-0000-0000-0000DE690000}"/>
    <cellStyle name="Heading 1 2 2 3 3 3 2 4 2" xfId="27557" xr:uid="{00000000-0005-0000-0000-0000DF690000}"/>
    <cellStyle name="Heading 1 2 2 3 3 3 2 4 2 2" xfId="27558" xr:uid="{00000000-0005-0000-0000-0000E0690000}"/>
    <cellStyle name="Heading 1 2 2 3 3 3 2 5" xfId="27559" xr:uid="{00000000-0005-0000-0000-0000E1690000}"/>
    <cellStyle name="Heading 1 2 2 3 3 3 2 6" xfId="27560" xr:uid="{00000000-0005-0000-0000-0000E2690000}"/>
    <cellStyle name="Heading 1 2 2 3 3 3 2 7" xfId="27561" xr:uid="{00000000-0005-0000-0000-0000E3690000}"/>
    <cellStyle name="Heading 1 2 2 3 3 3 2 8" xfId="27562" xr:uid="{00000000-0005-0000-0000-0000E4690000}"/>
    <cellStyle name="Heading 1 2 2 3 3 3 3" xfId="27563" xr:uid="{00000000-0005-0000-0000-0000E5690000}"/>
    <cellStyle name="Heading 1 2 2 3 3 3 3 2" xfId="27564" xr:uid="{00000000-0005-0000-0000-0000E6690000}"/>
    <cellStyle name="Heading 1 2 2 3 3 3 3 2 2" xfId="27565" xr:uid="{00000000-0005-0000-0000-0000E7690000}"/>
    <cellStyle name="Heading 1 2 2 3 3 3 3 2 3" xfId="27566" xr:uid="{00000000-0005-0000-0000-0000E8690000}"/>
    <cellStyle name="Heading 1 2 2 3 3 3 3 2 3 2" xfId="27567" xr:uid="{00000000-0005-0000-0000-0000E9690000}"/>
    <cellStyle name="Heading 1 2 2 3 3 3 3 2 4" xfId="27568" xr:uid="{00000000-0005-0000-0000-0000EA690000}"/>
    <cellStyle name="Heading 1 2 2 3 3 3 3 3" xfId="27569" xr:uid="{00000000-0005-0000-0000-0000EB690000}"/>
    <cellStyle name="Heading 1 2 2 3 3 3 3 3 2" xfId="27570" xr:uid="{00000000-0005-0000-0000-0000EC690000}"/>
    <cellStyle name="Heading 1 2 2 3 3 3 3 3 2 2" xfId="27571" xr:uid="{00000000-0005-0000-0000-0000ED690000}"/>
    <cellStyle name="Heading 1 2 2 3 3 3 3 4" xfId="27572" xr:uid="{00000000-0005-0000-0000-0000EE690000}"/>
    <cellStyle name="Heading 1 2 2 3 3 3 3 5" xfId="27573" xr:uid="{00000000-0005-0000-0000-0000EF690000}"/>
    <cellStyle name="Heading 1 2 2 3 3 3 3 6" xfId="27574" xr:uid="{00000000-0005-0000-0000-0000F0690000}"/>
    <cellStyle name="Heading 1 2 2 3 3 3 3 7" xfId="27575" xr:uid="{00000000-0005-0000-0000-0000F1690000}"/>
    <cellStyle name="Heading 1 2 2 3 3 3 4" xfId="27576" xr:uid="{00000000-0005-0000-0000-0000F2690000}"/>
    <cellStyle name="Heading 1 2 2 3 3 3 4 2" xfId="27577" xr:uid="{00000000-0005-0000-0000-0000F3690000}"/>
    <cellStyle name="Heading 1 2 2 3 3 3 4 3" xfId="27578" xr:uid="{00000000-0005-0000-0000-0000F4690000}"/>
    <cellStyle name="Heading 1 2 2 3 3 3 4 3 2" xfId="27579" xr:uid="{00000000-0005-0000-0000-0000F5690000}"/>
    <cellStyle name="Heading 1 2 2 3 3 3 5" xfId="27580" xr:uid="{00000000-0005-0000-0000-0000F6690000}"/>
    <cellStyle name="Heading 1 2 2 3 3 4" xfId="27581" xr:uid="{00000000-0005-0000-0000-0000F7690000}"/>
    <cellStyle name="Heading 1 2 2 3 3 4 2" xfId="27582" xr:uid="{00000000-0005-0000-0000-0000F8690000}"/>
    <cellStyle name="Heading 1 2 2 3 3 4 2 2" xfId="27583" xr:uid="{00000000-0005-0000-0000-0000F9690000}"/>
    <cellStyle name="Heading 1 2 2 3 3 4 2 2 2" xfId="27584" xr:uid="{00000000-0005-0000-0000-0000FA690000}"/>
    <cellStyle name="Heading 1 2 2 3 3 4 2 2 2 2" xfId="27585" xr:uid="{00000000-0005-0000-0000-0000FB690000}"/>
    <cellStyle name="Heading 1 2 2 3 3 4 2 2 2 2 2" xfId="27586" xr:uid="{00000000-0005-0000-0000-0000FC690000}"/>
    <cellStyle name="Heading 1 2 2 3 3 4 2 2 2 2 3" xfId="27587" xr:uid="{00000000-0005-0000-0000-0000FD690000}"/>
    <cellStyle name="Heading 1 2 2 3 3 4 2 2 2 2 3 2" xfId="27588" xr:uid="{00000000-0005-0000-0000-0000FE690000}"/>
    <cellStyle name="Heading 1 2 2 3 3 4 2 2 2 2 4" xfId="27589" xr:uid="{00000000-0005-0000-0000-0000FF690000}"/>
    <cellStyle name="Heading 1 2 2 3 3 4 2 2 2 3" xfId="27590" xr:uid="{00000000-0005-0000-0000-0000006A0000}"/>
    <cellStyle name="Heading 1 2 2 3 3 4 2 2 2 3 2" xfId="27591" xr:uid="{00000000-0005-0000-0000-0000016A0000}"/>
    <cellStyle name="Heading 1 2 2 3 3 4 2 2 2 3 2 2" xfId="27592" xr:uid="{00000000-0005-0000-0000-0000026A0000}"/>
    <cellStyle name="Heading 1 2 2 3 3 4 2 2 2 4" xfId="27593" xr:uid="{00000000-0005-0000-0000-0000036A0000}"/>
    <cellStyle name="Heading 1 2 2 3 3 4 2 2 2 5" xfId="27594" xr:uid="{00000000-0005-0000-0000-0000046A0000}"/>
    <cellStyle name="Heading 1 2 2 3 3 4 2 2 2 6" xfId="27595" xr:uid="{00000000-0005-0000-0000-0000056A0000}"/>
    <cellStyle name="Heading 1 2 2 3 3 4 2 2 2 7" xfId="27596" xr:uid="{00000000-0005-0000-0000-0000066A0000}"/>
    <cellStyle name="Heading 1 2 2 3 3 4 2 2 3" xfId="27597" xr:uid="{00000000-0005-0000-0000-0000076A0000}"/>
    <cellStyle name="Heading 1 2 2 3 3 4 2 2 3 2" xfId="27598" xr:uid="{00000000-0005-0000-0000-0000086A0000}"/>
    <cellStyle name="Heading 1 2 2 3 3 4 2 2 3 3" xfId="27599" xr:uid="{00000000-0005-0000-0000-0000096A0000}"/>
    <cellStyle name="Heading 1 2 2 3 3 4 2 2 3 3 2" xfId="27600" xr:uid="{00000000-0005-0000-0000-00000A6A0000}"/>
    <cellStyle name="Heading 1 2 2 3 3 4 2 2 3 4" xfId="27601" xr:uid="{00000000-0005-0000-0000-00000B6A0000}"/>
    <cellStyle name="Heading 1 2 2 3 3 4 2 2 4" xfId="27602" xr:uid="{00000000-0005-0000-0000-00000C6A0000}"/>
    <cellStyle name="Heading 1 2 2 3 3 4 2 2 4 2" xfId="27603" xr:uid="{00000000-0005-0000-0000-00000D6A0000}"/>
    <cellStyle name="Heading 1 2 2 3 3 4 2 2 4 2 2" xfId="27604" xr:uid="{00000000-0005-0000-0000-00000E6A0000}"/>
    <cellStyle name="Heading 1 2 2 3 3 4 2 2 5" xfId="27605" xr:uid="{00000000-0005-0000-0000-00000F6A0000}"/>
    <cellStyle name="Heading 1 2 2 3 3 4 2 2 6" xfId="27606" xr:uid="{00000000-0005-0000-0000-0000106A0000}"/>
    <cellStyle name="Heading 1 2 2 3 3 4 2 2 7" xfId="27607" xr:uid="{00000000-0005-0000-0000-0000116A0000}"/>
    <cellStyle name="Heading 1 2 2 3 3 4 2 2 8" xfId="27608" xr:uid="{00000000-0005-0000-0000-0000126A0000}"/>
    <cellStyle name="Heading 1 2 2 3 3 4 2 3" xfId="27609" xr:uid="{00000000-0005-0000-0000-0000136A0000}"/>
    <cellStyle name="Heading 1 2 2 3 3 4 2 3 2" xfId="27610" xr:uid="{00000000-0005-0000-0000-0000146A0000}"/>
    <cellStyle name="Heading 1 2 2 3 3 4 2 3 2 2" xfId="27611" xr:uid="{00000000-0005-0000-0000-0000156A0000}"/>
    <cellStyle name="Heading 1 2 2 3 3 4 2 3 2 3" xfId="27612" xr:uid="{00000000-0005-0000-0000-0000166A0000}"/>
    <cellStyle name="Heading 1 2 2 3 3 4 2 3 2 3 2" xfId="27613" xr:uid="{00000000-0005-0000-0000-0000176A0000}"/>
    <cellStyle name="Heading 1 2 2 3 3 4 2 3 2 4" xfId="27614" xr:uid="{00000000-0005-0000-0000-0000186A0000}"/>
    <cellStyle name="Heading 1 2 2 3 3 4 2 3 3" xfId="27615" xr:uid="{00000000-0005-0000-0000-0000196A0000}"/>
    <cellStyle name="Heading 1 2 2 3 3 4 2 3 3 2" xfId="27616" xr:uid="{00000000-0005-0000-0000-00001A6A0000}"/>
    <cellStyle name="Heading 1 2 2 3 3 4 2 3 3 2 2" xfId="27617" xr:uid="{00000000-0005-0000-0000-00001B6A0000}"/>
    <cellStyle name="Heading 1 2 2 3 3 4 2 3 4" xfId="27618" xr:uid="{00000000-0005-0000-0000-00001C6A0000}"/>
    <cellStyle name="Heading 1 2 2 3 3 4 2 3 5" xfId="27619" xr:uid="{00000000-0005-0000-0000-00001D6A0000}"/>
    <cellStyle name="Heading 1 2 2 3 3 4 2 3 6" xfId="27620" xr:uid="{00000000-0005-0000-0000-00001E6A0000}"/>
    <cellStyle name="Heading 1 2 2 3 3 4 2 3 7" xfId="27621" xr:uid="{00000000-0005-0000-0000-00001F6A0000}"/>
    <cellStyle name="Heading 1 2 2 3 3 4 2 4" xfId="27622" xr:uid="{00000000-0005-0000-0000-0000206A0000}"/>
    <cellStyle name="Heading 1 2 2 3 3 4 2 4 2" xfId="27623" xr:uid="{00000000-0005-0000-0000-0000216A0000}"/>
    <cellStyle name="Heading 1 2 2 3 3 4 2 4 3" xfId="27624" xr:uid="{00000000-0005-0000-0000-0000226A0000}"/>
    <cellStyle name="Heading 1 2 2 3 3 4 2 4 3 2" xfId="27625" xr:uid="{00000000-0005-0000-0000-0000236A0000}"/>
    <cellStyle name="Heading 1 2 2 3 3 4 2 5" xfId="27626" xr:uid="{00000000-0005-0000-0000-0000246A0000}"/>
    <cellStyle name="Heading 1 2 2 3 3 4 3" xfId="27627" xr:uid="{00000000-0005-0000-0000-0000256A0000}"/>
    <cellStyle name="Heading 1 2 2 3 3 4 3 2" xfId="27628" xr:uid="{00000000-0005-0000-0000-0000266A0000}"/>
    <cellStyle name="Heading 1 2 2 3 3 4 3 2 2" xfId="27629" xr:uid="{00000000-0005-0000-0000-0000276A0000}"/>
    <cellStyle name="Heading 1 2 2 3 3 4 3 2 2 2" xfId="27630" xr:uid="{00000000-0005-0000-0000-0000286A0000}"/>
    <cellStyle name="Heading 1 2 2 3 3 4 3 2 2 3" xfId="27631" xr:uid="{00000000-0005-0000-0000-0000296A0000}"/>
    <cellStyle name="Heading 1 2 2 3 3 4 3 2 2 3 2" xfId="27632" xr:uid="{00000000-0005-0000-0000-00002A6A0000}"/>
    <cellStyle name="Heading 1 2 2 3 3 4 3 2 2 4" xfId="27633" xr:uid="{00000000-0005-0000-0000-00002B6A0000}"/>
    <cellStyle name="Heading 1 2 2 3 3 4 3 2 3" xfId="27634" xr:uid="{00000000-0005-0000-0000-00002C6A0000}"/>
    <cellStyle name="Heading 1 2 2 3 3 4 3 2 3 2" xfId="27635" xr:uid="{00000000-0005-0000-0000-00002D6A0000}"/>
    <cellStyle name="Heading 1 2 2 3 3 4 3 2 3 2 2" xfId="27636" xr:uid="{00000000-0005-0000-0000-00002E6A0000}"/>
    <cellStyle name="Heading 1 2 2 3 3 4 3 2 4" xfId="27637" xr:uid="{00000000-0005-0000-0000-00002F6A0000}"/>
    <cellStyle name="Heading 1 2 2 3 3 4 3 2 5" xfId="27638" xr:uid="{00000000-0005-0000-0000-0000306A0000}"/>
    <cellStyle name="Heading 1 2 2 3 3 4 3 2 6" xfId="27639" xr:uid="{00000000-0005-0000-0000-0000316A0000}"/>
    <cellStyle name="Heading 1 2 2 3 3 4 3 2 7" xfId="27640" xr:uid="{00000000-0005-0000-0000-0000326A0000}"/>
    <cellStyle name="Heading 1 2 2 3 3 4 3 3" xfId="27641" xr:uid="{00000000-0005-0000-0000-0000336A0000}"/>
    <cellStyle name="Heading 1 2 2 3 3 4 3 3 2" xfId="27642" xr:uid="{00000000-0005-0000-0000-0000346A0000}"/>
    <cellStyle name="Heading 1 2 2 3 3 4 3 3 3" xfId="27643" xr:uid="{00000000-0005-0000-0000-0000356A0000}"/>
    <cellStyle name="Heading 1 2 2 3 3 4 3 3 3 2" xfId="27644" xr:uid="{00000000-0005-0000-0000-0000366A0000}"/>
    <cellStyle name="Heading 1 2 2 3 3 4 3 3 4" xfId="27645" xr:uid="{00000000-0005-0000-0000-0000376A0000}"/>
    <cellStyle name="Heading 1 2 2 3 3 4 3 4" xfId="27646" xr:uid="{00000000-0005-0000-0000-0000386A0000}"/>
    <cellStyle name="Heading 1 2 2 3 3 4 3 4 2" xfId="27647" xr:uid="{00000000-0005-0000-0000-0000396A0000}"/>
    <cellStyle name="Heading 1 2 2 3 3 4 3 4 2 2" xfId="27648" xr:uid="{00000000-0005-0000-0000-00003A6A0000}"/>
    <cellStyle name="Heading 1 2 2 3 3 4 3 5" xfId="27649" xr:uid="{00000000-0005-0000-0000-00003B6A0000}"/>
    <cellStyle name="Heading 1 2 2 3 3 4 3 6" xfId="27650" xr:uid="{00000000-0005-0000-0000-00003C6A0000}"/>
    <cellStyle name="Heading 1 2 2 3 3 4 3 7" xfId="27651" xr:uid="{00000000-0005-0000-0000-00003D6A0000}"/>
    <cellStyle name="Heading 1 2 2 3 3 4 3 8" xfId="27652" xr:uid="{00000000-0005-0000-0000-00003E6A0000}"/>
    <cellStyle name="Heading 1 2 2 3 3 4 4" xfId="27653" xr:uid="{00000000-0005-0000-0000-00003F6A0000}"/>
    <cellStyle name="Heading 1 2 2 3 3 4 4 2" xfId="27654" xr:uid="{00000000-0005-0000-0000-0000406A0000}"/>
    <cellStyle name="Heading 1 2 2 3 3 4 4 2 2" xfId="27655" xr:uid="{00000000-0005-0000-0000-0000416A0000}"/>
    <cellStyle name="Heading 1 2 2 3 3 4 4 2 3" xfId="27656" xr:uid="{00000000-0005-0000-0000-0000426A0000}"/>
    <cellStyle name="Heading 1 2 2 3 3 4 4 2 3 2" xfId="27657" xr:uid="{00000000-0005-0000-0000-0000436A0000}"/>
    <cellStyle name="Heading 1 2 2 3 3 4 4 2 4" xfId="27658" xr:uid="{00000000-0005-0000-0000-0000446A0000}"/>
    <cellStyle name="Heading 1 2 2 3 3 4 4 3" xfId="27659" xr:uid="{00000000-0005-0000-0000-0000456A0000}"/>
    <cellStyle name="Heading 1 2 2 3 3 4 4 3 2" xfId="27660" xr:uid="{00000000-0005-0000-0000-0000466A0000}"/>
    <cellStyle name="Heading 1 2 2 3 3 4 4 3 2 2" xfId="27661" xr:uid="{00000000-0005-0000-0000-0000476A0000}"/>
    <cellStyle name="Heading 1 2 2 3 3 4 4 4" xfId="27662" xr:uid="{00000000-0005-0000-0000-0000486A0000}"/>
    <cellStyle name="Heading 1 2 2 3 3 4 4 5" xfId="27663" xr:uid="{00000000-0005-0000-0000-0000496A0000}"/>
    <cellStyle name="Heading 1 2 2 3 3 4 4 6" xfId="27664" xr:uid="{00000000-0005-0000-0000-00004A6A0000}"/>
    <cellStyle name="Heading 1 2 2 3 3 4 4 7" xfId="27665" xr:uid="{00000000-0005-0000-0000-00004B6A0000}"/>
    <cellStyle name="Heading 1 2 2 3 3 4 5" xfId="27666" xr:uid="{00000000-0005-0000-0000-00004C6A0000}"/>
    <cellStyle name="Heading 1 2 2 3 3 4 5 2" xfId="27667" xr:uid="{00000000-0005-0000-0000-00004D6A0000}"/>
    <cellStyle name="Heading 1 2 2 3 3 4 5 3" xfId="27668" xr:uid="{00000000-0005-0000-0000-00004E6A0000}"/>
    <cellStyle name="Heading 1 2 2 3 3 4 5 3 2" xfId="27669" xr:uid="{00000000-0005-0000-0000-00004F6A0000}"/>
    <cellStyle name="Heading 1 2 2 3 3 4 6" xfId="27670" xr:uid="{00000000-0005-0000-0000-0000506A0000}"/>
    <cellStyle name="Heading 1 2 2 3 3 4 7" xfId="27671" xr:uid="{00000000-0005-0000-0000-0000516A0000}"/>
    <cellStyle name="Heading 1 2 2 3 3 4 8" xfId="27672" xr:uid="{00000000-0005-0000-0000-0000526A0000}"/>
    <cellStyle name="Heading 1 2 2 3 3 4 9" xfId="27673" xr:uid="{00000000-0005-0000-0000-0000536A0000}"/>
    <cellStyle name="Heading 1 2 2 3 3 5" xfId="27674" xr:uid="{00000000-0005-0000-0000-0000546A0000}"/>
    <cellStyle name="Heading 1 2 2 3 3 5 2" xfId="27675" xr:uid="{00000000-0005-0000-0000-0000556A0000}"/>
    <cellStyle name="Heading 1 2 2 3 3 5 2 2" xfId="27676" xr:uid="{00000000-0005-0000-0000-0000566A0000}"/>
    <cellStyle name="Heading 1 2 2 3 3 5 2 2 2" xfId="27677" xr:uid="{00000000-0005-0000-0000-0000576A0000}"/>
    <cellStyle name="Heading 1 2 2 3 3 5 2 2 3" xfId="27678" xr:uid="{00000000-0005-0000-0000-0000586A0000}"/>
    <cellStyle name="Heading 1 2 2 3 3 5 2 2 3 2" xfId="27679" xr:uid="{00000000-0005-0000-0000-0000596A0000}"/>
    <cellStyle name="Heading 1 2 2 3 3 5 2 2 4" xfId="27680" xr:uid="{00000000-0005-0000-0000-00005A6A0000}"/>
    <cellStyle name="Heading 1 2 2 3 3 5 2 3" xfId="27681" xr:uid="{00000000-0005-0000-0000-00005B6A0000}"/>
    <cellStyle name="Heading 1 2 2 3 3 5 2 3 2" xfId="27682" xr:uid="{00000000-0005-0000-0000-00005C6A0000}"/>
    <cellStyle name="Heading 1 2 2 3 3 5 2 3 2 2" xfId="27683" xr:uid="{00000000-0005-0000-0000-00005D6A0000}"/>
    <cellStyle name="Heading 1 2 2 3 3 5 2 4" xfId="27684" xr:uid="{00000000-0005-0000-0000-00005E6A0000}"/>
    <cellStyle name="Heading 1 2 2 3 3 5 2 5" xfId="27685" xr:uid="{00000000-0005-0000-0000-00005F6A0000}"/>
    <cellStyle name="Heading 1 2 2 3 3 5 2 6" xfId="27686" xr:uid="{00000000-0005-0000-0000-0000606A0000}"/>
    <cellStyle name="Heading 1 2 2 3 3 5 2 7" xfId="27687" xr:uid="{00000000-0005-0000-0000-0000616A0000}"/>
    <cellStyle name="Heading 1 2 2 3 3 5 3" xfId="27688" xr:uid="{00000000-0005-0000-0000-0000626A0000}"/>
    <cellStyle name="Heading 1 2 2 3 3 5 3 2" xfId="27689" xr:uid="{00000000-0005-0000-0000-0000636A0000}"/>
    <cellStyle name="Heading 1 2 2 3 3 5 3 3" xfId="27690" xr:uid="{00000000-0005-0000-0000-0000646A0000}"/>
    <cellStyle name="Heading 1 2 2 3 3 5 3 3 2" xfId="27691" xr:uid="{00000000-0005-0000-0000-0000656A0000}"/>
    <cellStyle name="Heading 1 2 2 3 3 5 3 4" xfId="27692" xr:uid="{00000000-0005-0000-0000-0000666A0000}"/>
    <cellStyle name="Heading 1 2 2 3 3 5 4" xfId="27693" xr:uid="{00000000-0005-0000-0000-0000676A0000}"/>
    <cellStyle name="Heading 1 2 2 3 3 5 4 2" xfId="27694" xr:uid="{00000000-0005-0000-0000-0000686A0000}"/>
    <cellStyle name="Heading 1 2 2 3 3 5 4 2 2" xfId="27695" xr:uid="{00000000-0005-0000-0000-0000696A0000}"/>
    <cellStyle name="Heading 1 2 2 3 3 5 5" xfId="27696" xr:uid="{00000000-0005-0000-0000-00006A6A0000}"/>
    <cellStyle name="Heading 1 2 2 3 3 5 6" xfId="27697" xr:uid="{00000000-0005-0000-0000-00006B6A0000}"/>
    <cellStyle name="Heading 1 2 2 3 3 5 7" xfId="27698" xr:uid="{00000000-0005-0000-0000-00006C6A0000}"/>
    <cellStyle name="Heading 1 2 2 3 3 5 8" xfId="27699" xr:uid="{00000000-0005-0000-0000-00006D6A0000}"/>
    <cellStyle name="Heading 1 2 2 3 3 6" xfId="27700" xr:uid="{00000000-0005-0000-0000-00006E6A0000}"/>
    <cellStyle name="Heading 1 2 2 3 3 6 2" xfId="27701" xr:uid="{00000000-0005-0000-0000-00006F6A0000}"/>
    <cellStyle name="Heading 1 2 2 3 3 6 2 2" xfId="27702" xr:uid="{00000000-0005-0000-0000-0000706A0000}"/>
    <cellStyle name="Heading 1 2 2 3 3 6 2 3" xfId="27703" xr:uid="{00000000-0005-0000-0000-0000716A0000}"/>
    <cellStyle name="Heading 1 2 2 3 3 6 2 3 2" xfId="27704" xr:uid="{00000000-0005-0000-0000-0000726A0000}"/>
    <cellStyle name="Heading 1 2 2 3 3 6 2 4" xfId="27705" xr:uid="{00000000-0005-0000-0000-0000736A0000}"/>
    <cellStyle name="Heading 1 2 2 3 3 6 3" xfId="27706" xr:uid="{00000000-0005-0000-0000-0000746A0000}"/>
    <cellStyle name="Heading 1 2 2 3 3 6 3 2" xfId="27707" xr:uid="{00000000-0005-0000-0000-0000756A0000}"/>
    <cellStyle name="Heading 1 2 2 3 3 6 3 2 2" xfId="27708" xr:uid="{00000000-0005-0000-0000-0000766A0000}"/>
    <cellStyle name="Heading 1 2 2 3 3 6 4" xfId="27709" xr:uid="{00000000-0005-0000-0000-0000776A0000}"/>
    <cellStyle name="Heading 1 2 2 3 3 6 5" xfId="27710" xr:uid="{00000000-0005-0000-0000-0000786A0000}"/>
    <cellStyle name="Heading 1 2 2 3 3 6 6" xfId="27711" xr:uid="{00000000-0005-0000-0000-0000796A0000}"/>
    <cellStyle name="Heading 1 2 2 3 3 6 7" xfId="27712" xr:uid="{00000000-0005-0000-0000-00007A6A0000}"/>
    <cellStyle name="Heading 1 2 2 3 3 7" xfId="27713" xr:uid="{00000000-0005-0000-0000-00007B6A0000}"/>
    <cellStyle name="Heading 1 2 2 3 3 7 2" xfId="27714" xr:uid="{00000000-0005-0000-0000-00007C6A0000}"/>
    <cellStyle name="Heading 1 2 2 3 3 7 3" xfId="27715" xr:uid="{00000000-0005-0000-0000-00007D6A0000}"/>
    <cellStyle name="Heading 1 2 2 3 3 7 3 2" xfId="27716" xr:uid="{00000000-0005-0000-0000-00007E6A0000}"/>
    <cellStyle name="Heading 1 2 2 3 3 8" xfId="27717" xr:uid="{00000000-0005-0000-0000-00007F6A0000}"/>
    <cellStyle name="Heading 1 2 2 3 3 9" xfId="27718" xr:uid="{00000000-0005-0000-0000-0000806A0000}"/>
    <cellStyle name="Heading 1 2 2 3 4" xfId="174" xr:uid="{00000000-0005-0000-0000-0000816A0000}"/>
    <cellStyle name="Heading 1 2 2 3 4 2" xfId="27719" xr:uid="{00000000-0005-0000-0000-0000826A0000}"/>
    <cellStyle name="Heading 1 2 2 3 4 2 2" xfId="27720" xr:uid="{00000000-0005-0000-0000-0000836A0000}"/>
    <cellStyle name="Heading 1 2 2 3 4 2 2 2" xfId="27721" xr:uid="{00000000-0005-0000-0000-0000846A0000}"/>
    <cellStyle name="Heading 1 2 2 3 4 2 2 2 2" xfId="27722" xr:uid="{00000000-0005-0000-0000-0000856A0000}"/>
    <cellStyle name="Heading 1 2 2 3 4 2 2 2 2 2" xfId="27723" xr:uid="{00000000-0005-0000-0000-0000866A0000}"/>
    <cellStyle name="Heading 1 2 2 3 4 2 2 2 2 3" xfId="27724" xr:uid="{00000000-0005-0000-0000-0000876A0000}"/>
    <cellStyle name="Heading 1 2 2 3 4 2 2 2 2 3 2" xfId="27725" xr:uid="{00000000-0005-0000-0000-0000886A0000}"/>
    <cellStyle name="Heading 1 2 2 3 4 2 2 2 2 4" xfId="27726" xr:uid="{00000000-0005-0000-0000-0000896A0000}"/>
    <cellStyle name="Heading 1 2 2 3 4 2 2 2 3" xfId="27727" xr:uid="{00000000-0005-0000-0000-00008A6A0000}"/>
    <cellStyle name="Heading 1 2 2 3 4 2 2 2 3 2" xfId="27728" xr:uid="{00000000-0005-0000-0000-00008B6A0000}"/>
    <cellStyle name="Heading 1 2 2 3 4 2 2 2 3 2 2" xfId="27729" xr:uid="{00000000-0005-0000-0000-00008C6A0000}"/>
    <cellStyle name="Heading 1 2 2 3 4 2 2 2 4" xfId="27730" xr:uid="{00000000-0005-0000-0000-00008D6A0000}"/>
    <cellStyle name="Heading 1 2 2 3 4 2 2 2 5" xfId="27731" xr:uid="{00000000-0005-0000-0000-00008E6A0000}"/>
    <cellStyle name="Heading 1 2 2 3 4 2 2 2 6" xfId="27732" xr:uid="{00000000-0005-0000-0000-00008F6A0000}"/>
    <cellStyle name="Heading 1 2 2 3 4 2 2 2 7" xfId="27733" xr:uid="{00000000-0005-0000-0000-0000906A0000}"/>
    <cellStyle name="Heading 1 2 2 3 4 2 2 3" xfId="27734" xr:uid="{00000000-0005-0000-0000-0000916A0000}"/>
    <cellStyle name="Heading 1 2 2 3 4 2 2 3 2" xfId="27735" xr:uid="{00000000-0005-0000-0000-0000926A0000}"/>
    <cellStyle name="Heading 1 2 2 3 4 2 2 3 3" xfId="27736" xr:uid="{00000000-0005-0000-0000-0000936A0000}"/>
    <cellStyle name="Heading 1 2 2 3 4 2 2 3 3 2" xfId="27737" xr:uid="{00000000-0005-0000-0000-0000946A0000}"/>
    <cellStyle name="Heading 1 2 2 3 4 2 2 3 4" xfId="27738" xr:uid="{00000000-0005-0000-0000-0000956A0000}"/>
    <cellStyle name="Heading 1 2 2 3 4 2 2 4" xfId="27739" xr:uid="{00000000-0005-0000-0000-0000966A0000}"/>
    <cellStyle name="Heading 1 2 2 3 4 2 2 4 2" xfId="27740" xr:uid="{00000000-0005-0000-0000-0000976A0000}"/>
    <cellStyle name="Heading 1 2 2 3 4 2 2 4 2 2" xfId="27741" xr:uid="{00000000-0005-0000-0000-0000986A0000}"/>
    <cellStyle name="Heading 1 2 2 3 4 2 2 5" xfId="27742" xr:uid="{00000000-0005-0000-0000-0000996A0000}"/>
    <cellStyle name="Heading 1 2 2 3 4 2 2 6" xfId="27743" xr:uid="{00000000-0005-0000-0000-00009A6A0000}"/>
    <cellStyle name="Heading 1 2 2 3 4 2 2 7" xfId="27744" xr:uid="{00000000-0005-0000-0000-00009B6A0000}"/>
    <cellStyle name="Heading 1 2 2 3 4 2 2 8" xfId="27745" xr:uid="{00000000-0005-0000-0000-00009C6A0000}"/>
    <cellStyle name="Heading 1 2 2 3 4 2 3" xfId="27746" xr:uid="{00000000-0005-0000-0000-00009D6A0000}"/>
    <cellStyle name="Heading 1 2 2 3 4 2 3 2" xfId="27747" xr:uid="{00000000-0005-0000-0000-00009E6A0000}"/>
    <cellStyle name="Heading 1 2 2 3 4 2 3 2 2" xfId="27748" xr:uid="{00000000-0005-0000-0000-00009F6A0000}"/>
    <cellStyle name="Heading 1 2 2 3 4 2 3 2 3" xfId="27749" xr:uid="{00000000-0005-0000-0000-0000A06A0000}"/>
    <cellStyle name="Heading 1 2 2 3 4 2 3 2 3 2" xfId="27750" xr:uid="{00000000-0005-0000-0000-0000A16A0000}"/>
    <cellStyle name="Heading 1 2 2 3 4 2 3 2 4" xfId="27751" xr:uid="{00000000-0005-0000-0000-0000A26A0000}"/>
    <cellStyle name="Heading 1 2 2 3 4 2 3 3" xfId="27752" xr:uid="{00000000-0005-0000-0000-0000A36A0000}"/>
    <cellStyle name="Heading 1 2 2 3 4 2 3 3 2" xfId="27753" xr:uid="{00000000-0005-0000-0000-0000A46A0000}"/>
    <cellStyle name="Heading 1 2 2 3 4 2 3 3 2 2" xfId="27754" xr:uid="{00000000-0005-0000-0000-0000A56A0000}"/>
    <cellStyle name="Heading 1 2 2 3 4 2 3 4" xfId="27755" xr:uid="{00000000-0005-0000-0000-0000A66A0000}"/>
    <cellStyle name="Heading 1 2 2 3 4 2 3 5" xfId="27756" xr:uid="{00000000-0005-0000-0000-0000A76A0000}"/>
    <cellStyle name="Heading 1 2 2 3 4 2 3 6" xfId="27757" xr:uid="{00000000-0005-0000-0000-0000A86A0000}"/>
    <cellStyle name="Heading 1 2 2 3 4 2 3 7" xfId="27758" xr:uid="{00000000-0005-0000-0000-0000A96A0000}"/>
    <cellStyle name="Heading 1 2 2 3 4 2 4" xfId="27759" xr:uid="{00000000-0005-0000-0000-0000AA6A0000}"/>
    <cellStyle name="Heading 1 2 2 3 4 2 4 2" xfId="27760" xr:uid="{00000000-0005-0000-0000-0000AB6A0000}"/>
    <cellStyle name="Heading 1 2 2 3 4 2 4 3" xfId="27761" xr:uid="{00000000-0005-0000-0000-0000AC6A0000}"/>
    <cellStyle name="Heading 1 2 2 3 4 2 4 3 2" xfId="27762" xr:uid="{00000000-0005-0000-0000-0000AD6A0000}"/>
    <cellStyle name="Heading 1 2 2 3 4 2 5" xfId="27763" xr:uid="{00000000-0005-0000-0000-0000AE6A0000}"/>
    <cellStyle name="Heading 1 2 2 3 4 3" xfId="27764" xr:uid="{00000000-0005-0000-0000-0000AF6A0000}"/>
    <cellStyle name="Heading 1 2 2 3 4 3 2" xfId="27765" xr:uid="{00000000-0005-0000-0000-0000B06A0000}"/>
    <cellStyle name="Heading 1 2 2 3 4 3 2 2" xfId="27766" xr:uid="{00000000-0005-0000-0000-0000B16A0000}"/>
    <cellStyle name="Heading 1 2 2 3 4 3 2 2 2" xfId="27767" xr:uid="{00000000-0005-0000-0000-0000B26A0000}"/>
    <cellStyle name="Heading 1 2 2 3 4 3 2 2 3" xfId="27768" xr:uid="{00000000-0005-0000-0000-0000B36A0000}"/>
    <cellStyle name="Heading 1 2 2 3 4 3 2 2 3 2" xfId="27769" xr:uid="{00000000-0005-0000-0000-0000B46A0000}"/>
    <cellStyle name="Heading 1 2 2 3 4 3 2 2 4" xfId="27770" xr:uid="{00000000-0005-0000-0000-0000B56A0000}"/>
    <cellStyle name="Heading 1 2 2 3 4 3 2 3" xfId="27771" xr:uid="{00000000-0005-0000-0000-0000B66A0000}"/>
    <cellStyle name="Heading 1 2 2 3 4 3 2 3 2" xfId="27772" xr:uid="{00000000-0005-0000-0000-0000B76A0000}"/>
    <cellStyle name="Heading 1 2 2 3 4 3 2 3 2 2" xfId="27773" xr:uid="{00000000-0005-0000-0000-0000B86A0000}"/>
    <cellStyle name="Heading 1 2 2 3 4 3 2 4" xfId="27774" xr:uid="{00000000-0005-0000-0000-0000B96A0000}"/>
    <cellStyle name="Heading 1 2 2 3 4 3 2 5" xfId="27775" xr:uid="{00000000-0005-0000-0000-0000BA6A0000}"/>
    <cellStyle name="Heading 1 2 2 3 4 3 2 6" xfId="27776" xr:uid="{00000000-0005-0000-0000-0000BB6A0000}"/>
    <cellStyle name="Heading 1 2 2 3 4 3 2 7" xfId="27777" xr:uid="{00000000-0005-0000-0000-0000BC6A0000}"/>
    <cellStyle name="Heading 1 2 2 3 4 3 3" xfId="27778" xr:uid="{00000000-0005-0000-0000-0000BD6A0000}"/>
    <cellStyle name="Heading 1 2 2 3 4 3 3 2" xfId="27779" xr:uid="{00000000-0005-0000-0000-0000BE6A0000}"/>
    <cellStyle name="Heading 1 2 2 3 4 3 3 3" xfId="27780" xr:uid="{00000000-0005-0000-0000-0000BF6A0000}"/>
    <cellStyle name="Heading 1 2 2 3 4 3 3 3 2" xfId="27781" xr:uid="{00000000-0005-0000-0000-0000C06A0000}"/>
    <cellStyle name="Heading 1 2 2 3 4 3 3 4" xfId="27782" xr:uid="{00000000-0005-0000-0000-0000C16A0000}"/>
    <cellStyle name="Heading 1 2 2 3 4 3 4" xfId="27783" xr:uid="{00000000-0005-0000-0000-0000C26A0000}"/>
    <cellStyle name="Heading 1 2 2 3 4 3 4 2" xfId="27784" xr:uid="{00000000-0005-0000-0000-0000C36A0000}"/>
    <cellStyle name="Heading 1 2 2 3 4 3 4 2 2" xfId="27785" xr:uid="{00000000-0005-0000-0000-0000C46A0000}"/>
    <cellStyle name="Heading 1 2 2 3 4 3 5" xfId="27786" xr:uid="{00000000-0005-0000-0000-0000C56A0000}"/>
    <cellStyle name="Heading 1 2 2 3 4 3 6" xfId="27787" xr:uid="{00000000-0005-0000-0000-0000C66A0000}"/>
    <cellStyle name="Heading 1 2 2 3 4 3 7" xfId="27788" xr:uid="{00000000-0005-0000-0000-0000C76A0000}"/>
    <cellStyle name="Heading 1 2 2 3 4 3 8" xfId="27789" xr:uid="{00000000-0005-0000-0000-0000C86A0000}"/>
    <cellStyle name="Heading 1 2 2 3 4 4" xfId="27790" xr:uid="{00000000-0005-0000-0000-0000C96A0000}"/>
    <cellStyle name="Heading 1 2 2 3 4 4 2" xfId="27791" xr:uid="{00000000-0005-0000-0000-0000CA6A0000}"/>
    <cellStyle name="Heading 1 2 2 3 4 4 2 2" xfId="27792" xr:uid="{00000000-0005-0000-0000-0000CB6A0000}"/>
    <cellStyle name="Heading 1 2 2 3 4 4 2 3" xfId="27793" xr:uid="{00000000-0005-0000-0000-0000CC6A0000}"/>
    <cellStyle name="Heading 1 2 2 3 4 4 2 3 2" xfId="27794" xr:uid="{00000000-0005-0000-0000-0000CD6A0000}"/>
    <cellStyle name="Heading 1 2 2 3 4 4 2 4" xfId="27795" xr:uid="{00000000-0005-0000-0000-0000CE6A0000}"/>
    <cellStyle name="Heading 1 2 2 3 4 4 3" xfId="27796" xr:uid="{00000000-0005-0000-0000-0000CF6A0000}"/>
    <cellStyle name="Heading 1 2 2 3 4 4 3 2" xfId="27797" xr:uid="{00000000-0005-0000-0000-0000D06A0000}"/>
    <cellStyle name="Heading 1 2 2 3 4 4 3 2 2" xfId="27798" xr:uid="{00000000-0005-0000-0000-0000D16A0000}"/>
    <cellStyle name="Heading 1 2 2 3 4 4 4" xfId="27799" xr:uid="{00000000-0005-0000-0000-0000D26A0000}"/>
    <cellStyle name="Heading 1 2 2 3 4 4 5" xfId="27800" xr:uid="{00000000-0005-0000-0000-0000D36A0000}"/>
    <cellStyle name="Heading 1 2 2 3 4 4 6" xfId="27801" xr:uid="{00000000-0005-0000-0000-0000D46A0000}"/>
    <cellStyle name="Heading 1 2 2 3 4 4 7" xfId="27802" xr:uid="{00000000-0005-0000-0000-0000D56A0000}"/>
    <cellStyle name="Heading 1 2 2 3 4 5" xfId="27803" xr:uid="{00000000-0005-0000-0000-0000D66A0000}"/>
    <cellStyle name="Heading 1 2 2 3 4 5 2" xfId="27804" xr:uid="{00000000-0005-0000-0000-0000D76A0000}"/>
    <cellStyle name="Heading 1 2 2 3 4 5 3" xfId="27805" xr:uid="{00000000-0005-0000-0000-0000D86A0000}"/>
    <cellStyle name="Heading 1 2 2 3 4 5 3 2" xfId="27806" xr:uid="{00000000-0005-0000-0000-0000D96A0000}"/>
    <cellStyle name="Heading 1 2 2 3 4 6" xfId="27807" xr:uid="{00000000-0005-0000-0000-0000DA6A0000}"/>
    <cellStyle name="Heading 1 2 2 3 4 7" xfId="27808" xr:uid="{00000000-0005-0000-0000-0000DB6A0000}"/>
    <cellStyle name="Heading 1 2 2 3 4 8" xfId="27809" xr:uid="{00000000-0005-0000-0000-0000DC6A0000}"/>
    <cellStyle name="Heading 1 2 2 3 4 9" xfId="27810" xr:uid="{00000000-0005-0000-0000-0000DD6A0000}"/>
    <cellStyle name="Heading 1 2 2 3 5" xfId="175" xr:uid="{00000000-0005-0000-0000-0000DE6A0000}"/>
    <cellStyle name="Heading 1 2 2 3 5 2" xfId="27811" xr:uid="{00000000-0005-0000-0000-0000DF6A0000}"/>
    <cellStyle name="Heading 1 2 2 3 5 2 2" xfId="27812" xr:uid="{00000000-0005-0000-0000-0000E06A0000}"/>
    <cellStyle name="Heading 1 2 2 3 5 2 2 2" xfId="27813" xr:uid="{00000000-0005-0000-0000-0000E16A0000}"/>
    <cellStyle name="Heading 1 2 2 3 5 2 2 2 2" xfId="27814" xr:uid="{00000000-0005-0000-0000-0000E26A0000}"/>
    <cellStyle name="Heading 1 2 2 3 5 2 2 2 2 2" xfId="27815" xr:uid="{00000000-0005-0000-0000-0000E36A0000}"/>
    <cellStyle name="Heading 1 2 2 3 5 2 2 2 2 3" xfId="27816" xr:uid="{00000000-0005-0000-0000-0000E46A0000}"/>
    <cellStyle name="Heading 1 2 2 3 5 2 2 2 2 3 2" xfId="27817" xr:uid="{00000000-0005-0000-0000-0000E56A0000}"/>
    <cellStyle name="Heading 1 2 2 3 5 2 2 2 2 4" xfId="27818" xr:uid="{00000000-0005-0000-0000-0000E66A0000}"/>
    <cellStyle name="Heading 1 2 2 3 5 2 2 2 3" xfId="27819" xr:uid="{00000000-0005-0000-0000-0000E76A0000}"/>
    <cellStyle name="Heading 1 2 2 3 5 2 2 2 3 2" xfId="27820" xr:uid="{00000000-0005-0000-0000-0000E86A0000}"/>
    <cellStyle name="Heading 1 2 2 3 5 2 2 2 3 2 2" xfId="27821" xr:uid="{00000000-0005-0000-0000-0000E96A0000}"/>
    <cellStyle name="Heading 1 2 2 3 5 2 2 2 4" xfId="27822" xr:uid="{00000000-0005-0000-0000-0000EA6A0000}"/>
    <cellStyle name="Heading 1 2 2 3 5 2 2 2 5" xfId="27823" xr:uid="{00000000-0005-0000-0000-0000EB6A0000}"/>
    <cellStyle name="Heading 1 2 2 3 5 2 2 2 6" xfId="27824" xr:uid="{00000000-0005-0000-0000-0000EC6A0000}"/>
    <cellStyle name="Heading 1 2 2 3 5 2 2 2 7" xfId="27825" xr:uid="{00000000-0005-0000-0000-0000ED6A0000}"/>
    <cellStyle name="Heading 1 2 2 3 5 2 2 3" xfId="27826" xr:uid="{00000000-0005-0000-0000-0000EE6A0000}"/>
    <cellStyle name="Heading 1 2 2 3 5 2 2 3 2" xfId="27827" xr:uid="{00000000-0005-0000-0000-0000EF6A0000}"/>
    <cellStyle name="Heading 1 2 2 3 5 2 2 3 3" xfId="27828" xr:uid="{00000000-0005-0000-0000-0000F06A0000}"/>
    <cellStyle name="Heading 1 2 2 3 5 2 2 3 3 2" xfId="27829" xr:uid="{00000000-0005-0000-0000-0000F16A0000}"/>
    <cellStyle name="Heading 1 2 2 3 5 2 2 3 4" xfId="27830" xr:uid="{00000000-0005-0000-0000-0000F26A0000}"/>
    <cellStyle name="Heading 1 2 2 3 5 2 2 4" xfId="27831" xr:uid="{00000000-0005-0000-0000-0000F36A0000}"/>
    <cellStyle name="Heading 1 2 2 3 5 2 2 4 2" xfId="27832" xr:uid="{00000000-0005-0000-0000-0000F46A0000}"/>
    <cellStyle name="Heading 1 2 2 3 5 2 2 4 2 2" xfId="27833" xr:uid="{00000000-0005-0000-0000-0000F56A0000}"/>
    <cellStyle name="Heading 1 2 2 3 5 2 2 5" xfId="27834" xr:uid="{00000000-0005-0000-0000-0000F66A0000}"/>
    <cellStyle name="Heading 1 2 2 3 5 2 2 6" xfId="27835" xr:uid="{00000000-0005-0000-0000-0000F76A0000}"/>
    <cellStyle name="Heading 1 2 2 3 5 2 2 7" xfId="27836" xr:uid="{00000000-0005-0000-0000-0000F86A0000}"/>
    <cellStyle name="Heading 1 2 2 3 5 2 2 8" xfId="27837" xr:uid="{00000000-0005-0000-0000-0000F96A0000}"/>
    <cellStyle name="Heading 1 2 2 3 5 2 3" xfId="27838" xr:uid="{00000000-0005-0000-0000-0000FA6A0000}"/>
    <cellStyle name="Heading 1 2 2 3 5 2 3 2" xfId="27839" xr:uid="{00000000-0005-0000-0000-0000FB6A0000}"/>
    <cellStyle name="Heading 1 2 2 3 5 2 3 2 2" xfId="27840" xr:uid="{00000000-0005-0000-0000-0000FC6A0000}"/>
    <cellStyle name="Heading 1 2 2 3 5 2 3 2 3" xfId="27841" xr:uid="{00000000-0005-0000-0000-0000FD6A0000}"/>
    <cellStyle name="Heading 1 2 2 3 5 2 3 2 3 2" xfId="27842" xr:uid="{00000000-0005-0000-0000-0000FE6A0000}"/>
    <cellStyle name="Heading 1 2 2 3 5 2 3 2 4" xfId="27843" xr:uid="{00000000-0005-0000-0000-0000FF6A0000}"/>
    <cellStyle name="Heading 1 2 2 3 5 2 3 3" xfId="27844" xr:uid="{00000000-0005-0000-0000-0000006B0000}"/>
    <cellStyle name="Heading 1 2 2 3 5 2 3 3 2" xfId="27845" xr:uid="{00000000-0005-0000-0000-0000016B0000}"/>
    <cellStyle name="Heading 1 2 2 3 5 2 3 3 2 2" xfId="27846" xr:uid="{00000000-0005-0000-0000-0000026B0000}"/>
    <cellStyle name="Heading 1 2 2 3 5 2 3 4" xfId="27847" xr:uid="{00000000-0005-0000-0000-0000036B0000}"/>
    <cellStyle name="Heading 1 2 2 3 5 2 3 5" xfId="27848" xr:uid="{00000000-0005-0000-0000-0000046B0000}"/>
    <cellStyle name="Heading 1 2 2 3 5 2 3 6" xfId="27849" xr:uid="{00000000-0005-0000-0000-0000056B0000}"/>
    <cellStyle name="Heading 1 2 2 3 5 2 3 7" xfId="27850" xr:uid="{00000000-0005-0000-0000-0000066B0000}"/>
    <cellStyle name="Heading 1 2 2 3 5 2 4" xfId="27851" xr:uid="{00000000-0005-0000-0000-0000076B0000}"/>
    <cellStyle name="Heading 1 2 2 3 5 2 4 2" xfId="27852" xr:uid="{00000000-0005-0000-0000-0000086B0000}"/>
    <cellStyle name="Heading 1 2 2 3 5 2 4 3" xfId="27853" xr:uid="{00000000-0005-0000-0000-0000096B0000}"/>
    <cellStyle name="Heading 1 2 2 3 5 2 4 3 2" xfId="27854" xr:uid="{00000000-0005-0000-0000-00000A6B0000}"/>
    <cellStyle name="Heading 1 2 2 3 5 2 5" xfId="27855" xr:uid="{00000000-0005-0000-0000-00000B6B0000}"/>
    <cellStyle name="Heading 1 2 2 3 5 3" xfId="27856" xr:uid="{00000000-0005-0000-0000-00000C6B0000}"/>
    <cellStyle name="Heading 1 2 2 3 5 3 2" xfId="27857" xr:uid="{00000000-0005-0000-0000-00000D6B0000}"/>
    <cellStyle name="Heading 1 2 2 3 5 3 2 2" xfId="27858" xr:uid="{00000000-0005-0000-0000-00000E6B0000}"/>
    <cellStyle name="Heading 1 2 2 3 5 3 2 2 2" xfId="27859" xr:uid="{00000000-0005-0000-0000-00000F6B0000}"/>
    <cellStyle name="Heading 1 2 2 3 5 3 2 2 3" xfId="27860" xr:uid="{00000000-0005-0000-0000-0000106B0000}"/>
    <cellStyle name="Heading 1 2 2 3 5 3 2 2 3 2" xfId="27861" xr:uid="{00000000-0005-0000-0000-0000116B0000}"/>
    <cellStyle name="Heading 1 2 2 3 5 3 2 2 4" xfId="27862" xr:uid="{00000000-0005-0000-0000-0000126B0000}"/>
    <cellStyle name="Heading 1 2 2 3 5 3 2 3" xfId="27863" xr:uid="{00000000-0005-0000-0000-0000136B0000}"/>
    <cellStyle name="Heading 1 2 2 3 5 3 2 3 2" xfId="27864" xr:uid="{00000000-0005-0000-0000-0000146B0000}"/>
    <cellStyle name="Heading 1 2 2 3 5 3 2 3 2 2" xfId="27865" xr:uid="{00000000-0005-0000-0000-0000156B0000}"/>
    <cellStyle name="Heading 1 2 2 3 5 3 2 4" xfId="27866" xr:uid="{00000000-0005-0000-0000-0000166B0000}"/>
    <cellStyle name="Heading 1 2 2 3 5 3 2 5" xfId="27867" xr:uid="{00000000-0005-0000-0000-0000176B0000}"/>
    <cellStyle name="Heading 1 2 2 3 5 3 2 6" xfId="27868" xr:uid="{00000000-0005-0000-0000-0000186B0000}"/>
    <cellStyle name="Heading 1 2 2 3 5 3 2 7" xfId="27869" xr:uid="{00000000-0005-0000-0000-0000196B0000}"/>
    <cellStyle name="Heading 1 2 2 3 5 3 3" xfId="27870" xr:uid="{00000000-0005-0000-0000-00001A6B0000}"/>
    <cellStyle name="Heading 1 2 2 3 5 3 3 2" xfId="27871" xr:uid="{00000000-0005-0000-0000-00001B6B0000}"/>
    <cellStyle name="Heading 1 2 2 3 5 3 3 3" xfId="27872" xr:uid="{00000000-0005-0000-0000-00001C6B0000}"/>
    <cellStyle name="Heading 1 2 2 3 5 3 3 3 2" xfId="27873" xr:uid="{00000000-0005-0000-0000-00001D6B0000}"/>
    <cellStyle name="Heading 1 2 2 3 5 3 3 4" xfId="27874" xr:uid="{00000000-0005-0000-0000-00001E6B0000}"/>
    <cellStyle name="Heading 1 2 2 3 5 3 4" xfId="27875" xr:uid="{00000000-0005-0000-0000-00001F6B0000}"/>
    <cellStyle name="Heading 1 2 2 3 5 3 4 2" xfId="27876" xr:uid="{00000000-0005-0000-0000-0000206B0000}"/>
    <cellStyle name="Heading 1 2 2 3 5 3 4 2 2" xfId="27877" xr:uid="{00000000-0005-0000-0000-0000216B0000}"/>
    <cellStyle name="Heading 1 2 2 3 5 3 5" xfId="27878" xr:uid="{00000000-0005-0000-0000-0000226B0000}"/>
    <cellStyle name="Heading 1 2 2 3 5 3 6" xfId="27879" xr:uid="{00000000-0005-0000-0000-0000236B0000}"/>
    <cellStyle name="Heading 1 2 2 3 5 3 7" xfId="27880" xr:uid="{00000000-0005-0000-0000-0000246B0000}"/>
    <cellStyle name="Heading 1 2 2 3 5 3 8" xfId="27881" xr:uid="{00000000-0005-0000-0000-0000256B0000}"/>
    <cellStyle name="Heading 1 2 2 3 5 4" xfId="27882" xr:uid="{00000000-0005-0000-0000-0000266B0000}"/>
    <cellStyle name="Heading 1 2 2 3 5 4 2" xfId="27883" xr:uid="{00000000-0005-0000-0000-0000276B0000}"/>
    <cellStyle name="Heading 1 2 2 3 5 4 2 2" xfId="27884" xr:uid="{00000000-0005-0000-0000-0000286B0000}"/>
    <cellStyle name="Heading 1 2 2 3 5 4 2 3" xfId="27885" xr:uid="{00000000-0005-0000-0000-0000296B0000}"/>
    <cellStyle name="Heading 1 2 2 3 5 4 2 3 2" xfId="27886" xr:uid="{00000000-0005-0000-0000-00002A6B0000}"/>
    <cellStyle name="Heading 1 2 2 3 5 4 2 4" xfId="27887" xr:uid="{00000000-0005-0000-0000-00002B6B0000}"/>
    <cellStyle name="Heading 1 2 2 3 5 4 3" xfId="27888" xr:uid="{00000000-0005-0000-0000-00002C6B0000}"/>
    <cellStyle name="Heading 1 2 2 3 5 4 3 2" xfId="27889" xr:uid="{00000000-0005-0000-0000-00002D6B0000}"/>
    <cellStyle name="Heading 1 2 2 3 5 4 3 2 2" xfId="27890" xr:uid="{00000000-0005-0000-0000-00002E6B0000}"/>
    <cellStyle name="Heading 1 2 2 3 5 4 4" xfId="27891" xr:uid="{00000000-0005-0000-0000-00002F6B0000}"/>
    <cellStyle name="Heading 1 2 2 3 5 4 5" xfId="27892" xr:uid="{00000000-0005-0000-0000-0000306B0000}"/>
    <cellStyle name="Heading 1 2 2 3 5 4 6" xfId="27893" xr:uid="{00000000-0005-0000-0000-0000316B0000}"/>
    <cellStyle name="Heading 1 2 2 3 5 4 7" xfId="27894" xr:uid="{00000000-0005-0000-0000-0000326B0000}"/>
    <cellStyle name="Heading 1 2 2 3 5 5" xfId="27895" xr:uid="{00000000-0005-0000-0000-0000336B0000}"/>
    <cellStyle name="Heading 1 2 2 3 5 5 2" xfId="27896" xr:uid="{00000000-0005-0000-0000-0000346B0000}"/>
    <cellStyle name="Heading 1 2 2 3 5 5 3" xfId="27897" xr:uid="{00000000-0005-0000-0000-0000356B0000}"/>
    <cellStyle name="Heading 1 2 2 3 5 5 3 2" xfId="27898" xr:uid="{00000000-0005-0000-0000-0000366B0000}"/>
    <cellStyle name="Heading 1 2 2 3 5 6" xfId="27899" xr:uid="{00000000-0005-0000-0000-0000376B0000}"/>
    <cellStyle name="Heading 1 2 2 3 5 7" xfId="27900" xr:uid="{00000000-0005-0000-0000-0000386B0000}"/>
    <cellStyle name="Heading 1 2 2 3 5 8" xfId="27901" xr:uid="{00000000-0005-0000-0000-0000396B0000}"/>
    <cellStyle name="Heading 1 2 2 3 5 9" xfId="27902" xr:uid="{00000000-0005-0000-0000-00003A6B0000}"/>
    <cellStyle name="Heading 1 2 2 3 6" xfId="27903" xr:uid="{00000000-0005-0000-0000-00003B6B0000}"/>
    <cellStyle name="Heading 1 2 2 3 6 2" xfId="27904" xr:uid="{00000000-0005-0000-0000-00003C6B0000}"/>
    <cellStyle name="Heading 1 2 2 3 6 2 2" xfId="27905" xr:uid="{00000000-0005-0000-0000-00003D6B0000}"/>
    <cellStyle name="Heading 1 2 2 3 6 2 2 2" xfId="27906" xr:uid="{00000000-0005-0000-0000-00003E6B0000}"/>
    <cellStyle name="Heading 1 2 2 3 6 2 2 3" xfId="27907" xr:uid="{00000000-0005-0000-0000-00003F6B0000}"/>
    <cellStyle name="Heading 1 2 2 3 6 2 2 3 2" xfId="27908" xr:uid="{00000000-0005-0000-0000-0000406B0000}"/>
    <cellStyle name="Heading 1 2 2 3 6 2 2 4" xfId="27909" xr:uid="{00000000-0005-0000-0000-0000416B0000}"/>
    <cellStyle name="Heading 1 2 2 3 6 2 3" xfId="27910" xr:uid="{00000000-0005-0000-0000-0000426B0000}"/>
    <cellStyle name="Heading 1 2 2 3 6 2 3 2" xfId="27911" xr:uid="{00000000-0005-0000-0000-0000436B0000}"/>
    <cellStyle name="Heading 1 2 2 3 6 2 3 2 2" xfId="27912" xr:uid="{00000000-0005-0000-0000-0000446B0000}"/>
    <cellStyle name="Heading 1 2 2 3 6 2 4" xfId="27913" xr:uid="{00000000-0005-0000-0000-0000456B0000}"/>
    <cellStyle name="Heading 1 2 2 3 6 2 5" xfId="27914" xr:uid="{00000000-0005-0000-0000-0000466B0000}"/>
    <cellStyle name="Heading 1 2 2 3 6 2 6" xfId="27915" xr:uid="{00000000-0005-0000-0000-0000476B0000}"/>
    <cellStyle name="Heading 1 2 2 3 6 2 7" xfId="27916" xr:uid="{00000000-0005-0000-0000-0000486B0000}"/>
    <cellStyle name="Heading 1 2 2 3 6 3" xfId="27917" xr:uid="{00000000-0005-0000-0000-0000496B0000}"/>
    <cellStyle name="Heading 1 2 2 3 6 3 2" xfId="27918" xr:uid="{00000000-0005-0000-0000-00004A6B0000}"/>
    <cellStyle name="Heading 1 2 2 3 6 3 3" xfId="27919" xr:uid="{00000000-0005-0000-0000-00004B6B0000}"/>
    <cellStyle name="Heading 1 2 2 3 6 3 3 2" xfId="27920" xr:uid="{00000000-0005-0000-0000-00004C6B0000}"/>
    <cellStyle name="Heading 1 2 2 3 6 3 4" xfId="27921" xr:uid="{00000000-0005-0000-0000-00004D6B0000}"/>
    <cellStyle name="Heading 1 2 2 3 6 4" xfId="27922" xr:uid="{00000000-0005-0000-0000-00004E6B0000}"/>
    <cellStyle name="Heading 1 2 2 3 6 4 2" xfId="27923" xr:uid="{00000000-0005-0000-0000-00004F6B0000}"/>
    <cellStyle name="Heading 1 2 2 3 6 4 2 2" xfId="27924" xr:uid="{00000000-0005-0000-0000-0000506B0000}"/>
    <cellStyle name="Heading 1 2 2 3 6 5" xfId="27925" xr:uid="{00000000-0005-0000-0000-0000516B0000}"/>
    <cellStyle name="Heading 1 2 2 3 6 6" xfId="27926" xr:uid="{00000000-0005-0000-0000-0000526B0000}"/>
    <cellStyle name="Heading 1 2 2 3 6 7" xfId="27927" xr:uid="{00000000-0005-0000-0000-0000536B0000}"/>
    <cellStyle name="Heading 1 2 2 3 6 8" xfId="27928" xr:uid="{00000000-0005-0000-0000-0000546B0000}"/>
    <cellStyle name="Heading 1 2 2 3 7" xfId="27929" xr:uid="{00000000-0005-0000-0000-0000556B0000}"/>
    <cellStyle name="Heading 1 2 2 3 7 2" xfId="27930" xr:uid="{00000000-0005-0000-0000-0000566B0000}"/>
    <cellStyle name="Heading 1 2 2 3 7 2 2" xfId="27931" xr:uid="{00000000-0005-0000-0000-0000576B0000}"/>
    <cellStyle name="Heading 1 2 2 3 7 2 3" xfId="27932" xr:uid="{00000000-0005-0000-0000-0000586B0000}"/>
    <cellStyle name="Heading 1 2 2 3 7 2 3 2" xfId="27933" xr:uid="{00000000-0005-0000-0000-0000596B0000}"/>
    <cellStyle name="Heading 1 2 2 3 7 2 4" xfId="27934" xr:uid="{00000000-0005-0000-0000-00005A6B0000}"/>
    <cellStyle name="Heading 1 2 2 3 7 3" xfId="27935" xr:uid="{00000000-0005-0000-0000-00005B6B0000}"/>
    <cellStyle name="Heading 1 2 2 3 7 3 2" xfId="27936" xr:uid="{00000000-0005-0000-0000-00005C6B0000}"/>
    <cellStyle name="Heading 1 2 2 3 7 3 2 2" xfId="27937" xr:uid="{00000000-0005-0000-0000-00005D6B0000}"/>
    <cellStyle name="Heading 1 2 2 3 7 4" xfId="27938" xr:uid="{00000000-0005-0000-0000-00005E6B0000}"/>
    <cellStyle name="Heading 1 2 2 3 7 5" xfId="27939" xr:uid="{00000000-0005-0000-0000-00005F6B0000}"/>
    <cellStyle name="Heading 1 2 2 3 7 6" xfId="27940" xr:uid="{00000000-0005-0000-0000-0000606B0000}"/>
    <cellStyle name="Heading 1 2 2 3 7 7" xfId="27941" xr:uid="{00000000-0005-0000-0000-0000616B0000}"/>
    <cellStyle name="Heading 1 2 2 3 8" xfId="27942" xr:uid="{00000000-0005-0000-0000-0000626B0000}"/>
    <cellStyle name="Heading 1 2 2 3 8 2" xfId="27943" xr:uid="{00000000-0005-0000-0000-0000636B0000}"/>
    <cellStyle name="Heading 1 2 2 3 8 3" xfId="27944" xr:uid="{00000000-0005-0000-0000-0000646B0000}"/>
    <cellStyle name="Heading 1 2 2 3 8 3 2" xfId="27945" xr:uid="{00000000-0005-0000-0000-0000656B0000}"/>
    <cellStyle name="Heading 1 2 2 3 9" xfId="27946" xr:uid="{00000000-0005-0000-0000-0000666B0000}"/>
    <cellStyle name="Heading 1 2 2 4" xfId="176" xr:uid="{00000000-0005-0000-0000-0000676B0000}"/>
    <cellStyle name="Heading 1 2 2 4 10" xfId="27947" xr:uid="{00000000-0005-0000-0000-0000686B0000}"/>
    <cellStyle name="Heading 1 2 2 4 11" xfId="27948" xr:uid="{00000000-0005-0000-0000-0000696B0000}"/>
    <cellStyle name="Heading 1 2 2 4 12" xfId="27949" xr:uid="{00000000-0005-0000-0000-00006A6B0000}"/>
    <cellStyle name="Heading 1 2 2 4 2" xfId="27950" xr:uid="{00000000-0005-0000-0000-00006B6B0000}"/>
    <cellStyle name="Heading 1 2 2 4 2 2" xfId="27951" xr:uid="{00000000-0005-0000-0000-00006C6B0000}"/>
    <cellStyle name="Heading 1 2 2 4 2 2 10" xfId="27952" xr:uid="{00000000-0005-0000-0000-00006D6B0000}"/>
    <cellStyle name="Heading 1 2 2 4 2 2 11" xfId="27953" xr:uid="{00000000-0005-0000-0000-00006E6B0000}"/>
    <cellStyle name="Heading 1 2 2 4 2 2 2" xfId="27954" xr:uid="{00000000-0005-0000-0000-00006F6B0000}"/>
    <cellStyle name="Heading 1 2 2 4 2 2 2 2" xfId="27955" xr:uid="{00000000-0005-0000-0000-0000706B0000}"/>
    <cellStyle name="Heading 1 2 2 4 2 2 2 2 2" xfId="27956" xr:uid="{00000000-0005-0000-0000-0000716B0000}"/>
    <cellStyle name="Heading 1 2 2 4 2 2 2 2 2 2" xfId="27957" xr:uid="{00000000-0005-0000-0000-0000726B0000}"/>
    <cellStyle name="Heading 1 2 2 4 2 2 2 2 2 2 2" xfId="27958" xr:uid="{00000000-0005-0000-0000-0000736B0000}"/>
    <cellStyle name="Heading 1 2 2 4 2 2 2 2 2 2 2 2" xfId="27959" xr:uid="{00000000-0005-0000-0000-0000746B0000}"/>
    <cellStyle name="Heading 1 2 2 4 2 2 2 2 2 2 2 3" xfId="27960" xr:uid="{00000000-0005-0000-0000-0000756B0000}"/>
    <cellStyle name="Heading 1 2 2 4 2 2 2 2 2 2 2 3 2" xfId="27961" xr:uid="{00000000-0005-0000-0000-0000766B0000}"/>
    <cellStyle name="Heading 1 2 2 4 2 2 2 2 2 2 2 4" xfId="27962" xr:uid="{00000000-0005-0000-0000-0000776B0000}"/>
    <cellStyle name="Heading 1 2 2 4 2 2 2 2 2 2 3" xfId="27963" xr:uid="{00000000-0005-0000-0000-0000786B0000}"/>
    <cellStyle name="Heading 1 2 2 4 2 2 2 2 2 2 3 2" xfId="27964" xr:uid="{00000000-0005-0000-0000-0000796B0000}"/>
    <cellStyle name="Heading 1 2 2 4 2 2 2 2 2 2 3 2 2" xfId="27965" xr:uid="{00000000-0005-0000-0000-00007A6B0000}"/>
    <cellStyle name="Heading 1 2 2 4 2 2 2 2 2 2 4" xfId="27966" xr:uid="{00000000-0005-0000-0000-00007B6B0000}"/>
    <cellStyle name="Heading 1 2 2 4 2 2 2 2 2 2 5" xfId="27967" xr:uid="{00000000-0005-0000-0000-00007C6B0000}"/>
    <cellStyle name="Heading 1 2 2 4 2 2 2 2 2 2 6" xfId="27968" xr:uid="{00000000-0005-0000-0000-00007D6B0000}"/>
    <cellStyle name="Heading 1 2 2 4 2 2 2 2 2 2 7" xfId="27969" xr:uid="{00000000-0005-0000-0000-00007E6B0000}"/>
    <cellStyle name="Heading 1 2 2 4 2 2 2 2 2 3" xfId="27970" xr:uid="{00000000-0005-0000-0000-00007F6B0000}"/>
    <cellStyle name="Heading 1 2 2 4 2 2 2 2 2 3 2" xfId="27971" xr:uid="{00000000-0005-0000-0000-0000806B0000}"/>
    <cellStyle name="Heading 1 2 2 4 2 2 2 2 2 3 3" xfId="27972" xr:uid="{00000000-0005-0000-0000-0000816B0000}"/>
    <cellStyle name="Heading 1 2 2 4 2 2 2 2 2 3 3 2" xfId="27973" xr:uid="{00000000-0005-0000-0000-0000826B0000}"/>
    <cellStyle name="Heading 1 2 2 4 2 2 2 2 2 3 4" xfId="27974" xr:uid="{00000000-0005-0000-0000-0000836B0000}"/>
    <cellStyle name="Heading 1 2 2 4 2 2 2 2 2 4" xfId="27975" xr:uid="{00000000-0005-0000-0000-0000846B0000}"/>
    <cellStyle name="Heading 1 2 2 4 2 2 2 2 2 4 2" xfId="27976" xr:uid="{00000000-0005-0000-0000-0000856B0000}"/>
    <cellStyle name="Heading 1 2 2 4 2 2 2 2 2 4 2 2" xfId="27977" xr:uid="{00000000-0005-0000-0000-0000866B0000}"/>
    <cellStyle name="Heading 1 2 2 4 2 2 2 2 2 5" xfId="27978" xr:uid="{00000000-0005-0000-0000-0000876B0000}"/>
    <cellStyle name="Heading 1 2 2 4 2 2 2 2 2 6" xfId="27979" xr:uid="{00000000-0005-0000-0000-0000886B0000}"/>
    <cellStyle name="Heading 1 2 2 4 2 2 2 2 2 7" xfId="27980" xr:uid="{00000000-0005-0000-0000-0000896B0000}"/>
    <cellStyle name="Heading 1 2 2 4 2 2 2 2 2 8" xfId="27981" xr:uid="{00000000-0005-0000-0000-00008A6B0000}"/>
    <cellStyle name="Heading 1 2 2 4 2 2 2 2 3" xfId="27982" xr:uid="{00000000-0005-0000-0000-00008B6B0000}"/>
    <cellStyle name="Heading 1 2 2 4 2 2 2 2 3 2" xfId="27983" xr:uid="{00000000-0005-0000-0000-00008C6B0000}"/>
    <cellStyle name="Heading 1 2 2 4 2 2 2 2 3 2 2" xfId="27984" xr:uid="{00000000-0005-0000-0000-00008D6B0000}"/>
    <cellStyle name="Heading 1 2 2 4 2 2 2 2 3 2 3" xfId="27985" xr:uid="{00000000-0005-0000-0000-00008E6B0000}"/>
    <cellStyle name="Heading 1 2 2 4 2 2 2 2 3 2 3 2" xfId="27986" xr:uid="{00000000-0005-0000-0000-00008F6B0000}"/>
    <cellStyle name="Heading 1 2 2 4 2 2 2 2 3 2 4" xfId="27987" xr:uid="{00000000-0005-0000-0000-0000906B0000}"/>
    <cellStyle name="Heading 1 2 2 4 2 2 2 2 3 3" xfId="27988" xr:uid="{00000000-0005-0000-0000-0000916B0000}"/>
    <cellStyle name="Heading 1 2 2 4 2 2 2 2 3 3 2" xfId="27989" xr:uid="{00000000-0005-0000-0000-0000926B0000}"/>
    <cellStyle name="Heading 1 2 2 4 2 2 2 2 3 3 2 2" xfId="27990" xr:uid="{00000000-0005-0000-0000-0000936B0000}"/>
    <cellStyle name="Heading 1 2 2 4 2 2 2 2 3 4" xfId="27991" xr:uid="{00000000-0005-0000-0000-0000946B0000}"/>
    <cellStyle name="Heading 1 2 2 4 2 2 2 2 3 5" xfId="27992" xr:uid="{00000000-0005-0000-0000-0000956B0000}"/>
    <cellStyle name="Heading 1 2 2 4 2 2 2 2 3 6" xfId="27993" xr:uid="{00000000-0005-0000-0000-0000966B0000}"/>
    <cellStyle name="Heading 1 2 2 4 2 2 2 2 3 7" xfId="27994" xr:uid="{00000000-0005-0000-0000-0000976B0000}"/>
    <cellStyle name="Heading 1 2 2 4 2 2 2 2 4" xfId="27995" xr:uid="{00000000-0005-0000-0000-0000986B0000}"/>
    <cellStyle name="Heading 1 2 2 4 2 2 2 2 4 2" xfId="27996" xr:uid="{00000000-0005-0000-0000-0000996B0000}"/>
    <cellStyle name="Heading 1 2 2 4 2 2 2 2 4 3" xfId="27997" xr:uid="{00000000-0005-0000-0000-00009A6B0000}"/>
    <cellStyle name="Heading 1 2 2 4 2 2 2 2 4 3 2" xfId="27998" xr:uid="{00000000-0005-0000-0000-00009B6B0000}"/>
    <cellStyle name="Heading 1 2 2 4 2 2 2 2 5" xfId="27999" xr:uid="{00000000-0005-0000-0000-00009C6B0000}"/>
    <cellStyle name="Heading 1 2 2 4 2 2 2 3" xfId="28000" xr:uid="{00000000-0005-0000-0000-00009D6B0000}"/>
    <cellStyle name="Heading 1 2 2 4 2 2 2 3 2" xfId="28001" xr:uid="{00000000-0005-0000-0000-00009E6B0000}"/>
    <cellStyle name="Heading 1 2 2 4 2 2 2 3 2 2" xfId="28002" xr:uid="{00000000-0005-0000-0000-00009F6B0000}"/>
    <cellStyle name="Heading 1 2 2 4 2 2 2 3 2 2 2" xfId="28003" xr:uid="{00000000-0005-0000-0000-0000A06B0000}"/>
    <cellStyle name="Heading 1 2 2 4 2 2 2 3 2 2 3" xfId="28004" xr:uid="{00000000-0005-0000-0000-0000A16B0000}"/>
    <cellStyle name="Heading 1 2 2 4 2 2 2 3 2 2 3 2" xfId="28005" xr:uid="{00000000-0005-0000-0000-0000A26B0000}"/>
    <cellStyle name="Heading 1 2 2 4 2 2 2 3 2 2 4" xfId="28006" xr:uid="{00000000-0005-0000-0000-0000A36B0000}"/>
    <cellStyle name="Heading 1 2 2 4 2 2 2 3 2 3" xfId="28007" xr:uid="{00000000-0005-0000-0000-0000A46B0000}"/>
    <cellStyle name="Heading 1 2 2 4 2 2 2 3 2 3 2" xfId="28008" xr:uid="{00000000-0005-0000-0000-0000A56B0000}"/>
    <cellStyle name="Heading 1 2 2 4 2 2 2 3 2 3 2 2" xfId="28009" xr:uid="{00000000-0005-0000-0000-0000A66B0000}"/>
    <cellStyle name="Heading 1 2 2 4 2 2 2 3 2 4" xfId="28010" xr:uid="{00000000-0005-0000-0000-0000A76B0000}"/>
    <cellStyle name="Heading 1 2 2 4 2 2 2 3 2 5" xfId="28011" xr:uid="{00000000-0005-0000-0000-0000A86B0000}"/>
    <cellStyle name="Heading 1 2 2 4 2 2 2 3 2 6" xfId="28012" xr:uid="{00000000-0005-0000-0000-0000A96B0000}"/>
    <cellStyle name="Heading 1 2 2 4 2 2 2 3 2 7" xfId="28013" xr:uid="{00000000-0005-0000-0000-0000AA6B0000}"/>
    <cellStyle name="Heading 1 2 2 4 2 2 2 3 3" xfId="28014" xr:uid="{00000000-0005-0000-0000-0000AB6B0000}"/>
    <cellStyle name="Heading 1 2 2 4 2 2 2 3 3 2" xfId="28015" xr:uid="{00000000-0005-0000-0000-0000AC6B0000}"/>
    <cellStyle name="Heading 1 2 2 4 2 2 2 3 3 3" xfId="28016" xr:uid="{00000000-0005-0000-0000-0000AD6B0000}"/>
    <cellStyle name="Heading 1 2 2 4 2 2 2 3 3 3 2" xfId="28017" xr:uid="{00000000-0005-0000-0000-0000AE6B0000}"/>
    <cellStyle name="Heading 1 2 2 4 2 2 2 3 3 4" xfId="28018" xr:uid="{00000000-0005-0000-0000-0000AF6B0000}"/>
    <cellStyle name="Heading 1 2 2 4 2 2 2 3 4" xfId="28019" xr:uid="{00000000-0005-0000-0000-0000B06B0000}"/>
    <cellStyle name="Heading 1 2 2 4 2 2 2 3 4 2" xfId="28020" xr:uid="{00000000-0005-0000-0000-0000B16B0000}"/>
    <cellStyle name="Heading 1 2 2 4 2 2 2 3 4 2 2" xfId="28021" xr:uid="{00000000-0005-0000-0000-0000B26B0000}"/>
    <cellStyle name="Heading 1 2 2 4 2 2 2 3 5" xfId="28022" xr:uid="{00000000-0005-0000-0000-0000B36B0000}"/>
    <cellStyle name="Heading 1 2 2 4 2 2 2 3 6" xfId="28023" xr:uid="{00000000-0005-0000-0000-0000B46B0000}"/>
    <cellStyle name="Heading 1 2 2 4 2 2 2 3 7" xfId="28024" xr:uid="{00000000-0005-0000-0000-0000B56B0000}"/>
    <cellStyle name="Heading 1 2 2 4 2 2 2 3 8" xfId="28025" xr:uid="{00000000-0005-0000-0000-0000B66B0000}"/>
    <cellStyle name="Heading 1 2 2 4 2 2 2 4" xfId="28026" xr:uid="{00000000-0005-0000-0000-0000B76B0000}"/>
    <cellStyle name="Heading 1 2 2 4 2 2 2 4 2" xfId="28027" xr:uid="{00000000-0005-0000-0000-0000B86B0000}"/>
    <cellStyle name="Heading 1 2 2 4 2 2 2 4 2 2" xfId="28028" xr:uid="{00000000-0005-0000-0000-0000B96B0000}"/>
    <cellStyle name="Heading 1 2 2 4 2 2 2 4 2 3" xfId="28029" xr:uid="{00000000-0005-0000-0000-0000BA6B0000}"/>
    <cellStyle name="Heading 1 2 2 4 2 2 2 4 2 3 2" xfId="28030" xr:uid="{00000000-0005-0000-0000-0000BB6B0000}"/>
    <cellStyle name="Heading 1 2 2 4 2 2 2 4 2 4" xfId="28031" xr:uid="{00000000-0005-0000-0000-0000BC6B0000}"/>
    <cellStyle name="Heading 1 2 2 4 2 2 2 4 3" xfId="28032" xr:uid="{00000000-0005-0000-0000-0000BD6B0000}"/>
    <cellStyle name="Heading 1 2 2 4 2 2 2 4 3 2" xfId="28033" xr:uid="{00000000-0005-0000-0000-0000BE6B0000}"/>
    <cellStyle name="Heading 1 2 2 4 2 2 2 4 3 2 2" xfId="28034" xr:uid="{00000000-0005-0000-0000-0000BF6B0000}"/>
    <cellStyle name="Heading 1 2 2 4 2 2 2 4 4" xfId="28035" xr:uid="{00000000-0005-0000-0000-0000C06B0000}"/>
    <cellStyle name="Heading 1 2 2 4 2 2 2 4 5" xfId="28036" xr:uid="{00000000-0005-0000-0000-0000C16B0000}"/>
    <cellStyle name="Heading 1 2 2 4 2 2 2 4 6" xfId="28037" xr:uid="{00000000-0005-0000-0000-0000C26B0000}"/>
    <cellStyle name="Heading 1 2 2 4 2 2 2 4 7" xfId="28038" xr:uid="{00000000-0005-0000-0000-0000C36B0000}"/>
    <cellStyle name="Heading 1 2 2 4 2 2 2 5" xfId="28039" xr:uid="{00000000-0005-0000-0000-0000C46B0000}"/>
    <cellStyle name="Heading 1 2 2 4 2 2 2 5 2" xfId="28040" xr:uid="{00000000-0005-0000-0000-0000C56B0000}"/>
    <cellStyle name="Heading 1 2 2 4 2 2 2 5 3" xfId="28041" xr:uid="{00000000-0005-0000-0000-0000C66B0000}"/>
    <cellStyle name="Heading 1 2 2 4 2 2 2 5 3 2" xfId="28042" xr:uid="{00000000-0005-0000-0000-0000C76B0000}"/>
    <cellStyle name="Heading 1 2 2 4 2 2 2 6" xfId="28043" xr:uid="{00000000-0005-0000-0000-0000C86B0000}"/>
    <cellStyle name="Heading 1 2 2 4 2 2 2 7" xfId="28044" xr:uid="{00000000-0005-0000-0000-0000C96B0000}"/>
    <cellStyle name="Heading 1 2 2 4 2 2 2 8" xfId="28045" xr:uid="{00000000-0005-0000-0000-0000CA6B0000}"/>
    <cellStyle name="Heading 1 2 2 4 2 2 2 9" xfId="28046" xr:uid="{00000000-0005-0000-0000-0000CB6B0000}"/>
    <cellStyle name="Heading 1 2 2 4 2 2 3" xfId="28047" xr:uid="{00000000-0005-0000-0000-0000CC6B0000}"/>
    <cellStyle name="Heading 1 2 2 4 2 2 3 2" xfId="28048" xr:uid="{00000000-0005-0000-0000-0000CD6B0000}"/>
    <cellStyle name="Heading 1 2 2 4 2 2 3 2 2" xfId="28049" xr:uid="{00000000-0005-0000-0000-0000CE6B0000}"/>
    <cellStyle name="Heading 1 2 2 4 2 2 3 2 2 2" xfId="28050" xr:uid="{00000000-0005-0000-0000-0000CF6B0000}"/>
    <cellStyle name="Heading 1 2 2 4 2 2 3 2 2 2 2" xfId="28051" xr:uid="{00000000-0005-0000-0000-0000D06B0000}"/>
    <cellStyle name="Heading 1 2 2 4 2 2 3 2 2 2 3" xfId="28052" xr:uid="{00000000-0005-0000-0000-0000D16B0000}"/>
    <cellStyle name="Heading 1 2 2 4 2 2 3 2 2 2 3 2" xfId="28053" xr:uid="{00000000-0005-0000-0000-0000D26B0000}"/>
    <cellStyle name="Heading 1 2 2 4 2 2 3 2 2 2 4" xfId="28054" xr:uid="{00000000-0005-0000-0000-0000D36B0000}"/>
    <cellStyle name="Heading 1 2 2 4 2 2 3 2 2 3" xfId="28055" xr:uid="{00000000-0005-0000-0000-0000D46B0000}"/>
    <cellStyle name="Heading 1 2 2 4 2 2 3 2 2 3 2" xfId="28056" xr:uid="{00000000-0005-0000-0000-0000D56B0000}"/>
    <cellStyle name="Heading 1 2 2 4 2 2 3 2 2 3 2 2" xfId="28057" xr:uid="{00000000-0005-0000-0000-0000D66B0000}"/>
    <cellStyle name="Heading 1 2 2 4 2 2 3 2 2 4" xfId="28058" xr:uid="{00000000-0005-0000-0000-0000D76B0000}"/>
    <cellStyle name="Heading 1 2 2 4 2 2 3 2 2 5" xfId="28059" xr:uid="{00000000-0005-0000-0000-0000D86B0000}"/>
    <cellStyle name="Heading 1 2 2 4 2 2 3 2 2 6" xfId="28060" xr:uid="{00000000-0005-0000-0000-0000D96B0000}"/>
    <cellStyle name="Heading 1 2 2 4 2 2 3 2 2 7" xfId="28061" xr:uid="{00000000-0005-0000-0000-0000DA6B0000}"/>
    <cellStyle name="Heading 1 2 2 4 2 2 3 2 3" xfId="28062" xr:uid="{00000000-0005-0000-0000-0000DB6B0000}"/>
    <cellStyle name="Heading 1 2 2 4 2 2 3 2 3 2" xfId="28063" xr:uid="{00000000-0005-0000-0000-0000DC6B0000}"/>
    <cellStyle name="Heading 1 2 2 4 2 2 3 2 3 3" xfId="28064" xr:uid="{00000000-0005-0000-0000-0000DD6B0000}"/>
    <cellStyle name="Heading 1 2 2 4 2 2 3 2 3 3 2" xfId="28065" xr:uid="{00000000-0005-0000-0000-0000DE6B0000}"/>
    <cellStyle name="Heading 1 2 2 4 2 2 3 2 3 4" xfId="28066" xr:uid="{00000000-0005-0000-0000-0000DF6B0000}"/>
    <cellStyle name="Heading 1 2 2 4 2 2 3 2 4" xfId="28067" xr:uid="{00000000-0005-0000-0000-0000E06B0000}"/>
    <cellStyle name="Heading 1 2 2 4 2 2 3 2 4 2" xfId="28068" xr:uid="{00000000-0005-0000-0000-0000E16B0000}"/>
    <cellStyle name="Heading 1 2 2 4 2 2 3 2 4 2 2" xfId="28069" xr:uid="{00000000-0005-0000-0000-0000E26B0000}"/>
    <cellStyle name="Heading 1 2 2 4 2 2 3 2 5" xfId="28070" xr:uid="{00000000-0005-0000-0000-0000E36B0000}"/>
    <cellStyle name="Heading 1 2 2 4 2 2 3 2 6" xfId="28071" xr:uid="{00000000-0005-0000-0000-0000E46B0000}"/>
    <cellStyle name="Heading 1 2 2 4 2 2 3 2 7" xfId="28072" xr:uid="{00000000-0005-0000-0000-0000E56B0000}"/>
    <cellStyle name="Heading 1 2 2 4 2 2 3 2 8" xfId="28073" xr:uid="{00000000-0005-0000-0000-0000E66B0000}"/>
    <cellStyle name="Heading 1 2 2 4 2 2 3 3" xfId="28074" xr:uid="{00000000-0005-0000-0000-0000E76B0000}"/>
    <cellStyle name="Heading 1 2 2 4 2 2 3 3 2" xfId="28075" xr:uid="{00000000-0005-0000-0000-0000E86B0000}"/>
    <cellStyle name="Heading 1 2 2 4 2 2 3 3 2 2" xfId="28076" xr:uid="{00000000-0005-0000-0000-0000E96B0000}"/>
    <cellStyle name="Heading 1 2 2 4 2 2 3 3 2 3" xfId="28077" xr:uid="{00000000-0005-0000-0000-0000EA6B0000}"/>
    <cellStyle name="Heading 1 2 2 4 2 2 3 3 2 3 2" xfId="28078" xr:uid="{00000000-0005-0000-0000-0000EB6B0000}"/>
    <cellStyle name="Heading 1 2 2 4 2 2 3 3 2 4" xfId="28079" xr:uid="{00000000-0005-0000-0000-0000EC6B0000}"/>
    <cellStyle name="Heading 1 2 2 4 2 2 3 3 3" xfId="28080" xr:uid="{00000000-0005-0000-0000-0000ED6B0000}"/>
    <cellStyle name="Heading 1 2 2 4 2 2 3 3 3 2" xfId="28081" xr:uid="{00000000-0005-0000-0000-0000EE6B0000}"/>
    <cellStyle name="Heading 1 2 2 4 2 2 3 3 3 2 2" xfId="28082" xr:uid="{00000000-0005-0000-0000-0000EF6B0000}"/>
    <cellStyle name="Heading 1 2 2 4 2 2 3 3 4" xfId="28083" xr:uid="{00000000-0005-0000-0000-0000F06B0000}"/>
    <cellStyle name="Heading 1 2 2 4 2 2 3 3 5" xfId="28084" xr:uid="{00000000-0005-0000-0000-0000F16B0000}"/>
    <cellStyle name="Heading 1 2 2 4 2 2 3 3 6" xfId="28085" xr:uid="{00000000-0005-0000-0000-0000F26B0000}"/>
    <cellStyle name="Heading 1 2 2 4 2 2 3 3 7" xfId="28086" xr:uid="{00000000-0005-0000-0000-0000F36B0000}"/>
    <cellStyle name="Heading 1 2 2 4 2 2 3 4" xfId="28087" xr:uid="{00000000-0005-0000-0000-0000F46B0000}"/>
    <cellStyle name="Heading 1 2 2 4 2 2 3 4 2" xfId="28088" xr:uid="{00000000-0005-0000-0000-0000F56B0000}"/>
    <cellStyle name="Heading 1 2 2 4 2 2 3 4 3" xfId="28089" xr:uid="{00000000-0005-0000-0000-0000F66B0000}"/>
    <cellStyle name="Heading 1 2 2 4 2 2 3 4 3 2" xfId="28090" xr:uid="{00000000-0005-0000-0000-0000F76B0000}"/>
    <cellStyle name="Heading 1 2 2 4 2 2 3 5" xfId="28091" xr:uid="{00000000-0005-0000-0000-0000F86B0000}"/>
    <cellStyle name="Heading 1 2 2 4 2 2 4" xfId="28092" xr:uid="{00000000-0005-0000-0000-0000F96B0000}"/>
    <cellStyle name="Heading 1 2 2 4 2 2 4 2" xfId="28093" xr:uid="{00000000-0005-0000-0000-0000FA6B0000}"/>
    <cellStyle name="Heading 1 2 2 4 2 2 4 2 2" xfId="28094" xr:uid="{00000000-0005-0000-0000-0000FB6B0000}"/>
    <cellStyle name="Heading 1 2 2 4 2 2 4 2 2 2" xfId="28095" xr:uid="{00000000-0005-0000-0000-0000FC6B0000}"/>
    <cellStyle name="Heading 1 2 2 4 2 2 4 2 2 2 2" xfId="28096" xr:uid="{00000000-0005-0000-0000-0000FD6B0000}"/>
    <cellStyle name="Heading 1 2 2 4 2 2 4 2 2 2 2 2" xfId="28097" xr:uid="{00000000-0005-0000-0000-0000FE6B0000}"/>
    <cellStyle name="Heading 1 2 2 4 2 2 4 2 2 2 2 3" xfId="28098" xr:uid="{00000000-0005-0000-0000-0000FF6B0000}"/>
    <cellStyle name="Heading 1 2 2 4 2 2 4 2 2 2 2 3 2" xfId="28099" xr:uid="{00000000-0005-0000-0000-0000006C0000}"/>
    <cellStyle name="Heading 1 2 2 4 2 2 4 2 2 2 2 4" xfId="28100" xr:uid="{00000000-0005-0000-0000-0000016C0000}"/>
    <cellStyle name="Heading 1 2 2 4 2 2 4 2 2 2 3" xfId="28101" xr:uid="{00000000-0005-0000-0000-0000026C0000}"/>
    <cellStyle name="Heading 1 2 2 4 2 2 4 2 2 2 3 2" xfId="28102" xr:uid="{00000000-0005-0000-0000-0000036C0000}"/>
    <cellStyle name="Heading 1 2 2 4 2 2 4 2 2 2 3 2 2" xfId="28103" xr:uid="{00000000-0005-0000-0000-0000046C0000}"/>
    <cellStyle name="Heading 1 2 2 4 2 2 4 2 2 2 4" xfId="28104" xr:uid="{00000000-0005-0000-0000-0000056C0000}"/>
    <cellStyle name="Heading 1 2 2 4 2 2 4 2 2 2 5" xfId="28105" xr:uid="{00000000-0005-0000-0000-0000066C0000}"/>
    <cellStyle name="Heading 1 2 2 4 2 2 4 2 2 2 6" xfId="28106" xr:uid="{00000000-0005-0000-0000-0000076C0000}"/>
    <cellStyle name="Heading 1 2 2 4 2 2 4 2 2 2 7" xfId="28107" xr:uid="{00000000-0005-0000-0000-0000086C0000}"/>
    <cellStyle name="Heading 1 2 2 4 2 2 4 2 2 3" xfId="28108" xr:uid="{00000000-0005-0000-0000-0000096C0000}"/>
    <cellStyle name="Heading 1 2 2 4 2 2 4 2 2 3 2" xfId="28109" xr:uid="{00000000-0005-0000-0000-00000A6C0000}"/>
    <cellStyle name="Heading 1 2 2 4 2 2 4 2 2 3 3" xfId="28110" xr:uid="{00000000-0005-0000-0000-00000B6C0000}"/>
    <cellStyle name="Heading 1 2 2 4 2 2 4 2 2 3 3 2" xfId="28111" xr:uid="{00000000-0005-0000-0000-00000C6C0000}"/>
    <cellStyle name="Heading 1 2 2 4 2 2 4 2 2 3 4" xfId="28112" xr:uid="{00000000-0005-0000-0000-00000D6C0000}"/>
    <cellStyle name="Heading 1 2 2 4 2 2 4 2 2 4" xfId="28113" xr:uid="{00000000-0005-0000-0000-00000E6C0000}"/>
    <cellStyle name="Heading 1 2 2 4 2 2 4 2 2 4 2" xfId="28114" xr:uid="{00000000-0005-0000-0000-00000F6C0000}"/>
    <cellStyle name="Heading 1 2 2 4 2 2 4 2 2 4 2 2" xfId="28115" xr:uid="{00000000-0005-0000-0000-0000106C0000}"/>
    <cellStyle name="Heading 1 2 2 4 2 2 4 2 2 5" xfId="28116" xr:uid="{00000000-0005-0000-0000-0000116C0000}"/>
    <cellStyle name="Heading 1 2 2 4 2 2 4 2 2 6" xfId="28117" xr:uid="{00000000-0005-0000-0000-0000126C0000}"/>
    <cellStyle name="Heading 1 2 2 4 2 2 4 2 2 7" xfId="28118" xr:uid="{00000000-0005-0000-0000-0000136C0000}"/>
    <cellStyle name="Heading 1 2 2 4 2 2 4 2 2 8" xfId="28119" xr:uid="{00000000-0005-0000-0000-0000146C0000}"/>
    <cellStyle name="Heading 1 2 2 4 2 2 4 2 3" xfId="28120" xr:uid="{00000000-0005-0000-0000-0000156C0000}"/>
    <cellStyle name="Heading 1 2 2 4 2 2 4 2 3 2" xfId="28121" xr:uid="{00000000-0005-0000-0000-0000166C0000}"/>
    <cellStyle name="Heading 1 2 2 4 2 2 4 2 3 2 2" xfId="28122" xr:uid="{00000000-0005-0000-0000-0000176C0000}"/>
    <cellStyle name="Heading 1 2 2 4 2 2 4 2 3 2 3" xfId="28123" xr:uid="{00000000-0005-0000-0000-0000186C0000}"/>
    <cellStyle name="Heading 1 2 2 4 2 2 4 2 3 2 3 2" xfId="28124" xr:uid="{00000000-0005-0000-0000-0000196C0000}"/>
    <cellStyle name="Heading 1 2 2 4 2 2 4 2 3 2 4" xfId="28125" xr:uid="{00000000-0005-0000-0000-00001A6C0000}"/>
    <cellStyle name="Heading 1 2 2 4 2 2 4 2 3 3" xfId="28126" xr:uid="{00000000-0005-0000-0000-00001B6C0000}"/>
    <cellStyle name="Heading 1 2 2 4 2 2 4 2 3 3 2" xfId="28127" xr:uid="{00000000-0005-0000-0000-00001C6C0000}"/>
    <cellStyle name="Heading 1 2 2 4 2 2 4 2 3 3 2 2" xfId="28128" xr:uid="{00000000-0005-0000-0000-00001D6C0000}"/>
    <cellStyle name="Heading 1 2 2 4 2 2 4 2 3 4" xfId="28129" xr:uid="{00000000-0005-0000-0000-00001E6C0000}"/>
    <cellStyle name="Heading 1 2 2 4 2 2 4 2 3 5" xfId="28130" xr:uid="{00000000-0005-0000-0000-00001F6C0000}"/>
    <cellStyle name="Heading 1 2 2 4 2 2 4 2 3 6" xfId="28131" xr:uid="{00000000-0005-0000-0000-0000206C0000}"/>
    <cellStyle name="Heading 1 2 2 4 2 2 4 2 3 7" xfId="28132" xr:uid="{00000000-0005-0000-0000-0000216C0000}"/>
    <cellStyle name="Heading 1 2 2 4 2 2 4 2 4" xfId="28133" xr:uid="{00000000-0005-0000-0000-0000226C0000}"/>
    <cellStyle name="Heading 1 2 2 4 2 2 4 2 4 2" xfId="28134" xr:uid="{00000000-0005-0000-0000-0000236C0000}"/>
    <cellStyle name="Heading 1 2 2 4 2 2 4 2 4 3" xfId="28135" xr:uid="{00000000-0005-0000-0000-0000246C0000}"/>
    <cellStyle name="Heading 1 2 2 4 2 2 4 2 4 3 2" xfId="28136" xr:uid="{00000000-0005-0000-0000-0000256C0000}"/>
    <cellStyle name="Heading 1 2 2 4 2 2 4 2 5" xfId="28137" xr:uid="{00000000-0005-0000-0000-0000266C0000}"/>
    <cellStyle name="Heading 1 2 2 4 2 2 4 3" xfId="28138" xr:uid="{00000000-0005-0000-0000-0000276C0000}"/>
    <cellStyle name="Heading 1 2 2 4 2 2 4 3 2" xfId="28139" xr:uid="{00000000-0005-0000-0000-0000286C0000}"/>
    <cellStyle name="Heading 1 2 2 4 2 2 4 3 2 2" xfId="28140" xr:uid="{00000000-0005-0000-0000-0000296C0000}"/>
    <cellStyle name="Heading 1 2 2 4 2 2 4 3 2 2 2" xfId="28141" xr:uid="{00000000-0005-0000-0000-00002A6C0000}"/>
    <cellStyle name="Heading 1 2 2 4 2 2 4 3 2 2 3" xfId="28142" xr:uid="{00000000-0005-0000-0000-00002B6C0000}"/>
    <cellStyle name="Heading 1 2 2 4 2 2 4 3 2 2 3 2" xfId="28143" xr:uid="{00000000-0005-0000-0000-00002C6C0000}"/>
    <cellStyle name="Heading 1 2 2 4 2 2 4 3 2 2 4" xfId="28144" xr:uid="{00000000-0005-0000-0000-00002D6C0000}"/>
    <cellStyle name="Heading 1 2 2 4 2 2 4 3 2 3" xfId="28145" xr:uid="{00000000-0005-0000-0000-00002E6C0000}"/>
    <cellStyle name="Heading 1 2 2 4 2 2 4 3 2 3 2" xfId="28146" xr:uid="{00000000-0005-0000-0000-00002F6C0000}"/>
    <cellStyle name="Heading 1 2 2 4 2 2 4 3 2 3 2 2" xfId="28147" xr:uid="{00000000-0005-0000-0000-0000306C0000}"/>
    <cellStyle name="Heading 1 2 2 4 2 2 4 3 2 4" xfId="28148" xr:uid="{00000000-0005-0000-0000-0000316C0000}"/>
    <cellStyle name="Heading 1 2 2 4 2 2 4 3 2 5" xfId="28149" xr:uid="{00000000-0005-0000-0000-0000326C0000}"/>
    <cellStyle name="Heading 1 2 2 4 2 2 4 3 2 6" xfId="28150" xr:uid="{00000000-0005-0000-0000-0000336C0000}"/>
    <cellStyle name="Heading 1 2 2 4 2 2 4 3 2 7" xfId="28151" xr:uid="{00000000-0005-0000-0000-0000346C0000}"/>
    <cellStyle name="Heading 1 2 2 4 2 2 4 3 3" xfId="28152" xr:uid="{00000000-0005-0000-0000-0000356C0000}"/>
    <cellStyle name="Heading 1 2 2 4 2 2 4 3 3 2" xfId="28153" xr:uid="{00000000-0005-0000-0000-0000366C0000}"/>
    <cellStyle name="Heading 1 2 2 4 2 2 4 3 3 3" xfId="28154" xr:uid="{00000000-0005-0000-0000-0000376C0000}"/>
    <cellStyle name="Heading 1 2 2 4 2 2 4 3 3 3 2" xfId="28155" xr:uid="{00000000-0005-0000-0000-0000386C0000}"/>
    <cellStyle name="Heading 1 2 2 4 2 2 4 3 3 4" xfId="28156" xr:uid="{00000000-0005-0000-0000-0000396C0000}"/>
    <cellStyle name="Heading 1 2 2 4 2 2 4 3 4" xfId="28157" xr:uid="{00000000-0005-0000-0000-00003A6C0000}"/>
    <cellStyle name="Heading 1 2 2 4 2 2 4 3 4 2" xfId="28158" xr:uid="{00000000-0005-0000-0000-00003B6C0000}"/>
    <cellStyle name="Heading 1 2 2 4 2 2 4 3 4 2 2" xfId="28159" xr:uid="{00000000-0005-0000-0000-00003C6C0000}"/>
    <cellStyle name="Heading 1 2 2 4 2 2 4 3 5" xfId="28160" xr:uid="{00000000-0005-0000-0000-00003D6C0000}"/>
    <cellStyle name="Heading 1 2 2 4 2 2 4 3 6" xfId="28161" xr:uid="{00000000-0005-0000-0000-00003E6C0000}"/>
    <cellStyle name="Heading 1 2 2 4 2 2 4 3 7" xfId="28162" xr:uid="{00000000-0005-0000-0000-00003F6C0000}"/>
    <cellStyle name="Heading 1 2 2 4 2 2 4 3 8" xfId="28163" xr:uid="{00000000-0005-0000-0000-0000406C0000}"/>
    <cellStyle name="Heading 1 2 2 4 2 2 4 4" xfId="28164" xr:uid="{00000000-0005-0000-0000-0000416C0000}"/>
    <cellStyle name="Heading 1 2 2 4 2 2 4 4 2" xfId="28165" xr:uid="{00000000-0005-0000-0000-0000426C0000}"/>
    <cellStyle name="Heading 1 2 2 4 2 2 4 4 2 2" xfId="28166" xr:uid="{00000000-0005-0000-0000-0000436C0000}"/>
    <cellStyle name="Heading 1 2 2 4 2 2 4 4 2 3" xfId="28167" xr:uid="{00000000-0005-0000-0000-0000446C0000}"/>
    <cellStyle name="Heading 1 2 2 4 2 2 4 4 2 3 2" xfId="28168" xr:uid="{00000000-0005-0000-0000-0000456C0000}"/>
    <cellStyle name="Heading 1 2 2 4 2 2 4 4 2 4" xfId="28169" xr:uid="{00000000-0005-0000-0000-0000466C0000}"/>
    <cellStyle name="Heading 1 2 2 4 2 2 4 4 3" xfId="28170" xr:uid="{00000000-0005-0000-0000-0000476C0000}"/>
    <cellStyle name="Heading 1 2 2 4 2 2 4 4 3 2" xfId="28171" xr:uid="{00000000-0005-0000-0000-0000486C0000}"/>
    <cellStyle name="Heading 1 2 2 4 2 2 4 4 3 2 2" xfId="28172" xr:uid="{00000000-0005-0000-0000-0000496C0000}"/>
    <cellStyle name="Heading 1 2 2 4 2 2 4 4 4" xfId="28173" xr:uid="{00000000-0005-0000-0000-00004A6C0000}"/>
    <cellStyle name="Heading 1 2 2 4 2 2 4 4 5" xfId="28174" xr:uid="{00000000-0005-0000-0000-00004B6C0000}"/>
    <cellStyle name="Heading 1 2 2 4 2 2 4 4 6" xfId="28175" xr:uid="{00000000-0005-0000-0000-00004C6C0000}"/>
    <cellStyle name="Heading 1 2 2 4 2 2 4 4 7" xfId="28176" xr:uid="{00000000-0005-0000-0000-00004D6C0000}"/>
    <cellStyle name="Heading 1 2 2 4 2 2 4 5" xfId="28177" xr:uid="{00000000-0005-0000-0000-00004E6C0000}"/>
    <cellStyle name="Heading 1 2 2 4 2 2 4 5 2" xfId="28178" xr:uid="{00000000-0005-0000-0000-00004F6C0000}"/>
    <cellStyle name="Heading 1 2 2 4 2 2 4 5 3" xfId="28179" xr:uid="{00000000-0005-0000-0000-0000506C0000}"/>
    <cellStyle name="Heading 1 2 2 4 2 2 4 5 3 2" xfId="28180" xr:uid="{00000000-0005-0000-0000-0000516C0000}"/>
    <cellStyle name="Heading 1 2 2 4 2 2 4 6" xfId="28181" xr:uid="{00000000-0005-0000-0000-0000526C0000}"/>
    <cellStyle name="Heading 1 2 2 4 2 2 4 7" xfId="28182" xr:uid="{00000000-0005-0000-0000-0000536C0000}"/>
    <cellStyle name="Heading 1 2 2 4 2 2 4 8" xfId="28183" xr:uid="{00000000-0005-0000-0000-0000546C0000}"/>
    <cellStyle name="Heading 1 2 2 4 2 2 4 9" xfId="28184" xr:uid="{00000000-0005-0000-0000-0000556C0000}"/>
    <cellStyle name="Heading 1 2 2 4 2 2 5" xfId="28185" xr:uid="{00000000-0005-0000-0000-0000566C0000}"/>
    <cellStyle name="Heading 1 2 2 4 2 2 5 2" xfId="28186" xr:uid="{00000000-0005-0000-0000-0000576C0000}"/>
    <cellStyle name="Heading 1 2 2 4 2 2 5 2 2" xfId="28187" xr:uid="{00000000-0005-0000-0000-0000586C0000}"/>
    <cellStyle name="Heading 1 2 2 4 2 2 5 2 2 2" xfId="28188" xr:uid="{00000000-0005-0000-0000-0000596C0000}"/>
    <cellStyle name="Heading 1 2 2 4 2 2 5 2 2 3" xfId="28189" xr:uid="{00000000-0005-0000-0000-00005A6C0000}"/>
    <cellStyle name="Heading 1 2 2 4 2 2 5 2 2 3 2" xfId="28190" xr:uid="{00000000-0005-0000-0000-00005B6C0000}"/>
    <cellStyle name="Heading 1 2 2 4 2 2 5 2 2 4" xfId="28191" xr:uid="{00000000-0005-0000-0000-00005C6C0000}"/>
    <cellStyle name="Heading 1 2 2 4 2 2 5 2 3" xfId="28192" xr:uid="{00000000-0005-0000-0000-00005D6C0000}"/>
    <cellStyle name="Heading 1 2 2 4 2 2 5 2 3 2" xfId="28193" xr:uid="{00000000-0005-0000-0000-00005E6C0000}"/>
    <cellStyle name="Heading 1 2 2 4 2 2 5 2 3 2 2" xfId="28194" xr:uid="{00000000-0005-0000-0000-00005F6C0000}"/>
    <cellStyle name="Heading 1 2 2 4 2 2 5 2 4" xfId="28195" xr:uid="{00000000-0005-0000-0000-0000606C0000}"/>
    <cellStyle name="Heading 1 2 2 4 2 2 5 2 5" xfId="28196" xr:uid="{00000000-0005-0000-0000-0000616C0000}"/>
    <cellStyle name="Heading 1 2 2 4 2 2 5 2 6" xfId="28197" xr:uid="{00000000-0005-0000-0000-0000626C0000}"/>
    <cellStyle name="Heading 1 2 2 4 2 2 5 2 7" xfId="28198" xr:uid="{00000000-0005-0000-0000-0000636C0000}"/>
    <cellStyle name="Heading 1 2 2 4 2 2 5 3" xfId="28199" xr:uid="{00000000-0005-0000-0000-0000646C0000}"/>
    <cellStyle name="Heading 1 2 2 4 2 2 5 3 2" xfId="28200" xr:uid="{00000000-0005-0000-0000-0000656C0000}"/>
    <cellStyle name="Heading 1 2 2 4 2 2 5 3 3" xfId="28201" xr:uid="{00000000-0005-0000-0000-0000666C0000}"/>
    <cellStyle name="Heading 1 2 2 4 2 2 5 3 3 2" xfId="28202" xr:uid="{00000000-0005-0000-0000-0000676C0000}"/>
    <cellStyle name="Heading 1 2 2 4 2 2 5 3 4" xfId="28203" xr:uid="{00000000-0005-0000-0000-0000686C0000}"/>
    <cellStyle name="Heading 1 2 2 4 2 2 5 4" xfId="28204" xr:uid="{00000000-0005-0000-0000-0000696C0000}"/>
    <cellStyle name="Heading 1 2 2 4 2 2 5 4 2" xfId="28205" xr:uid="{00000000-0005-0000-0000-00006A6C0000}"/>
    <cellStyle name="Heading 1 2 2 4 2 2 5 4 2 2" xfId="28206" xr:uid="{00000000-0005-0000-0000-00006B6C0000}"/>
    <cellStyle name="Heading 1 2 2 4 2 2 5 5" xfId="28207" xr:uid="{00000000-0005-0000-0000-00006C6C0000}"/>
    <cellStyle name="Heading 1 2 2 4 2 2 5 6" xfId="28208" xr:uid="{00000000-0005-0000-0000-00006D6C0000}"/>
    <cellStyle name="Heading 1 2 2 4 2 2 5 7" xfId="28209" xr:uid="{00000000-0005-0000-0000-00006E6C0000}"/>
    <cellStyle name="Heading 1 2 2 4 2 2 5 8" xfId="28210" xr:uid="{00000000-0005-0000-0000-00006F6C0000}"/>
    <cellStyle name="Heading 1 2 2 4 2 2 6" xfId="28211" xr:uid="{00000000-0005-0000-0000-0000706C0000}"/>
    <cellStyle name="Heading 1 2 2 4 2 2 6 2" xfId="28212" xr:uid="{00000000-0005-0000-0000-0000716C0000}"/>
    <cellStyle name="Heading 1 2 2 4 2 2 6 2 2" xfId="28213" xr:uid="{00000000-0005-0000-0000-0000726C0000}"/>
    <cellStyle name="Heading 1 2 2 4 2 2 6 2 3" xfId="28214" xr:uid="{00000000-0005-0000-0000-0000736C0000}"/>
    <cellStyle name="Heading 1 2 2 4 2 2 6 2 3 2" xfId="28215" xr:uid="{00000000-0005-0000-0000-0000746C0000}"/>
    <cellStyle name="Heading 1 2 2 4 2 2 6 2 4" xfId="28216" xr:uid="{00000000-0005-0000-0000-0000756C0000}"/>
    <cellStyle name="Heading 1 2 2 4 2 2 6 3" xfId="28217" xr:uid="{00000000-0005-0000-0000-0000766C0000}"/>
    <cellStyle name="Heading 1 2 2 4 2 2 6 3 2" xfId="28218" xr:uid="{00000000-0005-0000-0000-0000776C0000}"/>
    <cellStyle name="Heading 1 2 2 4 2 2 6 3 2 2" xfId="28219" xr:uid="{00000000-0005-0000-0000-0000786C0000}"/>
    <cellStyle name="Heading 1 2 2 4 2 2 6 4" xfId="28220" xr:uid="{00000000-0005-0000-0000-0000796C0000}"/>
    <cellStyle name="Heading 1 2 2 4 2 2 6 5" xfId="28221" xr:uid="{00000000-0005-0000-0000-00007A6C0000}"/>
    <cellStyle name="Heading 1 2 2 4 2 2 6 6" xfId="28222" xr:uid="{00000000-0005-0000-0000-00007B6C0000}"/>
    <cellStyle name="Heading 1 2 2 4 2 2 6 7" xfId="28223" xr:uid="{00000000-0005-0000-0000-00007C6C0000}"/>
    <cellStyle name="Heading 1 2 2 4 2 2 7" xfId="28224" xr:uid="{00000000-0005-0000-0000-00007D6C0000}"/>
    <cellStyle name="Heading 1 2 2 4 2 2 7 2" xfId="28225" xr:uid="{00000000-0005-0000-0000-00007E6C0000}"/>
    <cellStyle name="Heading 1 2 2 4 2 2 7 3" xfId="28226" xr:uid="{00000000-0005-0000-0000-00007F6C0000}"/>
    <cellStyle name="Heading 1 2 2 4 2 2 7 3 2" xfId="28227" xr:uid="{00000000-0005-0000-0000-0000806C0000}"/>
    <cellStyle name="Heading 1 2 2 4 2 2 8" xfId="28228" xr:uid="{00000000-0005-0000-0000-0000816C0000}"/>
    <cellStyle name="Heading 1 2 2 4 2 2 9" xfId="28229" xr:uid="{00000000-0005-0000-0000-0000826C0000}"/>
    <cellStyle name="Heading 1 2 2 4 2 3" xfId="28230" xr:uid="{00000000-0005-0000-0000-0000836C0000}"/>
    <cellStyle name="Heading 1 2 2 4 2 3 2" xfId="28231" xr:uid="{00000000-0005-0000-0000-0000846C0000}"/>
    <cellStyle name="Heading 1 2 2 4 2 3 2 2" xfId="28232" xr:uid="{00000000-0005-0000-0000-0000856C0000}"/>
    <cellStyle name="Heading 1 2 2 4 2 3 2 2 2" xfId="28233" xr:uid="{00000000-0005-0000-0000-0000866C0000}"/>
    <cellStyle name="Heading 1 2 2 4 2 3 2 2 2 2" xfId="28234" xr:uid="{00000000-0005-0000-0000-0000876C0000}"/>
    <cellStyle name="Heading 1 2 2 4 2 3 2 2 2 2 2" xfId="28235" xr:uid="{00000000-0005-0000-0000-0000886C0000}"/>
    <cellStyle name="Heading 1 2 2 4 2 3 2 2 2 2 3" xfId="28236" xr:uid="{00000000-0005-0000-0000-0000896C0000}"/>
    <cellStyle name="Heading 1 2 2 4 2 3 2 2 2 2 3 2" xfId="28237" xr:uid="{00000000-0005-0000-0000-00008A6C0000}"/>
    <cellStyle name="Heading 1 2 2 4 2 3 2 2 2 2 4" xfId="28238" xr:uid="{00000000-0005-0000-0000-00008B6C0000}"/>
    <cellStyle name="Heading 1 2 2 4 2 3 2 2 2 3" xfId="28239" xr:uid="{00000000-0005-0000-0000-00008C6C0000}"/>
    <cellStyle name="Heading 1 2 2 4 2 3 2 2 2 3 2" xfId="28240" xr:uid="{00000000-0005-0000-0000-00008D6C0000}"/>
    <cellStyle name="Heading 1 2 2 4 2 3 2 2 2 3 2 2" xfId="28241" xr:uid="{00000000-0005-0000-0000-00008E6C0000}"/>
    <cellStyle name="Heading 1 2 2 4 2 3 2 2 2 4" xfId="28242" xr:uid="{00000000-0005-0000-0000-00008F6C0000}"/>
    <cellStyle name="Heading 1 2 2 4 2 3 2 2 2 5" xfId="28243" xr:uid="{00000000-0005-0000-0000-0000906C0000}"/>
    <cellStyle name="Heading 1 2 2 4 2 3 2 2 2 6" xfId="28244" xr:uid="{00000000-0005-0000-0000-0000916C0000}"/>
    <cellStyle name="Heading 1 2 2 4 2 3 2 2 2 7" xfId="28245" xr:uid="{00000000-0005-0000-0000-0000926C0000}"/>
    <cellStyle name="Heading 1 2 2 4 2 3 2 2 3" xfId="28246" xr:uid="{00000000-0005-0000-0000-0000936C0000}"/>
    <cellStyle name="Heading 1 2 2 4 2 3 2 2 3 2" xfId="28247" xr:uid="{00000000-0005-0000-0000-0000946C0000}"/>
    <cellStyle name="Heading 1 2 2 4 2 3 2 2 3 3" xfId="28248" xr:uid="{00000000-0005-0000-0000-0000956C0000}"/>
    <cellStyle name="Heading 1 2 2 4 2 3 2 2 3 3 2" xfId="28249" xr:uid="{00000000-0005-0000-0000-0000966C0000}"/>
    <cellStyle name="Heading 1 2 2 4 2 3 2 2 3 4" xfId="28250" xr:uid="{00000000-0005-0000-0000-0000976C0000}"/>
    <cellStyle name="Heading 1 2 2 4 2 3 2 2 4" xfId="28251" xr:uid="{00000000-0005-0000-0000-0000986C0000}"/>
    <cellStyle name="Heading 1 2 2 4 2 3 2 2 4 2" xfId="28252" xr:uid="{00000000-0005-0000-0000-0000996C0000}"/>
    <cellStyle name="Heading 1 2 2 4 2 3 2 2 4 2 2" xfId="28253" xr:uid="{00000000-0005-0000-0000-00009A6C0000}"/>
    <cellStyle name="Heading 1 2 2 4 2 3 2 2 5" xfId="28254" xr:uid="{00000000-0005-0000-0000-00009B6C0000}"/>
    <cellStyle name="Heading 1 2 2 4 2 3 2 2 6" xfId="28255" xr:uid="{00000000-0005-0000-0000-00009C6C0000}"/>
    <cellStyle name="Heading 1 2 2 4 2 3 2 2 7" xfId="28256" xr:uid="{00000000-0005-0000-0000-00009D6C0000}"/>
    <cellStyle name="Heading 1 2 2 4 2 3 2 2 8" xfId="28257" xr:uid="{00000000-0005-0000-0000-00009E6C0000}"/>
    <cellStyle name="Heading 1 2 2 4 2 3 2 3" xfId="28258" xr:uid="{00000000-0005-0000-0000-00009F6C0000}"/>
    <cellStyle name="Heading 1 2 2 4 2 3 2 3 2" xfId="28259" xr:uid="{00000000-0005-0000-0000-0000A06C0000}"/>
    <cellStyle name="Heading 1 2 2 4 2 3 2 3 2 2" xfId="28260" xr:uid="{00000000-0005-0000-0000-0000A16C0000}"/>
    <cellStyle name="Heading 1 2 2 4 2 3 2 3 2 3" xfId="28261" xr:uid="{00000000-0005-0000-0000-0000A26C0000}"/>
    <cellStyle name="Heading 1 2 2 4 2 3 2 3 2 3 2" xfId="28262" xr:uid="{00000000-0005-0000-0000-0000A36C0000}"/>
    <cellStyle name="Heading 1 2 2 4 2 3 2 3 2 4" xfId="28263" xr:uid="{00000000-0005-0000-0000-0000A46C0000}"/>
    <cellStyle name="Heading 1 2 2 4 2 3 2 3 3" xfId="28264" xr:uid="{00000000-0005-0000-0000-0000A56C0000}"/>
    <cellStyle name="Heading 1 2 2 4 2 3 2 3 3 2" xfId="28265" xr:uid="{00000000-0005-0000-0000-0000A66C0000}"/>
    <cellStyle name="Heading 1 2 2 4 2 3 2 3 3 2 2" xfId="28266" xr:uid="{00000000-0005-0000-0000-0000A76C0000}"/>
    <cellStyle name="Heading 1 2 2 4 2 3 2 3 4" xfId="28267" xr:uid="{00000000-0005-0000-0000-0000A86C0000}"/>
    <cellStyle name="Heading 1 2 2 4 2 3 2 3 5" xfId="28268" xr:uid="{00000000-0005-0000-0000-0000A96C0000}"/>
    <cellStyle name="Heading 1 2 2 4 2 3 2 3 6" xfId="28269" xr:uid="{00000000-0005-0000-0000-0000AA6C0000}"/>
    <cellStyle name="Heading 1 2 2 4 2 3 2 3 7" xfId="28270" xr:uid="{00000000-0005-0000-0000-0000AB6C0000}"/>
    <cellStyle name="Heading 1 2 2 4 2 3 2 4" xfId="28271" xr:uid="{00000000-0005-0000-0000-0000AC6C0000}"/>
    <cellStyle name="Heading 1 2 2 4 2 3 2 4 2" xfId="28272" xr:uid="{00000000-0005-0000-0000-0000AD6C0000}"/>
    <cellStyle name="Heading 1 2 2 4 2 3 2 4 3" xfId="28273" xr:uid="{00000000-0005-0000-0000-0000AE6C0000}"/>
    <cellStyle name="Heading 1 2 2 4 2 3 2 4 3 2" xfId="28274" xr:uid="{00000000-0005-0000-0000-0000AF6C0000}"/>
    <cellStyle name="Heading 1 2 2 4 2 3 2 5" xfId="28275" xr:uid="{00000000-0005-0000-0000-0000B06C0000}"/>
    <cellStyle name="Heading 1 2 2 4 2 3 3" xfId="28276" xr:uid="{00000000-0005-0000-0000-0000B16C0000}"/>
    <cellStyle name="Heading 1 2 2 4 2 3 3 2" xfId="28277" xr:uid="{00000000-0005-0000-0000-0000B26C0000}"/>
    <cellStyle name="Heading 1 2 2 4 2 3 3 2 2" xfId="28278" xr:uid="{00000000-0005-0000-0000-0000B36C0000}"/>
    <cellStyle name="Heading 1 2 2 4 2 3 3 2 2 2" xfId="28279" xr:uid="{00000000-0005-0000-0000-0000B46C0000}"/>
    <cellStyle name="Heading 1 2 2 4 2 3 3 2 2 3" xfId="28280" xr:uid="{00000000-0005-0000-0000-0000B56C0000}"/>
    <cellStyle name="Heading 1 2 2 4 2 3 3 2 2 3 2" xfId="28281" xr:uid="{00000000-0005-0000-0000-0000B66C0000}"/>
    <cellStyle name="Heading 1 2 2 4 2 3 3 2 2 4" xfId="28282" xr:uid="{00000000-0005-0000-0000-0000B76C0000}"/>
    <cellStyle name="Heading 1 2 2 4 2 3 3 2 3" xfId="28283" xr:uid="{00000000-0005-0000-0000-0000B86C0000}"/>
    <cellStyle name="Heading 1 2 2 4 2 3 3 2 3 2" xfId="28284" xr:uid="{00000000-0005-0000-0000-0000B96C0000}"/>
    <cellStyle name="Heading 1 2 2 4 2 3 3 2 3 2 2" xfId="28285" xr:uid="{00000000-0005-0000-0000-0000BA6C0000}"/>
    <cellStyle name="Heading 1 2 2 4 2 3 3 2 4" xfId="28286" xr:uid="{00000000-0005-0000-0000-0000BB6C0000}"/>
    <cellStyle name="Heading 1 2 2 4 2 3 3 2 5" xfId="28287" xr:uid="{00000000-0005-0000-0000-0000BC6C0000}"/>
    <cellStyle name="Heading 1 2 2 4 2 3 3 2 6" xfId="28288" xr:uid="{00000000-0005-0000-0000-0000BD6C0000}"/>
    <cellStyle name="Heading 1 2 2 4 2 3 3 2 7" xfId="28289" xr:uid="{00000000-0005-0000-0000-0000BE6C0000}"/>
    <cellStyle name="Heading 1 2 2 4 2 3 3 3" xfId="28290" xr:uid="{00000000-0005-0000-0000-0000BF6C0000}"/>
    <cellStyle name="Heading 1 2 2 4 2 3 3 3 2" xfId="28291" xr:uid="{00000000-0005-0000-0000-0000C06C0000}"/>
    <cellStyle name="Heading 1 2 2 4 2 3 3 3 3" xfId="28292" xr:uid="{00000000-0005-0000-0000-0000C16C0000}"/>
    <cellStyle name="Heading 1 2 2 4 2 3 3 3 3 2" xfId="28293" xr:uid="{00000000-0005-0000-0000-0000C26C0000}"/>
    <cellStyle name="Heading 1 2 2 4 2 3 3 3 4" xfId="28294" xr:uid="{00000000-0005-0000-0000-0000C36C0000}"/>
    <cellStyle name="Heading 1 2 2 4 2 3 3 4" xfId="28295" xr:uid="{00000000-0005-0000-0000-0000C46C0000}"/>
    <cellStyle name="Heading 1 2 2 4 2 3 3 4 2" xfId="28296" xr:uid="{00000000-0005-0000-0000-0000C56C0000}"/>
    <cellStyle name="Heading 1 2 2 4 2 3 3 4 2 2" xfId="28297" xr:uid="{00000000-0005-0000-0000-0000C66C0000}"/>
    <cellStyle name="Heading 1 2 2 4 2 3 3 5" xfId="28298" xr:uid="{00000000-0005-0000-0000-0000C76C0000}"/>
    <cellStyle name="Heading 1 2 2 4 2 3 3 6" xfId="28299" xr:uid="{00000000-0005-0000-0000-0000C86C0000}"/>
    <cellStyle name="Heading 1 2 2 4 2 3 3 7" xfId="28300" xr:uid="{00000000-0005-0000-0000-0000C96C0000}"/>
    <cellStyle name="Heading 1 2 2 4 2 3 3 8" xfId="28301" xr:uid="{00000000-0005-0000-0000-0000CA6C0000}"/>
    <cellStyle name="Heading 1 2 2 4 2 3 4" xfId="28302" xr:uid="{00000000-0005-0000-0000-0000CB6C0000}"/>
    <cellStyle name="Heading 1 2 2 4 2 3 4 2" xfId="28303" xr:uid="{00000000-0005-0000-0000-0000CC6C0000}"/>
    <cellStyle name="Heading 1 2 2 4 2 3 4 2 2" xfId="28304" xr:uid="{00000000-0005-0000-0000-0000CD6C0000}"/>
    <cellStyle name="Heading 1 2 2 4 2 3 4 2 3" xfId="28305" xr:uid="{00000000-0005-0000-0000-0000CE6C0000}"/>
    <cellStyle name="Heading 1 2 2 4 2 3 4 2 3 2" xfId="28306" xr:uid="{00000000-0005-0000-0000-0000CF6C0000}"/>
    <cellStyle name="Heading 1 2 2 4 2 3 4 2 4" xfId="28307" xr:uid="{00000000-0005-0000-0000-0000D06C0000}"/>
    <cellStyle name="Heading 1 2 2 4 2 3 4 3" xfId="28308" xr:uid="{00000000-0005-0000-0000-0000D16C0000}"/>
    <cellStyle name="Heading 1 2 2 4 2 3 4 3 2" xfId="28309" xr:uid="{00000000-0005-0000-0000-0000D26C0000}"/>
    <cellStyle name="Heading 1 2 2 4 2 3 4 3 2 2" xfId="28310" xr:uid="{00000000-0005-0000-0000-0000D36C0000}"/>
    <cellStyle name="Heading 1 2 2 4 2 3 4 4" xfId="28311" xr:uid="{00000000-0005-0000-0000-0000D46C0000}"/>
    <cellStyle name="Heading 1 2 2 4 2 3 4 5" xfId="28312" xr:uid="{00000000-0005-0000-0000-0000D56C0000}"/>
    <cellStyle name="Heading 1 2 2 4 2 3 4 6" xfId="28313" xr:uid="{00000000-0005-0000-0000-0000D66C0000}"/>
    <cellStyle name="Heading 1 2 2 4 2 3 4 7" xfId="28314" xr:uid="{00000000-0005-0000-0000-0000D76C0000}"/>
    <cellStyle name="Heading 1 2 2 4 2 3 5" xfId="28315" xr:uid="{00000000-0005-0000-0000-0000D86C0000}"/>
    <cellStyle name="Heading 1 2 2 4 2 3 5 2" xfId="28316" xr:uid="{00000000-0005-0000-0000-0000D96C0000}"/>
    <cellStyle name="Heading 1 2 2 4 2 3 5 3" xfId="28317" xr:uid="{00000000-0005-0000-0000-0000DA6C0000}"/>
    <cellStyle name="Heading 1 2 2 4 2 3 5 3 2" xfId="28318" xr:uid="{00000000-0005-0000-0000-0000DB6C0000}"/>
    <cellStyle name="Heading 1 2 2 4 2 3 6" xfId="28319" xr:uid="{00000000-0005-0000-0000-0000DC6C0000}"/>
    <cellStyle name="Heading 1 2 2 4 2 3 7" xfId="28320" xr:uid="{00000000-0005-0000-0000-0000DD6C0000}"/>
    <cellStyle name="Heading 1 2 2 4 2 3 8" xfId="28321" xr:uid="{00000000-0005-0000-0000-0000DE6C0000}"/>
    <cellStyle name="Heading 1 2 2 4 2 3 9" xfId="28322" xr:uid="{00000000-0005-0000-0000-0000DF6C0000}"/>
    <cellStyle name="Heading 1 2 2 4 2 4" xfId="28323" xr:uid="{00000000-0005-0000-0000-0000E06C0000}"/>
    <cellStyle name="Heading 1 2 2 4 2 4 2" xfId="28324" xr:uid="{00000000-0005-0000-0000-0000E16C0000}"/>
    <cellStyle name="Heading 1 2 2 4 2 4 2 2" xfId="28325" xr:uid="{00000000-0005-0000-0000-0000E26C0000}"/>
    <cellStyle name="Heading 1 2 2 4 2 4 2 2 2" xfId="28326" xr:uid="{00000000-0005-0000-0000-0000E36C0000}"/>
    <cellStyle name="Heading 1 2 2 4 2 4 2 2 2 2" xfId="28327" xr:uid="{00000000-0005-0000-0000-0000E46C0000}"/>
    <cellStyle name="Heading 1 2 2 4 2 4 2 2 2 2 2" xfId="28328" xr:uid="{00000000-0005-0000-0000-0000E56C0000}"/>
    <cellStyle name="Heading 1 2 2 4 2 4 2 2 2 2 3" xfId="28329" xr:uid="{00000000-0005-0000-0000-0000E66C0000}"/>
    <cellStyle name="Heading 1 2 2 4 2 4 2 2 2 2 3 2" xfId="28330" xr:uid="{00000000-0005-0000-0000-0000E76C0000}"/>
    <cellStyle name="Heading 1 2 2 4 2 4 2 2 2 2 4" xfId="28331" xr:uid="{00000000-0005-0000-0000-0000E86C0000}"/>
    <cellStyle name="Heading 1 2 2 4 2 4 2 2 2 3" xfId="28332" xr:uid="{00000000-0005-0000-0000-0000E96C0000}"/>
    <cellStyle name="Heading 1 2 2 4 2 4 2 2 2 3 2" xfId="28333" xr:uid="{00000000-0005-0000-0000-0000EA6C0000}"/>
    <cellStyle name="Heading 1 2 2 4 2 4 2 2 2 3 2 2" xfId="28334" xr:uid="{00000000-0005-0000-0000-0000EB6C0000}"/>
    <cellStyle name="Heading 1 2 2 4 2 4 2 2 2 4" xfId="28335" xr:uid="{00000000-0005-0000-0000-0000EC6C0000}"/>
    <cellStyle name="Heading 1 2 2 4 2 4 2 2 2 5" xfId="28336" xr:uid="{00000000-0005-0000-0000-0000ED6C0000}"/>
    <cellStyle name="Heading 1 2 2 4 2 4 2 2 2 6" xfId="28337" xr:uid="{00000000-0005-0000-0000-0000EE6C0000}"/>
    <cellStyle name="Heading 1 2 2 4 2 4 2 2 2 7" xfId="28338" xr:uid="{00000000-0005-0000-0000-0000EF6C0000}"/>
    <cellStyle name="Heading 1 2 2 4 2 4 2 2 3" xfId="28339" xr:uid="{00000000-0005-0000-0000-0000F06C0000}"/>
    <cellStyle name="Heading 1 2 2 4 2 4 2 2 3 2" xfId="28340" xr:uid="{00000000-0005-0000-0000-0000F16C0000}"/>
    <cellStyle name="Heading 1 2 2 4 2 4 2 2 3 3" xfId="28341" xr:uid="{00000000-0005-0000-0000-0000F26C0000}"/>
    <cellStyle name="Heading 1 2 2 4 2 4 2 2 3 3 2" xfId="28342" xr:uid="{00000000-0005-0000-0000-0000F36C0000}"/>
    <cellStyle name="Heading 1 2 2 4 2 4 2 2 3 4" xfId="28343" xr:uid="{00000000-0005-0000-0000-0000F46C0000}"/>
    <cellStyle name="Heading 1 2 2 4 2 4 2 2 4" xfId="28344" xr:uid="{00000000-0005-0000-0000-0000F56C0000}"/>
    <cellStyle name="Heading 1 2 2 4 2 4 2 2 4 2" xfId="28345" xr:uid="{00000000-0005-0000-0000-0000F66C0000}"/>
    <cellStyle name="Heading 1 2 2 4 2 4 2 2 4 2 2" xfId="28346" xr:uid="{00000000-0005-0000-0000-0000F76C0000}"/>
    <cellStyle name="Heading 1 2 2 4 2 4 2 2 5" xfId="28347" xr:uid="{00000000-0005-0000-0000-0000F86C0000}"/>
    <cellStyle name="Heading 1 2 2 4 2 4 2 2 6" xfId="28348" xr:uid="{00000000-0005-0000-0000-0000F96C0000}"/>
    <cellStyle name="Heading 1 2 2 4 2 4 2 2 7" xfId="28349" xr:uid="{00000000-0005-0000-0000-0000FA6C0000}"/>
    <cellStyle name="Heading 1 2 2 4 2 4 2 2 8" xfId="28350" xr:uid="{00000000-0005-0000-0000-0000FB6C0000}"/>
    <cellStyle name="Heading 1 2 2 4 2 4 2 3" xfId="28351" xr:uid="{00000000-0005-0000-0000-0000FC6C0000}"/>
    <cellStyle name="Heading 1 2 2 4 2 4 2 3 2" xfId="28352" xr:uid="{00000000-0005-0000-0000-0000FD6C0000}"/>
    <cellStyle name="Heading 1 2 2 4 2 4 2 3 2 2" xfId="28353" xr:uid="{00000000-0005-0000-0000-0000FE6C0000}"/>
    <cellStyle name="Heading 1 2 2 4 2 4 2 3 2 3" xfId="28354" xr:uid="{00000000-0005-0000-0000-0000FF6C0000}"/>
    <cellStyle name="Heading 1 2 2 4 2 4 2 3 2 3 2" xfId="28355" xr:uid="{00000000-0005-0000-0000-0000006D0000}"/>
    <cellStyle name="Heading 1 2 2 4 2 4 2 3 2 4" xfId="28356" xr:uid="{00000000-0005-0000-0000-0000016D0000}"/>
    <cellStyle name="Heading 1 2 2 4 2 4 2 3 3" xfId="28357" xr:uid="{00000000-0005-0000-0000-0000026D0000}"/>
    <cellStyle name="Heading 1 2 2 4 2 4 2 3 3 2" xfId="28358" xr:uid="{00000000-0005-0000-0000-0000036D0000}"/>
    <cellStyle name="Heading 1 2 2 4 2 4 2 3 3 2 2" xfId="28359" xr:uid="{00000000-0005-0000-0000-0000046D0000}"/>
    <cellStyle name="Heading 1 2 2 4 2 4 2 3 4" xfId="28360" xr:uid="{00000000-0005-0000-0000-0000056D0000}"/>
    <cellStyle name="Heading 1 2 2 4 2 4 2 3 5" xfId="28361" xr:uid="{00000000-0005-0000-0000-0000066D0000}"/>
    <cellStyle name="Heading 1 2 2 4 2 4 2 3 6" xfId="28362" xr:uid="{00000000-0005-0000-0000-0000076D0000}"/>
    <cellStyle name="Heading 1 2 2 4 2 4 2 3 7" xfId="28363" xr:uid="{00000000-0005-0000-0000-0000086D0000}"/>
    <cellStyle name="Heading 1 2 2 4 2 4 2 4" xfId="28364" xr:uid="{00000000-0005-0000-0000-0000096D0000}"/>
    <cellStyle name="Heading 1 2 2 4 2 4 2 4 2" xfId="28365" xr:uid="{00000000-0005-0000-0000-00000A6D0000}"/>
    <cellStyle name="Heading 1 2 2 4 2 4 2 4 3" xfId="28366" xr:uid="{00000000-0005-0000-0000-00000B6D0000}"/>
    <cellStyle name="Heading 1 2 2 4 2 4 2 4 3 2" xfId="28367" xr:uid="{00000000-0005-0000-0000-00000C6D0000}"/>
    <cellStyle name="Heading 1 2 2 4 2 4 2 5" xfId="28368" xr:uid="{00000000-0005-0000-0000-00000D6D0000}"/>
    <cellStyle name="Heading 1 2 2 4 2 4 3" xfId="28369" xr:uid="{00000000-0005-0000-0000-00000E6D0000}"/>
    <cellStyle name="Heading 1 2 2 4 2 4 3 2" xfId="28370" xr:uid="{00000000-0005-0000-0000-00000F6D0000}"/>
    <cellStyle name="Heading 1 2 2 4 2 4 3 2 2" xfId="28371" xr:uid="{00000000-0005-0000-0000-0000106D0000}"/>
    <cellStyle name="Heading 1 2 2 4 2 4 3 2 2 2" xfId="28372" xr:uid="{00000000-0005-0000-0000-0000116D0000}"/>
    <cellStyle name="Heading 1 2 2 4 2 4 3 2 2 3" xfId="28373" xr:uid="{00000000-0005-0000-0000-0000126D0000}"/>
    <cellStyle name="Heading 1 2 2 4 2 4 3 2 2 3 2" xfId="28374" xr:uid="{00000000-0005-0000-0000-0000136D0000}"/>
    <cellStyle name="Heading 1 2 2 4 2 4 3 2 2 4" xfId="28375" xr:uid="{00000000-0005-0000-0000-0000146D0000}"/>
    <cellStyle name="Heading 1 2 2 4 2 4 3 2 3" xfId="28376" xr:uid="{00000000-0005-0000-0000-0000156D0000}"/>
    <cellStyle name="Heading 1 2 2 4 2 4 3 2 3 2" xfId="28377" xr:uid="{00000000-0005-0000-0000-0000166D0000}"/>
    <cellStyle name="Heading 1 2 2 4 2 4 3 2 3 2 2" xfId="28378" xr:uid="{00000000-0005-0000-0000-0000176D0000}"/>
    <cellStyle name="Heading 1 2 2 4 2 4 3 2 4" xfId="28379" xr:uid="{00000000-0005-0000-0000-0000186D0000}"/>
    <cellStyle name="Heading 1 2 2 4 2 4 3 2 5" xfId="28380" xr:uid="{00000000-0005-0000-0000-0000196D0000}"/>
    <cellStyle name="Heading 1 2 2 4 2 4 3 2 6" xfId="28381" xr:uid="{00000000-0005-0000-0000-00001A6D0000}"/>
    <cellStyle name="Heading 1 2 2 4 2 4 3 2 7" xfId="28382" xr:uid="{00000000-0005-0000-0000-00001B6D0000}"/>
    <cellStyle name="Heading 1 2 2 4 2 4 3 3" xfId="28383" xr:uid="{00000000-0005-0000-0000-00001C6D0000}"/>
    <cellStyle name="Heading 1 2 2 4 2 4 3 3 2" xfId="28384" xr:uid="{00000000-0005-0000-0000-00001D6D0000}"/>
    <cellStyle name="Heading 1 2 2 4 2 4 3 3 3" xfId="28385" xr:uid="{00000000-0005-0000-0000-00001E6D0000}"/>
    <cellStyle name="Heading 1 2 2 4 2 4 3 3 3 2" xfId="28386" xr:uid="{00000000-0005-0000-0000-00001F6D0000}"/>
    <cellStyle name="Heading 1 2 2 4 2 4 3 3 4" xfId="28387" xr:uid="{00000000-0005-0000-0000-0000206D0000}"/>
    <cellStyle name="Heading 1 2 2 4 2 4 3 4" xfId="28388" xr:uid="{00000000-0005-0000-0000-0000216D0000}"/>
    <cellStyle name="Heading 1 2 2 4 2 4 3 4 2" xfId="28389" xr:uid="{00000000-0005-0000-0000-0000226D0000}"/>
    <cellStyle name="Heading 1 2 2 4 2 4 3 4 2 2" xfId="28390" xr:uid="{00000000-0005-0000-0000-0000236D0000}"/>
    <cellStyle name="Heading 1 2 2 4 2 4 3 5" xfId="28391" xr:uid="{00000000-0005-0000-0000-0000246D0000}"/>
    <cellStyle name="Heading 1 2 2 4 2 4 3 6" xfId="28392" xr:uid="{00000000-0005-0000-0000-0000256D0000}"/>
    <cellStyle name="Heading 1 2 2 4 2 4 3 7" xfId="28393" xr:uid="{00000000-0005-0000-0000-0000266D0000}"/>
    <cellStyle name="Heading 1 2 2 4 2 4 3 8" xfId="28394" xr:uid="{00000000-0005-0000-0000-0000276D0000}"/>
    <cellStyle name="Heading 1 2 2 4 2 4 4" xfId="28395" xr:uid="{00000000-0005-0000-0000-0000286D0000}"/>
    <cellStyle name="Heading 1 2 2 4 2 4 4 2" xfId="28396" xr:uid="{00000000-0005-0000-0000-0000296D0000}"/>
    <cellStyle name="Heading 1 2 2 4 2 4 4 2 2" xfId="28397" xr:uid="{00000000-0005-0000-0000-00002A6D0000}"/>
    <cellStyle name="Heading 1 2 2 4 2 4 4 2 3" xfId="28398" xr:uid="{00000000-0005-0000-0000-00002B6D0000}"/>
    <cellStyle name="Heading 1 2 2 4 2 4 4 2 3 2" xfId="28399" xr:uid="{00000000-0005-0000-0000-00002C6D0000}"/>
    <cellStyle name="Heading 1 2 2 4 2 4 4 2 4" xfId="28400" xr:uid="{00000000-0005-0000-0000-00002D6D0000}"/>
    <cellStyle name="Heading 1 2 2 4 2 4 4 3" xfId="28401" xr:uid="{00000000-0005-0000-0000-00002E6D0000}"/>
    <cellStyle name="Heading 1 2 2 4 2 4 4 3 2" xfId="28402" xr:uid="{00000000-0005-0000-0000-00002F6D0000}"/>
    <cellStyle name="Heading 1 2 2 4 2 4 4 3 2 2" xfId="28403" xr:uid="{00000000-0005-0000-0000-0000306D0000}"/>
    <cellStyle name="Heading 1 2 2 4 2 4 4 4" xfId="28404" xr:uid="{00000000-0005-0000-0000-0000316D0000}"/>
    <cellStyle name="Heading 1 2 2 4 2 4 4 5" xfId="28405" xr:uid="{00000000-0005-0000-0000-0000326D0000}"/>
    <cellStyle name="Heading 1 2 2 4 2 4 4 6" xfId="28406" xr:uid="{00000000-0005-0000-0000-0000336D0000}"/>
    <cellStyle name="Heading 1 2 2 4 2 4 4 7" xfId="28407" xr:uid="{00000000-0005-0000-0000-0000346D0000}"/>
    <cellStyle name="Heading 1 2 2 4 2 4 5" xfId="28408" xr:uid="{00000000-0005-0000-0000-0000356D0000}"/>
    <cellStyle name="Heading 1 2 2 4 2 4 5 2" xfId="28409" xr:uid="{00000000-0005-0000-0000-0000366D0000}"/>
    <cellStyle name="Heading 1 2 2 4 2 4 5 3" xfId="28410" xr:uid="{00000000-0005-0000-0000-0000376D0000}"/>
    <cellStyle name="Heading 1 2 2 4 2 4 5 3 2" xfId="28411" xr:uid="{00000000-0005-0000-0000-0000386D0000}"/>
    <cellStyle name="Heading 1 2 2 4 2 4 6" xfId="28412" xr:uid="{00000000-0005-0000-0000-0000396D0000}"/>
    <cellStyle name="Heading 1 2 2 4 2 4 7" xfId="28413" xr:uid="{00000000-0005-0000-0000-00003A6D0000}"/>
    <cellStyle name="Heading 1 2 2 4 2 4 8" xfId="28414" xr:uid="{00000000-0005-0000-0000-00003B6D0000}"/>
    <cellStyle name="Heading 1 2 2 4 2 4 9" xfId="28415" xr:uid="{00000000-0005-0000-0000-00003C6D0000}"/>
    <cellStyle name="Heading 1 2 2 4 2 5" xfId="28416" xr:uid="{00000000-0005-0000-0000-00003D6D0000}"/>
    <cellStyle name="Heading 1 2 2 4 2 5 2" xfId="28417" xr:uid="{00000000-0005-0000-0000-00003E6D0000}"/>
    <cellStyle name="Heading 1 2 2 4 2 5 2 2" xfId="28418" xr:uid="{00000000-0005-0000-0000-00003F6D0000}"/>
    <cellStyle name="Heading 1 2 2 4 2 5 2 2 2" xfId="28419" xr:uid="{00000000-0005-0000-0000-0000406D0000}"/>
    <cellStyle name="Heading 1 2 2 4 2 5 2 2 3" xfId="28420" xr:uid="{00000000-0005-0000-0000-0000416D0000}"/>
    <cellStyle name="Heading 1 2 2 4 2 5 2 2 3 2" xfId="28421" xr:uid="{00000000-0005-0000-0000-0000426D0000}"/>
    <cellStyle name="Heading 1 2 2 4 2 5 2 2 4" xfId="28422" xr:uid="{00000000-0005-0000-0000-0000436D0000}"/>
    <cellStyle name="Heading 1 2 2 4 2 5 2 3" xfId="28423" xr:uid="{00000000-0005-0000-0000-0000446D0000}"/>
    <cellStyle name="Heading 1 2 2 4 2 5 2 3 2" xfId="28424" xr:uid="{00000000-0005-0000-0000-0000456D0000}"/>
    <cellStyle name="Heading 1 2 2 4 2 5 2 3 2 2" xfId="28425" xr:uid="{00000000-0005-0000-0000-0000466D0000}"/>
    <cellStyle name="Heading 1 2 2 4 2 5 2 4" xfId="28426" xr:uid="{00000000-0005-0000-0000-0000476D0000}"/>
    <cellStyle name="Heading 1 2 2 4 2 5 2 5" xfId="28427" xr:uid="{00000000-0005-0000-0000-0000486D0000}"/>
    <cellStyle name="Heading 1 2 2 4 2 5 2 6" xfId="28428" xr:uid="{00000000-0005-0000-0000-0000496D0000}"/>
    <cellStyle name="Heading 1 2 2 4 2 5 2 7" xfId="28429" xr:uid="{00000000-0005-0000-0000-00004A6D0000}"/>
    <cellStyle name="Heading 1 2 2 4 2 5 3" xfId="28430" xr:uid="{00000000-0005-0000-0000-00004B6D0000}"/>
    <cellStyle name="Heading 1 2 2 4 2 5 3 2" xfId="28431" xr:uid="{00000000-0005-0000-0000-00004C6D0000}"/>
    <cellStyle name="Heading 1 2 2 4 2 5 3 3" xfId="28432" xr:uid="{00000000-0005-0000-0000-00004D6D0000}"/>
    <cellStyle name="Heading 1 2 2 4 2 5 3 3 2" xfId="28433" xr:uid="{00000000-0005-0000-0000-00004E6D0000}"/>
    <cellStyle name="Heading 1 2 2 4 2 5 3 4" xfId="28434" xr:uid="{00000000-0005-0000-0000-00004F6D0000}"/>
    <cellStyle name="Heading 1 2 2 4 2 5 4" xfId="28435" xr:uid="{00000000-0005-0000-0000-0000506D0000}"/>
    <cellStyle name="Heading 1 2 2 4 2 5 4 2" xfId="28436" xr:uid="{00000000-0005-0000-0000-0000516D0000}"/>
    <cellStyle name="Heading 1 2 2 4 2 5 4 2 2" xfId="28437" xr:uid="{00000000-0005-0000-0000-0000526D0000}"/>
    <cellStyle name="Heading 1 2 2 4 2 5 5" xfId="28438" xr:uid="{00000000-0005-0000-0000-0000536D0000}"/>
    <cellStyle name="Heading 1 2 2 4 2 5 6" xfId="28439" xr:uid="{00000000-0005-0000-0000-0000546D0000}"/>
    <cellStyle name="Heading 1 2 2 4 2 5 7" xfId="28440" xr:uid="{00000000-0005-0000-0000-0000556D0000}"/>
    <cellStyle name="Heading 1 2 2 4 2 5 8" xfId="28441" xr:uid="{00000000-0005-0000-0000-0000566D0000}"/>
    <cellStyle name="Heading 1 2 2 4 2 6" xfId="28442" xr:uid="{00000000-0005-0000-0000-0000576D0000}"/>
    <cellStyle name="Heading 1 2 2 4 2 6 2" xfId="28443" xr:uid="{00000000-0005-0000-0000-0000586D0000}"/>
    <cellStyle name="Heading 1 2 2 4 2 6 2 2" xfId="28444" xr:uid="{00000000-0005-0000-0000-0000596D0000}"/>
    <cellStyle name="Heading 1 2 2 4 2 6 2 3" xfId="28445" xr:uid="{00000000-0005-0000-0000-00005A6D0000}"/>
    <cellStyle name="Heading 1 2 2 4 2 6 2 3 2" xfId="28446" xr:uid="{00000000-0005-0000-0000-00005B6D0000}"/>
    <cellStyle name="Heading 1 2 2 4 2 6 2 4" xfId="28447" xr:uid="{00000000-0005-0000-0000-00005C6D0000}"/>
    <cellStyle name="Heading 1 2 2 4 2 6 3" xfId="28448" xr:uid="{00000000-0005-0000-0000-00005D6D0000}"/>
    <cellStyle name="Heading 1 2 2 4 2 6 3 2" xfId="28449" xr:uid="{00000000-0005-0000-0000-00005E6D0000}"/>
    <cellStyle name="Heading 1 2 2 4 2 6 3 2 2" xfId="28450" xr:uid="{00000000-0005-0000-0000-00005F6D0000}"/>
    <cellStyle name="Heading 1 2 2 4 2 6 4" xfId="28451" xr:uid="{00000000-0005-0000-0000-0000606D0000}"/>
    <cellStyle name="Heading 1 2 2 4 2 6 5" xfId="28452" xr:uid="{00000000-0005-0000-0000-0000616D0000}"/>
    <cellStyle name="Heading 1 2 2 4 2 6 6" xfId="28453" xr:uid="{00000000-0005-0000-0000-0000626D0000}"/>
    <cellStyle name="Heading 1 2 2 4 2 6 7" xfId="28454" xr:uid="{00000000-0005-0000-0000-0000636D0000}"/>
    <cellStyle name="Heading 1 2 2 4 2 7" xfId="28455" xr:uid="{00000000-0005-0000-0000-0000646D0000}"/>
    <cellStyle name="Heading 1 2 2 4 2 7 2" xfId="28456" xr:uid="{00000000-0005-0000-0000-0000656D0000}"/>
    <cellStyle name="Heading 1 2 2 4 2 7 3" xfId="28457" xr:uid="{00000000-0005-0000-0000-0000666D0000}"/>
    <cellStyle name="Heading 1 2 2 4 2 7 3 2" xfId="28458" xr:uid="{00000000-0005-0000-0000-0000676D0000}"/>
    <cellStyle name="Heading 1 2 2 4 2 8" xfId="28459" xr:uid="{00000000-0005-0000-0000-0000686D0000}"/>
    <cellStyle name="Heading 1 2 2 4 3" xfId="28460" xr:uid="{00000000-0005-0000-0000-0000696D0000}"/>
    <cellStyle name="Heading 1 2 2 4 3 10" xfId="28461" xr:uid="{00000000-0005-0000-0000-00006A6D0000}"/>
    <cellStyle name="Heading 1 2 2 4 3 11" xfId="28462" xr:uid="{00000000-0005-0000-0000-00006B6D0000}"/>
    <cellStyle name="Heading 1 2 2 4 3 2" xfId="28463" xr:uid="{00000000-0005-0000-0000-00006C6D0000}"/>
    <cellStyle name="Heading 1 2 2 4 3 2 2" xfId="28464" xr:uid="{00000000-0005-0000-0000-00006D6D0000}"/>
    <cellStyle name="Heading 1 2 2 4 3 2 2 2" xfId="28465" xr:uid="{00000000-0005-0000-0000-00006E6D0000}"/>
    <cellStyle name="Heading 1 2 2 4 3 2 2 2 2" xfId="28466" xr:uid="{00000000-0005-0000-0000-00006F6D0000}"/>
    <cellStyle name="Heading 1 2 2 4 3 2 2 2 2 2" xfId="28467" xr:uid="{00000000-0005-0000-0000-0000706D0000}"/>
    <cellStyle name="Heading 1 2 2 4 3 2 2 2 2 2 2" xfId="28468" xr:uid="{00000000-0005-0000-0000-0000716D0000}"/>
    <cellStyle name="Heading 1 2 2 4 3 2 2 2 2 2 3" xfId="28469" xr:uid="{00000000-0005-0000-0000-0000726D0000}"/>
    <cellStyle name="Heading 1 2 2 4 3 2 2 2 2 2 3 2" xfId="28470" xr:uid="{00000000-0005-0000-0000-0000736D0000}"/>
    <cellStyle name="Heading 1 2 2 4 3 2 2 2 2 2 4" xfId="28471" xr:uid="{00000000-0005-0000-0000-0000746D0000}"/>
    <cellStyle name="Heading 1 2 2 4 3 2 2 2 2 3" xfId="28472" xr:uid="{00000000-0005-0000-0000-0000756D0000}"/>
    <cellStyle name="Heading 1 2 2 4 3 2 2 2 2 3 2" xfId="28473" xr:uid="{00000000-0005-0000-0000-0000766D0000}"/>
    <cellStyle name="Heading 1 2 2 4 3 2 2 2 2 3 2 2" xfId="28474" xr:uid="{00000000-0005-0000-0000-0000776D0000}"/>
    <cellStyle name="Heading 1 2 2 4 3 2 2 2 2 4" xfId="28475" xr:uid="{00000000-0005-0000-0000-0000786D0000}"/>
    <cellStyle name="Heading 1 2 2 4 3 2 2 2 2 5" xfId="28476" xr:uid="{00000000-0005-0000-0000-0000796D0000}"/>
    <cellStyle name="Heading 1 2 2 4 3 2 2 2 2 6" xfId="28477" xr:uid="{00000000-0005-0000-0000-00007A6D0000}"/>
    <cellStyle name="Heading 1 2 2 4 3 2 2 2 2 7" xfId="28478" xr:uid="{00000000-0005-0000-0000-00007B6D0000}"/>
    <cellStyle name="Heading 1 2 2 4 3 2 2 2 3" xfId="28479" xr:uid="{00000000-0005-0000-0000-00007C6D0000}"/>
    <cellStyle name="Heading 1 2 2 4 3 2 2 2 3 2" xfId="28480" xr:uid="{00000000-0005-0000-0000-00007D6D0000}"/>
    <cellStyle name="Heading 1 2 2 4 3 2 2 2 3 3" xfId="28481" xr:uid="{00000000-0005-0000-0000-00007E6D0000}"/>
    <cellStyle name="Heading 1 2 2 4 3 2 2 2 3 3 2" xfId="28482" xr:uid="{00000000-0005-0000-0000-00007F6D0000}"/>
    <cellStyle name="Heading 1 2 2 4 3 2 2 2 3 4" xfId="28483" xr:uid="{00000000-0005-0000-0000-0000806D0000}"/>
    <cellStyle name="Heading 1 2 2 4 3 2 2 2 4" xfId="28484" xr:uid="{00000000-0005-0000-0000-0000816D0000}"/>
    <cellStyle name="Heading 1 2 2 4 3 2 2 2 4 2" xfId="28485" xr:uid="{00000000-0005-0000-0000-0000826D0000}"/>
    <cellStyle name="Heading 1 2 2 4 3 2 2 2 4 2 2" xfId="28486" xr:uid="{00000000-0005-0000-0000-0000836D0000}"/>
    <cellStyle name="Heading 1 2 2 4 3 2 2 2 5" xfId="28487" xr:uid="{00000000-0005-0000-0000-0000846D0000}"/>
    <cellStyle name="Heading 1 2 2 4 3 2 2 2 6" xfId="28488" xr:uid="{00000000-0005-0000-0000-0000856D0000}"/>
    <cellStyle name="Heading 1 2 2 4 3 2 2 2 7" xfId="28489" xr:uid="{00000000-0005-0000-0000-0000866D0000}"/>
    <cellStyle name="Heading 1 2 2 4 3 2 2 2 8" xfId="28490" xr:uid="{00000000-0005-0000-0000-0000876D0000}"/>
    <cellStyle name="Heading 1 2 2 4 3 2 2 3" xfId="28491" xr:uid="{00000000-0005-0000-0000-0000886D0000}"/>
    <cellStyle name="Heading 1 2 2 4 3 2 2 3 2" xfId="28492" xr:uid="{00000000-0005-0000-0000-0000896D0000}"/>
    <cellStyle name="Heading 1 2 2 4 3 2 2 3 2 2" xfId="28493" xr:uid="{00000000-0005-0000-0000-00008A6D0000}"/>
    <cellStyle name="Heading 1 2 2 4 3 2 2 3 2 3" xfId="28494" xr:uid="{00000000-0005-0000-0000-00008B6D0000}"/>
    <cellStyle name="Heading 1 2 2 4 3 2 2 3 2 3 2" xfId="28495" xr:uid="{00000000-0005-0000-0000-00008C6D0000}"/>
    <cellStyle name="Heading 1 2 2 4 3 2 2 3 2 4" xfId="28496" xr:uid="{00000000-0005-0000-0000-00008D6D0000}"/>
    <cellStyle name="Heading 1 2 2 4 3 2 2 3 3" xfId="28497" xr:uid="{00000000-0005-0000-0000-00008E6D0000}"/>
    <cellStyle name="Heading 1 2 2 4 3 2 2 3 3 2" xfId="28498" xr:uid="{00000000-0005-0000-0000-00008F6D0000}"/>
    <cellStyle name="Heading 1 2 2 4 3 2 2 3 3 2 2" xfId="28499" xr:uid="{00000000-0005-0000-0000-0000906D0000}"/>
    <cellStyle name="Heading 1 2 2 4 3 2 2 3 4" xfId="28500" xr:uid="{00000000-0005-0000-0000-0000916D0000}"/>
    <cellStyle name="Heading 1 2 2 4 3 2 2 3 5" xfId="28501" xr:uid="{00000000-0005-0000-0000-0000926D0000}"/>
    <cellStyle name="Heading 1 2 2 4 3 2 2 3 6" xfId="28502" xr:uid="{00000000-0005-0000-0000-0000936D0000}"/>
    <cellStyle name="Heading 1 2 2 4 3 2 2 3 7" xfId="28503" xr:uid="{00000000-0005-0000-0000-0000946D0000}"/>
    <cellStyle name="Heading 1 2 2 4 3 2 2 4" xfId="28504" xr:uid="{00000000-0005-0000-0000-0000956D0000}"/>
    <cellStyle name="Heading 1 2 2 4 3 2 2 4 2" xfId="28505" xr:uid="{00000000-0005-0000-0000-0000966D0000}"/>
    <cellStyle name="Heading 1 2 2 4 3 2 2 4 3" xfId="28506" xr:uid="{00000000-0005-0000-0000-0000976D0000}"/>
    <cellStyle name="Heading 1 2 2 4 3 2 2 4 3 2" xfId="28507" xr:uid="{00000000-0005-0000-0000-0000986D0000}"/>
    <cellStyle name="Heading 1 2 2 4 3 2 2 5" xfId="28508" xr:uid="{00000000-0005-0000-0000-0000996D0000}"/>
    <cellStyle name="Heading 1 2 2 4 3 2 3" xfId="28509" xr:uid="{00000000-0005-0000-0000-00009A6D0000}"/>
    <cellStyle name="Heading 1 2 2 4 3 2 3 2" xfId="28510" xr:uid="{00000000-0005-0000-0000-00009B6D0000}"/>
    <cellStyle name="Heading 1 2 2 4 3 2 3 2 2" xfId="28511" xr:uid="{00000000-0005-0000-0000-00009C6D0000}"/>
    <cellStyle name="Heading 1 2 2 4 3 2 3 2 2 2" xfId="28512" xr:uid="{00000000-0005-0000-0000-00009D6D0000}"/>
    <cellStyle name="Heading 1 2 2 4 3 2 3 2 2 3" xfId="28513" xr:uid="{00000000-0005-0000-0000-00009E6D0000}"/>
    <cellStyle name="Heading 1 2 2 4 3 2 3 2 2 3 2" xfId="28514" xr:uid="{00000000-0005-0000-0000-00009F6D0000}"/>
    <cellStyle name="Heading 1 2 2 4 3 2 3 2 2 4" xfId="28515" xr:uid="{00000000-0005-0000-0000-0000A06D0000}"/>
    <cellStyle name="Heading 1 2 2 4 3 2 3 2 3" xfId="28516" xr:uid="{00000000-0005-0000-0000-0000A16D0000}"/>
    <cellStyle name="Heading 1 2 2 4 3 2 3 2 3 2" xfId="28517" xr:uid="{00000000-0005-0000-0000-0000A26D0000}"/>
    <cellStyle name="Heading 1 2 2 4 3 2 3 2 3 2 2" xfId="28518" xr:uid="{00000000-0005-0000-0000-0000A36D0000}"/>
    <cellStyle name="Heading 1 2 2 4 3 2 3 2 4" xfId="28519" xr:uid="{00000000-0005-0000-0000-0000A46D0000}"/>
    <cellStyle name="Heading 1 2 2 4 3 2 3 2 5" xfId="28520" xr:uid="{00000000-0005-0000-0000-0000A56D0000}"/>
    <cellStyle name="Heading 1 2 2 4 3 2 3 2 6" xfId="28521" xr:uid="{00000000-0005-0000-0000-0000A66D0000}"/>
    <cellStyle name="Heading 1 2 2 4 3 2 3 2 7" xfId="28522" xr:uid="{00000000-0005-0000-0000-0000A76D0000}"/>
    <cellStyle name="Heading 1 2 2 4 3 2 3 3" xfId="28523" xr:uid="{00000000-0005-0000-0000-0000A86D0000}"/>
    <cellStyle name="Heading 1 2 2 4 3 2 3 3 2" xfId="28524" xr:uid="{00000000-0005-0000-0000-0000A96D0000}"/>
    <cellStyle name="Heading 1 2 2 4 3 2 3 3 3" xfId="28525" xr:uid="{00000000-0005-0000-0000-0000AA6D0000}"/>
    <cellStyle name="Heading 1 2 2 4 3 2 3 3 3 2" xfId="28526" xr:uid="{00000000-0005-0000-0000-0000AB6D0000}"/>
    <cellStyle name="Heading 1 2 2 4 3 2 3 3 4" xfId="28527" xr:uid="{00000000-0005-0000-0000-0000AC6D0000}"/>
    <cellStyle name="Heading 1 2 2 4 3 2 3 4" xfId="28528" xr:uid="{00000000-0005-0000-0000-0000AD6D0000}"/>
    <cellStyle name="Heading 1 2 2 4 3 2 3 4 2" xfId="28529" xr:uid="{00000000-0005-0000-0000-0000AE6D0000}"/>
    <cellStyle name="Heading 1 2 2 4 3 2 3 4 2 2" xfId="28530" xr:uid="{00000000-0005-0000-0000-0000AF6D0000}"/>
    <cellStyle name="Heading 1 2 2 4 3 2 3 5" xfId="28531" xr:uid="{00000000-0005-0000-0000-0000B06D0000}"/>
    <cellStyle name="Heading 1 2 2 4 3 2 3 6" xfId="28532" xr:uid="{00000000-0005-0000-0000-0000B16D0000}"/>
    <cellStyle name="Heading 1 2 2 4 3 2 3 7" xfId="28533" xr:uid="{00000000-0005-0000-0000-0000B26D0000}"/>
    <cellStyle name="Heading 1 2 2 4 3 2 3 8" xfId="28534" xr:uid="{00000000-0005-0000-0000-0000B36D0000}"/>
    <cellStyle name="Heading 1 2 2 4 3 2 4" xfId="28535" xr:uid="{00000000-0005-0000-0000-0000B46D0000}"/>
    <cellStyle name="Heading 1 2 2 4 3 2 4 2" xfId="28536" xr:uid="{00000000-0005-0000-0000-0000B56D0000}"/>
    <cellStyle name="Heading 1 2 2 4 3 2 4 2 2" xfId="28537" xr:uid="{00000000-0005-0000-0000-0000B66D0000}"/>
    <cellStyle name="Heading 1 2 2 4 3 2 4 2 3" xfId="28538" xr:uid="{00000000-0005-0000-0000-0000B76D0000}"/>
    <cellStyle name="Heading 1 2 2 4 3 2 4 2 3 2" xfId="28539" xr:uid="{00000000-0005-0000-0000-0000B86D0000}"/>
    <cellStyle name="Heading 1 2 2 4 3 2 4 2 4" xfId="28540" xr:uid="{00000000-0005-0000-0000-0000B96D0000}"/>
    <cellStyle name="Heading 1 2 2 4 3 2 4 3" xfId="28541" xr:uid="{00000000-0005-0000-0000-0000BA6D0000}"/>
    <cellStyle name="Heading 1 2 2 4 3 2 4 3 2" xfId="28542" xr:uid="{00000000-0005-0000-0000-0000BB6D0000}"/>
    <cellStyle name="Heading 1 2 2 4 3 2 4 3 2 2" xfId="28543" xr:uid="{00000000-0005-0000-0000-0000BC6D0000}"/>
    <cellStyle name="Heading 1 2 2 4 3 2 4 4" xfId="28544" xr:uid="{00000000-0005-0000-0000-0000BD6D0000}"/>
    <cellStyle name="Heading 1 2 2 4 3 2 4 5" xfId="28545" xr:uid="{00000000-0005-0000-0000-0000BE6D0000}"/>
    <cellStyle name="Heading 1 2 2 4 3 2 4 6" xfId="28546" xr:uid="{00000000-0005-0000-0000-0000BF6D0000}"/>
    <cellStyle name="Heading 1 2 2 4 3 2 4 7" xfId="28547" xr:uid="{00000000-0005-0000-0000-0000C06D0000}"/>
    <cellStyle name="Heading 1 2 2 4 3 2 5" xfId="28548" xr:uid="{00000000-0005-0000-0000-0000C16D0000}"/>
    <cellStyle name="Heading 1 2 2 4 3 2 5 2" xfId="28549" xr:uid="{00000000-0005-0000-0000-0000C26D0000}"/>
    <cellStyle name="Heading 1 2 2 4 3 2 5 3" xfId="28550" xr:uid="{00000000-0005-0000-0000-0000C36D0000}"/>
    <cellStyle name="Heading 1 2 2 4 3 2 5 3 2" xfId="28551" xr:uid="{00000000-0005-0000-0000-0000C46D0000}"/>
    <cellStyle name="Heading 1 2 2 4 3 2 6" xfId="28552" xr:uid="{00000000-0005-0000-0000-0000C56D0000}"/>
    <cellStyle name="Heading 1 2 2 4 3 2 7" xfId="28553" xr:uid="{00000000-0005-0000-0000-0000C66D0000}"/>
    <cellStyle name="Heading 1 2 2 4 3 2 8" xfId="28554" xr:uid="{00000000-0005-0000-0000-0000C76D0000}"/>
    <cellStyle name="Heading 1 2 2 4 3 2 9" xfId="28555" xr:uid="{00000000-0005-0000-0000-0000C86D0000}"/>
    <cellStyle name="Heading 1 2 2 4 3 3" xfId="28556" xr:uid="{00000000-0005-0000-0000-0000C96D0000}"/>
    <cellStyle name="Heading 1 2 2 4 3 3 2" xfId="28557" xr:uid="{00000000-0005-0000-0000-0000CA6D0000}"/>
    <cellStyle name="Heading 1 2 2 4 3 3 2 2" xfId="28558" xr:uid="{00000000-0005-0000-0000-0000CB6D0000}"/>
    <cellStyle name="Heading 1 2 2 4 3 3 2 2 2" xfId="28559" xr:uid="{00000000-0005-0000-0000-0000CC6D0000}"/>
    <cellStyle name="Heading 1 2 2 4 3 3 2 2 2 2" xfId="28560" xr:uid="{00000000-0005-0000-0000-0000CD6D0000}"/>
    <cellStyle name="Heading 1 2 2 4 3 3 2 2 2 3" xfId="28561" xr:uid="{00000000-0005-0000-0000-0000CE6D0000}"/>
    <cellStyle name="Heading 1 2 2 4 3 3 2 2 2 3 2" xfId="28562" xr:uid="{00000000-0005-0000-0000-0000CF6D0000}"/>
    <cellStyle name="Heading 1 2 2 4 3 3 2 2 2 4" xfId="28563" xr:uid="{00000000-0005-0000-0000-0000D06D0000}"/>
    <cellStyle name="Heading 1 2 2 4 3 3 2 2 3" xfId="28564" xr:uid="{00000000-0005-0000-0000-0000D16D0000}"/>
    <cellStyle name="Heading 1 2 2 4 3 3 2 2 3 2" xfId="28565" xr:uid="{00000000-0005-0000-0000-0000D26D0000}"/>
    <cellStyle name="Heading 1 2 2 4 3 3 2 2 3 2 2" xfId="28566" xr:uid="{00000000-0005-0000-0000-0000D36D0000}"/>
    <cellStyle name="Heading 1 2 2 4 3 3 2 2 4" xfId="28567" xr:uid="{00000000-0005-0000-0000-0000D46D0000}"/>
    <cellStyle name="Heading 1 2 2 4 3 3 2 2 5" xfId="28568" xr:uid="{00000000-0005-0000-0000-0000D56D0000}"/>
    <cellStyle name="Heading 1 2 2 4 3 3 2 2 6" xfId="28569" xr:uid="{00000000-0005-0000-0000-0000D66D0000}"/>
    <cellStyle name="Heading 1 2 2 4 3 3 2 2 7" xfId="28570" xr:uid="{00000000-0005-0000-0000-0000D76D0000}"/>
    <cellStyle name="Heading 1 2 2 4 3 3 2 3" xfId="28571" xr:uid="{00000000-0005-0000-0000-0000D86D0000}"/>
    <cellStyle name="Heading 1 2 2 4 3 3 2 3 2" xfId="28572" xr:uid="{00000000-0005-0000-0000-0000D96D0000}"/>
    <cellStyle name="Heading 1 2 2 4 3 3 2 3 3" xfId="28573" xr:uid="{00000000-0005-0000-0000-0000DA6D0000}"/>
    <cellStyle name="Heading 1 2 2 4 3 3 2 3 3 2" xfId="28574" xr:uid="{00000000-0005-0000-0000-0000DB6D0000}"/>
    <cellStyle name="Heading 1 2 2 4 3 3 2 3 4" xfId="28575" xr:uid="{00000000-0005-0000-0000-0000DC6D0000}"/>
    <cellStyle name="Heading 1 2 2 4 3 3 2 4" xfId="28576" xr:uid="{00000000-0005-0000-0000-0000DD6D0000}"/>
    <cellStyle name="Heading 1 2 2 4 3 3 2 4 2" xfId="28577" xr:uid="{00000000-0005-0000-0000-0000DE6D0000}"/>
    <cellStyle name="Heading 1 2 2 4 3 3 2 4 2 2" xfId="28578" xr:uid="{00000000-0005-0000-0000-0000DF6D0000}"/>
    <cellStyle name="Heading 1 2 2 4 3 3 2 5" xfId="28579" xr:uid="{00000000-0005-0000-0000-0000E06D0000}"/>
    <cellStyle name="Heading 1 2 2 4 3 3 2 6" xfId="28580" xr:uid="{00000000-0005-0000-0000-0000E16D0000}"/>
    <cellStyle name="Heading 1 2 2 4 3 3 2 7" xfId="28581" xr:uid="{00000000-0005-0000-0000-0000E26D0000}"/>
    <cellStyle name="Heading 1 2 2 4 3 3 2 8" xfId="28582" xr:uid="{00000000-0005-0000-0000-0000E36D0000}"/>
    <cellStyle name="Heading 1 2 2 4 3 3 3" xfId="28583" xr:uid="{00000000-0005-0000-0000-0000E46D0000}"/>
    <cellStyle name="Heading 1 2 2 4 3 3 3 2" xfId="28584" xr:uid="{00000000-0005-0000-0000-0000E56D0000}"/>
    <cellStyle name="Heading 1 2 2 4 3 3 3 2 2" xfId="28585" xr:uid="{00000000-0005-0000-0000-0000E66D0000}"/>
    <cellStyle name="Heading 1 2 2 4 3 3 3 2 3" xfId="28586" xr:uid="{00000000-0005-0000-0000-0000E76D0000}"/>
    <cellStyle name="Heading 1 2 2 4 3 3 3 2 3 2" xfId="28587" xr:uid="{00000000-0005-0000-0000-0000E86D0000}"/>
    <cellStyle name="Heading 1 2 2 4 3 3 3 2 4" xfId="28588" xr:uid="{00000000-0005-0000-0000-0000E96D0000}"/>
    <cellStyle name="Heading 1 2 2 4 3 3 3 3" xfId="28589" xr:uid="{00000000-0005-0000-0000-0000EA6D0000}"/>
    <cellStyle name="Heading 1 2 2 4 3 3 3 3 2" xfId="28590" xr:uid="{00000000-0005-0000-0000-0000EB6D0000}"/>
    <cellStyle name="Heading 1 2 2 4 3 3 3 3 2 2" xfId="28591" xr:uid="{00000000-0005-0000-0000-0000EC6D0000}"/>
    <cellStyle name="Heading 1 2 2 4 3 3 3 4" xfId="28592" xr:uid="{00000000-0005-0000-0000-0000ED6D0000}"/>
    <cellStyle name="Heading 1 2 2 4 3 3 3 5" xfId="28593" xr:uid="{00000000-0005-0000-0000-0000EE6D0000}"/>
    <cellStyle name="Heading 1 2 2 4 3 3 3 6" xfId="28594" xr:uid="{00000000-0005-0000-0000-0000EF6D0000}"/>
    <cellStyle name="Heading 1 2 2 4 3 3 3 7" xfId="28595" xr:uid="{00000000-0005-0000-0000-0000F06D0000}"/>
    <cellStyle name="Heading 1 2 2 4 3 3 4" xfId="28596" xr:uid="{00000000-0005-0000-0000-0000F16D0000}"/>
    <cellStyle name="Heading 1 2 2 4 3 3 4 2" xfId="28597" xr:uid="{00000000-0005-0000-0000-0000F26D0000}"/>
    <cellStyle name="Heading 1 2 2 4 3 3 4 3" xfId="28598" xr:uid="{00000000-0005-0000-0000-0000F36D0000}"/>
    <cellStyle name="Heading 1 2 2 4 3 3 4 3 2" xfId="28599" xr:uid="{00000000-0005-0000-0000-0000F46D0000}"/>
    <cellStyle name="Heading 1 2 2 4 3 3 5" xfId="28600" xr:uid="{00000000-0005-0000-0000-0000F56D0000}"/>
    <cellStyle name="Heading 1 2 2 4 3 4" xfId="28601" xr:uid="{00000000-0005-0000-0000-0000F66D0000}"/>
    <cellStyle name="Heading 1 2 2 4 3 4 2" xfId="28602" xr:uid="{00000000-0005-0000-0000-0000F76D0000}"/>
    <cellStyle name="Heading 1 2 2 4 3 4 2 2" xfId="28603" xr:uid="{00000000-0005-0000-0000-0000F86D0000}"/>
    <cellStyle name="Heading 1 2 2 4 3 4 2 2 2" xfId="28604" xr:uid="{00000000-0005-0000-0000-0000F96D0000}"/>
    <cellStyle name="Heading 1 2 2 4 3 4 2 2 2 2" xfId="28605" xr:uid="{00000000-0005-0000-0000-0000FA6D0000}"/>
    <cellStyle name="Heading 1 2 2 4 3 4 2 2 2 2 2" xfId="28606" xr:uid="{00000000-0005-0000-0000-0000FB6D0000}"/>
    <cellStyle name="Heading 1 2 2 4 3 4 2 2 2 2 3" xfId="28607" xr:uid="{00000000-0005-0000-0000-0000FC6D0000}"/>
    <cellStyle name="Heading 1 2 2 4 3 4 2 2 2 2 3 2" xfId="28608" xr:uid="{00000000-0005-0000-0000-0000FD6D0000}"/>
    <cellStyle name="Heading 1 2 2 4 3 4 2 2 2 2 4" xfId="28609" xr:uid="{00000000-0005-0000-0000-0000FE6D0000}"/>
    <cellStyle name="Heading 1 2 2 4 3 4 2 2 2 3" xfId="28610" xr:uid="{00000000-0005-0000-0000-0000FF6D0000}"/>
    <cellStyle name="Heading 1 2 2 4 3 4 2 2 2 3 2" xfId="28611" xr:uid="{00000000-0005-0000-0000-0000006E0000}"/>
    <cellStyle name="Heading 1 2 2 4 3 4 2 2 2 3 2 2" xfId="28612" xr:uid="{00000000-0005-0000-0000-0000016E0000}"/>
    <cellStyle name="Heading 1 2 2 4 3 4 2 2 2 4" xfId="28613" xr:uid="{00000000-0005-0000-0000-0000026E0000}"/>
    <cellStyle name="Heading 1 2 2 4 3 4 2 2 2 5" xfId="28614" xr:uid="{00000000-0005-0000-0000-0000036E0000}"/>
    <cellStyle name="Heading 1 2 2 4 3 4 2 2 2 6" xfId="28615" xr:uid="{00000000-0005-0000-0000-0000046E0000}"/>
    <cellStyle name="Heading 1 2 2 4 3 4 2 2 2 7" xfId="28616" xr:uid="{00000000-0005-0000-0000-0000056E0000}"/>
    <cellStyle name="Heading 1 2 2 4 3 4 2 2 3" xfId="28617" xr:uid="{00000000-0005-0000-0000-0000066E0000}"/>
    <cellStyle name="Heading 1 2 2 4 3 4 2 2 3 2" xfId="28618" xr:uid="{00000000-0005-0000-0000-0000076E0000}"/>
    <cellStyle name="Heading 1 2 2 4 3 4 2 2 3 3" xfId="28619" xr:uid="{00000000-0005-0000-0000-0000086E0000}"/>
    <cellStyle name="Heading 1 2 2 4 3 4 2 2 3 3 2" xfId="28620" xr:uid="{00000000-0005-0000-0000-0000096E0000}"/>
    <cellStyle name="Heading 1 2 2 4 3 4 2 2 3 4" xfId="28621" xr:uid="{00000000-0005-0000-0000-00000A6E0000}"/>
    <cellStyle name="Heading 1 2 2 4 3 4 2 2 4" xfId="28622" xr:uid="{00000000-0005-0000-0000-00000B6E0000}"/>
    <cellStyle name="Heading 1 2 2 4 3 4 2 2 4 2" xfId="28623" xr:uid="{00000000-0005-0000-0000-00000C6E0000}"/>
    <cellStyle name="Heading 1 2 2 4 3 4 2 2 4 2 2" xfId="28624" xr:uid="{00000000-0005-0000-0000-00000D6E0000}"/>
    <cellStyle name="Heading 1 2 2 4 3 4 2 2 5" xfId="28625" xr:uid="{00000000-0005-0000-0000-00000E6E0000}"/>
    <cellStyle name="Heading 1 2 2 4 3 4 2 2 6" xfId="28626" xr:uid="{00000000-0005-0000-0000-00000F6E0000}"/>
    <cellStyle name="Heading 1 2 2 4 3 4 2 2 7" xfId="28627" xr:uid="{00000000-0005-0000-0000-0000106E0000}"/>
    <cellStyle name="Heading 1 2 2 4 3 4 2 2 8" xfId="28628" xr:uid="{00000000-0005-0000-0000-0000116E0000}"/>
    <cellStyle name="Heading 1 2 2 4 3 4 2 3" xfId="28629" xr:uid="{00000000-0005-0000-0000-0000126E0000}"/>
    <cellStyle name="Heading 1 2 2 4 3 4 2 3 2" xfId="28630" xr:uid="{00000000-0005-0000-0000-0000136E0000}"/>
    <cellStyle name="Heading 1 2 2 4 3 4 2 3 2 2" xfId="28631" xr:uid="{00000000-0005-0000-0000-0000146E0000}"/>
    <cellStyle name="Heading 1 2 2 4 3 4 2 3 2 3" xfId="28632" xr:uid="{00000000-0005-0000-0000-0000156E0000}"/>
    <cellStyle name="Heading 1 2 2 4 3 4 2 3 2 3 2" xfId="28633" xr:uid="{00000000-0005-0000-0000-0000166E0000}"/>
    <cellStyle name="Heading 1 2 2 4 3 4 2 3 2 4" xfId="28634" xr:uid="{00000000-0005-0000-0000-0000176E0000}"/>
    <cellStyle name="Heading 1 2 2 4 3 4 2 3 3" xfId="28635" xr:uid="{00000000-0005-0000-0000-0000186E0000}"/>
    <cellStyle name="Heading 1 2 2 4 3 4 2 3 3 2" xfId="28636" xr:uid="{00000000-0005-0000-0000-0000196E0000}"/>
    <cellStyle name="Heading 1 2 2 4 3 4 2 3 3 2 2" xfId="28637" xr:uid="{00000000-0005-0000-0000-00001A6E0000}"/>
    <cellStyle name="Heading 1 2 2 4 3 4 2 3 4" xfId="28638" xr:uid="{00000000-0005-0000-0000-00001B6E0000}"/>
    <cellStyle name="Heading 1 2 2 4 3 4 2 3 5" xfId="28639" xr:uid="{00000000-0005-0000-0000-00001C6E0000}"/>
    <cellStyle name="Heading 1 2 2 4 3 4 2 3 6" xfId="28640" xr:uid="{00000000-0005-0000-0000-00001D6E0000}"/>
    <cellStyle name="Heading 1 2 2 4 3 4 2 3 7" xfId="28641" xr:uid="{00000000-0005-0000-0000-00001E6E0000}"/>
    <cellStyle name="Heading 1 2 2 4 3 4 2 4" xfId="28642" xr:uid="{00000000-0005-0000-0000-00001F6E0000}"/>
    <cellStyle name="Heading 1 2 2 4 3 4 2 4 2" xfId="28643" xr:uid="{00000000-0005-0000-0000-0000206E0000}"/>
    <cellStyle name="Heading 1 2 2 4 3 4 2 4 3" xfId="28644" xr:uid="{00000000-0005-0000-0000-0000216E0000}"/>
    <cellStyle name="Heading 1 2 2 4 3 4 2 4 3 2" xfId="28645" xr:uid="{00000000-0005-0000-0000-0000226E0000}"/>
    <cellStyle name="Heading 1 2 2 4 3 4 2 5" xfId="28646" xr:uid="{00000000-0005-0000-0000-0000236E0000}"/>
    <cellStyle name="Heading 1 2 2 4 3 4 3" xfId="28647" xr:uid="{00000000-0005-0000-0000-0000246E0000}"/>
    <cellStyle name="Heading 1 2 2 4 3 4 3 2" xfId="28648" xr:uid="{00000000-0005-0000-0000-0000256E0000}"/>
    <cellStyle name="Heading 1 2 2 4 3 4 3 2 2" xfId="28649" xr:uid="{00000000-0005-0000-0000-0000266E0000}"/>
    <cellStyle name="Heading 1 2 2 4 3 4 3 2 2 2" xfId="28650" xr:uid="{00000000-0005-0000-0000-0000276E0000}"/>
    <cellStyle name="Heading 1 2 2 4 3 4 3 2 2 3" xfId="28651" xr:uid="{00000000-0005-0000-0000-0000286E0000}"/>
    <cellStyle name="Heading 1 2 2 4 3 4 3 2 2 3 2" xfId="28652" xr:uid="{00000000-0005-0000-0000-0000296E0000}"/>
    <cellStyle name="Heading 1 2 2 4 3 4 3 2 2 4" xfId="28653" xr:uid="{00000000-0005-0000-0000-00002A6E0000}"/>
    <cellStyle name="Heading 1 2 2 4 3 4 3 2 3" xfId="28654" xr:uid="{00000000-0005-0000-0000-00002B6E0000}"/>
    <cellStyle name="Heading 1 2 2 4 3 4 3 2 3 2" xfId="28655" xr:uid="{00000000-0005-0000-0000-00002C6E0000}"/>
    <cellStyle name="Heading 1 2 2 4 3 4 3 2 3 2 2" xfId="28656" xr:uid="{00000000-0005-0000-0000-00002D6E0000}"/>
    <cellStyle name="Heading 1 2 2 4 3 4 3 2 4" xfId="28657" xr:uid="{00000000-0005-0000-0000-00002E6E0000}"/>
    <cellStyle name="Heading 1 2 2 4 3 4 3 2 5" xfId="28658" xr:uid="{00000000-0005-0000-0000-00002F6E0000}"/>
    <cellStyle name="Heading 1 2 2 4 3 4 3 2 6" xfId="28659" xr:uid="{00000000-0005-0000-0000-0000306E0000}"/>
    <cellStyle name="Heading 1 2 2 4 3 4 3 2 7" xfId="28660" xr:uid="{00000000-0005-0000-0000-0000316E0000}"/>
    <cellStyle name="Heading 1 2 2 4 3 4 3 3" xfId="28661" xr:uid="{00000000-0005-0000-0000-0000326E0000}"/>
    <cellStyle name="Heading 1 2 2 4 3 4 3 3 2" xfId="28662" xr:uid="{00000000-0005-0000-0000-0000336E0000}"/>
    <cellStyle name="Heading 1 2 2 4 3 4 3 3 3" xfId="28663" xr:uid="{00000000-0005-0000-0000-0000346E0000}"/>
    <cellStyle name="Heading 1 2 2 4 3 4 3 3 3 2" xfId="28664" xr:uid="{00000000-0005-0000-0000-0000356E0000}"/>
    <cellStyle name="Heading 1 2 2 4 3 4 3 3 4" xfId="28665" xr:uid="{00000000-0005-0000-0000-0000366E0000}"/>
    <cellStyle name="Heading 1 2 2 4 3 4 3 4" xfId="28666" xr:uid="{00000000-0005-0000-0000-0000376E0000}"/>
    <cellStyle name="Heading 1 2 2 4 3 4 3 4 2" xfId="28667" xr:uid="{00000000-0005-0000-0000-0000386E0000}"/>
    <cellStyle name="Heading 1 2 2 4 3 4 3 4 2 2" xfId="28668" xr:uid="{00000000-0005-0000-0000-0000396E0000}"/>
    <cellStyle name="Heading 1 2 2 4 3 4 3 5" xfId="28669" xr:uid="{00000000-0005-0000-0000-00003A6E0000}"/>
    <cellStyle name="Heading 1 2 2 4 3 4 3 6" xfId="28670" xr:uid="{00000000-0005-0000-0000-00003B6E0000}"/>
    <cellStyle name="Heading 1 2 2 4 3 4 3 7" xfId="28671" xr:uid="{00000000-0005-0000-0000-00003C6E0000}"/>
    <cellStyle name="Heading 1 2 2 4 3 4 3 8" xfId="28672" xr:uid="{00000000-0005-0000-0000-00003D6E0000}"/>
    <cellStyle name="Heading 1 2 2 4 3 4 4" xfId="28673" xr:uid="{00000000-0005-0000-0000-00003E6E0000}"/>
    <cellStyle name="Heading 1 2 2 4 3 4 4 2" xfId="28674" xr:uid="{00000000-0005-0000-0000-00003F6E0000}"/>
    <cellStyle name="Heading 1 2 2 4 3 4 4 2 2" xfId="28675" xr:uid="{00000000-0005-0000-0000-0000406E0000}"/>
    <cellStyle name="Heading 1 2 2 4 3 4 4 2 3" xfId="28676" xr:uid="{00000000-0005-0000-0000-0000416E0000}"/>
    <cellStyle name="Heading 1 2 2 4 3 4 4 2 3 2" xfId="28677" xr:uid="{00000000-0005-0000-0000-0000426E0000}"/>
    <cellStyle name="Heading 1 2 2 4 3 4 4 2 4" xfId="28678" xr:uid="{00000000-0005-0000-0000-0000436E0000}"/>
    <cellStyle name="Heading 1 2 2 4 3 4 4 3" xfId="28679" xr:uid="{00000000-0005-0000-0000-0000446E0000}"/>
    <cellStyle name="Heading 1 2 2 4 3 4 4 3 2" xfId="28680" xr:uid="{00000000-0005-0000-0000-0000456E0000}"/>
    <cellStyle name="Heading 1 2 2 4 3 4 4 3 2 2" xfId="28681" xr:uid="{00000000-0005-0000-0000-0000466E0000}"/>
    <cellStyle name="Heading 1 2 2 4 3 4 4 4" xfId="28682" xr:uid="{00000000-0005-0000-0000-0000476E0000}"/>
    <cellStyle name="Heading 1 2 2 4 3 4 4 5" xfId="28683" xr:uid="{00000000-0005-0000-0000-0000486E0000}"/>
    <cellStyle name="Heading 1 2 2 4 3 4 4 6" xfId="28684" xr:uid="{00000000-0005-0000-0000-0000496E0000}"/>
    <cellStyle name="Heading 1 2 2 4 3 4 4 7" xfId="28685" xr:uid="{00000000-0005-0000-0000-00004A6E0000}"/>
    <cellStyle name="Heading 1 2 2 4 3 4 5" xfId="28686" xr:uid="{00000000-0005-0000-0000-00004B6E0000}"/>
    <cellStyle name="Heading 1 2 2 4 3 4 5 2" xfId="28687" xr:uid="{00000000-0005-0000-0000-00004C6E0000}"/>
    <cellStyle name="Heading 1 2 2 4 3 4 5 3" xfId="28688" xr:uid="{00000000-0005-0000-0000-00004D6E0000}"/>
    <cellStyle name="Heading 1 2 2 4 3 4 5 3 2" xfId="28689" xr:uid="{00000000-0005-0000-0000-00004E6E0000}"/>
    <cellStyle name="Heading 1 2 2 4 3 4 6" xfId="28690" xr:uid="{00000000-0005-0000-0000-00004F6E0000}"/>
    <cellStyle name="Heading 1 2 2 4 3 4 7" xfId="28691" xr:uid="{00000000-0005-0000-0000-0000506E0000}"/>
    <cellStyle name="Heading 1 2 2 4 3 4 8" xfId="28692" xr:uid="{00000000-0005-0000-0000-0000516E0000}"/>
    <cellStyle name="Heading 1 2 2 4 3 4 9" xfId="28693" xr:uid="{00000000-0005-0000-0000-0000526E0000}"/>
    <cellStyle name="Heading 1 2 2 4 3 5" xfId="28694" xr:uid="{00000000-0005-0000-0000-0000536E0000}"/>
    <cellStyle name="Heading 1 2 2 4 3 5 2" xfId="28695" xr:uid="{00000000-0005-0000-0000-0000546E0000}"/>
    <cellStyle name="Heading 1 2 2 4 3 5 2 2" xfId="28696" xr:uid="{00000000-0005-0000-0000-0000556E0000}"/>
    <cellStyle name="Heading 1 2 2 4 3 5 2 2 2" xfId="28697" xr:uid="{00000000-0005-0000-0000-0000566E0000}"/>
    <cellStyle name="Heading 1 2 2 4 3 5 2 2 3" xfId="28698" xr:uid="{00000000-0005-0000-0000-0000576E0000}"/>
    <cellStyle name="Heading 1 2 2 4 3 5 2 2 3 2" xfId="28699" xr:uid="{00000000-0005-0000-0000-0000586E0000}"/>
    <cellStyle name="Heading 1 2 2 4 3 5 2 2 4" xfId="28700" xr:uid="{00000000-0005-0000-0000-0000596E0000}"/>
    <cellStyle name="Heading 1 2 2 4 3 5 2 3" xfId="28701" xr:uid="{00000000-0005-0000-0000-00005A6E0000}"/>
    <cellStyle name="Heading 1 2 2 4 3 5 2 3 2" xfId="28702" xr:uid="{00000000-0005-0000-0000-00005B6E0000}"/>
    <cellStyle name="Heading 1 2 2 4 3 5 2 3 2 2" xfId="28703" xr:uid="{00000000-0005-0000-0000-00005C6E0000}"/>
    <cellStyle name="Heading 1 2 2 4 3 5 2 4" xfId="28704" xr:uid="{00000000-0005-0000-0000-00005D6E0000}"/>
    <cellStyle name="Heading 1 2 2 4 3 5 2 5" xfId="28705" xr:uid="{00000000-0005-0000-0000-00005E6E0000}"/>
    <cellStyle name="Heading 1 2 2 4 3 5 2 6" xfId="28706" xr:uid="{00000000-0005-0000-0000-00005F6E0000}"/>
    <cellStyle name="Heading 1 2 2 4 3 5 2 7" xfId="28707" xr:uid="{00000000-0005-0000-0000-0000606E0000}"/>
    <cellStyle name="Heading 1 2 2 4 3 5 3" xfId="28708" xr:uid="{00000000-0005-0000-0000-0000616E0000}"/>
    <cellStyle name="Heading 1 2 2 4 3 5 3 2" xfId="28709" xr:uid="{00000000-0005-0000-0000-0000626E0000}"/>
    <cellStyle name="Heading 1 2 2 4 3 5 3 3" xfId="28710" xr:uid="{00000000-0005-0000-0000-0000636E0000}"/>
    <cellStyle name="Heading 1 2 2 4 3 5 3 3 2" xfId="28711" xr:uid="{00000000-0005-0000-0000-0000646E0000}"/>
    <cellStyle name="Heading 1 2 2 4 3 5 3 4" xfId="28712" xr:uid="{00000000-0005-0000-0000-0000656E0000}"/>
    <cellStyle name="Heading 1 2 2 4 3 5 4" xfId="28713" xr:uid="{00000000-0005-0000-0000-0000666E0000}"/>
    <cellStyle name="Heading 1 2 2 4 3 5 4 2" xfId="28714" xr:uid="{00000000-0005-0000-0000-0000676E0000}"/>
    <cellStyle name="Heading 1 2 2 4 3 5 4 2 2" xfId="28715" xr:uid="{00000000-0005-0000-0000-0000686E0000}"/>
    <cellStyle name="Heading 1 2 2 4 3 5 5" xfId="28716" xr:uid="{00000000-0005-0000-0000-0000696E0000}"/>
    <cellStyle name="Heading 1 2 2 4 3 5 6" xfId="28717" xr:uid="{00000000-0005-0000-0000-00006A6E0000}"/>
    <cellStyle name="Heading 1 2 2 4 3 5 7" xfId="28718" xr:uid="{00000000-0005-0000-0000-00006B6E0000}"/>
    <cellStyle name="Heading 1 2 2 4 3 5 8" xfId="28719" xr:uid="{00000000-0005-0000-0000-00006C6E0000}"/>
    <cellStyle name="Heading 1 2 2 4 3 6" xfId="28720" xr:uid="{00000000-0005-0000-0000-00006D6E0000}"/>
    <cellStyle name="Heading 1 2 2 4 3 6 2" xfId="28721" xr:uid="{00000000-0005-0000-0000-00006E6E0000}"/>
    <cellStyle name="Heading 1 2 2 4 3 6 2 2" xfId="28722" xr:uid="{00000000-0005-0000-0000-00006F6E0000}"/>
    <cellStyle name="Heading 1 2 2 4 3 6 2 3" xfId="28723" xr:uid="{00000000-0005-0000-0000-0000706E0000}"/>
    <cellStyle name="Heading 1 2 2 4 3 6 2 3 2" xfId="28724" xr:uid="{00000000-0005-0000-0000-0000716E0000}"/>
    <cellStyle name="Heading 1 2 2 4 3 6 2 4" xfId="28725" xr:uid="{00000000-0005-0000-0000-0000726E0000}"/>
    <cellStyle name="Heading 1 2 2 4 3 6 3" xfId="28726" xr:uid="{00000000-0005-0000-0000-0000736E0000}"/>
    <cellStyle name="Heading 1 2 2 4 3 6 3 2" xfId="28727" xr:uid="{00000000-0005-0000-0000-0000746E0000}"/>
    <cellStyle name="Heading 1 2 2 4 3 6 3 2 2" xfId="28728" xr:uid="{00000000-0005-0000-0000-0000756E0000}"/>
    <cellStyle name="Heading 1 2 2 4 3 6 4" xfId="28729" xr:uid="{00000000-0005-0000-0000-0000766E0000}"/>
    <cellStyle name="Heading 1 2 2 4 3 6 5" xfId="28730" xr:uid="{00000000-0005-0000-0000-0000776E0000}"/>
    <cellStyle name="Heading 1 2 2 4 3 6 6" xfId="28731" xr:uid="{00000000-0005-0000-0000-0000786E0000}"/>
    <cellStyle name="Heading 1 2 2 4 3 6 7" xfId="28732" xr:uid="{00000000-0005-0000-0000-0000796E0000}"/>
    <cellStyle name="Heading 1 2 2 4 3 7" xfId="28733" xr:uid="{00000000-0005-0000-0000-00007A6E0000}"/>
    <cellStyle name="Heading 1 2 2 4 3 7 2" xfId="28734" xr:uid="{00000000-0005-0000-0000-00007B6E0000}"/>
    <cellStyle name="Heading 1 2 2 4 3 7 3" xfId="28735" xr:uid="{00000000-0005-0000-0000-00007C6E0000}"/>
    <cellStyle name="Heading 1 2 2 4 3 7 3 2" xfId="28736" xr:uid="{00000000-0005-0000-0000-00007D6E0000}"/>
    <cellStyle name="Heading 1 2 2 4 3 8" xfId="28737" xr:uid="{00000000-0005-0000-0000-00007E6E0000}"/>
    <cellStyle name="Heading 1 2 2 4 3 9" xfId="28738" xr:uid="{00000000-0005-0000-0000-00007F6E0000}"/>
    <cellStyle name="Heading 1 2 2 4 4" xfId="28739" xr:uid="{00000000-0005-0000-0000-0000806E0000}"/>
    <cellStyle name="Heading 1 2 2 4 4 2" xfId="28740" xr:uid="{00000000-0005-0000-0000-0000816E0000}"/>
    <cellStyle name="Heading 1 2 2 4 4 2 2" xfId="28741" xr:uid="{00000000-0005-0000-0000-0000826E0000}"/>
    <cellStyle name="Heading 1 2 2 4 4 2 2 2" xfId="28742" xr:uid="{00000000-0005-0000-0000-0000836E0000}"/>
    <cellStyle name="Heading 1 2 2 4 4 2 2 2 2" xfId="28743" xr:uid="{00000000-0005-0000-0000-0000846E0000}"/>
    <cellStyle name="Heading 1 2 2 4 4 2 2 2 2 2" xfId="28744" xr:uid="{00000000-0005-0000-0000-0000856E0000}"/>
    <cellStyle name="Heading 1 2 2 4 4 2 2 2 2 3" xfId="28745" xr:uid="{00000000-0005-0000-0000-0000866E0000}"/>
    <cellStyle name="Heading 1 2 2 4 4 2 2 2 2 3 2" xfId="28746" xr:uid="{00000000-0005-0000-0000-0000876E0000}"/>
    <cellStyle name="Heading 1 2 2 4 4 2 2 2 2 4" xfId="28747" xr:uid="{00000000-0005-0000-0000-0000886E0000}"/>
    <cellStyle name="Heading 1 2 2 4 4 2 2 2 3" xfId="28748" xr:uid="{00000000-0005-0000-0000-0000896E0000}"/>
    <cellStyle name="Heading 1 2 2 4 4 2 2 2 3 2" xfId="28749" xr:uid="{00000000-0005-0000-0000-00008A6E0000}"/>
    <cellStyle name="Heading 1 2 2 4 4 2 2 2 3 2 2" xfId="28750" xr:uid="{00000000-0005-0000-0000-00008B6E0000}"/>
    <cellStyle name="Heading 1 2 2 4 4 2 2 2 4" xfId="28751" xr:uid="{00000000-0005-0000-0000-00008C6E0000}"/>
    <cellStyle name="Heading 1 2 2 4 4 2 2 2 5" xfId="28752" xr:uid="{00000000-0005-0000-0000-00008D6E0000}"/>
    <cellStyle name="Heading 1 2 2 4 4 2 2 2 6" xfId="28753" xr:uid="{00000000-0005-0000-0000-00008E6E0000}"/>
    <cellStyle name="Heading 1 2 2 4 4 2 2 2 7" xfId="28754" xr:uid="{00000000-0005-0000-0000-00008F6E0000}"/>
    <cellStyle name="Heading 1 2 2 4 4 2 2 3" xfId="28755" xr:uid="{00000000-0005-0000-0000-0000906E0000}"/>
    <cellStyle name="Heading 1 2 2 4 4 2 2 3 2" xfId="28756" xr:uid="{00000000-0005-0000-0000-0000916E0000}"/>
    <cellStyle name="Heading 1 2 2 4 4 2 2 3 3" xfId="28757" xr:uid="{00000000-0005-0000-0000-0000926E0000}"/>
    <cellStyle name="Heading 1 2 2 4 4 2 2 3 3 2" xfId="28758" xr:uid="{00000000-0005-0000-0000-0000936E0000}"/>
    <cellStyle name="Heading 1 2 2 4 4 2 2 3 4" xfId="28759" xr:uid="{00000000-0005-0000-0000-0000946E0000}"/>
    <cellStyle name="Heading 1 2 2 4 4 2 2 4" xfId="28760" xr:uid="{00000000-0005-0000-0000-0000956E0000}"/>
    <cellStyle name="Heading 1 2 2 4 4 2 2 4 2" xfId="28761" xr:uid="{00000000-0005-0000-0000-0000966E0000}"/>
    <cellStyle name="Heading 1 2 2 4 4 2 2 4 2 2" xfId="28762" xr:uid="{00000000-0005-0000-0000-0000976E0000}"/>
    <cellStyle name="Heading 1 2 2 4 4 2 2 5" xfId="28763" xr:uid="{00000000-0005-0000-0000-0000986E0000}"/>
    <cellStyle name="Heading 1 2 2 4 4 2 2 6" xfId="28764" xr:uid="{00000000-0005-0000-0000-0000996E0000}"/>
    <cellStyle name="Heading 1 2 2 4 4 2 2 7" xfId="28765" xr:uid="{00000000-0005-0000-0000-00009A6E0000}"/>
    <cellStyle name="Heading 1 2 2 4 4 2 2 8" xfId="28766" xr:uid="{00000000-0005-0000-0000-00009B6E0000}"/>
    <cellStyle name="Heading 1 2 2 4 4 2 3" xfId="28767" xr:uid="{00000000-0005-0000-0000-00009C6E0000}"/>
    <cellStyle name="Heading 1 2 2 4 4 2 3 2" xfId="28768" xr:uid="{00000000-0005-0000-0000-00009D6E0000}"/>
    <cellStyle name="Heading 1 2 2 4 4 2 3 2 2" xfId="28769" xr:uid="{00000000-0005-0000-0000-00009E6E0000}"/>
    <cellStyle name="Heading 1 2 2 4 4 2 3 2 3" xfId="28770" xr:uid="{00000000-0005-0000-0000-00009F6E0000}"/>
    <cellStyle name="Heading 1 2 2 4 4 2 3 2 3 2" xfId="28771" xr:uid="{00000000-0005-0000-0000-0000A06E0000}"/>
    <cellStyle name="Heading 1 2 2 4 4 2 3 2 4" xfId="28772" xr:uid="{00000000-0005-0000-0000-0000A16E0000}"/>
    <cellStyle name="Heading 1 2 2 4 4 2 3 3" xfId="28773" xr:uid="{00000000-0005-0000-0000-0000A26E0000}"/>
    <cellStyle name="Heading 1 2 2 4 4 2 3 3 2" xfId="28774" xr:uid="{00000000-0005-0000-0000-0000A36E0000}"/>
    <cellStyle name="Heading 1 2 2 4 4 2 3 3 2 2" xfId="28775" xr:uid="{00000000-0005-0000-0000-0000A46E0000}"/>
    <cellStyle name="Heading 1 2 2 4 4 2 3 4" xfId="28776" xr:uid="{00000000-0005-0000-0000-0000A56E0000}"/>
    <cellStyle name="Heading 1 2 2 4 4 2 3 5" xfId="28777" xr:uid="{00000000-0005-0000-0000-0000A66E0000}"/>
    <cellStyle name="Heading 1 2 2 4 4 2 3 6" xfId="28778" xr:uid="{00000000-0005-0000-0000-0000A76E0000}"/>
    <cellStyle name="Heading 1 2 2 4 4 2 3 7" xfId="28779" xr:uid="{00000000-0005-0000-0000-0000A86E0000}"/>
    <cellStyle name="Heading 1 2 2 4 4 2 4" xfId="28780" xr:uid="{00000000-0005-0000-0000-0000A96E0000}"/>
    <cellStyle name="Heading 1 2 2 4 4 2 4 2" xfId="28781" xr:uid="{00000000-0005-0000-0000-0000AA6E0000}"/>
    <cellStyle name="Heading 1 2 2 4 4 2 4 3" xfId="28782" xr:uid="{00000000-0005-0000-0000-0000AB6E0000}"/>
    <cellStyle name="Heading 1 2 2 4 4 2 4 3 2" xfId="28783" xr:uid="{00000000-0005-0000-0000-0000AC6E0000}"/>
    <cellStyle name="Heading 1 2 2 4 4 2 5" xfId="28784" xr:uid="{00000000-0005-0000-0000-0000AD6E0000}"/>
    <cellStyle name="Heading 1 2 2 4 4 3" xfId="28785" xr:uid="{00000000-0005-0000-0000-0000AE6E0000}"/>
    <cellStyle name="Heading 1 2 2 4 4 3 2" xfId="28786" xr:uid="{00000000-0005-0000-0000-0000AF6E0000}"/>
    <cellStyle name="Heading 1 2 2 4 4 3 2 2" xfId="28787" xr:uid="{00000000-0005-0000-0000-0000B06E0000}"/>
    <cellStyle name="Heading 1 2 2 4 4 3 2 2 2" xfId="28788" xr:uid="{00000000-0005-0000-0000-0000B16E0000}"/>
    <cellStyle name="Heading 1 2 2 4 4 3 2 2 3" xfId="28789" xr:uid="{00000000-0005-0000-0000-0000B26E0000}"/>
    <cellStyle name="Heading 1 2 2 4 4 3 2 2 3 2" xfId="28790" xr:uid="{00000000-0005-0000-0000-0000B36E0000}"/>
    <cellStyle name="Heading 1 2 2 4 4 3 2 2 4" xfId="28791" xr:uid="{00000000-0005-0000-0000-0000B46E0000}"/>
    <cellStyle name="Heading 1 2 2 4 4 3 2 3" xfId="28792" xr:uid="{00000000-0005-0000-0000-0000B56E0000}"/>
    <cellStyle name="Heading 1 2 2 4 4 3 2 3 2" xfId="28793" xr:uid="{00000000-0005-0000-0000-0000B66E0000}"/>
    <cellStyle name="Heading 1 2 2 4 4 3 2 3 2 2" xfId="28794" xr:uid="{00000000-0005-0000-0000-0000B76E0000}"/>
    <cellStyle name="Heading 1 2 2 4 4 3 2 4" xfId="28795" xr:uid="{00000000-0005-0000-0000-0000B86E0000}"/>
    <cellStyle name="Heading 1 2 2 4 4 3 2 5" xfId="28796" xr:uid="{00000000-0005-0000-0000-0000B96E0000}"/>
    <cellStyle name="Heading 1 2 2 4 4 3 2 6" xfId="28797" xr:uid="{00000000-0005-0000-0000-0000BA6E0000}"/>
    <cellStyle name="Heading 1 2 2 4 4 3 2 7" xfId="28798" xr:uid="{00000000-0005-0000-0000-0000BB6E0000}"/>
    <cellStyle name="Heading 1 2 2 4 4 3 3" xfId="28799" xr:uid="{00000000-0005-0000-0000-0000BC6E0000}"/>
    <cellStyle name="Heading 1 2 2 4 4 3 3 2" xfId="28800" xr:uid="{00000000-0005-0000-0000-0000BD6E0000}"/>
    <cellStyle name="Heading 1 2 2 4 4 3 3 3" xfId="28801" xr:uid="{00000000-0005-0000-0000-0000BE6E0000}"/>
    <cellStyle name="Heading 1 2 2 4 4 3 3 3 2" xfId="28802" xr:uid="{00000000-0005-0000-0000-0000BF6E0000}"/>
    <cellStyle name="Heading 1 2 2 4 4 3 3 4" xfId="28803" xr:uid="{00000000-0005-0000-0000-0000C06E0000}"/>
    <cellStyle name="Heading 1 2 2 4 4 3 4" xfId="28804" xr:uid="{00000000-0005-0000-0000-0000C16E0000}"/>
    <cellStyle name="Heading 1 2 2 4 4 3 4 2" xfId="28805" xr:uid="{00000000-0005-0000-0000-0000C26E0000}"/>
    <cellStyle name="Heading 1 2 2 4 4 3 4 2 2" xfId="28806" xr:uid="{00000000-0005-0000-0000-0000C36E0000}"/>
    <cellStyle name="Heading 1 2 2 4 4 3 5" xfId="28807" xr:uid="{00000000-0005-0000-0000-0000C46E0000}"/>
    <cellStyle name="Heading 1 2 2 4 4 3 6" xfId="28808" xr:uid="{00000000-0005-0000-0000-0000C56E0000}"/>
    <cellStyle name="Heading 1 2 2 4 4 3 7" xfId="28809" xr:uid="{00000000-0005-0000-0000-0000C66E0000}"/>
    <cellStyle name="Heading 1 2 2 4 4 3 8" xfId="28810" xr:uid="{00000000-0005-0000-0000-0000C76E0000}"/>
    <cellStyle name="Heading 1 2 2 4 4 4" xfId="28811" xr:uid="{00000000-0005-0000-0000-0000C86E0000}"/>
    <cellStyle name="Heading 1 2 2 4 4 4 2" xfId="28812" xr:uid="{00000000-0005-0000-0000-0000C96E0000}"/>
    <cellStyle name="Heading 1 2 2 4 4 4 2 2" xfId="28813" xr:uid="{00000000-0005-0000-0000-0000CA6E0000}"/>
    <cellStyle name="Heading 1 2 2 4 4 4 2 3" xfId="28814" xr:uid="{00000000-0005-0000-0000-0000CB6E0000}"/>
    <cellStyle name="Heading 1 2 2 4 4 4 2 3 2" xfId="28815" xr:uid="{00000000-0005-0000-0000-0000CC6E0000}"/>
    <cellStyle name="Heading 1 2 2 4 4 4 2 4" xfId="28816" xr:uid="{00000000-0005-0000-0000-0000CD6E0000}"/>
    <cellStyle name="Heading 1 2 2 4 4 4 3" xfId="28817" xr:uid="{00000000-0005-0000-0000-0000CE6E0000}"/>
    <cellStyle name="Heading 1 2 2 4 4 4 3 2" xfId="28818" xr:uid="{00000000-0005-0000-0000-0000CF6E0000}"/>
    <cellStyle name="Heading 1 2 2 4 4 4 3 2 2" xfId="28819" xr:uid="{00000000-0005-0000-0000-0000D06E0000}"/>
    <cellStyle name="Heading 1 2 2 4 4 4 4" xfId="28820" xr:uid="{00000000-0005-0000-0000-0000D16E0000}"/>
    <cellStyle name="Heading 1 2 2 4 4 4 5" xfId="28821" xr:uid="{00000000-0005-0000-0000-0000D26E0000}"/>
    <cellStyle name="Heading 1 2 2 4 4 4 6" xfId="28822" xr:uid="{00000000-0005-0000-0000-0000D36E0000}"/>
    <cellStyle name="Heading 1 2 2 4 4 4 7" xfId="28823" xr:uid="{00000000-0005-0000-0000-0000D46E0000}"/>
    <cellStyle name="Heading 1 2 2 4 4 5" xfId="28824" xr:uid="{00000000-0005-0000-0000-0000D56E0000}"/>
    <cellStyle name="Heading 1 2 2 4 4 5 2" xfId="28825" xr:uid="{00000000-0005-0000-0000-0000D66E0000}"/>
    <cellStyle name="Heading 1 2 2 4 4 5 3" xfId="28826" xr:uid="{00000000-0005-0000-0000-0000D76E0000}"/>
    <cellStyle name="Heading 1 2 2 4 4 5 3 2" xfId="28827" xr:uid="{00000000-0005-0000-0000-0000D86E0000}"/>
    <cellStyle name="Heading 1 2 2 4 4 6" xfId="28828" xr:uid="{00000000-0005-0000-0000-0000D96E0000}"/>
    <cellStyle name="Heading 1 2 2 4 4 7" xfId="28829" xr:uid="{00000000-0005-0000-0000-0000DA6E0000}"/>
    <cellStyle name="Heading 1 2 2 4 4 8" xfId="28830" xr:uid="{00000000-0005-0000-0000-0000DB6E0000}"/>
    <cellStyle name="Heading 1 2 2 4 4 9" xfId="28831" xr:uid="{00000000-0005-0000-0000-0000DC6E0000}"/>
    <cellStyle name="Heading 1 2 2 4 5" xfId="28832" xr:uid="{00000000-0005-0000-0000-0000DD6E0000}"/>
    <cellStyle name="Heading 1 2 2 4 5 2" xfId="28833" xr:uid="{00000000-0005-0000-0000-0000DE6E0000}"/>
    <cellStyle name="Heading 1 2 2 4 5 2 2" xfId="28834" xr:uid="{00000000-0005-0000-0000-0000DF6E0000}"/>
    <cellStyle name="Heading 1 2 2 4 5 2 2 2" xfId="28835" xr:uid="{00000000-0005-0000-0000-0000E06E0000}"/>
    <cellStyle name="Heading 1 2 2 4 5 2 2 2 2" xfId="28836" xr:uid="{00000000-0005-0000-0000-0000E16E0000}"/>
    <cellStyle name="Heading 1 2 2 4 5 2 2 2 2 2" xfId="28837" xr:uid="{00000000-0005-0000-0000-0000E26E0000}"/>
    <cellStyle name="Heading 1 2 2 4 5 2 2 2 2 3" xfId="28838" xr:uid="{00000000-0005-0000-0000-0000E36E0000}"/>
    <cellStyle name="Heading 1 2 2 4 5 2 2 2 2 3 2" xfId="28839" xr:uid="{00000000-0005-0000-0000-0000E46E0000}"/>
    <cellStyle name="Heading 1 2 2 4 5 2 2 2 2 4" xfId="28840" xr:uid="{00000000-0005-0000-0000-0000E56E0000}"/>
    <cellStyle name="Heading 1 2 2 4 5 2 2 2 3" xfId="28841" xr:uid="{00000000-0005-0000-0000-0000E66E0000}"/>
    <cellStyle name="Heading 1 2 2 4 5 2 2 2 3 2" xfId="28842" xr:uid="{00000000-0005-0000-0000-0000E76E0000}"/>
    <cellStyle name="Heading 1 2 2 4 5 2 2 2 3 2 2" xfId="28843" xr:uid="{00000000-0005-0000-0000-0000E86E0000}"/>
    <cellStyle name="Heading 1 2 2 4 5 2 2 2 4" xfId="28844" xr:uid="{00000000-0005-0000-0000-0000E96E0000}"/>
    <cellStyle name="Heading 1 2 2 4 5 2 2 2 5" xfId="28845" xr:uid="{00000000-0005-0000-0000-0000EA6E0000}"/>
    <cellStyle name="Heading 1 2 2 4 5 2 2 2 6" xfId="28846" xr:uid="{00000000-0005-0000-0000-0000EB6E0000}"/>
    <cellStyle name="Heading 1 2 2 4 5 2 2 2 7" xfId="28847" xr:uid="{00000000-0005-0000-0000-0000EC6E0000}"/>
    <cellStyle name="Heading 1 2 2 4 5 2 2 3" xfId="28848" xr:uid="{00000000-0005-0000-0000-0000ED6E0000}"/>
    <cellStyle name="Heading 1 2 2 4 5 2 2 3 2" xfId="28849" xr:uid="{00000000-0005-0000-0000-0000EE6E0000}"/>
    <cellStyle name="Heading 1 2 2 4 5 2 2 3 3" xfId="28850" xr:uid="{00000000-0005-0000-0000-0000EF6E0000}"/>
    <cellStyle name="Heading 1 2 2 4 5 2 2 3 3 2" xfId="28851" xr:uid="{00000000-0005-0000-0000-0000F06E0000}"/>
    <cellStyle name="Heading 1 2 2 4 5 2 2 3 4" xfId="28852" xr:uid="{00000000-0005-0000-0000-0000F16E0000}"/>
    <cellStyle name="Heading 1 2 2 4 5 2 2 4" xfId="28853" xr:uid="{00000000-0005-0000-0000-0000F26E0000}"/>
    <cellStyle name="Heading 1 2 2 4 5 2 2 4 2" xfId="28854" xr:uid="{00000000-0005-0000-0000-0000F36E0000}"/>
    <cellStyle name="Heading 1 2 2 4 5 2 2 4 2 2" xfId="28855" xr:uid="{00000000-0005-0000-0000-0000F46E0000}"/>
    <cellStyle name="Heading 1 2 2 4 5 2 2 5" xfId="28856" xr:uid="{00000000-0005-0000-0000-0000F56E0000}"/>
    <cellStyle name="Heading 1 2 2 4 5 2 2 6" xfId="28857" xr:uid="{00000000-0005-0000-0000-0000F66E0000}"/>
    <cellStyle name="Heading 1 2 2 4 5 2 2 7" xfId="28858" xr:uid="{00000000-0005-0000-0000-0000F76E0000}"/>
    <cellStyle name="Heading 1 2 2 4 5 2 2 8" xfId="28859" xr:uid="{00000000-0005-0000-0000-0000F86E0000}"/>
    <cellStyle name="Heading 1 2 2 4 5 2 3" xfId="28860" xr:uid="{00000000-0005-0000-0000-0000F96E0000}"/>
    <cellStyle name="Heading 1 2 2 4 5 2 3 2" xfId="28861" xr:uid="{00000000-0005-0000-0000-0000FA6E0000}"/>
    <cellStyle name="Heading 1 2 2 4 5 2 3 2 2" xfId="28862" xr:uid="{00000000-0005-0000-0000-0000FB6E0000}"/>
    <cellStyle name="Heading 1 2 2 4 5 2 3 2 3" xfId="28863" xr:uid="{00000000-0005-0000-0000-0000FC6E0000}"/>
    <cellStyle name="Heading 1 2 2 4 5 2 3 2 3 2" xfId="28864" xr:uid="{00000000-0005-0000-0000-0000FD6E0000}"/>
    <cellStyle name="Heading 1 2 2 4 5 2 3 2 4" xfId="28865" xr:uid="{00000000-0005-0000-0000-0000FE6E0000}"/>
    <cellStyle name="Heading 1 2 2 4 5 2 3 3" xfId="28866" xr:uid="{00000000-0005-0000-0000-0000FF6E0000}"/>
    <cellStyle name="Heading 1 2 2 4 5 2 3 3 2" xfId="28867" xr:uid="{00000000-0005-0000-0000-0000006F0000}"/>
    <cellStyle name="Heading 1 2 2 4 5 2 3 3 2 2" xfId="28868" xr:uid="{00000000-0005-0000-0000-0000016F0000}"/>
    <cellStyle name="Heading 1 2 2 4 5 2 3 4" xfId="28869" xr:uid="{00000000-0005-0000-0000-0000026F0000}"/>
    <cellStyle name="Heading 1 2 2 4 5 2 3 5" xfId="28870" xr:uid="{00000000-0005-0000-0000-0000036F0000}"/>
    <cellStyle name="Heading 1 2 2 4 5 2 3 6" xfId="28871" xr:uid="{00000000-0005-0000-0000-0000046F0000}"/>
    <cellStyle name="Heading 1 2 2 4 5 2 3 7" xfId="28872" xr:uid="{00000000-0005-0000-0000-0000056F0000}"/>
    <cellStyle name="Heading 1 2 2 4 5 2 4" xfId="28873" xr:uid="{00000000-0005-0000-0000-0000066F0000}"/>
    <cellStyle name="Heading 1 2 2 4 5 2 4 2" xfId="28874" xr:uid="{00000000-0005-0000-0000-0000076F0000}"/>
    <cellStyle name="Heading 1 2 2 4 5 2 4 3" xfId="28875" xr:uid="{00000000-0005-0000-0000-0000086F0000}"/>
    <cellStyle name="Heading 1 2 2 4 5 2 4 3 2" xfId="28876" xr:uid="{00000000-0005-0000-0000-0000096F0000}"/>
    <cellStyle name="Heading 1 2 2 4 5 2 5" xfId="28877" xr:uid="{00000000-0005-0000-0000-00000A6F0000}"/>
    <cellStyle name="Heading 1 2 2 4 5 3" xfId="28878" xr:uid="{00000000-0005-0000-0000-00000B6F0000}"/>
    <cellStyle name="Heading 1 2 2 4 5 3 2" xfId="28879" xr:uid="{00000000-0005-0000-0000-00000C6F0000}"/>
    <cellStyle name="Heading 1 2 2 4 5 3 2 2" xfId="28880" xr:uid="{00000000-0005-0000-0000-00000D6F0000}"/>
    <cellStyle name="Heading 1 2 2 4 5 3 2 2 2" xfId="28881" xr:uid="{00000000-0005-0000-0000-00000E6F0000}"/>
    <cellStyle name="Heading 1 2 2 4 5 3 2 2 3" xfId="28882" xr:uid="{00000000-0005-0000-0000-00000F6F0000}"/>
    <cellStyle name="Heading 1 2 2 4 5 3 2 2 3 2" xfId="28883" xr:uid="{00000000-0005-0000-0000-0000106F0000}"/>
    <cellStyle name="Heading 1 2 2 4 5 3 2 2 4" xfId="28884" xr:uid="{00000000-0005-0000-0000-0000116F0000}"/>
    <cellStyle name="Heading 1 2 2 4 5 3 2 3" xfId="28885" xr:uid="{00000000-0005-0000-0000-0000126F0000}"/>
    <cellStyle name="Heading 1 2 2 4 5 3 2 3 2" xfId="28886" xr:uid="{00000000-0005-0000-0000-0000136F0000}"/>
    <cellStyle name="Heading 1 2 2 4 5 3 2 3 2 2" xfId="28887" xr:uid="{00000000-0005-0000-0000-0000146F0000}"/>
    <cellStyle name="Heading 1 2 2 4 5 3 2 4" xfId="28888" xr:uid="{00000000-0005-0000-0000-0000156F0000}"/>
    <cellStyle name="Heading 1 2 2 4 5 3 2 5" xfId="28889" xr:uid="{00000000-0005-0000-0000-0000166F0000}"/>
    <cellStyle name="Heading 1 2 2 4 5 3 2 6" xfId="28890" xr:uid="{00000000-0005-0000-0000-0000176F0000}"/>
    <cellStyle name="Heading 1 2 2 4 5 3 2 7" xfId="28891" xr:uid="{00000000-0005-0000-0000-0000186F0000}"/>
    <cellStyle name="Heading 1 2 2 4 5 3 3" xfId="28892" xr:uid="{00000000-0005-0000-0000-0000196F0000}"/>
    <cellStyle name="Heading 1 2 2 4 5 3 3 2" xfId="28893" xr:uid="{00000000-0005-0000-0000-00001A6F0000}"/>
    <cellStyle name="Heading 1 2 2 4 5 3 3 3" xfId="28894" xr:uid="{00000000-0005-0000-0000-00001B6F0000}"/>
    <cellStyle name="Heading 1 2 2 4 5 3 3 3 2" xfId="28895" xr:uid="{00000000-0005-0000-0000-00001C6F0000}"/>
    <cellStyle name="Heading 1 2 2 4 5 3 3 4" xfId="28896" xr:uid="{00000000-0005-0000-0000-00001D6F0000}"/>
    <cellStyle name="Heading 1 2 2 4 5 3 4" xfId="28897" xr:uid="{00000000-0005-0000-0000-00001E6F0000}"/>
    <cellStyle name="Heading 1 2 2 4 5 3 4 2" xfId="28898" xr:uid="{00000000-0005-0000-0000-00001F6F0000}"/>
    <cellStyle name="Heading 1 2 2 4 5 3 4 2 2" xfId="28899" xr:uid="{00000000-0005-0000-0000-0000206F0000}"/>
    <cellStyle name="Heading 1 2 2 4 5 3 5" xfId="28900" xr:uid="{00000000-0005-0000-0000-0000216F0000}"/>
    <cellStyle name="Heading 1 2 2 4 5 3 6" xfId="28901" xr:uid="{00000000-0005-0000-0000-0000226F0000}"/>
    <cellStyle name="Heading 1 2 2 4 5 3 7" xfId="28902" xr:uid="{00000000-0005-0000-0000-0000236F0000}"/>
    <cellStyle name="Heading 1 2 2 4 5 3 8" xfId="28903" xr:uid="{00000000-0005-0000-0000-0000246F0000}"/>
    <cellStyle name="Heading 1 2 2 4 5 4" xfId="28904" xr:uid="{00000000-0005-0000-0000-0000256F0000}"/>
    <cellStyle name="Heading 1 2 2 4 5 4 2" xfId="28905" xr:uid="{00000000-0005-0000-0000-0000266F0000}"/>
    <cellStyle name="Heading 1 2 2 4 5 4 2 2" xfId="28906" xr:uid="{00000000-0005-0000-0000-0000276F0000}"/>
    <cellStyle name="Heading 1 2 2 4 5 4 2 3" xfId="28907" xr:uid="{00000000-0005-0000-0000-0000286F0000}"/>
    <cellStyle name="Heading 1 2 2 4 5 4 2 3 2" xfId="28908" xr:uid="{00000000-0005-0000-0000-0000296F0000}"/>
    <cellStyle name="Heading 1 2 2 4 5 4 2 4" xfId="28909" xr:uid="{00000000-0005-0000-0000-00002A6F0000}"/>
    <cellStyle name="Heading 1 2 2 4 5 4 3" xfId="28910" xr:uid="{00000000-0005-0000-0000-00002B6F0000}"/>
    <cellStyle name="Heading 1 2 2 4 5 4 3 2" xfId="28911" xr:uid="{00000000-0005-0000-0000-00002C6F0000}"/>
    <cellStyle name="Heading 1 2 2 4 5 4 3 2 2" xfId="28912" xr:uid="{00000000-0005-0000-0000-00002D6F0000}"/>
    <cellStyle name="Heading 1 2 2 4 5 4 4" xfId="28913" xr:uid="{00000000-0005-0000-0000-00002E6F0000}"/>
    <cellStyle name="Heading 1 2 2 4 5 4 5" xfId="28914" xr:uid="{00000000-0005-0000-0000-00002F6F0000}"/>
    <cellStyle name="Heading 1 2 2 4 5 4 6" xfId="28915" xr:uid="{00000000-0005-0000-0000-0000306F0000}"/>
    <cellStyle name="Heading 1 2 2 4 5 4 7" xfId="28916" xr:uid="{00000000-0005-0000-0000-0000316F0000}"/>
    <cellStyle name="Heading 1 2 2 4 5 5" xfId="28917" xr:uid="{00000000-0005-0000-0000-0000326F0000}"/>
    <cellStyle name="Heading 1 2 2 4 5 5 2" xfId="28918" xr:uid="{00000000-0005-0000-0000-0000336F0000}"/>
    <cellStyle name="Heading 1 2 2 4 5 5 3" xfId="28919" xr:uid="{00000000-0005-0000-0000-0000346F0000}"/>
    <cellStyle name="Heading 1 2 2 4 5 5 3 2" xfId="28920" xr:uid="{00000000-0005-0000-0000-0000356F0000}"/>
    <cellStyle name="Heading 1 2 2 4 5 6" xfId="28921" xr:uid="{00000000-0005-0000-0000-0000366F0000}"/>
    <cellStyle name="Heading 1 2 2 4 5 7" xfId="28922" xr:uid="{00000000-0005-0000-0000-0000376F0000}"/>
    <cellStyle name="Heading 1 2 2 4 5 8" xfId="28923" xr:uid="{00000000-0005-0000-0000-0000386F0000}"/>
    <cellStyle name="Heading 1 2 2 4 5 9" xfId="28924" xr:uid="{00000000-0005-0000-0000-0000396F0000}"/>
    <cellStyle name="Heading 1 2 2 4 6" xfId="28925" xr:uid="{00000000-0005-0000-0000-00003A6F0000}"/>
    <cellStyle name="Heading 1 2 2 4 6 2" xfId="28926" xr:uid="{00000000-0005-0000-0000-00003B6F0000}"/>
    <cellStyle name="Heading 1 2 2 4 6 2 2" xfId="28927" xr:uid="{00000000-0005-0000-0000-00003C6F0000}"/>
    <cellStyle name="Heading 1 2 2 4 6 2 2 2" xfId="28928" xr:uid="{00000000-0005-0000-0000-00003D6F0000}"/>
    <cellStyle name="Heading 1 2 2 4 6 2 2 3" xfId="28929" xr:uid="{00000000-0005-0000-0000-00003E6F0000}"/>
    <cellStyle name="Heading 1 2 2 4 6 2 2 3 2" xfId="28930" xr:uid="{00000000-0005-0000-0000-00003F6F0000}"/>
    <cellStyle name="Heading 1 2 2 4 6 2 2 4" xfId="28931" xr:uid="{00000000-0005-0000-0000-0000406F0000}"/>
    <cellStyle name="Heading 1 2 2 4 6 2 3" xfId="28932" xr:uid="{00000000-0005-0000-0000-0000416F0000}"/>
    <cellStyle name="Heading 1 2 2 4 6 2 3 2" xfId="28933" xr:uid="{00000000-0005-0000-0000-0000426F0000}"/>
    <cellStyle name="Heading 1 2 2 4 6 2 3 2 2" xfId="28934" xr:uid="{00000000-0005-0000-0000-0000436F0000}"/>
    <cellStyle name="Heading 1 2 2 4 6 2 4" xfId="28935" xr:uid="{00000000-0005-0000-0000-0000446F0000}"/>
    <cellStyle name="Heading 1 2 2 4 6 2 5" xfId="28936" xr:uid="{00000000-0005-0000-0000-0000456F0000}"/>
    <cellStyle name="Heading 1 2 2 4 6 2 6" xfId="28937" xr:uid="{00000000-0005-0000-0000-0000466F0000}"/>
    <cellStyle name="Heading 1 2 2 4 6 2 7" xfId="28938" xr:uid="{00000000-0005-0000-0000-0000476F0000}"/>
    <cellStyle name="Heading 1 2 2 4 6 3" xfId="28939" xr:uid="{00000000-0005-0000-0000-0000486F0000}"/>
    <cellStyle name="Heading 1 2 2 4 6 3 2" xfId="28940" xr:uid="{00000000-0005-0000-0000-0000496F0000}"/>
    <cellStyle name="Heading 1 2 2 4 6 3 3" xfId="28941" xr:uid="{00000000-0005-0000-0000-00004A6F0000}"/>
    <cellStyle name="Heading 1 2 2 4 6 3 3 2" xfId="28942" xr:uid="{00000000-0005-0000-0000-00004B6F0000}"/>
    <cellStyle name="Heading 1 2 2 4 6 3 4" xfId="28943" xr:uid="{00000000-0005-0000-0000-00004C6F0000}"/>
    <cellStyle name="Heading 1 2 2 4 6 4" xfId="28944" xr:uid="{00000000-0005-0000-0000-00004D6F0000}"/>
    <cellStyle name="Heading 1 2 2 4 6 4 2" xfId="28945" xr:uid="{00000000-0005-0000-0000-00004E6F0000}"/>
    <cellStyle name="Heading 1 2 2 4 6 4 2 2" xfId="28946" xr:uid="{00000000-0005-0000-0000-00004F6F0000}"/>
    <cellStyle name="Heading 1 2 2 4 6 5" xfId="28947" xr:uid="{00000000-0005-0000-0000-0000506F0000}"/>
    <cellStyle name="Heading 1 2 2 4 6 6" xfId="28948" xr:uid="{00000000-0005-0000-0000-0000516F0000}"/>
    <cellStyle name="Heading 1 2 2 4 6 7" xfId="28949" xr:uid="{00000000-0005-0000-0000-0000526F0000}"/>
    <cellStyle name="Heading 1 2 2 4 6 8" xfId="28950" xr:uid="{00000000-0005-0000-0000-0000536F0000}"/>
    <cellStyle name="Heading 1 2 2 4 7" xfId="28951" xr:uid="{00000000-0005-0000-0000-0000546F0000}"/>
    <cellStyle name="Heading 1 2 2 4 7 2" xfId="28952" xr:uid="{00000000-0005-0000-0000-0000556F0000}"/>
    <cellStyle name="Heading 1 2 2 4 7 2 2" xfId="28953" xr:uid="{00000000-0005-0000-0000-0000566F0000}"/>
    <cellStyle name="Heading 1 2 2 4 7 2 3" xfId="28954" xr:uid="{00000000-0005-0000-0000-0000576F0000}"/>
    <cellStyle name="Heading 1 2 2 4 7 2 3 2" xfId="28955" xr:uid="{00000000-0005-0000-0000-0000586F0000}"/>
    <cellStyle name="Heading 1 2 2 4 7 2 4" xfId="28956" xr:uid="{00000000-0005-0000-0000-0000596F0000}"/>
    <cellStyle name="Heading 1 2 2 4 7 3" xfId="28957" xr:uid="{00000000-0005-0000-0000-00005A6F0000}"/>
    <cellStyle name="Heading 1 2 2 4 7 3 2" xfId="28958" xr:uid="{00000000-0005-0000-0000-00005B6F0000}"/>
    <cellStyle name="Heading 1 2 2 4 7 3 2 2" xfId="28959" xr:uid="{00000000-0005-0000-0000-00005C6F0000}"/>
    <cellStyle name="Heading 1 2 2 4 7 4" xfId="28960" xr:uid="{00000000-0005-0000-0000-00005D6F0000}"/>
    <cellStyle name="Heading 1 2 2 4 7 5" xfId="28961" xr:uid="{00000000-0005-0000-0000-00005E6F0000}"/>
    <cellStyle name="Heading 1 2 2 4 7 6" xfId="28962" xr:uid="{00000000-0005-0000-0000-00005F6F0000}"/>
    <cellStyle name="Heading 1 2 2 4 7 7" xfId="28963" xr:uid="{00000000-0005-0000-0000-0000606F0000}"/>
    <cellStyle name="Heading 1 2 2 4 8" xfId="28964" xr:uid="{00000000-0005-0000-0000-0000616F0000}"/>
    <cellStyle name="Heading 1 2 2 4 8 2" xfId="28965" xr:uid="{00000000-0005-0000-0000-0000626F0000}"/>
    <cellStyle name="Heading 1 2 2 4 8 3" xfId="28966" xr:uid="{00000000-0005-0000-0000-0000636F0000}"/>
    <cellStyle name="Heading 1 2 2 4 8 3 2" xfId="28967" xr:uid="{00000000-0005-0000-0000-0000646F0000}"/>
    <cellStyle name="Heading 1 2 2 4 9" xfId="28968" xr:uid="{00000000-0005-0000-0000-0000656F0000}"/>
    <cellStyle name="Heading 1 2 2 5" xfId="177" xr:uid="{00000000-0005-0000-0000-0000666F0000}"/>
    <cellStyle name="Heading 1 2 2 5 10" xfId="28969" xr:uid="{00000000-0005-0000-0000-0000676F0000}"/>
    <cellStyle name="Heading 1 2 2 5 11" xfId="28970" xr:uid="{00000000-0005-0000-0000-0000686F0000}"/>
    <cellStyle name="Heading 1 2 2 5 2" xfId="28971" xr:uid="{00000000-0005-0000-0000-0000696F0000}"/>
    <cellStyle name="Heading 1 2 2 5 2 2" xfId="28972" xr:uid="{00000000-0005-0000-0000-00006A6F0000}"/>
    <cellStyle name="Heading 1 2 2 5 2 2 2" xfId="28973" xr:uid="{00000000-0005-0000-0000-00006B6F0000}"/>
    <cellStyle name="Heading 1 2 2 5 2 2 2 2" xfId="28974" xr:uid="{00000000-0005-0000-0000-00006C6F0000}"/>
    <cellStyle name="Heading 1 2 2 5 2 2 2 2 2" xfId="28975" xr:uid="{00000000-0005-0000-0000-00006D6F0000}"/>
    <cellStyle name="Heading 1 2 2 5 2 2 2 2 2 2" xfId="28976" xr:uid="{00000000-0005-0000-0000-00006E6F0000}"/>
    <cellStyle name="Heading 1 2 2 5 2 2 2 2 2 3" xfId="28977" xr:uid="{00000000-0005-0000-0000-00006F6F0000}"/>
    <cellStyle name="Heading 1 2 2 5 2 2 2 2 2 3 2" xfId="28978" xr:uid="{00000000-0005-0000-0000-0000706F0000}"/>
    <cellStyle name="Heading 1 2 2 5 2 2 2 2 2 4" xfId="28979" xr:uid="{00000000-0005-0000-0000-0000716F0000}"/>
    <cellStyle name="Heading 1 2 2 5 2 2 2 2 3" xfId="28980" xr:uid="{00000000-0005-0000-0000-0000726F0000}"/>
    <cellStyle name="Heading 1 2 2 5 2 2 2 2 3 2" xfId="28981" xr:uid="{00000000-0005-0000-0000-0000736F0000}"/>
    <cellStyle name="Heading 1 2 2 5 2 2 2 2 3 2 2" xfId="28982" xr:uid="{00000000-0005-0000-0000-0000746F0000}"/>
    <cellStyle name="Heading 1 2 2 5 2 2 2 2 4" xfId="28983" xr:uid="{00000000-0005-0000-0000-0000756F0000}"/>
    <cellStyle name="Heading 1 2 2 5 2 2 2 2 5" xfId="28984" xr:uid="{00000000-0005-0000-0000-0000766F0000}"/>
    <cellStyle name="Heading 1 2 2 5 2 2 2 2 6" xfId="28985" xr:uid="{00000000-0005-0000-0000-0000776F0000}"/>
    <cellStyle name="Heading 1 2 2 5 2 2 2 2 7" xfId="28986" xr:uid="{00000000-0005-0000-0000-0000786F0000}"/>
    <cellStyle name="Heading 1 2 2 5 2 2 2 3" xfId="28987" xr:uid="{00000000-0005-0000-0000-0000796F0000}"/>
    <cellStyle name="Heading 1 2 2 5 2 2 2 3 2" xfId="28988" xr:uid="{00000000-0005-0000-0000-00007A6F0000}"/>
    <cellStyle name="Heading 1 2 2 5 2 2 2 3 3" xfId="28989" xr:uid="{00000000-0005-0000-0000-00007B6F0000}"/>
    <cellStyle name="Heading 1 2 2 5 2 2 2 3 3 2" xfId="28990" xr:uid="{00000000-0005-0000-0000-00007C6F0000}"/>
    <cellStyle name="Heading 1 2 2 5 2 2 2 3 4" xfId="28991" xr:uid="{00000000-0005-0000-0000-00007D6F0000}"/>
    <cellStyle name="Heading 1 2 2 5 2 2 2 4" xfId="28992" xr:uid="{00000000-0005-0000-0000-00007E6F0000}"/>
    <cellStyle name="Heading 1 2 2 5 2 2 2 4 2" xfId="28993" xr:uid="{00000000-0005-0000-0000-00007F6F0000}"/>
    <cellStyle name="Heading 1 2 2 5 2 2 2 4 2 2" xfId="28994" xr:uid="{00000000-0005-0000-0000-0000806F0000}"/>
    <cellStyle name="Heading 1 2 2 5 2 2 2 5" xfId="28995" xr:uid="{00000000-0005-0000-0000-0000816F0000}"/>
    <cellStyle name="Heading 1 2 2 5 2 2 2 6" xfId="28996" xr:uid="{00000000-0005-0000-0000-0000826F0000}"/>
    <cellStyle name="Heading 1 2 2 5 2 2 2 7" xfId="28997" xr:uid="{00000000-0005-0000-0000-0000836F0000}"/>
    <cellStyle name="Heading 1 2 2 5 2 2 2 8" xfId="28998" xr:uid="{00000000-0005-0000-0000-0000846F0000}"/>
    <cellStyle name="Heading 1 2 2 5 2 2 3" xfId="28999" xr:uid="{00000000-0005-0000-0000-0000856F0000}"/>
    <cellStyle name="Heading 1 2 2 5 2 2 3 2" xfId="29000" xr:uid="{00000000-0005-0000-0000-0000866F0000}"/>
    <cellStyle name="Heading 1 2 2 5 2 2 3 2 2" xfId="29001" xr:uid="{00000000-0005-0000-0000-0000876F0000}"/>
    <cellStyle name="Heading 1 2 2 5 2 2 3 2 3" xfId="29002" xr:uid="{00000000-0005-0000-0000-0000886F0000}"/>
    <cellStyle name="Heading 1 2 2 5 2 2 3 2 3 2" xfId="29003" xr:uid="{00000000-0005-0000-0000-0000896F0000}"/>
    <cellStyle name="Heading 1 2 2 5 2 2 3 2 4" xfId="29004" xr:uid="{00000000-0005-0000-0000-00008A6F0000}"/>
    <cellStyle name="Heading 1 2 2 5 2 2 3 3" xfId="29005" xr:uid="{00000000-0005-0000-0000-00008B6F0000}"/>
    <cellStyle name="Heading 1 2 2 5 2 2 3 3 2" xfId="29006" xr:uid="{00000000-0005-0000-0000-00008C6F0000}"/>
    <cellStyle name="Heading 1 2 2 5 2 2 3 3 2 2" xfId="29007" xr:uid="{00000000-0005-0000-0000-00008D6F0000}"/>
    <cellStyle name="Heading 1 2 2 5 2 2 3 4" xfId="29008" xr:uid="{00000000-0005-0000-0000-00008E6F0000}"/>
    <cellStyle name="Heading 1 2 2 5 2 2 3 5" xfId="29009" xr:uid="{00000000-0005-0000-0000-00008F6F0000}"/>
    <cellStyle name="Heading 1 2 2 5 2 2 3 6" xfId="29010" xr:uid="{00000000-0005-0000-0000-0000906F0000}"/>
    <cellStyle name="Heading 1 2 2 5 2 2 3 7" xfId="29011" xr:uid="{00000000-0005-0000-0000-0000916F0000}"/>
    <cellStyle name="Heading 1 2 2 5 2 2 4" xfId="29012" xr:uid="{00000000-0005-0000-0000-0000926F0000}"/>
    <cellStyle name="Heading 1 2 2 5 2 2 4 2" xfId="29013" xr:uid="{00000000-0005-0000-0000-0000936F0000}"/>
    <cellStyle name="Heading 1 2 2 5 2 2 4 3" xfId="29014" xr:uid="{00000000-0005-0000-0000-0000946F0000}"/>
    <cellStyle name="Heading 1 2 2 5 2 2 4 3 2" xfId="29015" xr:uid="{00000000-0005-0000-0000-0000956F0000}"/>
    <cellStyle name="Heading 1 2 2 5 2 2 5" xfId="29016" xr:uid="{00000000-0005-0000-0000-0000966F0000}"/>
    <cellStyle name="Heading 1 2 2 5 2 3" xfId="29017" xr:uid="{00000000-0005-0000-0000-0000976F0000}"/>
    <cellStyle name="Heading 1 2 2 5 2 3 2" xfId="29018" xr:uid="{00000000-0005-0000-0000-0000986F0000}"/>
    <cellStyle name="Heading 1 2 2 5 2 3 2 2" xfId="29019" xr:uid="{00000000-0005-0000-0000-0000996F0000}"/>
    <cellStyle name="Heading 1 2 2 5 2 3 2 2 2" xfId="29020" xr:uid="{00000000-0005-0000-0000-00009A6F0000}"/>
    <cellStyle name="Heading 1 2 2 5 2 3 2 2 3" xfId="29021" xr:uid="{00000000-0005-0000-0000-00009B6F0000}"/>
    <cellStyle name="Heading 1 2 2 5 2 3 2 2 3 2" xfId="29022" xr:uid="{00000000-0005-0000-0000-00009C6F0000}"/>
    <cellStyle name="Heading 1 2 2 5 2 3 2 2 4" xfId="29023" xr:uid="{00000000-0005-0000-0000-00009D6F0000}"/>
    <cellStyle name="Heading 1 2 2 5 2 3 2 3" xfId="29024" xr:uid="{00000000-0005-0000-0000-00009E6F0000}"/>
    <cellStyle name="Heading 1 2 2 5 2 3 2 3 2" xfId="29025" xr:uid="{00000000-0005-0000-0000-00009F6F0000}"/>
    <cellStyle name="Heading 1 2 2 5 2 3 2 3 2 2" xfId="29026" xr:uid="{00000000-0005-0000-0000-0000A06F0000}"/>
    <cellStyle name="Heading 1 2 2 5 2 3 2 4" xfId="29027" xr:uid="{00000000-0005-0000-0000-0000A16F0000}"/>
    <cellStyle name="Heading 1 2 2 5 2 3 2 5" xfId="29028" xr:uid="{00000000-0005-0000-0000-0000A26F0000}"/>
    <cellStyle name="Heading 1 2 2 5 2 3 2 6" xfId="29029" xr:uid="{00000000-0005-0000-0000-0000A36F0000}"/>
    <cellStyle name="Heading 1 2 2 5 2 3 2 7" xfId="29030" xr:uid="{00000000-0005-0000-0000-0000A46F0000}"/>
    <cellStyle name="Heading 1 2 2 5 2 3 3" xfId="29031" xr:uid="{00000000-0005-0000-0000-0000A56F0000}"/>
    <cellStyle name="Heading 1 2 2 5 2 3 3 2" xfId="29032" xr:uid="{00000000-0005-0000-0000-0000A66F0000}"/>
    <cellStyle name="Heading 1 2 2 5 2 3 3 3" xfId="29033" xr:uid="{00000000-0005-0000-0000-0000A76F0000}"/>
    <cellStyle name="Heading 1 2 2 5 2 3 3 3 2" xfId="29034" xr:uid="{00000000-0005-0000-0000-0000A86F0000}"/>
    <cellStyle name="Heading 1 2 2 5 2 3 3 4" xfId="29035" xr:uid="{00000000-0005-0000-0000-0000A96F0000}"/>
    <cellStyle name="Heading 1 2 2 5 2 3 4" xfId="29036" xr:uid="{00000000-0005-0000-0000-0000AA6F0000}"/>
    <cellStyle name="Heading 1 2 2 5 2 3 4 2" xfId="29037" xr:uid="{00000000-0005-0000-0000-0000AB6F0000}"/>
    <cellStyle name="Heading 1 2 2 5 2 3 4 2 2" xfId="29038" xr:uid="{00000000-0005-0000-0000-0000AC6F0000}"/>
    <cellStyle name="Heading 1 2 2 5 2 3 5" xfId="29039" xr:uid="{00000000-0005-0000-0000-0000AD6F0000}"/>
    <cellStyle name="Heading 1 2 2 5 2 3 6" xfId="29040" xr:uid="{00000000-0005-0000-0000-0000AE6F0000}"/>
    <cellStyle name="Heading 1 2 2 5 2 3 7" xfId="29041" xr:uid="{00000000-0005-0000-0000-0000AF6F0000}"/>
    <cellStyle name="Heading 1 2 2 5 2 3 8" xfId="29042" xr:uid="{00000000-0005-0000-0000-0000B06F0000}"/>
    <cellStyle name="Heading 1 2 2 5 2 4" xfId="29043" xr:uid="{00000000-0005-0000-0000-0000B16F0000}"/>
    <cellStyle name="Heading 1 2 2 5 2 4 2" xfId="29044" xr:uid="{00000000-0005-0000-0000-0000B26F0000}"/>
    <cellStyle name="Heading 1 2 2 5 2 4 2 2" xfId="29045" xr:uid="{00000000-0005-0000-0000-0000B36F0000}"/>
    <cellStyle name="Heading 1 2 2 5 2 4 2 3" xfId="29046" xr:uid="{00000000-0005-0000-0000-0000B46F0000}"/>
    <cellStyle name="Heading 1 2 2 5 2 4 2 3 2" xfId="29047" xr:uid="{00000000-0005-0000-0000-0000B56F0000}"/>
    <cellStyle name="Heading 1 2 2 5 2 4 2 4" xfId="29048" xr:uid="{00000000-0005-0000-0000-0000B66F0000}"/>
    <cellStyle name="Heading 1 2 2 5 2 4 3" xfId="29049" xr:uid="{00000000-0005-0000-0000-0000B76F0000}"/>
    <cellStyle name="Heading 1 2 2 5 2 4 3 2" xfId="29050" xr:uid="{00000000-0005-0000-0000-0000B86F0000}"/>
    <cellStyle name="Heading 1 2 2 5 2 4 3 2 2" xfId="29051" xr:uid="{00000000-0005-0000-0000-0000B96F0000}"/>
    <cellStyle name="Heading 1 2 2 5 2 4 4" xfId="29052" xr:uid="{00000000-0005-0000-0000-0000BA6F0000}"/>
    <cellStyle name="Heading 1 2 2 5 2 4 5" xfId="29053" xr:uid="{00000000-0005-0000-0000-0000BB6F0000}"/>
    <cellStyle name="Heading 1 2 2 5 2 4 6" xfId="29054" xr:uid="{00000000-0005-0000-0000-0000BC6F0000}"/>
    <cellStyle name="Heading 1 2 2 5 2 4 7" xfId="29055" xr:uid="{00000000-0005-0000-0000-0000BD6F0000}"/>
    <cellStyle name="Heading 1 2 2 5 2 5" xfId="29056" xr:uid="{00000000-0005-0000-0000-0000BE6F0000}"/>
    <cellStyle name="Heading 1 2 2 5 2 5 2" xfId="29057" xr:uid="{00000000-0005-0000-0000-0000BF6F0000}"/>
    <cellStyle name="Heading 1 2 2 5 2 5 3" xfId="29058" xr:uid="{00000000-0005-0000-0000-0000C06F0000}"/>
    <cellStyle name="Heading 1 2 2 5 2 5 3 2" xfId="29059" xr:uid="{00000000-0005-0000-0000-0000C16F0000}"/>
    <cellStyle name="Heading 1 2 2 5 2 6" xfId="29060" xr:uid="{00000000-0005-0000-0000-0000C26F0000}"/>
    <cellStyle name="Heading 1 2 2 5 2 7" xfId="29061" xr:uid="{00000000-0005-0000-0000-0000C36F0000}"/>
    <cellStyle name="Heading 1 2 2 5 2 8" xfId="29062" xr:uid="{00000000-0005-0000-0000-0000C46F0000}"/>
    <cellStyle name="Heading 1 2 2 5 2 9" xfId="29063" xr:uid="{00000000-0005-0000-0000-0000C56F0000}"/>
    <cellStyle name="Heading 1 2 2 5 3" xfId="29064" xr:uid="{00000000-0005-0000-0000-0000C66F0000}"/>
    <cellStyle name="Heading 1 2 2 5 3 2" xfId="29065" xr:uid="{00000000-0005-0000-0000-0000C76F0000}"/>
    <cellStyle name="Heading 1 2 2 5 3 2 2" xfId="29066" xr:uid="{00000000-0005-0000-0000-0000C86F0000}"/>
    <cellStyle name="Heading 1 2 2 5 3 2 2 2" xfId="29067" xr:uid="{00000000-0005-0000-0000-0000C96F0000}"/>
    <cellStyle name="Heading 1 2 2 5 3 2 2 2 2" xfId="29068" xr:uid="{00000000-0005-0000-0000-0000CA6F0000}"/>
    <cellStyle name="Heading 1 2 2 5 3 2 2 2 3" xfId="29069" xr:uid="{00000000-0005-0000-0000-0000CB6F0000}"/>
    <cellStyle name="Heading 1 2 2 5 3 2 2 2 3 2" xfId="29070" xr:uid="{00000000-0005-0000-0000-0000CC6F0000}"/>
    <cellStyle name="Heading 1 2 2 5 3 2 2 2 4" xfId="29071" xr:uid="{00000000-0005-0000-0000-0000CD6F0000}"/>
    <cellStyle name="Heading 1 2 2 5 3 2 2 3" xfId="29072" xr:uid="{00000000-0005-0000-0000-0000CE6F0000}"/>
    <cellStyle name="Heading 1 2 2 5 3 2 2 3 2" xfId="29073" xr:uid="{00000000-0005-0000-0000-0000CF6F0000}"/>
    <cellStyle name="Heading 1 2 2 5 3 2 2 3 2 2" xfId="29074" xr:uid="{00000000-0005-0000-0000-0000D06F0000}"/>
    <cellStyle name="Heading 1 2 2 5 3 2 2 4" xfId="29075" xr:uid="{00000000-0005-0000-0000-0000D16F0000}"/>
    <cellStyle name="Heading 1 2 2 5 3 2 2 5" xfId="29076" xr:uid="{00000000-0005-0000-0000-0000D26F0000}"/>
    <cellStyle name="Heading 1 2 2 5 3 2 2 6" xfId="29077" xr:uid="{00000000-0005-0000-0000-0000D36F0000}"/>
    <cellStyle name="Heading 1 2 2 5 3 2 2 7" xfId="29078" xr:uid="{00000000-0005-0000-0000-0000D46F0000}"/>
    <cellStyle name="Heading 1 2 2 5 3 2 3" xfId="29079" xr:uid="{00000000-0005-0000-0000-0000D56F0000}"/>
    <cellStyle name="Heading 1 2 2 5 3 2 3 2" xfId="29080" xr:uid="{00000000-0005-0000-0000-0000D66F0000}"/>
    <cellStyle name="Heading 1 2 2 5 3 2 3 3" xfId="29081" xr:uid="{00000000-0005-0000-0000-0000D76F0000}"/>
    <cellStyle name="Heading 1 2 2 5 3 2 3 3 2" xfId="29082" xr:uid="{00000000-0005-0000-0000-0000D86F0000}"/>
    <cellStyle name="Heading 1 2 2 5 3 2 3 4" xfId="29083" xr:uid="{00000000-0005-0000-0000-0000D96F0000}"/>
    <cellStyle name="Heading 1 2 2 5 3 2 4" xfId="29084" xr:uid="{00000000-0005-0000-0000-0000DA6F0000}"/>
    <cellStyle name="Heading 1 2 2 5 3 2 4 2" xfId="29085" xr:uid="{00000000-0005-0000-0000-0000DB6F0000}"/>
    <cellStyle name="Heading 1 2 2 5 3 2 4 2 2" xfId="29086" xr:uid="{00000000-0005-0000-0000-0000DC6F0000}"/>
    <cellStyle name="Heading 1 2 2 5 3 2 5" xfId="29087" xr:uid="{00000000-0005-0000-0000-0000DD6F0000}"/>
    <cellStyle name="Heading 1 2 2 5 3 2 6" xfId="29088" xr:uid="{00000000-0005-0000-0000-0000DE6F0000}"/>
    <cellStyle name="Heading 1 2 2 5 3 2 7" xfId="29089" xr:uid="{00000000-0005-0000-0000-0000DF6F0000}"/>
    <cellStyle name="Heading 1 2 2 5 3 2 8" xfId="29090" xr:uid="{00000000-0005-0000-0000-0000E06F0000}"/>
    <cellStyle name="Heading 1 2 2 5 3 3" xfId="29091" xr:uid="{00000000-0005-0000-0000-0000E16F0000}"/>
    <cellStyle name="Heading 1 2 2 5 3 3 2" xfId="29092" xr:uid="{00000000-0005-0000-0000-0000E26F0000}"/>
    <cellStyle name="Heading 1 2 2 5 3 3 2 2" xfId="29093" xr:uid="{00000000-0005-0000-0000-0000E36F0000}"/>
    <cellStyle name="Heading 1 2 2 5 3 3 2 3" xfId="29094" xr:uid="{00000000-0005-0000-0000-0000E46F0000}"/>
    <cellStyle name="Heading 1 2 2 5 3 3 2 3 2" xfId="29095" xr:uid="{00000000-0005-0000-0000-0000E56F0000}"/>
    <cellStyle name="Heading 1 2 2 5 3 3 2 4" xfId="29096" xr:uid="{00000000-0005-0000-0000-0000E66F0000}"/>
    <cellStyle name="Heading 1 2 2 5 3 3 3" xfId="29097" xr:uid="{00000000-0005-0000-0000-0000E76F0000}"/>
    <cellStyle name="Heading 1 2 2 5 3 3 3 2" xfId="29098" xr:uid="{00000000-0005-0000-0000-0000E86F0000}"/>
    <cellStyle name="Heading 1 2 2 5 3 3 3 2 2" xfId="29099" xr:uid="{00000000-0005-0000-0000-0000E96F0000}"/>
    <cellStyle name="Heading 1 2 2 5 3 3 4" xfId="29100" xr:uid="{00000000-0005-0000-0000-0000EA6F0000}"/>
    <cellStyle name="Heading 1 2 2 5 3 3 5" xfId="29101" xr:uid="{00000000-0005-0000-0000-0000EB6F0000}"/>
    <cellStyle name="Heading 1 2 2 5 3 3 6" xfId="29102" xr:uid="{00000000-0005-0000-0000-0000EC6F0000}"/>
    <cellStyle name="Heading 1 2 2 5 3 3 7" xfId="29103" xr:uid="{00000000-0005-0000-0000-0000ED6F0000}"/>
    <cellStyle name="Heading 1 2 2 5 3 4" xfId="29104" xr:uid="{00000000-0005-0000-0000-0000EE6F0000}"/>
    <cellStyle name="Heading 1 2 2 5 3 4 2" xfId="29105" xr:uid="{00000000-0005-0000-0000-0000EF6F0000}"/>
    <cellStyle name="Heading 1 2 2 5 3 4 3" xfId="29106" xr:uid="{00000000-0005-0000-0000-0000F06F0000}"/>
    <cellStyle name="Heading 1 2 2 5 3 4 3 2" xfId="29107" xr:uid="{00000000-0005-0000-0000-0000F16F0000}"/>
    <cellStyle name="Heading 1 2 2 5 3 5" xfId="29108" xr:uid="{00000000-0005-0000-0000-0000F26F0000}"/>
    <cellStyle name="Heading 1 2 2 5 4" xfId="29109" xr:uid="{00000000-0005-0000-0000-0000F36F0000}"/>
    <cellStyle name="Heading 1 2 2 5 4 2" xfId="29110" xr:uid="{00000000-0005-0000-0000-0000F46F0000}"/>
    <cellStyle name="Heading 1 2 2 5 4 2 2" xfId="29111" xr:uid="{00000000-0005-0000-0000-0000F56F0000}"/>
    <cellStyle name="Heading 1 2 2 5 4 2 2 2" xfId="29112" xr:uid="{00000000-0005-0000-0000-0000F66F0000}"/>
    <cellStyle name="Heading 1 2 2 5 4 2 2 2 2" xfId="29113" xr:uid="{00000000-0005-0000-0000-0000F76F0000}"/>
    <cellStyle name="Heading 1 2 2 5 4 2 2 2 2 2" xfId="29114" xr:uid="{00000000-0005-0000-0000-0000F86F0000}"/>
    <cellStyle name="Heading 1 2 2 5 4 2 2 2 2 3" xfId="29115" xr:uid="{00000000-0005-0000-0000-0000F96F0000}"/>
    <cellStyle name="Heading 1 2 2 5 4 2 2 2 2 3 2" xfId="29116" xr:uid="{00000000-0005-0000-0000-0000FA6F0000}"/>
    <cellStyle name="Heading 1 2 2 5 4 2 2 2 2 4" xfId="29117" xr:uid="{00000000-0005-0000-0000-0000FB6F0000}"/>
    <cellStyle name="Heading 1 2 2 5 4 2 2 2 3" xfId="29118" xr:uid="{00000000-0005-0000-0000-0000FC6F0000}"/>
    <cellStyle name="Heading 1 2 2 5 4 2 2 2 3 2" xfId="29119" xr:uid="{00000000-0005-0000-0000-0000FD6F0000}"/>
    <cellStyle name="Heading 1 2 2 5 4 2 2 2 3 2 2" xfId="29120" xr:uid="{00000000-0005-0000-0000-0000FE6F0000}"/>
    <cellStyle name="Heading 1 2 2 5 4 2 2 2 4" xfId="29121" xr:uid="{00000000-0005-0000-0000-0000FF6F0000}"/>
    <cellStyle name="Heading 1 2 2 5 4 2 2 2 5" xfId="29122" xr:uid="{00000000-0005-0000-0000-000000700000}"/>
    <cellStyle name="Heading 1 2 2 5 4 2 2 2 6" xfId="29123" xr:uid="{00000000-0005-0000-0000-000001700000}"/>
    <cellStyle name="Heading 1 2 2 5 4 2 2 2 7" xfId="29124" xr:uid="{00000000-0005-0000-0000-000002700000}"/>
    <cellStyle name="Heading 1 2 2 5 4 2 2 3" xfId="29125" xr:uid="{00000000-0005-0000-0000-000003700000}"/>
    <cellStyle name="Heading 1 2 2 5 4 2 2 3 2" xfId="29126" xr:uid="{00000000-0005-0000-0000-000004700000}"/>
    <cellStyle name="Heading 1 2 2 5 4 2 2 3 3" xfId="29127" xr:uid="{00000000-0005-0000-0000-000005700000}"/>
    <cellStyle name="Heading 1 2 2 5 4 2 2 3 3 2" xfId="29128" xr:uid="{00000000-0005-0000-0000-000006700000}"/>
    <cellStyle name="Heading 1 2 2 5 4 2 2 3 4" xfId="29129" xr:uid="{00000000-0005-0000-0000-000007700000}"/>
    <cellStyle name="Heading 1 2 2 5 4 2 2 4" xfId="29130" xr:uid="{00000000-0005-0000-0000-000008700000}"/>
    <cellStyle name="Heading 1 2 2 5 4 2 2 4 2" xfId="29131" xr:uid="{00000000-0005-0000-0000-000009700000}"/>
    <cellStyle name="Heading 1 2 2 5 4 2 2 4 2 2" xfId="29132" xr:uid="{00000000-0005-0000-0000-00000A700000}"/>
    <cellStyle name="Heading 1 2 2 5 4 2 2 5" xfId="29133" xr:uid="{00000000-0005-0000-0000-00000B700000}"/>
    <cellStyle name="Heading 1 2 2 5 4 2 2 6" xfId="29134" xr:uid="{00000000-0005-0000-0000-00000C700000}"/>
    <cellStyle name="Heading 1 2 2 5 4 2 2 7" xfId="29135" xr:uid="{00000000-0005-0000-0000-00000D700000}"/>
    <cellStyle name="Heading 1 2 2 5 4 2 2 8" xfId="29136" xr:uid="{00000000-0005-0000-0000-00000E700000}"/>
    <cellStyle name="Heading 1 2 2 5 4 2 3" xfId="29137" xr:uid="{00000000-0005-0000-0000-00000F700000}"/>
    <cellStyle name="Heading 1 2 2 5 4 2 3 2" xfId="29138" xr:uid="{00000000-0005-0000-0000-000010700000}"/>
    <cellStyle name="Heading 1 2 2 5 4 2 3 2 2" xfId="29139" xr:uid="{00000000-0005-0000-0000-000011700000}"/>
    <cellStyle name="Heading 1 2 2 5 4 2 3 2 3" xfId="29140" xr:uid="{00000000-0005-0000-0000-000012700000}"/>
    <cellStyle name="Heading 1 2 2 5 4 2 3 2 3 2" xfId="29141" xr:uid="{00000000-0005-0000-0000-000013700000}"/>
    <cellStyle name="Heading 1 2 2 5 4 2 3 2 4" xfId="29142" xr:uid="{00000000-0005-0000-0000-000014700000}"/>
    <cellStyle name="Heading 1 2 2 5 4 2 3 3" xfId="29143" xr:uid="{00000000-0005-0000-0000-000015700000}"/>
    <cellStyle name="Heading 1 2 2 5 4 2 3 3 2" xfId="29144" xr:uid="{00000000-0005-0000-0000-000016700000}"/>
    <cellStyle name="Heading 1 2 2 5 4 2 3 3 2 2" xfId="29145" xr:uid="{00000000-0005-0000-0000-000017700000}"/>
    <cellStyle name="Heading 1 2 2 5 4 2 3 4" xfId="29146" xr:uid="{00000000-0005-0000-0000-000018700000}"/>
    <cellStyle name="Heading 1 2 2 5 4 2 3 5" xfId="29147" xr:uid="{00000000-0005-0000-0000-000019700000}"/>
    <cellStyle name="Heading 1 2 2 5 4 2 3 6" xfId="29148" xr:uid="{00000000-0005-0000-0000-00001A700000}"/>
    <cellStyle name="Heading 1 2 2 5 4 2 3 7" xfId="29149" xr:uid="{00000000-0005-0000-0000-00001B700000}"/>
    <cellStyle name="Heading 1 2 2 5 4 2 4" xfId="29150" xr:uid="{00000000-0005-0000-0000-00001C700000}"/>
    <cellStyle name="Heading 1 2 2 5 4 2 4 2" xfId="29151" xr:uid="{00000000-0005-0000-0000-00001D700000}"/>
    <cellStyle name="Heading 1 2 2 5 4 2 4 3" xfId="29152" xr:uid="{00000000-0005-0000-0000-00001E700000}"/>
    <cellStyle name="Heading 1 2 2 5 4 2 4 3 2" xfId="29153" xr:uid="{00000000-0005-0000-0000-00001F700000}"/>
    <cellStyle name="Heading 1 2 2 5 4 2 5" xfId="29154" xr:uid="{00000000-0005-0000-0000-000020700000}"/>
    <cellStyle name="Heading 1 2 2 5 4 3" xfId="29155" xr:uid="{00000000-0005-0000-0000-000021700000}"/>
    <cellStyle name="Heading 1 2 2 5 4 3 2" xfId="29156" xr:uid="{00000000-0005-0000-0000-000022700000}"/>
    <cellStyle name="Heading 1 2 2 5 4 3 2 2" xfId="29157" xr:uid="{00000000-0005-0000-0000-000023700000}"/>
    <cellStyle name="Heading 1 2 2 5 4 3 2 2 2" xfId="29158" xr:uid="{00000000-0005-0000-0000-000024700000}"/>
    <cellStyle name="Heading 1 2 2 5 4 3 2 2 3" xfId="29159" xr:uid="{00000000-0005-0000-0000-000025700000}"/>
    <cellStyle name="Heading 1 2 2 5 4 3 2 2 3 2" xfId="29160" xr:uid="{00000000-0005-0000-0000-000026700000}"/>
    <cellStyle name="Heading 1 2 2 5 4 3 2 2 4" xfId="29161" xr:uid="{00000000-0005-0000-0000-000027700000}"/>
    <cellStyle name="Heading 1 2 2 5 4 3 2 3" xfId="29162" xr:uid="{00000000-0005-0000-0000-000028700000}"/>
    <cellStyle name="Heading 1 2 2 5 4 3 2 3 2" xfId="29163" xr:uid="{00000000-0005-0000-0000-000029700000}"/>
    <cellStyle name="Heading 1 2 2 5 4 3 2 3 2 2" xfId="29164" xr:uid="{00000000-0005-0000-0000-00002A700000}"/>
    <cellStyle name="Heading 1 2 2 5 4 3 2 4" xfId="29165" xr:uid="{00000000-0005-0000-0000-00002B700000}"/>
    <cellStyle name="Heading 1 2 2 5 4 3 2 5" xfId="29166" xr:uid="{00000000-0005-0000-0000-00002C700000}"/>
    <cellStyle name="Heading 1 2 2 5 4 3 2 6" xfId="29167" xr:uid="{00000000-0005-0000-0000-00002D700000}"/>
    <cellStyle name="Heading 1 2 2 5 4 3 2 7" xfId="29168" xr:uid="{00000000-0005-0000-0000-00002E700000}"/>
    <cellStyle name="Heading 1 2 2 5 4 3 3" xfId="29169" xr:uid="{00000000-0005-0000-0000-00002F700000}"/>
    <cellStyle name="Heading 1 2 2 5 4 3 3 2" xfId="29170" xr:uid="{00000000-0005-0000-0000-000030700000}"/>
    <cellStyle name="Heading 1 2 2 5 4 3 3 3" xfId="29171" xr:uid="{00000000-0005-0000-0000-000031700000}"/>
    <cellStyle name="Heading 1 2 2 5 4 3 3 3 2" xfId="29172" xr:uid="{00000000-0005-0000-0000-000032700000}"/>
    <cellStyle name="Heading 1 2 2 5 4 3 3 4" xfId="29173" xr:uid="{00000000-0005-0000-0000-000033700000}"/>
    <cellStyle name="Heading 1 2 2 5 4 3 4" xfId="29174" xr:uid="{00000000-0005-0000-0000-000034700000}"/>
    <cellStyle name="Heading 1 2 2 5 4 3 4 2" xfId="29175" xr:uid="{00000000-0005-0000-0000-000035700000}"/>
    <cellStyle name="Heading 1 2 2 5 4 3 4 2 2" xfId="29176" xr:uid="{00000000-0005-0000-0000-000036700000}"/>
    <cellStyle name="Heading 1 2 2 5 4 3 5" xfId="29177" xr:uid="{00000000-0005-0000-0000-000037700000}"/>
    <cellStyle name="Heading 1 2 2 5 4 3 6" xfId="29178" xr:uid="{00000000-0005-0000-0000-000038700000}"/>
    <cellStyle name="Heading 1 2 2 5 4 3 7" xfId="29179" xr:uid="{00000000-0005-0000-0000-000039700000}"/>
    <cellStyle name="Heading 1 2 2 5 4 3 8" xfId="29180" xr:uid="{00000000-0005-0000-0000-00003A700000}"/>
    <cellStyle name="Heading 1 2 2 5 4 4" xfId="29181" xr:uid="{00000000-0005-0000-0000-00003B700000}"/>
    <cellStyle name="Heading 1 2 2 5 4 4 2" xfId="29182" xr:uid="{00000000-0005-0000-0000-00003C700000}"/>
    <cellStyle name="Heading 1 2 2 5 4 4 2 2" xfId="29183" xr:uid="{00000000-0005-0000-0000-00003D700000}"/>
    <cellStyle name="Heading 1 2 2 5 4 4 2 3" xfId="29184" xr:uid="{00000000-0005-0000-0000-00003E700000}"/>
    <cellStyle name="Heading 1 2 2 5 4 4 2 3 2" xfId="29185" xr:uid="{00000000-0005-0000-0000-00003F700000}"/>
    <cellStyle name="Heading 1 2 2 5 4 4 2 4" xfId="29186" xr:uid="{00000000-0005-0000-0000-000040700000}"/>
    <cellStyle name="Heading 1 2 2 5 4 4 3" xfId="29187" xr:uid="{00000000-0005-0000-0000-000041700000}"/>
    <cellStyle name="Heading 1 2 2 5 4 4 3 2" xfId="29188" xr:uid="{00000000-0005-0000-0000-000042700000}"/>
    <cellStyle name="Heading 1 2 2 5 4 4 3 2 2" xfId="29189" xr:uid="{00000000-0005-0000-0000-000043700000}"/>
    <cellStyle name="Heading 1 2 2 5 4 4 4" xfId="29190" xr:uid="{00000000-0005-0000-0000-000044700000}"/>
    <cellStyle name="Heading 1 2 2 5 4 4 5" xfId="29191" xr:uid="{00000000-0005-0000-0000-000045700000}"/>
    <cellStyle name="Heading 1 2 2 5 4 4 6" xfId="29192" xr:uid="{00000000-0005-0000-0000-000046700000}"/>
    <cellStyle name="Heading 1 2 2 5 4 4 7" xfId="29193" xr:uid="{00000000-0005-0000-0000-000047700000}"/>
    <cellStyle name="Heading 1 2 2 5 4 5" xfId="29194" xr:uid="{00000000-0005-0000-0000-000048700000}"/>
    <cellStyle name="Heading 1 2 2 5 4 5 2" xfId="29195" xr:uid="{00000000-0005-0000-0000-000049700000}"/>
    <cellStyle name="Heading 1 2 2 5 4 5 3" xfId="29196" xr:uid="{00000000-0005-0000-0000-00004A700000}"/>
    <cellStyle name="Heading 1 2 2 5 4 5 3 2" xfId="29197" xr:uid="{00000000-0005-0000-0000-00004B700000}"/>
    <cellStyle name="Heading 1 2 2 5 4 6" xfId="29198" xr:uid="{00000000-0005-0000-0000-00004C700000}"/>
    <cellStyle name="Heading 1 2 2 5 4 7" xfId="29199" xr:uid="{00000000-0005-0000-0000-00004D700000}"/>
    <cellStyle name="Heading 1 2 2 5 4 8" xfId="29200" xr:uid="{00000000-0005-0000-0000-00004E700000}"/>
    <cellStyle name="Heading 1 2 2 5 4 9" xfId="29201" xr:uid="{00000000-0005-0000-0000-00004F700000}"/>
    <cellStyle name="Heading 1 2 2 5 5" xfId="29202" xr:uid="{00000000-0005-0000-0000-000050700000}"/>
    <cellStyle name="Heading 1 2 2 5 5 2" xfId="29203" xr:uid="{00000000-0005-0000-0000-000051700000}"/>
    <cellStyle name="Heading 1 2 2 5 5 2 2" xfId="29204" xr:uid="{00000000-0005-0000-0000-000052700000}"/>
    <cellStyle name="Heading 1 2 2 5 5 2 2 2" xfId="29205" xr:uid="{00000000-0005-0000-0000-000053700000}"/>
    <cellStyle name="Heading 1 2 2 5 5 2 2 3" xfId="29206" xr:uid="{00000000-0005-0000-0000-000054700000}"/>
    <cellStyle name="Heading 1 2 2 5 5 2 2 3 2" xfId="29207" xr:uid="{00000000-0005-0000-0000-000055700000}"/>
    <cellStyle name="Heading 1 2 2 5 5 2 2 4" xfId="29208" xr:uid="{00000000-0005-0000-0000-000056700000}"/>
    <cellStyle name="Heading 1 2 2 5 5 2 3" xfId="29209" xr:uid="{00000000-0005-0000-0000-000057700000}"/>
    <cellStyle name="Heading 1 2 2 5 5 2 3 2" xfId="29210" xr:uid="{00000000-0005-0000-0000-000058700000}"/>
    <cellStyle name="Heading 1 2 2 5 5 2 3 2 2" xfId="29211" xr:uid="{00000000-0005-0000-0000-000059700000}"/>
    <cellStyle name="Heading 1 2 2 5 5 2 4" xfId="29212" xr:uid="{00000000-0005-0000-0000-00005A700000}"/>
    <cellStyle name="Heading 1 2 2 5 5 2 5" xfId="29213" xr:uid="{00000000-0005-0000-0000-00005B700000}"/>
    <cellStyle name="Heading 1 2 2 5 5 2 6" xfId="29214" xr:uid="{00000000-0005-0000-0000-00005C700000}"/>
    <cellStyle name="Heading 1 2 2 5 5 2 7" xfId="29215" xr:uid="{00000000-0005-0000-0000-00005D700000}"/>
    <cellStyle name="Heading 1 2 2 5 5 3" xfId="29216" xr:uid="{00000000-0005-0000-0000-00005E700000}"/>
    <cellStyle name="Heading 1 2 2 5 5 3 2" xfId="29217" xr:uid="{00000000-0005-0000-0000-00005F700000}"/>
    <cellStyle name="Heading 1 2 2 5 5 3 3" xfId="29218" xr:uid="{00000000-0005-0000-0000-000060700000}"/>
    <cellStyle name="Heading 1 2 2 5 5 3 3 2" xfId="29219" xr:uid="{00000000-0005-0000-0000-000061700000}"/>
    <cellStyle name="Heading 1 2 2 5 5 3 4" xfId="29220" xr:uid="{00000000-0005-0000-0000-000062700000}"/>
    <cellStyle name="Heading 1 2 2 5 5 4" xfId="29221" xr:uid="{00000000-0005-0000-0000-000063700000}"/>
    <cellStyle name="Heading 1 2 2 5 5 4 2" xfId="29222" xr:uid="{00000000-0005-0000-0000-000064700000}"/>
    <cellStyle name="Heading 1 2 2 5 5 4 2 2" xfId="29223" xr:uid="{00000000-0005-0000-0000-000065700000}"/>
    <cellStyle name="Heading 1 2 2 5 5 5" xfId="29224" xr:uid="{00000000-0005-0000-0000-000066700000}"/>
    <cellStyle name="Heading 1 2 2 5 5 6" xfId="29225" xr:uid="{00000000-0005-0000-0000-000067700000}"/>
    <cellStyle name="Heading 1 2 2 5 5 7" xfId="29226" xr:uid="{00000000-0005-0000-0000-000068700000}"/>
    <cellStyle name="Heading 1 2 2 5 5 8" xfId="29227" xr:uid="{00000000-0005-0000-0000-000069700000}"/>
    <cellStyle name="Heading 1 2 2 5 6" xfId="29228" xr:uid="{00000000-0005-0000-0000-00006A700000}"/>
    <cellStyle name="Heading 1 2 2 5 6 2" xfId="29229" xr:uid="{00000000-0005-0000-0000-00006B700000}"/>
    <cellStyle name="Heading 1 2 2 5 6 2 2" xfId="29230" xr:uid="{00000000-0005-0000-0000-00006C700000}"/>
    <cellStyle name="Heading 1 2 2 5 6 2 3" xfId="29231" xr:uid="{00000000-0005-0000-0000-00006D700000}"/>
    <cellStyle name="Heading 1 2 2 5 6 2 3 2" xfId="29232" xr:uid="{00000000-0005-0000-0000-00006E700000}"/>
    <cellStyle name="Heading 1 2 2 5 6 2 4" xfId="29233" xr:uid="{00000000-0005-0000-0000-00006F700000}"/>
    <cellStyle name="Heading 1 2 2 5 6 3" xfId="29234" xr:uid="{00000000-0005-0000-0000-000070700000}"/>
    <cellStyle name="Heading 1 2 2 5 6 3 2" xfId="29235" xr:uid="{00000000-0005-0000-0000-000071700000}"/>
    <cellStyle name="Heading 1 2 2 5 6 3 2 2" xfId="29236" xr:uid="{00000000-0005-0000-0000-000072700000}"/>
    <cellStyle name="Heading 1 2 2 5 6 4" xfId="29237" xr:uid="{00000000-0005-0000-0000-000073700000}"/>
    <cellStyle name="Heading 1 2 2 5 6 5" xfId="29238" xr:uid="{00000000-0005-0000-0000-000074700000}"/>
    <cellStyle name="Heading 1 2 2 5 6 6" xfId="29239" xr:uid="{00000000-0005-0000-0000-000075700000}"/>
    <cellStyle name="Heading 1 2 2 5 6 7" xfId="29240" xr:uid="{00000000-0005-0000-0000-000076700000}"/>
    <cellStyle name="Heading 1 2 2 5 7" xfId="29241" xr:uid="{00000000-0005-0000-0000-000077700000}"/>
    <cellStyle name="Heading 1 2 2 5 7 2" xfId="29242" xr:uid="{00000000-0005-0000-0000-000078700000}"/>
    <cellStyle name="Heading 1 2 2 5 7 3" xfId="29243" xr:uid="{00000000-0005-0000-0000-000079700000}"/>
    <cellStyle name="Heading 1 2 2 5 7 3 2" xfId="29244" xr:uid="{00000000-0005-0000-0000-00007A700000}"/>
    <cellStyle name="Heading 1 2 2 5 8" xfId="29245" xr:uid="{00000000-0005-0000-0000-00007B700000}"/>
    <cellStyle name="Heading 1 2 2 5 9" xfId="29246" xr:uid="{00000000-0005-0000-0000-00007C700000}"/>
    <cellStyle name="Heading 1 2 2 6" xfId="178" xr:uid="{00000000-0005-0000-0000-00007D700000}"/>
    <cellStyle name="Heading 1 2 2 6 2" xfId="29247" xr:uid="{00000000-0005-0000-0000-00007E700000}"/>
    <cellStyle name="Heading 1 2 2 6 2 2" xfId="29248" xr:uid="{00000000-0005-0000-0000-00007F700000}"/>
    <cellStyle name="Heading 1 2 2 6 2 2 2" xfId="29249" xr:uid="{00000000-0005-0000-0000-000080700000}"/>
    <cellStyle name="Heading 1 2 2 6 2 2 2 2" xfId="29250" xr:uid="{00000000-0005-0000-0000-000081700000}"/>
    <cellStyle name="Heading 1 2 2 6 2 2 2 2 2" xfId="29251" xr:uid="{00000000-0005-0000-0000-000082700000}"/>
    <cellStyle name="Heading 1 2 2 6 2 2 2 2 3" xfId="29252" xr:uid="{00000000-0005-0000-0000-000083700000}"/>
    <cellStyle name="Heading 1 2 2 6 2 2 2 2 3 2" xfId="29253" xr:uid="{00000000-0005-0000-0000-000084700000}"/>
    <cellStyle name="Heading 1 2 2 6 2 2 2 2 4" xfId="29254" xr:uid="{00000000-0005-0000-0000-000085700000}"/>
    <cellStyle name="Heading 1 2 2 6 2 2 2 3" xfId="29255" xr:uid="{00000000-0005-0000-0000-000086700000}"/>
    <cellStyle name="Heading 1 2 2 6 2 2 2 3 2" xfId="29256" xr:uid="{00000000-0005-0000-0000-000087700000}"/>
    <cellStyle name="Heading 1 2 2 6 2 2 2 3 2 2" xfId="29257" xr:uid="{00000000-0005-0000-0000-000088700000}"/>
    <cellStyle name="Heading 1 2 2 6 2 2 2 4" xfId="29258" xr:uid="{00000000-0005-0000-0000-000089700000}"/>
    <cellStyle name="Heading 1 2 2 6 2 2 2 5" xfId="29259" xr:uid="{00000000-0005-0000-0000-00008A700000}"/>
    <cellStyle name="Heading 1 2 2 6 2 2 2 6" xfId="29260" xr:uid="{00000000-0005-0000-0000-00008B700000}"/>
    <cellStyle name="Heading 1 2 2 6 2 2 2 7" xfId="29261" xr:uid="{00000000-0005-0000-0000-00008C700000}"/>
    <cellStyle name="Heading 1 2 2 6 2 2 3" xfId="29262" xr:uid="{00000000-0005-0000-0000-00008D700000}"/>
    <cellStyle name="Heading 1 2 2 6 2 2 3 2" xfId="29263" xr:uid="{00000000-0005-0000-0000-00008E700000}"/>
    <cellStyle name="Heading 1 2 2 6 2 2 3 3" xfId="29264" xr:uid="{00000000-0005-0000-0000-00008F700000}"/>
    <cellStyle name="Heading 1 2 2 6 2 2 3 3 2" xfId="29265" xr:uid="{00000000-0005-0000-0000-000090700000}"/>
    <cellStyle name="Heading 1 2 2 6 2 2 3 4" xfId="29266" xr:uid="{00000000-0005-0000-0000-000091700000}"/>
    <cellStyle name="Heading 1 2 2 6 2 2 4" xfId="29267" xr:uid="{00000000-0005-0000-0000-000092700000}"/>
    <cellStyle name="Heading 1 2 2 6 2 2 4 2" xfId="29268" xr:uid="{00000000-0005-0000-0000-000093700000}"/>
    <cellStyle name="Heading 1 2 2 6 2 2 4 2 2" xfId="29269" xr:uid="{00000000-0005-0000-0000-000094700000}"/>
    <cellStyle name="Heading 1 2 2 6 2 2 5" xfId="29270" xr:uid="{00000000-0005-0000-0000-000095700000}"/>
    <cellStyle name="Heading 1 2 2 6 2 2 6" xfId="29271" xr:uid="{00000000-0005-0000-0000-000096700000}"/>
    <cellStyle name="Heading 1 2 2 6 2 2 7" xfId="29272" xr:uid="{00000000-0005-0000-0000-000097700000}"/>
    <cellStyle name="Heading 1 2 2 6 2 2 8" xfId="29273" xr:uid="{00000000-0005-0000-0000-000098700000}"/>
    <cellStyle name="Heading 1 2 2 6 2 3" xfId="29274" xr:uid="{00000000-0005-0000-0000-000099700000}"/>
    <cellStyle name="Heading 1 2 2 6 2 3 2" xfId="29275" xr:uid="{00000000-0005-0000-0000-00009A700000}"/>
    <cellStyle name="Heading 1 2 2 6 2 3 2 2" xfId="29276" xr:uid="{00000000-0005-0000-0000-00009B700000}"/>
    <cellStyle name="Heading 1 2 2 6 2 3 2 3" xfId="29277" xr:uid="{00000000-0005-0000-0000-00009C700000}"/>
    <cellStyle name="Heading 1 2 2 6 2 3 2 3 2" xfId="29278" xr:uid="{00000000-0005-0000-0000-00009D700000}"/>
    <cellStyle name="Heading 1 2 2 6 2 3 2 4" xfId="29279" xr:uid="{00000000-0005-0000-0000-00009E700000}"/>
    <cellStyle name="Heading 1 2 2 6 2 3 3" xfId="29280" xr:uid="{00000000-0005-0000-0000-00009F700000}"/>
    <cellStyle name="Heading 1 2 2 6 2 3 3 2" xfId="29281" xr:uid="{00000000-0005-0000-0000-0000A0700000}"/>
    <cellStyle name="Heading 1 2 2 6 2 3 3 2 2" xfId="29282" xr:uid="{00000000-0005-0000-0000-0000A1700000}"/>
    <cellStyle name="Heading 1 2 2 6 2 3 4" xfId="29283" xr:uid="{00000000-0005-0000-0000-0000A2700000}"/>
    <cellStyle name="Heading 1 2 2 6 2 3 5" xfId="29284" xr:uid="{00000000-0005-0000-0000-0000A3700000}"/>
    <cellStyle name="Heading 1 2 2 6 2 3 6" xfId="29285" xr:uid="{00000000-0005-0000-0000-0000A4700000}"/>
    <cellStyle name="Heading 1 2 2 6 2 3 7" xfId="29286" xr:uid="{00000000-0005-0000-0000-0000A5700000}"/>
    <cellStyle name="Heading 1 2 2 6 2 4" xfId="29287" xr:uid="{00000000-0005-0000-0000-0000A6700000}"/>
    <cellStyle name="Heading 1 2 2 6 2 4 2" xfId="29288" xr:uid="{00000000-0005-0000-0000-0000A7700000}"/>
    <cellStyle name="Heading 1 2 2 6 2 4 3" xfId="29289" xr:uid="{00000000-0005-0000-0000-0000A8700000}"/>
    <cellStyle name="Heading 1 2 2 6 2 4 3 2" xfId="29290" xr:uid="{00000000-0005-0000-0000-0000A9700000}"/>
    <cellStyle name="Heading 1 2 2 6 2 5" xfId="29291" xr:uid="{00000000-0005-0000-0000-0000AA700000}"/>
    <cellStyle name="Heading 1 2 2 6 3" xfId="29292" xr:uid="{00000000-0005-0000-0000-0000AB700000}"/>
    <cellStyle name="Heading 1 2 2 6 3 2" xfId="29293" xr:uid="{00000000-0005-0000-0000-0000AC700000}"/>
    <cellStyle name="Heading 1 2 2 6 3 2 2" xfId="29294" xr:uid="{00000000-0005-0000-0000-0000AD700000}"/>
    <cellStyle name="Heading 1 2 2 6 3 2 2 2" xfId="29295" xr:uid="{00000000-0005-0000-0000-0000AE700000}"/>
    <cellStyle name="Heading 1 2 2 6 3 2 2 3" xfId="29296" xr:uid="{00000000-0005-0000-0000-0000AF700000}"/>
    <cellStyle name="Heading 1 2 2 6 3 2 2 3 2" xfId="29297" xr:uid="{00000000-0005-0000-0000-0000B0700000}"/>
    <cellStyle name="Heading 1 2 2 6 3 2 2 4" xfId="29298" xr:uid="{00000000-0005-0000-0000-0000B1700000}"/>
    <cellStyle name="Heading 1 2 2 6 3 2 3" xfId="29299" xr:uid="{00000000-0005-0000-0000-0000B2700000}"/>
    <cellStyle name="Heading 1 2 2 6 3 2 3 2" xfId="29300" xr:uid="{00000000-0005-0000-0000-0000B3700000}"/>
    <cellStyle name="Heading 1 2 2 6 3 2 3 2 2" xfId="29301" xr:uid="{00000000-0005-0000-0000-0000B4700000}"/>
    <cellStyle name="Heading 1 2 2 6 3 2 4" xfId="29302" xr:uid="{00000000-0005-0000-0000-0000B5700000}"/>
    <cellStyle name="Heading 1 2 2 6 3 2 5" xfId="29303" xr:uid="{00000000-0005-0000-0000-0000B6700000}"/>
    <cellStyle name="Heading 1 2 2 6 3 2 6" xfId="29304" xr:uid="{00000000-0005-0000-0000-0000B7700000}"/>
    <cellStyle name="Heading 1 2 2 6 3 2 7" xfId="29305" xr:uid="{00000000-0005-0000-0000-0000B8700000}"/>
    <cellStyle name="Heading 1 2 2 6 3 3" xfId="29306" xr:uid="{00000000-0005-0000-0000-0000B9700000}"/>
    <cellStyle name="Heading 1 2 2 6 3 3 2" xfId="29307" xr:uid="{00000000-0005-0000-0000-0000BA700000}"/>
    <cellStyle name="Heading 1 2 2 6 3 3 3" xfId="29308" xr:uid="{00000000-0005-0000-0000-0000BB700000}"/>
    <cellStyle name="Heading 1 2 2 6 3 3 3 2" xfId="29309" xr:uid="{00000000-0005-0000-0000-0000BC700000}"/>
    <cellStyle name="Heading 1 2 2 6 3 3 4" xfId="29310" xr:uid="{00000000-0005-0000-0000-0000BD700000}"/>
    <cellStyle name="Heading 1 2 2 6 3 4" xfId="29311" xr:uid="{00000000-0005-0000-0000-0000BE700000}"/>
    <cellStyle name="Heading 1 2 2 6 3 4 2" xfId="29312" xr:uid="{00000000-0005-0000-0000-0000BF700000}"/>
    <cellStyle name="Heading 1 2 2 6 3 4 2 2" xfId="29313" xr:uid="{00000000-0005-0000-0000-0000C0700000}"/>
    <cellStyle name="Heading 1 2 2 6 3 5" xfId="29314" xr:uid="{00000000-0005-0000-0000-0000C1700000}"/>
    <cellStyle name="Heading 1 2 2 6 3 6" xfId="29315" xr:uid="{00000000-0005-0000-0000-0000C2700000}"/>
    <cellStyle name="Heading 1 2 2 6 3 7" xfId="29316" xr:uid="{00000000-0005-0000-0000-0000C3700000}"/>
    <cellStyle name="Heading 1 2 2 6 3 8" xfId="29317" xr:uid="{00000000-0005-0000-0000-0000C4700000}"/>
    <cellStyle name="Heading 1 2 2 6 4" xfId="29318" xr:uid="{00000000-0005-0000-0000-0000C5700000}"/>
    <cellStyle name="Heading 1 2 2 6 4 2" xfId="29319" xr:uid="{00000000-0005-0000-0000-0000C6700000}"/>
    <cellStyle name="Heading 1 2 2 6 4 2 2" xfId="29320" xr:uid="{00000000-0005-0000-0000-0000C7700000}"/>
    <cellStyle name="Heading 1 2 2 6 4 2 3" xfId="29321" xr:uid="{00000000-0005-0000-0000-0000C8700000}"/>
    <cellStyle name="Heading 1 2 2 6 4 2 3 2" xfId="29322" xr:uid="{00000000-0005-0000-0000-0000C9700000}"/>
    <cellStyle name="Heading 1 2 2 6 4 2 4" xfId="29323" xr:uid="{00000000-0005-0000-0000-0000CA700000}"/>
    <cellStyle name="Heading 1 2 2 6 4 3" xfId="29324" xr:uid="{00000000-0005-0000-0000-0000CB700000}"/>
    <cellStyle name="Heading 1 2 2 6 4 3 2" xfId="29325" xr:uid="{00000000-0005-0000-0000-0000CC700000}"/>
    <cellStyle name="Heading 1 2 2 6 4 3 2 2" xfId="29326" xr:uid="{00000000-0005-0000-0000-0000CD700000}"/>
    <cellStyle name="Heading 1 2 2 6 4 4" xfId="29327" xr:uid="{00000000-0005-0000-0000-0000CE700000}"/>
    <cellStyle name="Heading 1 2 2 6 4 5" xfId="29328" xr:uid="{00000000-0005-0000-0000-0000CF700000}"/>
    <cellStyle name="Heading 1 2 2 6 4 6" xfId="29329" xr:uid="{00000000-0005-0000-0000-0000D0700000}"/>
    <cellStyle name="Heading 1 2 2 6 4 7" xfId="29330" xr:uid="{00000000-0005-0000-0000-0000D1700000}"/>
    <cellStyle name="Heading 1 2 2 6 5" xfId="29331" xr:uid="{00000000-0005-0000-0000-0000D2700000}"/>
    <cellStyle name="Heading 1 2 2 6 5 2" xfId="29332" xr:uid="{00000000-0005-0000-0000-0000D3700000}"/>
    <cellStyle name="Heading 1 2 2 6 5 3" xfId="29333" xr:uid="{00000000-0005-0000-0000-0000D4700000}"/>
    <cellStyle name="Heading 1 2 2 6 5 3 2" xfId="29334" xr:uid="{00000000-0005-0000-0000-0000D5700000}"/>
    <cellStyle name="Heading 1 2 2 6 6" xfId="29335" xr:uid="{00000000-0005-0000-0000-0000D6700000}"/>
    <cellStyle name="Heading 1 2 2 6 7" xfId="29336" xr:uid="{00000000-0005-0000-0000-0000D7700000}"/>
    <cellStyle name="Heading 1 2 2 6 8" xfId="29337" xr:uid="{00000000-0005-0000-0000-0000D8700000}"/>
    <cellStyle name="Heading 1 2 2 6 9" xfId="29338" xr:uid="{00000000-0005-0000-0000-0000D9700000}"/>
    <cellStyle name="Heading 1 2 2 7" xfId="179" xr:uid="{00000000-0005-0000-0000-0000DA700000}"/>
    <cellStyle name="Heading 1 2 2 7 2" xfId="29339" xr:uid="{00000000-0005-0000-0000-0000DB700000}"/>
    <cellStyle name="Heading 1 2 2 7 2 2" xfId="29340" xr:uid="{00000000-0005-0000-0000-0000DC700000}"/>
    <cellStyle name="Heading 1 2 2 7 2 2 2" xfId="29341" xr:uid="{00000000-0005-0000-0000-0000DD700000}"/>
    <cellStyle name="Heading 1 2 2 7 2 2 2 2" xfId="29342" xr:uid="{00000000-0005-0000-0000-0000DE700000}"/>
    <cellStyle name="Heading 1 2 2 7 2 2 2 2 2" xfId="29343" xr:uid="{00000000-0005-0000-0000-0000DF700000}"/>
    <cellStyle name="Heading 1 2 2 7 2 2 2 2 3" xfId="29344" xr:uid="{00000000-0005-0000-0000-0000E0700000}"/>
    <cellStyle name="Heading 1 2 2 7 2 2 2 2 3 2" xfId="29345" xr:uid="{00000000-0005-0000-0000-0000E1700000}"/>
    <cellStyle name="Heading 1 2 2 7 2 2 2 2 4" xfId="29346" xr:uid="{00000000-0005-0000-0000-0000E2700000}"/>
    <cellStyle name="Heading 1 2 2 7 2 2 2 3" xfId="29347" xr:uid="{00000000-0005-0000-0000-0000E3700000}"/>
    <cellStyle name="Heading 1 2 2 7 2 2 2 3 2" xfId="29348" xr:uid="{00000000-0005-0000-0000-0000E4700000}"/>
    <cellStyle name="Heading 1 2 2 7 2 2 2 3 2 2" xfId="29349" xr:uid="{00000000-0005-0000-0000-0000E5700000}"/>
    <cellStyle name="Heading 1 2 2 7 2 2 2 4" xfId="29350" xr:uid="{00000000-0005-0000-0000-0000E6700000}"/>
    <cellStyle name="Heading 1 2 2 7 2 2 2 5" xfId="29351" xr:uid="{00000000-0005-0000-0000-0000E7700000}"/>
    <cellStyle name="Heading 1 2 2 7 2 2 2 6" xfId="29352" xr:uid="{00000000-0005-0000-0000-0000E8700000}"/>
    <cellStyle name="Heading 1 2 2 7 2 2 2 7" xfId="29353" xr:uid="{00000000-0005-0000-0000-0000E9700000}"/>
    <cellStyle name="Heading 1 2 2 7 2 2 3" xfId="29354" xr:uid="{00000000-0005-0000-0000-0000EA700000}"/>
    <cellStyle name="Heading 1 2 2 7 2 2 3 2" xfId="29355" xr:uid="{00000000-0005-0000-0000-0000EB700000}"/>
    <cellStyle name="Heading 1 2 2 7 2 2 3 3" xfId="29356" xr:uid="{00000000-0005-0000-0000-0000EC700000}"/>
    <cellStyle name="Heading 1 2 2 7 2 2 3 3 2" xfId="29357" xr:uid="{00000000-0005-0000-0000-0000ED700000}"/>
    <cellStyle name="Heading 1 2 2 7 2 2 3 4" xfId="29358" xr:uid="{00000000-0005-0000-0000-0000EE700000}"/>
    <cellStyle name="Heading 1 2 2 7 2 2 4" xfId="29359" xr:uid="{00000000-0005-0000-0000-0000EF700000}"/>
    <cellStyle name="Heading 1 2 2 7 2 2 4 2" xfId="29360" xr:uid="{00000000-0005-0000-0000-0000F0700000}"/>
    <cellStyle name="Heading 1 2 2 7 2 2 4 2 2" xfId="29361" xr:uid="{00000000-0005-0000-0000-0000F1700000}"/>
    <cellStyle name="Heading 1 2 2 7 2 2 5" xfId="29362" xr:uid="{00000000-0005-0000-0000-0000F2700000}"/>
    <cellStyle name="Heading 1 2 2 7 2 2 6" xfId="29363" xr:uid="{00000000-0005-0000-0000-0000F3700000}"/>
    <cellStyle name="Heading 1 2 2 7 2 2 7" xfId="29364" xr:uid="{00000000-0005-0000-0000-0000F4700000}"/>
    <cellStyle name="Heading 1 2 2 7 2 2 8" xfId="29365" xr:uid="{00000000-0005-0000-0000-0000F5700000}"/>
    <cellStyle name="Heading 1 2 2 7 2 3" xfId="29366" xr:uid="{00000000-0005-0000-0000-0000F6700000}"/>
    <cellStyle name="Heading 1 2 2 7 2 3 2" xfId="29367" xr:uid="{00000000-0005-0000-0000-0000F7700000}"/>
    <cellStyle name="Heading 1 2 2 7 2 3 2 2" xfId="29368" xr:uid="{00000000-0005-0000-0000-0000F8700000}"/>
    <cellStyle name="Heading 1 2 2 7 2 3 2 3" xfId="29369" xr:uid="{00000000-0005-0000-0000-0000F9700000}"/>
    <cellStyle name="Heading 1 2 2 7 2 3 2 3 2" xfId="29370" xr:uid="{00000000-0005-0000-0000-0000FA700000}"/>
    <cellStyle name="Heading 1 2 2 7 2 3 2 4" xfId="29371" xr:uid="{00000000-0005-0000-0000-0000FB700000}"/>
    <cellStyle name="Heading 1 2 2 7 2 3 3" xfId="29372" xr:uid="{00000000-0005-0000-0000-0000FC700000}"/>
    <cellStyle name="Heading 1 2 2 7 2 3 3 2" xfId="29373" xr:uid="{00000000-0005-0000-0000-0000FD700000}"/>
    <cellStyle name="Heading 1 2 2 7 2 3 3 2 2" xfId="29374" xr:uid="{00000000-0005-0000-0000-0000FE700000}"/>
    <cellStyle name="Heading 1 2 2 7 2 3 4" xfId="29375" xr:uid="{00000000-0005-0000-0000-0000FF700000}"/>
    <cellStyle name="Heading 1 2 2 7 2 3 5" xfId="29376" xr:uid="{00000000-0005-0000-0000-000000710000}"/>
    <cellStyle name="Heading 1 2 2 7 2 3 6" xfId="29377" xr:uid="{00000000-0005-0000-0000-000001710000}"/>
    <cellStyle name="Heading 1 2 2 7 2 3 7" xfId="29378" xr:uid="{00000000-0005-0000-0000-000002710000}"/>
    <cellStyle name="Heading 1 2 2 7 2 4" xfId="29379" xr:uid="{00000000-0005-0000-0000-000003710000}"/>
    <cellStyle name="Heading 1 2 2 7 2 4 2" xfId="29380" xr:uid="{00000000-0005-0000-0000-000004710000}"/>
    <cellStyle name="Heading 1 2 2 7 2 4 3" xfId="29381" xr:uid="{00000000-0005-0000-0000-000005710000}"/>
    <cellStyle name="Heading 1 2 2 7 2 4 3 2" xfId="29382" xr:uid="{00000000-0005-0000-0000-000006710000}"/>
    <cellStyle name="Heading 1 2 2 7 2 5" xfId="29383" xr:uid="{00000000-0005-0000-0000-000007710000}"/>
    <cellStyle name="Heading 1 2 2 7 3" xfId="29384" xr:uid="{00000000-0005-0000-0000-000008710000}"/>
    <cellStyle name="Heading 1 2 2 7 3 2" xfId="29385" xr:uid="{00000000-0005-0000-0000-000009710000}"/>
    <cellStyle name="Heading 1 2 2 7 3 2 2" xfId="29386" xr:uid="{00000000-0005-0000-0000-00000A710000}"/>
    <cellStyle name="Heading 1 2 2 7 3 2 2 2" xfId="29387" xr:uid="{00000000-0005-0000-0000-00000B710000}"/>
    <cellStyle name="Heading 1 2 2 7 3 2 2 3" xfId="29388" xr:uid="{00000000-0005-0000-0000-00000C710000}"/>
    <cellStyle name="Heading 1 2 2 7 3 2 2 3 2" xfId="29389" xr:uid="{00000000-0005-0000-0000-00000D710000}"/>
    <cellStyle name="Heading 1 2 2 7 3 2 2 4" xfId="29390" xr:uid="{00000000-0005-0000-0000-00000E710000}"/>
    <cellStyle name="Heading 1 2 2 7 3 2 3" xfId="29391" xr:uid="{00000000-0005-0000-0000-00000F710000}"/>
    <cellStyle name="Heading 1 2 2 7 3 2 3 2" xfId="29392" xr:uid="{00000000-0005-0000-0000-000010710000}"/>
    <cellStyle name="Heading 1 2 2 7 3 2 3 2 2" xfId="29393" xr:uid="{00000000-0005-0000-0000-000011710000}"/>
    <cellStyle name="Heading 1 2 2 7 3 2 4" xfId="29394" xr:uid="{00000000-0005-0000-0000-000012710000}"/>
    <cellStyle name="Heading 1 2 2 7 3 2 5" xfId="29395" xr:uid="{00000000-0005-0000-0000-000013710000}"/>
    <cellStyle name="Heading 1 2 2 7 3 2 6" xfId="29396" xr:uid="{00000000-0005-0000-0000-000014710000}"/>
    <cellStyle name="Heading 1 2 2 7 3 2 7" xfId="29397" xr:uid="{00000000-0005-0000-0000-000015710000}"/>
    <cellStyle name="Heading 1 2 2 7 3 3" xfId="29398" xr:uid="{00000000-0005-0000-0000-000016710000}"/>
    <cellStyle name="Heading 1 2 2 7 3 3 2" xfId="29399" xr:uid="{00000000-0005-0000-0000-000017710000}"/>
    <cellStyle name="Heading 1 2 2 7 3 3 3" xfId="29400" xr:uid="{00000000-0005-0000-0000-000018710000}"/>
    <cellStyle name="Heading 1 2 2 7 3 3 3 2" xfId="29401" xr:uid="{00000000-0005-0000-0000-000019710000}"/>
    <cellStyle name="Heading 1 2 2 7 3 3 4" xfId="29402" xr:uid="{00000000-0005-0000-0000-00001A710000}"/>
    <cellStyle name="Heading 1 2 2 7 3 4" xfId="29403" xr:uid="{00000000-0005-0000-0000-00001B710000}"/>
    <cellStyle name="Heading 1 2 2 7 3 4 2" xfId="29404" xr:uid="{00000000-0005-0000-0000-00001C710000}"/>
    <cellStyle name="Heading 1 2 2 7 3 4 2 2" xfId="29405" xr:uid="{00000000-0005-0000-0000-00001D710000}"/>
    <cellStyle name="Heading 1 2 2 7 3 5" xfId="29406" xr:uid="{00000000-0005-0000-0000-00001E710000}"/>
    <cellStyle name="Heading 1 2 2 7 3 6" xfId="29407" xr:uid="{00000000-0005-0000-0000-00001F710000}"/>
    <cellStyle name="Heading 1 2 2 7 3 7" xfId="29408" xr:uid="{00000000-0005-0000-0000-000020710000}"/>
    <cellStyle name="Heading 1 2 2 7 3 8" xfId="29409" xr:uid="{00000000-0005-0000-0000-000021710000}"/>
    <cellStyle name="Heading 1 2 2 7 4" xfId="29410" xr:uid="{00000000-0005-0000-0000-000022710000}"/>
    <cellStyle name="Heading 1 2 2 7 4 2" xfId="29411" xr:uid="{00000000-0005-0000-0000-000023710000}"/>
    <cellStyle name="Heading 1 2 2 7 4 2 2" xfId="29412" xr:uid="{00000000-0005-0000-0000-000024710000}"/>
    <cellStyle name="Heading 1 2 2 7 4 2 3" xfId="29413" xr:uid="{00000000-0005-0000-0000-000025710000}"/>
    <cellStyle name="Heading 1 2 2 7 4 2 3 2" xfId="29414" xr:uid="{00000000-0005-0000-0000-000026710000}"/>
    <cellStyle name="Heading 1 2 2 7 4 2 4" xfId="29415" xr:uid="{00000000-0005-0000-0000-000027710000}"/>
    <cellStyle name="Heading 1 2 2 7 4 3" xfId="29416" xr:uid="{00000000-0005-0000-0000-000028710000}"/>
    <cellStyle name="Heading 1 2 2 7 4 3 2" xfId="29417" xr:uid="{00000000-0005-0000-0000-000029710000}"/>
    <cellStyle name="Heading 1 2 2 7 4 3 2 2" xfId="29418" xr:uid="{00000000-0005-0000-0000-00002A710000}"/>
    <cellStyle name="Heading 1 2 2 7 4 4" xfId="29419" xr:uid="{00000000-0005-0000-0000-00002B710000}"/>
    <cellStyle name="Heading 1 2 2 7 4 5" xfId="29420" xr:uid="{00000000-0005-0000-0000-00002C710000}"/>
    <cellStyle name="Heading 1 2 2 7 4 6" xfId="29421" xr:uid="{00000000-0005-0000-0000-00002D710000}"/>
    <cellStyle name="Heading 1 2 2 7 4 7" xfId="29422" xr:uid="{00000000-0005-0000-0000-00002E710000}"/>
    <cellStyle name="Heading 1 2 2 7 5" xfId="29423" xr:uid="{00000000-0005-0000-0000-00002F710000}"/>
    <cellStyle name="Heading 1 2 2 7 5 2" xfId="29424" xr:uid="{00000000-0005-0000-0000-000030710000}"/>
    <cellStyle name="Heading 1 2 2 7 5 3" xfId="29425" xr:uid="{00000000-0005-0000-0000-000031710000}"/>
    <cellStyle name="Heading 1 2 2 7 5 3 2" xfId="29426" xr:uid="{00000000-0005-0000-0000-000032710000}"/>
    <cellStyle name="Heading 1 2 2 7 6" xfId="29427" xr:uid="{00000000-0005-0000-0000-000033710000}"/>
    <cellStyle name="Heading 1 2 2 7 7" xfId="29428" xr:uid="{00000000-0005-0000-0000-000034710000}"/>
    <cellStyle name="Heading 1 2 2 7 8" xfId="29429" xr:uid="{00000000-0005-0000-0000-000035710000}"/>
    <cellStyle name="Heading 1 2 2 7 9" xfId="29430" xr:uid="{00000000-0005-0000-0000-000036710000}"/>
    <cellStyle name="Heading 1 2 2 8" xfId="29431" xr:uid="{00000000-0005-0000-0000-000037710000}"/>
    <cellStyle name="Heading 1 2 2 8 2" xfId="29432" xr:uid="{00000000-0005-0000-0000-000038710000}"/>
    <cellStyle name="Heading 1 2 2 8 2 2" xfId="29433" xr:uid="{00000000-0005-0000-0000-000039710000}"/>
    <cellStyle name="Heading 1 2 2 8 2 2 2" xfId="29434" xr:uid="{00000000-0005-0000-0000-00003A710000}"/>
    <cellStyle name="Heading 1 2 2 8 2 2 3" xfId="29435" xr:uid="{00000000-0005-0000-0000-00003B710000}"/>
    <cellStyle name="Heading 1 2 2 8 2 2 3 2" xfId="29436" xr:uid="{00000000-0005-0000-0000-00003C710000}"/>
    <cellStyle name="Heading 1 2 2 8 2 2 4" xfId="29437" xr:uid="{00000000-0005-0000-0000-00003D710000}"/>
    <cellStyle name="Heading 1 2 2 8 2 3" xfId="29438" xr:uid="{00000000-0005-0000-0000-00003E710000}"/>
    <cellStyle name="Heading 1 2 2 8 2 3 2" xfId="29439" xr:uid="{00000000-0005-0000-0000-00003F710000}"/>
    <cellStyle name="Heading 1 2 2 8 2 3 2 2" xfId="29440" xr:uid="{00000000-0005-0000-0000-000040710000}"/>
    <cellStyle name="Heading 1 2 2 8 2 4" xfId="29441" xr:uid="{00000000-0005-0000-0000-000041710000}"/>
    <cellStyle name="Heading 1 2 2 8 2 5" xfId="29442" xr:uid="{00000000-0005-0000-0000-000042710000}"/>
    <cellStyle name="Heading 1 2 2 8 2 6" xfId="29443" xr:uid="{00000000-0005-0000-0000-000043710000}"/>
    <cellStyle name="Heading 1 2 2 8 2 7" xfId="29444" xr:uid="{00000000-0005-0000-0000-000044710000}"/>
    <cellStyle name="Heading 1 2 2 8 3" xfId="29445" xr:uid="{00000000-0005-0000-0000-000045710000}"/>
    <cellStyle name="Heading 1 2 2 8 3 2" xfId="29446" xr:uid="{00000000-0005-0000-0000-000046710000}"/>
    <cellStyle name="Heading 1 2 2 8 3 3" xfId="29447" xr:uid="{00000000-0005-0000-0000-000047710000}"/>
    <cellStyle name="Heading 1 2 2 8 3 3 2" xfId="29448" xr:uid="{00000000-0005-0000-0000-000048710000}"/>
    <cellStyle name="Heading 1 2 2 8 3 4" xfId="29449" xr:uid="{00000000-0005-0000-0000-000049710000}"/>
    <cellStyle name="Heading 1 2 2 8 4" xfId="29450" xr:uid="{00000000-0005-0000-0000-00004A710000}"/>
    <cellStyle name="Heading 1 2 2 8 4 2" xfId="29451" xr:uid="{00000000-0005-0000-0000-00004B710000}"/>
    <cellStyle name="Heading 1 2 2 8 4 2 2" xfId="29452" xr:uid="{00000000-0005-0000-0000-00004C710000}"/>
    <cellStyle name="Heading 1 2 2 8 5" xfId="29453" xr:uid="{00000000-0005-0000-0000-00004D710000}"/>
    <cellStyle name="Heading 1 2 2 8 6" xfId="29454" xr:uid="{00000000-0005-0000-0000-00004E710000}"/>
    <cellStyle name="Heading 1 2 2 8 7" xfId="29455" xr:uid="{00000000-0005-0000-0000-00004F710000}"/>
    <cellStyle name="Heading 1 2 2 8 8" xfId="29456" xr:uid="{00000000-0005-0000-0000-000050710000}"/>
    <cellStyle name="Heading 1 2 2 9" xfId="29457" xr:uid="{00000000-0005-0000-0000-000051710000}"/>
    <cellStyle name="Heading 1 2 2 9 2" xfId="29458" xr:uid="{00000000-0005-0000-0000-000052710000}"/>
    <cellStyle name="Heading 1 2 2 9 2 2" xfId="29459" xr:uid="{00000000-0005-0000-0000-000053710000}"/>
    <cellStyle name="Heading 1 2 2 9 2 3" xfId="29460" xr:uid="{00000000-0005-0000-0000-000054710000}"/>
    <cellStyle name="Heading 1 2 2 9 2 3 2" xfId="29461" xr:uid="{00000000-0005-0000-0000-000055710000}"/>
    <cellStyle name="Heading 1 2 2 9 2 4" xfId="29462" xr:uid="{00000000-0005-0000-0000-000056710000}"/>
    <cellStyle name="Heading 1 2 2 9 3" xfId="29463" xr:uid="{00000000-0005-0000-0000-000057710000}"/>
    <cellStyle name="Heading 1 2 2 9 3 2" xfId="29464" xr:uid="{00000000-0005-0000-0000-000058710000}"/>
    <cellStyle name="Heading 1 2 2 9 3 2 2" xfId="29465" xr:uid="{00000000-0005-0000-0000-000059710000}"/>
    <cellStyle name="Heading 1 2 2 9 4" xfId="29466" xr:uid="{00000000-0005-0000-0000-00005A710000}"/>
    <cellStyle name="Heading 1 2 2 9 5" xfId="29467" xr:uid="{00000000-0005-0000-0000-00005B710000}"/>
    <cellStyle name="Heading 1 2 2 9 6" xfId="29468" xr:uid="{00000000-0005-0000-0000-00005C710000}"/>
    <cellStyle name="Heading 1 2 2 9 7" xfId="29469" xr:uid="{00000000-0005-0000-0000-00005D710000}"/>
    <cellStyle name="Heading 1 2 3" xfId="180" xr:uid="{00000000-0005-0000-0000-00005E710000}"/>
    <cellStyle name="Heading 1 2 3 10" xfId="29470" xr:uid="{00000000-0005-0000-0000-00005F710000}"/>
    <cellStyle name="Heading 1 2 3 10 2" xfId="29471" xr:uid="{00000000-0005-0000-0000-000060710000}"/>
    <cellStyle name="Heading 1 2 3 10 3" xfId="29472" xr:uid="{00000000-0005-0000-0000-000061710000}"/>
    <cellStyle name="Heading 1 2 3 10 3 2" xfId="29473" xr:uid="{00000000-0005-0000-0000-000062710000}"/>
    <cellStyle name="Heading 1 2 3 11" xfId="29474" xr:uid="{00000000-0005-0000-0000-000063710000}"/>
    <cellStyle name="Heading 1 2 3 2" xfId="181" xr:uid="{00000000-0005-0000-0000-000064710000}"/>
    <cellStyle name="Heading 1 2 3 2 2" xfId="182" xr:uid="{00000000-0005-0000-0000-000065710000}"/>
    <cellStyle name="Heading 1 2 3 2 2 10" xfId="29475" xr:uid="{00000000-0005-0000-0000-000066710000}"/>
    <cellStyle name="Heading 1 2 3 2 2 11" xfId="29476" xr:uid="{00000000-0005-0000-0000-000067710000}"/>
    <cellStyle name="Heading 1 2 3 2 2 12" xfId="29477" xr:uid="{00000000-0005-0000-0000-000068710000}"/>
    <cellStyle name="Heading 1 2 3 2 2 2" xfId="29478" xr:uid="{00000000-0005-0000-0000-000069710000}"/>
    <cellStyle name="Heading 1 2 3 2 2 2 2" xfId="29479" xr:uid="{00000000-0005-0000-0000-00006A710000}"/>
    <cellStyle name="Heading 1 2 3 2 2 2 2 10" xfId="29480" xr:uid="{00000000-0005-0000-0000-00006B710000}"/>
    <cellStyle name="Heading 1 2 3 2 2 2 2 11" xfId="29481" xr:uid="{00000000-0005-0000-0000-00006C710000}"/>
    <cellStyle name="Heading 1 2 3 2 2 2 2 2" xfId="29482" xr:uid="{00000000-0005-0000-0000-00006D710000}"/>
    <cellStyle name="Heading 1 2 3 2 2 2 2 2 2" xfId="29483" xr:uid="{00000000-0005-0000-0000-00006E710000}"/>
    <cellStyle name="Heading 1 2 3 2 2 2 2 2 2 2" xfId="29484" xr:uid="{00000000-0005-0000-0000-00006F710000}"/>
    <cellStyle name="Heading 1 2 3 2 2 2 2 2 2 2 2" xfId="29485" xr:uid="{00000000-0005-0000-0000-000070710000}"/>
    <cellStyle name="Heading 1 2 3 2 2 2 2 2 2 2 2 2" xfId="29486" xr:uid="{00000000-0005-0000-0000-000071710000}"/>
    <cellStyle name="Heading 1 2 3 2 2 2 2 2 2 2 2 2 2" xfId="29487" xr:uid="{00000000-0005-0000-0000-000072710000}"/>
    <cellStyle name="Heading 1 2 3 2 2 2 2 2 2 2 2 2 3" xfId="29488" xr:uid="{00000000-0005-0000-0000-000073710000}"/>
    <cellStyle name="Heading 1 2 3 2 2 2 2 2 2 2 2 2 3 2" xfId="29489" xr:uid="{00000000-0005-0000-0000-000074710000}"/>
    <cellStyle name="Heading 1 2 3 2 2 2 2 2 2 2 2 2 4" xfId="29490" xr:uid="{00000000-0005-0000-0000-000075710000}"/>
    <cellStyle name="Heading 1 2 3 2 2 2 2 2 2 2 2 3" xfId="29491" xr:uid="{00000000-0005-0000-0000-000076710000}"/>
    <cellStyle name="Heading 1 2 3 2 2 2 2 2 2 2 2 3 2" xfId="29492" xr:uid="{00000000-0005-0000-0000-000077710000}"/>
    <cellStyle name="Heading 1 2 3 2 2 2 2 2 2 2 2 3 2 2" xfId="29493" xr:uid="{00000000-0005-0000-0000-000078710000}"/>
    <cellStyle name="Heading 1 2 3 2 2 2 2 2 2 2 2 4" xfId="29494" xr:uid="{00000000-0005-0000-0000-000079710000}"/>
    <cellStyle name="Heading 1 2 3 2 2 2 2 2 2 2 2 5" xfId="29495" xr:uid="{00000000-0005-0000-0000-00007A710000}"/>
    <cellStyle name="Heading 1 2 3 2 2 2 2 2 2 2 2 6" xfId="29496" xr:uid="{00000000-0005-0000-0000-00007B710000}"/>
    <cellStyle name="Heading 1 2 3 2 2 2 2 2 2 2 2 7" xfId="29497" xr:uid="{00000000-0005-0000-0000-00007C710000}"/>
    <cellStyle name="Heading 1 2 3 2 2 2 2 2 2 2 3" xfId="29498" xr:uid="{00000000-0005-0000-0000-00007D710000}"/>
    <cellStyle name="Heading 1 2 3 2 2 2 2 2 2 2 3 2" xfId="29499" xr:uid="{00000000-0005-0000-0000-00007E710000}"/>
    <cellStyle name="Heading 1 2 3 2 2 2 2 2 2 2 3 3" xfId="29500" xr:uid="{00000000-0005-0000-0000-00007F710000}"/>
    <cellStyle name="Heading 1 2 3 2 2 2 2 2 2 2 3 3 2" xfId="29501" xr:uid="{00000000-0005-0000-0000-000080710000}"/>
    <cellStyle name="Heading 1 2 3 2 2 2 2 2 2 2 3 4" xfId="29502" xr:uid="{00000000-0005-0000-0000-000081710000}"/>
    <cellStyle name="Heading 1 2 3 2 2 2 2 2 2 2 4" xfId="29503" xr:uid="{00000000-0005-0000-0000-000082710000}"/>
    <cellStyle name="Heading 1 2 3 2 2 2 2 2 2 2 4 2" xfId="29504" xr:uid="{00000000-0005-0000-0000-000083710000}"/>
    <cellStyle name="Heading 1 2 3 2 2 2 2 2 2 2 4 2 2" xfId="29505" xr:uid="{00000000-0005-0000-0000-000084710000}"/>
    <cellStyle name="Heading 1 2 3 2 2 2 2 2 2 2 5" xfId="29506" xr:uid="{00000000-0005-0000-0000-000085710000}"/>
    <cellStyle name="Heading 1 2 3 2 2 2 2 2 2 2 6" xfId="29507" xr:uid="{00000000-0005-0000-0000-000086710000}"/>
    <cellStyle name="Heading 1 2 3 2 2 2 2 2 2 2 7" xfId="29508" xr:uid="{00000000-0005-0000-0000-000087710000}"/>
    <cellStyle name="Heading 1 2 3 2 2 2 2 2 2 2 8" xfId="29509" xr:uid="{00000000-0005-0000-0000-000088710000}"/>
    <cellStyle name="Heading 1 2 3 2 2 2 2 2 2 3" xfId="29510" xr:uid="{00000000-0005-0000-0000-000089710000}"/>
    <cellStyle name="Heading 1 2 3 2 2 2 2 2 2 3 2" xfId="29511" xr:uid="{00000000-0005-0000-0000-00008A710000}"/>
    <cellStyle name="Heading 1 2 3 2 2 2 2 2 2 3 2 2" xfId="29512" xr:uid="{00000000-0005-0000-0000-00008B710000}"/>
    <cellStyle name="Heading 1 2 3 2 2 2 2 2 2 3 2 3" xfId="29513" xr:uid="{00000000-0005-0000-0000-00008C710000}"/>
    <cellStyle name="Heading 1 2 3 2 2 2 2 2 2 3 2 3 2" xfId="29514" xr:uid="{00000000-0005-0000-0000-00008D710000}"/>
    <cellStyle name="Heading 1 2 3 2 2 2 2 2 2 3 2 4" xfId="29515" xr:uid="{00000000-0005-0000-0000-00008E710000}"/>
    <cellStyle name="Heading 1 2 3 2 2 2 2 2 2 3 3" xfId="29516" xr:uid="{00000000-0005-0000-0000-00008F710000}"/>
    <cellStyle name="Heading 1 2 3 2 2 2 2 2 2 3 3 2" xfId="29517" xr:uid="{00000000-0005-0000-0000-000090710000}"/>
    <cellStyle name="Heading 1 2 3 2 2 2 2 2 2 3 3 2 2" xfId="29518" xr:uid="{00000000-0005-0000-0000-000091710000}"/>
    <cellStyle name="Heading 1 2 3 2 2 2 2 2 2 3 4" xfId="29519" xr:uid="{00000000-0005-0000-0000-000092710000}"/>
    <cellStyle name="Heading 1 2 3 2 2 2 2 2 2 3 5" xfId="29520" xr:uid="{00000000-0005-0000-0000-000093710000}"/>
    <cellStyle name="Heading 1 2 3 2 2 2 2 2 2 3 6" xfId="29521" xr:uid="{00000000-0005-0000-0000-000094710000}"/>
    <cellStyle name="Heading 1 2 3 2 2 2 2 2 2 3 7" xfId="29522" xr:uid="{00000000-0005-0000-0000-000095710000}"/>
    <cellStyle name="Heading 1 2 3 2 2 2 2 2 2 4" xfId="29523" xr:uid="{00000000-0005-0000-0000-000096710000}"/>
    <cellStyle name="Heading 1 2 3 2 2 2 2 2 2 4 2" xfId="29524" xr:uid="{00000000-0005-0000-0000-000097710000}"/>
    <cellStyle name="Heading 1 2 3 2 2 2 2 2 2 4 3" xfId="29525" xr:uid="{00000000-0005-0000-0000-000098710000}"/>
    <cellStyle name="Heading 1 2 3 2 2 2 2 2 2 4 3 2" xfId="29526" xr:uid="{00000000-0005-0000-0000-000099710000}"/>
    <cellStyle name="Heading 1 2 3 2 2 2 2 2 2 5" xfId="29527" xr:uid="{00000000-0005-0000-0000-00009A710000}"/>
    <cellStyle name="Heading 1 2 3 2 2 2 2 2 3" xfId="29528" xr:uid="{00000000-0005-0000-0000-00009B710000}"/>
    <cellStyle name="Heading 1 2 3 2 2 2 2 2 3 2" xfId="29529" xr:uid="{00000000-0005-0000-0000-00009C710000}"/>
    <cellStyle name="Heading 1 2 3 2 2 2 2 2 3 2 2" xfId="29530" xr:uid="{00000000-0005-0000-0000-00009D710000}"/>
    <cellStyle name="Heading 1 2 3 2 2 2 2 2 3 2 2 2" xfId="29531" xr:uid="{00000000-0005-0000-0000-00009E710000}"/>
    <cellStyle name="Heading 1 2 3 2 2 2 2 2 3 2 2 3" xfId="29532" xr:uid="{00000000-0005-0000-0000-00009F710000}"/>
    <cellStyle name="Heading 1 2 3 2 2 2 2 2 3 2 2 3 2" xfId="29533" xr:uid="{00000000-0005-0000-0000-0000A0710000}"/>
    <cellStyle name="Heading 1 2 3 2 2 2 2 2 3 2 2 4" xfId="29534" xr:uid="{00000000-0005-0000-0000-0000A1710000}"/>
    <cellStyle name="Heading 1 2 3 2 2 2 2 2 3 2 3" xfId="29535" xr:uid="{00000000-0005-0000-0000-0000A2710000}"/>
    <cellStyle name="Heading 1 2 3 2 2 2 2 2 3 2 3 2" xfId="29536" xr:uid="{00000000-0005-0000-0000-0000A3710000}"/>
    <cellStyle name="Heading 1 2 3 2 2 2 2 2 3 2 3 2 2" xfId="29537" xr:uid="{00000000-0005-0000-0000-0000A4710000}"/>
    <cellStyle name="Heading 1 2 3 2 2 2 2 2 3 2 4" xfId="29538" xr:uid="{00000000-0005-0000-0000-0000A5710000}"/>
    <cellStyle name="Heading 1 2 3 2 2 2 2 2 3 2 5" xfId="29539" xr:uid="{00000000-0005-0000-0000-0000A6710000}"/>
    <cellStyle name="Heading 1 2 3 2 2 2 2 2 3 2 6" xfId="29540" xr:uid="{00000000-0005-0000-0000-0000A7710000}"/>
    <cellStyle name="Heading 1 2 3 2 2 2 2 2 3 2 7" xfId="29541" xr:uid="{00000000-0005-0000-0000-0000A8710000}"/>
    <cellStyle name="Heading 1 2 3 2 2 2 2 2 3 3" xfId="29542" xr:uid="{00000000-0005-0000-0000-0000A9710000}"/>
    <cellStyle name="Heading 1 2 3 2 2 2 2 2 3 3 2" xfId="29543" xr:uid="{00000000-0005-0000-0000-0000AA710000}"/>
    <cellStyle name="Heading 1 2 3 2 2 2 2 2 3 3 3" xfId="29544" xr:uid="{00000000-0005-0000-0000-0000AB710000}"/>
    <cellStyle name="Heading 1 2 3 2 2 2 2 2 3 3 3 2" xfId="29545" xr:uid="{00000000-0005-0000-0000-0000AC710000}"/>
    <cellStyle name="Heading 1 2 3 2 2 2 2 2 3 3 4" xfId="29546" xr:uid="{00000000-0005-0000-0000-0000AD710000}"/>
    <cellStyle name="Heading 1 2 3 2 2 2 2 2 3 4" xfId="29547" xr:uid="{00000000-0005-0000-0000-0000AE710000}"/>
    <cellStyle name="Heading 1 2 3 2 2 2 2 2 3 4 2" xfId="29548" xr:uid="{00000000-0005-0000-0000-0000AF710000}"/>
    <cellStyle name="Heading 1 2 3 2 2 2 2 2 3 4 2 2" xfId="29549" xr:uid="{00000000-0005-0000-0000-0000B0710000}"/>
    <cellStyle name="Heading 1 2 3 2 2 2 2 2 3 5" xfId="29550" xr:uid="{00000000-0005-0000-0000-0000B1710000}"/>
    <cellStyle name="Heading 1 2 3 2 2 2 2 2 3 6" xfId="29551" xr:uid="{00000000-0005-0000-0000-0000B2710000}"/>
    <cellStyle name="Heading 1 2 3 2 2 2 2 2 3 7" xfId="29552" xr:uid="{00000000-0005-0000-0000-0000B3710000}"/>
    <cellStyle name="Heading 1 2 3 2 2 2 2 2 3 8" xfId="29553" xr:uid="{00000000-0005-0000-0000-0000B4710000}"/>
    <cellStyle name="Heading 1 2 3 2 2 2 2 2 4" xfId="29554" xr:uid="{00000000-0005-0000-0000-0000B5710000}"/>
    <cellStyle name="Heading 1 2 3 2 2 2 2 2 4 2" xfId="29555" xr:uid="{00000000-0005-0000-0000-0000B6710000}"/>
    <cellStyle name="Heading 1 2 3 2 2 2 2 2 4 2 2" xfId="29556" xr:uid="{00000000-0005-0000-0000-0000B7710000}"/>
    <cellStyle name="Heading 1 2 3 2 2 2 2 2 4 2 3" xfId="29557" xr:uid="{00000000-0005-0000-0000-0000B8710000}"/>
    <cellStyle name="Heading 1 2 3 2 2 2 2 2 4 2 3 2" xfId="29558" xr:uid="{00000000-0005-0000-0000-0000B9710000}"/>
    <cellStyle name="Heading 1 2 3 2 2 2 2 2 4 2 4" xfId="29559" xr:uid="{00000000-0005-0000-0000-0000BA710000}"/>
    <cellStyle name="Heading 1 2 3 2 2 2 2 2 4 3" xfId="29560" xr:uid="{00000000-0005-0000-0000-0000BB710000}"/>
    <cellStyle name="Heading 1 2 3 2 2 2 2 2 4 3 2" xfId="29561" xr:uid="{00000000-0005-0000-0000-0000BC710000}"/>
    <cellStyle name="Heading 1 2 3 2 2 2 2 2 4 3 2 2" xfId="29562" xr:uid="{00000000-0005-0000-0000-0000BD710000}"/>
    <cellStyle name="Heading 1 2 3 2 2 2 2 2 4 4" xfId="29563" xr:uid="{00000000-0005-0000-0000-0000BE710000}"/>
    <cellStyle name="Heading 1 2 3 2 2 2 2 2 4 5" xfId="29564" xr:uid="{00000000-0005-0000-0000-0000BF710000}"/>
    <cellStyle name="Heading 1 2 3 2 2 2 2 2 4 6" xfId="29565" xr:uid="{00000000-0005-0000-0000-0000C0710000}"/>
    <cellStyle name="Heading 1 2 3 2 2 2 2 2 4 7" xfId="29566" xr:uid="{00000000-0005-0000-0000-0000C1710000}"/>
    <cellStyle name="Heading 1 2 3 2 2 2 2 2 5" xfId="29567" xr:uid="{00000000-0005-0000-0000-0000C2710000}"/>
    <cellStyle name="Heading 1 2 3 2 2 2 2 2 5 2" xfId="29568" xr:uid="{00000000-0005-0000-0000-0000C3710000}"/>
    <cellStyle name="Heading 1 2 3 2 2 2 2 2 5 3" xfId="29569" xr:uid="{00000000-0005-0000-0000-0000C4710000}"/>
    <cellStyle name="Heading 1 2 3 2 2 2 2 2 5 3 2" xfId="29570" xr:uid="{00000000-0005-0000-0000-0000C5710000}"/>
    <cellStyle name="Heading 1 2 3 2 2 2 2 2 6" xfId="29571" xr:uid="{00000000-0005-0000-0000-0000C6710000}"/>
    <cellStyle name="Heading 1 2 3 2 2 2 2 2 7" xfId="29572" xr:uid="{00000000-0005-0000-0000-0000C7710000}"/>
    <cellStyle name="Heading 1 2 3 2 2 2 2 2 8" xfId="29573" xr:uid="{00000000-0005-0000-0000-0000C8710000}"/>
    <cellStyle name="Heading 1 2 3 2 2 2 2 2 9" xfId="29574" xr:uid="{00000000-0005-0000-0000-0000C9710000}"/>
    <cellStyle name="Heading 1 2 3 2 2 2 2 3" xfId="29575" xr:uid="{00000000-0005-0000-0000-0000CA710000}"/>
    <cellStyle name="Heading 1 2 3 2 2 2 2 3 2" xfId="29576" xr:uid="{00000000-0005-0000-0000-0000CB710000}"/>
    <cellStyle name="Heading 1 2 3 2 2 2 2 3 2 2" xfId="29577" xr:uid="{00000000-0005-0000-0000-0000CC710000}"/>
    <cellStyle name="Heading 1 2 3 2 2 2 2 3 2 2 2" xfId="29578" xr:uid="{00000000-0005-0000-0000-0000CD710000}"/>
    <cellStyle name="Heading 1 2 3 2 2 2 2 3 2 2 2 2" xfId="29579" xr:uid="{00000000-0005-0000-0000-0000CE710000}"/>
    <cellStyle name="Heading 1 2 3 2 2 2 2 3 2 2 2 3" xfId="29580" xr:uid="{00000000-0005-0000-0000-0000CF710000}"/>
    <cellStyle name="Heading 1 2 3 2 2 2 2 3 2 2 2 3 2" xfId="29581" xr:uid="{00000000-0005-0000-0000-0000D0710000}"/>
    <cellStyle name="Heading 1 2 3 2 2 2 2 3 2 2 2 4" xfId="29582" xr:uid="{00000000-0005-0000-0000-0000D1710000}"/>
    <cellStyle name="Heading 1 2 3 2 2 2 2 3 2 2 3" xfId="29583" xr:uid="{00000000-0005-0000-0000-0000D2710000}"/>
    <cellStyle name="Heading 1 2 3 2 2 2 2 3 2 2 3 2" xfId="29584" xr:uid="{00000000-0005-0000-0000-0000D3710000}"/>
    <cellStyle name="Heading 1 2 3 2 2 2 2 3 2 2 3 2 2" xfId="29585" xr:uid="{00000000-0005-0000-0000-0000D4710000}"/>
    <cellStyle name="Heading 1 2 3 2 2 2 2 3 2 2 4" xfId="29586" xr:uid="{00000000-0005-0000-0000-0000D5710000}"/>
    <cellStyle name="Heading 1 2 3 2 2 2 2 3 2 2 5" xfId="29587" xr:uid="{00000000-0005-0000-0000-0000D6710000}"/>
    <cellStyle name="Heading 1 2 3 2 2 2 2 3 2 2 6" xfId="29588" xr:uid="{00000000-0005-0000-0000-0000D7710000}"/>
    <cellStyle name="Heading 1 2 3 2 2 2 2 3 2 2 7" xfId="29589" xr:uid="{00000000-0005-0000-0000-0000D8710000}"/>
    <cellStyle name="Heading 1 2 3 2 2 2 2 3 2 3" xfId="29590" xr:uid="{00000000-0005-0000-0000-0000D9710000}"/>
    <cellStyle name="Heading 1 2 3 2 2 2 2 3 2 3 2" xfId="29591" xr:uid="{00000000-0005-0000-0000-0000DA710000}"/>
    <cellStyle name="Heading 1 2 3 2 2 2 2 3 2 3 3" xfId="29592" xr:uid="{00000000-0005-0000-0000-0000DB710000}"/>
    <cellStyle name="Heading 1 2 3 2 2 2 2 3 2 3 3 2" xfId="29593" xr:uid="{00000000-0005-0000-0000-0000DC710000}"/>
    <cellStyle name="Heading 1 2 3 2 2 2 2 3 2 3 4" xfId="29594" xr:uid="{00000000-0005-0000-0000-0000DD710000}"/>
    <cellStyle name="Heading 1 2 3 2 2 2 2 3 2 4" xfId="29595" xr:uid="{00000000-0005-0000-0000-0000DE710000}"/>
    <cellStyle name="Heading 1 2 3 2 2 2 2 3 2 4 2" xfId="29596" xr:uid="{00000000-0005-0000-0000-0000DF710000}"/>
    <cellStyle name="Heading 1 2 3 2 2 2 2 3 2 4 2 2" xfId="29597" xr:uid="{00000000-0005-0000-0000-0000E0710000}"/>
    <cellStyle name="Heading 1 2 3 2 2 2 2 3 2 5" xfId="29598" xr:uid="{00000000-0005-0000-0000-0000E1710000}"/>
    <cellStyle name="Heading 1 2 3 2 2 2 2 3 2 6" xfId="29599" xr:uid="{00000000-0005-0000-0000-0000E2710000}"/>
    <cellStyle name="Heading 1 2 3 2 2 2 2 3 2 7" xfId="29600" xr:uid="{00000000-0005-0000-0000-0000E3710000}"/>
    <cellStyle name="Heading 1 2 3 2 2 2 2 3 2 8" xfId="29601" xr:uid="{00000000-0005-0000-0000-0000E4710000}"/>
    <cellStyle name="Heading 1 2 3 2 2 2 2 3 3" xfId="29602" xr:uid="{00000000-0005-0000-0000-0000E5710000}"/>
    <cellStyle name="Heading 1 2 3 2 2 2 2 3 3 2" xfId="29603" xr:uid="{00000000-0005-0000-0000-0000E6710000}"/>
    <cellStyle name="Heading 1 2 3 2 2 2 2 3 3 2 2" xfId="29604" xr:uid="{00000000-0005-0000-0000-0000E7710000}"/>
    <cellStyle name="Heading 1 2 3 2 2 2 2 3 3 2 3" xfId="29605" xr:uid="{00000000-0005-0000-0000-0000E8710000}"/>
    <cellStyle name="Heading 1 2 3 2 2 2 2 3 3 2 3 2" xfId="29606" xr:uid="{00000000-0005-0000-0000-0000E9710000}"/>
    <cellStyle name="Heading 1 2 3 2 2 2 2 3 3 2 4" xfId="29607" xr:uid="{00000000-0005-0000-0000-0000EA710000}"/>
    <cellStyle name="Heading 1 2 3 2 2 2 2 3 3 3" xfId="29608" xr:uid="{00000000-0005-0000-0000-0000EB710000}"/>
    <cellStyle name="Heading 1 2 3 2 2 2 2 3 3 3 2" xfId="29609" xr:uid="{00000000-0005-0000-0000-0000EC710000}"/>
    <cellStyle name="Heading 1 2 3 2 2 2 2 3 3 3 2 2" xfId="29610" xr:uid="{00000000-0005-0000-0000-0000ED710000}"/>
    <cellStyle name="Heading 1 2 3 2 2 2 2 3 3 4" xfId="29611" xr:uid="{00000000-0005-0000-0000-0000EE710000}"/>
    <cellStyle name="Heading 1 2 3 2 2 2 2 3 3 5" xfId="29612" xr:uid="{00000000-0005-0000-0000-0000EF710000}"/>
    <cellStyle name="Heading 1 2 3 2 2 2 2 3 3 6" xfId="29613" xr:uid="{00000000-0005-0000-0000-0000F0710000}"/>
    <cellStyle name="Heading 1 2 3 2 2 2 2 3 3 7" xfId="29614" xr:uid="{00000000-0005-0000-0000-0000F1710000}"/>
    <cellStyle name="Heading 1 2 3 2 2 2 2 3 4" xfId="29615" xr:uid="{00000000-0005-0000-0000-0000F2710000}"/>
    <cellStyle name="Heading 1 2 3 2 2 2 2 3 4 2" xfId="29616" xr:uid="{00000000-0005-0000-0000-0000F3710000}"/>
    <cellStyle name="Heading 1 2 3 2 2 2 2 3 4 3" xfId="29617" xr:uid="{00000000-0005-0000-0000-0000F4710000}"/>
    <cellStyle name="Heading 1 2 3 2 2 2 2 3 4 3 2" xfId="29618" xr:uid="{00000000-0005-0000-0000-0000F5710000}"/>
    <cellStyle name="Heading 1 2 3 2 2 2 2 3 5" xfId="29619" xr:uid="{00000000-0005-0000-0000-0000F6710000}"/>
    <cellStyle name="Heading 1 2 3 2 2 2 2 4" xfId="29620" xr:uid="{00000000-0005-0000-0000-0000F7710000}"/>
    <cellStyle name="Heading 1 2 3 2 2 2 2 4 2" xfId="29621" xr:uid="{00000000-0005-0000-0000-0000F8710000}"/>
    <cellStyle name="Heading 1 2 3 2 2 2 2 4 2 2" xfId="29622" xr:uid="{00000000-0005-0000-0000-0000F9710000}"/>
    <cellStyle name="Heading 1 2 3 2 2 2 2 4 2 2 2" xfId="29623" xr:uid="{00000000-0005-0000-0000-0000FA710000}"/>
    <cellStyle name="Heading 1 2 3 2 2 2 2 4 2 2 2 2" xfId="29624" xr:uid="{00000000-0005-0000-0000-0000FB710000}"/>
    <cellStyle name="Heading 1 2 3 2 2 2 2 4 2 2 2 2 2" xfId="29625" xr:uid="{00000000-0005-0000-0000-0000FC710000}"/>
    <cellStyle name="Heading 1 2 3 2 2 2 2 4 2 2 2 2 3" xfId="29626" xr:uid="{00000000-0005-0000-0000-0000FD710000}"/>
    <cellStyle name="Heading 1 2 3 2 2 2 2 4 2 2 2 2 3 2" xfId="29627" xr:uid="{00000000-0005-0000-0000-0000FE710000}"/>
    <cellStyle name="Heading 1 2 3 2 2 2 2 4 2 2 2 2 4" xfId="29628" xr:uid="{00000000-0005-0000-0000-0000FF710000}"/>
    <cellStyle name="Heading 1 2 3 2 2 2 2 4 2 2 2 3" xfId="29629" xr:uid="{00000000-0005-0000-0000-000000720000}"/>
    <cellStyle name="Heading 1 2 3 2 2 2 2 4 2 2 2 3 2" xfId="29630" xr:uid="{00000000-0005-0000-0000-000001720000}"/>
    <cellStyle name="Heading 1 2 3 2 2 2 2 4 2 2 2 3 2 2" xfId="29631" xr:uid="{00000000-0005-0000-0000-000002720000}"/>
    <cellStyle name="Heading 1 2 3 2 2 2 2 4 2 2 2 4" xfId="29632" xr:uid="{00000000-0005-0000-0000-000003720000}"/>
    <cellStyle name="Heading 1 2 3 2 2 2 2 4 2 2 2 5" xfId="29633" xr:uid="{00000000-0005-0000-0000-000004720000}"/>
    <cellStyle name="Heading 1 2 3 2 2 2 2 4 2 2 2 6" xfId="29634" xr:uid="{00000000-0005-0000-0000-000005720000}"/>
    <cellStyle name="Heading 1 2 3 2 2 2 2 4 2 2 2 7" xfId="29635" xr:uid="{00000000-0005-0000-0000-000006720000}"/>
    <cellStyle name="Heading 1 2 3 2 2 2 2 4 2 2 3" xfId="29636" xr:uid="{00000000-0005-0000-0000-000007720000}"/>
    <cellStyle name="Heading 1 2 3 2 2 2 2 4 2 2 3 2" xfId="29637" xr:uid="{00000000-0005-0000-0000-000008720000}"/>
    <cellStyle name="Heading 1 2 3 2 2 2 2 4 2 2 3 3" xfId="29638" xr:uid="{00000000-0005-0000-0000-000009720000}"/>
    <cellStyle name="Heading 1 2 3 2 2 2 2 4 2 2 3 3 2" xfId="29639" xr:uid="{00000000-0005-0000-0000-00000A720000}"/>
    <cellStyle name="Heading 1 2 3 2 2 2 2 4 2 2 3 4" xfId="29640" xr:uid="{00000000-0005-0000-0000-00000B720000}"/>
    <cellStyle name="Heading 1 2 3 2 2 2 2 4 2 2 4" xfId="29641" xr:uid="{00000000-0005-0000-0000-00000C720000}"/>
    <cellStyle name="Heading 1 2 3 2 2 2 2 4 2 2 4 2" xfId="29642" xr:uid="{00000000-0005-0000-0000-00000D720000}"/>
    <cellStyle name="Heading 1 2 3 2 2 2 2 4 2 2 4 2 2" xfId="29643" xr:uid="{00000000-0005-0000-0000-00000E720000}"/>
    <cellStyle name="Heading 1 2 3 2 2 2 2 4 2 2 5" xfId="29644" xr:uid="{00000000-0005-0000-0000-00000F720000}"/>
    <cellStyle name="Heading 1 2 3 2 2 2 2 4 2 2 6" xfId="29645" xr:uid="{00000000-0005-0000-0000-000010720000}"/>
    <cellStyle name="Heading 1 2 3 2 2 2 2 4 2 2 7" xfId="29646" xr:uid="{00000000-0005-0000-0000-000011720000}"/>
    <cellStyle name="Heading 1 2 3 2 2 2 2 4 2 2 8" xfId="29647" xr:uid="{00000000-0005-0000-0000-000012720000}"/>
    <cellStyle name="Heading 1 2 3 2 2 2 2 4 2 3" xfId="29648" xr:uid="{00000000-0005-0000-0000-000013720000}"/>
    <cellStyle name="Heading 1 2 3 2 2 2 2 4 2 3 2" xfId="29649" xr:uid="{00000000-0005-0000-0000-000014720000}"/>
    <cellStyle name="Heading 1 2 3 2 2 2 2 4 2 3 2 2" xfId="29650" xr:uid="{00000000-0005-0000-0000-000015720000}"/>
    <cellStyle name="Heading 1 2 3 2 2 2 2 4 2 3 2 3" xfId="29651" xr:uid="{00000000-0005-0000-0000-000016720000}"/>
    <cellStyle name="Heading 1 2 3 2 2 2 2 4 2 3 2 3 2" xfId="29652" xr:uid="{00000000-0005-0000-0000-000017720000}"/>
    <cellStyle name="Heading 1 2 3 2 2 2 2 4 2 3 2 4" xfId="29653" xr:uid="{00000000-0005-0000-0000-000018720000}"/>
    <cellStyle name="Heading 1 2 3 2 2 2 2 4 2 3 3" xfId="29654" xr:uid="{00000000-0005-0000-0000-000019720000}"/>
    <cellStyle name="Heading 1 2 3 2 2 2 2 4 2 3 3 2" xfId="29655" xr:uid="{00000000-0005-0000-0000-00001A720000}"/>
    <cellStyle name="Heading 1 2 3 2 2 2 2 4 2 3 3 2 2" xfId="29656" xr:uid="{00000000-0005-0000-0000-00001B720000}"/>
    <cellStyle name="Heading 1 2 3 2 2 2 2 4 2 3 4" xfId="29657" xr:uid="{00000000-0005-0000-0000-00001C720000}"/>
    <cellStyle name="Heading 1 2 3 2 2 2 2 4 2 3 5" xfId="29658" xr:uid="{00000000-0005-0000-0000-00001D720000}"/>
    <cellStyle name="Heading 1 2 3 2 2 2 2 4 2 3 6" xfId="29659" xr:uid="{00000000-0005-0000-0000-00001E720000}"/>
    <cellStyle name="Heading 1 2 3 2 2 2 2 4 2 3 7" xfId="29660" xr:uid="{00000000-0005-0000-0000-00001F720000}"/>
    <cellStyle name="Heading 1 2 3 2 2 2 2 4 2 4" xfId="29661" xr:uid="{00000000-0005-0000-0000-000020720000}"/>
    <cellStyle name="Heading 1 2 3 2 2 2 2 4 2 4 2" xfId="29662" xr:uid="{00000000-0005-0000-0000-000021720000}"/>
    <cellStyle name="Heading 1 2 3 2 2 2 2 4 2 4 3" xfId="29663" xr:uid="{00000000-0005-0000-0000-000022720000}"/>
    <cellStyle name="Heading 1 2 3 2 2 2 2 4 2 4 3 2" xfId="29664" xr:uid="{00000000-0005-0000-0000-000023720000}"/>
    <cellStyle name="Heading 1 2 3 2 2 2 2 4 2 5" xfId="29665" xr:uid="{00000000-0005-0000-0000-000024720000}"/>
    <cellStyle name="Heading 1 2 3 2 2 2 2 4 3" xfId="29666" xr:uid="{00000000-0005-0000-0000-000025720000}"/>
    <cellStyle name="Heading 1 2 3 2 2 2 2 4 3 2" xfId="29667" xr:uid="{00000000-0005-0000-0000-000026720000}"/>
    <cellStyle name="Heading 1 2 3 2 2 2 2 4 3 2 2" xfId="29668" xr:uid="{00000000-0005-0000-0000-000027720000}"/>
    <cellStyle name="Heading 1 2 3 2 2 2 2 4 3 2 2 2" xfId="29669" xr:uid="{00000000-0005-0000-0000-000028720000}"/>
    <cellStyle name="Heading 1 2 3 2 2 2 2 4 3 2 2 3" xfId="29670" xr:uid="{00000000-0005-0000-0000-000029720000}"/>
    <cellStyle name="Heading 1 2 3 2 2 2 2 4 3 2 2 3 2" xfId="29671" xr:uid="{00000000-0005-0000-0000-00002A720000}"/>
    <cellStyle name="Heading 1 2 3 2 2 2 2 4 3 2 2 4" xfId="29672" xr:uid="{00000000-0005-0000-0000-00002B720000}"/>
    <cellStyle name="Heading 1 2 3 2 2 2 2 4 3 2 3" xfId="29673" xr:uid="{00000000-0005-0000-0000-00002C720000}"/>
    <cellStyle name="Heading 1 2 3 2 2 2 2 4 3 2 3 2" xfId="29674" xr:uid="{00000000-0005-0000-0000-00002D720000}"/>
    <cellStyle name="Heading 1 2 3 2 2 2 2 4 3 2 3 2 2" xfId="29675" xr:uid="{00000000-0005-0000-0000-00002E720000}"/>
    <cellStyle name="Heading 1 2 3 2 2 2 2 4 3 2 4" xfId="29676" xr:uid="{00000000-0005-0000-0000-00002F720000}"/>
    <cellStyle name="Heading 1 2 3 2 2 2 2 4 3 2 5" xfId="29677" xr:uid="{00000000-0005-0000-0000-000030720000}"/>
    <cellStyle name="Heading 1 2 3 2 2 2 2 4 3 2 6" xfId="29678" xr:uid="{00000000-0005-0000-0000-000031720000}"/>
    <cellStyle name="Heading 1 2 3 2 2 2 2 4 3 2 7" xfId="29679" xr:uid="{00000000-0005-0000-0000-000032720000}"/>
    <cellStyle name="Heading 1 2 3 2 2 2 2 4 3 3" xfId="29680" xr:uid="{00000000-0005-0000-0000-000033720000}"/>
    <cellStyle name="Heading 1 2 3 2 2 2 2 4 3 3 2" xfId="29681" xr:uid="{00000000-0005-0000-0000-000034720000}"/>
    <cellStyle name="Heading 1 2 3 2 2 2 2 4 3 3 3" xfId="29682" xr:uid="{00000000-0005-0000-0000-000035720000}"/>
    <cellStyle name="Heading 1 2 3 2 2 2 2 4 3 3 3 2" xfId="29683" xr:uid="{00000000-0005-0000-0000-000036720000}"/>
    <cellStyle name="Heading 1 2 3 2 2 2 2 4 3 3 4" xfId="29684" xr:uid="{00000000-0005-0000-0000-000037720000}"/>
    <cellStyle name="Heading 1 2 3 2 2 2 2 4 3 4" xfId="29685" xr:uid="{00000000-0005-0000-0000-000038720000}"/>
    <cellStyle name="Heading 1 2 3 2 2 2 2 4 3 4 2" xfId="29686" xr:uid="{00000000-0005-0000-0000-000039720000}"/>
    <cellStyle name="Heading 1 2 3 2 2 2 2 4 3 4 2 2" xfId="29687" xr:uid="{00000000-0005-0000-0000-00003A720000}"/>
    <cellStyle name="Heading 1 2 3 2 2 2 2 4 3 5" xfId="29688" xr:uid="{00000000-0005-0000-0000-00003B720000}"/>
    <cellStyle name="Heading 1 2 3 2 2 2 2 4 3 6" xfId="29689" xr:uid="{00000000-0005-0000-0000-00003C720000}"/>
    <cellStyle name="Heading 1 2 3 2 2 2 2 4 3 7" xfId="29690" xr:uid="{00000000-0005-0000-0000-00003D720000}"/>
    <cellStyle name="Heading 1 2 3 2 2 2 2 4 3 8" xfId="29691" xr:uid="{00000000-0005-0000-0000-00003E720000}"/>
    <cellStyle name="Heading 1 2 3 2 2 2 2 4 4" xfId="29692" xr:uid="{00000000-0005-0000-0000-00003F720000}"/>
    <cellStyle name="Heading 1 2 3 2 2 2 2 4 4 2" xfId="29693" xr:uid="{00000000-0005-0000-0000-000040720000}"/>
    <cellStyle name="Heading 1 2 3 2 2 2 2 4 4 2 2" xfId="29694" xr:uid="{00000000-0005-0000-0000-000041720000}"/>
    <cellStyle name="Heading 1 2 3 2 2 2 2 4 4 2 3" xfId="29695" xr:uid="{00000000-0005-0000-0000-000042720000}"/>
    <cellStyle name="Heading 1 2 3 2 2 2 2 4 4 2 3 2" xfId="29696" xr:uid="{00000000-0005-0000-0000-000043720000}"/>
    <cellStyle name="Heading 1 2 3 2 2 2 2 4 4 2 4" xfId="29697" xr:uid="{00000000-0005-0000-0000-000044720000}"/>
    <cellStyle name="Heading 1 2 3 2 2 2 2 4 4 3" xfId="29698" xr:uid="{00000000-0005-0000-0000-000045720000}"/>
    <cellStyle name="Heading 1 2 3 2 2 2 2 4 4 3 2" xfId="29699" xr:uid="{00000000-0005-0000-0000-000046720000}"/>
    <cellStyle name="Heading 1 2 3 2 2 2 2 4 4 3 2 2" xfId="29700" xr:uid="{00000000-0005-0000-0000-000047720000}"/>
    <cellStyle name="Heading 1 2 3 2 2 2 2 4 4 4" xfId="29701" xr:uid="{00000000-0005-0000-0000-000048720000}"/>
    <cellStyle name="Heading 1 2 3 2 2 2 2 4 4 5" xfId="29702" xr:uid="{00000000-0005-0000-0000-000049720000}"/>
    <cellStyle name="Heading 1 2 3 2 2 2 2 4 4 6" xfId="29703" xr:uid="{00000000-0005-0000-0000-00004A720000}"/>
    <cellStyle name="Heading 1 2 3 2 2 2 2 4 4 7" xfId="29704" xr:uid="{00000000-0005-0000-0000-00004B720000}"/>
    <cellStyle name="Heading 1 2 3 2 2 2 2 4 5" xfId="29705" xr:uid="{00000000-0005-0000-0000-00004C720000}"/>
    <cellStyle name="Heading 1 2 3 2 2 2 2 4 5 2" xfId="29706" xr:uid="{00000000-0005-0000-0000-00004D720000}"/>
    <cellStyle name="Heading 1 2 3 2 2 2 2 4 5 3" xfId="29707" xr:uid="{00000000-0005-0000-0000-00004E720000}"/>
    <cellStyle name="Heading 1 2 3 2 2 2 2 4 5 3 2" xfId="29708" xr:uid="{00000000-0005-0000-0000-00004F720000}"/>
    <cellStyle name="Heading 1 2 3 2 2 2 2 4 6" xfId="29709" xr:uid="{00000000-0005-0000-0000-000050720000}"/>
    <cellStyle name="Heading 1 2 3 2 2 2 2 4 7" xfId="29710" xr:uid="{00000000-0005-0000-0000-000051720000}"/>
    <cellStyle name="Heading 1 2 3 2 2 2 2 4 8" xfId="29711" xr:uid="{00000000-0005-0000-0000-000052720000}"/>
    <cellStyle name="Heading 1 2 3 2 2 2 2 4 9" xfId="29712" xr:uid="{00000000-0005-0000-0000-000053720000}"/>
    <cellStyle name="Heading 1 2 3 2 2 2 2 5" xfId="29713" xr:uid="{00000000-0005-0000-0000-000054720000}"/>
    <cellStyle name="Heading 1 2 3 2 2 2 2 5 2" xfId="29714" xr:uid="{00000000-0005-0000-0000-000055720000}"/>
    <cellStyle name="Heading 1 2 3 2 2 2 2 5 2 2" xfId="29715" xr:uid="{00000000-0005-0000-0000-000056720000}"/>
    <cellStyle name="Heading 1 2 3 2 2 2 2 5 2 2 2" xfId="29716" xr:uid="{00000000-0005-0000-0000-000057720000}"/>
    <cellStyle name="Heading 1 2 3 2 2 2 2 5 2 2 3" xfId="29717" xr:uid="{00000000-0005-0000-0000-000058720000}"/>
    <cellStyle name="Heading 1 2 3 2 2 2 2 5 2 2 3 2" xfId="29718" xr:uid="{00000000-0005-0000-0000-000059720000}"/>
    <cellStyle name="Heading 1 2 3 2 2 2 2 5 2 2 4" xfId="29719" xr:uid="{00000000-0005-0000-0000-00005A720000}"/>
    <cellStyle name="Heading 1 2 3 2 2 2 2 5 2 3" xfId="29720" xr:uid="{00000000-0005-0000-0000-00005B720000}"/>
    <cellStyle name="Heading 1 2 3 2 2 2 2 5 2 3 2" xfId="29721" xr:uid="{00000000-0005-0000-0000-00005C720000}"/>
    <cellStyle name="Heading 1 2 3 2 2 2 2 5 2 3 2 2" xfId="29722" xr:uid="{00000000-0005-0000-0000-00005D720000}"/>
    <cellStyle name="Heading 1 2 3 2 2 2 2 5 2 4" xfId="29723" xr:uid="{00000000-0005-0000-0000-00005E720000}"/>
    <cellStyle name="Heading 1 2 3 2 2 2 2 5 2 5" xfId="29724" xr:uid="{00000000-0005-0000-0000-00005F720000}"/>
    <cellStyle name="Heading 1 2 3 2 2 2 2 5 2 6" xfId="29725" xr:uid="{00000000-0005-0000-0000-000060720000}"/>
    <cellStyle name="Heading 1 2 3 2 2 2 2 5 2 7" xfId="29726" xr:uid="{00000000-0005-0000-0000-000061720000}"/>
    <cellStyle name="Heading 1 2 3 2 2 2 2 5 3" xfId="29727" xr:uid="{00000000-0005-0000-0000-000062720000}"/>
    <cellStyle name="Heading 1 2 3 2 2 2 2 5 3 2" xfId="29728" xr:uid="{00000000-0005-0000-0000-000063720000}"/>
    <cellStyle name="Heading 1 2 3 2 2 2 2 5 3 3" xfId="29729" xr:uid="{00000000-0005-0000-0000-000064720000}"/>
    <cellStyle name="Heading 1 2 3 2 2 2 2 5 3 3 2" xfId="29730" xr:uid="{00000000-0005-0000-0000-000065720000}"/>
    <cellStyle name="Heading 1 2 3 2 2 2 2 5 3 4" xfId="29731" xr:uid="{00000000-0005-0000-0000-000066720000}"/>
    <cellStyle name="Heading 1 2 3 2 2 2 2 5 4" xfId="29732" xr:uid="{00000000-0005-0000-0000-000067720000}"/>
    <cellStyle name="Heading 1 2 3 2 2 2 2 5 4 2" xfId="29733" xr:uid="{00000000-0005-0000-0000-000068720000}"/>
    <cellStyle name="Heading 1 2 3 2 2 2 2 5 4 2 2" xfId="29734" xr:uid="{00000000-0005-0000-0000-000069720000}"/>
    <cellStyle name="Heading 1 2 3 2 2 2 2 5 5" xfId="29735" xr:uid="{00000000-0005-0000-0000-00006A720000}"/>
    <cellStyle name="Heading 1 2 3 2 2 2 2 5 6" xfId="29736" xr:uid="{00000000-0005-0000-0000-00006B720000}"/>
    <cellStyle name="Heading 1 2 3 2 2 2 2 5 7" xfId="29737" xr:uid="{00000000-0005-0000-0000-00006C720000}"/>
    <cellStyle name="Heading 1 2 3 2 2 2 2 5 8" xfId="29738" xr:uid="{00000000-0005-0000-0000-00006D720000}"/>
    <cellStyle name="Heading 1 2 3 2 2 2 2 6" xfId="29739" xr:uid="{00000000-0005-0000-0000-00006E720000}"/>
    <cellStyle name="Heading 1 2 3 2 2 2 2 6 2" xfId="29740" xr:uid="{00000000-0005-0000-0000-00006F720000}"/>
    <cellStyle name="Heading 1 2 3 2 2 2 2 6 2 2" xfId="29741" xr:uid="{00000000-0005-0000-0000-000070720000}"/>
    <cellStyle name="Heading 1 2 3 2 2 2 2 6 2 3" xfId="29742" xr:uid="{00000000-0005-0000-0000-000071720000}"/>
    <cellStyle name="Heading 1 2 3 2 2 2 2 6 2 3 2" xfId="29743" xr:uid="{00000000-0005-0000-0000-000072720000}"/>
    <cellStyle name="Heading 1 2 3 2 2 2 2 6 2 4" xfId="29744" xr:uid="{00000000-0005-0000-0000-000073720000}"/>
    <cellStyle name="Heading 1 2 3 2 2 2 2 6 3" xfId="29745" xr:uid="{00000000-0005-0000-0000-000074720000}"/>
    <cellStyle name="Heading 1 2 3 2 2 2 2 6 3 2" xfId="29746" xr:uid="{00000000-0005-0000-0000-000075720000}"/>
    <cellStyle name="Heading 1 2 3 2 2 2 2 6 3 2 2" xfId="29747" xr:uid="{00000000-0005-0000-0000-000076720000}"/>
    <cellStyle name="Heading 1 2 3 2 2 2 2 6 4" xfId="29748" xr:uid="{00000000-0005-0000-0000-000077720000}"/>
    <cellStyle name="Heading 1 2 3 2 2 2 2 6 5" xfId="29749" xr:uid="{00000000-0005-0000-0000-000078720000}"/>
    <cellStyle name="Heading 1 2 3 2 2 2 2 6 6" xfId="29750" xr:uid="{00000000-0005-0000-0000-000079720000}"/>
    <cellStyle name="Heading 1 2 3 2 2 2 2 6 7" xfId="29751" xr:uid="{00000000-0005-0000-0000-00007A720000}"/>
    <cellStyle name="Heading 1 2 3 2 2 2 2 7" xfId="29752" xr:uid="{00000000-0005-0000-0000-00007B720000}"/>
    <cellStyle name="Heading 1 2 3 2 2 2 2 7 2" xfId="29753" xr:uid="{00000000-0005-0000-0000-00007C720000}"/>
    <cellStyle name="Heading 1 2 3 2 2 2 2 7 3" xfId="29754" xr:uid="{00000000-0005-0000-0000-00007D720000}"/>
    <cellStyle name="Heading 1 2 3 2 2 2 2 7 3 2" xfId="29755" xr:uid="{00000000-0005-0000-0000-00007E720000}"/>
    <cellStyle name="Heading 1 2 3 2 2 2 2 8" xfId="29756" xr:uid="{00000000-0005-0000-0000-00007F720000}"/>
    <cellStyle name="Heading 1 2 3 2 2 2 2 9" xfId="29757" xr:uid="{00000000-0005-0000-0000-000080720000}"/>
    <cellStyle name="Heading 1 2 3 2 2 2 3" xfId="29758" xr:uid="{00000000-0005-0000-0000-000081720000}"/>
    <cellStyle name="Heading 1 2 3 2 2 2 3 2" xfId="29759" xr:uid="{00000000-0005-0000-0000-000082720000}"/>
    <cellStyle name="Heading 1 2 3 2 2 2 3 2 2" xfId="29760" xr:uid="{00000000-0005-0000-0000-000083720000}"/>
    <cellStyle name="Heading 1 2 3 2 2 2 3 2 2 2" xfId="29761" xr:uid="{00000000-0005-0000-0000-000084720000}"/>
    <cellStyle name="Heading 1 2 3 2 2 2 3 2 2 2 2" xfId="29762" xr:uid="{00000000-0005-0000-0000-000085720000}"/>
    <cellStyle name="Heading 1 2 3 2 2 2 3 2 2 2 2 2" xfId="29763" xr:uid="{00000000-0005-0000-0000-000086720000}"/>
    <cellStyle name="Heading 1 2 3 2 2 2 3 2 2 2 2 3" xfId="29764" xr:uid="{00000000-0005-0000-0000-000087720000}"/>
    <cellStyle name="Heading 1 2 3 2 2 2 3 2 2 2 2 3 2" xfId="29765" xr:uid="{00000000-0005-0000-0000-000088720000}"/>
    <cellStyle name="Heading 1 2 3 2 2 2 3 2 2 2 2 4" xfId="29766" xr:uid="{00000000-0005-0000-0000-000089720000}"/>
    <cellStyle name="Heading 1 2 3 2 2 2 3 2 2 2 3" xfId="29767" xr:uid="{00000000-0005-0000-0000-00008A720000}"/>
    <cellStyle name="Heading 1 2 3 2 2 2 3 2 2 2 3 2" xfId="29768" xr:uid="{00000000-0005-0000-0000-00008B720000}"/>
    <cellStyle name="Heading 1 2 3 2 2 2 3 2 2 2 3 2 2" xfId="29769" xr:uid="{00000000-0005-0000-0000-00008C720000}"/>
    <cellStyle name="Heading 1 2 3 2 2 2 3 2 2 2 4" xfId="29770" xr:uid="{00000000-0005-0000-0000-00008D720000}"/>
    <cellStyle name="Heading 1 2 3 2 2 2 3 2 2 2 5" xfId="29771" xr:uid="{00000000-0005-0000-0000-00008E720000}"/>
    <cellStyle name="Heading 1 2 3 2 2 2 3 2 2 2 6" xfId="29772" xr:uid="{00000000-0005-0000-0000-00008F720000}"/>
    <cellStyle name="Heading 1 2 3 2 2 2 3 2 2 2 7" xfId="29773" xr:uid="{00000000-0005-0000-0000-000090720000}"/>
    <cellStyle name="Heading 1 2 3 2 2 2 3 2 2 3" xfId="29774" xr:uid="{00000000-0005-0000-0000-000091720000}"/>
    <cellStyle name="Heading 1 2 3 2 2 2 3 2 2 3 2" xfId="29775" xr:uid="{00000000-0005-0000-0000-000092720000}"/>
    <cellStyle name="Heading 1 2 3 2 2 2 3 2 2 3 3" xfId="29776" xr:uid="{00000000-0005-0000-0000-000093720000}"/>
    <cellStyle name="Heading 1 2 3 2 2 2 3 2 2 3 3 2" xfId="29777" xr:uid="{00000000-0005-0000-0000-000094720000}"/>
    <cellStyle name="Heading 1 2 3 2 2 2 3 2 2 3 4" xfId="29778" xr:uid="{00000000-0005-0000-0000-000095720000}"/>
    <cellStyle name="Heading 1 2 3 2 2 2 3 2 2 4" xfId="29779" xr:uid="{00000000-0005-0000-0000-000096720000}"/>
    <cellStyle name="Heading 1 2 3 2 2 2 3 2 2 4 2" xfId="29780" xr:uid="{00000000-0005-0000-0000-000097720000}"/>
    <cellStyle name="Heading 1 2 3 2 2 2 3 2 2 4 2 2" xfId="29781" xr:uid="{00000000-0005-0000-0000-000098720000}"/>
    <cellStyle name="Heading 1 2 3 2 2 2 3 2 2 5" xfId="29782" xr:uid="{00000000-0005-0000-0000-000099720000}"/>
    <cellStyle name="Heading 1 2 3 2 2 2 3 2 2 6" xfId="29783" xr:uid="{00000000-0005-0000-0000-00009A720000}"/>
    <cellStyle name="Heading 1 2 3 2 2 2 3 2 2 7" xfId="29784" xr:uid="{00000000-0005-0000-0000-00009B720000}"/>
    <cellStyle name="Heading 1 2 3 2 2 2 3 2 2 8" xfId="29785" xr:uid="{00000000-0005-0000-0000-00009C720000}"/>
    <cellStyle name="Heading 1 2 3 2 2 2 3 2 3" xfId="29786" xr:uid="{00000000-0005-0000-0000-00009D720000}"/>
    <cellStyle name="Heading 1 2 3 2 2 2 3 2 3 2" xfId="29787" xr:uid="{00000000-0005-0000-0000-00009E720000}"/>
    <cellStyle name="Heading 1 2 3 2 2 2 3 2 3 2 2" xfId="29788" xr:uid="{00000000-0005-0000-0000-00009F720000}"/>
    <cellStyle name="Heading 1 2 3 2 2 2 3 2 3 2 3" xfId="29789" xr:uid="{00000000-0005-0000-0000-0000A0720000}"/>
    <cellStyle name="Heading 1 2 3 2 2 2 3 2 3 2 3 2" xfId="29790" xr:uid="{00000000-0005-0000-0000-0000A1720000}"/>
    <cellStyle name="Heading 1 2 3 2 2 2 3 2 3 2 4" xfId="29791" xr:uid="{00000000-0005-0000-0000-0000A2720000}"/>
    <cellStyle name="Heading 1 2 3 2 2 2 3 2 3 3" xfId="29792" xr:uid="{00000000-0005-0000-0000-0000A3720000}"/>
    <cellStyle name="Heading 1 2 3 2 2 2 3 2 3 3 2" xfId="29793" xr:uid="{00000000-0005-0000-0000-0000A4720000}"/>
    <cellStyle name="Heading 1 2 3 2 2 2 3 2 3 3 2 2" xfId="29794" xr:uid="{00000000-0005-0000-0000-0000A5720000}"/>
    <cellStyle name="Heading 1 2 3 2 2 2 3 2 3 4" xfId="29795" xr:uid="{00000000-0005-0000-0000-0000A6720000}"/>
    <cellStyle name="Heading 1 2 3 2 2 2 3 2 3 5" xfId="29796" xr:uid="{00000000-0005-0000-0000-0000A7720000}"/>
    <cellStyle name="Heading 1 2 3 2 2 2 3 2 3 6" xfId="29797" xr:uid="{00000000-0005-0000-0000-0000A8720000}"/>
    <cellStyle name="Heading 1 2 3 2 2 2 3 2 3 7" xfId="29798" xr:uid="{00000000-0005-0000-0000-0000A9720000}"/>
    <cellStyle name="Heading 1 2 3 2 2 2 3 2 4" xfId="29799" xr:uid="{00000000-0005-0000-0000-0000AA720000}"/>
    <cellStyle name="Heading 1 2 3 2 2 2 3 2 4 2" xfId="29800" xr:uid="{00000000-0005-0000-0000-0000AB720000}"/>
    <cellStyle name="Heading 1 2 3 2 2 2 3 2 4 3" xfId="29801" xr:uid="{00000000-0005-0000-0000-0000AC720000}"/>
    <cellStyle name="Heading 1 2 3 2 2 2 3 2 4 3 2" xfId="29802" xr:uid="{00000000-0005-0000-0000-0000AD720000}"/>
    <cellStyle name="Heading 1 2 3 2 2 2 3 2 5" xfId="29803" xr:uid="{00000000-0005-0000-0000-0000AE720000}"/>
    <cellStyle name="Heading 1 2 3 2 2 2 3 3" xfId="29804" xr:uid="{00000000-0005-0000-0000-0000AF720000}"/>
    <cellStyle name="Heading 1 2 3 2 2 2 3 3 2" xfId="29805" xr:uid="{00000000-0005-0000-0000-0000B0720000}"/>
    <cellStyle name="Heading 1 2 3 2 2 2 3 3 2 2" xfId="29806" xr:uid="{00000000-0005-0000-0000-0000B1720000}"/>
    <cellStyle name="Heading 1 2 3 2 2 2 3 3 2 2 2" xfId="29807" xr:uid="{00000000-0005-0000-0000-0000B2720000}"/>
    <cellStyle name="Heading 1 2 3 2 2 2 3 3 2 2 3" xfId="29808" xr:uid="{00000000-0005-0000-0000-0000B3720000}"/>
    <cellStyle name="Heading 1 2 3 2 2 2 3 3 2 2 3 2" xfId="29809" xr:uid="{00000000-0005-0000-0000-0000B4720000}"/>
    <cellStyle name="Heading 1 2 3 2 2 2 3 3 2 2 4" xfId="29810" xr:uid="{00000000-0005-0000-0000-0000B5720000}"/>
    <cellStyle name="Heading 1 2 3 2 2 2 3 3 2 3" xfId="29811" xr:uid="{00000000-0005-0000-0000-0000B6720000}"/>
    <cellStyle name="Heading 1 2 3 2 2 2 3 3 2 3 2" xfId="29812" xr:uid="{00000000-0005-0000-0000-0000B7720000}"/>
    <cellStyle name="Heading 1 2 3 2 2 2 3 3 2 3 2 2" xfId="29813" xr:uid="{00000000-0005-0000-0000-0000B8720000}"/>
    <cellStyle name="Heading 1 2 3 2 2 2 3 3 2 4" xfId="29814" xr:uid="{00000000-0005-0000-0000-0000B9720000}"/>
    <cellStyle name="Heading 1 2 3 2 2 2 3 3 2 5" xfId="29815" xr:uid="{00000000-0005-0000-0000-0000BA720000}"/>
    <cellStyle name="Heading 1 2 3 2 2 2 3 3 2 6" xfId="29816" xr:uid="{00000000-0005-0000-0000-0000BB720000}"/>
    <cellStyle name="Heading 1 2 3 2 2 2 3 3 2 7" xfId="29817" xr:uid="{00000000-0005-0000-0000-0000BC720000}"/>
    <cellStyle name="Heading 1 2 3 2 2 2 3 3 3" xfId="29818" xr:uid="{00000000-0005-0000-0000-0000BD720000}"/>
    <cellStyle name="Heading 1 2 3 2 2 2 3 3 3 2" xfId="29819" xr:uid="{00000000-0005-0000-0000-0000BE720000}"/>
    <cellStyle name="Heading 1 2 3 2 2 2 3 3 3 3" xfId="29820" xr:uid="{00000000-0005-0000-0000-0000BF720000}"/>
    <cellStyle name="Heading 1 2 3 2 2 2 3 3 3 3 2" xfId="29821" xr:uid="{00000000-0005-0000-0000-0000C0720000}"/>
    <cellStyle name="Heading 1 2 3 2 2 2 3 3 3 4" xfId="29822" xr:uid="{00000000-0005-0000-0000-0000C1720000}"/>
    <cellStyle name="Heading 1 2 3 2 2 2 3 3 4" xfId="29823" xr:uid="{00000000-0005-0000-0000-0000C2720000}"/>
    <cellStyle name="Heading 1 2 3 2 2 2 3 3 4 2" xfId="29824" xr:uid="{00000000-0005-0000-0000-0000C3720000}"/>
    <cellStyle name="Heading 1 2 3 2 2 2 3 3 4 2 2" xfId="29825" xr:uid="{00000000-0005-0000-0000-0000C4720000}"/>
    <cellStyle name="Heading 1 2 3 2 2 2 3 3 5" xfId="29826" xr:uid="{00000000-0005-0000-0000-0000C5720000}"/>
    <cellStyle name="Heading 1 2 3 2 2 2 3 3 6" xfId="29827" xr:uid="{00000000-0005-0000-0000-0000C6720000}"/>
    <cellStyle name="Heading 1 2 3 2 2 2 3 3 7" xfId="29828" xr:uid="{00000000-0005-0000-0000-0000C7720000}"/>
    <cellStyle name="Heading 1 2 3 2 2 2 3 3 8" xfId="29829" xr:uid="{00000000-0005-0000-0000-0000C8720000}"/>
    <cellStyle name="Heading 1 2 3 2 2 2 3 4" xfId="29830" xr:uid="{00000000-0005-0000-0000-0000C9720000}"/>
    <cellStyle name="Heading 1 2 3 2 2 2 3 4 2" xfId="29831" xr:uid="{00000000-0005-0000-0000-0000CA720000}"/>
    <cellStyle name="Heading 1 2 3 2 2 2 3 4 2 2" xfId="29832" xr:uid="{00000000-0005-0000-0000-0000CB720000}"/>
    <cellStyle name="Heading 1 2 3 2 2 2 3 4 2 3" xfId="29833" xr:uid="{00000000-0005-0000-0000-0000CC720000}"/>
    <cellStyle name="Heading 1 2 3 2 2 2 3 4 2 3 2" xfId="29834" xr:uid="{00000000-0005-0000-0000-0000CD720000}"/>
    <cellStyle name="Heading 1 2 3 2 2 2 3 4 2 4" xfId="29835" xr:uid="{00000000-0005-0000-0000-0000CE720000}"/>
    <cellStyle name="Heading 1 2 3 2 2 2 3 4 3" xfId="29836" xr:uid="{00000000-0005-0000-0000-0000CF720000}"/>
    <cellStyle name="Heading 1 2 3 2 2 2 3 4 3 2" xfId="29837" xr:uid="{00000000-0005-0000-0000-0000D0720000}"/>
    <cellStyle name="Heading 1 2 3 2 2 2 3 4 3 2 2" xfId="29838" xr:uid="{00000000-0005-0000-0000-0000D1720000}"/>
    <cellStyle name="Heading 1 2 3 2 2 2 3 4 4" xfId="29839" xr:uid="{00000000-0005-0000-0000-0000D2720000}"/>
    <cellStyle name="Heading 1 2 3 2 2 2 3 4 5" xfId="29840" xr:uid="{00000000-0005-0000-0000-0000D3720000}"/>
    <cellStyle name="Heading 1 2 3 2 2 2 3 4 6" xfId="29841" xr:uid="{00000000-0005-0000-0000-0000D4720000}"/>
    <cellStyle name="Heading 1 2 3 2 2 2 3 4 7" xfId="29842" xr:uid="{00000000-0005-0000-0000-0000D5720000}"/>
    <cellStyle name="Heading 1 2 3 2 2 2 3 5" xfId="29843" xr:uid="{00000000-0005-0000-0000-0000D6720000}"/>
    <cellStyle name="Heading 1 2 3 2 2 2 3 5 2" xfId="29844" xr:uid="{00000000-0005-0000-0000-0000D7720000}"/>
    <cellStyle name="Heading 1 2 3 2 2 2 3 5 3" xfId="29845" xr:uid="{00000000-0005-0000-0000-0000D8720000}"/>
    <cellStyle name="Heading 1 2 3 2 2 2 3 5 3 2" xfId="29846" xr:uid="{00000000-0005-0000-0000-0000D9720000}"/>
    <cellStyle name="Heading 1 2 3 2 2 2 3 6" xfId="29847" xr:uid="{00000000-0005-0000-0000-0000DA720000}"/>
    <cellStyle name="Heading 1 2 3 2 2 2 3 7" xfId="29848" xr:uid="{00000000-0005-0000-0000-0000DB720000}"/>
    <cellStyle name="Heading 1 2 3 2 2 2 3 8" xfId="29849" xr:uid="{00000000-0005-0000-0000-0000DC720000}"/>
    <cellStyle name="Heading 1 2 3 2 2 2 3 9" xfId="29850" xr:uid="{00000000-0005-0000-0000-0000DD720000}"/>
    <cellStyle name="Heading 1 2 3 2 2 2 4" xfId="29851" xr:uid="{00000000-0005-0000-0000-0000DE720000}"/>
    <cellStyle name="Heading 1 2 3 2 2 2 4 2" xfId="29852" xr:uid="{00000000-0005-0000-0000-0000DF720000}"/>
    <cellStyle name="Heading 1 2 3 2 2 2 4 2 2" xfId="29853" xr:uid="{00000000-0005-0000-0000-0000E0720000}"/>
    <cellStyle name="Heading 1 2 3 2 2 2 4 2 2 2" xfId="29854" xr:uid="{00000000-0005-0000-0000-0000E1720000}"/>
    <cellStyle name="Heading 1 2 3 2 2 2 4 2 2 2 2" xfId="29855" xr:uid="{00000000-0005-0000-0000-0000E2720000}"/>
    <cellStyle name="Heading 1 2 3 2 2 2 4 2 2 2 2 2" xfId="29856" xr:uid="{00000000-0005-0000-0000-0000E3720000}"/>
    <cellStyle name="Heading 1 2 3 2 2 2 4 2 2 2 2 3" xfId="29857" xr:uid="{00000000-0005-0000-0000-0000E4720000}"/>
    <cellStyle name="Heading 1 2 3 2 2 2 4 2 2 2 2 3 2" xfId="29858" xr:uid="{00000000-0005-0000-0000-0000E5720000}"/>
    <cellStyle name="Heading 1 2 3 2 2 2 4 2 2 2 2 4" xfId="29859" xr:uid="{00000000-0005-0000-0000-0000E6720000}"/>
    <cellStyle name="Heading 1 2 3 2 2 2 4 2 2 2 3" xfId="29860" xr:uid="{00000000-0005-0000-0000-0000E7720000}"/>
    <cellStyle name="Heading 1 2 3 2 2 2 4 2 2 2 3 2" xfId="29861" xr:uid="{00000000-0005-0000-0000-0000E8720000}"/>
    <cellStyle name="Heading 1 2 3 2 2 2 4 2 2 2 3 2 2" xfId="29862" xr:uid="{00000000-0005-0000-0000-0000E9720000}"/>
    <cellStyle name="Heading 1 2 3 2 2 2 4 2 2 2 4" xfId="29863" xr:uid="{00000000-0005-0000-0000-0000EA720000}"/>
    <cellStyle name="Heading 1 2 3 2 2 2 4 2 2 2 5" xfId="29864" xr:uid="{00000000-0005-0000-0000-0000EB720000}"/>
    <cellStyle name="Heading 1 2 3 2 2 2 4 2 2 2 6" xfId="29865" xr:uid="{00000000-0005-0000-0000-0000EC720000}"/>
    <cellStyle name="Heading 1 2 3 2 2 2 4 2 2 2 7" xfId="29866" xr:uid="{00000000-0005-0000-0000-0000ED720000}"/>
    <cellStyle name="Heading 1 2 3 2 2 2 4 2 2 3" xfId="29867" xr:uid="{00000000-0005-0000-0000-0000EE720000}"/>
    <cellStyle name="Heading 1 2 3 2 2 2 4 2 2 3 2" xfId="29868" xr:uid="{00000000-0005-0000-0000-0000EF720000}"/>
    <cellStyle name="Heading 1 2 3 2 2 2 4 2 2 3 3" xfId="29869" xr:uid="{00000000-0005-0000-0000-0000F0720000}"/>
    <cellStyle name="Heading 1 2 3 2 2 2 4 2 2 3 3 2" xfId="29870" xr:uid="{00000000-0005-0000-0000-0000F1720000}"/>
    <cellStyle name="Heading 1 2 3 2 2 2 4 2 2 3 4" xfId="29871" xr:uid="{00000000-0005-0000-0000-0000F2720000}"/>
    <cellStyle name="Heading 1 2 3 2 2 2 4 2 2 4" xfId="29872" xr:uid="{00000000-0005-0000-0000-0000F3720000}"/>
    <cellStyle name="Heading 1 2 3 2 2 2 4 2 2 4 2" xfId="29873" xr:uid="{00000000-0005-0000-0000-0000F4720000}"/>
    <cellStyle name="Heading 1 2 3 2 2 2 4 2 2 4 2 2" xfId="29874" xr:uid="{00000000-0005-0000-0000-0000F5720000}"/>
    <cellStyle name="Heading 1 2 3 2 2 2 4 2 2 5" xfId="29875" xr:uid="{00000000-0005-0000-0000-0000F6720000}"/>
    <cellStyle name="Heading 1 2 3 2 2 2 4 2 2 6" xfId="29876" xr:uid="{00000000-0005-0000-0000-0000F7720000}"/>
    <cellStyle name="Heading 1 2 3 2 2 2 4 2 2 7" xfId="29877" xr:uid="{00000000-0005-0000-0000-0000F8720000}"/>
    <cellStyle name="Heading 1 2 3 2 2 2 4 2 2 8" xfId="29878" xr:uid="{00000000-0005-0000-0000-0000F9720000}"/>
    <cellStyle name="Heading 1 2 3 2 2 2 4 2 3" xfId="29879" xr:uid="{00000000-0005-0000-0000-0000FA720000}"/>
    <cellStyle name="Heading 1 2 3 2 2 2 4 2 3 2" xfId="29880" xr:uid="{00000000-0005-0000-0000-0000FB720000}"/>
    <cellStyle name="Heading 1 2 3 2 2 2 4 2 3 2 2" xfId="29881" xr:uid="{00000000-0005-0000-0000-0000FC720000}"/>
    <cellStyle name="Heading 1 2 3 2 2 2 4 2 3 2 3" xfId="29882" xr:uid="{00000000-0005-0000-0000-0000FD720000}"/>
    <cellStyle name="Heading 1 2 3 2 2 2 4 2 3 2 3 2" xfId="29883" xr:uid="{00000000-0005-0000-0000-0000FE720000}"/>
    <cellStyle name="Heading 1 2 3 2 2 2 4 2 3 2 4" xfId="29884" xr:uid="{00000000-0005-0000-0000-0000FF720000}"/>
    <cellStyle name="Heading 1 2 3 2 2 2 4 2 3 3" xfId="29885" xr:uid="{00000000-0005-0000-0000-000000730000}"/>
    <cellStyle name="Heading 1 2 3 2 2 2 4 2 3 3 2" xfId="29886" xr:uid="{00000000-0005-0000-0000-000001730000}"/>
    <cellStyle name="Heading 1 2 3 2 2 2 4 2 3 3 2 2" xfId="29887" xr:uid="{00000000-0005-0000-0000-000002730000}"/>
    <cellStyle name="Heading 1 2 3 2 2 2 4 2 3 4" xfId="29888" xr:uid="{00000000-0005-0000-0000-000003730000}"/>
    <cellStyle name="Heading 1 2 3 2 2 2 4 2 3 5" xfId="29889" xr:uid="{00000000-0005-0000-0000-000004730000}"/>
    <cellStyle name="Heading 1 2 3 2 2 2 4 2 3 6" xfId="29890" xr:uid="{00000000-0005-0000-0000-000005730000}"/>
    <cellStyle name="Heading 1 2 3 2 2 2 4 2 3 7" xfId="29891" xr:uid="{00000000-0005-0000-0000-000006730000}"/>
    <cellStyle name="Heading 1 2 3 2 2 2 4 2 4" xfId="29892" xr:uid="{00000000-0005-0000-0000-000007730000}"/>
    <cellStyle name="Heading 1 2 3 2 2 2 4 2 4 2" xfId="29893" xr:uid="{00000000-0005-0000-0000-000008730000}"/>
    <cellStyle name="Heading 1 2 3 2 2 2 4 2 4 3" xfId="29894" xr:uid="{00000000-0005-0000-0000-000009730000}"/>
    <cellStyle name="Heading 1 2 3 2 2 2 4 2 4 3 2" xfId="29895" xr:uid="{00000000-0005-0000-0000-00000A730000}"/>
    <cellStyle name="Heading 1 2 3 2 2 2 4 2 5" xfId="29896" xr:uid="{00000000-0005-0000-0000-00000B730000}"/>
    <cellStyle name="Heading 1 2 3 2 2 2 4 3" xfId="29897" xr:uid="{00000000-0005-0000-0000-00000C730000}"/>
    <cellStyle name="Heading 1 2 3 2 2 2 4 3 2" xfId="29898" xr:uid="{00000000-0005-0000-0000-00000D730000}"/>
    <cellStyle name="Heading 1 2 3 2 2 2 4 3 2 2" xfId="29899" xr:uid="{00000000-0005-0000-0000-00000E730000}"/>
    <cellStyle name="Heading 1 2 3 2 2 2 4 3 2 2 2" xfId="29900" xr:uid="{00000000-0005-0000-0000-00000F730000}"/>
    <cellStyle name="Heading 1 2 3 2 2 2 4 3 2 2 3" xfId="29901" xr:uid="{00000000-0005-0000-0000-000010730000}"/>
    <cellStyle name="Heading 1 2 3 2 2 2 4 3 2 2 3 2" xfId="29902" xr:uid="{00000000-0005-0000-0000-000011730000}"/>
    <cellStyle name="Heading 1 2 3 2 2 2 4 3 2 2 4" xfId="29903" xr:uid="{00000000-0005-0000-0000-000012730000}"/>
    <cellStyle name="Heading 1 2 3 2 2 2 4 3 2 3" xfId="29904" xr:uid="{00000000-0005-0000-0000-000013730000}"/>
    <cellStyle name="Heading 1 2 3 2 2 2 4 3 2 3 2" xfId="29905" xr:uid="{00000000-0005-0000-0000-000014730000}"/>
    <cellStyle name="Heading 1 2 3 2 2 2 4 3 2 3 2 2" xfId="29906" xr:uid="{00000000-0005-0000-0000-000015730000}"/>
    <cellStyle name="Heading 1 2 3 2 2 2 4 3 2 4" xfId="29907" xr:uid="{00000000-0005-0000-0000-000016730000}"/>
    <cellStyle name="Heading 1 2 3 2 2 2 4 3 2 5" xfId="29908" xr:uid="{00000000-0005-0000-0000-000017730000}"/>
    <cellStyle name="Heading 1 2 3 2 2 2 4 3 2 6" xfId="29909" xr:uid="{00000000-0005-0000-0000-000018730000}"/>
    <cellStyle name="Heading 1 2 3 2 2 2 4 3 2 7" xfId="29910" xr:uid="{00000000-0005-0000-0000-000019730000}"/>
    <cellStyle name="Heading 1 2 3 2 2 2 4 3 3" xfId="29911" xr:uid="{00000000-0005-0000-0000-00001A730000}"/>
    <cellStyle name="Heading 1 2 3 2 2 2 4 3 3 2" xfId="29912" xr:uid="{00000000-0005-0000-0000-00001B730000}"/>
    <cellStyle name="Heading 1 2 3 2 2 2 4 3 3 3" xfId="29913" xr:uid="{00000000-0005-0000-0000-00001C730000}"/>
    <cellStyle name="Heading 1 2 3 2 2 2 4 3 3 3 2" xfId="29914" xr:uid="{00000000-0005-0000-0000-00001D730000}"/>
    <cellStyle name="Heading 1 2 3 2 2 2 4 3 3 4" xfId="29915" xr:uid="{00000000-0005-0000-0000-00001E730000}"/>
    <cellStyle name="Heading 1 2 3 2 2 2 4 3 4" xfId="29916" xr:uid="{00000000-0005-0000-0000-00001F730000}"/>
    <cellStyle name="Heading 1 2 3 2 2 2 4 3 4 2" xfId="29917" xr:uid="{00000000-0005-0000-0000-000020730000}"/>
    <cellStyle name="Heading 1 2 3 2 2 2 4 3 4 2 2" xfId="29918" xr:uid="{00000000-0005-0000-0000-000021730000}"/>
    <cellStyle name="Heading 1 2 3 2 2 2 4 3 5" xfId="29919" xr:uid="{00000000-0005-0000-0000-000022730000}"/>
    <cellStyle name="Heading 1 2 3 2 2 2 4 3 6" xfId="29920" xr:uid="{00000000-0005-0000-0000-000023730000}"/>
    <cellStyle name="Heading 1 2 3 2 2 2 4 3 7" xfId="29921" xr:uid="{00000000-0005-0000-0000-000024730000}"/>
    <cellStyle name="Heading 1 2 3 2 2 2 4 3 8" xfId="29922" xr:uid="{00000000-0005-0000-0000-000025730000}"/>
    <cellStyle name="Heading 1 2 3 2 2 2 4 4" xfId="29923" xr:uid="{00000000-0005-0000-0000-000026730000}"/>
    <cellStyle name="Heading 1 2 3 2 2 2 4 4 2" xfId="29924" xr:uid="{00000000-0005-0000-0000-000027730000}"/>
    <cellStyle name="Heading 1 2 3 2 2 2 4 4 2 2" xfId="29925" xr:uid="{00000000-0005-0000-0000-000028730000}"/>
    <cellStyle name="Heading 1 2 3 2 2 2 4 4 2 3" xfId="29926" xr:uid="{00000000-0005-0000-0000-000029730000}"/>
    <cellStyle name="Heading 1 2 3 2 2 2 4 4 2 3 2" xfId="29927" xr:uid="{00000000-0005-0000-0000-00002A730000}"/>
    <cellStyle name="Heading 1 2 3 2 2 2 4 4 2 4" xfId="29928" xr:uid="{00000000-0005-0000-0000-00002B730000}"/>
    <cellStyle name="Heading 1 2 3 2 2 2 4 4 3" xfId="29929" xr:uid="{00000000-0005-0000-0000-00002C730000}"/>
    <cellStyle name="Heading 1 2 3 2 2 2 4 4 3 2" xfId="29930" xr:uid="{00000000-0005-0000-0000-00002D730000}"/>
    <cellStyle name="Heading 1 2 3 2 2 2 4 4 3 2 2" xfId="29931" xr:uid="{00000000-0005-0000-0000-00002E730000}"/>
    <cellStyle name="Heading 1 2 3 2 2 2 4 4 4" xfId="29932" xr:uid="{00000000-0005-0000-0000-00002F730000}"/>
    <cellStyle name="Heading 1 2 3 2 2 2 4 4 5" xfId="29933" xr:uid="{00000000-0005-0000-0000-000030730000}"/>
    <cellStyle name="Heading 1 2 3 2 2 2 4 4 6" xfId="29934" xr:uid="{00000000-0005-0000-0000-000031730000}"/>
    <cellStyle name="Heading 1 2 3 2 2 2 4 4 7" xfId="29935" xr:uid="{00000000-0005-0000-0000-000032730000}"/>
    <cellStyle name="Heading 1 2 3 2 2 2 4 5" xfId="29936" xr:uid="{00000000-0005-0000-0000-000033730000}"/>
    <cellStyle name="Heading 1 2 3 2 2 2 4 5 2" xfId="29937" xr:uid="{00000000-0005-0000-0000-000034730000}"/>
    <cellStyle name="Heading 1 2 3 2 2 2 4 5 3" xfId="29938" xr:uid="{00000000-0005-0000-0000-000035730000}"/>
    <cellStyle name="Heading 1 2 3 2 2 2 4 5 3 2" xfId="29939" xr:uid="{00000000-0005-0000-0000-000036730000}"/>
    <cellStyle name="Heading 1 2 3 2 2 2 4 6" xfId="29940" xr:uid="{00000000-0005-0000-0000-000037730000}"/>
    <cellStyle name="Heading 1 2 3 2 2 2 4 7" xfId="29941" xr:uid="{00000000-0005-0000-0000-000038730000}"/>
    <cellStyle name="Heading 1 2 3 2 2 2 4 8" xfId="29942" xr:uid="{00000000-0005-0000-0000-000039730000}"/>
    <cellStyle name="Heading 1 2 3 2 2 2 4 9" xfId="29943" xr:uid="{00000000-0005-0000-0000-00003A730000}"/>
    <cellStyle name="Heading 1 2 3 2 2 2 5" xfId="29944" xr:uid="{00000000-0005-0000-0000-00003B730000}"/>
    <cellStyle name="Heading 1 2 3 2 2 2 5 2" xfId="29945" xr:uid="{00000000-0005-0000-0000-00003C730000}"/>
    <cellStyle name="Heading 1 2 3 2 2 2 5 2 2" xfId="29946" xr:uid="{00000000-0005-0000-0000-00003D730000}"/>
    <cellStyle name="Heading 1 2 3 2 2 2 5 2 2 2" xfId="29947" xr:uid="{00000000-0005-0000-0000-00003E730000}"/>
    <cellStyle name="Heading 1 2 3 2 2 2 5 2 2 3" xfId="29948" xr:uid="{00000000-0005-0000-0000-00003F730000}"/>
    <cellStyle name="Heading 1 2 3 2 2 2 5 2 2 3 2" xfId="29949" xr:uid="{00000000-0005-0000-0000-000040730000}"/>
    <cellStyle name="Heading 1 2 3 2 2 2 5 2 2 4" xfId="29950" xr:uid="{00000000-0005-0000-0000-000041730000}"/>
    <cellStyle name="Heading 1 2 3 2 2 2 5 2 3" xfId="29951" xr:uid="{00000000-0005-0000-0000-000042730000}"/>
    <cellStyle name="Heading 1 2 3 2 2 2 5 2 3 2" xfId="29952" xr:uid="{00000000-0005-0000-0000-000043730000}"/>
    <cellStyle name="Heading 1 2 3 2 2 2 5 2 3 2 2" xfId="29953" xr:uid="{00000000-0005-0000-0000-000044730000}"/>
    <cellStyle name="Heading 1 2 3 2 2 2 5 2 4" xfId="29954" xr:uid="{00000000-0005-0000-0000-000045730000}"/>
    <cellStyle name="Heading 1 2 3 2 2 2 5 2 5" xfId="29955" xr:uid="{00000000-0005-0000-0000-000046730000}"/>
    <cellStyle name="Heading 1 2 3 2 2 2 5 2 6" xfId="29956" xr:uid="{00000000-0005-0000-0000-000047730000}"/>
    <cellStyle name="Heading 1 2 3 2 2 2 5 2 7" xfId="29957" xr:uid="{00000000-0005-0000-0000-000048730000}"/>
    <cellStyle name="Heading 1 2 3 2 2 2 5 3" xfId="29958" xr:uid="{00000000-0005-0000-0000-000049730000}"/>
    <cellStyle name="Heading 1 2 3 2 2 2 5 3 2" xfId="29959" xr:uid="{00000000-0005-0000-0000-00004A730000}"/>
    <cellStyle name="Heading 1 2 3 2 2 2 5 3 3" xfId="29960" xr:uid="{00000000-0005-0000-0000-00004B730000}"/>
    <cellStyle name="Heading 1 2 3 2 2 2 5 3 3 2" xfId="29961" xr:uid="{00000000-0005-0000-0000-00004C730000}"/>
    <cellStyle name="Heading 1 2 3 2 2 2 5 3 4" xfId="29962" xr:uid="{00000000-0005-0000-0000-00004D730000}"/>
    <cellStyle name="Heading 1 2 3 2 2 2 5 4" xfId="29963" xr:uid="{00000000-0005-0000-0000-00004E730000}"/>
    <cellStyle name="Heading 1 2 3 2 2 2 5 4 2" xfId="29964" xr:uid="{00000000-0005-0000-0000-00004F730000}"/>
    <cellStyle name="Heading 1 2 3 2 2 2 5 4 2 2" xfId="29965" xr:uid="{00000000-0005-0000-0000-000050730000}"/>
    <cellStyle name="Heading 1 2 3 2 2 2 5 5" xfId="29966" xr:uid="{00000000-0005-0000-0000-000051730000}"/>
    <cellStyle name="Heading 1 2 3 2 2 2 5 6" xfId="29967" xr:uid="{00000000-0005-0000-0000-000052730000}"/>
    <cellStyle name="Heading 1 2 3 2 2 2 5 7" xfId="29968" xr:uid="{00000000-0005-0000-0000-000053730000}"/>
    <cellStyle name="Heading 1 2 3 2 2 2 5 8" xfId="29969" xr:uid="{00000000-0005-0000-0000-000054730000}"/>
    <cellStyle name="Heading 1 2 3 2 2 2 6" xfId="29970" xr:uid="{00000000-0005-0000-0000-000055730000}"/>
    <cellStyle name="Heading 1 2 3 2 2 2 6 2" xfId="29971" xr:uid="{00000000-0005-0000-0000-000056730000}"/>
    <cellStyle name="Heading 1 2 3 2 2 2 6 2 2" xfId="29972" xr:uid="{00000000-0005-0000-0000-000057730000}"/>
    <cellStyle name="Heading 1 2 3 2 2 2 6 2 3" xfId="29973" xr:uid="{00000000-0005-0000-0000-000058730000}"/>
    <cellStyle name="Heading 1 2 3 2 2 2 6 2 3 2" xfId="29974" xr:uid="{00000000-0005-0000-0000-000059730000}"/>
    <cellStyle name="Heading 1 2 3 2 2 2 6 2 4" xfId="29975" xr:uid="{00000000-0005-0000-0000-00005A730000}"/>
    <cellStyle name="Heading 1 2 3 2 2 2 6 3" xfId="29976" xr:uid="{00000000-0005-0000-0000-00005B730000}"/>
    <cellStyle name="Heading 1 2 3 2 2 2 6 3 2" xfId="29977" xr:uid="{00000000-0005-0000-0000-00005C730000}"/>
    <cellStyle name="Heading 1 2 3 2 2 2 6 3 2 2" xfId="29978" xr:uid="{00000000-0005-0000-0000-00005D730000}"/>
    <cellStyle name="Heading 1 2 3 2 2 2 6 4" xfId="29979" xr:uid="{00000000-0005-0000-0000-00005E730000}"/>
    <cellStyle name="Heading 1 2 3 2 2 2 6 5" xfId="29980" xr:uid="{00000000-0005-0000-0000-00005F730000}"/>
    <cellStyle name="Heading 1 2 3 2 2 2 6 6" xfId="29981" xr:uid="{00000000-0005-0000-0000-000060730000}"/>
    <cellStyle name="Heading 1 2 3 2 2 2 6 7" xfId="29982" xr:uid="{00000000-0005-0000-0000-000061730000}"/>
    <cellStyle name="Heading 1 2 3 2 2 2 7" xfId="29983" xr:uid="{00000000-0005-0000-0000-000062730000}"/>
    <cellStyle name="Heading 1 2 3 2 2 2 7 2" xfId="29984" xr:uid="{00000000-0005-0000-0000-000063730000}"/>
    <cellStyle name="Heading 1 2 3 2 2 2 7 3" xfId="29985" xr:uid="{00000000-0005-0000-0000-000064730000}"/>
    <cellStyle name="Heading 1 2 3 2 2 2 7 3 2" xfId="29986" xr:uid="{00000000-0005-0000-0000-000065730000}"/>
    <cellStyle name="Heading 1 2 3 2 2 2 8" xfId="29987" xr:uid="{00000000-0005-0000-0000-000066730000}"/>
    <cellStyle name="Heading 1 2 3 2 2 3" xfId="29988" xr:uid="{00000000-0005-0000-0000-000067730000}"/>
    <cellStyle name="Heading 1 2 3 2 2 3 10" xfId="29989" xr:uid="{00000000-0005-0000-0000-000068730000}"/>
    <cellStyle name="Heading 1 2 3 2 2 3 11" xfId="29990" xr:uid="{00000000-0005-0000-0000-000069730000}"/>
    <cellStyle name="Heading 1 2 3 2 2 3 2" xfId="29991" xr:uid="{00000000-0005-0000-0000-00006A730000}"/>
    <cellStyle name="Heading 1 2 3 2 2 3 2 2" xfId="29992" xr:uid="{00000000-0005-0000-0000-00006B730000}"/>
    <cellStyle name="Heading 1 2 3 2 2 3 2 2 2" xfId="29993" xr:uid="{00000000-0005-0000-0000-00006C730000}"/>
    <cellStyle name="Heading 1 2 3 2 2 3 2 2 2 2" xfId="29994" xr:uid="{00000000-0005-0000-0000-00006D730000}"/>
    <cellStyle name="Heading 1 2 3 2 2 3 2 2 2 2 2" xfId="29995" xr:uid="{00000000-0005-0000-0000-00006E730000}"/>
    <cellStyle name="Heading 1 2 3 2 2 3 2 2 2 2 2 2" xfId="29996" xr:uid="{00000000-0005-0000-0000-00006F730000}"/>
    <cellStyle name="Heading 1 2 3 2 2 3 2 2 2 2 2 3" xfId="29997" xr:uid="{00000000-0005-0000-0000-000070730000}"/>
    <cellStyle name="Heading 1 2 3 2 2 3 2 2 2 2 2 3 2" xfId="29998" xr:uid="{00000000-0005-0000-0000-000071730000}"/>
    <cellStyle name="Heading 1 2 3 2 2 3 2 2 2 2 2 4" xfId="29999" xr:uid="{00000000-0005-0000-0000-000072730000}"/>
    <cellStyle name="Heading 1 2 3 2 2 3 2 2 2 2 3" xfId="30000" xr:uid="{00000000-0005-0000-0000-000073730000}"/>
    <cellStyle name="Heading 1 2 3 2 2 3 2 2 2 2 3 2" xfId="30001" xr:uid="{00000000-0005-0000-0000-000074730000}"/>
    <cellStyle name="Heading 1 2 3 2 2 3 2 2 2 2 3 2 2" xfId="30002" xr:uid="{00000000-0005-0000-0000-000075730000}"/>
    <cellStyle name="Heading 1 2 3 2 2 3 2 2 2 2 4" xfId="30003" xr:uid="{00000000-0005-0000-0000-000076730000}"/>
    <cellStyle name="Heading 1 2 3 2 2 3 2 2 2 2 5" xfId="30004" xr:uid="{00000000-0005-0000-0000-000077730000}"/>
    <cellStyle name="Heading 1 2 3 2 2 3 2 2 2 2 6" xfId="30005" xr:uid="{00000000-0005-0000-0000-000078730000}"/>
    <cellStyle name="Heading 1 2 3 2 2 3 2 2 2 2 7" xfId="30006" xr:uid="{00000000-0005-0000-0000-000079730000}"/>
    <cellStyle name="Heading 1 2 3 2 2 3 2 2 2 3" xfId="30007" xr:uid="{00000000-0005-0000-0000-00007A730000}"/>
    <cellStyle name="Heading 1 2 3 2 2 3 2 2 2 3 2" xfId="30008" xr:uid="{00000000-0005-0000-0000-00007B730000}"/>
    <cellStyle name="Heading 1 2 3 2 2 3 2 2 2 3 3" xfId="30009" xr:uid="{00000000-0005-0000-0000-00007C730000}"/>
    <cellStyle name="Heading 1 2 3 2 2 3 2 2 2 3 3 2" xfId="30010" xr:uid="{00000000-0005-0000-0000-00007D730000}"/>
    <cellStyle name="Heading 1 2 3 2 2 3 2 2 2 3 4" xfId="30011" xr:uid="{00000000-0005-0000-0000-00007E730000}"/>
    <cellStyle name="Heading 1 2 3 2 2 3 2 2 2 4" xfId="30012" xr:uid="{00000000-0005-0000-0000-00007F730000}"/>
    <cellStyle name="Heading 1 2 3 2 2 3 2 2 2 4 2" xfId="30013" xr:uid="{00000000-0005-0000-0000-000080730000}"/>
    <cellStyle name="Heading 1 2 3 2 2 3 2 2 2 4 2 2" xfId="30014" xr:uid="{00000000-0005-0000-0000-000081730000}"/>
    <cellStyle name="Heading 1 2 3 2 2 3 2 2 2 5" xfId="30015" xr:uid="{00000000-0005-0000-0000-000082730000}"/>
    <cellStyle name="Heading 1 2 3 2 2 3 2 2 2 6" xfId="30016" xr:uid="{00000000-0005-0000-0000-000083730000}"/>
    <cellStyle name="Heading 1 2 3 2 2 3 2 2 2 7" xfId="30017" xr:uid="{00000000-0005-0000-0000-000084730000}"/>
    <cellStyle name="Heading 1 2 3 2 2 3 2 2 2 8" xfId="30018" xr:uid="{00000000-0005-0000-0000-000085730000}"/>
    <cellStyle name="Heading 1 2 3 2 2 3 2 2 3" xfId="30019" xr:uid="{00000000-0005-0000-0000-000086730000}"/>
    <cellStyle name="Heading 1 2 3 2 2 3 2 2 3 2" xfId="30020" xr:uid="{00000000-0005-0000-0000-000087730000}"/>
    <cellStyle name="Heading 1 2 3 2 2 3 2 2 3 2 2" xfId="30021" xr:uid="{00000000-0005-0000-0000-000088730000}"/>
    <cellStyle name="Heading 1 2 3 2 2 3 2 2 3 2 3" xfId="30022" xr:uid="{00000000-0005-0000-0000-000089730000}"/>
    <cellStyle name="Heading 1 2 3 2 2 3 2 2 3 2 3 2" xfId="30023" xr:uid="{00000000-0005-0000-0000-00008A730000}"/>
    <cellStyle name="Heading 1 2 3 2 2 3 2 2 3 2 4" xfId="30024" xr:uid="{00000000-0005-0000-0000-00008B730000}"/>
    <cellStyle name="Heading 1 2 3 2 2 3 2 2 3 3" xfId="30025" xr:uid="{00000000-0005-0000-0000-00008C730000}"/>
    <cellStyle name="Heading 1 2 3 2 2 3 2 2 3 3 2" xfId="30026" xr:uid="{00000000-0005-0000-0000-00008D730000}"/>
    <cellStyle name="Heading 1 2 3 2 2 3 2 2 3 3 2 2" xfId="30027" xr:uid="{00000000-0005-0000-0000-00008E730000}"/>
    <cellStyle name="Heading 1 2 3 2 2 3 2 2 3 4" xfId="30028" xr:uid="{00000000-0005-0000-0000-00008F730000}"/>
    <cellStyle name="Heading 1 2 3 2 2 3 2 2 3 5" xfId="30029" xr:uid="{00000000-0005-0000-0000-000090730000}"/>
    <cellStyle name="Heading 1 2 3 2 2 3 2 2 3 6" xfId="30030" xr:uid="{00000000-0005-0000-0000-000091730000}"/>
    <cellStyle name="Heading 1 2 3 2 2 3 2 2 3 7" xfId="30031" xr:uid="{00000000-0005-0000-0000-000092730000}"/>
    <cellStyle name="Heading 1 2 3 2 2 3 2 2 4" xfId="30032" xr:uid="{00000000-0005-0000-0000-000093730000}"/>
    <cellStyle name="Heading 1 2 3 2 2 3 2 2 4 2" xfId="30033" xr:uid="{00000000-0005-0000-0000-000094730000}"/>
    <cellStyle name="Heading 1 2 3 2 2 3 2 2 4 3" xfId="30034" xr:uid="{00000000-0005-0000-0000-000095730000}"/>
    <cellStyle name="Heading 1 2 3 2 2 3 2 2 4 3 2" xfId="30035" xr:uid="{00000000-0005-0000-0000-000096730000}"/>
    <cellStyle name="Heading 1 2 3 2 2 3 2 2 5" xfId="30036" xr:uid="{00000000-0005-0000-0000-000097730000}"/>
    <cellStyle name="Heading 1 2 3 2 2 3 2 3" xfId="30037" xr:uid="{00000000-0005-0000-0000-000098730000}"/>
    <cellStyle name="Heading 1 2 3 2 2 3 2 3 2" xfId="30038" xr:uid="{00000000-0005-0000-0000-000099730000}"/>
    <cellStyle name="Heading 1 2 3 2 2 3 2 3 2 2" xfId="30039" xr:uid="{00000000-0005-0000-0000-00009A730000}"/>
    <cellStyle name="Heading 1 2 3 2 2 3 2 3 2 2 2" xfId="30040" xr:uid="{00000000-0005-0000-0000-00009B730000}"/>
    <cellStyle name="Heading 1 2 3 2 2 3 2 3 2 2 3" xfId="30041" xr:uid="{00000000-0005-0000-0000-00009C730000}"/>
    <cellStyle name="Heading 1 2 3 2 2 3 2 3 2 2 3 2" xfId="30042" xr:uid="{00000000-0005-0000-0000-00009D730000}"/>
    <cellStyle name="Heading 1 2 3 2 2 3 2 3 2 2 4" xfId="30043" xr:uid="{00000000-0005-0000-0000-00009E730000}"/>
    <cellStyle name="Heading 1 2 3 2 2 3 2 3 2 3" xfId="30044" xr:uid="{00000000-0005-0000-0000-00009F730000}"/>
    <cellStyle name="Heading 1 2 3 2 2 3 2 3 2 3 2" xfId="30045" xr:uid="{00000000-0005-0000-0000-0000A0730000}"/>
    <cellStyle name="Heading 1 2 3 2 2 3 2 3 2 3 2 2" xfId="30046" xr:uid="{00000000-0005-0000-0000-0000A1730000}"/>
    <cellStyle name="Heading 1 2 3 2 2 3 2 3 2 4" xfId="30047" xr:uid="{00000000-0005-0000-0000-0000A2730000}"/>
    <cellStyle name="Heading 1 2 3 2 2 3 2 3 2 5" xfId="30048" xr:uid="{00000000-0005-0000-0000-0000A3730000}"/>
    <cellStyle name="Heading 1 2 3 2 2 3 2 3 2 6" xfId="30049" xr:uid="{00000000-0005-0000-0000-0000A4730000}"/>
    <cellStyle name="Heading 1 2 3 2 2 3 2 3 2 7" xfId="30050" xr:uid="{00000000-0005-0000-0000-0000A5730000}"/>
    <cellStyle name="Heading 1 2 3 2 2 3 2 3 3" xfId="30051" xr:uid="{00000000-0005-0000-0000-0000A6730000}"/>
    <cellStyle name="Heading 1 2 3 2 2 3 2 3 3 2" xfId="30052" xr:uid="{00000000-0005-0000-0000-0000A7730000}"/>
    <cellStyle name="Heading 1 2 3 2 2 3 2 3 3 3" xfId="30053" xr:uid="{00000000-0005-0000-0000-0000A8730000}"/>
    <cellStyle name="Heading 1 2 3 2 2 3 2 3 3 3 2" xfId="30054" xr:uid="{00000000-0005-0000-0000-0000A9730000}"/>
    <cellStyle name="Heading 1 2 3 2 2 3 2 3 3 4" xfId="30055" xr:uid="{00000000-0005-0000-0000-0000AA730000}"/>
    <cellStyle name="Heading 1 2 3 2 2 3 2 3 4" xfId="30056" xr:uid="{00000000-0005-0000-0000-0000AB730000}"/>
    <cellStyle name="Heading 1 2 3 2 2 3 2 3 4 2" xfId="30057" xr:uid="{00000000-0005-0000-0000-0000AC730000}"/>
    <cellStyle name="Heading 1 2 3 2 2 3 2 3 4 2 2" xfId="30058" xr:uid="{00000000-0005-0000-0000-0000AD730000}"/>
    <cellStyle name="Heading 1 2 3 2 2 3 2 3 5" xfId="30059" xr:uid="{00000000-0005-0000-0000-0000AE730000}"/>
    <cellStyle name="Heading 1 2 3 2 2 3 2 3 6" xfId="30060" xr:uid="{00000000-0005-0000-0000-0000AF730000}"/>
    <cellStyle name="Heading 1 2 3 2 2 3 2 3 7" xfId="30061" xr:uid="{00000000-0005-0000-0000-0000B0730000}"/>
    <cellStyle name="Heading 1 2 3 2 2 3 2 3 8" xfId="30062" xr:uid="{00000000-0005-0000-0000-0000B1730000}"/>
    <cellStyle name="Heading 1 2 3 2 2 3 2 4" xfId="30063" xr:uid="{00000000-0005-0000-0000-0000B2730000}"/>
    <cellStyle name="Heading 1 2 3 2 2 3 2 4 2" xfId="30064" xr:uid="{00000000-0005-0000-0000-0000B3730000}"/>
    <cellStyle name="Heading 1 2 3 2 2 3 2 4 2 2" xfId="30065" xr:uid="{00000000-0005-0000-0000-0000B4730000}"/>
    <cellStyle name="Heading 1 2 3 2 2 3 2 4 2 3" xfId="30066" xr:uid="{00000000-0005-0000-0000-0000B5730000}"/>
    <cellStyle name="Heading 1 2 3 2 2 3 2 4 2 3 2" xfId="30067" xr:uid="{00000000-0005-0000-0000-0000B6730000}"/>
    <cellStyle name="Heading 1 2 3 2 2 3 2 4 2 4" xfId="30068" xr:uid="{00000000-0005-0000-0000-0000B7730000}"/>
    <cellStyle name="Heading 1 2 3 2 2 3 2 4 3" xfId="30069" xr:uid="{00000000-0005-0000-0000-0000B8730000}"/>
    <cellStyle name="Heading 1 2 3 2 2 3 2 4 3 2" xfId="30070" xr:uid="{00000000-0005-0000-0000-0000B9730000}"/>
    <cellStyle name="Heading 1 2 3 2 2 3 2 4 3 2 2" xfId="30071" xr:uid="{00000000-0005-0000-0000-0000BA730000}"/>
    <cellStyle name="Heading 1 2 3 2 2 3 2 4 4" xfId="30072" xr:uid="{00000000-0005-0000-0000-0000BB730000}"/>
    <cellStyle name="Heading 1 2 3 2 2 3 2 4 5" xfId="30073" xr:uid="{00000000-0005-0000-0000-0000BC730000}"/>
    <cellStyle name="Heading 1 2 3 2 2 3 2 4 6" xfId="30074" xr:uid="{00000000-0005-0000-0000-0000BD730000}"/>
    <cellStyle name="Heading 1 2 3 2 2 3 2 4 7" xfId="30075" xr:uid="{00000000-0005-0000-0000-0000BE730000}"/>
    <cellStyle name="Heading 1 2 3 2 2 3 2 5" xfId="30076" xr:uid="{00000000-0005-0000-0000-0000BF730000}"/>
    <cellStyle name="Heading 1 2 3 2 2 3 2 5 2" xfId="30077" xr:uid="{00000000-0005-0000-0000-0000C0730000}"/>
    <cellStyle name="Heading 1 2 3 2 2 3 2 5 3" xfId="30078" xr:uid="{00000000-0005-0000-0000-0000C1730000}"/>
    <cellStyle name="Heading 1 2 3 2 2 3 2 5 3 2" xfId="30079" xr:uid="{00000000-0005-0000-0000-0000C2730000}"/>
    <cellStyle name="Heading 1 2 3 2 2 3 2 6" xfId="30080" xr:uid="{00000000-0005-0000-0000-0000C3730000}"/>
    <cellStyle name="Heading 1 2 3 2 2 3 2 7" xfId="30081" xr:uid="{00000000-0005-0000-0000-0000C4730000}"/>
    <cellStyle name="Heading 1 2 3 2 2 3 2 8" xfId="30082" xr:uid="{00000000-0005-0000-0000-0000C5730000}"/>
    <cellStyle name="Heading 1 2 3 2 2 3 2 9" xfId="30083" xr:uid="{00000000-0005-0000-0000-0000C6730000}"/>
    <cellStyle name="Heading 1 2 3 2 2 3 3" xfId="30084" xr:uid="{00000000-0005-0000-0000-0000C7730000}"/>
    <cellStyle name="Heading 1 2 3 2 2 3 3 2" xfId="30085" xr:uid="{00000000-0005-0000-0000-0000C8730000}"/>
    <cellStyle name="Heading 1 2 3 2 2 3 3 2 2" xfId="30086" xr:uid="{00000000-0005-0000-0000-0000C9730000}"/>
    <cellStyle name="Heading 1 2 3 2 2 3 3 2 2 2" xfId="30087" xr:uid="{00000000-0005-0000-0000-0000CA730000}"/>
    <cellStyle name="Heading 1 2 3 2 2 3 3 2 2 2 2" xfId="30088" xr:uid="{00000000-0005-0000-0000-0000CB730000}"/>
    <cellStyle name="Heading 1 2 3 2 2 3 3 2 2 2 3" xfId="30089" xr:uid="{00000000-0005-0000-0000-0000CC730000}"/>
    <cellStyle name="Heading 1 2 3 2 2 3 3 2 2 2 3 2" xfId="30090" xr:uid="{00000000-0005-0000-0000-0000CD730000}"/>
    <cellStyle name="Heading 1 2 3 2 2 3 3 2 2 2 4" xfId="30091" xr:uid="{00000000-0005-0000-0000-0000CE730000}"/>
    <cellStyle name="Heading 1 2 3 2 2 3 3 2 2 3" xfId="30092" xr:uid="{00000000-0005-0000-0000-0000CF730000}"/>
    <cellStyle name="Heading 1 2 3 2 2 3 3 2 2 3 2" xfId="30093" xr:uid="{00000000-0005-0000-0000-0000D0730000}"/>
    <cellStyle name="Heading 1 2 3 2 2 3 3 2 2 3 2 2" xfId="30094" xr:uid="{00000000-0005-0000-0000-0000D1730000}"/>
    <cellStyle name="Heading 1 2 3 2 2 3 3 2 2 4" xfId="30095" xr:uid="{00000000-0005-0000-0000-0000D2730000}"/>
    <cellStyle name="Heading 1 2 3 2 2 3 3 2 2 5" xfId="30096" xr:uid="{00000000-0005-0000-0000-0000D3730000}"/>
    <cellStyle name="Heading 1 2 3 2 2 3 3 2 2 6" xfId="30097" xr:uid="{00000000-0005-0000-0000-0000D4730000}"/>
    <cellStyle name="Heading 1 2 3 2 2 3 3 2 2 7" xfId="30098" xr:uid="{00000000-0005-0000-0000-0000D5730000}"/>
    <cellStyle name="Heading 1 2 3 2 2 3 3 2 3" xfId="30099" xr:uid="{00000000-0005-0000-0000-0000D6730000}"/>
    <cellStyle name="Heading 1 2 3 2 2 3 3 2 3 2" xfId="30100" xr:uid="{00000000-0005-0000-0000-0000D7730000}"/>
    <cellStyle name="Heading 1 2 3 2 2 3 3 2 3 3" xfId="30101" xr:uid="{00000000-0005-0000-0000-0000D8730000}"/>
    <cellStyle name="Heading 1 2 3 2 2 3 3 2 3 3 2" xfId="30102" xr:uid="{00000000-0005-0000-0000-0000D9730000}"/>
    <cellStyle name="Heading 1 2 3 2 2 3 3 2 3 4" xfId="30103" xr:uid="{00000000-0005-0000-0000-0000DA730000}"/>
    <cellStyle name="Heading 1 2 3 2 2 3 3 2 4" xfId="30104" xr:uid="{00000000-0005-0000-0000-0000DB730000}"/>
    <cellStyle name="Heading 1 2 3 2 2 3 3 2 4 2" xfId="30105" xr:uid="{00000000-0005-0000-0000-0000DC730000}"/>
    <cellStyle name="Heading 1 2 3 2 2 3 3 2 4 2 2" xfId="30106" xr:uid="{00000000-0005-0000-0000-0000DD730000}"/>
    <cellStyle name="Heading 1 2 3 2 2 3 3 2 5" xfId="30107" xr:uid="{00000000-0005-0000-0000-0000DE730000}"/>
    <cellStyle name="Heading 1 2 3 2 2 3 3 2 6" xfId="30108" xr:uid="{00000000-0005-0000-0000-0000DF730000}"/>
    <cellStyle name="Heading 1 2 3 2 2 3 3 2 7" xfId="30109" xr:uid="{00000000-0005-0000-0000-0000E0730000}"/>
    <cellStyle name="Heading 1 2 3 2 2 3 3 2 8" xfId="30110" xr:uid="{00000000-0005-0000-0000-0000E1730000}"/>
    <cellStyle name="Heading 1 2 3 2 2 3 3 3" xfId="30111" xr:uid="{00000000-0005-0000-0000-0000E2730000}"/>
    <cellStyle name="Heading 1 2 3 2 2 3 3 3 2" xfId="30112" xr:uid="{00000000-0005-0000-0000-0000E3730000}"/>
    <cellStyle name="Heading 1 2 3 2 2 3 3 3 2 2" xfId="30113" xr:uid="{00000000-0005-0000-0000-0000E4730000}"/>
    <cellStyle name="Heading 1 2 3 2 2 3 3 3 2 3" xfId="30114" xr:uid="{00000000-0005-0000-0000-0000E5730000}"/>
    <cellStyle name="Heading 1 2 3 2 2 3 3 3 2 3 2" xfId="30115" xr:uid="{00000000-0005-0000-0000-0000E6730000}"/>
    <cellStyle name="Heading 1 2 3 2 2 3 3 3 2 4" xfId="30116" xr:uid="{00000000-0005-0000-0000-0000E7730000}"/>
    <cellStyle name="Heading 1 2 3 2 2 3 3 3 3" xfId="30117" xr:uid="{00000000-0005-0000-0000-0000E8730000}"/>
    <cellStyle name="Heading 1 2 3 2 2 3 3 3 3 2" xfId="30118" xr:uid="{00000000-0005-0000-0000-0000E9730000}"/>
    <cellStyle name="Heading 1 2 3 2 2 3 3 3 3 2 2" xfId="30119" xr:uid="{00000000-0005-0000-0000-0000EA730000}"/>
    <cellStyle name="Heading 1 2 3 2 2 3 3 3 4" xfId="30120" xr:uid="{00000000-0005-0000-0000-0000EB730000}"/>
    <cellStyle name="Heading 1 2 3 2 2 3 3 3 5" xfId="30121" xr:uid="{00000000-0005-0000-0000-0000EC730000}"/>
    <cellStyle name="Heading 1 2 3 2 2 3 3 3 6" xfId="30122" xr:uid="{00000000-0005-0000-0000-0000ED730000}"/>
    <cellStyle name="Heading 1 2 3 2 2 3 3 3 7" xfId="30123" xr:uid="{00000000-0005-0000-0000-0000EE730000}"/>
    <cellStyle name="Heading 1 2 3 2 2 3 3 4" xfId="30124" xr:uid="{00000000-0005-0000-0000-0000EF730000}"/>
    <cellStyle name="Heading 1 2 3 2 2 3 3 4 2" xfId="30125" xr:uid="{00000000-0005-0000-0000-0000F0730000}"/>
    <cellStyle name="Heading 1 2 3 2 2 3 3 4 3" xfId="30126" xr:uid="{00000000-0005-0000-0000-0000F1730000}"/>
    <cellStyle name="Heading 1 2 3 2 2 3 3 4 3 2" xfId="30127" xr:uid="{00000000-0005-0000-0000-0000F2730000}"/>
    <cellStyle name="Heading 1 2 3 2 2 3 3 5" xfId="30128" xr:uid="{00000000-0005-0000-0000-0000F3730000}"/>
    <cellStyle name="Heading 1 2 3 2 2 3 4" xfId="30129" xr:uid="{00000000-0005-0000-0000-0000F4730000}"/>
    <cellStyle name="Heading 1 2 3 2 2 3 4 2" xfId="30130" xr:uid="{00000000-0005-0000-0000-0000F5730000}"/>
    <cellStyle name="Heading 1 2 3 2 2 3 4 2 2" xfId="30131" xr:uid="{00000000-0005-0000-0000-0000F6730000}"/>
    <cellStyle name="Heading 1 2 3 2 2 3 4 2 2 2" xfId="30132" xr:uid="{00000000-0005-0000-0000-0000F7730000}"/>
    <cellStyle name="Heading 1 2 3 2 2 3 4 2 2 2 2" xfId="30133" xr:uid="{00000000-0005-0000-0000-0000F8730000}"/>
    <cellStyle name="Heading 1 2 3 2 2 3 4 2 2 2 2 2" xfId="30134" xr:uid="{00000000-0005-0000-0000-0000F9730000}"/>
    <cellStyle name="Heading 1 2 3 2 2 3 4 2 2 2 2 3" xfId="30135" xr:uid="{00000000-0005-0000-0000-0000FA730000}"/>
    <cellStyle name="Heading 1 2 3 2 2 3 4 2 2 2 2 3 2" xfId="30136" xr:uid="{00000000-0005-0000-0000-0000FB730000}"/>
    <cellStyle name="Heading 1 2 3 2 2 3 4 2 2 2 2 4" xfId="30137" xr:uid="{00000000-0005-0000-0000-0000FC730000}"/>
    <cellStyle name="Heading 1 2 3 2 2 3 4 2 2 2 3" xfId="30138" xr:uid="{00000000-0005-0000-0000-0000FD730000}"/>
    <cellStyle name="Heading 1 2 3 2 2 3 4 2 2 2 3 2" xfId="30139" xr:uid="{00000000-0005-0000-0000-0000FE730000}"/>
    <cellStyle name="Heading 1 2 3 2 2 3 4 2 2 2 3 2 2" xfId="30140" xr:uid="{00000000-0005-0000-0000-0000FF730000}"/>
    <cellStyle name="Heading 1 2 3 2 2 3 4 2 2 2 4" xfId="30141" xr:uid="{00000000-0005-0000-0000-000000740000}"/>
    <cellStyle name="Heading 1 2 3 2 2 3 4 2 2 2 5" xfId="30142" xr:uid="{00000000-0005-0000-0000-000001740000}"/>
    <cellStyle name="Heading 1 2 3 2 2 3 4 2 2 2 6" xfId="30143" xr:uid="{00000000-0005-0000-0000-000002740000}"/>
    <cellStyle name="Heading 1 2 3 2 2 3 4 2 2 2 7" xfId="30144" xr:uid="{00000000-0005-0000-0000-000003740000}"/>
    <cellStyle name="Heading 1 2 3 2 2 3 4 2 2 3" xfId="30145" xr:uid="{00000000-0005-0000-0000-000004740000}"/>
    <cellStyle name="Heading 1 2 3 2 2 3 4 2 2 3 2" xfId="30146" xr:uid="{00000000-0005-0000-0000-000005740000}"/>
    <cellStyle name="Heading 1 2 3 2 2 3 4 2 2 3 3" xfId="30147" xr:uid="{00000000-0005-0000-0000-000006740000}"/>
    <cellStyle name="Heading 1 2 3 2 2 3 4 2 2 3 3 2" xfId="30148" xr:uid="{00000000-0005-0000-0000-000007740000}"/>
    <cellStyle name="Heading 1 2 3 2 2 3 4 2 2 3 4" xfId="30149" xr:uid="{00000000-0005-0000-0000-000008740000}"/>
    <cellStyle name="Heading 1 2 3 2 2 3 4 2 2 4" xfId="30150" xr:uid="{00000000-0005-0000-0000-000009740000}"/>
    <cellStyle name="Heading 1 2 3 2 2 3 4 2 2 4 2" xfId="30151" xr:uid="{00000000-0005-0000-0000-00000A740000}"/>
    <cellStyle name="Heading 1 2 3 2 2 3 4 2 2 4 2 2" xfId="30152" xr:uid="{00000000-0005-0000-0000-00000B740000}"/>
    <cellStyle name="Heading 1 2 3 2 2 3 4 2 2 5" xfId="30153" xr:uid="{00000000-0005-0000-0000-00000C740000}"/>
    <cellStyle name="Heading 1 2 3 2 2 3 4 2 2 6" xfId="30154" xr:uid="{00000000-0005-0000-0000-00000D740000}"/>
    <cellStyle name="Heading 1 2 3 2 2 3 4 2 2 7" xfId="30155" xr:uid="{00000000-0005-0000-0000-00000E740000}"/>
    <cellStyle name="Heading 1 2 3 2 2 3 4 2 2 8" xfId="30156" xr:uid="{00000000-0005-0000-0000-00000F740000}"/>
    <cellStyle name="Heading 1 2 3 2 2 3 4 2 3" xfId="30157" xr:uid="{00000000-0005-0000-0000-000010740000}"/>
    <cellStyle name="Heading 1 2 3 2 2 3 4 2 3 2" xfId="30158" xr:uid="{00000000-0005-0000-0000-000011740000}"/>
    <cellStyle name="Heading 1 2 3 2 2 3 4 2 3 2 2" xfId="30159" xr:uid="{00000000-0005-0000-0000-000012740000}"/>
    <cellStyle name="Heading 1 2 3 2 2 3 4 2 3 2 3" xfId="30160" xr:uid="{00000000-0005-0000-0000-000013740000}"/>
    <cellStyle name="Heading 1 2 3 2 2 3 4 2 3 2 3 2" xfId="30161" xr:uid="{00000000-0005-0000-0000-000014740000}"/>
    <cellStyle name="Heading 1 2 3 2 2 3 4 2 3 2 4" xfId="30162" xr:uid="{00000000-0005-0000-0000-000015740000}"/>
    <cellStyle name="Heading 1 2 3 2 2 3 4 2 3 3" xfId="30163" xr:uid="{00000000-0005-0000-0000-000016740000}"/>
    <cellStyle name="Heading 1 2 3 2 2 3 4 2 3 3 2" xfId="30164" xr:uid="{00000000-0005-0000-0000-000017740000}"/>
    <cellStyle name="Heading 1 2 3 2 2 3 4 2 3 3 2 2" xfId="30165" xr:uid="{00000000-0005-0000-0000-000018740000}"/>
    <cellStyle name="Heading 1 2 3 2 2 3 4 2 3 4" xfId="30166" xr:uid="{00000000-0005-0000-0000-000019740000}"/>
    <cellStyle name="Heading 1 2 3 2 2 3 4 2 3 5" xfId="30167" xr:uid="{00000000-0005-0000-0000-00001A740000}"/>
    <cellStyle name="Heading 1 2 3 2 2 3 4 2 3 6" xfId="30168" xr:uid="{00000000-0005-0000-0000-00001B740000}"/>
    <cellStyle name="Heading 1 2 3 2 2 3 4 2 3 7" xfId="30169" xr:uid="{00000000-0005-0000-0000-00001C740000}"/>
    <cellStyle name="Heading 1 2 3 2 2 3 4 2 4" xfId="30170" xr:uid="{00000000-0005-0000-0000-00001D740000}"/>
    <cellStyle name="Heading 1 2 3 2 2 3 4 2 4 2" xfId="30171" xr:uid="{00000000-0005-0000-0000-00001E740000}"/>
    <cellStyle name="Heading 1 2 3 2 2 3 4 2 4 3" xfId="30172" xr:uid="{00000000-0005-0000-0000-00001F740000}"/>
    <cellStyle name="Heading 1 2 3 2 2 3 4 2 4 3 2" xfId="30173" xr:uid="{00000000-0005-0000-0000-000020740000}"/>
    <cellStyle name="Heading 1 2 3 2 2 3 4 2 5" xfId="30174" xr:uid="{00000000-0005-0000-0000-000021740000}"/>
    <cellStyle name="Heading 1 2 3 2 2 3 4 3" xfId="30175" xr:uid="{00000000-0005-0000-0000-000022740000}"/>
    <cellStyle name="Heading 1 2 3 2 2 3 4 3 2" xfId="30176" xr:uid="{00000000-0005-0000-0000-000023740000}"/>
    <cellStyle name="Heading 1 2 3 2 2 3 4 3 2 2" xfId="30177" xr:uid="{00000000-0005-0000-0000-000024740000}"/>
    <cellStyle name="Heading 1 2 3 2 2 3 4 3 2 2 2" xfId="30178" xr:uid="{00000000-0005-0000-0000-000025740000}"/>
    <cellStyle name="Heading 1 2 3 2 2 3 4 3 2 2 3" xfId="30179" xr:uid="{00000000-0005-0000-0000-000026740000}"/>
    <cellStyle name="Heading 1 2 3 2 2 3 4 3 2 2 3 2" xfId="30180" xr:uid="{00000000-0005-0000-0000-000027740000}"/>
    <cellStyle name="Heading 1 2 3 2 2 3 4 3 2 2 4" xfId="30181" xr:uid="{00000000-0005-0000-0000-000028740000}"/>
    <cellStyle name="Heading 1 2 3 2 2 3 4 3 2 3" xfId="30182" xr:uid="{00000000-0005-0000-0000-000029740000}"/>
    <cellStyle name="Heading 1 2 3 2 2 3 4 3 2 3 2" xfId="30183" xr:uid="{00000000-0005-0000-0000-00002A740000}"/>
    <cellStyle name="Heading 1 2 3 2 2 3 4 3 2 3 2 2" xfId="30184" xr:uid="{00000000-0005-0000-0000-00002B740000}"/>
    <cellStyle name="Heading 1 2 3 2 2 3 4 3 2 4" xfId="30185" xr:uid="{00000000-0005-0000-0000-00002C740000}"/>
    <cellStyle name="Heading 1 2 3 2 2 3 4 3 2 5" xfId="30186" xr:uid="{00000000-0005-0000-0000-00002D740000}"/>
    <cellStyle name="Heading 1 2 3 2 2 3 4 3 2 6" xfId="30187" xr:uid="{00000000-0005-0000-0000-00002E740000}"/>
    <cellStyle name="Heading 1 2 3 2 2 3 4 3 2 7" xfId="30188" xr:uid="{00000000-0005-0000-0000-00002F740000}"/>
    <cellStyle name="Heading 1 2 3 2 2 3 4 3 3" xfId="30189" xr:uid="{00000000-0005-0000-0000-000030740000}"/>
    <cellStyle name="Heading 1 2 3 2 2 3 4 3 3 2" xfId="30190" xr:uid="{00000000-0005-0000-0000-000031740000}"/>
    <cellStyle name="Heading 1 2 3 2 2 3 4 3 3 3" xfId="30191" xr:uid="{00000000-0005-0000-0000-000032740000}"/>
    <cellStyle name="Heading 1 2 3 2 2 3 4 3 3 3 2" xfId="30192" xr:uid="{00000000-0005-0000-0000-000033740000}"/>
    <cellStyle name="Heading 1 2 3 2 2 3 4 3 3 4" xfId="30193" xr:uid="{00000000-0005-0000-0000-000034740000}"/>
    <cellStyle name="Heading 1 2 3 2 2 3 4 3 4" xfId="30194" xr:uid="{00000000-0005-0000-0000-000035740000}"/>
    <cellStyle name="Heading 1 2 3 2 2 3 4 3 4 2" xfId="30195" xr:uid="{00000000-0005-0000-0000-000036740000}"/>
    <cellStyle name="Heading 1 2 3 2 2 3 4 3 4 2 2" xfId="30196" xr:uid="{00000000-0005-0000-0000-000037740000}"/>
    <cellStyle name="Heading 1 2 3 2 2 3 4 3 5" xfId="30197" xr:uid="{00000000-0005-0000-0000-000038740000}"/>
    <cellStyle name="Heading 1 2 3 2 2 3 4 3 6" xfId="30198" xr:uid="{00000000-0005-0000-0000-000039740000}"/>
    <cellStyle name="Heading 1 2 3 2 2 3 4 3 7" xfId="30199" xr:uid="{00000000-0005-0000-0000-00003A740000}"/>
    <cellStyle name="Heading 1 2 3 2 2 3 4 3 8" xfId="30200" xr:uid="{00000000-0005-0000-0000-00003B740000}"/>
    <cellStyle name="Heading 1 2 3 2 2 3 4 4" xfId="30201" xr:uid="{00000000-0005-0000-0000-00003C740000}"/>
    <cellStyle name="Heading 1 2 3 2 2 3 4 4 2" xfId="30202" xr:uid="{00000000-0005-0000-0000-00003D740000}"/>
    <cellStyle name="Heading 1 2 3 2 2 3 4 4 2 2" xfId="30203" xr:uid="{00000000-0005-0000-0000-00003E740000}"/>
    <cellStyle name="Heading 1 2 3 2 2 3 4 4 2 3" xfId="30204" xr:uid="{00000000-0005-0000-0000-00003F740000}"/>
    <cellStyle name="Heading 1 2 3 2 2 3 4 4 2 3 2" xfId="30205" xr:uid="{00000000-0005-0000-0000-000040740000}"/>
    <cellStyle name="Heading 1 2 3 2 2 3 4 4 2 4" xfId="30206" xr:uid="{00000000-0005-0000-0000-000041740000}"/>
    <cellStyle name="Heading 1 2 3 2 2 3 4 4 3" xfId="30207" xr:uid="{00000000-0005-0000-0000-000042740000}"/>
    <cellStyle name="Heading 1 2 3 2 2 3 4 4 3 2" xfId="30208" xr:uid="{00000000-0005-0000-0000-000043740000}"/>
    <cellStyle name="Heading 1 2 3 2 2 3 4 4 3 2 2" xfId="30209" xr:uid="{00000000-0005-0000-0000-000044740000}"/>
    <cellStyle name="Heading 1 2 3 2 2 3 4 4 4" xfId="30210" xr:uid="{00000000-0005-0000-0000-000045740000}"/>
    <cellStyle name="Heading 1 2 3 2 2 3 4 4 5" xfId="30211" xr:uid="{00000000-0005-0000-0000-000046740000}"/>
    <cellStyle name="Heading 1 2 3 2 2 3 4 4 6" xfId="30212" xr:uid="{00000000-0005-0000-0000-000047740000}"/>
    <cellStyle name="Heading 1 2 3 2 2 3 4 4 7" xfId="30213" xr:uid="{00000000-0005-0000-0000-000048740000}"/>
    <cellStyle name="Heading 1 2 3 2 2 3 4 5" xfId="30214" xr:uid="{00000000-0005-0000-0000-000049740000}"/>
    <cellStyle name="Heading 1 2 3 2 2 3 4 5 2" xfId="30215" xr:uid="{00000000-0005-0000-0000-00004A740000}"/>
    <cellStyle name="Heading 1 2 3 2 2 3 4 5 3" xfId="30216" xr:uid="{00000000-0005-0000-0000-00004B740000}"/>
    <cellStyle name="Heading 1 2 3 2 2 3 4 5 3 2" xfId="30217" xr:uid="{00000000-0005-0000-0000-00004C740000}"/>
    <cellStyle name="Heading 1 2 3 2 2 3 4 6" xfId="30218" xr:uid="{00000000-0005-0000-0000-00004D740000}"/>
    <cellStyle name="Heading 1 2 3 2 2 3 4 7" xfId="30219" xr:uid="{00000000-0005-0000-0000-00004E740000}"/>
    <cellStyle name="Heading 1 2 3 2 2 3 4 8" xfId="30220" xr:uid="{00000000-0005-0000-0000-00004F740000}"/>
    <cellStyle name="Heading 1 2 3 2 2 3 4 9" xfId="30221" xr:uid="{00000000-0005-0000-0000-000050740000}"/>
    <cellStyle name="Heading 1 2 3 2 2 3 5" xfId="30222" xr:uid="{00000000-0005-0000-0000-000051740000}"/>
    <cellStyle name="Heading 1 2 3 2 2 3 5 2" xfId="30223" xr:uid="{00000000-0005-0000-0000-000052740000}"/>
    <cellStyle name="Heading 1 2 3 2 2 3 5 2 2" xfId="30224" xr:uid="{00000000-0005-0000-0000-000053740000}"/>
    <cellStyle name="Heading 1 2 3 2 2 3 5 2 2 2" xfId="30225" xr:uid="{00000000-0005-0000-0000-000054740000}"/>
    <cellStyle name="Heading 1 2 3 2 2 3 5 2 2 3" xfId="30226" xr:uid="{00000000-0005-0000-0000-000055740000}"/>
    <cellStyle name="Heading 1 2 3 2 2 3 5 2 2 3 2" xfId="30227" xr:uid="{00000000-0005-0000-0000-000056740000}"/>
    <cellStyle name="Heading 1 2 3 2 2 3 5 2 2 4" xfId="30228" xr:uid="{00000000-0005-0000-0000-000057740000}"/>
    <cellStyle name="Heading 1 2 3 2 2 3 5 2 3" xfId="30229" xr:uid="{00000000-0005-0000-0000-000058740000}"/>
    <cellStyle name="Heading 1 2 3 2 2 3 5 2 3 2" xfId="30230" xr:uid="{00000000-0005-0000-0000-000059740000}"/>
    <cellStyle name="Heading 1 2 3 2 2 3 5 2 3 2 2" xfId="30231" xr:uid="{00000000-0005-0000-0000-00005A740000}"/>
    <cellStyle name="Heading 1 2 3 2 2 3 5 2 4" xfId="30232" xr:uid="{00000000-0005-0000-0000-00005B740000}"/>
    <cellStyle name="Heading 1 2 3 2 2 3 5 2 5" xfId="30233" xr:uid="{00000000-0005-0000-0000-00005C740000}"/>
    <cellStyle name="Heading 1 2 3 2 2 3 5 2 6" xfId="30234" xr:uid="{00000000-0005-0000-0000-00005D740000}"/>
    <cellStyle name="Heading 1 2 3 2 2 3 5 2 7" xfId="30235" xr:uid="{00000000-0005-0000-0000-00005E740000}"/>
    <cellStyle name="Heading 1 2 3 2 2 3 5 3" xfId="30236" xr:uid="{00000000-0005-0000-0000-00005F740000}"/>
    <cellStyle name="Heading 1 2 3 2 2 3 5 3 2" xfId="30237" xr:uid="{00000000-0005-0000-0000-000060740000}"/>
    <cellStyle name="Heading 1 2 3 2 2 3 5 3 3" xfId="30238" xr:uid="{00000000-0005-0000-0000-000061740000}"/>
    <cellStyle name="Heading 1 2 3 2 2 3 5 3 3 2" xfId="30239" xr:uid="{00000000-0005-0000-0000-000062740000}"/>
    <cellStyle name="Heading 1 2 3 2 2 3 5 3 4" xfId="30240" xr:uid="{00000000-0005-0000-0000-000063740000}"/>
    <cellStyle name="Heading 1 2 3 2 2 3 5 4" xfId="30241" xr:uid="{00000000-0005-0000-0000-000064740000}"/>
    <cellStyle name="Heading 1 2 3 2 2 3 5 4 2" xfId="30242" xr:uid="{00000000-0005-0000-0000-000065740000}"/>
    <cellStyle name="Heading 1 2 3 2 2 3 5 4 2 2" xfId="30243" xr:uid="{00000000-0005-0000-0000-000066740000}"/>
    <cellStyle name="Heading 1 2 3 2 2 3 5 5" xfId="30244" xr:uid="{00000000-0005-0000-0000-000067740000}"/>
    <cellStyle name="Heading 1 2 3 2 2 3 5 6" xfId="30245" xr:uid="{00000000-0005-0000-0000-000068740000}"/>
    <cellStyle name="Heading 1 2 3 2 2 3 5 7" xfId="30246" xr:uid="{00000000-0005-0000-0000-000069740000}"/>
    <cellStyle name="Heading 1 2 3 2 2 3 5 8" xfId="30247" xr:uid="{00000000-0005-0000-0000-00006A740000}"/>
    <cellStyle name="Heading 1 2 3 2 2 3 6" xfId="30248" xr:uid="{00000000-0005-0000-0000-00006B740000}"/>
    <cellStyle name="Heading 1 2 3 2 2 3 6 2" xfId="30249" xr:uid="{00000000-0005-0000-0000-00006C740000}"/>
    <cellStyle name="Heading 1 2 3 2 2 3 6 2 2" xfId="30250" xr:uid="{00000000-0005-0000-0000-00006D740000}"/>
    <cellStyle name="Heading 1 2 3 2 2 3 6 2 3" xfId="30251" xr:uid="{00000000-0005-0000-0000-00006E740000}"/>
    <cellStyle name="Heading 1 2 3 2 2 3 6 2 3 2" xfId="30252" xr:uid="{00000000-0005-0000-0000-00006F740000}"/>
    <cellStyle name="Heading 1 2 3 2 2 3 6 2 4" xfId="30253" xr:uid="{00000000-0005-0000-0000-000070740000}"/>
    <cellStyle name="Heading 1 2 3 2 2 3 6 3" xfId="30254" xr:uid="{00000000-0005-0000-0000-000071740000}"/>
    <cellStyle name="Heading 1 2 3 2 2 3 6 3 2" xfId="30255" xr:uid="{00000000-0005-0000-0000-000072740000}"/>
    <cellStyle name="Heading 1 2 3 2 2 3 6 3 2 2" xfId="30256" xr:uid="{00000000-0005-0000-0000-000073740000}"/>
    <cellStyle name="Heading 1 2 3 2 2 3 6 4" xfId="30257" xr:uid="{00000000-0005-0000-0000-000074740000}"/>
    <cellStyle name="Heading 1 2 3 2 2 3 6 5" xfId="30258" xr:uid="{00000000-0005-0000-0000-000075740000}"/>
    <cellStyle name="Heading 1 2 3 2 2 3 6 6" xfId="30259" xr:uid="{00000000-0005-0000-0000-000076740000}"/>
    <cellStyle name="Heading 1 2 3 2 2 3 6 7" xfId="30260" xr:uid="{00000000-0005-0000-0000-000077740000}"/>
    <cellStyle name="Heading 1 2 3 2 2 3 7" xfId="30261" xr:uid="{00000000-0005-0000-0000-000078740000}"/>
    <cellStyle name="Heading 1 2 3 2 2 3 7 2" xfId="30262" xr:uid="{00000000-0005-0000-0000-000079740000}"/>
    <cellStyle name="Heading 1 2 3 2 2 3 7 3" xfId="30263" xr:uid="{00000000-0005-0000-0000-00007A740000}"/>
    <cellStyle name="Heading 1 2 3 2 2 3 7 3 2" xfId="30264" xr:uid="{00000000-0005-0000-0000-00007B740000}"/>
    <cellStyle name="Heading 1 2 3 2 2 3 8" xfId="30265" xr:uid="{00000000-0005-0000-0000-00007C740000}"/>
    <cellStyle name="Heading 1 2 3 2 2 3 9" xfId="30266" xr:uid="{00000000-0005-0000-0000-00007D740000}"/>
    <cellStyle name="Heading 1 2 3 2 2 4" xfId="30267" xr:uid="{00000000-0005-0000-0000-00007E740000}"/>
    <cellStyle name="Heading 1 2 3 2 2 4 2" xfId="30268" xr:uid="{00000000-0005-0000-0000-00007F740000}"/>
    <cellStyle name="Heading 1 2 3 2 2 4 2 2" xfId="30269" xr:uid="{00000000-0005-0000-0000-000080740000}"/>
    <cellStyle name="Heading 1 2 3 2 2 4 2 2 2" xfId="30270" xr:uid="{00000000-0005-0000-0000-000081740000}"/>
    <cellStyle name="Heading 1 2 3 2 2 4 2 2 2 2" xfId="30271" xr:uid="{00000000-0005-0000-0000-000082740000}"/>
    <cellStyle name="Heading 1 2 3 2 2 4 2 2 2 2 2" xfId="30272" xr:uid="{00000000-0005-0000-0000-000083740000}"/>
    <cellStyle name="Heading 1 2 3 2 2 4 2 2 2 2 3" xfId="30273" xr:uid="{00000000-0005-0000-0000-000084740000}"/>
    <cellStyle name="Heading 1 2 3 2 2 4 2 2 2 2 3 2" xfId="30274" xr:uid="{00000000-0005-0000-0000-000085740000}"/>
    <cellStyle name="Heading 1 2 3 2 2 4 2 2 2 2 4" xfId="30275" xr:uid="{00000000-0005-0000-0000-000086740000}"/>
    <cellStyle name="Heading 1 2 3 2 2 4 2 2 2 3" xfId="30276" xr:uid="{00000000-0005-0000-0000-000087740000}"/>
    <cellStyle name="Heading 1 2 3 2 2 4 2 2 2 3 2" xfId="30277" xr:uid="{00000000-0005-0000-0000-000088740000}"/>
    <cellStyle name="Heading 1 2 3 2 2 4 2 2 2 3 2 2" xfId="30278" xr:uid="{00000000-0005-0000-0000-000089740000}"/>
    <cellStyle name="Heading 1 2 3 2 2 4 2 2 2 4" xfId="30279" xr:uid="{00000000-0005-0000-0000-00008A740000}"/>
    <cellStyle name="Heading 1 2 3 2 2 4 2 2 2 5" xfId="30280" xr:uid="{00000000-0005-0000-0000-00008B740000}"/>
    <cellStyle name="Heading 1 2 3 2 2 4 2 2 2 6" xfId="30281" xr:uid="{00000000-0005-0000-0000-00008C740000}"/>
    <cellStyle name="Heading 1 2 3 2 2 4 2 2 2 7" xfId="30282" xr:uid="{00000000-0005-0000-0000-00008D740000}"/>
    <cellStyle name="Heading 1 2 3 2 2 4 2 2 3" xfId="30283" xr:uid="{00000000-0005-0000-0000-00008E740000}"/>
    <cellStyle name="Heading 1 2 3 2 2 4 2 2 3 2" xfId="30284" xr:uid="{00000000-0005-0000-0000-00008F740000}"/>
    <cellStyle name="Heading 1 2 3 2 2 4 2 2 3 3" xfId="30285" xr:uid="{00000000-0005-0000-0000-000090740000}"/>
    <cellStyle name="Heading 1 2 3 2 2 4 2 2 3 3 2" xfId="30286" xr:uid="{00000000-0005-0000-0000-000091740000}"/>
    <cellStyle name="Heading 1 2 3 2 2 4 2 2 3 4" xfId="30287" xr:uid="{00000000-0005-0000-0000-000092740000}"/>
    <cellStyle name="Heading 1 2 3 2 2 4 2 2 4" xfId="30288" xr:uid="{00000000-0005-0000-0000-000093740000}"/>
    <cellStyle name="Heading 1 2 3 2 2 4 2 2 4 2" xfId="30289" xr:uid="{00000000-0005-0000-0000-000094740000}"/>
    <cellStyle name="Heading 1 2 3 2 2 4 2 2 4 2 2" xfId="30290" xr:uid="{00000000-0005-0000-0000-000095740000}"/>
    <cellStyle name="Heading 1 2 3 2 2 4 2 2 5" xfId="30291" xr:uid="{00000000-0005-0000-0000-000096740000}"/>
    <cellStyle name="Heading 1 2 3 2 2 4 2 2 6" xfId="30292" xr:uid="{00000000-0005-0000-0000-000097740000}"/>
    <cellStyle name="Heading 1 2 3 2 2 4 2 2 7" xfId="30293" xr:uid="{00000000-0005-0000-0000-000098740000}"/>
    <cellStyle name="Heading 1 2 3 2 2 4 2 2 8" xfId="30294" xr:uid="{00000000-0005-0000-0000-000099740000}"/>
    <cellStyle name="Heading 1 2 3 2 2 4 2 3" xfId="30295" xr:uid="{00000000-0005-0000-0000-00009A740000}"/>
    <cellStyle name="Heading 1 2 3 2 2 4 2 3 2" xfId="30296" xr:uid="{00000000-0005-0000-0000-00009B740000}"/>
    <cellStyle name="Heading 1 2 3 2 2 4 2 3 2 2" xfId="30297" xr:uid="{00000000-0005-0000-0000-00009C740000}"/>
    <cellStyle name="Heading 1 2 3 2 2 4 2 3 2 3" xfId="30298" xr:uid="{00000000-0005-0000-0000-00009D740000}"/>
    <cellStyle name="Heading 1 2 3 2 2 4 2 3 2 3 2" xfId="30299" xr:uid="{00000000-0005-0000-0000-00009E740000}"/>
    <cellStyle name="Heading 1 2 3 2 2 4 2 3 2 4" xfId="30300" xr:uid="{00000000-0005-0000-0000-00009F740000}"/>
    <cellStyle name="Heading 1 2 3 2 2 4 2 3 3" xfId="30301" xr:uid="{00000000-0005-0000-0000-0000A0740000}"/>
    <cellStyle name="Heading 1 2 3 2 2 4 2 3 3 2" xfId="30302" xr:uid="{00000000-0005-0000-0000-0000A1740000}"/>
    <cellStyle name="Heading 1 2 3 2 2 4 2 3 3 2 2" xfId="30303" xr:uid="{00000000-0005-0000-0000-0000A2740000}"/>
    <cellStyle name="Heading 1 2 3 2 2 4 2 3 4" xfId="30304" xr:uid="{00000000-0005-0000-0000-0000A3740000}"/>
    <cellStyle name="Heading 1 2 3 2 2 4 2 3 5" xfId="30305" xr:uid="{00000000-0005-0000-0000-0000A4740000}"/>
    <cellStyle name="Heading 1 2 3 2 2 4 2 3 6" xfId="30306" xr:uid="{00000000-0005-0000-0000-0000A5740000}"/>
    <cellStyle name="Heading 1 2 3 2 2 4 2 3 7" xfId="30307" xr:uid="{00000000-0005-0000-0000-0000A6740000}"/>
    <cellStyle name="Heading 1 2 3 2 2 4 2 4" xfId="30308" xr:uid="{00000000-0005-0000-0000-0000A7740000}"/>
    <cellStyle name="Heading 1 2 3 2 2 4 2 4 2" xfId="30309" xr:uid="{00000000-0005-0000-0000-0000A8740000}"/>
    <cellStyle name="Heading 1 2 3 2 2 4 2 4 3" xfId="30310" xr:uid="{00000000-0005-0000-0000-0000A9740000}"/>
    <cellStyle name="Heading 1 2 3 2 2 4 2 4 3 2" xfId="30311" xr:uid="{00000000-0005-0000-0000-0000AA740000}"/>
    <cellStyle name="Heading 1 2 3 2 2 4 2 5" xfId="30312" xr:uid="{00000000-0005-0000-0000-0000AB740000}"/>
    <cellStyle name="Heading 1 2 3 2 2 4 3" xfId="30313" xr:uid="{00000000-0005-0000-0000-0000AC740000}"/>
    <cellStyle name="Heading 1 2 3 2 2 4 3 2" xfId="30314" xr:uid="{00000000-0005-0000-0000-0000AD740000}"/>
    <cellStyle name="Heading 1 2 3 2 2 4 3 2 2" xfId="30315" xr:uid="{00000000-0005-0000-0000-0000AE740000}"/>
    <cellStyle name="Heading 1 2 3 2 2 4 3 2 2 2" xfId="30316" xr:uid="{00000000-0005-0000-0000-0000AF740000}"/>
    <cellStyle name="Heading 1 2 3 2 2 4 3 2 2 3" xfId="30317" xr:uid="{00000000-0005-0000-0000-0000B0740000}"/>
    <cellStyle name="Heading 1 2 3 2 2 4 3 2 2 3 2" xfId="30318" xr:uid="{00000000-0005-0000-0000-0000B1740000}"/>
    <cellStyle name="Heading 1 2 3 2 2 4 3 2 2 4" xfId="30319" xr:uid="{00000000-0005-0000-0000-0000B2740000}"/>
    <cellStyle name="Heading 1 2 3 2 2 4 3 2 3" xfId="30320" xr:uid="{00000000-0005-0000-0000-0000B3740000}"/>
    <cellStyle name="Heading 1 2 3 2 2 4 3 2 3 2" xfId="30321" xr:uid="{00000000-0005-0000-0000-0000B4740000}"/>
    <cellStyle name="Heading 1 2 3 2 2 4 3 2 3 2 2" xfId="30322" xr:uid="{00000000-0005-0000-0000-0000B5740000}"/>
    <cellStyle name="Heading 1 2 3 2 2 4 3 2 4" xfId="30323" xr:uid="{00000000-0005-0000-0000-0000B6740000}"/>
    <cellStyle name="Heading 1 2 3 2 2 4 3 2 5" xfId="30324" xr:uid="{00000000-0005-0000-0000-0000B7740000}"/>
    <cellStyle name="Heading 1 2 3 2 2 4 3 2 6" xfId="30325" xr:uid="{00000000-0005-0000-0000-0000B8740000}"/>
    <cellStyle name="Heading 1 2 3 2 2 4 3 2 7" xfId="30326" xr:uid="{00000000-0005-0000-0000-0000B9740000}"/>
    <cellStyle name="Heading 1 2 3 2 2 4 3 3" xfId="30327" xr:uid="{00000000-0005-0000-0000-0000BA740000}"/>
    <cellStyle name="Heading 1 2 3 2 2 4 3 3 2" xfId="30328" xr:uid="{00000000-0005-0000-0000-0000BB740000}"/>
    <cellStyle name="Heading 1 2 3 2 2 4 3 3 3" xfId="30329" xr:uid="{00000000-0005-0000-0000-0000BC740000}"/>
    <cellStyle name="Heading 1 2 3 2 2 4 3 3 3 2" xfId="30330" xr:uid="{00000000-0005-0000-0000-0000BD740000}"/>
    <cellStyle name="Heading 1 2 3 2 2 4 3 3 4" xfId="30331" xr:uid="{00000000-0005-0000-0000-0000BE740000}"/>
    <cellStyle name="Heading 1 2 3 2 2 4 3 4" xfId="30332" xr:uid="{00000000-0005-0000-0000-0000BF740000}"/>
    <cellStyle name="Heading 1 2 3 2 2 4 3 4 2" xfId="30333" xr:uid="{00000000-0005-0000-0000-0000C0740000}"/>
    <cellStyle name="Heading 1 2 3 2 2 4 3 4 2 2" xfId="30334" xr:uid="{00000000-0005-0000-0000-0000C1740000}"/>
    <cellStyle name="Heading 1 2 3 2 2 4 3 5" xfId="30335" xr:uid="{00000000-0005-0000-0000-0000C2740000}"/>
    <cellStyle name="Heading 1 2 3 2 2 4 3 6" xfId="30336" xr:uid="{00000000-0005-0000-0000-0000C3740000}"/>
    <cellStyle name="Heading 1 2 3 2 2 4 3 7" xfId="30337" xr:uid="{00000000-0005-0000-0000-0000C4740000}"/>
    <cellStyle name="Heading 1 2 3 2 2 4 3 8" xfId="30338" xr:uid="{00000000-0005-0000-0000-0000C5740000}"/>
    <cellStyle name="Heading 1 2 3 2 2 4 4" xfId="30339" xr:uid="{00000000-0005-0000-0000-0000C6740000}"/>
    <cellStyle name="Heading 1 2 3 2 2 4 4 2" xfId="30340" xr:uid="{00000000-0005-0000-0000-0000C7740000}"/>
    <cellStyle name="Heading 1 2 3 2 2 4 4 2 2" xfId="30341" xr:uid="{00000000-0005-0000-0000-0000C8740000}"/>
    <cellStyle name="Heading 1 2 3 2 2 4 4 2 3" xfId="30342" xr:uid="{00000000-0005-0000-0000-0000C9740000}"/>
    <cellStyle name="Heading 1 2 3 2 2 4 4 2 3 2" xfId="30343" xr:uid="{00000000-0005-0000-0000-0000CA740000}"/>
    <cellStyle name="Heading 1 2 3 2 2 4 4 2 4" xfId="30344" xr:uid="{00000000-0005-0000-0000-0000CB740000}"/>
    <cellStyle name="Heading 1 2 3 2 2 4 4 3" xfId="30345" xr:uid="{00000000-0005-0000-0000-0000CC740000}"/>
    <cellStyle name="Heading 1 2 3 2 2 4 4 3 2" xfId="30346" xr:uid="{00000000-0005-0000-0000-0000CD740000}"/>
    <cellStyle name="Heading 1 2 3 2 2 4 4 3 2 2" xfId="30347" xr:uid="{00000000-0005-0000-0000-0000CE740000}"/>
    <cellStyle name="Heading 1 2 3 2 2 4 4 4" xfId="30348" xr:uid="{00000000-0005-0000-0000-0000CF740000}"/>
    <cellStyle name="Heading 1 2 3 2 2 4 4 5" xfId="30349" xr:uid="{00000000-0005-0000-0000-0000D0740000}"/>
    <cellStyle name="Heading 1 2 3 2 2 4 4 6" xfId="30350" xr:uid="{00000000-0005-0000-0000-0000D1740000}"/>
    <cellStyle name="Heading 1 2 3 2 2 4 4 7" xfId="30351" xr:uid="{00000000-0005-0000-0000-0000D2740000}"/>
    <cellStyle name="Heading 1 2 3 2 2 4 5" xfId="30352" xr:uid="{00000000-0005-0000-0000-0000D3740000}"/>
    <cellStyle name="Heading 1 2 3 2 2 4 5 2" xfId="30353" xr:uid="{00000000-0005-0000-0000-0000D4740000}"/>
    <cellStyle name="Heading 1 2 3 2 2 4 5 3" xfId="30354" xr:uid="{00000000-0005-0000-0000-0000D5740000}"/>
    <cellStyle name="Heading 1 2 3 2 2 4 5 3 2" xfId="30355" xr:uid="{00000000-0005-0000-0000-0000D6740000}"/>
    <cellStyle name="Heading 1 2 3 2 2 4 6" xfId="30356" xr:uid="{00000000-0005-0000-0000-0000D7740000}"/>
    <cellStyle name="Heading 1 2 3 2 2 4 7" xfId="30357" xr:uid="{00000000-0005-0000-0000-0000D8740000}"/>
    <cellStyle name="Heading 1 2 3 2 2 4 8" xfId="30358" xr:uid="{00000000-0005-0000-0000-0000D9740000}"/>
    <cellStyle name="Heading 1 2 3 2 2 4 9" xfId="30359" xr:uid="{00000000-0005-0000-0000-0000DA740000}"/>
    <cellStyle name="Heading 1 2 3 2 2 5" xfId="30360" xr:uid="{00000000-0005-0000-0000-0000DB740000}"/>
    <cellStyle name="Heading 1 2 3 2 2 5 2" xfId="30361" xr:uid="{00000000-0005-0000-0000-0000DC740000}"/>
    <cellStyle name="Heading 1 2 3 2 2 5 2 2" xfId="30362" xr:uid="{00000000-0005-0000-0000-0000DD740000}"/>
    <cellStyle name="Heading 1 2 3 2 2 5 2 2 2" xfId="30363" xr:uid="{00000000-0005-0000-0000-0000DE740000}"/>
    <cellStyle name="Heading 1 2 3 2 2 5 2 2 2 2" xfId="30364" xr:uid="{00000000-0005-0000-0000-0000DF740000}"/>
    <cellStyle name="Heading 1 2 3 2 2 5 2 2 2 2 2" xfId="30365" xr:uid="{00000000-0005-0000-0000-0000E0740000}"/>
    <cellStyle name="Heading 1 2 3 2 2 5 2 2 2 2 3" xfId="30366" xr:uid="{00000000-0005-0000-0000-0000E1740000}"/>
    <cellStyle name="Heading 1 2 3 2 2 5 2 2 2 2 3 2" xfId="30367" xr:uid="{00000000-0005-0000-0000-0000E2740000}"/>
    <cellStyle name="Heading 1 2 3 2 2 5 2 2 2 2 4" xfId="30368" xr:uid="{00000000-0005-0000-0000-0000E3740000}"/>
    <cellStyle name="Heading 1 2 3 2 2 5 2 2 2 3" xfId="30369" xr:uid="{00000000-0005-0000-0000-0000E4740000}"/>
    <cellStyle name="Heading 1 2 3 2 2 5 2 2 2 3 2" xfId="30370" xr:uid="{00000000-0005-0000-0000-0000E5740000}"/>
    <cellStyle name="Heading 1 2 3 2 2 5 2 2 2 3 2 2" xfId="30371" xr:uid="{00000000-0005-0000-0000-0000E6740000}"/>
    <cellStyle name="Heading 1 2 3 2 2 5 2 2 2 4" xfId="30372" xr:uid="{00000000-0005-0000-0000-0000E7740000}"/>
    <cellStyle name="Heading 1 2 3 2 2 5 2 2 2 5" xfId="30373" xr:uid="{00000000-0005-0000-0000-0000E8740000}"/>
    <cellStyle name="Heading 1 2 3 2 2 5 2 2 2 6" xfId="30374" xr:uid="{00000000-0005-0000-0000-0000E9740000}"/>
    <cellStyle name="Heading 1 2 3 2 2 5 2 2 2 7" xfId="30375" xr:uid="{00000000-0005-0000-0000-0000EA740000}"/>
    <cellStyle name="Heading 1 2 3 2 2 5 2 2 3" xfId="30376" xr:uid="{00000000-0005-0000-0000-0000EB740000}"/>
    <cellStyle name="Heading 1 2 3 2 2 5 2 2 3 2" xfId="30377" xr:uid="{00000000-0005-0000-0000-0000EC740000}"/>
    <cellStyle name="Heading 1 2 3 2 2 5 2 2 3 3" xfId="30378" xr:uid="{00000000-0005-0000-0000-0000ED740000}"/>
    <cellStyle name="Heading 1 2 3 2 2 5 2 2 3 3 2" xfId="30379" xr:uid="{00000000-0005-0000-0000-0000EE740000}"/>
    <cellStyle name="Heading 1 2 3 2 2 5 2 2 3 4" xfId="30380" xr:uid="{00000000-0005-0000-0000-0000EF740000}"/>
    <cellStyle name="Heading 1 2 3 2 2 5 2 2 4" xfId="30381" xr:uid="{00000000-0005-0000-0000-0000F0740000}"/>
    <cellStyle name="Heading 1 2 3 2 2 5 2 2 4 2" xfId="30382" xr:uid="{00000000-0005-0000-0000-0000F1740000}"/>
    <cellStyle name="Heading 1 2 3 2 2 5 2 2 4 2 2" xfId="30383" xr:uid="{00000000-0005-0000-0000-0000F2740000}"/>
    <cellStyle name="Heading 1 2 3 2 2 5 2 2 5" xfId="30384" xr:uid="{00000000-0005-0000-0000-0000F3740000}"/>
    <cellStyle name="Heading 1 2 3 2 2 5 2 2 6" xfId="30385" xr:uid="{00000000-0005-0000-0000-0000F4740000}"/>
    <cellStyle name="Heading 1 2 3 2 2 5 2 2 7" xfId="30386" xr:uid="{00000000-0005-0000-0000-0000F5740000}"/>
    <cellStyle name="Heading 1 2 3 2 2 5 2 2 8" xfId="30387" xr:uid="{00000000-0005-0000-0000-0000F6740000}"/>
    <cellStyle name="Heading 1 2 3 2 2 5 2 3" xfId="30388" xr:uid="{00000000-0005-0000-0000-0000F7740000}"/>
    <cellStyle name="Heading 1 2 3 2 2 5 2 3 2" xfId="30389" xr:uid="{00000000-0005-0000-0000-0000F8740000}"/>
    <cellStyle name="Heading 1 2 3 2 2 5 2 3 2 2" xfId="30390" xr:uid="{00000000-0005-0000-0000-0000F9740000}"/>
    <cellStyle name="Heading 1 2 3 2 2 5 2 3 2 3" xfId="30391" xr:uid="{00000000-0005-0000-0000-0000FA740000}"/>
    <cellStyle name="Heading 1 2 3 2 2 5 2 3 2 3 2" xfId="30392" xr:uid="{00000000-0005-0000-0000-0000FB740000}"/>
    <cellStyle name="Heading 1 2 3 2 2 5 2 3 2 4" xfId="30393" xr:uid="{00000000-0005-0000-0000-0000FC740000}"/>
    <cellStyle name="Heading 1 2 3 2 2 5 2 3 3" xfId="30394" xr:uid="{00000000-0005-0000-0000-0000FD740000}"/>
    <cellStyle name="Heading 1 2 3 2 2 5 2 3 3 2" xfId="30395" xr:uid="{00000000-0005-0000-0000-0000FE740000}"/>
    <cellStyle name="Heading 1 2 3 2 2 5 2 3 3 2 2" xfId="30396" xr:uid="{00000000-0005-0000-0000-0000FF740000}"/>
    <cellStyle name="Heading 1 2 3 2 2 5 2 3 4" xfId="30397" xr:uid="{00000000-0005-0000-0000-000000750000}"/>
    <cellStyle name="Heading 1 2 3 2 2 5 2 3 5" xfId="30398" xr:uid="{00000000-0005-0000-0000-000001750000}"/>
    <cellStyle name="Heading 1 2 3 2 2 5 2 3 6" xfId="30399" xr:uid="{00000000-0005-0000-0000-000002750000}"/>
    <cellStyle name="Heading 1 2 3 2 2 5 2 3 7" xfId="30400" xr:uid="{00000000-0005-0000-0000-000003750000}"/>
    <cellStyle name="Heading 1 2 3 2 2 5 2 4" xfId="30401" xr:uid="{00000000-0005-0000-0000-000004750000}"/>
    <cellStyle name="Heading 1 2 3 2 2 5 2 4 2" xfId="30402" xr:uid="{00000000-0005-0000-0000-000005750000}"/>
    <cellStyle name="Heading 1 2 3 2 2 5 2 4 3" xfId="30403" xr:uid="{00000000-0005-0000-0000-000006750000}"/>
    <cellStyle name="Heading 1 2 3 2 2 5 2 4 3 2" xfId="30404" xr:uid="{00000000-0005-0000-0000-000007750000}"/>
    <cellStyle name="Heading 1 2 3 2 2 5 2 5" xfId="30405" xr:uid="{00000000-0005-0000-0000-000008750000}"/>
    <cellStyle name="Heading 1 2 3 2 2 5 3" xfId="30406" xr:uid="{00000000-0005-0000-0000-000009750000}"/>
    <cellStyle name="Heading 1 2 3 2 2 5 3 2" xfId="30407" xr:uid="{00000000-0005-0000-0000-00000A750000}"/>
    <cellStyle name="Heading 1 2 3 2 2 5 3 2 2" xfId="30408" xr:uid="{00000000-0005-0000-0000-00000B750000}"/>
    <cellStyle name="Heading 1 2 3 2 2 5 3 2 2 2" xfId="30409" xr:uid="{00000000-0005-0000-0000-00000C750000}"/>
    <cellStyle name="Heading 1 2 3 2 2 5 3 2 2 3" xfId="30410" xr:uid="{00000000-0005-0000-0000-00000D750000}"/>
    <cellStyle name="Heading 1 2 3 2 2 5 3 2 2 3 2" xfId="30411" xr:uid="{00000000-0005-0000-0000-00000E750000}"/>
    <cellStyle name="Heading 1 2 3 2 2 5 3 2 2 4" xfId="30412" xr:uid="{00000000-0005-0000-0000-00000F750000}"/>
    <cellStyle name="Heading 1 2 3 2 2 5 3 2 3" xfId="30413" xr:uid="{00000000-0005-0000-0000-000010750000}"/>
    <cellStyle name="Heading 1 2 3 2 2 5 3 2 3 2" xfId="30414" xr:uid="{00000000-0005-0000-0000-000011750000}"/>
    <cellStyle name="Heading 1 2 3 2 2 5 3 2 3 2 2" xfId="30415" xr:uid="{00000000-0005-0000-0000-000012750000}"/>
    <cellStyle name="Heading 1 2 3 2 2 5 3 2 4" xfId="30416" xr:uid="{00000000-0005-0000-0000-000013750000}"/>
    <cellStyle name="Heading 1 2 3 2 2 5 3 2 5" xfId="30417" xr:uid="{00000000-0005-0000-0000-000014750000}"/>
    <cellStyle name="Heading 1 2 3 2 2 5 3 2 6" xfId="30418" xr:uid="{00000000-0005-0000-0000-000015750000}"/>
    <cellStyle name="Heading 1 2 3 2 2 5 3 2 7" xfId="30419" xr:uid="{00000000-0005-0000-0000-000016750000}"/>
    <cellStyle name="Heading 1 2 3 2 2 5 3 3" xfId="30420" xr:uid="{00000000-0005-0000-0000-000017750000}"/>
    <cellStyle name="Heading 1 2 3 2 2 5 3 3 2" xfId="30421" xr:uid="{00000000-0005-0000-0000-000018750000}"/>
    <cellStyle name="Heading 1 2 3 2 2 5 3 3 3" xfId="30422" xr:uid="{00000000-0005-0000-0000-000019750000}"/>
    <cellStyle name="Heading 1 2 3 2 2 5 3 3 3 2" xfId="30423" xr:uid="{00000000-0005-0000-0000-00001A750000}"/>
    <cellStyle name="Heading 1 2 3 2 2 5 3 3 4" xfId="30424" xr:uid="{00000000-0005-0000-0000-00001B750000}"/>
    <cellStyle name="Heading 1 2 3 2 2 5 3 4" xfId="30425" xr:uid="{00000000-0005-0000-0000-00001C750000}"/>
    <cellStyle name="Heading 1 2 3 2 2 5 3 4 2" xfId="30426" xr:uid="{00000000-0005-0000-0000-00001D750000}"/>
    <cellStyle name="Heading 1 2 3 2 2 5 3 4 2 2" xfId="30427" xr:uid="{00000000-0005-0000-0000-00001E750000}"/>
    <cellStyle name="Heading 1 2 3 2 2 5 3 5" xfId="30428" xr:uid="{00000000-0005-0000-0000-00001F750000}"/>
    <cellStyle name="Heading 1 2 3 2 2 5 3 6" xfId="30429" xr:uid="{00000000-0005-0000-0000-000020750000}"/>
    <cellStyle name="Heading 1 2 3 2 2 5 3 7" xfId="30430" xr:uid="{00000000-0005-0000-0000-000021750000}"/>
    <cellStyle name="Heading 1 2 3 2 2 5 3 8" xfId="30431" xr:uid="{00000000-0005-0000-0000-000022750000}"/>
    <cellStyle name="Heading 1 2 3 2 2 5 4" xfId="30432" xr:uid="{00000000-0005-0000-0000-000023750000}"/>
    <cellStyle name="Heading 1 2 3 2 2 5 4 2" xfId="30433" xr:uid="{00000000-0005-0000-0000-000024750000}"/>
    <cellStyle name="Heading 1 2 3 2 2 5 4 2 2" xfId="30434" xr:uid="{00000000-0005-0000-0000-000025750000}"/>
    <cellStyle name="Heading 1 2 3 2 2 5 4 2 3" xfId="30435" xr:uid="{00000000-0005-0000-0000-000026750000}"/>
    <cellStyle name="Heading 1 2 3 2 2 5 4 2 3 2" xfId="30436" xr:uid="{00000000-0005-0000-0000-000027750000}"/>
    <cellStyle name="Heading 1 2 3 2 2 5 4 2 4" xfId="30437" xr:uid="{00000000-0005-0000-0000-000028750000}"/>
    <cellStyle name="Heading 1 2 3 2 2 5 4 3" xfId="30438" xr:uid="{00000000-0005-0000-0000-000029750000}"/>
    <cellStyle name="Heading 1 2 3 2 2 5 4 3 2" xfId="30439" xr:uid="{00000000-0005-0000-0000-00002A750000}"/>
    <cellStyle name="Heading 1 2 3 2 2 5 4 3 2 2" xfId="30440" xr:uid="{00000000-0005-0000-0000-00002B750000}"/>
    <cellStyle name="Heading 1 2 3 2 2 5 4 4" xfId="30441" xr:uid="{00000000-0005-0000-0000-00002C750000}"/>
    <cellStyle name="Heading 1 2 3 2 2 5 4 5" xfId="30442" xr:uid="{00000000-0005-0000-0000-00002D750000}"/>
    <cellStyle name="Heading 1 2 3 2 2 5 4 6" xfId="30443" xr:uid="{00000000-0005-0000-0000-00002E750000}"/>
    <cellStyle name="Heading 1 2 3 2 2 5 4 7" xfId="30444" xr:uid="{00000000-0005-0000-0000-00002F750000}"/>
    <cellStyle name="Heading 1 2 3 2 2 5 5" xfId="30445" xr:uid="{00000000-0005-0000-0000-000030750000}"/>
    <cellStyle name="Heading 1 2 3 2 2 5 5 2" xfId="30446" xr:uid="{00000000-0005-0000-0000-000031750000}"/>
    <cellStyle name="Heading 1 2 3 2 2 5 5 3" xfId="30447" xr:uid="{00000000-0005-0000-0000-000032750000}"/>
    <cellStyle name="Heading 1 2 3 2 2 5 5 3 2" xfId="30448" xr:uid="{00000000-0005-0000-0000-000033750000}"/>
    <cellStyle name="Heading 1 2 3 2 2 5 6" xfId="30449" xr:uid="{00000000-0005-0000-0000-000034750000}"/>
    <cellStyle name="Heading 1 2 3 2 2 5 7" xfId="30450" xr:uid="{00000000-0005-0000-0000-000035750000}"/>
    <cellStyle name="Heading 1 2 3 2 2 5 8" xfId="30451" xr:uid="{00000000-0005-0000-0000-000036750000}"/>
    <cellStyle name="Heading 1 2 3 2 2 5 9" xfId="30452" xr:uid="{00000000-0005-0000-0000-000037750000}"/>
    <cellStyle name="Heading 1 2 3 2 2 6" xfId="30453" xr:uid="{00000000-0005-0000-0000-000038750000}"/>
    <cellStyle name="Heading 1 2 3 2 2 6 2" xfId="30454" xr:uid="{00000000-0005-0000-0000-000039750000}"/>
    <cellStyle name="Heading 1 2 3 2 2 6 2 2" xfId="30455" xr:uid="{00000000-0005-0000-0000-00003A750000}"/>
    <cellStyle name="Heading 1 2 3 2 2 6 2 2 2" xfId="30456" xr:uid="{00000000-0005-0000-0000-00003B750000}"/>
    <cellStyle name="Heading 1 2 3 2 2 6 2 2 3" xfId="30457" xr:uid="{00000000-0005-0000-0000-00003C750000}"/>
    <cellStyle name="Heading 1 2 3 2 2 6 2 2 3 2" xfId="30458" xr:uid="{00000000-0005-0000-0000-00003D750000}"/>
    <cellStyle name="Heading 1 2 3 2 2 6 2 2 4" xfId="30459" xr:uid="{00000000-0005-0000-0000-00003E750000}"/>
    <cellStyle name="Heading 1 2 3 2 2 6 2 3" xfId="30460" xr:uid="{00000000-0005-0000-0000-00003F750000}"/>
    <cellStyle name="Heading 1 2 3 2 2 6 2 3 2" xfId="30461" xr:uid="{00000000-0005-0000-0000-000040750000}"/>
    <cellStyle name="Heading 1 2 3 2 2 6 2 3 2 2" xfId="30462" xr:uid="{00000000-0005-0000-0000-000041750000}"/>
    <cellStyle name="Heading 1 2 3 2 2 6 2 4" xfId="30463" xr:uid="{00000000-0005-0000-0000-000042750000}"/>
    <cellStyle name="Heading 1 2 3 2 2 6 2 5" xfId="30464" xr:uid="{00000000-0005-0000-0000-000043750000}"/>
    <cellStyle name="Heading 1 2 3 2 2 6 2 6" xfId="30465" xr:uid="{00000000-0005-0000-0000-000044750000}"/>
    <cellStyle name="Heading 1 2 3 2 2 6 2 7" xfId="30466" xr:uid="{00000000-0005-0000-0000-000045750000}"/>
    <cellStyle name="Heading 1 2 3 2 2 6 3" xfId="30467" xr:uid="{00000000-0005-0000-0000-000046750000}"/>
    <cellStyle name="Heading 1 2 3 2 2 6 3 2" xfId="30468" xr:uid="{00000000-0005-0000-0000-000047750000}"/>
    <cellStyle name="Heading 1 2 3 2 2 6 3 3" xfId="30469" xr:uid="{00000000-0005-0000-0000-000048750000}"/>
    <cellStyle name="Heading 1 2 3 2 2 6 3 3 2" xfId="30470" xr:uid="{00000000-0005-0000-0000-000049750000}"/>
    <cellStyle name="Heading 1 2 3 2 2 6 3 4" xfId="30471" xr:uid="{00000000-0005-0000-0000-00004A750000}"/>
    <cellStyle name="Heading 1 2 3 2 2 6 4" xfId="30472" xr:uid="{00000000-0005-0000-0000-00004B750000}"/>
    <cellStyle name="Heading 1 2 3 2 2 6 4 2" xfId="30473" xr:uid="{00000000-0005-0000-0000-00004C750000}"/>
    <cellStyle name="Heading 1 2 3 2 2 6 4 2 2" xfId="30474" xr:uid="{00000000-0005-0000-0000-00004D750000}"/>
    <cellStyle name="Heading 1 2 3 2 2 6 5" xfId="30475" xr:uid="{00000000-0005-0000-0000-00004E750000}"/>
    <cellStyle name="Heading 1 2 3 2 2 6 6" xfId="30476" xr:uid="{00000000-0005-0000-0000-00004F750000}"/>
    <cellStyle name="Heading 1 2 3 2 2 6 7" xfId="30477" xr:uid="{00000000-0005-0000-0000-000050750000}"/>
    <cellStyle name="Heading 1 2 3 2 2 6 8" xfId="30478" xr:uid="{00000000-0005-0000-0000-000051750000}"/>
    <cellStyle name="Heading 1 2 3 2 2 7" xfId="30479" xr:uid="{00000000-0005-0000-0000-000052750000}"/>
    <cellStyle name="Heading 1 2 3 2 2 7 2" xfId="30480" xr:uid="{00000000-0005-0000-0000-000053750000}"/>
    <cellStyle name="Heading 1 2 3 2 2 7 2 2" xfId="30481" xr:uid="{00000000-0005-0000-0000-000054750000}"/>
    <cellStyle name="Heading 1 2 3 2 2 7 2 3" xfId="30482" xr:uid="{00000000-0005-0000-0000-000055750000}"/>
    <cellStyle name="Heading 1 2 3 2 2 7 2 3 2" xfId="30483" xr:uid="{00000000-0005-0000-0000-000056750000}"/>
    <cellStyle name="Heading 1 2 3 2 2 7 2 4" xfId="30484" xr:uid="{00000000-0005-0000-0000-000057750000}"/>
    <cellStyle name="Heading 1 2 3 2 2 7 3" xfId="30485" xr:uid="{00000000-0005-0000-0000-000058750000}"/>
    <cellStyle name="Heading 1 2 3 2 2 7 3 2" xfId="30486" xr:uid="{00000000-0005-0000-0000-000059750000}"/>
    <cellStyle name="Heading 1 2 3 2 2 7 3 2 2" xfId="30487" xr:uid="{00000000-0005-0000-0000-00005A750000}"/>
    <cellStyle name="Heading 1 2 3 2 2 7 4" xfId="30488" xr:uid="{00000000-0005-0000-0000-00005B750000}"/>
    <cellStyle name="Heading 1 2 3 2 2 7 5" xfId="30489" xr:uid="{00000000-0005-0000-0000-00005C750000}"/>
    <cellStyle name="Heading 1 2 3 2 2 7 6" xfId="30490" xr:uid="{00000000-0005-0000-0000-00005D750000}"/>
    <cellStyle name="Heading 1 2 3 2 2 7 7" xfId="30491" xr:uid="{00000000-0005-0000-0000-00005E750000}"/>
    <cellStyle name="Heading 1 2 3 2 2 8" xfId="30492" xr:uid="{00000000-0005-0000-0000-00005F750000}"/>
    <cellStyle name="Heading 1 2 3 2 2 8 2" xfId="30493" xr:uid="{00000000-0005-0000-0000-000060750000}"/>
    <cellStyle name="Heading 1 2 3 2 2 8 3" xfId="30494" xr:uid="{00000000-0005-0000-0000-000061750000}"/>
    <cellStyle name="Heading 1 2 3 2 2 8 3 2" xfId="30495" xr:uid="{00000000-0005-0000-0000-000062750000}"/>
    <cellStyle name="Heading 1 2 3 2 2 9" xfId="30496" xr:uid="{00000000-0005-0000-0000-000063750000}"/>
    <cellStyle name="Heading 1 2 3 2 3" xfId="183" xr:uid="{00000000-0005-0000-0000-000064750000}"/>
    <cellStyle name="Heading 1 2 3 2 3 10" xfId="30497" xr:uid="{00000000-0005-0000-0000-000065750000}"/>
    <cellStyle name="Heading 1 2 3 2 3 11" xfId="30498" xr:uid="{00000000-0005-0000-0000-000066750000}"/>
    <cellStyle name="Heading 1 2 3 2 3 2" xfId="30499" xr:uid="{00000000-0005-0000-0000-000067750000}"/>
    <cellStyle name="Heading 1 2 3 2 3 2 2" xfId="30500" xr:uid="{00000000-0005-0000-0000-000068750000}"/>
    <cellStyle name="Heading 1 2 3 2 3 2 2 2" xfId="30501" xr:uid="{00000000-0005-0000-0000-000069750000}"/>
    <cellStyle name="Heading 1 2 3 2 3 2 2 2 2" xfId="30502" xr:uid="{00000000-0005-0000-0000-00006A750000}"/>
    <cellStyle name="Heading 1 2 3 2 3 2 2 2 2 2" xfId="30503" xr:uid="{00000000-0005-0000-0000-00006B750000}"/>
    <cellStyle name="Heading 1 2 3 2 3 2 2 2 2 2 2" xfId="30504" xr:uid="{00000000-0005-0000-0000-00006C750000}"/>
    <cellStyle name="Heading 1 2 3 2 3 2 2 2 2 2 3" xfId="30505" xr:uid="{00000000-0005-0000-0000-00006D750000}"/>
    <cellStyle name="Heading 1 2 3 2 3 2 2 2 2 2 3 2" xfId="30506" xr:uid="{00000000-0005-0000-0000-00006E750000}"/>
    <cellStyle name="Heading 1 2 3 2 3 2 2 2 2 2 4" xfId="30507" xr:uid="{00000000-0005-0000-0000-00006F750000}"/>
    <cellStyle name="Heading 1 2 3 2 3 2 2 2 2 3" xfId="30508" xr:uid="{00000000-0005-0000-0000-000070750000}"/>
    <cellStyle name="Heading 1 2 3 2 3 2 2 2 2 3 2" xfId="30509" xr:uid="{00000000-0005-0000-0000-000071750000}"/>
    <cellStyle name="Heading 1 2 3 2 3 2 2 2 2 3 2 2" xfId="30510" xr:uid="{00000000-0005-0000-0000-000072750000}"/>
    <cellStyle name="Heading 1 2 3 2 3 2 2 2 2 4" xfId="30511" xr:uid="{00000000-0005-0000-0000-000073750000}"/>
    <cellStyle name="Heading 1 2 3 2 3 2 2 2 2 5" xfId="30512" xr:uid="{00000000-0005-0000-0000-000074750000}"/>
    <cellStyle name="Heading 1 2 3 2 3 2 2 2 2 6" xfId="30513" xr:uid="{00000000-0005-0000-0000-000075750000}"/>
    <cellStyle name="Heading 1 2 3 2 3 2 2 2 2 7" xfId="30514" xr:uid="{00000000-0005-0000-0000-000076750000}"/>
    <cellStyle name="Heading 1 2 3 2 3 2 2 2 3" xfId="30515" xr:uid="{00000000-0005-0000-0000-000077750000}"/>
    <cellStyle name="Heading 1 2 3 2 3 2 2 2 3 2" xfId="30516" xr:uid="{00000000-0005-0000-0000-000078750000}"/>
    <cellStyle name="Heading 1 2 3 2 3 2 2 2 3 3" xfId="30517" xr:uid="{00000000-0005-0000-0000-000079750000}"/>
    <cellStyle name="Heading 1 2 3 2 3 2 2 2 3 3 2" xfId="30518" xr:uid="{00000000-0005-0000-0000-00007A750000}"/>
    <cellStyle name="Heading 1 2 3 2 3 2 2 2 3 4" xfId="30519" xr:uid="{00000000-0005-0000-0000-00007B750000}"/>
    <cellStyle name="Heading 1 2 3 2 3 2 2 2 4" xfId="30520" xr:uid="{00000000-0005-0000-0000-00007C750000}"/>
    <cellStyle name="Heading 1 2 3 2 3 2 2 2 4 2" xfId="30521" xr:uid="{00000000-0005-0000-0000-00007D750000}"/>
    <cellStyle name="Heading 1 2 3 2 3 2 2 2 4 2 2" xfId="30522" xr:uid="{00000000-0005-0000-0000-00007E750000}"/>
    <cellStyle name="Heading 1 2 3 2 3 2 2 2 5" xfId="30523" xr:uid="{00000000-0005-0000-0000-00007F750000}"/>
    <cellStyle name="Heading 1 2 3 2 3 2 2 2 6" xfId="30524" xr:uid="{00000000-0005-0000-0000-000080750000}"/>
    <cellStyle name="Heading 1 2 3 2 3 2 2 2 7" xfId="30525" xr:uid="{00000000-0005-0000-0000-000081750000}"/>
    <cellStyle name="Heading 1 2 3 2 3 2 2 2 8" xfId="30526" xr:uid="{00000000-0005-0000-0000-000082750000}"/>
    <cellStyle name="Heading 1 2 3 2 3 2 2 3" xfId="30527" xr:uid="{00000000-0005-0000-0000-000083750000}"/>
    <cellStyle name="Heading 1 2 3 2 3 2 2 3 2" xfId="30528" xr:uid="{00000000-0005-0000-0000-000084750000}"/>
    <cellStyle name="Heading 1 2 3 2 3 2 2 3 2 2" xfId="30529" xr:uid="{00000000-0005-0000-0000-000085750000}"/>
    <cellStyle name="Heading 1 2 3 2 3 2 2 3 2 3" xfId="30530" xr:uid="{00000000-0005-0000-0000-000086750000}"/>
    <cellStyle name="Heading 1 2 3 2 3 2 2 3 2 3 2" xfId="30531" xr:uid="{00000000-0005-0000-0000-000087750000}"/>
    <cellStyle name="Heading 1 2 3 2 3 2 2 3 2 4" xfId="30532" xr:uid="{00000000-0005-0000-0000-000088750000}"/>
    <cellStyle name="Heading 1 2 3 2 3 2 2 3 3" xfId="30533" xr:uid="{00000000-0005-0000-0000-000089750000}"/>
    <cellStyle name="Heading 1 2 3 2 3 2 2 3 3 2" xfId="30534" xr:uid="{00000000-0005-0000-0000-00008A750000}"/>
    <cellStyle name="Heading 1 2 3 2 3 2 2 3 3 2 2" xfId="30535" xr:uid="{00000000-0005-0000-0000-00008B750000}"/>
    <cellStyle name="Heading 1 2 3 2 3 2 2 3 4" xfId="30536" xr:uid="{00000000-0005-0000-0000-00008C750000}"/>
    <cellStyle name="Heading 1 2 3 2 3 2 2 3 5" xfId="30537" xr:uid="{00000000-0005-0000-0000-00008D750000}"/>
    <cellStyle name="Heading 1 2 3 2 3 2 2 3 6" xfId="30538" xr:uid="{00000000-0005-0000-0000-00008E750000}"/>
    <cellStyle name="Heading 1 2 3 2 3 2 2 3 7" xfId="30539" xr:uid="{00000000-0005-0000-0000-00008F750000}"/>
    <cellStyle name="Heading 1 2 3 2 3 2 2 4" xfId="30540" xr:uid="{00000000-0005-0000-0000-000090750000}"/>
    <cellStyle name="Heading 1 2 3 2 3 2 2 4 2" xfId="30541" xr:uid="{00000000-0005-0000-0000-000091750000}"/>
    <cellStyle name="Heading 1 2 3 2 3 2 2 4 3" xfId="30542" xr:uid="{00000000-0005-0000-0000-000092750000}"/>
    <cellStyle name="Heading 1 2 3 2 3 2 2 4 3 2" xfId="30543" xr:uid="{00000000-0005-0000-0000-000093750000}"/>
    <cellStyle name="Heading 1 2 3 2 3 2 2 5" xfId="30544" xr:uid="{00000000-0005-0000-0000-000094750000}"/>
    <cellStyle name="Heading 1 2 3 2 3 2 3" xfId="30545" xr:uid="{00000000-0005-0000-0000-000095750000}"/>
    <cellStyle name="Heading 1 2 3 2 3 2 3 2" xfId="30546" xr:uid="{00000000-0005-0000-0000-000096750000}"/>
    <cellStyle name="Heading 1 2 3 2 3 2 3 2 2" xfId="30547" xr:uid="{00000000-0005-0000-0000-000097750000}"/>
    <cellStyle name="Heading 1 2 3 2 3 2 3 2 2 2" xfId="30548" xr:uid="{00000000-0005-0000-0000-000098750000}"/>
    <cellStyle name="Heading 1 2 3 2 3 2 3 2 2 3" xfId="30549" xr:uid="{00000000-0005-0000-0000-000099750000}"/>
    <cellStyle name="Heading 1 2 3 2 3 2 3 2 2 3 2" xfId="30550" xr:uid="{00000000-0005-0000-0000-00009A750000}"/>
    <cellStyle name="Heading 1 2 3 2 3 2 3 2 2 4" xfId="30551" xr:uid="{00000000-0005-0000-0000-00009B750000}"/>
    <cellStyle name="Heading 1 2 3 2 3 2 3 2 3" xfId="30552" xr:uid="{00000000-0005-0000-0000-00009C750000}"/>
    <cellStyle name="Heading 1 2 3 2 3 2 3 2 3 2" xfId="30553" xr:uid="{00000000-0005-0000-0000-00009D750000}"/>
    <cellStyle name="Heading 1 2 3 2 3 2 3 2 3 2 2" xfId="30554" xr:uid="{00000000-0005-0000-0000-00009E750000}"/>
    <cellStyle name="Heading 1 2 3 2 3 2 3 2 4" xfId="30555" xr:uid="{00000000-0005-0000-0000-00009F750000}"/>
    <cellStyle name="Heading 1 2 3 2 3 2 3 2 5" xfId="30556" xr:uid="{00000000-0005-0000-0000-0000A0750000}"/>
    <cellStyle name="Heading 1 2 3 2 3 2 3 2 6" xfId="30557" xr:uid="{00000000-0005-0000-0000-0000A1750000}"/>
    <cellStyle name="Heading 1 2 3 2 3 2 3 2 7" xfId="30558" xr:uid="{00000000-0005-0000-0000-0000A2750000}"/>
    <cellStyle name="Heading 1 2 3 2 3 2 3 3" xfId="30559" xr:uid="{00000000-0005-0000-0000-0000A3750000}"/>
    <cellStyle name="Heading 1 2 3 2 3 2 3 3 2" xfId="30560" xr:uid="{00000000-0005-0000-0000-0000A4750000}"/>
    <cellStyle name="Heading 1 2 3 2 3 2 3 3 3" xfId="30561" xr:uid="{00000000-0005-0000-0000-0000A5750000}"/>
    <cellStyle name="Heading 1 2 3 2 3 2 3 3 3 2" xfId="30562" xr:uid="{00000000-0005-0000-0000-0000A6750000}"/>
    <cellStyle name="Heading 1 2 3 2 3 2 3 3 4" xfId="30563" xr:uid="{00000000-0005-0000-0000-0000A7750000}"/>
    <cellStyle name="Heading 1 2 3 2 3 2 3 4" xfId="30564" xr:uid="{00000000-0005-0000-0000-0000A8750000}"/>
    <cellStyle name="Heading 1 2 3 2 3 2 3 4 2" xfId="30565" xr:uid="{00000000-0005-0000-0000-0000A9750000}"/>
    <cellStyle name="Heading 1 2 3 2 3 2 3 4 2 2" xfId="30566" xr:uid="{00000000-0005-0000-0000-0000AA750000}"/>
    <cellStyle name="Heading 1 2 3 2 3 2 3 5" xfId="30567" xr:uid="{00000000-0005-0000-0000-0000AB750000}"/>
    <cellStyle name="Heading 1 2 3 2 3 2 3 6" xfId="30568" xr:uid="{00000000-0005-0000-0000-0000AC750000}"/>
    <cellStyle name="Heading 1 2 3 2 3 2 3 7" xfId="30569" xr:uid="{00000000-0005-0000-0000-0000AD750000}"/>
    <cellStyle name="Heading 1 2 3 2 3 2 3 8" xfId="30570" xr:uid="{00000000-0005-0000-0000-0000AE750000}"/>
    <cellStyle name="Heading 1 2 3 2 3 2 4" xfId="30571" xr:uid="{00000000-0005-0000-0000-0000AF750000}"/>
    <cellStyle name="Heading 1 2 3 2 3 2 4 2" xfId="30572" xr:uid="{00000000-0005-0000-0000-0000B0750000}"/>
    <cellStyle name="Heading 1 2 3 2 3 2 4 2 2" xfId="30573" xr:uid="{00000000-0005-0000-0000-0000B1750000}"/>
    <cellStyle name="Heading 1 2 3 2 3 2 4 2 3" xfId="30574" xr:uid="{00000000-0005-0000-0000-0000B2750000}"/>
    <cellStyle name="Heading 1 2 3 2 3 2 4 2 3 2" xfId="30575" xr:uid="{00000000-0005-0000-0000-0000B3750000}"/>
    <cellStyle name="Heading 1 2 3 2 3 2 4 2 4" xfId="30576" xr:uid="{00000000-0005-0000-0000-0000B4750000}"/>
    <cellStyle name="Heading 1 2 3 2 3 2 4 3" xfId="30577" xr:uid="{00000000-0005-0000-0000-0000B5750000}"/>
    <cellStyle name="Heading 1 2 3 2 3 2 4 3 2" xfId="30578" xr:uid="{00000000-0005-0000-0000-0000B6750000}"/>
    <cellStyle name="Heading 1 2 3 2 3 2 4 3 2 2" xfId="30579" xr:uid="{00000000-0005-0000-0000-0000B7750000}"/>
    <cellStyle name="Heading 1 2 3 2 3 2 4 4" xfId="30580" xr:uid="{00000000-0005-0000-0000-0000B8750000}"/>
    <cellStyle name="Heading 1 2 3 2 3 2 4 5" xfId="30581" xr:uid="{00000000-0005-0000-0000-0000B9750000}"/>
    <cellStyle name="Heading 1 2 3 2 3 2 4 6" xfId="30582" xr:uid="{00000000-0005-0000-0000-0000BA750000}"/>
    <cellStyle name="Heading 1 2 3 2 3 2 4 7" xfId="30583" xr:uid="{00000000-0005-0000-0000-0000BB750000}"/>
    <cellStyle name="Heading 1 2 3 2 3 2 5" xfId="30584" xr:uid="{00000000-0005-0000-0000-0000BC750000}"/>
    <cellStyle name="Heading 1 2 3 2 3 2 5 2" xfId="30585" xr:uid="{00000000-0005-0000-0000-0000BD750000}"/>
    <cellStyle name="Heading 1 2 3 2 3 2 5 3" xfId="30586" xr:uid="{00000000-0005-0000-0000-0000BE750000}"/>
    <cellStyle name="Heading 1 2 3 2 3 2 5 3 2" xfId="30587" xr:uid="{00000000-0005-0000-0000-0000BF750000}"/>
    <cellStyle name="Heading 1 2 3 2 3 2 6" xfId="30588" xr:uid="{00000000-0005-0000-0000-0000C0750000}"/>
    <cellStyle name="Heading 1 2 3 2 3 2 7" xfId="30589" xr:uid="{00000000-0005-0000-0000-0000C1750000}"/>
    <cellStyle name="Heading 1 2 3 2 3 2 8" xfId="30590" xr:uid="{00000000-0005-0000-0000-0000C2750000}"/>
    <cellStyle name="Heading 1 2 3 2 3 2 9" xfId="30591" xr:uid="{00000000-0005-0000-0000-0000C3750000}"/>
    <cellStyle name="Heading 1 2 3 2 3 3" xfId="30592" xr:uid="{00000000-0005-0000-0000-0000C4750000}"/>
    <cellStyle name="Heading 1 2 3 2 3 3 2" xfId="30593" xr:uid="{00000000-0005-0000-0000-0000C5750000}"/>
    <cellStyle name="Heading 1 2 3 2 3 3 2 2" xfId="30594" xr:uid="{00000000-0005-0000-0000-0000C6750000}"/>
    <cellStyle name="Heading 1 2 3 2 3 3 2 2 2" xfId="30595" xr:uid="{00000000-0005-0000-0000-0000C7750000}"/>
    <cellStyle name="Heading 1 2 3 2 3 3 2 2 2 2" xfId="30596" xr:uid="{00000000-0005-0000-0000-0000C8750000}"/>
    <cellStyle name="Heading 1 2 3 2 3 3 2 2 2 3" xfId="30597" xr:uid="{00000000-0005-0000-0000-0000C9750000}"/>
    <cellStyle name="Heading 1 2 3 2 3 3 2 2 2 3 2" xfId="30598" xr:uid="{00000000-0005-0000-0000-0000CA750000}"/>
    <cellStyle name="Heading 1 2 3 2 3 3 2 2 2 4" xfId="30599" xr:uid="{00000000-0005-0000-0000-0000CB750000}"/>
    <cellStyle name="Heading 1 2 3 2 3 3 2 2 3" xfId="30600" xr:uid="{00000000-0005-0000-0000-0000CC750000}"/>
    <cellStyle name="Heading 1 2 3 2 3 3 2 2 3 2" xfId="30601" xr:uid="{00000000-0005-0000-0000-0000CD750000}"/>
    <cellStyle name="Heading 1 2 3 2 3 3 2 2 3 2 2" xfId="30602" xr:uid="{00000000-0005-0000-0000-0000CE750000}"/>
    <cellStyle name="Heading 1 2 3 2 3 3 2 2 4" xfId="30603" xr:uid="{00000000-0005-0000-0000-0000CF750000}"/>
    <cellStyle name="Heading 1 2 3 2 3 3 2 2 5" xfId="30604" xr:uid="{00000000-0005-0000-0000-0000D0750000}"/>
    <cellStyle name="Heading 1 2 3 2 3 3 2 2 6" xfId="30605" xr:uid="{00000000-0005-0000-0000-0000D1750000}"/>
    <cellStyle name="Heading 1 2 3 2 3 3 2 2 7" xfId="30606" xr:uid="{00000000-0005-0000-0000-0000D2750000}"/>
    <cellStyle name="Heading 1 2 3 2 3 3 2 3" xfId="30607" xr:uid="{00000000-0005-0000-0000-0000D3750000}"/>
    <cellStyle name="Heading 1 2 3 2 3 3 2 3 2" xfId="30608" xr:uid="{00000000-0005-0000-0000-0000D4750000}"/>
    <cellStyle name="Heading 1 2 3 2 3 3 2 3 3" xfId="30609" xr:uid="{00000000-0005-0000-0000-0000D5750000}"/>
    <cellStyle name="Heading 1 2 3 2 3 3 2 3 3 2" xfId="30610" xr:uid="{00000000-0005-0000-0000-0000D6750000}"/>
    <cellStyle name="Heading 1 2 3 2 3 3 2 3 4" xfId="30611" xr:uid="{00000000-0005-0000-0000-0000D7750000}"/>
    <cellStyle name="Heading 1 2 3 2 3 3 2 4" xfId="30612" xr:uid="{00000000-0005-0000-0000-0000D8750000}"/>
    <cellStyle name="Heading 1 2 3 2 3 3 2 4 2" xfId="30613" xr:uid="{00000000-0005-0000-0000-0000D9750000}"/>
    <cellStyle name="Heading 1 2 3 2 3 3 2 4 2 2" xfId="30614" xr:uid="{00000000-0005-0000-0000-0000DA750000}"/>
    <cellStyle name="Heading 1 2 3 2 3 3 2 5" xfId="30615" xr:uid="{00000000-0005-0000-0000-0000DB750000}"/>
    <cellStyle name="Heading 1 2 3 2 3 3 2 6" xfId="30616" xr:uid="{00000000-0005-0000-0000-0000DC750000}"/>
    <cellStyle name="Heading 1 2 3 2 3 3 2 7" xfId="30617" xr:uid="{00000000-0005-0000-0000-0000DD750000}"/>
    <cellStyle name="Heading 1 2 3 2 3 3 2 8" xfId="30618" xr:uid="{00000000-0005-0000-0000-0000DE750000}"/>
    <cellStyle name="Heading 1 2 3 2 3 3 3" xfId="30619" xr:uid="{00000000-0005-0000-0000-0000DF750000}"/>
    <cellStyle name="Heading 1 2 3 2 3 3 3 2" xfId="30620" xr:uid="{00000000-0005-0000-0000-0000E0750000}"/>
    <cellStyle name="Heading 1 2 3 2 3 3 3 2 2" xfId="30621" xr:uid="{00000000-0005-0000-0000-0000E1750000}"/>
    <cellStyle name="Heading 1 2 3 2 3 3 3 2 3" xfId="30622" xr:uid="{00000000-0005-0000-0000-0000E2750000}"/>
    <cellStyle name="Heading 1 2 3 2 3 3 3 2 3 2" xfId="30623" xr:uid="{00000000-0005-0000-0000-0000E3750000}"/>
    <cellStyle name="Heading 1 2 3 2 3 3 3 2 4" xfId="30624" xr:uid="{00000000-0005-0000-0000-0000E4750000}"/>
    <cellStyle name="Heading 1 2 3 2 3 3 3 3" xfId="30625" xr:uid="{00000000-0005-0000-0000-0000E5750000}"/>
    <cellStyle name="Heading 1 2 3 2 3 3 3 3 2" xfId="30626" xr:uid="{00000000-0005-0000-0000-0000E6750000}"/>
    <cellStyle name="Heading 1 2 3 2 3 3 3 3 2 2" xfId="30627" xr:uid="{00000000-0005-0000-0000-0000E7750000}"/>
    <cellStyle name="Heading 1 2 3 2 3 3 3 4" xfId="30628" xr:uid="{00000000-0005-0000-0000-0000E8750000}"/>
    <cellStyle name="Heading 1 2 3 2 3 3 3 5" xfId="30629" xr:uid="{00000000-0005-0000-0000-0000E9750000}"/>
    <cellStyle name="Heading 1 2 3 2 3 3 3 6" xfId="30630" xr:uid="{00000000-0005-0000-0000-0000EA750000}"/>
    <cellStyle name="Heading 1 2 3 2 3 3 3 7" xfId="30631" xr:uid="{00000000-0005-0000-0000-0000EB750000}"/>
    <cellStyle name="Heading 1 2 3 2 3 3 4" xfId="30632" xr:uid="{00000000-0005-0000-0000-0000EC750000}"/>
    <cellStyle name="Heading 1 2 3 2 3 3 4 2" xfId="30633" xr:uid="{00000000-0005-0000-0000-0000ED750000}"/>
    <cellStyle name="Heading 1 2 3 2 3 3 4 3" xfId="30634" xr:uid="{00000000-0005-0000-0000-0000EE750000}"/>
    <cellStyle name="Heading 1 2 3 2 3 3 4 3 2" xfId="30635" xr:uid="{00000000-0005-0000-0000-0000EF750000}"/>
    <cellStyle name="Heading 1 2 3 2 3 3 5" xfId="30636" xr:uid="{00000000-0005-0000-0000-0000F0750000}"/>
    <cellStyle name="Heading 1 2 3 2 3 4" xfId="30637" xr:uid="{00000000-0005-0000-0000-0000F1750000}"/>
    <cellStyle name="Heading 1 2 3 2 3 4 2" xfId="30638" xr:uid="{00000000-0005-0000-0000-0000F2750000}"/>
    <cellStyle name="Heading 1 2 3 2 3 4 2 2" xfId="30639" xr:uid="{00000000-0005-0000-0000-0000F3750000}"/>
    <cellStyle name="Heading 1 2 3 2 3 4 2 2 2" xfId="30640" xr:uid="{00000000-0005-0000-0000-0000F4750000}"/>
    <cellStyle name="Heading 1 2 3 2 3 4 2 2 2 2" xfId="30641" xr:uid="{00000000-0005-0000-0000-0000F5750000}"/>
    <cellStyle name="Heading 1 2 3 2 3 4 2 2 2 2 2" xfId="30642" xr:uid="{00000000-0005-0000-0000-0000F6750000}"/>
    <cellStyle name="Heading 1 2 3 2 3 4 2 2 2 2 3" xfId="30643" xr:uid="{00000000-0005-0000-0000-0000F7750000}"/>
    <cellStyle name="Heading 1 2 3 2 3 4 2 2 2 2 3 2" xfId="30644" xr:uid="{00000000-0005-0000-0000-0000F8750000}"/>
    <cellStyle name="Heading 1 2 3 2 3 4 2 2 2 2 4" xfId="30645" xr:uid="{00000000-0005-0000-0000-0000F9750000}"/>
    <cellStyle name="Heading 1 2 3 2 3 4 2 2 2 3" xfId="30646" xr:uid="{00000000-0005-0000-0000-0000FA750000}"/>
    <cellStyle name="Heading 1 2 3 2 3 4 2 2 2 3 2" xfId="30647" xr:uid="{00000000-0005-0000-0000-0000FB750000}"/>
    <cellStyle name="Heading 1 2 3 2 3 4 2 2 2 3 2 2" xfId="30648" xr:uid="{00000000-0005-0000-0000-0000FC750000}"/>
    <cellStyle name="Heading 1 2 3 2 3 4 2 2 2 4" xfId="30649" xr:uid="{00000000-0005-0000-0000-0000FD750000}"/>
    <cellStyle name="Heading 1 2 3 2 3 4 2 2 2 5" xfId="30650" xr:uid="{00000000-0005-0000-0000-0000FE750000}"/>
    <cellStyle name="Heading 1 2 3 2 3 4 2 2 2 6" xfId="30651" xr:uid="{00000000-0005-0000-0000-0000FF750000}"/>
    <cellStyle name="Heading 1 2 3 2 3 4 2 2 2 7" xfId="30652" xr:uid="{00000000-0005-0000-0000-000000760000}"/>
    <cellStyle name="Heading 1 2 3 2 3 4 2 2 3" xfId="30653" xr:uid="{00000000-0005-0000-0000-000001760000}"/>
    <cellStyle name="Heading 1 2 3 2 3 4 2 2 3 2" xfId="30654" xr:uid="{00000000-0005-0000-0000-000002760000}"/>
    <cellStyle name="Heading 1 2 3 2 3 4 2 2 3 3" xfId="30655" xr:uid="{00000000-0005-0000-0000-000003760000}"/>
    <cellStyle name="Heading 1 2 3 2 3 4 2 2 3 3 2" xfId="30656" xr:uid="{00000000-0005-0000-0000-000004760000}"/>
    <cellStyle name="Heading 1 2 3 2 3 4 2 2 3 4" xfId="30657" xr:uid="{00000000-0005-0000-0000-000005760000}"/>
    <cellStyle name="Heading 1 2 3 2 3 4 2 2 4" xfId="30658" xr:uid="{00000000-0005-0000-0000-000006760000}"/>
    <cellStyle name="Heading 1 2 3 2 3 4 2 2 4 2" xfId="30659" xr:uid="{00000000-0005-0000-0000-000007760000}"/>
    <cellStyle name="Heading 1 2 3 2 3 4 2 2 4 2 2" xfId="30660" xr:uid="{00000000-0005-0000-0000-000008760000}"/>
    <cellStyle name="Heading 1 2 3 2 3 4 2 2 5" xfId="30661" xr:uid="{00000000-0005-0000-0000-000009760000}"/>
    <cellStyle name="Heading 1 2 3 2 3 4 2 2 6" xfId="30662" xr:uid="{00000000-0005-0000-0000-00000A760000}"/>
    <cellStyle name="Heading 1 2 3 2 3 4 2 2 7" xfId="30663" xr:uid="{00000000-0005-0000-0000-00000B760000}"/>
    <cellStyle name="Heading 1 2 3 2 3 4 2 2 8" xfId="30664" xr:uid="{00000000-0005-0000-0000-00000C760000}"/>
    <cellStyle name="Heading 1 2 3 2 3 4 2 3" xfId="30665" xr:uid="{00000000-0005-0000-0000-00000D760000}"/>
    <cellStyle name="Heading 1 2 3 2 3 4 2 3 2" xfId="30666" xr:uid="{00000000-0005-0000-0000-00000E760000}"/>
    <cellStyle name="Heading 1 2 3 2 3 4 2 3 2 2" xfId="30667" xr:uid="{00000000-0005-0000-0000-00000F760000}"/>
    <cellStyle name="Heading 1 2 3 2 3 4 2 3 2 3" xfId="30668" xr:uid="{00000000-0005-0000-0000-000010760000}"/>
    <cellStyle name="Heading 1 2 3 2 3 4 2 3 2 3 2" xfId="30669" xr:uid="{00000000-0005-0000-0000-000011760000}"/>
    <cellStyle name="Heading 1 2 3 2 3 4 2 3 2 4" xfId="30670" xr:uid="{00000000-0005-0000-0000-000012760000}"/>
    <cellStyle name="Heading 1 2 3 2 3 4 2 3 3" xfId="30671" xr:uid="{00000000-0005-0000-0000-000013760000}"/>
    <cellStyle name="Heading 1 2 3 2 3 4 2 3 3 2" xfId="30672" xr:uid="{00000000-0005-0000-0000-000014760000}"/>
    <cellStyle name="Heading 1 2 3 2 3 4 2 3 3 2 2" xfId="30673" xr:uid="{00000000-0005-0000-0000-000015760000}"/>
    <cellStyle name="Heading 1 2 3 2 3 4 2 3 4" xfId="30674" xr:uid="{00000000-0005-0000-0000-000016760000}"/>
    <cellStyle name="Heading 1 2 3 2 3 4 2 3 5" xfId="30675" xr:uid="{00000000-0005-0000-0000-000017760000}"/>
    <cellStyle name="Heading 1 2 3 2 3 4 2 3 6" xfId="30676" xr:uid="{00000000-0005-0000-0000-000018760000}"/>
    <cellStyle name="Heading 1 2 3 2 3 4 2 3 7" xfId="30677" xr:uid="{00000000-0005-0000-0000-000019760000}"/>
    <cellStyle name="Heading 1 2 3 2 3 4 2 4" xfId="30678" xr:uid="{00000000-0005-0000-0000-00001A760000}"/>
    <cellStyle name="Heading 1 2 3 2 3 4 2 4 2" xfId="30679" xr:uid="{00000000-0005-0000-0000-00001B760000}"/>
    <cellStyle name="Heading 1 2 3 2 3 4 2 4 3" xfId="30680" xr:uid="{00000000-0005-0000-0000-00001C760000}"/>
    <cellStyle name="Heading 1 2 3 2 3 4 2 4 3 2" xfId="30681" xr:uid="{00000000-0005-0000-0000-00001D760000}"/>
    <cellStyle name="Heading 1 2 3 2 3 4 2 5" xfId="30682" xr:uid="{00000000-0005-0000-0000-00001E760000}"/>
    <cellStyle name="Heading 1 2 3 2 3 4 3" xfId="30683" xr:uid="{00000000-0005-0000-0000-00001F760000}"/>
    <cellStyle name="Heading 1 2 3 2 3 4 3 2" xfId="30684" xr:uid="{00000000-0005-0000-0000-000020760000}"/>
    <cellStyle name="Heading 1 2 3 2 3 4 3 2 2" xfId="30685" xr:uid="{00000000-0005-0000-0000-000021760000}"/>
    <cellStyle name="Heading 1 2 3 2 3 4 3 2 2 2" xfId="30686" xr:uid="{00000000-0005-0000-0000-000022760000}"/>
    <cellStyle name="Heading 1 2 3 2 3 4 3 2 2 3" xfId="30687" xr:uid="{00000000-0005-0000-0000-000023760000}"/>
    <cellStyle name="Heading 1 2 3 2 3 4 3 2 2 3 2" xfId="30688" xr:uid="{00000000-0005-0000-0000-000024760000}"/>
    <cellStyle name="Heading 1 2 3 2 3 4 3 2 2 4" xfId="30689" xr:uid="{00000000-0005-0000-0000-000025760000}"/>
    <cellStyle name="Heading 1 2 3 2 3 4 3 2 3" xfId="30690" xr:uid="{00000000-0005-0000-0000-000026760000}"/>
    <cellStyle name="Heading 1 2 3 2 3 4 3 2 3 2" xfId="30691" xr:uid="{00000000-0005-0000-0000-000027760000}"/>
    <cellStyle name="Heading 1 2 3 2 3 4 3 2 3 2 2" xfId="30692" xr:uid="{00000000-0005-0000-0000-000028760000}"/>
    <cellStyle name="Heading 1 2 3 2 3 4 3 2 4" xfId="30693" xr:uid="{00000000-0005-0000-0000-000029760000}"/>
    <cellStyle name="Heading 1 2 3 2 3 4 3 2 5" xfId="30694" xr:uid="{00000000-0005-0000-0000-00002A760000}"/>
    <cellStyle name="Heading 1 2 3 2 3 4 3 2 6" xfId="30695" xr:uid="{00000000-0005-0000-0000-00002B760000}"/>
    <cellStyle name="Heading 1 2 3 2 3 4 3 2 7" xfId="30696" xr:uid="{00000000-0005-0000-0000-00002C760000}"/>
    <cellStyle name="Heading 1 2 3 2 3 4 3 3" xfId="30697" xr:uid="{00000000-0005-0000-0000-00002D760000}"/>
    <cellStyle name="Heading 1 2 3 2 3 4 3 3 2" xfId="30698" xr:uid="{00000000-0005-0000-0000-00002E760000}"/>
    <cellStyle name="Heading 1 2 3 2 3 4 3 3 3" xfId="30699" xr:uid="{00000000-0005-0000-0000-00002F760000}"/>
    <cellStyle name="Heading 1 2 3 2 3 4 3 3 3 2" xfId="30700" xr:uid="{00000000-0005-0000-0000-000030760000}"/>
    <cellStyle name="Heading 1 2 3 2 3 4 3 3 4" xfId="30701" xr:uid="{00000000-0005-0000-0000-000031760000}"/>
    <cellStyle name="Heading 1 2 3 2 3 4 3 4" xfId="30702" xr:uid="{00000000-0005-0000-0000-000032760000}"/>
    <cellStyle name="Heading 1 2 3 2 3 4 3 4 2" xfId="30703" xr:uid="{00000000-0005-0000-0000-000033760000}"/>
    <cellStyle name="Heading 1 2 3 2 3 4 3 4 2 2" xfId="30704" xr:uid="{00000000-0005-0000-0000-000034760000}"/>
    <cellStyle name="Heading 1 2 3 2 3 4 3 5" xfId="30705" xr:uid="{00000000-0005-0000-0000-000035760000}"/>
    <cellStyle name="Heading 1 2 3 2 3 4 3 6" xfId="30706" xr:uid="{00000000-0005-0000-0000-000036760000}"/>
    <cellStyle name="Heading 1 2 3 2 3 4 3 7" xfId="30707" xr:uid="{00000000-0005-0000-0000-000037760000}"/>
    <cellStyle name="Heading 1 2 3 2 3 4 3 8" xfId="30708" xr:uid="{00000000-0005-0000-0000-000038760000}"/>
    <cellStyle name="Heading 1 2 3 2 3 4 4" xfId="30709" xr:uid="{00000000-0005-0000-0000-000039760000}"/>
    <cellStyle name="Heading 1 2 3 2 3 4 4 2" xfId="30710" xr:uid="{00000000-0005-0000-0000-00003A760000}"/>
    <cellStyle name="Heading 1 2 3 2 3 4 4 2 2" xfId="30711" xr:uid="{00000000-0005-0000-0000-00003B760000}"/>
    <cellStyle name="Heading 1 2 3 2 3 4 4 2 3" xfId="30712" xr:uid="{00000000-0005-0000-0000-00003C760000}"/>
    <cellStyle name="Heading 1 2 3 2 3 4 4 2 3 2" xfId="30713" xr:uid="{00000000-0005-0000-0000-00003D760000}"/>
    <cellStyle name="Heading 1 2 3 2 3 4 4 2 4" xfId="30714" xr:uid="{00000000-0005-0000-0000-00003E760000}"/>
    <cellStyle name="Heading 1 2 3 2 3 4 4 3" xfId="30715" xr:uid="{00000000-0005-0000-0000-00003F760000}"/>
    <cellStyle name="Heading 1 2 3 2 3 4 4 3 2" xfId="30716" xr:uid="{00000000-0005-0000-0000-000040760000}"/>
    <cellStyle name="Heading 1 2 3 2 3 4 4 3 2 2" xfId="30717" xr:uid="{00000000-0005-0000-0000-000041760000}"/>
    <cellStyle name="Heading 1 2 3 2 3 4 4 4" xfId="30718" xr:uid="{00000000-0005-0000-0000-000042760000}"/>
    <cellStyle name="Heading 1 2 3 2 3 4 4 5" xfId="30719" xr:uid="{00000000-0005-0000-0000-000043760000}"/>
    <cellStyle name="Heading 1 2 3 2 3 4 4 6" xfId="30720" xr:uid="{00000000-0005-0000-0000-000044760000}"/>
    <cellStyle name="Heading 1 2 3 2 3 4 4 7" xfId="30721" xr:uid="{00000000-0005-0000-0000-000045760000}"/>
    <cellStyle name="Heading 1 2 3 2 3 4 5" xfId="30722" xr:uid="{00000000-0005-0000-0000-000046760000}"/>
    <cellStyle name="Heading 1 2 3 2 3 4 5 2" xfId="30723" xr:uid="{00000000-0005-0000-0000-000047760000}"/>
    <cellStyle name="Heading 1 2 3 2 3 4 5 3" xfId="30724" xr:uid="{00000000-0005-0000-0000-000048760000}"/>
    <cellStyle name="Heading 1 2 3 2 3 4 5 3 2" xfId="30725" xr:uid="{00000000-0005-0000-0000-000049760000}"/>
    <cellStyle name="Heading 1 2 3 2 3 4 6" xfId="30726" xr:uid="{00000000-0005-0000-0000-00004A760000}"/>
    <cellStyle name="Heading 1 2 3 2 3 4 7" xfId="30727" xr:uid="{00000000-0005-0000-0000-00004B760000}"/>
    <cellStyle name="Heading 1 2 3 2 3 4 8" xfId="30728" xr:uid="{00000000-0005-0000-0000-00004C760000}"/>
    <cellStyle name="Heading 1 2 3 2 3 4 9" xfId="30729" xr:uid="{00000000-0005-0000-0000-00004D760000}"/>
    <cellStyle name="Heading 1 2 3 2 3 5" xfId="30730" xr:uid="{00000000-0005-0000-0000-00004E760000}"/>
    <cellStyle name="Heading 1 2 3 2 3 5 2" xfId="30731" xr:uid="{00000000-0005-0000-0000-00004F760000}"/>
    <cellStyle name="Heading 1 2 3 2 3 5 2 2" xfId="30732" xr:uid="{00000000-0005-0000-0000-000050760000}"/>
    <cellStyle name="Heading 1 2 3 2 3 5 2 2 2" xfId="30733" xr:uid="{00000000-0005-0000-0000-000051760000}"/>
    <cellStyle name="Heading 1 2 3 2 3 5 2 2 3" xfId="30734" xr:uid="{00000000-0005-0000-0000-000052760000}"/>
    <cellStyle name="Heading 1 2 3 2 3 5 2 2 3 2" xfId="30735" xr:uid="{00000000-0005-0000-0000-000053760000}"/>
    <cellStyle name="Heading 1 2 3 2 3 5 2 2 4" xfId="30736" xr:uid="{00000000-0005-0000-0000-000054760000}"/>
    <cellStyle name="Heading 1 2 3 2 3 5 2 3" xfId="30737" xr:uid="{00000000-0005-0000-0000-000055760000}"/>
    <cellStyle name="Heading 1 2 3 2 3 5 2 3 2" xfId="30738" xr:uid="{00000000-0005-0000-0000-000056760000}"/>
    <cellStyle name="Heading 1 2 3 2 3 5 2 3 2 2" xfId="30739" xr:uid="{00000000-0005-0000-0000-000057760000}"/>
    <cellStyle name="Heading 1 2 3 2 3 5 2 4" xfId="30740" xr:uid="{00000000-0005-0000-0000-000058760000}"/>
    <cellStyle name="Heading 1 2 3 2 3 5 2 5" xfId="30741" xr:uid="{00000000-0005-0000-0000-000059760000}"/>
    <cellStyle name="Heading 1 2 3 2 3 5 2 6" xfId="30742" xr:uid="{00000000-0005-0000-0000-00005A760000}"/>
    <cellStyle name="Heading 1 2 3 2 3 5 2 7" xfId="30743" xr:uid="{00000000-0005-0000-0000-00005B760000}"/>
    <cellStyle name="Heading 1 2 3 2 3 5 3" xfId="30744" xr:uid="{00000000-0005-0000-0000-00005C760000}"/>
    <cellStyle name="Heading 1 2 3 2 3 5 3 2" xfId="30745" xr:uid="{00000000-0005-0000-0000-00005D760000}"/>
    <cellStyle name="Heading 1 2 3 2 3 5 3 3" xfId="30746" xr:uid="{00000000-0005-0000-0000-00005E760000}"/>
    <cellStyle name="Heading 1 2 3 2 3 5 3 3 2" xfId="30747" xr:uid="{00000000-0005-0000-0000-00005F760000}"/>
    <cellStyle name="Heading 1 2 3 2 3 5 3 4" xfId="30748" xr:uid="{00000000-0005-0000-0000-000060760000}"/>
    <cellStyle name="Heading 1 2 3 2 3 5 4" xfId="30749" xr:uid="{00000000-0005-0000-0000-000061760000}"/>
    <cellStyle name="Heading 1 2 3 2 3 5 4 2" xfId="30750" xr:uid="{00000000-0005-0000-0000-000062760000}"/>
    <cellStyle name="Heading 1 2 3 2 3 5 4 2 2" xfId="30751" xr:uid="{00000000-0005-0000-0000-000063760000}"/>
    <cellStyle name="Heading 1 2 3 2 3 5 5" xfId="30752" xr:uid="{00000000-0005-0000-0000-000064760000}"/>
    <cellStyle name="Heading 1 2 3 2 3 5 6" xfId="30753" xr:uid="{00000000-0005-0000-0000-000065760000}"/>
    <cellStyle name="Heading 1 2 3 2 3 5 7" xfId="30754" xr:uid="{00000000-0005-0000-0000-000066760000}"/>
    <cellStyle name="Heading 1 2 3 2 3 5 8" xfId="30755" xr:uid="{00000000-0005-0000-0000-000067760000}"/>
    <cellStyle name="Heading 1 2 3 2 3 6" xfId="30756" xr:uid="{00000000-0005-0000-0000-000068760000}"/>
    <cellStyle name="Heading 1 2 3 2 3 6 2" xfId="30757" xr:uid="{00000000-0005-0000-0000-000069760000}"/>
    <cellStyle name="Heading 1 2 3 2 3 6 2 2" xfId="30758" xr:uid="{00000000-0005-0000-0000-00006A760000}"/>
    <cellStyle name="Heading 1 2 3 2 3 6 2 3" xfId="30759" xr:uid="{00000000-0005-0000-0000-00006B760000}"/>
    <cellStyle name="Heading 1 2 3 2 3 6 2 3 2" xfId="30760" xr:uid="{00000000-0005-0000-0000-00006C760000}"/>
    <cellStyle name="Heading 1 2 3 2 3 6 2 4" xfId="30761" xr:uid="{00000000-0005-0000-0000-00006D760000}"/>
    <cellStyle name="Heading 1 2 3 2 3 6 3" xfId="30762" xr:uid="{00000000-0005-0000-0000-00006E760000}"/>
    <cellStyle name="Heading 1 2 3 2 3 6 3 2" xfId="30763" xr:uid="{00000000-0005-0000-0000-00006F760000}"/>
    <cellStyle name="Heading 1 2 3 2 3 6 3 2 2" xfId="30764" xr:uid="{00000000-0005-0000-0000-000070760000}"/>
    <cellStyle name="Heading 1 2 3 2 3 6 4" xfId="30765" xr:uid="{00000000-0005-0000-0000-000071760000}"/>
    <cellStyle name="Heading 1 2 3 2 3 6 5" xfId="30766" xr:uid="{00000000-0005-0000-0000-000072760000}"/>
    <cellStyle name="Heading 1 2 3 2 3 6 6" xfId="30767" xr:uid="{00000000-0005-0000-0000-000073760000}"/>
    <cellStyle name="Heading 1 2 3 2 3 6 7" xfId="30768" xr:uid="{00000000-0005-0000-0000-000074760000}"/>
    <cellStyle name="Heading 1 2 3 2 3 7" xfId="30769" xr:uid="{00000000-0005-0000-0000-000075760000}"/>
    <cellStyle name="Heading 1 2 3 2 3 7 2" xfId="30770" xr:uid="{00000000-0005-0000-0000-000076760000}"/>
    <cellStyle name="Heading 1 2 3 2 3 7 3" xfId="30771" xr:uid="{00000000-0005-0000-0000-000077760000}"/>
    <cellStyle name="Heading 1 2 3 2 3 7 3 2" xfId="30772" xr:uid="{00000000-0005-0000-0000-000078760000}"/>
    <cellStyle name="Heading 1 2 3 2 3 8" xfId="30773" xr:uid="{00000000-0005-0000-0000-000079760000}"/>
    <cellStyle name="Heading 1 2 3 2 3 9" xfId="30774" xr:uid="{00000000-0005-0000-0000-00007A760000}"/>
    <cellStyle name="Heading 1 2 3 2 4" xfId="184" xr:uid="{00000000-0005-0000-0000-00007B760000}"/>
    <cellStyle name="Heading 1 2 3 2 4 2" xfId="30775" xr:uid="{00000000-0005-0000-0000-00007C760000}"/>
    <cellStyle name="Heading 1 2 3 2 4 2 2" xfId="30776" xr:uid="{00000000-0005-0000-0000-00007D760000}"/>
    <cellStyle name="Heading 1 2 3 2 4 2 2 2" xfId="30777" xr:uid="{00000000-0005-0000-0000-00007E760000}"/>
    <cellStyle name="Heading 1 2 3 2 4 2 2 2 2" xfId="30778" xr:uid="{00000000-0005-0000-0000-00007F760000}"/>
    <cellStyle name="Heading 1 2 3 2 4 2 2 2 2 2" xfId="30779" xr:uid="{00000000-0005-0000-0000-000080760000}"/>
    <cellStyle name="Heading 1 2 3 2 4 2 2 2 2 3" xfId="30780" xr:uid="{00000000-0005-0000-0000-000081760000}"/>
    <cellStyle name="Heading 1 2 3 2 4 2 2 2 2 3 2" xfId="30781" xr:uid="{00000000-0005-0000-0000-000082760000}"/>
    <cellStyle name="Heading 1 2 3 2 4 2 2 2 2 4" xfId="30782" xr:uid="{00000000-0005-0000-0000-000083760000}"/>
    <cellStyle name="Heading 1 2 3 2 4 2 2 2 3" xfId="30783" xr:uid="{00000000-0005-0000-0000-000084760000}"/>
    <cellStyle name="Heading 1 2 3 2 4 2 2 2 3 2" xfId="30784" xr:uid="{00000000-0005-0000-0000-000085760000}"/>
    <cellStyle name="Heading 1 2 3 2 4 2 2 2 3 2 2" xfId="30785" xr:uid="{00000000-0005-0000-0000-000086760000}"/>
    <cellStyle name="Heading 1 2 3 2 4 2 2 2 4" xfId="30786" xr:uid="{00000000-0005-0000-0000-000087760000}"/>
    <cellStyle name="Heading 1 2 3 2 4 2 2 2 5" xfId="30787" xr:uid="{00000000-0005-0000-0000-000088760000}"/>
    <cellStyle name="Heading 1 2 3 2 4 2 2 2 6" xfId="30788" xr:uid="{00000000-0005-0000-0000-000089760000}"/>
    <cellStyle name="Heading 1 2 3 2 4 2 2 2 7" xfId="30789" xr:uid="{00000000-0005-0000-0000-00008A760000}"/>
    <cellStyle name="Heading 1 2 3 2 4 2 2 3" xfId="30790" xr:uid="{00000000-0005-0000-0000-00008B760000}"/>
    <cellStyle name="Heading 1 2 3 2 4 2 2 3 2" xfId="30791" xr:uid="{00000000-0005-0000-0000-00008C760000}"/>
    <cellStyle name="Heading 1 2 3 2 4 2 2 3 3" xfId="30792" xr:uid="{00000000-0005-0000-0000-00008D760000}"/>
    <cellStyle name="Heading 1 2 3 2 4 2 2 3 3 2" xfId="30793" xr:uid="{00000000-0005-0000-0000-00008E760000}"/>
    <cellStyle name="Heading 1 2 3 2 4 2 2 3 4" xfId="30794" xr:uid="{00000000-0005-0000-0000-00008F760000}"/>
    <cellStyle name="Heading 1 2 3 2 4 2 2 4" xfId="30795" xr:uid="{00000000-0005-0000-0000-000090760000}"/>
    <cellStyle name="Heading 1 2 3 2 4 2 2 4 2" xfId="30796" xr:uid="{00000000-0005-0000-0000-000091760000}"/>
    <cellStyle name="Heading 1 2 3 2 4 2 2 4 2 2" xfId="30797" xr:uid="{00000000-0005-0000-0000-000092760000}"/>
    <cellStyle name="Heading 1 2 3 2 4 2 2 5" xfId="30798" xr:uid="{00000000-0005-0000-0000-000093760000}"/>
    <cellStyle name="Heading 1 2 3 2 4 2 2 6" xfId="30799" xr:uid="{00000000-0005-0000-0000-000094760000}"/>
    <cellStyle name="Heading 1 2 3 2 4 2 2 7" xfId="30800" xr:uid="{00000000-0005-0000-0000-000095760000}"/>
    <cellStyle name="Heading 1 2 3 2 4 2 2 8" xfId="30801" xr:uid="{00000000-0005-0000-0000-000096760000}"/>
    <cellStyle name="Heading 1 2 3 2 4 2 3" xfId="30802" xr:uid="{00000000-0005-0000-0000-000097760000}"/>
    <cellStyle name="Heading 1 2 3 2 4 2 3 2" xfId="30803" xr:uid="{00000000-0005-0000-0000-000098760000}"/>
    <cellStyle name="Heading 1 2 3 2 4 2 3 2 2" xfId="30804" xr:uid="{00000000-0005-0000-0000-000099760000}"/>
    <cellStyle name="Heading 1 2 3 2 4 2 3 2 3" xfId="30805" xr:uid="{00000000-0005-0000-0000-00009A760000}"/>
    <cellStyle name="Heading 1 2 3 2 4 2 3 2 3 2" xfId="30806" xr:uid="{00000000-0005-0000-0000-00009B760000}"/>
    <cellStyle name="Heading 1 2 3 2 4 2 3 2 4" xfId="30807" xr:uid="{00000000-0005-0000-0000-00009C760000}"/>
    <cellStyle name="Heading 1 2 3 2 4 2 3 3" xfId="30808" xr:uid="{00000000-0005-0000-0000-00009D760000}"/>
    <cellStyle name="Heading 1 2 3 2 4 2 3 3 2" xfId="30809" xr:uid="{00000000-0005-0000-0000-00009E760000}"/>
    <cellStyle name="Heading 1 2 3 2 4 2 3 3 2 2" xfId="30810" xr:uid="{00000000-0005-0000-0000-00009F760000}"/>
    <cellStyle name="Heading 1 2 3 2 4 2 3 4" xfId="30811" xr:uid="{00000000-0005-0000-0000-0000A0760000}"/>
    <cellStyle name="Heading 1 2 3 2 4 2 3 5" xfId="30812" xr:uid="{00000000-0005-0000-0000-0000A1760000}"/>
    <cellStyle name="Heading 1 2 3 2 4 2 3 6" xfId="30813" xr:uid="{00000000-0005-0000-0000-0000A2760000}"/>
    <cellStyle name="Heading 1 2 3 2 4 2 3 7" xfId="30814" xr:uid="{00000000-0005-0000-0000-0000A3760000}"/>
    <cellStyle name="Heading 1 2 3 2 4 2 4" xfId="30815" xr:uid="{00000000-0005-0000-0000-0000A4760000}"/>
    <cellStyle name="Heading 1 2 3 2 4 2 4 2" xfId="30816" xr:uid="{00000000-0005-0000-0000-0000A5760000}"/>
    <cellStyle name="Heading 1 2 3 2 4 2 4 3" xfId="30817" xr:uid="{00000000-0005-0000-0000-0000A6760000}"/>
    <cellStyle name="Heading 1 2 3 2 4 2 4 3 2" xfId="30818" xr:uid="{00000000-0005-0000-0000-0000A7760000}"/>
    <cellStyle name="Heading 1 2 3 2 4 2 5" xfId="30819" xr:uid="{00000000-0005-0000-0000-0000A8760000}"/>
    <cellStyle name="Heading 1 2 3 2 4 3" xfId="30820" xr:uid="{00000000-0005-0000-0000-0000A9760000}"/>
    <cellStyle name="Heading 1 2 3 2 4 3 2" xfId="30821" xr:uid="{00000000-0005-0000-0000-0000AA760000}"/>
    <cellStyle name="Heading 1 2 3 2 4 3 2 2" xfId="30822" xr:uid="{00000000-0005-0000-0000-0000AB760000}"/>
    <cellStyle name="Heading 1 2 3 2 4 3 2 2 2" xfId="30823" xr:uid="{00000000-0005-0000-0000-0000AC760000}"/>
    <cellStyle name="Heading 1 2 3 2 4 3 2 2 3" xfId="30824" xr:uid="{00000000-0005-0000-0000-0000AD760000}"/>
    <cellStyle name="Heading 1 2 3 2 4 3 2 2 3 2" xfId="30825" xr:uid="{00000000-0005-0000-0000-0000AE760000}"/>
    <cellStyle name="Heading 1 2 3 2 4 3 2 2 4" xfId="30826" xr:uid="{00000000-0005-0000-0000-0000AF760000}"/>
    <cellStyle name="Heading 1 2 3 2 4 3 2 3" xfId="30827" xr:uid="{00000000-0005-0000-0000-0000B0760000}"/>
    <cellStyle name="Heading 1 2 3 2 4 3 2 3 2" xfId="30828" xr:uid="{00000000-0005-0000-0000-0000B1760000}"/>
    <cellStyle name="Heading 1 2 3 2 4 3 2 3 2 2" xfId="30829" xr:uid="{00000000-0005-0000-0000-0000B2760000}"/>
    <cellStyle name="Heading 1 2 3 2 4 3 2 4" xfId="30830" xr:uid="{00000000-0005-0000-0000-0000B3760000}"/>
    <cellStyle name="Heading 1 2 3 2 4 3 2 5" xfId="30831" xr:uid="{00000000-0005-0000-0000-0000B4760000}"/>
    <cellStyle name="Heading 1 2 3 2 4 3 2 6" xfId="30832" xr:uid="{00000000-0005-0000-0000-0000B5760000}"/>
    <cellStyle name="Heading 1 2 3 2 4 3 2 7" xfId="30833" xr:uid="{00000000-0005-0000-0000-0000B6760000}"/>
    <cellStyle name="Heading 1 2 3 2 4 3 3" xfId="30834" xr:uid="{00000000-0005-0000-0000-0000B7760000}"/>
    <cellStyle name="Heading 1 2 3 2 4 3 3 2" xfId="30835" xr:uid="{00000000-0005-0000-0000-0000B8760000}"/>
    <cellStyle name="Heading 1 2 3 2 4 3 3 3" xfId="30836" xr:uid="{00000000-0005-0000-0000-0000B9760000}"/>
    <cellStyle name="Heading 1 2 3 2 4 3 3 3 2" xfId="30837" xr:uid="{00000000-0005-0000-0000-0000BA760000}"/>
    <cellStyle name="Heading 1 2 3 2 4 3 3 4" xfId="30838" xr:uid="{00000000-0005-0000-0000-0000BB760000}"/>
    <cellStyle name="Heading 1 2 3 2 4 3 4" xfId="30839" xr:uid="{00000000-0005-0000-0000-0000BC760000}"/>
    <cellStyle name="Heading 1 2 3 2 4 3 4 2" xfId="30840" xr:uid="{00000000-0005-0000-0000-0000BD760000}"/>
    <cellStyle name="Heading 1 2 3 2 4 3 4 2 2" xfId="30841" xr:uid="{00000000-0005-0000-0000-0000BE760000}"/>
    <cellStyle name="Heading 1 2 3 2 4 3 5" xfId="30842" xr:uid="{00000000-0005-0000-0000-0000BF760000}"/>
    <cellStyle name="Heading 1 2 3 2 4 3 6" xfId="30843" xr:uid="{00000000-0005-0000-0000-0000C0760000}"/>
    <cellStyle name="Heading 1 2 3 2 4 3 7" xfId="30844" xr:uid="{00000000-0005-0000-0000-0000C1760000}"/>
    <cellStyle name="Heading 1 2 3 2 4 3 8" xfId="30845" xr:uid="{00000000-0005-0000-0000-0000C2760000}"/>
    <cellStyle name="Heading 1 2 3 2 4 4" xfId="30846" xr:uid="{00000000-0005-0000-0000-0000C3760000}"/>
    <cellStyle name="Heading 1 2 3 2 4 4 2" xfId="30847" xr:uid="{00000000-0005-0000-0000-0000C4760000}"/>
    <cellStyle name="Heading 1 2 3 2 4 4 2 2" xfId="30848" xr:uid="{00000000-0005-0000-0000-0000C5760000}"/>
    <cellStyle name="Heading 1 2 3 2 4 4 2 3" xfId="30849" xr:uid="{00000000-0005-0000-0000-0000C6760000}"/>
    <cellStyle name="Heading 1 2 3 2 4 4 2 3 2" xfId="30850" xr:uid="{00000000-0005-0000-0000-0000C7760000}"/>
    <cellStyle name="Heading 1 2 3 2 4 4 2 4" xfId="30851" xr:uid="{00000000-0005-0000-0000-0000C8760000}"/>
    <cellStyle name="Heading 1 2 3 2 4 4 3" xfId="30852" xr:uid="{00000000-0005-0000-0000-0000C9760000}"/>
    <cellStyle name="Heading 1 2 3 2 4 4 3 2" xfId="30853" xr:uid="{00000000-0005-0000-0000-0000CA760000}"/>
    <cellStyle name="Heading 1 2 3 2 4 4 3 2 2" xfId="30854" xr:uid="{00000000-0005-0000-0000-0000CB760000}"/>
    <cellStyle name="Heading 1 2 3 2 4 4 4" xfId="30855" xr:uid="{00000000-0005-0000-0000-0000CC760000}"/>
    <cellStyle name="Heading 1 2 3 2 4 4 5" xfId="30856" xr:uid="{00000000-0005-0000-0000-0000CD760000}"/>
    <cellStyle name="Heading 1 2 3 2 4 4 6" xfId="30857" xr:uid="{00000000-0005-0000-0000-0000CE760000}"/>
    <cellStyle name="Heading 1 2 3 2 4 4 7" xfId="30858" xr:uid="{00000000-0005-0000-0000-0000CF760000}"/>
    <cellStyle name="Heading 1 2 3 2 4 5" xfId="30859" xr:uid="{00000000-0005-0000-0000-0000D0760000}"/>
    <cellStyle name="Heading 1 2 3 2 4 5 2" xfId="30860" xr:uid="{00000000-0005-0000-0000-0000D1760000}"/>
    <cellStyle name="Heading 1 2 3 2 4 5 3" xfId="30861" xr:uid="{00000000-0005-0000-0000-0000D2760000}"/>
    <cellStyle name="Heading 1 2 3 2 4 5 3 2" xfId="30862" xr:uid="{00000000-0005-0000-0000-0000D3760000}"/>
    <cellStyle name="Heading 1 2 3 2 4 6" xfId="30863" xr:uid="{00000000-0005-0000-0000-0000D4760000}"/>
    <cellStyle name="Heading 1 2 3 2 4 7" xfId="30864" xr:uid="{00000000-0005-0000-0000-0000D5760000}"/>
    <cellStyle name="Heading 1 2 3 2 4 8" xfId="30865" xr:uid="{00000000-0005-0000-0000-0000D6760000}"/>
    <cellStyle name="Heading 1 2 3 2 4 9" xfId="30866" xr:uid="{00000000-0005-0000-0000-0000D7760000}"/>
    <cellStyle name="Heading 1 2 3 2 5" xfId="185" xr:uid="{00000000-0005-0000-0000-0000D8760000}"/>
    <cellStyle name="Heading 1 2 3 2 5 2" xfId="30867" xr:uid="{00000000-0005-0000-0000-0000D9760000}"/>
    <cellStyle name="Heading 1 2 3 2 5 2 2" xfId="30868" xr:uid="{00000000-0005-0000-0000-0000DA760000}"/>
    <cellStyle name="Heading 1 2 3 2 5 2 2 2" xfId="30869" xr:uid="{00000000-0005-0000-0000-0000DB760000}"/>
    <cellStyle name="Heading 1 2 3 2 5 2 2 2 2" xfId="30870" xr:uid="{00000000-0005-0000-0000-0000DC760000}"/>
    <cellStyle name="Heading 1 2 3 2 5 2 2 2 2 2" xfId="30871" xr:uid="{00000000-0005-0000-0000-0000DD760000}"/>
    <cellStyle name="Heading 1 2 3 2 5 2 2 2 2 3" xfId="30872" xr:uid="{00000000-0005-0000-0000-0000DE760000}"/>
    <cellStyle name="Heading 1 2 3 2 5 2 2 2 2 3 2" xfId="30873" xr:uid="{00000000-0005-0000-0000-0000DF760000}"/>
    <cellStyle name="Heading 1 2 3 2 5 2 2 2 2 4" xfId="30874" xr:uid="{00000000-0005-0000-0000-0000E0760000}"/>
    <cellStyle name="Heading 1 2 3 2 5 2 2 2 3" xfId="30875" xr:uid="{00000000-0005-0000-0000-0000E1760000}"/>
    <cellStyle name="Heading 1 2 3 2 5 2 2 2 3 2" xfId="30876" xr:uid="{00000000-0005-0000-0000-0000E2760000}"/>
    <cellStyle name="Heading 1 2 3 2 5 2 2 2 3 2 2" xfId="30877" xr:uid="{00000000-0005-0000-0000-0000E3760000}"/>
    <cellStyle name="Heading 1 2 3 2 5 2 2 2 4" xfId="30878" xr:uid="{00000000-0005-0000-0000-0000E4760000}"/>
    <cellStyle name="Heading 1 2 3 2 5 2 2 2 5" xfId="30879" xr:uid="{00000000-0005-0000-0000-0000E5760000}"/>
    <cellStyle name="Heading 1 2 3 2 5 2 2 2 6" xfId="30880" xr:uid="{00000000-0005-0000-0000-0000E6760000}"/>
    <cellStyle name="Heading 1 2 3 2 5 2 2 2 7" xfId="30881" xr:uid="{00000000-0005-0000-0000-0000E7760000}"/>
    <cellStyle name="Heading 1 2 3 2 5 2 2 3" xfId="30882" xr:uid="{00000000-0005-0000-0000-0000E8760000}"/>
    <cellStyle name="Heading 1 2 3 2 5 2 2 3 2" xfId="30883" xr:uid="{00000000-0005-0000-0000-0000E9760000}"/>
    <cellStyle name="Heading 1 2 3 2 5 2 2 3 3" xfId="30884" xr:uid="{00000000-0005-0000-0000-0000EA760000}"/>
    <cellStyle name="Heading 1 2 3 2 5 2 2 3 3 2" xfId="30885" xr:uid="{00000000-0005-0000-0000-0000EB760000}"/>
    <cellStyle name="Heading 1 2 3 2 5 2 2 3 4" xfId="30886" xr:uid="{00000000-0005-0000-0000-0000EC760000}"/>
    <cellStyle name="Heading 1 2 3 2 5 2 2 4" xfId="30887" xr:uid="{00000000-0005-0000-0000-0000ED760000}"/>
    <cellStyle name="Heading 1 2 3 2 5 2 2 4 2" xfId="30888" xr:uid="{00000000-0005-0000-0000-0000EE760000}"/>
    <cellStyle name="Heading 1 2 3 2 5 2 2 4 2 2" xfId="30889" xr:uid="{00000000-0005-0000-0000-0000EF760000}"/>
    <cellStyle name="Heading 1 2 3 2 5 2 2 5" xfId="30890" xr:uid="{00000000-0005-0000-0000-0000F0760000}"/>
    <cellStyle name="Heading 1 2 3 2 5 2 2 6" xfId="30891" xr:uid="{00000000-0005-0000-0000-0000F1760000}"/>
    <cellStyle name="Heading 1 2 3 2 5 2 2 7" xfId="30892" xr:uid="{00000000-0005-0000-0000-0000F2760000}"/>
    <cellStyle name="Heading 1 2 3 2 5 2 2 8" xfId="30893" xr:uid="{00000000-0005-0000-0000-0000F3760000}"/>
    <cellStyle name="Heading 1 2 3 2 5 2 3" xfId="30894" xr:uid="{00000000-0005-0000-0000-0000F4760000}"/>
    <cellStyle name="Heading 1 2 3 2 5 2 3 2" xfId="30895" xr:uid="{00000000-0005-0000-0000-0000F5760000}"/>
    <cellStyle name="Heading 1 2 3 2 5 2 3 2 2" xfId="30896" xr:uid="{00000000-0005-0000-0000-0000F6760000}"/>
    <cellStyle name="Heading 1 2 3 2 5 2 3 2 3" xfId="30897" xr:uid="{00000000-0005-0000-0000-0000F7760000}"/>
    <cellStyle name="Heading 1 2 3 2 5 2 3 2 3 2" xfId="30898" xr:uid="{00000000-0005-0000-0000-0000F8760000}"/>
    <cellStyle name="Heading 1 2 3 2 5 2 3 2 4" xfId="30899" xr:uid="{00000000-0005-0000-0000-0000F9760000}"/>
    <cellStyle name="Heading 1 2 3 2 5 2 3 3" xfId="30900" xr:uid="{00000000-0005-0000-0000-0000FA760000}"/>
    <cellStyle name="Heading 1 2 3 2 5 2 3 3 2" xfId="30901" xr:uid="{00000000-0005-0000-0000-0000FB760000}"/>
    <cellStyle name="Heading 1 2 3 2 5 2 3 3 2 2" xfId="30902" xr:uid="{00000000-0005-0000-0000-0000FC760000}"/>
    <cellStyle name="Heading 1 2 3 2 5 2 3 4" xfId="30903" xr:uid="{00000000-0005-0000-0000-0000FD760000}"/>
    <cellStyle name="Heading 1 2 3 2 5 2 3 5" xfId="30904" xr:uid="{00000000-0005-0000-0000-0000FE760000}"/>
    <cellStyle name="Heading 1 2 3 2 5 2 3 6" xfId="30905" xr:uid="{00000000-0005-0000-0000-0000FF760000}"/>
    <cellStyle name="Heading 1 2 3 2 5 2 3 7" xfId="30906" xr:uid="{00000000-0005-0000-0000-000000770000}"/>
    <cellStyle name="Heading 1 2 3 2 5 2 4" xfId="30907" xr:uid="{00000000-0005-0000-0000-000001770000}"/>
    <cellStyle name="Heading 1 2 3 2 5 2 4 2" xfId="30908" xr:uid="{00000000-0005-0000-0000-000002770000}"/>
    <cellStyle name="Heading 1 2 3 2 5 2 4 3" xfId="30909" xr:uid="{00000000-0005-0000-0000-000003770000}"/>
    <cellStyle name="Heading 1 2 3 2 5 2 4 3 2" xfId="30910" xr:uid="{00000000-0005-0000-0000-000004770000}"/>
    <cellStyle name="Heading 1 2 3 2 5 2 5" xfId="30911" xr:uid="{00000000-0005-0000-0000-000005770000}"/>
    <cellStyle name="Heading 1 2 3 2 5 3" xfId="30912" xr:uid="{00000000-0005-0000-0000-000006770000}"/>
    <cellStyle name="Heading 1 2 3 2 5 3 2" xfId="30913" xr:uid="{00000000-0005-0000-0000-000007770000}"/>
    <cellStyle name="Heading 1 2 3 2 5 3 2 2" xfId="30914" xr:uid="{00000000-0005-0000-0000-000008770000}"/>
    <cellStyle name="Heading 1 2 3 2 5 3 2 2 2" xfId="30915" xr:uid="{00000000-0005-0000-0000-000009770000}"/>
    <cellStyle name="Heading 1 2 3 2 5 3 2 2 3" xfId="30916" xr:uid="{00000000-0005-0000-0000-00000A770000}"/>
    <cellStyle name="Heading 1 2 3 2 5 3 2 2 3 2" xfId="30917" xr:uid="{00000000-0005-0000-0000-00000B770000}"/>
    <cellStyle name="Heading 1 2 3 2 5 3 2 2 4" xfId="30918" xr:uid="{00000000-0005-0000-0000-00000C770000}"/>
    <cellStyle name="Heading 1 2 3 2 5 3 2 3" xfId="30919" xr:uid="{00000000-0005-0000-0000-00000D770000}"/>
    <cellStyle name="Heading 1 2 3 2 5 3 2 3 2" xfId="30920" xr:uid="{00000000-0005-0000-0000-00000E770000}"/>
    <cellStyle name="Heading 1 2 3 2 5 3 2 3 2 2" xfId="30921" xr:uid="{00000000-0005-0000-0000-00000F770000}"/>
    <cellStyle name="Heading 1 2 3 2 5 3 2 4" xfId="30922" xr:uid="{00000000-0005-0000-0000-000010770000}"/>
    <cellStyle name="Heading 1 2 3 2 5 3 2 5" xfId="30923" xr:uid="{00000000-0005-0000-0000-000011770000}"/>
    <cellStyle name="Heading 1 2 3 2 5 3 2 6" xfId="30924" xr:uid="{00000000-0005-0000-0000-000012770000}"/>
    <cellStyle name="Heading 1 2 3 2 5 3 2 7" xfId="30925" xr:uid="{00000000-0005-0000-0000-000013770000}"/>
    <cellStyle name="Heading 1 2 3 2 5 3 3" xfId="30926" xr:uid="{00000000-0005-0000-0000-000014770000}"/>
    <cellStyle name="Heading 1 2 3 2 5 3 3 2" xfId="30927" xr:uid="{00000000-0005-0000-0000-000015770000}"/>
    <cellStyle name="Heading 1 2 3 2 5 3 3 3" xfId="30928" xr:uid="{00000000-0005-0000-0000-000016770000}"/>
    <cellStyle name="Heading 1 2 3 2 5 3 3 3 2" xfId="30929" xr:uid="{00000000-0005-0000-0000-000017770000}"/>
    <cellStyle name="Heading 1 2 3 2 5 3 3 4" xfId="30930" xr:uid="{00000000-0005-0000-0000-000018770000}"/>
    <cellStyle name="Heading 1 2 3 2 5 3 4" xfId="30931" xr:uid="{00000000-0005-0000-0000-000019770000}"/>
    <cellStyle name="Heading 1 2 3 2 5 3 4 2" xfId="30932" xr:uid="{00000000-0005-0000-0000-00001A770000}"/>
    <cellStyle name="Heading 1 2 3 2 5 3 4 2 2" xfId="30933" xr:uid="{00000000-0005-0000-0000-00001B770000}"/>
    <cellStyle name="Heading 1 2 3 2 5 3 5" xfId="30934" xr:uid="{00000000-0005-0000-0000-00001C770000}"/>
    <cellStyle name="Heading 1 2 3 2 5 3 6" xfId="30935" xr:uid="{00000000-0005-0000-0000-00001D770000}"/>
    <cellStyle name="Heading 1 2 3 2 5 3 7" xfId="30936" xr:uid="{00000000-0005-0000-0000-00001E770000}"/>
    <cellStyle name="Heading 1 2 3 2 5 3 8" xfId="30937" xr:uid="{00000000-0005-0000-0000-00001F770000}"/>
    <cellStyle name="Heading 1 2 3 2 5 4" xfId="30938" xr:uid="{00000000-0005-0000-0000-000020770000}"/>
    <cellStyle name="Heading 1 2 3 2 5 4 2" xfId="30939" xr:uid="{00000000-0005-0000-0000-000021770000}"/>
    <cellStyle name="Heading 1 2 3 2 5 4 2 2" xfId="30940" xr:uid="{00000000-0005-0000-0000-000022770000}"/>
    <cellStyle name="Heading 1 2 3 2 5 4 2 3" xfId="30941" xr:uid="{00000000-0005-0000-0000-000023770000}"/>
    <cellStyle name="Heading 1 2 3 2 5 4 2 3 2" xfId="30942" xr:uid="{00000000-0005-0000-0000-000024770000}"/>
    <cellStyle name="Heading 1 2 3 2 5 4 2 4" xfId="30943" xr:uid="{00000000-0005-0000-0000-000025770000}"/>
    <cellStyle name="Heading 1 2 3 2 5 4 3" xfId="30944" xr:uid="{00000000-0005-0000-0000-000026770000}"/>
    <cellStyle name="Heading 1 2 3 2 5 4 3 2" xfId="30945" xr:uid="{00000000-0005-0000-0000-000027770000}"/>
    <cellStyle name="Heading 1 2 3 2 5 4 3 2 2" xfId="30946" xr:uid="{00000000-0005-0000-0000-000028770000}"/>
    <cellStyle name="Heading 1 2 3 2 5 4 4" xfId="30947" xr:uid="{00000000-0005-0000-0000-000029770000}"/>
    <cellStyle name="Heading 1 2 3 2 5 4 5" xfId="30948" xr:uid="{00000000-0005-0000-0000-00002A770000}"/>
    <cellStyle name="Heading 1 2 3 2 5 4 6" xfId="30949" xr:uid="{00000000-0005-0000-0000-00002B770000}"/>
    <cellStyle name="Heading 1 2 3 2 5 4 7" xfId="30950" xr:uid="{00000000-0005-0000-0000-00002C770000}"/>
    <cellStyle name="Heading 1 2 3 2 5 5" xfId="30951" xr:uid="{00000000-0005-0000-0000-00002D770000}"/>
    <cellStyle name="Heading 1 2 3 2 5 5 2" xfId="30952" xr:uid="{00000000-0005-0000-0000-00002E770000}"/>
    <cellStyle name="Heading 1 2 3 2 5 5 3" xfId="30953" xr:uid="{00000000-0005-0000-0000-00002F770000}"/>
    <cellStyle name="Heading 1 2 3 2 5 5 3 2" xfId="30954" xr:uid="{00000000-0005-0000-0000-000030770000}"/>
    <cellStyle name="Heading 1 2 3 2 5 6" xfId="30955" xr:uid="{00000000-0005-0000-0000-000031770000}"/>
    <cellStyle name="Heading 1 2 3 2 5 7" xfId="30956" xr:uid="{00000000-0005-0000-0000-000032770000}"/>
    <cellStyle name="Heading 1 2 3 2 5 8" xfId="30957" xr:uid="{00000000-0005-0000-0000-000033770000}"/>
    <cellStyle name="Heading 1 2 3 2 5 9" xfId="30958" xr:uid="{00000000-0005-0000-0000-000034770000}"/>
    <cellStyle name="Heading 1 2 3 2 6" xfId="30959" xr:uid="{00000000-0005-0000-0000-000035770000}"/>
    <cellStyle name="Heading 1 2 3 2 6 2" xfId="30960" xr:uid="{00000000-0005-0000-0000-000036770000}"/>
    <cellStyle name="Heading 1 2 3 2 6 2 2" xfId="30961" xr:uid="{00000000-0005-0000-0000-000037770000}"/>
    <cellStyle name="Heading 1 2 3 2 6 2 2 2" xfId="30962" xr:uid="{00000000-0005-0000-0000-000038770000}"/>
    <cellStyle name="Heading 1 2 3 2 6 2 2 3" xfId="30963" xr:uid="{00000000-0005-0000-0000-000039770000}"/>
    <cellStyle name="Heading 1 2 3 2 6 2 2 3 2" xfId="30964" xr:uid="{00000000-0005-0000-0000-00003A770000}"/>
    <cellStyle name="Heading 1 2 3 2 6 2 2 4" xfId="30965" xr:uid="{00000000-0005-0000-0000-00003B770000}"/>
    <cellStyle name="Heading 1 2 3 2 6 2 3" xfId="30966" xr:uid="{00000000-0005-0000-0000-00003C770000}"/>
    <cellStyle name="Heading 1 2 3 2 6 2 3 2" xfId="30967" xr:uid="{00000000-0005-0000-0000-00003D770000}"/>
    <cellStyle name="Heading 1 2 3 2 6 2 3 2 2" xfId="30968" xr:uid="{00000000-0005-0000-0000-00003E770000}"/>
    <cellStyle name="Heading 1 2 3 2 6 2 4" xfId="30969" xr:uid="{00000000-0005-0000-0000-00003F770000}"/>
    <cellStyle name="Heading 1 2 3 2 6 2 5" xfId="30970" xr:uid="{00000000-0005-0000-0000-000040770000}"/>
    <cellStyle name="Heading 1 2 3 2 6 2 6" xfId="30971" xr:uid="{00000000-0005-0000-0000-000041770000}"/>
    <cellStyle name="Heading 1 2 3 2 6 2 7" xfId="30972" xr:uid="{00000000-0005-0000-0000-000042770000}"/>
    <cellStyle name="Heading 1 2 3 2 6 3" xfId="30973" xr:uid="{00000000-0005-0000-0000-000043770000}"/>
    <cellStyle name="Heading 1 2 3 2 6 3 2" xfId="30974" xr:uid="{00000000-0005-0000-0000-000044770000}"/>
    <cellStyle name="Heading 1 2 3 2 6 3 3" xfId="30975" xr:uid="{00000000-0005-0000-0000-000045770000}"/>
    <cellStyle name="Heading 1 2 3 2 6 3 3 2" xfId="30976" xr:uid="{00000000-0005-0000-0000-000046770000}"/>
    <cellStyle name="Heading 1 2 3 2 6 3 4" xfId="30977" xr:uid="{00000000-0005-0000-0000-000047770000}"/>
    <cellStyle name="Heading 1 2 3 2 6 4" xfId="30978" xr:uid="{00000000-0005-0000-0000-000048770000}"/>
    <cellStyle name="Heading 1 2 3 2 6 4 2" xfId="30979" xr:uid="{00000000-0005-0000-0000-000049770000}"/>
    <cellStyle name="Heading 1 2 3 2 6 4 2 2" xfId="30980" xr:uid="{00000000-0005-0000-0000-00004A770000}"/>
    <cellStyle name="Heading 1 2 3 2 6 5" xfId="30981" xr:uid="{00000000-0005-0000-0000-00004B770000}"/>
    <cellStyle name="Heading 1 2 3 2 6 6" xfId="30982" xr:uid="{00000000-0005-0000-0000-00004C770000}"/>
    <cellStyle name="Heading 1 2 3 2 6 7" xfId="30983" xr:uid="{00000000-0005-0000-0000-00004D770000}"/>
    <cellStyle name="Heading 1 2 3 2 6 8" xfId="30984" xr:uid="{00000000-0005-0000-0000-00004E770000}"/>
    <cellStyle name="Heading 1 2 3 2 7" xfId="30985" xr:uid="{00000000-0005-0000-0000-00004F770000}"/>
    <cellStyle name="Heading 1 2 3 2 7 2" xfId="30986" xr:uid="{00000000-0005-0000-0000-000050770000}"/>
    <cellStyle name="Heading 1 2 3 2 7 2 2" xfId="30987" xr:uid="{00000000-0005-0000-0000-000051770000}"/>
    <cellStyle name="Heading 1 2 3 2 7 2 3" xfId="30988" xr:uid="{00000000-0005-0000-0000-000052770000}"/>
    <cellStyle name="Heading 1 2 3 2 7 2 3 2" xfId="30989" xr:uid="{00000000-0005-0000-0000-000053770000}"/>
    <cellStyle name="Heading 1 2 3 2 7 2 4" xfId="30990" xr:uid="{00000000-0005-0000-0000-000054770000}"/>
    <cellStyle name="Heading 1 2 3 2 7 3" xfId="30991" xr:uid="{00000000-0005-0000-0000-000055770000}"/>
    <cellStyle name="Heading 1 2 3 2 7 3 2" xfId="30992" xr:uid="{00000000-0005-0000-0000-000056770000}"/>
    <cellStyle name="Heading 1 2 3 2 7 3 2 2" xfId="30993" xr:uid="{00000000-0005-0000-0000-000057770000}"/>
    <cellStyle name="Heading 1 2 3 2 7 4" xfId="30994" xr:uid="{00000000-0005-0000-0000-000058770000}"/>
    <cellStyle name="Heading 1 2 3 2 7 5" xfId="30995" xr:uid="{00000000-0005-0000-0000-000059770000}"/>
    <cellStyle name="Heading 1 2 3 2 7 6" xfId="30996" xr:uid="{00000000-0005-0000-0000-00005A770000}"/>
    <cellStyle name="Heading 1 2 3 2 7 7" xfId="30997" xr:uid="{00000000-0005-0000-0000-00005B770000}"/>
    <cellStyle name="Heading 1 2 3 2 8" xfId="30998" xr:uid="{00000000-0005-0000-0000-00005C770000}"/>
    <cellStyle name="Heading 1 2 3 2 8 2" xfId="30999" xr:uid="{00000000-0005-0000-0000-00005D770000}"/>
    <cellStyle name="Heading 1 2 3 2 8 3" xfId="31000" xr:uid="{00000000-0005-0000-0000-00005E770000}"/>
    <cellStyle name="Heading 1 2 3 2 8 3 2" xfId="31001" xr:uid="{00000000-0005-0000-0000-00005F770000}"/>
    <cellStyle name="Heading 1 2 3 2 9" xfId="31002" xr:uid="{00000000-0005-0000-0000-000060770000}"/>
    <cellStyle name="Heading 1 2 3 3" xfId="186" xr:uid="{00000000-0005-0000-0000-000061770000}"/>
    <cellStyle name="Heading 1 2 3 3 2" xfId="187" xr:uid="{00000000-0005-0000-0000-000062770000}"/>
    <cellStyle name="Heading 1 2 3 3 2 10" xfId="31003" xr:uid="{00000000-0005-0000-0000-000063770000}"/>
    <cellStyle name="Heading 1 2 3 3 2 11" xfId="31004" xr:uid="{00000000-0005-0000-0000-000064770000}"/>
    <cellStyle name="Heading 1 2 3 3 2 12" xfId="31005" xr:uid="{00000000-0005-0000-0000-000065770000}"/>
    <cellStyle name="Heading 1 2 3 3 2 2" xfId="31006" xr:uid="{00000000-0005-0000-0000-000066770000}"/>
    <cellStyle name="Heading 1 2 3 3 2 2 2" xfId="31007" xr:uid="{00000000-0005-0000-0000-000067770000}"/>
    <cellStyle name="Heading 1 2 3 3 2 2 2 10" xfId="31008" xr:uid="{00000000-0005-0000-0000-000068770000}"/>
    <cellStyle name="Heading 1 2 3 3 2 2 2 11" xfId="31009" xr:uid="{00000000-0005-0000-0000-000069770000}"/>
    <cellStyle name="Heading 1 2 3 3 2 2 2 2" xfId="31010" xr:uid="{00000000-0005-0000-0000-00006A770000}"/>
    <cellStyle name="Heading 1 2 3 3 2 2 2 2 2" xfId="31011" xr:uid="{00000000-0005-0000-0000-00006B770000}"/>
    <cellStyle name="Heading 1 2 3 3 2 2 2 2 2 2" xfId="31012" xr:uid="{00000000-0005-0000-0000-00006C770000}"/>
    <cellStyle name="Heading 1 2 3 3 2 2 2 2 2 2 2" xfId="31013" xr:uid="{00000000-0005-0000-0000-00006D770000}"/>
    <cellStyle name="Heading 1 2 3 3 2 2 2 2 2 2 2 2" xfId="31014" xr:uid="{00000000-0005-0000-0000-00006E770000}"/>
    <cellStyle name="Heading 1 2 3 3 2 2 2 2 2 2 2 2 2" xfId="31015" xr:uid="{00000000-0005-0000-0000-00006F770000}"/>
    <cellStyle name="Heading 1 2 3 3 2 2 2 2 2 2 2 2 3" xfId="31016" xr:uid="{00000000-0005-0000-0000-000070770000}"/>
    <cellStyle name="Heading 1 2 3 3 2 2 2 2 2 2 2 2 3 2" xfId="31017" xr:uid="{00000000-0005-0000-0000-000071770000}"/>
    <cellStyle name="Heading 1 2 3 3 2 2 2 2 2 2 2 2 4" xfId="31018" xr:uid="{00000000-0005-0000-0000-000072770000}"/>
    <cellStyle name="Heading 1 2 3 3 2 2 2 2 2 2 2 3" xfId="31019" xr:uid="{00000000-0005-0000-0000-000073770000}"/>
    <cellStyle name="Heading 1 2 3 3 2 2 2 2 2 2 2 3 2" xfId="31020" xr:uid="{00000000-0005-0000-0000-000074770000}"/>
    <cellStyle name="Heading 1 2 3 3 2 2 2 2 2 2 2 3 2 2" xfId="31021" xr:uid="{00000000-0005-0000-0000-000075770000}"/>
    <cellStyle name="Heading 1 2 3 3 2 2 2 2 2 2 2 4" xfId="31022" xr:uid="{00000000-0005-0000-0000-000076770000}"/>
    <cellStyle name="Heading 1 2 3 3 2 2 2 2 2 2 2 5" xfId="31023" xr:uid="{00000000-0005-0000-0000-000077770000}"/>
    <cellStyle name="Heading 1 2 3 3 2 2 2 2 2 2 2 6" xfId="31024" xr:uid="{00000000-0005-0000-0000-000078770000}"/>
    <cellStyle name="Heading 1 2 3 3 2 2 2 2 2 2 2 7" xfId="31025" xr:uid="{00000000-0005-0000-0000-000079770000}"/>
    <cellStyle name="Heading 1 2 3 3 2 2 2 2 2 2 3" xfId="31026" xr:uid="{00000000-0005-0000-0000-00007A770000}"/>
    <cellStyle name="Heading 1 2 3 3 2 2 2 2 2 2 3 2" xfId="31027" xr:uid="{00000000-0005-0000-0000-00007B770000}"/>
    <cellStyle name="Heading 1 2 3 3 2 2 2 2 2 2 3 3" xfId="31028" xr:uid="{00000000-0005-0000-0000-00007C770000}"/>
    <cellStyle name="Heading 1 2 3 3 2 2 2 2 2 2 3 3 2" xfId="31029" xr:uid="{00000000-0005-0000-0000-00007D770000}"/>
    <cellStyle name="Heading 1 2 3 3 2 2 2 2 2 2 3 4" xfId="31030" xr:uid="{00000000-0005-0000-0000-00007E770000}"/>
    <cellStyle name="Heading 1 2 3 3 2 2 2 2 2 2 4" xfId="31031" xr:uid="{00000000-0005-0000-0000-00007F770000}"/>
    <cellStyle name="Heading 1 2 3 3 2 2 2 2 2 2 4 2" xfId="31032" xr:uid="{00000000-0005-0000-0000-000080770000}"/>
    <cellStyle name="Heading 1 2 3 3 2 2 2 2 2 2 4 2 2" xfId="31033" xr:uid="{00000000-0005-0000-0000-000081770000}"/>
    <cellStyle name="Heading 1 2 3 3 2 2 2 2 2 2 5" xfId="31034" xr:uid="{00000000-0005-0000-0000-000082770000}"/>
    <cellStyle name="Heading 1 2 3 3 2 2 2 2 2 2 6" xfId="31035" xr:uid="{00000000-0005-0000-0000-000083770000}"/>
    <cellStyle name="Heading 1 2 3 3 2 2 2 2 2 2 7" xfId="31036" xr:uid="{00000000-0005-0000-0000-000084770000}"/>
    <cellStyle name="Heading 1 2 3 3 2 2 2 2 2 2 8" xfId="31037" xr:uid="{00000000-0005-0000-0000-000085770000}"/>
    <cellStyle name="Heading 1 2 3 3 2 2 2 2 2 3" xfId="31038" xr:uid="{00000000-0005-0000-0000-000086770000}"/>
    <cellStyle name="Heading 1 2 3 3 2 2 2 2 2 3 2" xfId="31039" xr:uid="{00000000-0005-0000-0000-000087770000}"/>
    <cellStyle name="Heading 1 2 3 3 2 2 2 2 2 3 2 2" xfId="31040" xr:uid="{00000000-0005-0000-0000-000088770000}"/>
    <cellStyle name="Heading 1 2 3 3 2 2 2 2 2 3 2 3" xfId="31041" xr:uid="{00000000-0005-0000-0000-000089770000}"/>
    <cellStyle name="Heading 1 2 3 3 2 2 2 2 2 3 2 3 2" xfId="31042" xr:uid="{00000000-0005-0000-0000-00008A770000}"/>
    <cellStyle name="Heading 1 2 3 3 2 2 2 2 2 3 2 4" xfId="31043" xr:uid="{00000000-0005-0000-0000-00008B770000}"/>
    <cellStyle name="Heading 1 2 3 3 2 2 2 2 2 3 3" xfId="31044" xr:uid="{00000000-0005-0000-0000-00008C770000}"/>
    <cellStyle name="Heading 1 2 3 3 2 2 2 2 2 3 3 2" xfId="31045" xr:uid="{00000000-0005-0000-0000-00008D770000}"/>
    <cellStyle name="Heading 1 2 3 3 2 2 2 2 2 3 3 2 2" xfId="31046" xr:uid="{00000000-0005-0000-0000-00008E770000}"/>
    <cellStyle name="Heading 1 2 3 3 2 2 2 2 2 3 4" xfId="31047" xr:uid="{00000000-0005-0000-0000-00008F770000}"/>
    <cellStyle name="Heading 1 2 3 3 2 2 2 2 2 3 5" xfId="31048" xr:uid="{00000000-0005-0000-0000-000090770000}"/>
    <cellStyle name="Heading 1 2 3 3 2 2 2 2 2 3 6" xfId="31049" xr:uid="{00000000-0005-0000-0000-000091770000}"/>
    <cellStyle name="Heading 1 2 3 3 2 2 2 2 2 3 7" xfId="31050" xr:uid="{00000000-0005-0000-0000-000092770000}"/>
    <cellStyle name="Heading 1 2 3 3 2 2 2 2 2 4" xfId="31051" xr:uid="{00000000-0005-0000-0000-000093770000}"/>
    <cellStyle name="Heading 1 2 3 3 2 2 2 2 2 4 2" xfId="31052" xr:uid="{00000000-0005-0000-0000-000094770000}"/>
    <cellStyle name="Heading 1 2 3 3 2 2 2 2 2 4 3" xfId="31053" xr:uid="{00000000-0005-0000-0000-000095770000}"/>
    <cellStyle name="Heading 1 2 3 3 2 2 2 2 2 4 3 2" xfId="31054" xr:uid="{00000000-0005-0000-0000-000096770000}"/>
    <cellStyle name="Heading 1 2 3 3 2 2 2 2 2 5" xfId="31055" xr:uid="{00000000-0005-0000-0000-000097770000}"/>
    <cellStyle name="Heading 1 2 3 3 2 2 2 2 3" xfId="31056" xr:uid="{00000000-0005-0000-0000-000098770000}"/>
    <cellStyle name="Heading 1 2 3 3 2 2 2 2 3 2" xfId="31057" xr:uid="{00000000-0005-0000-0000-000099770000}"/>
    <cellStyle name="Heading 1 2 3 3 2 2 2 2 3 2 2" xfId="31058" xr:uid="{00000000-0005-0000-0000-00009A770000}"/>
    <cellStyle name="Heading 1 2 3 3 2 2 2 2 3 2 2 2" xfId="31059" xr:uid="{00000000-0005-0000-0000-00009B770000}"/>
    <cellStyle name="Heading 1 2 3 3 2 2 2 2 3 2 2 3" xfId="31060" xr:uid="{00000000-0005-0000-0000-00009C770000}"/>
    <cellStyle name="Heading 1 2 3 3 2 2 2 2 3 2 2 3 2" xfId="31061" xr:uid="{00000000-0005-0000-0000-00009D770000}"/>
    <cellStyle name="Heading 1 2 3 3 2 2 2 2 3 2 2 4" xfId="31062" xr:uid="{00000000-0005-0000-0000-00009E770000}"/>
    <cellStyle name="Heading 1 2 3 3 2 2 2 2 3 2 3" xfId="31063" xr:uid="{00000000-0005-0000-0000-00009F770000}"/>
    <cellStyle name="Heading 1 2 3 3 2 2 2 2 3 2 3 2" xfId="31064" xr:uid="{00000000-0005-0000-0000-0000A0770000}"/>
    <cellStyle name="Heading 1 2 3 3 2 2 2 2 3 2 3 2 2" xfId="31065" xr:uid="{00000000-0005-0000-0000-0000A1770000}"/>
    <cellStyle name="Heading 1 2 3 3 2 2 2 2 3 2 4" xfId="31066" xr:uid="{00000000-0005-0000-0000-0000A2770000}"/>
    <cellStyle name="Heading 1 2 3 3 2 2 2 2 3 2 5" xfId="31067" xr:uid="{00000000-0005-0000-0000-0000A3770000}"/>
    <cellStyle name="Heading 1 2 3 3 2 2 2 2 3 2 6" xfId="31068" xr:uid="{00000000-0005-0000-0000-0000A4770000}"/>
    <cellStyle name="Heading 1 2 3 3 2 2 2 2 3 2 7" xfId="31069" xr:uid="{00000000-0005-0000-0000-0000A5770000}"/>
    <cellStyle name="Heading 1 2 3 3 2 2 2 2 3 3" xfId="31070" xr:uid="{00000000-0005-0000-0000-0000A6770000}"/>
    <cellStyle name="Heading 1 2 3 3 2 2 2 2 3 3 2" xfId="31071" xr:uid="{00000000-0005-0000-0000-0000A7770000}"/>
    <cellStyle name="Heading 1 2 3 3 2 2 2 2 3 3 3" xfId="31072" xr:uid="{00000000-0005-0000-0000-0000A8770000}"/>
    <cellStyle name="Heading 1 2 3 3 2 2 2 2 3 3 3 2" xfId="31073" xr:uid="{00000000-0005-0000-0000-0000A9770000}"/>
    <cellStyle name="Heading 1 2 3 3 2 2 2 2 3 3 4" xfId="31074" xr:uid="{00000000-0005-0000-0000-0000AA770000}"/>
    <cellStyle name="Heading 1 2 3 3 2 2 2 2 3 4" xfId="31075" xr:uid="{00000000-0005-0000-0000-0000AB770000}"/>
    <cellStyle name="Heading 1 2 3 3 2 2 2 2 3 4 2" xfId="31076" xr:uid="{00000000-0005-0000-0000-0000AC770000}"/>
    <cellStyle name="Heading 1 2 3 3 2 2 2 2 3 4 2 2" xfId="31077" xr:uid="{00000000-0005-0000-0000-0000AD770000}"/>
    <cellStyle name="Heading 1 2 3 3 2 2 2 2 3 5" xfId="31078" xr:uid="{00000000-0005-0000-0000-0000AE770000}"/>
    <cellStyle name="Heading 1 2 3 3 2 2 2 2 3 6" xfId="31079" xr:uid="{00000000-0005-0000-0000-0000AF770000}"/>
    <cellStyle name="Heading 1 2 3 3 2 2 2 2 3 7" xfId="31080" xr:uid="{00000000-0005-0000-0000-0000B0770000}"/>
    <cellStyle name="Heading 1 2 3 3 2 2 2 2 3 8" xfId="31081" xr:uid="{00000000-0005-0000-0000-0000B1770000}"/>
    <cellStyle name="Heading 1 2 3 3 2 2 2 2 4" xfId="31082" xr:uid="{00000000-0005-0000-0000-0000B2770000}"/>
    <cellStyle name="Heading 1 2 3 3 2 2 2 2 4 2" xfId="31083" xr:uid="{00000000-0005-0000-0000-0000B3770000}"/>
    <cellStyle name="Heading 1 2 3 3 2 2 2 2 4 2 2" xfId="31084" xr:uid="{00000000-0005-0000-0000-0000B4770000}"/>
    <cellStyle name="Heading 1 2 3 3 2 2 2 2 4 2 3" xfId="31085" xr:uid="{00000000-0005-0000-0000-0000B5770000}"/>
    <cellStyle name="Heading 1 2 3 3 2 2 2 2 4 2 3 2" xfId="31086" xr:uid="{00000000-0005-0000-0000-0000B6770000}"/>
    <cellStyle name="Heading 1 2 3 3 2 2 2 2 4 2 4" xfId="31087" xr:uid="{00000000-0005-0000-0000-0000B7770000}"/>
    <cellStyle name="Heading 1 2 3 3 2 2 2 2 4 3" xfId="31088" xr:uid="{00000000-0005-0000-0000-0000B8770000}"/>
    <cellStyle name="Heading 1 2 3 3 2 2 2 2 4 3 2" xfId="31089" xr:uid="{00000000-0005-0000-0000-0000B9770000}"/>
    <cellStyle name="Heading 1 2 3 3 2 2 2 2 4 3 2 2" xfId="31090" xr:uid="{00000000-0005-0000-0000-0000BA770000}"/>
    <cellStyle name="Heading 1 2 3 3 2 2 2 2 4 4" xfId="31091" xr:uid="{00000000-0005-0000-0000-0000BB770000}"/>
    <cellStyle name="Heading 1 2 3 3 2 2 2 2 4 5" xfId="31092" xr:uid="{00000000-0005-0000-0000-0000BC770000}"/>
    <cellStyle name="Heading 1 2 3 3 2 2 2 2 4 6" xfId="31093" xr:uid="{00000000-0005-0000-0000-0000BD770000}"/>
    <cellStyle name="Heading 1 2 3 3 2 2 2 2 4 7" xfId="31094" xr:uid="{00000000-0005-0000-0000-0000BE770000}"/>
    <cellStyle name="Heading 1 2 3 3 2 2 2 2 5" xfId="31095" xr:uid="{00000000-0005-0000-0000-0000BF770000}"/>
    <cellStyle name="Heading 1 2 3 3 2 2 2 2 5 2" xfId="31096" xr:uid="{00000000-0005-0000-0000-0000C0770000}"/>
    <cellStyle name="Heading 1 2 3 3 2 2 2 2 5 3" xfId="31097" xr:uid="{00000000-0005-0000-0000-0000C1770000}"/>
    <cellStyle name="Heading 1 2 3 3 2 2 2 2 5 3 2" xfId="31098" xr:uid="{00000000-0005-0000-0000-0000C2770000}"/>
    <cellStyle name="Heading 1 2 3 3 2 2 2 2 6" xfId="31099" xr:uid="{00000000-0005-0000-0000-0000C3770000}"/>
    <cellStyle name="Heading 1 2 3 3 2 2 2 2 7" xfId="31100" xr:uid="{00000000-0005-0000-0000-0000C4770000}"/>
    <cellStyle name="Heading 1 2 3 3 2 2 2 2 8" xfId="31101" xr:uid="{00000000-0005-0000-0000-0000C5770000}"/>
    <cellStyle name="Heading 1 2 3 3 2 2 2 2 9" xfId="31102" xr:uid="{00000000-0005-0000-0000-0000C6770000}"/>
    <cellStyle name="Heading 1 2 3 3 2 2 2 3" xfId="31103" xr:uid="{00000000-0005-0000-0000-0000C7770000}"/>
    <cellStyle name="Heading 1 2 3 3 2 2 2 3 2" xfId="31104" xr:uid="{00000000-0005-0000-0000-0000C8770000}"/>
    <cellStyle name="Heading 1 2 3 3 2 2 2 3 2 2" xfId="31105" xr:uid="{00000000-0005-0000-0000-0000C9770000}"/>
    <cellStyle name="Heading 1 2 3 3 2 2 2 3 2 2 2" xfId="31106" xr:uid="{00000000-0005-0000-0000-0000CA770000}"/>
    <cellStyle name="Heading 1 2 3 3 2 2 2 3 2 2 2 2" xfId="31107" xr:uid="{00000000-0005-0000-0000-0000CB770000}"/>
    <cellStyle name="Heading 1 2 3 3 2 2 2 3 2 2 2 3" xfId="31108" xr:uid="{00000000-0005-0000-0000-0000CC770000}"/>
    <cellStyle name="Heading 1 2 3 3 2 2 2 3 2 2 2 3 2" xfId="31109" xr:uid="{00000000-0005-0000-0000-0000CD770000}"/>
    <cellStyle name="Heading 1 2 3 3 2 2 2 3 2 2 2 4" xfId="31110" xr:uid="{00000000-0005-0000-0000-0000CE770000}"/>
    <cellStyle name="Heading 1 2 3 3 2 2 2 3 2 2 3" xfId="31111" xr:uid="{00000000-0005-0000-0000-0000CF770000}"/>
    <cellStyle name="Heading 1 2 3 3 2 2 2 3 2 2 3 2" xfId="31112" xr:uid="{00000000-0005-0000-0000-0000D0770000}"/>
    <cellStyle name="Heading 1 2 3 3 2 2 2 3 2 2 3 2 2" xfId="31113" xr:uid="{00000000-0005-0000-0000-0000D1770000}"/>
    <cellStyle name="Heading 1 2 3 3 2 2 2 3 2 2 4" xfId="31114" xr:uid="{00000000-0005-0000-0000-0000D2770000}"/>
    <cellStyle name="Heading 1 2 3 3 2 2 2 3 2 2 5" xfId="31115" xr:uid="{00000000-0005-0000-0000-0000D3770000}"/>
    <cellStyle name="Heading 1 2 3 3 2 2 2 3 2 2 6" xfId="31116" xr:uid="{00000000-0005-0000-0000-0000D4770000}"/>
    <cellStyle name="Heading 1 2 3 3 2 2 2 3 2 2 7" xfId="31117" xr:uid="{00000000-0005-0000-0000-0000D5770000}"/>
    <cellStyle name="Heading 1 2 3 3 2 2 2 3 2 3" xfId="31118" xr:uid="{00000000-0005-0000-0000-0000D6770000}"/>
    <cellStyle name="Heading 1 2 3 3 2 2 2 3 2 3 2" xfId="31119" xr:uid="{00000000-0005-0000-0000-0000D7770000}"/>
    <cellStyle name="Heading 1 2 3 3 2 2 2 3 2 3 3" xfId="31120" xr:uid="{00000000-0005-0000-0000-0000D8770000}"/>
    <cellStyle name="Heading 1 2 3 3 2 2 2 3 2 3 3 2" xfId="31121" xr:uid="{00000000-0005-0000-0000-0000D9770000}"/>
    <cellStyle name="Heading 1 2 3 3 2 2 2 3 2 3 4" xfId="31122" xr:uid="{00000000-0005-0000-0000-0000DA770000}"/>
    <cellStyle name="Heading 1 2 3 3 2 2 2 3 2 4" xfId="31123" xr:uid="{00000000-0005-0000-0000-0000DB770000}"/>
    <cellStyle name="Heading 1 2 3 3 2 2 2 3 2 4 2" xfId="31124" xr:uid="{00000000-0005-0000-0000-0000DC770000}"/>
    <cellStyle name="Heading 1 2 3 3 2 2 2 3 2 4 2 2" xfId="31125" xr:uid="{00000000-0005-0000-0000-0000DD770000}"/>
    <cellStyle name="Heading 1 2 3 3 2 2 2 3 2 5" xfId="31126" xr:uid="{00000000-0005-0000-0000-0000DE770000}"/>
    <cellStyle name="Heading 1 2 3 3 2 2 2 3 2 6" xfId="31127" xr:uid="{00000000-0005-0000-0000-0000DF770000}"/>
    <cellStyle name="Heading 1 2 3 3 2 2 2 3 2 7" xfId="31128" xr:uid="{00000000-0005-0000-0000-0000E0770000}"/>
    <cellStyle name="Heading 1 2 3 3 2 2 2 3 2 8" xfId="31129" xr:uid="{00000000-0005-0000-0000-0000E1770000}"/>
    <cellStyle name="Heading 1 2 3 3 2 2 2 3 3" xfId="31130" xr:uid="{00000000-0005-0000-0000-0000E2770000}"/>
    <cellStyle name="Heading 1 2 3 3 2 2 2 3 3 2" xfId="31131" xr:uid="{00000000-0005-0000-0000-0000E3770000}"/>
    <cellStyle name="Heading 1 2 3 3 2 2 2 3 3 2 2" xfId="31132" xr:uid="{00000000-0005-0000-0000-0000E4770000}"/>
    <cellStyle name="Heading 1 2 3 3 2 2 2 3 3 2 3" xfId="31133" xr:uid="{00000000-0005-0000-0000-0000E5770000}"/>
    <cellStyle name="Heading 1 2 3 3 2 2 2 3 3 2 3 2" xfId="31134" xr:uid="{00000000-0005-0000-0000-0000E6770000}"/>
    <cellStyle name="Heading 1 2 3 3 2 2 2 3 3 2 4" xfId="31135" xr:uid="{00000000-0005-0000-0000-0000E7770000}"/>
    <cellStyle name="Heading 1 2 3 3 2 2 2 3 3 3" xfId="31136" xr:uid="{00000000-0005-0000-0000-0000E8770000}"/>
    <cellStyle name="Heading 1 2 3 3 2 2 2 3 3 3 2" xfId="31137" xr:uid="{00000000-0005-0000-0000-0000E9770000}"/>
    <cellStyle name="Heading 1 2 3 3 2 2 2 3 3 3 2 2" xfId="31138" xr:uid="{00000000-0005-0000-0000-0000EA770000}"/>
    <cellStyle name="Heading 1 2 3 3 2 2 2 3 3 4" xfId="31139" xr:uid="{00000000-0005-0000-0000-0000EB770000}"/>
    <cellStyle name="Heading 1 2 3 3 2 2 2 3 3 5" xfId="31140" xr:uid="{00000000-0005-0000-0000-0000EC770000}"/>
    <cellStyle name="Heading 1 2 3 3 2 2 2 3 3 6" xfId="31141" xr:uid="{00000000-0005-0000-0000-0000ED770000}"/>
    <cellStyle name="Heading 1 2 3 3 2 2 2 3 3 7" xfId="31142" xr:uid="{00000000-0005-0000-0000-0000EE770000}"/>
    <cellStyle name="Heading 1 2 3 3 2 2 2 3 4" xfId="31143" xr:uid="{00000000-0005-0000-0000-0000EF770000}"/>
    <cellStyle name="Heading 1 2 3 3 2 2 2 3 4 2" xfId="31144" xr:uid="{00000000-0005-0000-0000-0000F0770000}"/>
    <cellStyle name="Heading 1 2 3 3 2 2 2 3 4 3" xfId="31145" xr:uid="{00000000-0005-0000-0000-0000F1770000}"/>
    <cellStyle name="Heading 1 2 3 3 2 2 2 3 4 3 2" xfId="31146" xr:uid="{00000000-0005-0000-0000-0000F2770000}"/>
    <cellStyle name="Heading 1 2 3 3 2 2 2 3 5" xfId="31147" xr:uid="{00000000-0005-0000-0000-0000F3770000}"/>
    <cellStyle name="Heading 1 2 3 3 2 2 2 4" xfId="31148" xr:uid="{00000000-0005-0000-0000-0000F4770000}"/>
    <cellStyle name="Heading 1 2 3 3 2 2 2 4 2" xfId="31149" xr:uid="{00000000-0005-0000-0000-0000F5770000}"/>
    <cellStyle name="Heading 1 2 3 3 2 2 2 4 2 2" xfId="31150" xr:uid="{00000000-0005-0000-0000-0000F6770000}"/>
    <cellStyle name="Heading 1 2 3 3 2 2 2 4 2 2 2" xfId="31151" xr:uid="{00000000-0005-0000-0000-0000F7770000}"/>
    <cellStyle name="Heading 1 2 3 3 2 2 2 4 2 2 2 2" xfId="31152" xr:uid="{00000000-0005-0000-0000-0000F8770000}"/>
    <cellStyle name="Heading 1 2 3 3 2 2 2 4 2 2 2 2 2" xfId="31153" xr:uid="{00000000-0005-0000-0000-0000F9770000}"/>
    <cellStyle name="Heading 1 2 3 3 2 2 2 4 2 2 2 2 3" xfId="31154" xr:uid="{00000000-0005-0000-0000-0000FA770000}"/>
    <cellStyle name="Heading 1 2 3 3 2 2 2 4 2 2 2 2 3 2" xfId="31155" xr:uid="{00000000-0005-0000-0000-0000FB770000}"/>
    <cellStyle name="Heading 1 2 3 3 2 2 2 4 2 2 2 2 4" xfId="31156" xr:uid="{00000000-0005-0000-0000-0000FC770000}"/>
    <cellStyle name="Heading 1 2 3 3 2 2 2 4 2 2 2 3" xfId="31157" xr:uid="{00000000-0005-0000-0000-0000FD770000}"/>
    <cellStyle name="Heading 1 2 3 3 2 2 2 4 2 2 2 3 2" xfId="31158" xr:uid="{00000000-0005-0000-0000-0000FE770000}"/>
    <cellStyle name="Heading 1 2 3 3 2 2 2 4 2 2 2 3 2 2" xfId="31159" xr:uid="{00000000-0005-0000-0000-0000FF770000}"/>
    <cellStyle name="Heading 1 2 3 3 2 2 2 4 2 2 2 4" xfId="31160" xr:uid="{00000000-0005-0000-0000-000000780000}"/>
    <cellStyle name="Heading 1 2 3 3 2 2 2 4 2 2 2 5" xfId="31161" xr:uid="{00000000-0005-0000-0000-000001780000}"/>
    <cellStyle name="Heading 1 2 3 3 2 2 2 4 2 2 2 6" xfId="31162" xr:uid="{00000000-0005-0000-0000-000002780000}"/>
    <cellStyle name="Heading 1 2 3 3 2 2 2 4 2 2 2 7" xfId="31163" xr:uid="{00000000-0005-0000-0000-000003780000}"/>
    <cellStyle name="Heading 1 2 3 3 2 2 2 4 2 2 3" xfId="31164" xr:uid="{00000000-0005-0000-0000-000004780000}"/>
    <cellStyle name="Heading 1 2 3 3 2 2 2 4 2 2 3 2" xfId="31165" xr:uid="{00000000-0005-0000-0000-000005780000}"/>
    <cellStyle name="Heading 1 2 3 3 2 2 2 4 2 2 3 3" xfId="31166" xr:uid="{00000000-0005-0000-0000-000006780000}"/>
    <cellStyle name="Heading 1 2 3 3 2 2 2 4 2 2 3 3 2" xfId="31167" xr:uid="{00000000-0005-0000-0000-000007780000}"/>
    <cellStyle name="Heading 1 2 3 3 2 2 2 4 2 2 3 4" xfId="31168" xr:uid="{00000000-0005-0000-0000-000008780000}"/>
    <cellStyle name="Heading 1 2 3 3 2 2 2 4 2 2 4" xfId="31169" xr:uid="{00000000-0005-0000-0000-000009780000}"/>
    <cellStyle name="Heading 1 2 3 3 2 2 2 4 2 2 4 2" xfId="31170" xr:uid="{00000000-0005-0000-0000-00000A780000}"/>
    <cellStyle name="Heading 1 2 3 3 2 2 2 4 2 2 4 2 2" xfId="31171" xr:uid="{00000000-0005-0000-0000-00000B780000}"/>
    <cellStyle name="Heading 1 2 3 3 2 2 2 4 2 2 5" xfId="31172" xr:uid="{00000000-0005-0000-0000-00000C780000}"/>
    <cellStyle name="Heading 1 2 3 3 2 2 2 4 2 2 6" xfId="31173" xr:uid="{00000000-0005-0000-0000-00000D780000}"/>
    <cellStyle name="Heading 1 2 3 3 2 2 2 4 2 2 7" xfId="31174" xr:uid="{00000000-0005-0000-0000-00000E780000}"/>
    <cellStyle name="Heading 1 2 3 3 2 2 2 4 2 2 8" xfId="31175" xr:uid="{00000000-0005-0000-0000-00000F780000}"/>
    <cellStyle name="Heading 1 2 3 3 2 2 2 4 2 3" xfId="31176" xr:uid="{00000000-0005-0000-0000-000010780000}"/>
    <cellStyle name="Heading 1 2 3 3 2 2 2 4 2 3 2" xfId="31177" xr:uid="{00000000-0005-0000-0000-000011780000}"/>
    <cellStyle name="Heading 1 2 3 3 2 2 2 4 2 3 2 2" xfId="31178" xr:uid="{00000000-0005-0000-0000-000012780000}"/>
    <cellStyle name="Heading 1 2 3 3 2 2 2 4 2 3 2 3" xfId="31179" xr:uid="{00000000-0005-0000-0000-000013780000}"/>
    <cellStyle name="Heading 1 2 3 3 2 2 2 4 2 3 2 3 2" xfId="31180" xr:uid="{00000000-0005-0000-0000-000014780000}"/>
    <cellStyle name="Heading 1 2 3 3 2 2 2 4 2 3 2 4" xfId="31181" xr:uid="{00000000-0005-0000-0000-000015780000}"/>
    <cellStyle name="Heading 1 2 3 3 2 2 2 4 2 3 3" xfId="31182" xr:uid="{00000000-0005-0000-0000-000016780000}"/>
    <cellStyle name="Heading 1 2 3 3 2 2 2 4 2 3 3 2" xfId="31183" xr:uid="{00000000-0005-0000-0000-000017780000}"/>
    <cellStyle name="Heading 1 2 3 3 2 2 2 4 2 3 3 2 2" xfId="31184" xr:uid="{00000000-0005-0000-0000-000018780000}"/>
    <cellStyle name="Heading 1 2 3 3 2 2 2 4 2 3 4" xfId="31185" xr:uid="{00000000-0005-0000-0000-000019780000}"/>
    <cellStyle name="Heading 1 2 3 3 2 2 2 4 2 3 5" xfId="31186" xr:uid="{00000000-0005-0000-0000-00001A780000}"/>
    <cellStyle name="Heading 1 2 3 3 2 2 2 4 2 3 6" xfId="31187" xr:uid="{00000000-0005-0000-0000-00001B780000}"/>
    <cellStyle name="Heading 1 2 3 3 2 2 2 4 2 3 7" xfId="31188" xr:uid="{00000000-0005-0000-0000-00001C780000}"/>
    <cellStyle name="Heading 1 2 3 3 2 2 2 4 2 4" xfId="31189" xr:uid="{00000000-0005-0000-0000-00001D780000}"/>
    <cellStyle name="Heading 1 2 3 3 2 2 2 4 2 4 2" xfId="31190" xr:uid="{00000000-0005-0000-0000-00001E780000}"/>
    <cellStyle name="Heading 1 2 3 3 2 2 2 4 2 4 3" xfId="31191" xr:uid="{00000000-0005-0000-0000-00001F780000}"/>
    <cellStyle name="Heading 1 2 3 3 2 2 2 4 2 4 3 2" xfId="31192" xr:uid="{00000000-0005-0000-0000-000020780000}"/>
    <cellStyle name="Heading 1 2 3 3 2 2 2 4 2 5" xfId="31193" xr:uid="{00000000-0005-0000-0000-000021780000}"/>
    <cellStyle name="Heading 1 2 3 3 2 2 2 4 3" xfId="31194" xr:uid="{00000000-0005-0000-0000-000022780000}"/>
    <cellStyle name="Heading 1 2 3 3 2 2 2 4 3 2" xfId="31195" xr:uid="{00000000-0005-0000-0000-000023780000}"/>
    <cellStyle name="Heading 1 2 3 3 2 2 2 4 3 2 2" xfId="31196" xr:uid="{00000000-0005-0000-0000-000024780000}"/>
    <cellStyle name="Heading 1 2 3 3 2 2 2 4 3 2 2 2" xfId="31197" xr:uid="{00000000-0005-0000-0000-000025780000}"/>
    <cellStyle name="Heading 1 2 3 3 2 2 2 4 3 2 2 3" xfId="31198" xr:uid="{00000000-0005-0000-0000-000026780000}"/>
    <cellStyle name="Heading 1 2 3 3 2 2 2 4 3 2 2 3 2" xfId="31199" xr:uid="{00000000-0005-0000-0000-000027780000}"/>
    <cellStyle name="Heading 1 2 3 3 2 2 2 4 3 2 2 4" xfId="31200" xr:uid="{00000000-0005-0000-0000-000028780000}"/>
    <cellStyle name="Heading 1 2 3 3 2 2 2 4 3 2 3" xfId="31201" xr:uid="{00000000-0005-0000-0000-000029780000}"/>
    <cellStyle name="Heading 1 2 3 3 2 2 2 4 3 2 3 2" xfId="31202" xr:uid="{00000000-0005-0000-0000-00002A780000}"/>
    <cellStyle name="Heading 1 2 3 3 2 2 2 4 3 2 3 2 2" xfId="31203" xr:uid="{00000000-0005-0000-0000-00002B780000}"/>
    <cellStyle name="Heading 1 2 3 3 2 2 2 4 3 2 4" xfId="31204" xr:uid="{00000000-0005-0000-0000-00002C780000}"/>
    <cellStyle name="Heading 1 2 3 3 2 2 2 4 3 2 5" xfId="31205" xr:uid="{00000000-0005-0000-0000-00002D780000}"/>
    <cellStyle name="Heading 1 2 3 3 2 2 2 4 3 2 6" xfId="31206" xr:uid="{00000000-0005-0000-0000-00002E780000}"/>
    <cellStyle name="Heading 1 2 3 3 2 2 2 4 3 2 7" xfId="31207" xr:uid="{00000000-0005-0000-0000-00002F780000}"/>
    <cellStyle name="Heading 1 2 3 3 2 2 2 4 3 3" xfId="31208" xr:uid="{00000000-0005-0000-0000-000030780000}"/>
    <cellStyle name="Heading 1 2 3 3 2 2 2 4 3 3 2" xfId="31209" xr:uid="{00000000-0005-0000-0000-000031780000}"/>
    <cellStyle name="Heading 1 2 3 3 2 2 2 4 3 3 3" xfId="31210" xr:uid="{00000000-0005-0000-0000-000032780000}"/>
    <cellStyle name="Heading 1 2 3 3 2 2 2 4 3 3 3 2" xfId="31211" xr:uid="{00000000-0005-0000-0000-000033780000}"/>
    <cellStyle name="Heading 1 2 3 3 2 2 2 4 3 3 4" xfId="31212" xr:uid="{00000000-0005-0000-0000-000034780000}"/>
    <cellStyle name="Heading 1 2 3 3 2 2 2 4 3 4" xfId="31213" xr:uid="{00000000-0005-0000-0000-000035780000}"/>
    <cellStyle name="Heading 1 2 3 3 2 2 2 4 3 4 2" xfId="31214" xr:uid="{00000000-0005-0000-0000-000036780000}"/>
    <cellStyle name="Heading 1 2 3 3 2 2 2 4 3 4 2 2" xfId="31215" xr:uid="{00000000-0005-0000-0000-000037780000}"/>
    <cellStyle name="Heading 1 2 3 3 2 2 2 4 3 5" xfId="31216" xr:uid="{00000000-0005-0000-0000-000038780000}"/>
    <cellStyle name="Heading 1 2 3 3 2 2 2 4 3 6" xfId="31217" xr:uid="{00000000-0005-0000-0000-000039780000}"/>
    <cellStyle name="Heading 1 2 3 3 2 2 2 4 3 7" xfId="31218" xr:uid="{00000000-0005-0000-0000-00003A780000}"/>
    <cellStyle name="Heading 1 2 3 3 2 2 2 4 3 8" xfId="31219" xr:uid="{00000000-0005-0000-0000-00003B780000}"/>
    <cellStyle name="Heading 1 2 3 3 2 2 2 4 4" xfId="31220" xr:uid="{00000000-0005-0000-0000-00003C780000}"/>
    <cellStyle name="Heading 1 2 3 3 2 2 2 4 4 2" xfId="31221" xr:uid="{00000000-0005-0000-0000-00003D780000}"/>
    <cellStyle name="Heading 1 2 3 3 2 2 2 4 4 2 2" xfId="31222" xr:uid="{00000000-0005-0000-0000-00003E780000}"/>
    <cellStyle name="Heading 1 2 3 3 2 2 2 4 4 2 3" xfId="31223" xr:uid="{00000000-0005-0000-0000-00003F780000}"/>
    <cellStyle name="Heading 1 2 3 3 2 2 2 4 4 2 3 2" xfId="31224" xr:uid="{00000000-0005-0000-0000-000040780000}"/>
    <cellStyle name="Heading 1 2 3 3 2 2 2 4 4 2 4" xfId="31225" xr:uid="{00000000-0005-0000-0000-000041780000}"/>
    <cellStyle name="Heading 1 2 3 3 2 2 2 4 4 3" xfId="31226" xr:uid="{00000000-0005-0000-0000-000042780000}"/>
    <cellStyle name="Heading 1 2 3 3 2 2 2 4 4 3 2" xfId="31227" xr:uid="{00000000-0005-0000-0000-000043780000}"/>
    <cellStyle name="Heading 1 2 3 3 2 2 2 4 4 3 2 2" xfId="31228" xr:uid="{00000000-0005-0000-0000-000044780000}"/>
    <cellStyle name="Heading 1 2 3 3 2 2 2 4 4 4" xfId="31229" xr:uid="{00000000-0005-0000-0000-000045780000}"/>
    <cellStyle name="Heading 1 2 3 3 2 2 2 4 4 5" xfId="31230" xr:uid="{00000000-0005-0000-0000-000046780000}"/>
    <cellStyle name="Heading 1 2 3 3 2 2 2 4 4 6" xfId="31231" xr:uid="{00000000-0005-0000-0000-000047780000}"/>
    <cellStyle name="Heading 1 2 3 3 2 2 2 4 4 7" xfId="31232" xr:uid="{00000000-0005-0000-0000-000048780000}"/>
    <cellStyle name="Heading 1 2 3 3 2 2 2 4 5" xfId="31233" xr:uid="{00000000-0005-0000-0000-000049780000}"/>
    <cellStyle name="Heading 1 2 3 3 2 2 2 4 5 2" xfId="31234" xr:uid="{00000000-0005-0000-0000-00004A780000}"/>
    <cellStyle name="Heading 1 2 3 3 2 2 2 4 5 3" xfId="31235" xr:uid="{00000000-0005-0000-0000-00004B780000}"/>
    <cellStyle name="Heading 1 2 3 3 2 2 2 4 5 3 2" xfId="31236" xr:uid="{00000000-0005-0000-0000-00004C780000}"/>
    <cellStyle name="Heading 1 2 3 3 2 2 2 4 6" xfId="31237" xr:uid="{00000000-0005-0000-0000-00004D780000}"/>
    <cellStyle name="Heading 1 2 3 3 2 2 2 4 7" xfId="31238" xr:uid="{00000000-0005-0000-0000-00004E780000}"/>
    <cellStyle name="Heading 1 2 3 3 2 2 2 4 8" xfId="31239" xr:uid="{00000000-0005-0000-0000-00004F780000}"/>
    <cellStyle name="Heading 1 2 3 3 2 2 2 4 9" xfId="31240" xr:uid="{00000000-0005-0000-0000-000050780000}"/>
    <cellStyle name="Heading 1 2 3 3 2 2 2 5" xfId="31241" xr:uid="{00000000-0005-0000-0000-000051780000}"/>
    <cellStyle name="Heading 1 2 3 3 2 2 2 5 2" xfId="31242" xr:uid="{00000000-0005-0000-0000-000052780000}"/>
    <cellStyle name="Heading 1 2 3 3 2 2 2 5 2 2" xfId="31243" xr:uid="{00000000-0005-0000-0000-000053780000}"/>
    <cellStyle name="Heading 1 2 3 3 2 2 2 5 2 2 2" xfId="31244" xr:uid="{00000000-0005-0000-0000-000054780000}"/>
    <cellStyle name="Heading 1 2 3 3 2 2 2 5 2 2 3" xfId="31245" xr:uid="{00000000-0005-0000-0000-000055780000}"/>
    <cellStyle name="Heading 1 2 3 3 2 2 2 5 2 2 3 2" xfId="31246" xr:uid="{00000000-0005-0000-0000-000056780000}"/>
    <cellStyle name="Heading 1 2 3 3 2 2 2 5 2 2 4" xfId="31247" xr:uid="{00000000-0005-0000-0000-000057780000}"/>
    <cellStyle name="Heading 1 2 3 3 2 2 2 5 2 3" xfId="31248" xr:uid="{00000000-0005-0000-0000-000058780000}"/>
    <cellStyle name="Heading 1 2 3 3 2 2 2 5 2 3 2" xfId="31249" xr:uid="{00000000-0005-0000-0000-000059780000}"/>
    <cellStyle name="Heading 1 2 3 3 2 2 2 5 2 3 2 2" xfId="31250" xr:uid="{00000000-0005-0000-0000-00005A780000}"/>
    <cellStyle name="Heading 1 2 3 3 2 2 2 5 2 4" xfId="31251" xr:uid="{00000000-0005-0000-0000-00005B780000}"/>
    <cellStyle name="Heading 1 2 3 3 2 2 2 5 2 5" xfId="31252" xr:uid="{00000000-0005-0000-0000-00005C780000}"/>
    <cellStyle name="Heading 1 2 3 3 2 2 2 5 2 6" xfId="31253" xr:uid="{00000000-0005-0000-0000-00005D780000}"/>
    <cellStyle name="Heading 1 2 3 3 2 2 2 5 2 7" xfId="31254" xr:uid="{00000000-0005-0000-0000-00005E780000}"/>
    <cellStyle name="Heading 1 2 3 3 2 2 2 5 3" xfId="31255" xr:uid="{00000000-0005-0000-0000-00005F780000}"/>
    <cellStyle name="Heading 1 2 3 3 2 2 2 5 3 2" xfId="31256" xr:uid="{00000000-0005-0000-0000-000060780000}"/>
    <cellStyle name="Heading 1 2 3 3 2 2 2 5 3 3" xfId="31257" xr:uid="{00000000-0005-0000-0000-000061780000}"/>
    <cellStyle name="Heading 1 2 3 3 2 2 2 5 3 3 2" xfId="31258" xr:uid="{00000000-0005-0000-0000-000062780000}"/>
    <cellStyle name="Heading 1 2 3 3 2 2 2 5 3 4" xfId="31259" xr:uid="{00000000-0005-0000-0000-000063780000}"/>
    <cellStyle name="Heading 1 2 3 3 2 2 2 5 4" xfId="31260" xr:uid="{00000000-0005-0000-0000-000064780000}"/>
    <cellStyle name="Heading 1 2 3 3 2 2 2 5 4 2" xfId="31261" xr:uid="{00000000-0005-0000-0000-000065780000}"/>
    <cellStyle name="Heading 1 2 3 3 2 2 2 5 4 2 2" xfId="31262" xr:uid="{00000000-0005-0000-0000-000066780000}"/>
    <cellStyle name="Heading 1 2 3 3 2 2 2 5 5" xfId="31263" xr:uid="{00000000-0005-0000-0000-000067780000}"/>
    <cellStyle name="Heading 1 2 3 3 2 2 2 5 6" xfId="31264" xr:uid="{00000000-0005-0000-0000-000068780000}"/>
    <cellStyle name="Heading 1 2 3 3 2 2 2 5 7" xfId="31265" xr:uid="{00000000-0005-0000-0000-000069780000}"/>
    <cellStyle name="Heading 1 2 3 3 2 2 2 5 8" xfId="31266" xr:uid="{00000000-0005-0000-0000-00006A780000}"/>
    <cellStyle name="Heading 1 2 3 3 2 2 2 6" xfId="31267" xr:uid="{00000000-0005-0000-0000-00006B780000}"/>
    <cellStyle name="Heading 1 2 3 3 2 2 2 6 2" xfId="31268" xr:uid="{00000000-0005-0000-0000-00006C780000}"/>
    <cellStyle name="Heading 1 2 3 3 2 2 2 6 2 2" xfId="31269" xr:uid="{00000000-0005-0000-0000-00006D780000}"/>
    <cellStyle name="Heading 1 2 3 3 2 2 2 6 2 3" xfId="31270" xr:uid="{00000000-0005-0000-0000-00006E780000}"/>
    <cellStyle name="Heading 1 2 3 3 2 2 2 6 2 3 2" xfId="31271" xr:uid="{00000000-0005-0000-0000-00006F780000}"/>
    <cellStyle name="Heading 1 2 3 3 2 2 2 6 2 4" xfId="31272" xr:uid="{00000000-0005-0000-0000-000070780000}"/>
    <cellStyle name="Heading 1 2 3 3 2 2 2 6 3" xfId="31273" xr:uid="{00000000-0005-0000-0000-000071780000}"/>
    <cellStyle name="Heading 1 2 3 3 2 2 2 6 3 2" xfId="31274" xr:uid="{00000000-0005-0000-0000-000072780000}"/>
    <cellStyle name="Heading 1 2 3 3 2 2 2 6 3 2 2" xfId="31275" xr:uid="{00000000-0005-0000-0000-000073780000}"/>
    <cellStyle name="Heading 1 2 3 3 2 2 2 6 4" xfId="31276" xr:uid="{00000000-0005-0000-0000-000074780000}"/>
    <cellStyle name="Heading 1 2 3 3 2 2 2 6 5" xfId="31277" xr:uid="{00000000-0005-0000-0000-000075780000}"/>
    <cellStyle name="Heading 1 2 3 3 2 2 2 6 6" xfId="31278" xr:uid="{00000000-0005-0000-0000-000076780000}"/>
    <cellStyle name="Heading 1 2 3 3 2 2 2 6 7" xfId="31279" xr:uid="{00000000-0005-0000-0000-000077780000}"/>
    <cellStyle name="Heading 1 2 3 3 2 2 2 7" xfId="31280" xr:uid="{00000000-0005-0000-0000-000078780000}"/>
    <cellStyle name="Heading 1 2 3 3 2 2 2 7 2" xfId="31281" xr:uid="{00000000-0005-0000-0000-000079780000}"/>
    <cellStyle name="Heading 1 2 3 3 2 2 2 7 3" xfId="31282" xr:uid="{00000000-0005-0000-0000-00007A780000}"/>
    <cellStyle name="Heading 1 2 3 3 2 2 2 7 3 2" xfId="31283" xr:uid="{00000000-0005-0000-0000-00007B780000}"/>
    <cellStyle name="Heading 1 2 3 3 2 2 2 8" xfId="31284" xr:uid="{00000000-0005-0000-0000-00007C780000}"/>
    <cellStyle name="Heading 1 2 3 3 2 2 2 9" xfId="31285" xr:uid="{00000000-0005-0000-0000-00007D780000}"/>
    <cellStyle name="Heading 1 2 3 3 2 2 3" xfId="31286" xr:uid="{00000000-0005-0000-0000-00007E780000}"/>
    <cellStyle name="Heading 1 2 3 3 2 2 3 2" xfId="31287" xr:uid="{00000000-0005-0000-0000-00007F780000}"/>
    <cellStyle name="Heading 1 2 3 3 2 2 3 2 2" xfId="31288" xr:uid="{00000000-0005-0000-0000-000080780000}"/>
    <cellStyle name="Heading 1 2 3 3 2 2 3 2 2 2" xfId="31289" xr:uid="{00000000-0005-0000-0000-000081780000}"/>
    <cellStyle name="Heading 1 2 3 3 2 2 3 2 2 2 2" xfId="31290" xr:uid="{00000000-0005-0000-0000-000082780000}"/>
    <cellStyle name="Heading 1 2 3 3 2 2 3 2 2 2 2 2" xfId="31291" xr:uid="{00000000-0005-0000-0000-000083780000}"/>
    <cellStyle name="Heading 1 2 3 3 2 2 3 2 2 2 2 3" xfId="31292" xr:uid="{00000000-0005-0000-0000-000084780000}"/>
    <cellStyle name="Heading 1 2 3 3 2 2 3 2 2 2 2 3 2" xfId="31293" xr:uid="{00000000-0005-0000-0000-000085780000}"/>
    <cellStyle name="Heading 1 2 3 3 2 2 3 2 2 2 2 4" xfId="31294" xr:uid="{00000000-0005-0000-0000-000086780000}"/>
    <cellStyle name="Heading 1 2 3 3 2 2 3 2 2 2 3" xfId="31295" xr:uid="{00000000-0005-0000-0000-000087780000}"/>
    <cellStyle name="Heading 1 2 3 3 2 2 3 2 2 2 3 2" xfId="31296" xr:uid="{00000000-0005-0000-0000-000088780000}"/>
    <cellStyle name="Heading 1 2 3 3 2 2 3 2 2 2 3 2 2" xfId="31297" xr:uid="{00000000-0005-0000-0000-000089780000}"/>
    <cellStyle name="Heading 1 2 3 3 2 2 3 2 2 2 4" xfId="31298" xr:uid="{00000000-0005-0000-0000-00008A780000}"/>
    <cellStyle name="Heading 1 2 3 3 2 2 3 2 2 2 5" xfId="31299" xr:uid="{00000000-0005-0000-0000-00008B780000}"/>
    <cellStyle name="Heading 1 2 3 3 2 2 3 2 2 2 6" xfId="31300" xr:uid="{00000000-0005-0000-0000-00008C780000}"/>
    <cellStyle name="Heading 1 2 3 3 2 2 3 2 2 2 7" xfId="31301" xr:uid="{00000000-0005-0000-0000-00008D780000}"/>
    <cellStyle name="Heading 1 2 3 3 2 2 3 2 2 3" xfId="31302" xr:uid="{00000000-0005-0000-0000-00008E780000}"/>
    <cellStyle name="Heading 1 2 3 3 2 2 3 2 2 3 2" xfId="31303" xr:uid="{00000000-0005-0000-0000-00008F780000}"/>
    <cellStyle name="Heading 1 2 3 3 2 2 3 2 2 3 3" xfId="31304" xr:uid="{00000000-0005-0000-0000-000090780000}"/>
    <cellStyle name="Heading 1 2 3 3 2 2 3 2 2 3 3 2" xfId="31305" xr:uid="{00000000-0005-0000-0000-000091780000}"/>
    <cellStyle name="Heading 1 2 3 3 2 2 3 2 2 3 4" xfId="31306" xr:uid="{00000000-0005-0000-0000-000092780000}"/>
    <cellStyle name="Heading 1 2 3 3 2 2 3 2 2 4" xfId="31307" xr:uid="{00000000-0005-0000-0000-000093780000}"/>
    <cellStyle name="Heading 1 2 3 3 2 2 3 2 2 4 2" xfId="31308" xr:uid="{00000000-0005-0000-0000-000094780000}"/>
    <cellStyle name="Heading 1 2 3 3 2 2 3 2 2 4 2 2" xfId="31309" xr:uid="{00000000-0005-0000-0000-000095780000}"/>
    <cellStyle name="Heading 1 2 3 3 2 2 3 2 2 5" xfId="31310" xr:uid="{00000000-0005-0000-0000-000096780000}"/>
    <cellStyle name="Heading 1 2 3 3 2 2 3 2 2 6" xfId="31311" xr:uid="{00000000-0005-0000-0000-000097780000}"/>
    <cellStyle name="Heading 1 2 3 3 2 2 3 2 2 7" xfId="31312" xr:uid="{00000000-0005-0000-0000-000098780000}"/>
    <cellStyle name="Heading 1 2 3 3 2 2 3 2 2 8" xfId="31313" xr:uid="{00000000-0005-0000-0000-000099780000}"/>
    <cellStyle name="Heading 1 2 3 3 2 2 3 2 3" xfId="31314" xr:uid="{00000000-0005-0000-0000-00009A780000}"/>
    <cellStyle name="Heading 1 2 3 3 2 2 3 2 3 2" xfId="31315" xr:uid="{00000000-0005-0000-0000-00009B780000}"/>
    <cellStyle name="Heading 1 2 3 3 2 2 3 2 3 2 2" xfId="31316" xr:uid="{00000000-0005-0000-0000-00009C780000}"/>
    <cellStyle name="Heading 1 2 3 3 2 2 3 2 3 2 3" xfId="31317" xr:uid="{00000000-0005-0000-0000-00009D780000}"/>
    <cellStyle name="Heading 1 2 3 3 2 2 3 2 3 2 3 2" xfId="31318" xr:uid="{00000000-0005-0000-0000-00009E780000}"/>
    <cellStyle name="Heading 1 2 3 3 2 2 3 2 3 2 4" xfId="31319" xr:uid="{00000000-0005-0000-0000-00009F780000}"/>
    <cellStyle name="Heading 1 2 3 3 2 2 3 2 3 3" xfId="31320" xr:uid="{00000000-0005-0000-0000-0000A0780000}"/>
    <cellStyle name="Heading 1 2 3 3 2 2 3 2 3 3 2" xfId="31321" xr:uid="{00000000-0005-0000-0000-0000A1780000}"/>
    <cellStyle name="Heading 1 2 3 3 2 2 3 2 3 3 2 2" xfId="31322" xr:uid="{00000000-0005-0000-0000-0000A2780000}"/>
    <cellStyle name="Heading 1 2 3 3 2 2 3 2 3 4" xfId="31323" xr:uid="{00000000-0005-0000-0000-0000A3780000}"/>
    <cellStyle name="Heading 1 2 3 3 2 2 3 2 3 5" xfId="31324" xr:uid="{00000000-0005-0000-0000-0000A4780000}"/>
    <cellStyle name="Heading 1 2 3 3 2 2 3 2 3 6" xfId="31325" xr:uid="{00000000-0005-0000-0000-0000A5780000}"/>
    <cellStyle name="Heading 1 2 3 3 2 2 3 2 3 7" xfId="31326" xr:uid="{00000000-0005-0000-0000-0000A6780000}"/>
    <cellStyle name="Heading 1 2 3 3 2 2 3 2 4" xfId="31327" xr:uid="{00000000-0005-0000-0000-0000A7780000}"/>
    <cellStyle name="Heading 1 2 3 3 2 2 3 2 4 2" xfId="31328" xr:uid="{00000000-0005-0000-0000-0000A8780000}"/>
    <cellStyle name="Heading 1 2 3 3 2 2 3 2 4 3" xfId="31329" xr:uid="{00000000-0005-0000-0000-0000A9780000}"/>
    <cellStyle name="Heading 1 2 3 3 2 2 3 2 4 3 2" xfId="31330" xr:uid="{00000000-0005-0000-0000-0000AA780000}"/>
    <cellStyle name="Heading 1 2 3 3 2 2 3 2 5" xfId="31331" xr:uid="{00000000-0005-0000-0000-0000AB780000}"/>
    <cellStyle name="Heading 1 2 3 3 2 2 3 3" xfId="31332" xr:uid="{00000000-0005-0000-0000-0000AC780000}"/>
    <cellStyle name="Heading 1 2 3 3 2 2 3 3 2" xfId="31333" xr:uid="{00000000-0005-0000-0000-0000AD780000}"/>
    <cellStyle name="Heading 1 2 3 3 2 2 3 3 2 2" xfId="31334" xr:uid="{00000000-0005-0000-0000-0000AE780000}"/>
    <cellStyle name="Heading 1 2 3 3 2 2 3 3 2 2 2" xfId="31335" xr:uid="{00000000-0005-0000-0000-0000AF780000}"/>
    <cellStyle name="Heading 1 2 3 3 2 2 3 3 2 2 3" xfId="31336" xr:uid="{00000000-0005-0000-0000-0000B0780000}"/>
    <cellStyle name="Heading 1 2 3 3 2 2 3 3 2 2 3 2" xfId="31337" xr:uid="{00000000-0005-0000-0000-0000B1780000}"/>
    <cellStyle name="Heading 1 2 3 3 2 2 3 3 2 2 4" xfId="31338" xr:uid="{00000000-0005-0000-0000-0000B2780000}"/>
    <cellStyle name="Heading 1 2 3 3 2 2 3 3 2 3" xfId="31339" xr:uid="{00000000-0005-0000-0000-0000B3780000}"/>
    <cellStyle name="Heading 1 2 3 3 2 2 3 3 2 3 2" xfId="31340" xr:uid="{00000000-0005-0000-0000-0000B4780000}"/>
    <cellStyle name="Heading 1 2 3 3 2 2 3 3 2 3 2 2" xfId="31341" xr:uid="{00000000-0005-0000-0000-0000B5780000}"/>
    <cellStyle name="Heading 1 2 3 3 2 2 3 3 2 4" xfId="31342" xr:uid="{00000000-0005-0000-0000-0000B6780000}"/>
    <cellStyle name="Heading 1 2 3 3 2 2 3 3 2 5" xfId="31343" xr:uid="{00000000-0005-0000-0000-0000B7780000}"/>
    <cellStyle name="Heading 1 2 3 3 2 2 3 3 2 6" xfId="31344" xr:uid="{00000000-0005-0000-0000-0000B8780000}"/>
    <cellStyle name="Heading 1 2 3 3 2 2 3 3 2 7" xfId="31345" xr:uid="{00000000-0005-0000-0000-0000B9780000}"/>
    <cellStyle name="Heading 1 2 3 3 2 2 3 3 3" xfId="31346" xr:uid="{00000000-0005-0000-0000-0000BA780000}"/>
    <cellStyle name="Heading 1 2 3 3 2 2 3 3 3 2" xfId="31347" xr:uid="{00000000-0005-0000-0000-0000BB780000}"/>
    <cellStyle name="Heading 1 2 3 3 2 2 3 3 3 3" xfId="31348" xr:uid="{00000000-0005-0000-0000-0000BC780000}"/>
    <cellStyle name="Heading 1 2 3 3 2 2 3 3 3 3 2" xfId="31349" xr:uid="{00000000-0005-0000-0000-0000BD780000}"/>
    <cellStyle name="Heading 1 2 3 3 2 2 3 3 3 4" xfId="31350" xr:uid="{00000000-0005-0000-0000-0000BE780000}"/>
    <cellStyle name="Heading 1 2 3 3 2 2 3 3 4" xfId="31351" xr:uid="{00000000-0005-0000-0000-0000BF780000}"/>
    <cellStyle name="Heading 1 2 3 3 2 2 3 3 4 2" xfId="31352" xr:uid="{00000000-0005-0000-0000-0000C0780000}"/>
    <cellStyle name="Heading 1 2 3 3 2 2 3 3 4 2 2" xfId="31353" xr:uid="{00000000-0005-0000-0000-0000C1780000}"/>
    <cellStyle name="Heading 1 2 3 3 2 2 3 3 5" xfId="31354" xr:uid="{00000000-0005-0000-0000-0000C2780000}"/>
    <cellStyle name="Heading 1 2 3 3 2 2 3 3 6" xfId="31355" xr:uid="{00000000-0005-0000-0000-0000C3780000}"/>
    <cellStyle name="Heading 1 2 3 3 2 2 3 3 7" xfId="31356" xr:uid="{00000000-0005-0000-0000-0000C4780000}"/>
    <cellStyle name="Heading 1 2 3 3 2 2 3 3 8" xfId="31357" xr:uid="{00000000-0005-0000-0000-0000C5780000}"/>
    <cellStyle name="Heading 1 2 3 3 2 2 3 4" xfId="31358" xr:uid="{00000000-0005-0000-0000-0000C6780000}"/>
    <cellStyle name="Heading 1 2 3 3 2 2 3 4 2" xfId="31359" xr:uid="{00000000-0005-0000-0000-0000C7780000}"/>
    <cellStyle name="Heading 1 2 3 3 2 2 3 4 2 2" xfId="31360" xr:uid="{00000000-0005-0000-0000-0000C8780000}"/>
    <cellStyle name="Heading 1 2 3 3 2 2 3 4 2 3" xfId="31361" xr:uid="{00000000-0005-0000-0000-0000C9780000}"/>
    <cellStyle name="Heading 1 2 3 3 2 2 3 4 2 3 2" xfId="31362" xr:uid="{00000000-0005-0000-0000-0000CA780000}"/>
    <cellStyle name="Heading 1 2 3 3 2 2 3 4 2 4" xfId="31363" xr:uid="{00000000-0005-0000-0000-0000CB780000}"/>
    <cellStyle name="Heading 1 2 3 3 2 2 3 4 3" xfId="31364" xr:uid="{00000000-0005-0000-0000-0000CC780000}"/>
    <cellStyle name="Heading 1 2 3 3 2 2 3 4 3 2" xfId="31365" xr:uid="{00000000-0005-0000-0000-0000CD780000}"/>
    <cellStyle name="Heading 1 2 3 3 2 2 3 4 3 2 2" xfId="31366" xr:uid="{00000000-0005-0000-0000-0000CE780000}"/>
    <cellStyle name="Heading 1 2 3 3 2 2 3 4 4" xfId="31367" xr:uid="{00000000-0005-0000-0000-0000CF780000}"/>
    <cellStyle name="Heading 1 2 3 3 2 2 3 4 5" xfId="31368" xr:uid="{00000000-0005-0000-0000-0000D0780000}"/>
    <cellStyle name="Heading 1 2 3 3 2 2 3 4 6" xfId="31369" xr:uid="{00000000-0005-0000-0000-0000D1780000}"/>
    <cellStyle name="Heading 1 2 3 3 2 2 3 4 7" xfId="31370" xr:uid="{00000000-0005-0000-0000-0000D2780000}"/>
    <cellStyle name="Heading 1 2 3 3 2 2 3 5" xfId="31371" xr:uid="{00000000-0005-0000-0000-0000D3780000}"/>
    <cellStyle name="Heading 1 2 3 3 2 2 3 5 2" xfId="31372" xr:uid="{00000000-0005-0000-0000-0000D4780000}"/>
    <cellStyle name="Heading 1 2 3 3 2 2 3 5 3" xfId="31373" xr:uid="{00000000-0005-0000-0000-0000D5780000}"/>
    <cellStyle name="Heading 1 2 3 3 2 2 3 5 3 2" xfId="31374" xr:uid="{00000000-0005-0000-0000-0000D6780000}"/>
    <cellStyle name="Heading 1 2 3 3 2 2 3 6" xfId="31375" xr:uid="{00000000-0005-0000-0000-0000D7780000}"/>
    <cellStyle name="Heading 1 2 3 3 2 2 3 7" xfId="31376" xr:uid="{00000000-0005-0000-0000-0000D8780000}"/>
    <cellStyle name="Heading 1 2 3 3 2 2 3 8" xfId="31377" xr:uid="{00000000-0005-0000-0000-0000D9780000}"/>
    <cellStyle name="Heading 1 2 3 3 2 2 3 9" xfId="31378" xr:uid="{00000000-0005-0000-0000-0000DA780000}"/>
    <cellStyle name="Heading 1 2 3 3 2 2 4" xfId="31379" xr:uid="{00000000-0005-0000-0000-0000DB780000}"/>
    <cellStyle name="Heading 1 2 3 3 2 2 4 2" xfId="31380" xr:uid="{00000000-0005-0000-0000-0000DC780000}"/>
    <cellStyle name="Heading 1 2 3 3 2 2 4 2 2" xfId="31381" xr:uid="{00000000-0005-0000-0000-0000DD780000}"/>
    <cellStyle name="Heading 1 2 3 3 2 2 4 2 2 2" xfId="31382" xr:uid="{00000000-0005-0000-0000-0000DE780000}"/>
    <cellStyle name="Heading 1 2 3 3 2 2 4 2 2 2 2" xfId="31383" xr:uid="{00000000-0005-0000-0000-0000DF780000}"/>
    <cellStyle name="Heading 1 2 3 3 2 2 4 2 2 2 2 2" xfId="31384" xr:uid="{00000000-0005-0000-0000-0000E0780000}"/>
    <cellStyle name="Heading 1 2 3 3 2 2 4 2 2 2 2 3" xfId="31385" xr:uid="{00000000-0005-0000-0000-0000E1780000}"/>
    <cellStyle name="Heading 1 2 3 3 2 2 4 2 2 2 2 3 2" xfId="31386" xr:uid="{00000000-0005-0000-0000-0000E2780000}"/>
    <cellStyle name="Heading 1 2 3 3 2 2 4 2 2 2 2 4" xfId="31387" xr:uid="{00000000-0005-0000-0000-0000E3780000}"/>
    <cellStyle name="Heading 1 2 3 3 2 2 4 2 2 2 3" xfId="31388" xr:uid="{00000000-0005-0000-0000-0000E4780000}"/>
    <cellStyle name="Heading 1 2 3 3 2 2 4 2 2 2 3 2" xfId="31389" xr:uid="{00000000-0005-0000-0000-0000E5780000}"/>
    <cellStyle name="Heading 1 2 3 3 2 2 4 2 2 2 3 2 2" xfId="31390" xr:uid="{00000000-0005-0000-0000-0000E6780000}"/>
    <cellStyle name="Heading 1 2 3 3 2 2 4 2 2 2 4" xfId="31391" xr:uid="{00000000-0005-0000-0000-0000E7780000}"/>
    <cellStyle name="Heading 1 2 3 3 2 2 4 2 2 2 5" xfId="31392" xr:uid="{00000000-0005-0000-0000-0000E8780000}"/>
    <cellStyle name="Heading 1 2 3 3 2 2 4 2 2 2 6" xfId="31393" xr:uid="{00000000-0005-0000-0000-0000E9780000}"/>
    <cellStyle name="Heading 1 2 3 3 2 2 4 2 2 2 7" xfId="31394" xr:uid="{00000000-0005-0000-0000-0000EA780000}"/>
    <cellStyle name="Heading 1 2 3 3 2 2 4 2 2 3" xfId="31395" xr:uid="{00000000-0005-0000-0000-0000EB780000}"/>
    <cellStyle name="Heading 1 2 3 3 2 2 4 2 2 3 2" xfId="31396" xr:uid="{00000000-0005-0000-0000-0000EC780000}"/>
    <cellStyle name="Heading 1 2 3 3 2 2 4 2 2 3 3" xfId="31397" xr:uid="{00000000-0005-0000-0000-0000ED780000}"/>
    <cellStyle name="Heading 1 2 3 3 2 2 4 2 2 3 3 2" xfId="31398" xr:uid="{00000000-0005-0000-0000-0000EE780000}"/>
    <cellStyle name="Heading 1 2 3 3 2 2 4 2 2 3 4" xfId="31399" xr:uid="{00000000-0005-0000-0000-0000EF780000}"/>
    <cellStyle name="Heading 1 2 3 3 2 2 4 2 2 4" xfId="31400" xr:uid="{00000000-0005-0000-0000-0000F0780000}"/>
    <cellStyle name="Heading 1 2 3 3 2 2 4 2 2 4 2" xfId="31401" xr:uid="{00000000-0005-0000-0000-0000F1780000}"/>
    <cellStyle name="Heading 1 2 3 3 2 2 4 2 2 4 2 2" xfId="31402" xr:uid="{00000000-0005-0000-0000-0000F2780000}"/>
    <cellStyle name="Heading 1 2 3 3 2 2 4 2 2 5" xfId="31403" xr:uid="{00000000-0005-0000-0000-0000F3780000}"/>
    <cellStyle name="Heading 1 2 3 3 2 2 4 2 2 6" xfId="31404" xr:uid="{00000000-0005-0000-0000-0000F4780000}"/>
    <cellStyle name="Heading 1 2 3 3 2 2 4 2 2 7" xfId="31405" xr:uid="{00000000-0005-0000-0000-0000F5780000}"/>
    <cellStyle name="Heading 1 2 3 3 2 2 4 2 2 8" xfId="31406" xr:uid="{00000000-0005-0000-0000-0000F6780000}"/>
    <cellStyle name="Heading 1 2 3 3 2 2 4 2 3" xfId="31407" xr:uid="{00000000-0005-0000-0000-0000F7780000}"/>
    <cellStyle name="Heading 1 2 3 3 2 2 4 2 3 2" xfId="31408" xr:uid="{00000000-0005-0000-0000-0000F8780000}"/>
    <cellStyle name="Heading 1 2 3 3 2 2 4 2 3 2 2" xfId="31409" xr:uid="{00000000-0005-0000-0000-0000F9780000}"/>
    <cellStyle name="Heading 1 2 3 3 2 2 4 2 3 2 3" xfId="31410" xr:uid="{00000000-0005-0000-0000-0000FA780000}"/>
    <cellStyle name="Heading 1 2 3 3 2 2 4 2 3 2 3 2" xfId="31411" xr:uid="{00000000-0005-0000-0000-0000FB780000}"/>
    <cellStyle name="Heading 1 2 3 3 2 2 4 2 3 2 4" xfId="31412" xr:uid="{00000000-0005-0000-0000-0000FC780000}"/>
    <cellStyle name="Heading 1 2 3 3 2 2 4 2 3 3" xfId="31413" xr:uid="{00000000-0005-0000-0000-0000FD780000}"/>
    <cellStyle name="Heading 1 2 3 3 2 2 4 2 3 3 2" xfId="31414" xr:uid="{00000000-0005-0000-0000-0000FE780000}"/>
    <cellStyle name="Heading 1 2 3 3 2 2 4 2 3 3 2 2" xfId="31415" xr:uid="{00000000-0005-0000-0000-0000FF780000}"/>
    <cellStyle name="Heading 1 2 3 3 2 2 4 2 3 4" xfId="31416" xr:uid="{00000000-0005-0000-0000-000000790000}"/>
    <cellStyle name="Heading 1 2 3 3 2 2 4 2 3 5" xfId="31417" xr:uid="{00000000-0005-0000-0000-000001790000}"/>
    <cellStyle name="Heading 1 2 3 3 2 2 4 2 3 6" xfId="31418" xr:uid="{00000000-0005-0000-0000-000002790000}"/>
    <cellStyle name="Heading 1 2 3 3 2 2 4 2 3 7" xfId="31419" xr:uid="{00000000-0005-0000-0000-000003790000}"/>
    <cellStyle name="Heading 1 2 3 3 2 2 4 2 4" xfId="31420" xr:uid="{00000000-0005-0000-0000-000004790000}"/>
    <cellStyle name="Heading 1 2 3 3 2 2 4 2 4 2" xfId="31421" xr:uid="{00000000-0005-0000-0000-000005790000}"/>
    <cellStyle name="Heading 1 2 3 3 2 2 4 2 4 3" xfId="31422" xr:uid="{00000000-0005-0000-0000-000006790000}"/>
    <cellStyle name="Heading 1 2 3 3 2 2 4 2 4 3 2" xfId="31423" xr:uid="{00000000-0005-0000-0000-000007790000}"/>
    <cellStyle name="Heading 1 2 3 3 2 2 4 2 5" xfId="31424" xr:uid="{00000000-0005-0000-0000-000008790000}"/>
    <cellStyle name="Heading 1 2 3 3 2 2 4 3" xfId="31425" xr:uid="{00000000-0005-0000-0000-000009790000}"/>
    <cellStyle name="Heading 1 2 3 3 2 2 4 3 2" xfId="31426" xr:uid="{00000000-0005-0000-0000-00000A790000}"/>
    <cellStyle name="Heading 1 2 3 3 2 2 4 3 2 2" xfId="31427" xr:uid="{00000000-0005-0000-0000-00000B790000}"/>
    <cellStyle name="Heading 1 2 3 3 2 2 4 3 2 2 2" xfId="31428" xr:uid="{00000000-0005-0000-0000-00000C790000}"/>
    <cellStyle name="Heading 1 2 3 3 2 2 4 3 2 2 3" xfId="31429" xr:uid="{00000000-0005-0000-0000-00000D790000}"/>
    <cellStyle name="Heading 1 2 3 3 2 2 4 3 2 2 3 2" xfId="31430" xr:uid="{00000000-0005-0000-0000-00000E790000}"/>
    <cellStyle name="Heading 1 2 3 3 2 2 4 3 2 2 4" xfId="31431" xr:uid="{00000000-0005-0000-0000-00000F790000}"/>
    <cellStyle name="Heading 1 2 3 3 2 2 4 3 2 3" xfId="31432" xr:uid="{00000000-0005-0000-0000-000010790000}"/>
    <cellStyle name="Heading 1 2 3 3 2 2 4 3 2 3 2" xfId="31433" xr:uid="{00000000-0005-0000-0000-000011790000}"/>
    <cellStyle name="Heading 1 2 3 3 2 2 4 3 2 3 2 2" xfId="31434" xr:uid="{00000000-0005-0000-0000-000012790000}"/>
    <cellStyle name="Heading 1 2 3 3 2 2 4 3 2 4" xfId="31435" xr:uid="{00000000-0005-0000-0000-000013790000}"/>
    <cellStyle name="Heading 1 2 3 3 2 2 4 3 2 5" xfId="31436" xr:uid="{00000000-0005-0000-0000-000014790000}"/>
    <cellStyle name="Heading 1 2 3 3 2 2 4 3 2 6" xfId="31437" xr:uid="{00000000-0005-0000-0000-000015790000}"/>
    <cellStyle name="Heading 1 2 3 3 2 2 4 3 2 7" xfId="31438" xr:uid="{00000000-0005-0000-0000-000016790000}"/>
    <cellStyle name="Heading 1 2 3 3 2 2 4 3 3" xfId="31439" xr:uid="{00000000-0005-0000-0000-000017790000}"/>
    <cellStyle name="Heading 1 2 3 3 2 2 4 3 3 2" xfId="31440" xr:uid="{00000000-0005-0000-0000-000018790000}"/>
    <cellStyle name="Heading 1 2 3 3 2 2 4 3 3 3" xfId="31441" xr:uid="{00000000-0005-0000-0000-000019790000}"/>
    <cellStyle name="Heading 1 2 3 3 2 2 4 3 3 3 2" xfId="31442" xr:uid="{00000000-0005-0000-0000-00001A790000}"/>
    <cellStyle name="Heading 1 2 3 3 2 2 4 3 3 4" xfId="31443" xr:uid="{00000000-0005-0000-0000-00001B790000}"/>
    <cellStyle name="Heading 1 2 3 3 2 2 4 3 4" xfId="31444" xr:uid="{00000000-0005-0000-0000-00001C790000}"/>
    <cellStyle name="Heading 1 2 3 3 2 2 4 3 4 2" xfId="31445" xr:uid="{00000000-0005-0000-0000-00001D790000}"/>
    <cellStyle name="Heading 1 2 3 3 2 2 4 3 4 2 2" xfId="31446" xr:uid="{00000000-0005-0000-0000-00001E790000}"/>
    <cellStyle name="Heading 1 2 3 3 2 2 4 3 5" xfId="31447" xr:uid="{00000000-0005-0000-0000-00001F790000}"/>
    <cellStyle name="Heading 1 2 3 3 2 2 4 3 6" xfId="31448" xr:uid="{00000000-0005-0000-0000-000020790000}"/>
    <cellStyle name="Heading 1 2 3 3 2 2 4 3 7" xfId="31449" xr:uid="{00000000-0005-0000-0000-000021790000}"/>
    <cellStyle name="Heading 1 2 3 3 2 2 4 3 8" xfId="31450" xr:uid="{00000000-0005-0000-0000-000022790000}"/>
    <cellStyle name="Heading 1 2 3 3 2 2 4 4" xfId="31451" xr:uid="{00000000-0005-0000-0000-000023790000}"/>
    <cellStyle name="Heading 1 2 3 3 2 2 4 4 2" xfId="31452" xr:uid="{00000000-0005-0000-0000-000024790000}"/>
    <cellStyle name="Heading 1 2 3 3 2 2 4 4 2 2" xfId="31453" xr:uid="{00000000-0005-0000-0000-000025790000}"/>
    <cellStyle name="Heading 1 2 3 3 2 2 4 4 2 3" xfId="31454" xr:uid="{00000000-0005-0000-0000-000026790000}"/>
    <cellStyle name="Heading 1 2 3 3 2 2 4 4 2 3 2" xfId="31455" xr:uid="{00000000-0005-0000-0000-000027790000}"/>
    <cellStyle name="Heading 1 2 3 3 2 2 4 4 2 4" xfId="31456" xr:uid="{00000000-0005-0000-0000-000028790000}"/>
    <cellStyle name="Heading 1 2 3 3 2 2 4 4 3" xfId="31457" xr:uid="{00000000-0005-0000-0000-000029790000}"/>
    <cellStyle name="Heading 1 2 3 3 2 2 4 4 3 2" xfId="31458" xr:uid="{00000000-0005-0000-0000-00002A790000}"/>
    <cellStyle name="Heading 1 2 3 3 2 2 4 4 3 2 2" xfId="31459" xr:uid="{00000000-0005-0000-0000-00002B790000}"/>
    <cellStyle name="Heading 1 2 3 3 2 2 4 4 4" xfId="31460" xr:uid="{00000000-0005-0000-0000-00002C790000}"/>
    <cellStyle name="Heading 1 2 3 3 2 2 4 4 5" xfId="31461" xr:uid="{00000000-0005-0000-0000-00002D790000}"/>
    <cellStyle name="Heading 1 2 3 3 2 2 4 4 6" xfId="31462" xr:uid="{00000000-0005-0000-0000-00002E790000}"/>
    <cellStyle name="Heading 1 2 3 3 2 2 4 4 7" xfId="31463" xr:uid="{00000000-0005-0000-0000-00002F790000}"/>
    <cellStyle name="Heading 1 2 3 3 2 2 4 5" xfId="31464" xr:uid="{00000000-0005-0000-0000-000030790000}"/>
    <cellStyle name="Heading 1 2 3 3 2 2 4 5 2" xfId="31465" xr:uid="{00000000-0005-0000-0000-000031790000}"/>
    <cellStyle name="Heading 1 2 3 3 2 2 4 5 3" xfId="31466" xr:uid="{00000000-0005-0000-0000-000032790000}"/>
    <cellStyle name="Heading 1 2 3 3 2 2 4 5 3 2" xfId="31467" xr:uid="{00000000-0005-0000-0000-000033790000}"/>
    <cellStyle name="Heading 1 2 3 3 2 2 4 6" xfId="31468" xr:uid="{00000000-0005-0000-0000-000034790000}"/>
    <cellStyle name="Heading 1 2 3 3 2 2 4 7" xfId="31469" xr:uid="{00000000-0005-0000-0000-000035790000}"/>
    <cellStyle name="Heading 1 2 3 3 2 2 4 8" xfId="31470" xr:uid="{00000000-0005-0000-0000-000036790000}"/>
    <cellStyle name="Heading 1 2 3 3 2 2 4 9" xfId="31471" xr:uid="{00000000-0005-0000-0000-000037790000}"/>
    <cellStyle name="Heading 1 2 3 3 2 2 5" xfId="31472" xr:uid="{00000000-0005-0000-0000-000038790000}"/>
    <cellStyle name="Heading 1 2 3 3 2 2 5 2" xfId="31473" xr:uid="{00000000-0005-0000-0000-000039790000}"/>
    <cellStyle name="Heading 1 2 3 3 2 2 5 2 2" xfId="31474" xr:uid="{00000000-0005-0000-0000-00003A790000}"/>
    <cellStyle name="Heading 1 2 3 3 2 2 5 2 2 2" xfId="31475" xr:uid="{00000000-0005-0000-0000-00003B790000}"/>
    <cellStyle name="Heading 1 2 3 3 2 2 5 2 2 3" xfId="31476" xr:uid="{00000000-0005-0000-0000-00003C790000}"/>
    <cellStyle name="Heading 1 2 3 3 2 2 5 2 2 3 2" xfId="31477" xr:uid="{00000000-0005-0000-0000-00003D790000}"/>
    <cellStyle name="Heading 1 2 3 3 2 2 5 2 2 4" xfId="31478" xr:uid="{00000000-0005-0000-0000-00003E790000}"/>
    <cellStyle name="Heading 1 2 3 3 2 2 5 2 3" xfId="31479" xr:uid="{00000000-0005-0000-0000-00003F790000}"/>
    <cellStyle name="Heading 1 2 3 3 2 2 5 2 3 2" xfId="31480" xr:uid="{00000000-0005-0000-0000-000040790000}"/>
    <cellStyle name="Heading 1 2 3 3 2 2 5 2 3 2 2" xfId="31481" xr:uid="{00000000-0005-0000-0000-000041790000}"/>
    <cellStyle name="Heading 1 2 3 3 2 2 5 2 4" xfId="31482" xr:uid="{00000000-0005-0000-0000-000042790000}"/>
    <cellStyle name="Heading 1 2 3 3 2 2 5 2 5" xfId="31483" xr:uid="{00000000-0005-0000-0000-000043790000}"/>
    <cellStyle name="Heading 1 2 3 3 2 2 5 2 6" xfId="31484" xr:uid="{00000000-0005-0000-0000-000044790000}"/>
    <cellStyle name="Heading 1 2 3 3 2 2 5 2 7" xfId="31485" xr:uid="{00000000-0005-0000-0000-000045790000}"/>
    <cellStyle name="Heading 1 2 3 3 2 2 5 3" xfId="31486" xr:uid="{00000000-0005-0000-0000-000046790000}"/>
    <cellStyle name="Heading 1 2 3 3 2 2 5 3 2" xfId="31487" xr:uid="{00000000-0005-0000-0000-000047790000}"/>
    <cellStyle name="Heading 1 2 3 3 2 2 5 3 3" xfId="31488" xr:uid="{00000000-0005-0000-0000-000048790000}"/>
    <cellStyle name="Heading 1 2 3 3 2 2 5 3 3 2" xfId="31489" xr:uid="{00000000-0005-0000-0000-000049790000}"/>
    <cellStyle name="Heading 1 2 3 3 2 2 5 3 4" xfId="31490" xr:uid="{00000000-0005-0000-0000-00004A790000}"/>
    <cellStyle name="Heading 1 2 3 3 2 2 5 4" xfId="31491" xr:uid="{00000000-0005-0000-0000-00004B790000}"/>
    <cellStyle name="Heading 1 2 3 3 2 2 5 4 2" xfId="31492" xr:uid="{00000000-0005-0000-0000-00004C790000}"/>
    <cellStyle name="Heading 1 2 3 3 2 2 5 4 2 2" xfId="31493" xr:uid="{00000000-0005-0000-0000-00004D790000}"/>
    <cellStyle name="Heading 1 2 3 3 2 2 5 5" xfId="31494" xr:uid="{00000000-0005-0000-0000-00004E790000}"/>
    <cellStyle name="Heading 1 2 3 3 2 2 5 6" xfId="31495" xr:uid="{00000000-0005-0000-0000-00004F790000}"/>
    <cellStyle name="Heading 1 2 3 3 2 2 5 7" xfId="31496" xr:uid="{00000000-0005-0000-0000-000050790000}"/>
    <cellStyle name="Heading 1 2 3 3 2 2 5 8" xfId="31497" xr:uid="{00000000-0005-0000-0000-000051790000}"/>
    <cellStyle name="Heading 1 2 3 3 2 2 6" xfId="31498" xr:uid="{00000000-0005-0000-0000-000052790000}"/>
    <cellStyle name="Heading 1 2 3 3 2 2 6 2" xfId="31499" xr:uid="{00000000-0005-0000-0000-000053790000}"/>
    <cellStyle name="Heading 1 2 3 3 2 2 6 2 2" xfId="31500" xr:uid="{00000000-0005-0000-0000-000054790000}"/>
    <cellStyle name="Heading 1 2 3 3 2 2 6 2 3" xfId="31501" xr:uid="{00000000-0005-0000-0000-000055790000}"/>
    <cellStyle name="Heading 1 2 3 3 2 2 6 2 3 2" xfId="31502" xr:uid="{00000000-0005-0000-0000-000056790000}"/>
    <cellStyle name="Heading 1 2 3 3 2 2 6 2 4" xfId="31503" xr:uid="{00000000-0005-0000-0000-000057790000}"/>
    <cellStyle name="Heading 1 2 3 3 2 2 6 3" xfId="31504" xr:uid="{00000000-0005-0000-0000-000058790000}"/>
    <cellStyle name="Heading 1 2 3 3 2 2 6 3 2" xfId="31505" xr:uid="{00000000-0005-0000-0000-000059790000}"/>
    <cellStyle name="Heading 1 2 3 3 2 2 6 3 2 2" xfId="31506" xr:uid="{00000000-0005-0000-0000-00005A790000}"/>
    <cellStyle name="Heading 1 2 3 3 2 2 6 4" xfId="31507" xr:uid="{00000000-0005-0000-0000-00005B790000}"/>
    <cellStyle name="Heading 1 2 3 3 2 2 6 5" xfId="31508" xr:uid="{00000000-0005-0000-0000-00005C790000}"/>
    <cellStyle name="Heading 1 2 3 3 2 2 6 6" xfId="31509" xr:uid="{00000000-0005-0000-0000-00005D790000}"/>
    <cellStyle name="Heading 1 2 3 3 2 2 6 7" xfId="31510" xr:uid="{00000000-0005-0000-0000-00005E790000}"/>
    <cellStyle name="Heading 1 2 3 3 2 2 7" xfId="31511" xr:uid="{00000000-0005-0000-0000-00005F790000}"/>
    <cellStyle name="Heading 1 2 3 3 2 2 7 2" xfId="31512" xr:uid="{00000000-0005-0000-0000-000060790000}"/>
    <cellStyle name="Heading 1 2 3 3 2 2 7 3" xfId="31513" xr:uid="{00000000-0005-0000-0000-000061790000}"/>
    <cellStyle name="Heading 1 2 3 3 2 2 7 3 2" xfId="31514" xr:uid="{00000000-0005-0000-0000-000062790000}"/>
    <cellStyle name="Heading 1 2 3 3 2 2 8" xfId="31515" xr:uid="{00000000-0005-0000-0000-000063790000}"/>
    <cellStyle name="Heading 1 2 3 3 2 3" xfId="31516" xr:uid="{00000000-0005-0000-0000-000064790000}"/>
    <cellStyle name="Heading 1 2 3 3 2 3 10" xfId="31517" xr:uid="{00000000-0005-0000-0000-000065790000}"/>
    <cellStyle name="Heading 1 2 3 3 2 3 11" xfId="31518" xr:uid="{00000000-0005-0000-0000-000066790000}"/>
    <cellStyle name="Heading 1 2 3 3 2 3 2" xfId="31519" xr:uid="{00000000-0005-0000-0000-000067790000}"/>
    <cellStyle name="Heading 1 2 3 3 2 3 2 2" xfId="31520" xr:uid="{00000000-0005-0000-0000-000068790000}"/>
    <cellStyle name="Heading 1 2 3 3 2 3 2 2 2" xfId="31521" xr:uid="{00000000-0005-0000-0000-000069790000}"/>
    <cellStyle name="Heading 1 2 3 3 2 3 2 2 2 2" xfId="31522" xr:uid="{00000000-0005-0000-0000-00006A790000}"/>
    <cellStyle name="Heading 1 2 3 3 2 3 2 2 2 2 2" xfId="31523" xr:uid="{00000000-0005-0000-0000-00006B790000}"/>
    <cellStyle name="Heading 1 2 3 3 2 3 2 2 2 2 2 2" xfId="31524" xr:uid="{00000000-0005-0000-0000-00006C790000}"/>
    <cellStyle name="Heading 1 2 3 3 2 3 2 2 2 2 2 3" xfId="31525" xr:uid="{00000000-0005-0000-0000-00006D790000}"/>
    <cellStyle name="Heading 1 2 3 3 2 3 2 2 2 2 2 3 2" xfId="31526" xr:uid="{00000000-0005-0000-0000-00006E790000}"/>
    <cellStyle name="Heading 1 2 3 3 2 3 2 2 2 2 2 4" xfId="31527" xr:uid="{00000000-0005-0000-0000-00006F790000}"/>
    <cellStyle name="Heading 1 2 3 3 2 3 2 2 2 2 3" xfId="31528" xr:uid="{00000000-0005-0000-0000-000070790000}"/>
    <cellStyle name="Heading 1 2 3 3 2 3 2 2 2 2 3 2" xfId="31529" xr:uid="{00000000-0005-0000-0000-000071790000}"/>
    <cellStyle name="Heading 1 2 3 3 2 3 2 2 2 2 3 2 2" xfId="31530" xr:uid="{00000000-0005-0000-0000-000072790000}"/>
    <cellStyle name="Heading 1 2 3 3 2 3 2 2 2 2 4" xfId="31531" xr:uid="{00000000-0005-0000-0000-000073790000}"/>
    <cellStyle name="Heading 1 2 3 3 2 3 2 2 2 2 5" xfId="31532" xr:uid="{00000000-0005-0000-0000-000074790000}"/>
    <cellStyle name="Heading 1 2 3 3 2 3 2 2 2 2 6" xfId="31533" xr:uid="{00000000-0005-0000-0000-000075790000}"/>
    <cellStyle name="Heading 1 2 3 3 2 3 2 2 2 2 7" xfId="31534" xr:uid="{00000000-0005-0000-0000-000076790000}"/>
    <cellStyle name="Heading 1 2 3 3 2 3 2 2 2 3" xfId="31535" xr:uid="{00000000-0005-0000-0000-000077790000}"/>
    <cellStyle name="Heading 1 2 3 3 2 3 2 2 2 3 2" xfId="31536" xr:uid="{00000000-0005-0000-0000-000078790000}"/>
    <cellStyle name="Heading 1 2 3 3 2 3 2 2 2 3 3" xfId="31537" xr:uid="{00000000-0005-0000-0000-000079790000}"/>
    <cellStyle name="Heading 1 2 3 3 2 3 2 2 2 3 3 2" xfId="31538" xr:uid="{00000000-0005-0000-0000-00007A790000}"/>
    <cellStyle name="Heading 1 2 3 3 2 3 2 2 2 3 4" xfId="31539" xr:uid="{00000000-0005-0000-0000-00007B790000}"/>
    <cellStyle name="Heading 1 2 3 3 2 3 2 2 2 4" xfId="31540" xr:uid="{00000000-0005-0000-0000-00007C790000}"/>
    <cellStyle name="Heading 1 2 3 3 2 3 2 2 2 4 2" xfId="31541" xr:uid="{00000000-0005-0000-0000-00007D790000}"/>
    <cellStyle name="Heading 1 2 3 3 2 3 2 2 2 4 2 2" xfId="31542" xr:uid="{00000000-0005-0000-0000-00007E790000}"/>
    <cellStyle name="Heading 1 2 3 3 2 3 2 2 2 5" xfId="31543" xr:uid="{00000000-0005-0000-0000-00007F790000}"/>
    <cellStyle name="Heading 1 2 3 3 2 3 2 2 2 6" xfId="31544" xr:uid="{00000000-0005-0000-0000-000080790000}"/>
    <cellStyle name="Heading 1 2 3 3 2 3 2 2 2 7" xfId="31545" xr:uid="{00000000-0005-0000-0000-000081790000}"/>
    <cellStyle name="Heading 1 2 3 3 2 3 2 2 2 8" xfId="31546" xr:uid="{00000000-0005-0000-0000-000082790000}"/>
    <cellStyle name="Heading 1 2 3 3 2 3 2 2 3" xfId="31547" xr:uid="{00000000-0005-0000-0000-000083790000}"/>
    <cellStyle name="Heading 1 2 3 3 2 3 2 2 3 2" xfId="31548" xr:uid="{00000000-0005-0000-0000-000084790000}"/>
    <cellStyle name="Heading 1 2 3 3 2 3 2 2 3 2 2" xfId="31549" xr:uid="{00000000-0005-0000-0000-000085790000}"/>
    <cellStyle name="Heading 1 2 3 3 2 3 2 2 3 2 3" xfId="31550" xr:uid="{00000000-0005-0000-0000-000086790000}"/>
    <cellStyle name="Heading 1 2 3 3 2 3 2 2 3 2 3 2" xfId="31551" xr:uid="{00000000-0005-0000-0000-000087790000}"/>
    <cellStyle name="Heading 1 2 3 3 2 3 2 2 3 2 4" xfId="31552" xr:uid="{00000000-0005-0000-0000-000088790000}"/>
    <cellStyle name="Heading 1 2 3 3 2 3 2 2 3 3" xfId="31553" xr:uid="{00000000-0005-0000-0000-000089790000}"/>
    <cellStyle name="Heading 1 2 3 3 2 3 2 2 3 3 2" xfId="31554" xr:uid="{00000000-0005-0000-0000-00008A790000}"/>
    <cellStyle name="Heading 1 2 3 3 2 3 2 2 3 3 2 2" xfId="31555" xr:uid="{00000000-0005-0000-0000-00008B790000}"/>
    <cellStyle name="Heading 1 2 3 3 2 3 2 2 3 4" xfId="31556" xr:uid="{00000000-0005-0000-0000-00008C790000}"/>
    <cellStyle name="Heading 1 2 3 3 2 3 2 2 3 5" xfId="31557" xr:uid="{00000000-0005-0000-0000-00008D790000}"/>
    <cellStyle name="Heading 1 2 3 3 2 3 2 2 3 6" xfId="31558" xr:uid="{00000000-0005-0000-0000-00008E790000}"/>
    <cellStyle name="Heading 1 2 3 3 2 3 2 2 3 7" xfId="31559" xr:uid="{00000000-0005-0000-0000-00008F790000}"/>
    <cellStyle name="Heading 1 2 3 3 2 3 2 2 4" xfId="31560" xr:uid="{00000000-0005-0000-0000-000090790000}"/>
    <cellStyle name="Heading 1 2 3 3 2 3 2 2 4 2" xfId="31561" xr:uid="{00000000-0005-0000-0000-000091790000}"/>
    <cellStyle name="Heading 1 2 3 3 2 3 2 2 4 3" xfId="31562" xr:uid="{00000000-0005-0000-0000-000092790000}"/>
    <cellStyle name="Heading 1 2 3 3 2 3 2 2 4 3 2" xfId="31563" xr:uid="{00000000-0005-0000-0000-000093790000}"/>
    <cellStyle name="Heading 1 2 3 3 2 3 2 2 5" xfId="31564" xr:uid="{00000000-0005-0000-0000-000094790000}"/>
    <cellStyle name="Heading 1 2 3 3 2 3 2 3" xfId="31565" xr:uid="{00000000-0005-0000-0000-000095790000}"/>
    <cellStyle name="Heading 1 2 3 3 2 3 2 3 2" xfId="31566" xr:uid="{00000000-0005-0000-0000-000096790000}"/>
    <cellStyle name="Heading 1 2 3 3 2 3 2 3 2 2" xfId="31567" xr:uid="{00000000-0005-0000-0000-000097790000}"/>
    <cellStyle name="Heading 1 2 3 3 2 3 2 3 2 2 2" xfId="31568" xr:uid="{00000000-0005-0000-0000-000098790000}"/>
    <cellStyle name="Heading 1 2 3 3 2 3 2 3 2 2 3" xfId="31569" xr:uid="{00000000-0005-0000-0000-000099790000}"/>
    <cellStyle name="Heading 1 2 3 3 2 3 2 3 2 2 3 2" xfId="31570" xr:uid="{00000000-0005-0000-0000-00009A790000}"/>
    <cellStyle name="Heading 1 2 3 3 2 3 2 3 2 2 4" xfId="31571" xr:uid="{00000000-0005-0000-0000-00009B790000}"/>
    <cellStyle name="Heading 1 2 3 3 2 3 2 3 2 3" xfId="31572" xr:uid="{00000000-0005-0000-0000-00009C790000}"/>
    <cellStyle name="Heading 1 2 3 3 2 3 2 3 2 3 2" xfId="31573" xr:uid="{00000000-0005-0000-0000-00009D790000}"/>
    <cellStyle name="Heading 1 2 3 3 2 3 2 3 2 3 2 2" xfId="31574" xr:uid="{00000000-0005-0000-0000-00009E790000}"/>
    <cellStyle name="Heading 1 2 3 3 2 3 2 3 2 4" xfId="31575" xr:uid="{00000000-0005-0000-0000-00009F790000}"/>
    <cellStyle name="Heading 1 2 3 3 2 3 2 3 2 5" xfId="31576" xr:uid="{00000000-0005-0000-0000-0000A0790000}"/>
    <cellStyle name="Heading 1 2 3 3 2 3 2 3 2 6" xfId="31577" xr:uid="{00000000-0005-0000-0000-0000A1790000}"/>
    <cellStyle name="Heading 1 2 3 3 2 3 2 3 2 7" xfId="31578" xr:uid="{00000000-0005-0000-0000-0000A2790000}"/>
    <cellStyle name="Heading 1 2 3 3 2 3 2 3 3" xfId="31579" xr:uid="{00000000-0005-0000-0000-0000A3790000}"/>
    <cellStyle name="Heading 1 2 3 3 2 3 2 3 3 2" xfId="31580" xr:uid="{00000000-0005-0000-0000-0000A4790000}"/>
    <cellStyle name="Heading 1 2 3 3 2 3 2 3 3 3" xfId="31581" xr:uid="{00000000-0005-0000-0000-0000A5790000}"/>
    <cellStyle name="Heading 1 2 3 3 2 3 2 3 3 3 2" xfId="31582" xr:uid="{00000000-0005-0000-0000-0000A6790000}"/>
    <cellStyle name="Heading 1 2 3 3 2 3 2 3 3 4" xfId="31583" xr:uid="{00000000-0005-0000-0000-0000A7790000}"/>
    <cellStyle name="Heading 1 2 3 3 2 3 2 3 4" xfId="31584" xr:uid="{00000000-0005-0000-0000-0000A8790000}"/>
    <cellStyle name="Heading 1 2 3 3 2 3 2 3 4 2" xfId="31585" xr:uid="{00000000-0005-0000-0000-0000A9790000}"/>
    <cellStyle name="Heading 1 2 3 3 2 3 2 3 4 2 2" xfId="31586" xr:uid="{00000000-0005-0000-0000-0000AA790000}"/>
    <cellStyle name="Heading 1 2 3 3 2 3 2 3 5" xfId="31587" xr:uid="{00000000-0005-0000-0000-0000AB790000}"/>
    <cellStyle name="Heading 1 2 3 3 2 3 2 3 6" xfId="31588" xr:uid="{00000000-0005-0000-0000-0000AC790000}"/>
    <cellStyle name="Heading 1 2 3 3 2 3 2 3 7" xfId="31589" xr:uid="{00000000-0005-0000-0000-0000AD790000}"/>
    <cellStyle name="Heading 1 2 3 3 2 3 2 3 8" xfId="31590" xr:uid="{00000000-0005-0000-0000-0000AE790000}"/>
    <cellStyle name="Heading 1 2 3 3 2 3 2 4" xfId="31591" xr:uid="{00000000-0005-0000-0000-0000AF790000}"/>
    <cellStyle name="Heading 1 2 3 3 2 3 2 4 2" xfId="31592" xr:uid="{00000000-0005-0000-0000-0000B0790000}"/>
    <cellStyle name="Heading 1 2 3 3 2 3 2 4 2 2" xfId="31593" xr:uid="{00000000-0005-0000-0000-0000B1790000}"/>
    <cellStyle name="Heading 1 2 3 3 2 3 2 4 2 3" xfId="31594" xr:uid="{00000000-0005-0000-0000-0000B2790000}"/>
    <cellStyle name="Heading 1 2 3 3 2 3 2 4 2 3 2" xfId="31595" xr:uid="{00000000-0005-0000-0000-0000B3790000}"/>
    <cellStyle name="Heading 1 2 3 3 2 3 2 4 2 4" xfId="31596" xr:uid="{00000000-0005-0000-0000-0000B4790000}"/>
    <cellStyle name="Heading 1 2 3 3 2 3 2 4 3" xfId="31597" xr:uid="{00000000-0005-0000-0000-0000B5790000}"/>
    <cellStyle name="Heading 1 2 3 3 2 3 2 4 3 2" xfId="31598" xr:uid="{00000000-0005-0000-0000-0000B6790000}"/>
    <cellStyle name="Heading 1 2 3 3 2 3 2 4 3 2 2" xfId="31599" xr:uid="{00000000-0005-0000-0000-0000B7790000}"/>
    <cellStyle name="Heading 1 2 3 3 2 3 2 4 4" xfId="31600" xr:uid="{00000000-0005-0000-0000-0000B8790000}"/>
    <cellStyle name="Heading 1 2 3 3 2 3 2 4 5" xfId="31601" xr:uid="{00000000-0005-0000-0000-0000B9790000}"/>
    <cellStyle name="Heading 1 2 3 3 2 3 2 4 6" xfId="31602" xr:uid="{00000000-0005-0000-0000-0000BA790000}"/>
    <cellStyle name="Heading 1 2 3 3 2 3 2 4 7" xfId="31603" xr:uid="{00000000-0005-0000-0000-0000BB790000}"/>
    <cellStyle name="Heading 1 2 3 3 2 3 2 5" xfId="31604" xr:uid="{00000000-0005-0000-0000-0000BC790000}"/>
    <cellStyle name="Heading 1 2 3 3 2 3 2 5 2" xfId="31605" xr:uid="{00000000-0005-0000-0000-0000BD790000}"/>
    <cellStyle name="Heading 1 2 3 3 2 3 2 5 3" xfId="31606" xr:uid="{00000000-0005-0000-0000-0000BE790000}"/>
    <cellStyle name="Heading 1 2 3 3 2 3 2 5 3 2" xfId="31607" xr:uid="{00000000-0005-0000-0000-0000BF790000}"/>
    <cellStyle name="Heading 1 2 3 3 2 3 2 6" xfId="31608" xr:uid="{00000000-0005-0000-0000-0000C0790000}"/>
    <cellStyle name="Heading 1 2 3 3 2 3 2 7" xfId="31609" xr:uid="{00000000-0005-0000-0000-0000C1790000}"/>
    <cellStyle name="Heading 1 2 3 3 2 3 2 8" xfId="31610" xr:uid="{00000000-0005-0000-0000-0000C2790000}"/>
    <cellStyle name="Heading 1 2 3 3 2 3 2 9" xfId="31611" xr:uid="{00000000-0005-0000-0000-0000C3790000}"/>
    <cellStyle name="Heading 1 2 3 3 2 3 3" xfId="31612" xr:uid="{00000000-0005-0000-0000-0000C4790000}"/>
    <cellStyle name="Heading 1 2 3 3 2 3 3 2" xfId="31613" xr:uid="{00000000-0005-0000-0000-0000C5790000}"/>
    <cellStyle name="Heading 1 2 3 3 2 3 3 2 2" xfId="31614" xr:uid="{00000000-0005-0000-0000-0000C6790000}"/>
    <cellStyle name="Heading 1 2 3 3 2 3 3 2 2 2" xfId="31615" xr:uid="{00000000-0005-0000-0000-0000C7790000}"/>
    <cellStyle name="Heading 1 2 3 3 2 3 3 2 2 2 2" xfId="31616" xr:uid="{00000000-0005-0000-0000-0000C8790000}"/>
    <cellStyle name="Heading 1 2 3 3 2 3 3 2 2 2 3" xfId="31617" xr:uid="{00000000-0005-0000-0000-0000C9790000}"/>
    <cellStyle name="Heading 1 2 3 3 2 3 3 2 2 2 3 2" xfId="31618" xr:uid="{00000000-0005-0000-0000-0000CA790000}"/>
    <cellStyle name="Heading 1 2 3 3 2 3 3 2 2 2 4" xfId="31619" xr:uid="{00000000-0005-0000-0000-0000CB790000}"/>
    <cellStyle name="Heading 1 2 3 3 2 3 3 2 2 3" xfId="31620" xr:uid="{00000000-0005-0000-0000-0000CC790000}"/>
    <cellStyle name="Heading 1 2 3 3 2 3 3 2 2 3 2" xfId="31621" xr:uid="{00000000-0005-0000-0000-0000CD790000}"/>
    <cellStyle name="Heading 1 2 3 3 2 3 3 2 2 3 2 2" xfId="31622" xr:uid="{00000000-0005-0000-0000-0000CE790000}"/>
    <cellStyle name="Heading 1 2 3 3 2 3 3 2 2 4" xfId="31623" xr:uid="{00000000-0005-0000-0000-0000CF790000}"/>
    <cellStyle name="Heading 1 2 3 3 2 3 3 2 2 5" xfId="31624" xr:uid="{00000000-0005-0000-0000-0000D0790000}"/>
    <cellStyle name="Heading 1 2 3 3 2 3 3 2 2 6" xfId="31625" xr:uid="{00000000-0005-0000-0000-0000D1790000}"/>
    <cellStyle name="Heading 1 2 3 3 2 3 3 2 2 7" xfId="31626" xr:uid="{00000000-0005-0000-0000-0000D2790000}"/>
    <cellStyle name="Heading 1 2 3 3 2 3 3 2 3" xfId="31627" xr:uid="{00000000-0005-0000-0000-0000D3790000}"/>
    <cellStyle name="Heading 1 2 3 3 2 3 3 2 3 2" xfId="31628" xr:uid="{00000000-0005-0000-0000-0000D4790000}"/>
    <cellStyle name="Heading 1 2 3 3 2 3 3 2 3 3" xfId="31629" xr:uid="{00000000-0005-0000-0000-0000D5790000}"/>
    <cellStyle name="Heading 1 2 3 3 2 3 3 2 3 3 2" xfId="31630" xr:uid="{00000000-0005-0000-0000-0000D6790000}"/>
    <cellStyle name="Heading 1 2 3 3 2 3 3 2 3 4" xfId="31631" xr:uid="{00000000-0005-0000-0000-0000D7790000}"/>
    <cellStyle name="Heading 1 2 3 3 2 3 3 2 4" xfId="31632" xr:uid="{00000000-0005-0000-0000-0000D8790000}"/>
    <cellStyle name="Heading 1 2 3 3 2 3 3 2 4 2" xfId="31633" xr:uid="{00000000-0005-0000-0000-0000D9790000}"/>
    <cellStyle name="Heading 1 2 3 3 2 3 3 2 4 2 2" xfId="31634" xr:uid="{00000000-0005-0000-0000-0000DA790000}"/>
    <cellStyle name="Heading 1 2 3 3 2 3 3 2 5" xfId="31635" xr:uid="{00000000-0005-0000-0000-0000DB790000}"/>
    <cellStyle name="Heading 1 2 3 3 2 3 3 2 6" xfId="31636" xr:uid="{00000000-0005-0000-0000-0000DC790000}"/>
    <cellStyle name="Heading 1 2 3 3 2 3 3 2 7" xfId="31637" xr:uid="{00000000-0005-0000-0000-0000DD790000}"/>
    <cellStyle name="Heading 1 2 3 3 2 3 3 2 8" xfId="31638" xr:uid="{00000000-0005-0000-0000-0000DE790000}"/>
    <cellStyle name="Heading 1 2 3 3 2 3 3 3" xfId="31639" xr:uid="{00000000-0005-0000-0000-0000DF790000}"/>
    <cellStyle name="Heading 1 2 3 3 2 3 3 3 2" xfId="31640" xr:uid="{00000000-0005-0000-0000-0000E0790000}"/>
    <cellStyle name="Heading 1 2 3 3 2 3 3 3 2 2" xfId="31641" xr:uid="{00000000-0005-0000-0000-0000E1790000}"/>
    <cellStyle name="Heading 1 2 3 3 2 3 3 3 2 3" xfId="31642" xr:uid="{00000000-0005-0000-0000-0000E2790000}"/>
    <cellStyle name="Heading 1 2 3 3 2 3 3 3 2 3 2" xfId="31643" xr:uid="{00000000-0005-0000-0000-0000E3790000}"/>
    <cellStyle name="Heading 1 2 3 3 2 3 3 3 2 4" xfId="31644" xr:uid="{00000000-0005-0000-0000-0000E4790000}"/>
    <cellStyle name="Heading 1 2 3 3 2 3 3 3 3" xfId="31645" xr:uid="{00000000-0005-0000-0000-0000E5790000}"/>
    <cellStyle name="Heading 1 2 3 3 2 3 3 3 3 2" xfId="31646" xr:uid="{00000000-0005-0000-0000-0000E6790000}"/>
    <cellStyle name="Heading 1 2 3 3 2 3 3 3 3 2 2" xfId="31647" xr:uid="{00000000-0005-0000-0000-0000E7790000}"/>
    <cellStyle name="Heading 1 2 3 3 2 3 3 3 4" xfId="31648" xr:uid="{00000000-0005-0000-0000-0000E8790000}"/>
    <cellStyle name="Heading 1 2 3 3 2 3 3 3 5" xfId="31649" xr:uid="{00000000-0005-0000-0000-0000E9790000}"/>
    <cellStyle name="Heading 1 2 3 3 2 3 3 3 6" xfId="31650" xr:uid="{00000000-0005-0000-0000-0000EA790000}"/>
    <cellStyle name="Heading 1 2 3 3 2 3 3 3 7" xfId="31651" xr:uid="{00000000-0005-0000-0000-0000EB790000}"/>
    <cellStyle name="Heading 1 2 3 3 2 3 3 4" xfId="31652" xr:uid="{00000000-0005-0000-0000-0000EC790000}"/>
    <cellStyle name="Heading 1 2 3 3 2 3 3 4 2" xfId="31653" xr:uid="{00000000-0005-0000-0000-0000ED790000}"/>
    <cellStyle name="Heading 1 2 3 3 2 3 3 4 3" xfId="31654" xr:uid="{00000000-0005-0000-0000-0000EE790000}"/>
    <cellStyle name="Heading 1 2 3 3 2 3 3 4 3 2" xfId="31655" xr:uid="{00000000-0005-0000-0000-0000EF790000}"/>
    <cellStyle name="Heading 1 2 3 3 2 3 3 5" xfId="31656" xr:uid="{00000000-0005-0000-0000-0000F0790000}"/>
    <cellStyle name="Heading 1 2 3 3 2 3 4" xfId="31657" xr:uid="{00000000-0005-0000-0000-0000F1790000}"/>
    <cellStyle name="Heading 1 2 3 3 2 3 4 2" xfId="31658" xr:uid="{00000000-0005-0000-0000-0000F2790000}"/>
    <cellStyle name="Heading 1 2 3 3 2 3 4 2 2" xfId="31659" xr:uid="{00000000-0005-0000-0000-0000F3790000}"/>
    <cellStyle name="Heading 1 2 3 3 2 3 4 2 2 2" xfId="31660" xr:uid="{00000000-0005-0000-0000-0000F4790000}"/>
    <cellStyle name="Heading 1 2 3 3 2 3 4 2 2 2 2" xfId="31661" xr:uid="{00000000-0005-0000-0000-0000F5790000}"/>
    <cellStyle name="Heading 1 2 3 3 2 3 4 2 2 2 2 2" xfId="31662" xr:uid="{00000000-0005-0000-0000-0000F6790000}"/>
    <cellStyle name="Heading 1 2 3 3 2 3 4 2 2 2 2 3" xfId="31663" xr:uid="{00000000-0005-0000-0000-0000F7790000}"/>
    <cellStyle name="Heading 1 2 3 3 2 3 4 2 2 2 2 3 2" xfId="31664" xr:uid="{00000000-0005-0000-0000-0000F8790000}"/>
    <cellStyle name="Heading 1 2 3 3 2 3 4 2 2 2 2 4" xfId="31665" xr:uid="{00000000-0005-0000-0000-0000F9790000}"/>
    <cellStyle name="Heading 1 2 3 3 2 3 4 2 2 2 3" xfId="31666" xr:uid="{00000000-0005-0000-0000-0000FA790000}"/>
    <cellStyle name="Heading 1 2 3 3 2 3 4 2 2 2 3 2" xfId="31667" xr:uid="{00000000-0005-0000-0000-0000FB790000}"/>
    <cellStyle name="Heading 1 2 3 3 2 3 4 2 2 2 3 2 2" xfId="31668" xr:uid="{00000000-0005-0000-0000-0000FC790000}"/>
    <cellStyle name="Heading 1 2 3 3 2 3 4 2 2 2 4" xfId="31669" xr:uid="{00000000-0005-0000-0000-0000FD790000}"/>
    <cellStyle name="Heading 1 2 3 3 2 3 4 2 2 2 5" xfId="31670" xr:uid="{00000000-0005-0000-0000-0000FE790000}"/>
    <cellStyle name="Heading 1 2 3 3 2 3 4 2 2 2 6" xfId="31671" xr:uid="{00000000-0005-0000-0000-0000FF790000}"/>
    <cellStyle name="Heading 1 2 3 3 2 3 4 2 2 2 7" xfId="31672" xr:uid="{00000000-0005-0000-0000-0000007A0000}"/>
    <cellStyle name="Heading 1 2 3 3 2 3 4 2 2 3" xfId="31673" xr:uid="{00000000-0005-0000-0000-0000017A0000}"/>
    <cellStyle name="Heading 1 2 3 3 2 3 4 2 2 3 2" xfId="31674" xr:uid="{00000000-0005-0000-0000-0000027A0000}"/>
    <cellStyle name="Heading 1 2 3 3 2 3 4 2 2 3 3" xfId="31675" xr:uid="{00000000-0005-0000-0000-0000037A0000}"/>
    <cellStyle name="Heading 1 2 3 3 2 3 4 2 2 3 3 2" xfId="31676" xr:uid="{00000000-0005-0000-0000-0000047A0000}"/>
    <cellStyle name="Heading 1 2 3 3 2 3 4 2 2 3 4" xfId="31677" xr:uid="{00000000-0005-0000-0000-0000057A0000}"/>
    <cellStyle name="Heading 1 2 3 3 2 3 4 2 2 4" xfId="31678" xr:uid="{00000000-0005-0000-0000-0000067A0000}"/>
    <cellStyle name="Heading 1 2 3 3 2 3 4 2 2 4 2" xfId="31679" xr:uid="{00000000-0005-0000-0000-0000077A0000}"/>
    <cellStyle name="Heading 1 2 3 3 2 3 4 2 2 4 2 2" xfId="31680" xr:uid="{00000000-0005-0000-0000-0000087A0000}"/>
    <cellStyle name="Heading 1 2 3 3 2 3 4 2 2 5" xfId="31681" xr:uid="{00000000-0005-0000-0000-0000097A0000}"/>
    <cellStyle name="Heading 1 2 3 3 2 3 4 2 2 6" xfId="31682" xr:uid="{00000000-0005-0000-0000-00000A7A0000}"/>
    <cellStyle name="Heading 1 2 3 3 2 3 4 2 2 7" xfId="31683" xr:uid="{00000000-0005-0000-0000-00000B7A0000}"/>
    <cellStyle name="Heading 1 2 3 3 2 3 4 2 2 8" xfId="31684" xr:uid="{00000000-0005-0000-0000-00000C7A0000}"/>
    <cellStyle name="Heading 1 2 3 3 2 3 4 2 3" xfId="31685" xr:uid="{00000000-0005-0000-0000-00000D7A0000}"/>
    <cellStyle name="Heading 1 2 3 3 2 3 4 2 3 2" xfId="31686" xr:uid="{00000000-0005-0000-0000-00000E7A0000}"/>
    <cellStyle name="Heading 1 2 3 3 2 3 4 2 3 2 2" xfId="31687" xr:uid="{00000000-0005-0000-0000-00000F7A0000}"/>
    <cellStyle name="Heading 1 2 3 3 2 3 4 2 3 2 3" xfId="31688" xr:uid="{00000000-0005-0000-0000-0000107A0000}"/>
    <cellStyle name="Heading 1 2 3 3 2 3 4 2 3 2 3 2" xfId="31689" xr:uid="{00000000-0005-0000-0000-0000117A0000}"/>
    <cellStyle name="Heading 1 2 3 3 2 3 4 2 3 2 4" xfId="31690" xr:uid="{00000000-0005-0000-0000-0000127A0000}"/>
    <cellStyle name="Heading 1 2 3 3 2 3 4 2 3 3" xfId="31691" xr:uid="{00000000-0005-0000-0000-0000137A0000}"/>
    <cellStyle name="Heading 1 2 3 3 2 3 4 2 3 3 2" xfId="31692" xr:uid="{00000000-0005-0000-0000-0000147A0000}"/>
    <cellStyle name="Heading 1 2 3 3 2 3 4 2 3 3 2 2" xfId="31693" xr:uid="{00000000-0005-0000-0000-0000157A0000}"/>
    <cellStyle name="Heading 1 2 3 3 2 3 4 2 3 4" xfId="31694" xr:uid="{00000000-0005-0000-0000-0000167A0000}"/>
    <cellStyle name="Heading 1 2 3 3 2 3 4 2 3 5" xfId="31695" xr:uid="{00000000-0005-0000-0000-0000177A0000}"/>
    <cellStyle name="Heading 1 2 3 3 2 3 4 2 3 6" xfId="31696" xr:uid="{00000000-0005-0000-0000-0000187A0000}"/>
    <cellStyle name="Heading 1 2 3 3 2 3 4 2 3 7" xfId="31697" xr:uid="{00000000-0005-0000-0000-0000197A0000}"/>
    <cellStyle name="Heading 1 2 3 3 2 3 4 2 4" xfId="31698" xr:uid="{00000000-0005-0000-0000-00001A7A0000}"/>
    <cellStyle name="Heading 1 2 3 3 2 3 4 2 4 2" xfId="31699" xr:uid="{00000000-0005-0000-0000-00001B7A0000}"/>
    <cellStyle name="Heading 1 2 3 3 2 3 4 2 4 3" xfId="31700" xr:uid="{00000000-0005-0000-0000-00001C7A0000}"/>
    <cellStyle name="Heading 1 2 3 3 2 3 4 2 4 3 2" xfId="31701" xr:uid="{00000000-0005-0000-0000-00001D7A0000}"/>
    <cellStyle name="Heading 1 2 3 3 2 3 4 2 5" xfId="31702" xr:uid="{00000000-0005-0000-0000-00001E7A0000}"/>
    <cellStyle name="Heading 1 2 3 3 2 3 4 3" xfId="31703" xr:uid="{00000000-0005-0000-0000-00001F7A0000}"/>
    <cellStyle name="Heading 1 2 3 3 2 3 4 3 2" xfId="31704" xr:uid="{00000000-0005-0000-0000-0000207A0000}"/>
    <cellStyle name="Heading 1 2 3 3 2 3 4 3 2 2" xfId="31705" xr:uid="{00000000-0005-0000-0000-0000217A0000}"/>
    <cellStyle name="Heading 1 2 3 3 2 3 4 3 2 2 2" xfId="31706" xr:uid="{00000000-0005-0000-0000-0000227A0000}"/>
    <cellStyle name="Heading 1 2 3 3 2 3 4 3 2 2 3" xfId="31707" xr:uid="{00000000-0005-0000-0000-0000237A0000}"/>
    <cellStyle name="Heading 1 2 3 3 2 3 4 3 2 2 3 2" xfId="31708" xr:uid="{00000000-0005-0000-0000-0000247A0000}"/>
    <cellStyle name="Heading 1 2 3 3 2 3 4 3 2 2 4" xfId="31709" xr:uid="{00000000-0005-0000-0000-0000257A0000}"/>
    <cellStyle name="Heading 1 2 3 3 2 3 4 3 2 3" xfId="31710" xr:uid="{00000000-0005-0000-0000-0000267A0000}"/>
    <cellStyle name="Heading 1 2 3 3 2 3 4 3 2 3 2" xfId="31711" xr:uid="{00000000-0005-0000-0000-0000277A0000}"/>
    <cellStyle name="Heading 1 2 3 3 2 3 4 3 2 3 2 2" xfId="31712" xr:uid="{00000000-0005-0000-0000-0000287A0000}"/>
    <cellStyle name="Heading 1 2 3 3 2 3 4 3 2 4" xfId="31713" xr:uid="{00000000-0005-0000-0000-0000297A0000}"/>
    <cellStyle name="Heading 1 2 3 3 2 3 4 3 2 5" xfId="31714" xr:uid="{00000000-0005-0000-0000-00002A7A0000}"/>
    <cellStyle name="Heading 1 2 3 3 2 3 4 3 2 6" xfId="31715" xr:uid="{00000000-0005-0000-0000-00002B7A0000}"/>
    <cellStyle name="Heading 1 2 3 3 2 3 4 3 2 7" xfId="31716" xr:uid="{00000000-0005-0000-0000-00002C7A0000}"/>
    <cellStyle name="Heading 1 2 3 3 2 3 4 3 3" xfId="31717" xr:uid="{00000000-0005-0000-0000-00002D7A0000}"/>
    <cellStyle name="Heading 1 2 3 3 2 3 4 3 3 2" xfId="31718" xr:uid="{00000000-0005-0000-0000-00002E7A0000}"/>
    <cellStyle name="Heading 1 2 3 3 2 3 4 3 3 3" xfId="31719" xr:uid="{00000000-0005-0000-0000-00002F7A0000}"/>
    <cellStyle name="Heading 1 2 3 3 2 3 4 3 3 3 2" xfId="31720" xr:uid="{00000000-0005-0000-0000-0000307A0000}"/>
    <cellStyle name="Heading 1 2 3 3 2 3 4 3 3 4" xfId="31721" xr:uid="{00000000-0005-0000-0000-0000317A0000}"/>
    <cellStyle name="Heading 1 2 3 3 2 3 4 3 4" xfId="31722" xr:uid="{00000000-0005-0000-0000-0000327A0000}"/>
    <cellStyle name="Heading 1 2 3 3 2 3 4 3 4 2" xfId="31723" xr:uid="{00000000-0005-0000-0000-0000337A0000}"/>
    <cellStyle name="Heading 1 2 3 3 2 3 4 3 4 2 2" xfId="31724" xr:uid="{00000000-0005-0000-0000-0000347A0000}"/>
    <cellStyle name="Heading 1 2 3 3 2 3 4 3 5" xfId="31725" xr:uid="{00000000-0005-0000-0000-0000357A0000}"/>
    <cellStyle name="Heading 1 2 3 3 2 3 4 3 6" xfId="31726" xr:uid="{00000000-0005-0000-0000-0000367A0000}"/>
    <cellStyle name="Heading 1 2 3 3 2 3 4 3 7" xfId="31727" xr:uid="{00000000-0005-0000-0000-0000377A0000}"/>
    <cellStyle name="Heading 1 2 3 3 2 3 4 3 8" xfId="31728" xr:uid="{00000000-0005-0000-0000-0000387A0000}"/>
    <cellStyle name="Heading 1 2 3 3 2 3 4 4" xfId="31729" xr:uid="{00000000-0005-0000-0000-0000397A0000}"/>
    <cellStyle name="Heading 1 2 3 3 2 3 4 4 2" xfId="31730" xr:uid="{00000000-0005-0000-0000-00003A7A0000}"/>
    <cellStyle name="Heading 1 2 3 3 2 3 4 4 2 2" xfId="31731" xr:uid="{00000000-0005-0000-0000-00003B7A0000}"/>
    <cellStyle name="Heading 1 2 3 3 2 3 4 4 2 3" xfId="31732" xr:uid="{00000000-0005-0000-0000-00003C7A0000}"/>
    <cellStyle name="Heading 1 2 3 3 2 3 4 4 2 3 2" xfId="31733" xr:uid="{00000000-0005-0000-0000-00003D7A0000}"/>
    <cellStyle name="Heading 1 2 3 3 2 3 4 4 2 4" xfId="31734" xr:uid="{00000000-0005-0000-0000-00003E7A0000}"/>
    <cellStyle name="Heading 1 2 3 3 2 3 4 4 3" xfId="31735" xr:uid="{00000000-0005-0000-0000-00003F7A0000}"/>
    <cellStyle name="Heading 1 2 3 3 2 3 4 4 3 2" xfId="31736" xr:uid="{00000000-0005-0000-0000-0000407A0000}"/>
    <cellStyle name="Heading 1 2 3 3 2 3 4 4 3 2 2" xfId="31737" xr:uid="{00000000-0005-0000-0000-0000417A0000}"/>
    <cellStyle name="Heading 1 2 3 3 2 3 4 4 4" xfId="31738" xr:uid="{00000000-0005-0000-0000-0000427A0000}"/>
    <cellStyle name="Heading 1 2 3 3 2 3 4 4 5" xfId="31739" xr:uid="{00000000-0005-0000-0000-0000437A0000}"/>
    <cellStyle name="Heading 1 2 3 3 2 3 4 4 6" xfId="31740" xr:uid="{00000000-0005-0000-0000-0000447A0000}"/>
    <cellStyle name="Heading 1 2 3 3 2 3 4 4 7" xfId="31741" xr:uid="{00000000-0005-0000-0000-0000457A0000}"/>
    <cellStyle name="Heading 1 2 3 3 2 3 4 5" xfId="31742" xr:uid="{00000000-0005-0000-0000-0000467A0000}"/>
    <cellStyle name="Heading 1 2 3 3 2 3 4 5 2" xfId="31743" xr:uid="{00000000-0005-0000-0000-0000477A0000}"/>
    <cellStyle name="Heading 1 2 3 3 2 3 4 5 3" xfId="31744" xr:uid="{00000000-0005-0000-0000-0000487A0000}"/>
    <cellStyle name="Heading 1 2 3 3 2 3 4 5 3 2" xfId="31745" xr:uid="{00000000-0005-0000-0000-0000497A0000}"/>
    <cellStyle name="Heading 1 2 3 3 2 3 4 6" xfId="31746" xr:uid="{00000000-0005-0000-0000-00004A7A0000}"/>
    <cellStyle name="Heading 1 2 3 3 2 3 4 7" xfId="31747" xr:uid="{00000000-0005-0000-0000-00004B7A0000}"/>
    <cellStyle name="Heading 1 2 3 3 2 3 4 8" xfId="31748" xr:uid="{00000000-0005-0000-0000-00004C7A0000}"/>
    <cellStyle name="Heading 1 2 3 3 2 3 4 9" xfId="31749" xr:uid="{00000000-0005-0000-0000-00004D7A0000}"/>
    <cellStyle name="Heading 1 2 3 3 2 3 5" xfId="31750" xr:uid="{00000000-0005-0000-0000-00004E7A0000}"/>
    <cellStyle name="Heading 1 2 3 3 2 3 5 2" xfId="31751" xr:uid="{00000000-0005-0000-0000-00004F7A0000}"/>
    <cellStyle name="Heading 1 2 3 3 2 3 5 2 2" xfId="31752" xr:uid="{00000000-0005-0000-0000-0000507A0000}"/>
    <cellStyle name="Heading 1 2 3 3 2 3 5 2 2 2" xfId="31753" xr:uid="{00000000-0005-0000-0000-0000517A0000}"/>
    <cellStyle name="Heading 1 2 3 3 2 3 5 2 2 3" xfId="31754" xr:uid="{00000000-0005-0000-0000-0000527A0000}"/>
    <cellStyle name="Heading 1 2 3 3 2 3 5 2 2 3 2" xfId="31755" xr:uid="{00000000-0005-0000-0000-0000537A0000}"/>
    <cellStyle name="Heading 1 2 3 3 2 3 5 2 2 4" xfId="31756" xr:uid="{00000000-0005-0000-0000-0000547A0000}"/>
    <cellStyle name="Heading 1 2 3 3 2 3 5 2 3" xfId="31757" xr:uid="{00000000-0005-0000-0000-0000557A0000}"/>
    <cellStyle name="Heading 1 2 3 3 2 3 5 2 3 2" xfId="31758" xr:uid="{00000000-0005-0000-0000-0000567A0000}"/>
    <cellStyle name="Heading 1 2 3 3 2 3 5 2 3 2 2" xfId="31759" xr:uid="{00000000-0005-0000-0000-0000577A0000}"/>
    <cellStyle name="Heading 1 2 3 3 2 3 5 2 4" xfId="31760" xr:uid="{00000000-0005-0000-0000-0000587A0000}"/>
    <cellStyle name="Heading 1 2 3 3 2 3 5 2 5" xfId="31761" xr:uid="{00000000-0005-0000-0000-0000597A0000}"/>
    <cellStyle name="Heading 1 2 3 3 2 3 5 2 6" xfId="31762" xr:uid="{00000000-0005-0000-0000-00005A7A0000}"/>
    <cellStyle name="Heading 1 2 3 3 2 3 5 2 7" xfId="31763" xr:uid="{00000000-0005-0000-0000-00005B7A0000}"/>
    <cellStyle name="Heading 1 2 3 3 2 3 5 3" xfId="31764" xr:uid="{00000000-0005-0000-0000-00005C7A0000}"/>
    <cellStyle name="Heading 1 2 3 3 2 3 5 3 2" xfId="31765" xr:uid="{00000000-0005-0000-0000-00005D7A0000}"/>
    <cellStyle name="Heading 1 2 3 3 2 3 5 3 3" xfId="31766" xr:uid="{00000000-0005-0000-0000-00005E7A0000}"/>
    <cellStyle name="Heading 1 2 3 3 2 3 5 3 3 2" xfId="31767" xr:uid="{00000000-0005-0000-0000-00005F7A0000}"/>
    <cellStyle name="Heading 1 2 3 3 2 3 5 3 4" xfId="31768" xr:uid="{00000000-0005-0000-0000-0000607A0000}"/>
    <cellStyle name="Heading 1 2 3 3 2 3 5 4" xfId="31769" xr:uid="{00000000-0005-0000-0000-0000617A0000}"/>
    <cellStyle name="Heading 1 2 3 3 2 3 5 4 2" xfId="31770" xr:uid="{00000000-0005-0000-0000-0000627A0000}"/>
    <cellStyle name="Heading 1 2 3 3 2 3 5 4 2 2" xfId="31771" xr:uid="{00000000-0005-0000-0000-0000637A0000}"/>
    <cellStyle name="Heading 1 2 3 3 2 3 5 5" xfId="31772" xr:uid="{00000000-0005-0000-0000-0000647A0000}"/>
    <cellStyle name="Heading 1 2 3 3 2 3 5 6" xfId="31773" xr:uid="{00000000-0005-0000-0000-0000657A0000}"/>
    <cellStyle name="Heading 1 2 3 3 2 3 5 7" xfId="31774" xr:uid="{00000000-0005-0000-0000-0000667A0000}"/>
    <cellStyle name="Heading 1 2 3 3 2 3 5 8" xfId="31775" xr:uid="{00000000-0005-0000-0000-0000677A0000}"/>
    <cellStyle name="Heading 1 2 3 3 2 3 6" xfId="31776" xr:uid="{00000000-0005-0000-0000-0000687A0000}"/>
    <cellStyle name="Heading 1 2 3 3 2 3 6 2" xfId="31777" xr:uid="{00000000-0005-0000-0000-0000697A0000}"/>
    <cellStyle name="Heading 1 2 3 3 2 3 6 2 2" xfId="31778" xr:uid="{00000000-0005-0000-0000-00006A7A0000}"/>
    <cellStyle name="Heading 1 2 3 3 2 3 6 2 3" xfId="31779" xr:uid="{00000000-0005-0000-0000-00006B7A0000}"/>
    <cellStyle name="Heading 1 2 3 3 2 3 6 2 3 2" xfId="31780" xr:uid="{00000000-0005-0000-0000-00006C7A0000}"/>
    <cellStyle name="Heading 1 2 3 3 2 3 6 2 4" xfId="31781" xr:uid="{00000000-0005-0000-0000-00006D7A0000}"/>
    <cellStyle name="Heading 1 2 3 3 2 3 6 3" xfId="31782" xr:uid="{00000000-0005-0000-0000-00006E7A0000}"/>
    <cellStyle name="Heading 1 2 3 3 2 3 6 3 2" xfId="31783" xr:uid="{00000000-0005-0000-0000-00006F7A0000}"/>
    <cellStyle name="Heading 1 2 3 3 2 3 6 3 2 2" xfId="31784" xr:uid="{00000000-0005-0000-0000-0000707A0000}"/>
    <cellStyle name="Heading 1 2 3 3 2 3 6 4" xfId="31785" xr:uid="{00000000-0005-0000-0000-0000717A0000}"/>
    <cellStyle name="Heading 1 2 3 3 2 3 6 5" xfId="31786" xr:uid="{00000000-0005-0000-0000-0000727A0000}"/>
    <cellStyle name="Heading 1 2 3 3 2 3 6 6" xfId="31787" xr:uid="{00000000-0005-0000-0000-0000737A0000}"/>
    <cellStyle name="Heading 1 2 3 3 2 3 6 7" xfId="31788" xr:uid="{00000000-0005-0000-0000-0000747A0000}"/>
    <cellStyle name="Heading 1 2 3 3 2 3 7" xfId="31789" xr:uid="{00000000-0005-0000-0000-0000757A0000}"/>
    <cellStyle name="Heading 1 2 3 3 2 3 7 2" xfId="31790" xr:uid="{00000000-0005-0000-0000-0000767A0000}"/>
    <cellStyle name="Heading 1 2 3 3 2 3 7 3" xfId="31791" xr:uid="{00000000-0005-0000-0000-0000777A0000}"/>
    <cellStyle name="Heading 1 2 3 3 2 3 7 3 2" xfId="31792" xr:uid="{00000000-0005-0000-0000-0000787A0000}"/>
    <cellStyle name="Heading 1 2 3 3 2 3 8" xfId="31793" xr:uid="{00000000-0005-0000-0000-0000797A0000}"/>
    <cellStyle name="Heading 1 2 3 3 2 3 9" xfId="31794" xr:uid="{00000000-0005-0000-0000-00007A7A0000}"/>
    <cellStyle name="Heading 1 2 3 3 2 4" xfId="31795" xr:uid="{00000000-0005-0000-0000-00007B7A0000}"/>
    <cellStyle name="Heading 1 2 3 3 2 4 2" xfId="31796" xr:uid="{00000000-0005-0000-0000-00007C7A0000}"/>
    <cellStyle name="Heading 1 2 3 3 2 4 2 2" xfId="31797" xr:uid="{00000000-0005-0000-0000-00007D7A0000}"/>
    <cellStyle name="Heading 1 2 3 3 2 4 2 2 2" xfId="31798" xr:uid="{00000000-0005-0000-0000-00007E7A0000}"/>
    <cellStyle name="Heading 1 2 3 3 2 4 2 2 2 2" xfId="31799" xr:uid="{00000000-0005-0000-0000-00007F7A0000}"/>
    <cellStyle name="Heading 1 2 3 3 2 4 2 2 2 2 2" xfId="31800" xr:uid="{00000000-0005-0000-0000-0000807A0000}"/>
    <cellStyle name="Heading 1 2 3 3 2 4 2 2 2 2 3" xfId="31801" xr:uid="{00000000-0005-0000-0000-0000817A0000}"/>
    <cellStyle name="Heading 1 2 3 3 2 4 2 2 2 2 3 2" xfId="31802" xr:uid="{00000000-0005-0000-0000-0000827A0000}"/>
    <cellStyle name="Heading 1 2 3 3 2 4 2 2 2 2 4" xfId="31803" xr:uid="{00000000-0005-0000-0000-0000837A0000}"/>
    <cellStyle name="Heading 1 2 3 3 2 4 2 2 2 3" xfId="31804" xr:uid="{00000000-0005-0000-0000-0000847A0000}"/>
    <cellStyle name="Heading 1 2 3 3 2 4 2 2 2 3 2" xfId="31805" xr:uid="{00000000-0005-0000-0000-0000857A0000}"/>
    <cellStyle name="Heading 1 2 3 3 2 4 2 2 2 3 2 2" xfId="31806" xr:uid="{00000000-0005-0000-0000-0000867A0000}"/>
    <cellStyle name="Heading 1 2 3 3 2 4 2 2 2 4" xfId="31807" xr:uid="{00000000-0005-0000-0000-0000877A0000}"/>
    <cellStyle name="Heading 1 2 3 3 2 4 2 2 2 5" xfId="31808" xr:uid="{00000000-0005-0000-0000-0000887A0000}"/>
    <cellStyle name="Heading 1 2 3 3 2 4 2 2 2 6" xfId="31809" xr:uid="{00000000-0005-0000-0000-0000897A0000}"/>
    <cellStyle name="Heading 1 2 3 3 2 4 2 2 2 7" xfId="31810" xr:uid="{00000000-0005-0000-0000-00008A7A0000}"/>
    <cellStyle name="Heading 1 2 3 3 2 4 2 2 3" xfId="31811" xr:uid="{00000000-0005-0000-0000-00008B7A0000}"/>
    <cellStyle name="Heading 1 2 3 3 2 4 2 2 3 2" xfId="31812" xr:uid="{00000000-0005-0000-0000-00008C7A0000}"/>
    <cellStyle name="Heading 1 2 3 3 2 4 2 2 3 3" xfId="31813" xr:uid="{00000000-0005-0000-0000-00008D7A0000}"/>
    <cellStyle name="Heading 1 2 3 3 2 4 2 2 3 3 2" xfId="31814" xr:uid="{00000000-0005-0000-0000-00008E7A0000}"/>
    <cellStyle name="Heading 1 2 3 3 2 4 2 2 3 4" xfId="31815" xr:uid="{00000000-0005-0000-0000-00008F7A0000}"/>
    <cellStyle name="Heading 1 2 3 3 2 4 2 2 4" xfId="31816" xr:uid="{00000000-0005-0000-0000-0000907A0000}"/>
    <cellStyle name="Heading 1 2 3 3 2 4 2 2 4 2" xfId="31817" xr:uid="{00000000-0005-0000-0000-0000917A0000}"/>
    <cellStyle name="Heading 1 2 3 3 2 4 2 2 4 2 2" xfId="31818" xr:uid="{00000000-0005-0000-0000-0000927A0000}"/>
    <cellStyle name="Heading 1 2 3 3 2 4 2 2 5" xfId="31819" xr:uid="{00000000-0005-0000-0000-0000937A0000}"/>
    <cellStyle name="Heading 1 2 3 3 2 4 2 2 6" xfId="31820" xr:uid="{00000000-0005-0000-0000-0000947A0000}"/>
    <cellStyle name="Heading 1 2 3 3 2 4 2 2 7" xfId="31821" xr:uid="{00000000-0005-0000-0000-0000957A0000}"/>
    <cellStyle name="Heading 1 2 3 3 2 4 2 2 8" xfId="31822" xr:uid="{00000000-0005-0000-0000-0000967A0000}"/>
    <cellStyle name="Heading 1 2 3 3 2 4 2 3" xfId="31823" xr:uid="{00000000-0005-0000-0000-0000977A0000}"/>
    <cellStyle name="Heading 1 2 3 3 2 4 2 3 2" xfId="31824" xr:uid="{00000000-0005-0000-0000-0000987A0000}"/>
    <cellStyle name="Heading 1 2 3 3 2 4 2 3 2 2" xfId="31825" xr:uid="{00000000-0005-0000-0000-0000997A0000}"/>
    <cellStyle name="Heading 1 2 3 3 2 4 2 3 2 3" xfId="31826" xr:uid="{00000000-0005-0000-0000-00009A7A0000}"/>
    <cellStyle name="Heading 1 2 3 3 2 4 2 3 2 3 2" xfId="31827" xr:uid="{00000000-0005-0000-0000-00009B7A0000}"/>
    <cellStyle name="Heading 1 2 3 3 2 4 2 3 2 4" xfId="31828" xr:uid="{00000000-0005-0000-0000-00009C7A0000}"/>
    <cellStyle name="Heading 1 2 3 3 2 4 2 3 3" xfId="31829" xr:uid="{00000000-0005-0000-0000-00009D7A0000}"/>
    <cellStyle name="Heading 1 2 3 3 2 4 2 3 3 2" xfId="31830" xr:uid="{00000000-0005-0000-0000-00009E7A0000}"/>
    <cellStyle name="Heading 1 2 3 3 2 4 2 3 3 2 2" xfId="31831" xr:uid="{00000000-0005-0000-0000-00009F7A0000}"/>
    <cellStyle name="Heading 1 2 3 3 2 4 2 3 4" xfId="31832" xr:uid="{00000000-0005-0000-0000-0000A07A0000}"/>
    <cellStyle name="Heading 1 2 3 3 2 4 2 3 5" xfId="31833" xr:uid="{00000000-0005-0000-0000-0000A17A0000}"/>
    <cellStyle name="Heading 1 2 3 3 2 4 2 3 6" xfId="31834" xr:uid="{00000000-0005-0000-0000-0000A27A0000}"/>
    <cellStyle name="Heading 1 2 3 3 2 4 2 3 7" xfId="31835" xr:uid="{00000000-0005-0000-0000-0000A37A0000}"/>
    <cellStyle name="Heading 1 2 3 3 2 4 2 4" xfId="31836" xr:uid="{00000000-0005-0000-0000-0000A47A0000}"/>
    <cellStyle name="Heading 1 2 3 3 2 4 2 4 2" xfId="31837" xr:uid="{00000000-0005-0000-0000-0000A57A0000}"/>
    <cellStyle name="Heading 1 2 3 3 2 4 2 4 3" xfId="31838" xr:uid="{00000000-0005-0000-0000-0000A67A0000}"/>
    <cellStyle name="Heading 1 2 3 3 2 4 2 4 3 2" xfId="31839" xr:uid="{00000000-0005-0000-0000-0000A77A0000}"/>
    <cellStyle name="Heading 1 2 3 3 2 4 2 5" xfId="31840" xr:uid="{00000000-0005-0000-0000-0000A87A0000}"/>
    <cellStyle name="Heading 1 2 3 3 2 4 3" xfId="31841" xr:uid="{00000000-0005-0000-0000-0000A97A0000}"/>
    <cellStyle name="Heading 1 2 3 3 2 4 3 2" xfId="31842" xr:uid="{00000000-0005-0000-0000-0000AA7A0000}"/>
    <cellStyle name="Heading 1 2 3 3 2 4 3 2 2" xfId="31843" xr:uid="{00000000-0005-0000-0000-0000AB7A0000}"/>
    <cellStyle name="Heading 1 2 3 3 2 4 3 2 2 2" xfId="31844" xr:uid="{00000000-0005-0000-0000-0000AC7A0000}"/>
    <cellStyle name="Heading 1 2 3 3 2 4 3 2 2 3" xfId="31845" xr:uid="{00000000-0005-0000-0000-0000AD7A0000}"/>
    <cellStyle name="Heading 1 2 3 3 2 4 3 2 2 3 2" xfId="31846" xr:uid="{00000000-0005-0000-0000-0000AE7A0000}"/>
    <cellStyle name="Heading 1 2 3 3 2 4 3 2 2 4" xfId="31847" xr:uid="{00000000-0005-0000-0000-0000AF7A0000}"/>
    <cellStyle name="Heading 1 2 3 3 2 4 3 2 3" xfId="31848" xr:uid="{00000000-0005-0000-0000-0000B07A0000}"/>
    <cellStyle name="Heading 1 2 3 3 2 4 3 2 3 2" xfId="31849" xr:uid="{00000000-0005-0000-0000-0000B17A0000}"/>
    <cellStyle name="Heading 1 2 3 3 2 4 3 2 3 2 2" xfId="31850" xr:uid="{00000000-0005-0000-0000-0000B27A0000}"/>
    <cellStyle name="Heading 1 2 3 3 2 4 3 2 4" xfId="31851" xr:uid="{00000000-0005-0000-0000-0000B37A0000}"/>
    <cellStyle name="Heading 1 2 3 3 2 4 3 2 5" xfId="31852" xr:uid="{00000000-0005-0000-0000-0000B47A0000}"/>
    <cellStyle name="Heading 1 2 3 3 2 4 3 2 6" xfId="31853" xr:uid="{00000000-0005-0000-0000-0000B57A0000}"/>
    <cellStyle name="Heading 1 2 3 3 2 4 3 2 7" xfId="31854" xr:uid="{00000000-0005-0000-0000-0000B67A0000}"/>
    <cellStyle name="Heading 1 2 3 3 2 4 3 3" xfId="31855" xr:uid="{00000000-0005-0000-0000-0000B77A0000}"/>
    <cellStyle name="Heading 1 2 3 3 2 4 3 3 2" xfId="31856" xr:uid="{00000000-0005-0000-0000-0000B87A0000}"/>
    <cellStyle name="Heading 1 2 3 3 2 4 3 3 3" xfId="31857" xr:uid="{00000000-0005-0000-0000-0000B97A0000}"/>
    <cellStyle name="Heading 1 2 3 3 2 4 3 3 3 2" xfId="31858" xr:uid="{00000000-0005-0000-0000-0000BA7A0000}"/>
    <cellStyle name="Heading 1 2 3 3 2 4 3 3 4" xfId="31859" xr:uid="{00000000-0005-0000-0000-0000BB7A0000}"/>
    <cellStyle name="Heading 1 2 3 3 2 4 3 4" xfId="31860" xr:uid="{00000000-0005-0000-0000-0000BC7A0000}"/>
    <cellStyle name="Heading 1 2 3 3 2 4 3 4 2" xfId="31861" xr:uid="{00000000-0005-0000-0000-0000BD7A0000}"/>
    <cellStyle name="Heading 1 2 3 3 2 4 3 4 2 2" xfId="31862" xr:uid="{00000000-0005-0000-0000-0000BE7A0000}"/>
    <cellStyle name="Heading 1 2 3 3 2 4 3 5" xfId="31863" xr:uid="{00000000-0005-0000-0000-0000BF7A0000}"/>
    <cellStyle name="Heading 1 2 3 3 2 4 3 6" xfId="31864" xr:uid="{00000000-0005-0000-0000-0000C07A0000}"/>
    <cellStyle name="Heading 1 2 3 3 2 4 3 7" xfId="31865" xr:uid="{00000000-0005-0000-0000-0000C17A0000}"/>
    <cellStyle name="Heading 1 2 3 3 2 4 3 8" xfId="31866" xr:uid="{00000000-0005-0000-0000-0000C27A0000}"/>
    <cellStyle name="Heading 1 2 3 3 2 4 4" xfId="31867" xr:uid="{00000000-0005-0000-0000-0000C37A0000}"/>
    <cellStyle name="Heading 1 2 3 3 2 4 4 2" xfId="31868" xr:uid="{00000000-0005-0000-0000-0000C47A0000}"/>
    <cellStyle name="Heading 1 2 3 3 2 4 4 2 2" xfId="31869" xr:uid="{00000000-0005-0000-0000-0000C57A0000}"/>
    <cellStyle name="Heading 1 2 3 3 2 4 4 2 3" xfId="31870" xr:uid="{00000000-0005-0000-0000-0000C67A0000}"/>
    <cellStyle name="Heading 1 2 3 3 2 4 4 2 3 2" xfId="31871" xr:uid="{00000000-0005-0000-0000-0000C77A0000}"/>
    <cellStyle name="Heading 1 2 3 3 2 4 4 2 4" xfId="31872" xr:uid="{00000000-0005-0000-0000-0000C87A0000}"/>
    <cellStyle name="Heading 1 2 3 3 2 4 4 3" xfId="31873" xr:uid="{00000000-0005-0000-0000-0000C97A0000}"/>
    <cellStyle name="Heading 1 2 3 3 2 4 4 3 2" xfId="31874" xr:uid="{00000000-0005-0000-0000-0000CA7A0000}"/>
    <cellStyle name="Heading 1 2 3 3 2 4 4 3 2 2" xfId="31875" xr:uid="{00000000-0005-0000-0000-0000CB7A0000}"/>
    <cellStyle name="Heading 1 2 3 3 2 4 4 4" xfId="31876" xr:uid="{00000000-0005-0000-0000-0000CC7A0000}"/>
    <cellStyle name="Heading 1 2 3 3 2 4 4 5" xfId="31877" xr:uid="{00000000-0005-0000-0000-0000CD7A0000}"/>
    <cellStyle name="Heading 1 2 3 3 2 4 4 6" xfId="31878" xr:uid="{00000000-0005-0000-0000-0000CE7A0000}"/>
    <cellStyle name="Heading 1 2 3 3 2 4 4 7" xfId="31879" xr:uid="{00000000-0005-0000-0000-0000CF7A0000}"/>
    <cellStyle name="Heading 1 2 3 3 2 4 5" xfId="31880" xr:uid="{00000000-0005-0000-0000-0000D07A0000}"/>
    <cellStyle name="Heading 1 2 3 3 2 4 5 2" xfId="31881" xr:uid="{00000000-0005-0000-0000-0000D17A0000}"/>
    <cellStyle name="Heading 1 2 3 3 2 4 5 3" xfId="31882" xr:uid="{00000000-0005-0000-0000-0000D27A0000}"/>
    <cellStyle name="Heading 1 2 3 3 2 4 5 3 2" xfId="31883" xr:uid="{00000000-0005-0000-0000-0000D37A0000}"/>
    <cellStyle name="Heading 1 2 3 3 2 4 6" xfId="31884" xr:uid="{00000000-0005-0000-0000-0000D47A0000}"/>
    <cellStyle name="Heading 1 2 3 3 2 4 7" xfId="31885" xr:uid="{00000000-0005-0000-0000-0000D57A0000}"/>
    <cellStyle name="Heading 1 2 3 3 2 4 8" xfId="31886" xr:uid="{00000000-0005-0000-0000-0000D67A0000}"/>
    <cellStyle name="Heading 1 2 3 3 2 4 9" xfId="31887" xr:uid="{00000000-0005-0000-0000-0000D77A0000}"/>
    <cellStyle name="Heading 1 2 3 3 2 5" xfId="31888" xr:uid="{00000000-0005-0000-0000-0000D87A0000}"/>
    <cellStyle name="Heading 1 2 3 3 2 5 2" xfId="31889" xr:uid="{00000000-0005-0000-0000-0000D97A0000}"/>
    <cellStyle name="Heading 1 2 3 3 2 5 2 2" xfId="31890" xr:uid="{00000000-0005-0000-0000-0000DA7A0000}"/>
    <cellStyle name="Heading 1 2 3 3 2 5 2 2 2" xfId="31891" xr:uid="{00000000-0005-0000-0000-0000DB7A0000}"/>
    <cellStyle name="Heading 1 2 3 3 2 5 2 2 2 2" xfId="31892" xr:uid="{00000000-0005-0000-0000-0000DC7A0000}"/>
    <cellStyle name="Heading 1 2 3 3 2 5 2 2 2 2 2" xfId="31893" xr:uid="{00000000-0005-0000-0000-0000DD7A0000}"/>
    <cellStyle name="Heading 1 2 3 3 2 5 2 2 2 2 3" xfId="31894" xr:uid="{00000000-0005-0000-0000-0000DE7A0000}"/>
    <cellStyle name="Heading 1 2 3 3 2 5 2 2 2 2 3 2" xfId="31895" xr:uid="{00000000-0005-0000-0000-0000DF7A0000}"/>
    <cellStyle name="Heading 1 2 3 3 2 5 2 2 2 2 4" xfId="31896" xr:uid="{00000000-0005-0000-0000-0000E07A0000}"/>
    <cellStyle name="Heading 1 2 3 3 2 5 2 2 2 3" xfId="31897" xr:uid="{00000000-0005-0000-0000-0000E17A0000}"/>
    <cellStyle name="Heading 1 2 3 3 2 5 2 2 2 3 2" xfId="31898" xr:uid="{00000000-0005-0000-0000-0000E27A0000}"/>
    <cellStyle name="Heading 1 2 3 3 2 5 2 2 2 3 2 2" xfId="31899" xr:uid="{00000000-0005-0000-0000-0000E37A0000}"/>
    <cellStyle name="Heading 1 2 3 3 2 5 2 2 2 4" xfId="31900" xr:uid="{00000000-0005-0000-0000-0000E47A0000}"/>
    <cellStyle name="Heading 1 2 3 3 2 5 2 2 2 5" xfId="31901" xr:uid="{00000000-0005-0000-0000-0000E57A0000}"/>
    <cellStyle name="Heading 1 2 3 3 2 5 2 2 2 6" xfId="31902" xr:uid="{00000000-0005-0000-0000-0000E67A0000}"/>
    <cellStyle name="Heading 1 2 3 3 2 5 2 2 2 7" xfId="31903" xr:uid="{00000000-0005-0000-0000-0000E77A0000}"/>
    <cellStyle name="Heading 1 2 3 3 2 5 2 2 3" xfId="31904" xr:uid="{00000000-0005-0000-0000-0000E87A0000}"/>
    <cellStyle name="Heading 1 2 3 3 2 5 2 2 3 2" xfId="31905" xr:uid="{00000000-0005-0000-0000-0000E97A0000}"/>
    <cellStyle name="Heading 1 2 3 3 2 5 2 2 3 3" xfId="31906" xr:uid="{00000000-0005-0000-0000-0000EA7A0000}"/>
    <cellStyle name="Heading 1 2 3 3 2 5 2 2 3 3 2" xfId="31907" xr:uid="{00000000-0005-0000-0000-0000EB7A0000}"/>
    <cellStyle name="Heading 1 2 3 3 2 5 2 2 3 4" xfId="31908" xr:uid="{00000000-0005-0000-0000-0000EC7A0000}"/>
    <cellStyle name="Heading 1 2 3 3 2 5 2 2 4" xfId="31909" xr:uid="{00000000-0005-0000-0000-0000ED7A0000}"/>
    <cellStyle name="Heading 1 2 3 3 2 5 2 2 4 2" xfId="31910" xr:uid="{00000000-0005-0000-0000-0000EE7A0000}"/>
    <cellStyle name="Heading 1 2 3 3 2 5 2 2 4 2 2" xfId="31911" xr:uid="{00000000-0005-0000-0000-0000EF7A0000}"/>
    <cellStyle name="Heading 1 2 3 3 2 5 2 2 5" xfId="31912" xr:uid="{00000000-0005-0000-0000-0000F07A0000}"/>
    <cellStyle name="Heading 1 2 3 3 2 5 2 2 6" xfId="31913" xr:uid="{00000000-0005-0000-0000-0000F17A0000}"/>
    <cellStyle name="Heading 1 2 3 3 2 5 2 2 7" xfId="31914" xr:uid="{00000000-0005-0000-0000-0000F27A0000}"/>
    <cellStyle name="Heading 1 2 3 3 2 5 2 2 8" xfId="31915" xr:uid="{00000000-0005-0000-0000-0000F37A0000}"/>
    <cellStyle name="Heading 1 2 3 3 2 5 2 3" xfId="31916" xr:uid="{00000000-0005-0000-0000-0000F47A0000}"/>
    <cellStyle name="Heading 1 2 3 3 2 5 2 3 2" xfId="31917" xr:uid="{00000000-0005-0000-0000-0000F57A0000}"/>
    <cellStyle name="Heading 1 2 3 3 2 5 2 3 2 2" xfId="31918" xr:uid="{00000000-0005-0000-0000-0000F67A0000}"/>
    <cellStyle name="Heading 1 2 3 3 2 5 2 3 2 3" xfId="31919" xr:uid="{00000000-0005-0000-0000-0000F77A0000}"/>
    <cellStyle name="Heading 1 2 3 3 2 5 2 3 2 3 2" xfId="31920" xr:uid="{00000000-0005-0000-0000-0000F87A0000}"/>
    <cellStyle name="Heading 1 2 3 3 2 5 2 3 2 4" xfId="31921" xr:uid="{00000000-0005-0000-0000-0000F97A0000}"/>
    <cellStyle name="Heading 1 2 3 3 2 5 2 3 3" xfId="31922" xr:uid="{00000000-0005-0000-0000-0000FA7A0000}"/>
    <cellStyle name="Heading 1 2 3 3 2 5 2 3 3 2" xfId="31923" xr:uid="{00000000-0005-0000-0000-0000FB7A0000}"/>
    <cellStyle name="Heading 1 2 3 3 2 5 2 3 3 2 2" xfId="31924" xr:uid="{00000000-0005-0000-0000-0000FC7A0000}"/>
    <cellStyle name="Heading 1 2 3 3 2 5 2 3 4" xfId="31925" xr:uid="{00000000-0005-0000-0000-0000FD7A0000}"/>
    <cellStyle name="Heading 1 2 3 3 2 5 2 3 5" xfId="31926" xr:uid="{00000000-0005-0000-0000-0000FE7A0000}"/>
    <cellStyle name="Heading 1 2 3 3 2 5 2 3 6" xfId="31927" xr:uid="{00000000-0005-0000-0000-0000FF7A0000}"/>
    <cellStyle name="Heading 1 2 3 3 2 5 2 3 7" xfId="31928" xr:uid="{00000000-0005-0000-0000-0000007B0000}"/>
    <cellStyle name="Heading 1 2 3 3 2 5 2 4" xfId="31929" xr:uid="{00000000-0005-0000-0000-0000017B0000}"/>
    <cellStyle name="Heading 1 2 3 3 2 5 2 4 2" xfId="31930" xr:uid="{00000000-0005-0000-0000-0000027B0000}"/>
    <cellStyle name="Heading 1 2 3 3 2 5 2 4 3" xfId="31931" xr:uid="{00000000-0005-0000-0000-0000037B0000}"/>
    <cellStyle name="Heading 1 2 3 3 2 5 2 4 3 2" xfId="31932" xr:uid="{00000000-0005-0000-0000-0000047B0000}"/>
    <cellStyle name="Heading 1 2 3 3 2 5 2 5" xfId="31933" xr:uid="{00000000-0005-0000-0000-0000057B0000}"/>
    <cellStyle name="Heading 1 2 3 3 2 5 3" xfId="31934" xr:uid="{00000000-0005-0000-0000-0000067B0000}"/>
    <cellStyle name="Heading 1 2 3 3 2 5 3 2" xfId="31935" xr:uid="{00000000-0005-0000-0000-0000077B0000}"/>
    <cellStyle name="Heading 1 2 3 3 2 5 3 2 2" xfId="31936" xr:uid="{00000000-0005-0000-0000-0000087B0000}"/>
    <cellStyle name="Heading 1 2 3 3 2 5 3 2 2 2" xfId="31937" xr:uid="{00000000-0005-0000-0000-0000097B0000}"/>
    <cellStyle name="Heading 1 2 3 3 2 5 3 2 2 3" xfId="31938" xr:uid="{00000000-0005-0000-0000-00000A7B0000}"/>
    <cellStyle name="Heading 1 2 3 3 2 5 3 2 2 3 2" xfId="31939" xr:uid="{00000000-0005-0000-0000-00000B7B0000}"/>
    <cellStyle name="Heading 1 2 3 3 2 5 3 2 2 4" xfId="31940" xr:uid="{00000000-0005-0000-0000-00000C7B0000}"/>
    <cellStyle name="Heading 1 2 3 3 2 5 3 2 3" xfId="31941" xr:uid="{00000000-0005-0000-0000-00000D7B0000}"/>
    <cellStyle name="Heading 1 2 3 3 2 5 3 2 3 2" xfId="31942" xr:uid="{00000000-0005-0000-0000-00000E7B0000}"/>
    <cellStyle name="Heading 1 2 3 3 2 5 3 2 3 2 2" xfId="31943" xr:uid="{00000000-0005-0000-0000-00000F7B0000}"/>
    <cellStyle name="Heading 1 2 3 3 2 5 3 2 4" xfId="31944" xr:uid="{00000000-0005-0000-0000-0000107B0000}"/>
    <cellStyle name="Heading 1 2 3 3 2 5 3 2 5" xfId="31945" xr:uid="{00000000-0005-0000-0000-0000117B0000}"/>
    <cellStyle name="Heading 1 2 3 3 2 5 3 2 6" xfId="31946" xr:uid="{00000000-0005-0000-0000-0000127B0000}"/>
    <cellStyle name="Heading 1 2 3 3 2 5 3 2 7" xfId="31947" xr:uid="{00000000-0005-0000-0000-0000137B0000}"/>
    <cellStyle name="Heading 1 2 3 3 2 5 3 3" xfId="31948" xr:uid="{00000000-0005-0000-0000-0000147B0000}"/>
    <cellStyle name="Heading 1 2 3 3 2 5 3 3 2" xfId="31949" xr:uid="{00000000-0005-0000-0000-0000157B0000}"/>
    <cellStyle name="Heading 1 2 3 3 2 5 3 3 3" xfId="31950" xr:uid="{00000000-0005-0000-0000-0000167B0000}"/>
    <cellStyle name="Heading 1 2 3 3 2 5 3 3 3 2" xfId="31951" xr:uid="{00000000-0005-0000-0000-0000177B0000}"/>
    <cellStyle name="Heading 1 2 3 3 2 5 3 3 4" xfId="31952" xr:uid="{00000000-0005-0000-0000-0000187B0000}"/>
    <cellStyle name="Heading 1 2 3 3 2 5 3 4" xfId="31953" xr:uid="{00000000-0005-0000-0000-0000197B0000}"/>
    <cellStyle name="Heading 1 2 3 3 2 5 3 4 2" xfId="31954" xr:uid="{00000000-0005-0000-0000-00001A7B0000}"/>
    <cellStyle name="Heading 1 2 3 3 2 5 3 4 2 2" xfId="31955" xr:uid="{00000000-0005-0000-0000-00001B7B0000}"/>
    <cellStyle name="Heading 1 2 3 3 2 5 3 5" xfId="31956" xr:uid="{00000000-0005-0000-0000-00001C7B0000}"/>
    <cellStyle name="Heading 1 2 3 3 2 5 3 6" xfId="31957" xr:uid="{00000000-0005-0000-0000-00001D7B0000}"/>
    <cellStyle name="Heading 1 2 3 3 2 5 3 7" xfId="31958" xr:uid="{00000000-0005-0000-0000-00001E7B0000}"/>
    <cellStyle name="Heading 1 2 3 3 2 5 3 8" xfId="31959" xr:uid="{00000000-0005-0000-0000-00001F7B0000}"/>
    <cellStyle name="Heading 1 2 3 3 2 5 4" xfId="31960" xr:uid="{00000000-0005-0000-0000-0000207B0000}"/>
    <cellStyle name="Heading 1 2 3 3 2 5 4 2" xfId="31961" xr:uid="{00000000-0005-0000-0000-0000217B0000}"/>
    <cellStyle name="Heading 1 2 3 3 2 5 4 2 2" xfId="31962" xr:uid="{00000000-0005-0000-0000-0000227B0000}"/>
    <cellStyle name="Heading 1 2 3 3 2 5 4 2 3" xfId="31963" xr:uid="{00000000-0005-0000-0000-0000237B0000}"/>
    <cellStyle name="Heading 1 2 3 3 2 5 4 2 3 2" xfId="31964" xr:uid="{00000000-0005-0000-0000-0000247B0000}"/>
    <cellStyle name="Heading 1 2 3 3 2 5 4 2 4" xfId="31965" xr:uid="{00000000-0005-0000-0000-0000257B0000}"/>
    <cellStyle name="Heading 1 2 3 3 2 5 4 3" xfId="31966" xr:uid="{00000000-0005-0000-0000-0000267B0000}"/>
    <cellStyle name="Heading 1 2 3 3 2 5 4 3 2" xfId="31967" xr:uid="{00000000-0005-0000-0000-0000277B0000}"/>
    <cellStyle name="Heading 1 2 3 3 2 5 4 3 2 2" xfId="31968" xr:uid="{00000000-0005-0000-0000-0000287B0000}"/>
    <cellStyle name="Heading 1 2 3 3 2 5 4 4" xfId="31969" xr:uid="{00000000-0005-0000-0000-0000297B0000}"/>
    <cellStyle name="Heading 1 2 3 3 2 5 4 5" xfId="31970" xr:uid="{00000000-0005-0000-0000-00002A7B0000}"/>
    <cellStyle name="Heading 1 2 3 3 2 5 4 6" xfId="31971" xr:uid="{00000000-0005-0000-0000-00002B7B0000}"/>
    <cellStyle name="Heading 1 2 3 3 2 5 4 7" xfId="31972" xr:uid="{00000000-0005-0000-0000-00002C7B0000}"/>
    <cellStyle name="Heading 1 2 3 3 2 5 5" xfId="31973" xr:uid="{00000000-0005-0000-0000-00002D7B0000}"/>
    <cellStyle name="Heading 1 2 3 3 2 5 5 2" xfId="31974" xr:uid="{00000000-0005-0000-0000-00002E7B0000}"/>
    <cellStyle name="Heading 1 2 3 3 2 5 5 3" xfId="31975" xr:uid="{00000000-0005-0000-0000-00002F7B0000}"/>
    <cellStyle name="Heading 1 2 3 3 2 5 5 3 2" xfId="31976" xr:uid="{00000000-0005-0000-0000-0000307B0000}"/>
    <cellStyle name="Heading 1 2 3 3 2 5 6" xfId="31977" xr:uid="{00000000-0005-0000-0000-0000317B0000}"/>
    <cellStyle name="Heading 1 2 3 3 2 5 7" xfId="31978" xr:uid="{00000000-0005-0000-0000-0000327B0000}"/>
    <cellStyle name="Heading 1 2 3 3 2 5 8" xfId="31979" xr:uid="{00000000-0005-0000-0000-0000337B0000}"/>
    <cellStyle name="Heading 1 2 3 3 2 5 9" xfId="31980" xr:uid="{00000000-0005-0000-0000-0000347B0000}"/>
    <cellStyle name="Heading 1 2 3 3 2 6" xfId="31981" xr:uid="{00000000-0005-0000-0000-0000357B0000}"/>
    <cellStyle name="Heading 1 2 3 3 2 6 2" xfId="31982" xr:uid="{00000000-0005-0000-0000-0000367B0000}"/>
    <cellStyle name="Heading 1 2 3 3 2 6 2 2" xfId="31983" xr:uid="{00000000-0005-0000-0000-0000377B0000}"/>
    <cellStyle name="Heading 1 2 3 3 2 6 2 2 2" xfId="31984" xr:uid="{00000000-0005-0000-0000-0000387B0000}"/>
    <cellStyle name="Heading 1 2 3 3 2 6 2 2 3" xfId="31985" xr:uid="{00000000-0005-0000-0000-0000397B0000}"/>
    <cellStyle name="Heading 1 2 3 3 2 6 2 2 3 2" xfId="31986" xr:uid="{00000000-0005-0000-0000-00003A7B0000}"/>
    <cellStyle name="Heading 1 2 3 3 2 6 2 2 4" xfId="31987" xr:uid="{00000000-0005-0000-0000-00003B7B0000}"/>
    <cellStyle name="Heading 1 2 3 3 2 6 2 3" xfId="31988" xr:uid="{00000000-0005-0000-0000-00003C7B0000}"/>
    <cellStyle name="Heading 1 2 3 3 2 6 2 3 2" xfId="31989" xr:uid="{00000000-0005-0000-0000-00003D7B0000}"/>
    <cellStyle name="Heading 1 2 3 3 2 6 2 3 2 2" xfId="31990" xr:uid="{00000000-0005-0000-0000-00003E7B0000}"/>
    <cellStyle name="Heading 1 2 3 3 2 6 2 4" xfId="31991" xr:uid="{00000000-0005-0000-0000-00003F7B0000}"/>
    <cellStyle name="Heading 1 2 3 3 2 6 2 5" xfId="31992" xr:uid="{00000000-0005-0000-0000-0000407B0000}"/>
    <cellStyle name="Heading 1 2 3 3 2 6 2 6" xfId="31993" xr:uid="{00000000-0005-0000-0000-0000417B0000}"/>
    <cellStyle name="Heading 1 2 3 3 2 6 2 7" xfId="31994" xr:uid="{00000000-0005-0000-0000-0000427B0000}"/>
    <cellStyle name="Heading 1 2 3 3 2 6 3" xfId="31995" xr:uid="{00000000-0005-0000-0000-0000437B0000}"/>
    <cellStyle name="Heading 1 2 3 3 2 6 3 2" xfId="31996" xr:uid="{00000000-0005-0000-0000-0000447B0000}"/>
    <cellStyle name="Heading 1 2 3 3 2 6 3 3" xfId="31997" xr:uid="{00000000-0005-0000-0000-0000457B0000}"/>
    <cellStyle name="Heading 1 2 3 3 2 6 3 3 2" xfId="31998" xr:uid="{00000000-0005-0000-0000-0000467B0000}"/>
    <cellStyle name="Heading 1 2 3 3 2 6 3 4" xfId="31999" xr:uid="{00000000-0005-0000-0000-0000477B0000}"/>
    <cellStyle name="Heading 1 2 3 3 2 6 4" xfId="32000" xr:uid="{00000000-0005-0000-0000-0000487B0000}"/>
    <cellStyle name="Heading 1 2 3 3 2 6 4 2" xfId="32001" xr:uid="{00000000-0005-0000-0000-0000497B0000}"/>
    <cellStyle name="Heading 1 2 3 3 2 6 4 2 2" xfId="32002" xr:uid="{00000000-0005-0000-0000-00004A7B0000}"/>
    <cellStyle name="Heading 1 2 3 3 2 6 5" xfId="32003" xr:uid="{00000000-0005-0000-0000-00004B7B0000}"/>
    <cellStyle name="Heading 1 2 3 3 2 6 6" xfId="32004" xr:uid="{00000000-0005-0000-0000-00004C7B0000}"/>
    <cellStyle name="Heading 1 2 3 3 2 6 7" xfId="32005" xr:uid="{00000000-0005-0000-0000-00004D7B0000}"/>
    <cellStyle name="Heading 1 2 3 3 2 6 8" xfId="32006" xr:uid="{00000000-0005-0000-0000-00004E7B0000}"/>
    <cellStyle name="Heading 1 2 3 3 2 7" xfId="32007" xr:uid="{00000000-0005-0000-0000-00004F7B0000}"/>
    <cellStyle name="Heading 1 2 3 3 2 7 2" xfId="32008" xr:uid="{00000000-0005-0000-0000-0000507B0000}"/>
    <cellStyle name="Heading 1 2 3 3 2 7 2 2" xfId="32009" xr:uid="{00000000-0005-0000-0000-0000517B0000}"/>
    <cellStyle name="Heading 1 2 3 3 2 7 2 3" xfId="32010" xr:uid="{00000000-0005-0000-0000-0000527B0000}"/>
    <cellStyle name="Heading 1 2 3 3 2 7 2 3 2" xfId="32011" xr:uid="{00000000-0005-0000-0000-0000537B0000}"/>
    <cellStyle name="Heading 1 2 3 3 2 7 2 4" xfId="32012" xr:uid="{00000000-0005-0000-0000-0000547B0000}"/>
    <cellStyle name="Heading 1 2 3 3 2 7 3" xfId="32013" xr:uid="{00000000-0005-0000-0000-0000557B0000}"/>
    <cellStyle name="Heading 1 2 3 3 2 7 3 2" xfId="32014" xr:uid="{00000000-0005-0000-0000-0000567B0000}"/>
    <cellStyle name="Heading 1 2 3 3 2 7 3 2 2" xfId="32015" xr:uid="{00000000-0005-0000-0000-0000577B0000}"/>
    <cellStyle name="Heading 1 2 3 3 2 7 4" xfId="32016" xr:uid="{00000000-0005-0000-0000-0000587B0000}"/>
    <cellStyle name="Heading 1 2 3 3 2 7 5" xfId="32017" xr:uid="{00000000-0005-0000-0000-0000597B0000}"/>
    <cellStyle name="Heading 1 2 3 3 2 7 6" xfId="32018" xr:uid="{00000000-0005-0000-0000-00005A7B0000}"/>
    <cellStyle name="Heading 1 2 3 3 2 7 7" xfId="32019" xr:uid="{00000000-0005-0000-0000-00005B7B0000}"/>
    <cellStyle name="Heading 1 2 3 3 2 8" xfId="32020" xr:uid="{00000000-0005-0000-0000-00005C7B0000}"/>
    <cellStyle name="Heading 1 2 3 3 2 8 2" xfId="32021" xr:uid="{00000000-0005-0000-0000-00005D7B0000}"/>
    <cellStyle name="Heading 1 2 3 3 2 8 3" xfId="32022" xr:uid="{00000000-0005-0000-0000-00005E7B0000}"/>
    <cellStyle name="Heading 1 2 3 3 2 8 3 2" xfId="32023" xr:uid="{00000000-0005-0000-0000-00005F7B0000}"/>
    <cellStyle name="Heading 1 2 3 3 2 9" xfId="32024" xr:uid="{00000000-0005-0000-0000-0000607B0000}"/>
    <cellStyle name="Heading 1 2 3 3 3" xfId="188" xr:uid="{00000000-0005-0000-0000-0000617B0000}"/>
    <cellStyle name="Heading 1 2 3 3 3 10" xfId="32025" xr:uid="{00000000-0005-0000-0000-0000627B0000}"/>
    <cellStyle name="Heading 1 2 3 3 3 11" xfId="32026" xr:uid="{00000000-0005-0000-0000-0000637B0000}"/>
    <cellStyle name="Heading 1 2 3 3 3 2" xfId="32027" xr:uid="{00000000-0005-0000-0000-0000647B0000}"/>
    <cellStyle name="Heading 1 2 3 3 3 2 2" xfId="32028" xr:uid="{00000000-0005-0000-0000-0000657B0000}"/>
    <cellStyle name="Heading 1 2 3 3 3 2 2 2" xfId="32029" xr:uid="{00000000-0005-0000-0000-0000667B0000}"/>
    <cellStyle name="Heading 1 2 3 3 3 2 2 2 2" xfId="32030" xr:uid="{00000000-0005-0000-0000-0000677B0000}"/>
    <cellStyle name="Heading 1 2 3 3 3 2 2 2 2 2" xfId="32031" xr:uid="{00000000-0005-0000-0000-0000687B0000}"/>
    <cellStyle name="Heading 1 2 3 3 3 2 2 2 2 2 2" xfId="32032" xr:uid="{00000000-0005-0000-0000-0000697B0000}"/>
    <cellStyle name="Heading 1 2 3 3 3 2 2 2 2 2 3" xfId="32033" xr:uid="{00000000-0005-0000-0000-00006A7B0000}"/>
    <cellStyle name="Heading 1 2 3 3 3 2 2 2 2 2 3 2" xfId="32034" xr:uid="{00000000-0005-0000-0000-00006B7B0000}"/>
    <cellStyle name="Heading 1 2 3 3 3 2 2 2 2 2 4" xfId="32035" xr:uid="{00000000-0005-0000-0000-00006C7B0000}"/>
    <cellStyle name="Heading 1 2 3 3 3 2 2 2 2 3" xfId="32036" xr:uid="{00000000-0005-0000-0000-00006D7B0000}"/>
    <cellStyle name="Heading 1 2 3 3 3 2 2 2 2 3 2" xfId="32037" xr:uid="{00000000-0005-0000-0000-00006E7B0000}"/>
    <cellStyle name="Heading 1 2 3 3 3 2 2 2 2 3 2 2" xfId="32038" xr:uid="{00000000-0005-0000-0000-00006F7B0000}"/>
    <cellStyle name="Heading 1 2 3 3 3 2 2 2 2 4" xfId="32039" xr:uid="{00000000-0005-0000-0000-0000707B0000}"/>
    <cellStyle name="Heading 1 2 3 3 3 2 2 2 2 5" xfId="32040" xr:uid="{00000000-0005-0000-0000-0000717B0000}"/>
    <cellStyle name="Heading 1 2 3 3 3 2 2 2 2 6" xfId="32041" xr:uid="{00000000-0005-0000-0000-0000727B0000}"/>
    <cellStyle name="Heading 1 2 3 3 3 2 2 2 2 7" xfId="32042" xr:uid="{00000000-0005-0000-0000-0000737B0000}"/>
    <cellStyle name="Heading 1 2 3 3 3 2 2 2 3" xfId="32043" xr:uid="{00000000-0005-0000-0000-0000747B0000}"/>
    <cellStyle name="Heading 1 2 3 3 3 2 2 2 3 2" xfId="32044" xr:uid="{00000000-0005-0000-0000-0000757B0000}"/>
    <cellStyle name="Heading 1 2 3 3 3 2 2 2 3 3" xfId="32045" xr:uid="{00000000-0005-0000-0000-0000767B0000}"/>
    <cellStyle name="Heading 1 2 3 3 3 2 2 2 3 3 2" xfId="32046" xr:uid="{00000000-0005-0000-0000-0000777B0000}"/>
    <cellStyle name="Heading 1 2 3 3 3 2 2 2 3 4" xfId="32047" xr:uid="{00000000-0005-0000-0000-0000787B0000}"/>
    <cellStyle name="Heading 1 2 3 3 3 2 2 2 4" xfId="32048" xr:uid="{00000000-0005-0000-0000-0000797B0000}"/>
    <cellStyle name="Heading 1 2 3 3 3 2 2 2 4 2" xfId="32049" xr:uid="{00000000-0005-0000-0000-00007A7B0000}"/>
    <cellStyle name="Heading 1 2 3 3 3 2 2 2 4 2 2" xfId="32050" xr:uid="{00000000-0005-0000-0000-00007B7B0000}"/>
    <cellStyle name="Heading 1 2 3 3 3 2 2 2 5" xfId="32051" xr:uid="{00000000-0005-0000-0000-00007C7B0000}"/>
    <cellStyle name="Heading 1 2 3 3 3 2 2 2 6" xfId="32052" xr:uid="{00000000-0005-0000-0000-00007D7B0000}"/>
    <cellStyle name="Heading 1 2 3 3 3 2 2 2 7" xfId="32053" xr:uid="{00000000-0005-0000-0000-00007E7B0000}"/>
    <cellStyle name="Heading 1 2 3 3 3 2 2 2 8" xfId="32054" xr:uid="{00000000-0005-0000-0000-00007F7B0000}"/>
    <cellStyle name="Heading 1 2 3 3 3 2 2 3" xfId="32055" xr:uid="{00000000-0005-0000-0000-0000807B0000}"/>
    <cellStyle name="Heading 1 2 3 3 3 2 2 3 2" xfId="32056" xr:uid="{00000000-0005-0000-0000-0000817B0000}"/>
    <cellStyle name="Heading 1 2 3 3 3 2 2 3 2 2" xfId="32057" xr:uid="{00000000-0005-0000-0000-0000827B0000}"/>
    <cellStyle name="Heading 1 2 3 3 3 2 2 3 2 3" xfId="32058" xr:uid="{00000000-0005-0000-0000-0000837B0000}"/>
    <cellStyle name="Heading 1 2 3 3 3 2 2 3 2 3 2" xfId="32059" xr:uid="{00000000-0005-0000-0000-0000847B0000}"/>
    <cellStyle name="Heading 1 2 3 3 3 2 2 3 2 4" xfId="32060" xr:uid="{00000000-0005-0000-0000-0000857B0000}"/>
    <cellStyle name="Heading 1 2 3 3 3 2 2 3 3" xfId="32061" xr:uid="{00000000-0005-0000-0000-0000867B0000}"/>
    <cellStyle name="Heading 1 2 3 3 3 2 2 3 3 2" xfId="32062" xr:uid="{00000000-0005-0000-0000-0000877B0000}"/>
    <cellStyle name="Heading 1 2 3 3 3 2 2 3 3 2 2" xfId="32063" xr:uid="{00000000-0005-0000-0000-0000887B0000}"/>
    <cellStyle name="Heading 1 2 3 3 3 2 2 3 4" xfId="32064" xr:uid="{00000000-0005-0000-0000-0000897B0000}"/>
    <cellStyle name="Heading 1 2 3 3 3 2 2 3 5" xfId="32065" xr:uid="{00000000-0005-0000-0000-00008A7B0000}"/>
    <cellStyle name="Heading 1 2 3 3 3 2 2 3 6" xfId="32066" xr:uid="{00000000-0005-0000-0000-00008B7B0000}"/>
    <cellStyle name="Heading 1 2 3 3 3 2 2 3 7" xfId="32067" xr:uid="{00000000-0005-0000-0000-00008C7B0000}"/>
    <cellStyle name="Heading 1 2 3 3 3 2 2 4" xfId="32068" xr:uid="{00000000-0005-0000-0000-00008D7B0000}"/>
    <cellStyle name="Heading 1 2 3 3 3 2 2 4 2" xfId="32069" xr:uid="{00000000-0005-0000-0000-00008E7B0000}"/>
    <cellStyle name="Heading 1 2 3 3 3 2 2 4 3" xfId="32070" xr:uid="{00000000-0005-0000-0000-00008F7B0000}"/>
    <cellStyle name="Heading 1 2 3 3 3 2 2 4 3 2" xfId="32071" xr:uid="{00000000-0005-0000-0000-0000907B0000}"/>
    <cellStyle name="Heading 1 2 3 3 3 2 2 5" xfId="32072" xr:uid="{00000000-0005-0000-0000-0000917B0000}"/>
    <cellStyle name="Heading 1 2 3 3 3 2 3" xfId="32073" xr:uid="{00000000-0005-0000-0000-0000927B0000}"/>
    <cellStyle name="Heading 1 2 3 3 3 2 3 2" xfId="32074" xr:uid="{00000000-0005-0000-0000-0000937B0000}"/>
    <cellStyle name="Heading 1 2 3 3 3 2 3 2 2" xfId="32075" xr:uid="{00000000-0005-0000-0000-0000947B0000}"/>
    <cellStyle name="Heading 1 2 3 3 3 2 3 2 2 2" xfId="32076" xr:uid="{00000000-0005-0000-0000-0000957B0000}"/>
    <cellStyle name="Heading 1 2 3 3 3 2 3 2 2 3" xfId="32077" xr:uid="{00000000-0005-0000-0000-0000967B0000}"/>
    <cellStyle name="Heading 1 2 3 3 3 2 3 2 2 3 2" xfId="32078" xr:uid="{00000000-0005-0000-0000-0000977B0000}"/>
    <cellStyle name="Heading 1 2 3 3 3 2 3 2 2 4" xfId="32079" xr:uid="{00000000-0005-0000-0000-0000987B0000}"/>
    <cellStyle name="Heading 1 2 3 3 3 2 3 2 3" xfId="32080" xr:uid="{00000000-0005-0000-0000-0000997B0000}"/>
    <cellStyle name="Heading 1 2 3 3 3 2 3 2 3 2" xfId="32081" xr:uid="{00000000-0005-0000-0000-00009A7B0000}"/>
    <cellStyle name="Heading 1 2 3 3 3 2 3 2 3 2 2" xfId="32082" xr:uid="{00000000-0005-0000-0000-00009B7B0000}"/>
    <cellStyle name="Heading 1 2 3 3 3 2 3 2 4" xfId="32083" xr:uid="{00000000-0005-0000-0000-00009C7B0000}"/>
    <cellStyle name="Heading 1 2 3 3 3 2 3 2 5" xfId="32084" xr:uid="{00000000-0005-0000-0000-00009D7B0000}"/>
    <cellStyle name="Heading 1 2 3 3 3 2 3 2 6" xfId="32085" xr:uid="{00000000-0005-0000-0000-00009E7B0000}"/>
    <cellStyle name="Heading 1 2 3 3 3 2 3 2 7" xfId="32086" xr:uid="{00000000-0005-0000-0000-00009F7B0000}"/>
    <cellStyle name="Heading 1 2 3 3 3 2 3 3" xfId="32087" xr:uid="{00000000-0005-0000-0000-0000A07B0000}"/>
    <cellStyle name="Heading 1 2 3 3 3 2 3 3 2" xfId="32088" xr:uid="{00000000-0005-0000-0000-0000A17B0000}"/>
    <cellStyle name="Heading 1 2 3 3 3 2 3 3 3" xfId="32089" xr:uid="{00000000-0005-0000-0000-0000A27B0000}"/>
    <cellStyle name="Heading 1 2 3 3 3 2 3 3 3 2" xfId="32090" xr:uid="{00000000-0005-0000-0000-0000A37B0000}"/>
    <cellStyle name="Heading 1 2 3 3 3 2 3 3 4" xfId="32091" xr:uid="{00000000-0005-0000-0000-0000A47B0000}"/>
    <cellStyle name="Heading 1 2 3 3 3 2 3 4" xfId="32092" xr:uid="{00000000-0005-0000-0000-0000A57B0000}"/>
    <cellStyle name="Heading 1 2 3 3 3 2 3 4 2" xfId="32093" xr:uid="{00000000-0005-0000-0000-0000A67B0000}"/>
    <cellStyle name="Heading 1 2 3 3 3 2 3 4 2 2" xfId="32094" xr:uid="{00000000-0005-0000-0000-0000A77B0000}"/>
    <cellStyle name="Heading 1 2 3 3 3 2 3 5" xfId="32095" xr:uid="{00000000-0005-0000-0000-0000A87B0000}"/>
    <cellStyle name="Heading 1 2 3 3 3 2 3 6" xfId="32096" xr:uid="{00000000-0005-0000-0000-0000A97B0000}"/>
    <cellStyle name="Heading 1 2 3 3 3 2 3 7" xfId="32097" xr:uid="{00000000-0005-0000-0000-0000AA7B0000}"/>
    <cellStyle name="Heading 1 2 3 3 3 2 3 8" xfId="32098" xr:uid="{00000000-0005-0000-0000-0000AB7B0000}"/>
    <cellStyle name="Heading 1 2 3 3 3 2 4" xfId="32099" xr:uid="{00000000-0005-0000-0000-0000AC7B0000}"/>
    <cellStyle name="Heading 1 2 3 3 3 2 4 2" xfId="32100" xr:uid="{00000000-0005-0000-0000-0000AD7B0000}"/>
    <cellStyle name="Heading 1 2 3 3 3 2 4 2 2" xfId="32101" xr:uid="{00000000-0005-0000-0000-0000AE7B0000}"/>
    <cellStyle name="Heading 1 2 3 3 3 2 4 2 3" xfId="32102" xr:uid="{00000000-0005-0000-0000-0000AF7B0000}"/>
    <cellStyle name="Heading 1 2 3 3 3 2 4 2 3 2" xfId="32103" xr:uid="{00000000-0005-0000-0000-0000B07B0000}"/>
    <cellStyle name="Heading 1 2 3 3 3 2 4 2 4" xfId="32104" xr:uid="{00000000-0005-0000-0000-0000B17B0000}"/>
    <cellStyle name="Heading 1 2 3 3 3 2 4 3" xfId="32105" xr:uid="{00000000-0005-0000-0000-0000B27B0000}"/>
    <cellStyle name="Heading 1 2 3 3 3 2 4 3 2" xfId="32106" xr:uid="{00000000-0005-0000-0000-0000B37B0000}"/>
    <cellStyle name="Heading 1 2 3 3 3 2 4 3 2 2" xfId="32107" xr:uid="{00000000-0005-0000-0000-0000B47B0000}"/>
    <cellStyle name="Heading 1 2 3 3 3 2 4 4" xfId="32108" xr:uid="{00000000-0005-0000-0000-0000B57B0000}"/>
    <cellStyle name="Heading 1 2 3 3 3 2 4 5" xfId="32109" xr:uid="{00000000-0005-0000-0000-0000B67B0000}"/>
    <cellStyle name="Heading 1 2 3 3 3 2 4 6" xfId="32110" xr:uid="{00000000-0005-0000-0000-0000B77B0000}"/>
    <cellStyle name="Heading 1 2 3 3 3 2 4 7" xfId="32111" xr:uid="{00000000-0005-0000-0000-0000B87B0000}"/>
    <cellStyle name="Heading 1 2 3 3 3 2 5" xfId="32112" xr:uid="{00000000-0005-0000-0000-0000B97B0000}"/>
    <cellStyle name="Heading 1 2 3 3 3 2 5 2" xfId="32113" xr:uid="{00000000-0005-0000-0000-0000BA7B0000}"/>
    <cellStyle name="Heading 1 2 3 3 3 2 5 3" xfId="32114" xr:uid="{00000000-0005-0000-0000-0000BB7B0000}"/>
    <cellStyle name="Heading 1 2 3 3 3 2 5 3 2" xfId="32115" xr:uid="{00000000-0005-0000-0000-0000BC7B0000}"/>
    <cellStyle name="Heading 1 2 3 3 3 2 6" xfId="32116" xr:uid="{00000000-0005-0000-0000-0000BD7B0000}"/>
    <cellStyle name="Heading 1 2 3 3 3 2 7" xfId="32117" xr:uid="{00000000-0005-0000-0000-0000BE7B0000}"/>
    <cellStyle name="Heading 1 2 3 3 3 2 8" xfId="32118" xr:uid="{00000000-0005-0000-0000-0000BF7B0000}"/>
    <cellStyle name="Heading 1 2 3 3 3 2 9" xfId="32119" xr:uid="{00000000-0005-0000-0000-0000C07B0000}"/>
    <cellStyle name="Heading 1 2 3 3 3 3" xfId="32120" xr:uid="{00000000-0005-0000-0000-0000C17B0000}"/>
    <cellStyle name="Heading 1 2 3 3 3 3 2" xfId="32121" xr:uid="{00000000-0005-0000-0000-0000C27B0000}"/>
    <cellStyle name="Heading 1 2 3 3 3 3 2 2" xfId="32122" xr:uid="{00000000-0005-0000-0000-0000C37B0000}"/>
    <cellStyle name="Heading 1 2 3 3 3 3 2 2 2" xfId="32123" xr:uid="{00000000-0005-0000-0000-0000C47B0000}"/>
    <cellStyle name="Heading 1 2 3 3 3 3 2 2 2 2" xfId="32124" xr:uid="{00000000-0005-0000-0000-0000C57B0000}"/>
    <cellStyle name="Heading 1 2 3 3 3 3 2 2 2 3" xfId="32125" xr:uid="{00000000-0005-0000-0000-0000C67B0000}"/>
    <cellStyle name="Heading 1 2 3 3 3 3 2 2 2 3 2" xfId="32126" xr:uid="{00000000-0005-0000-0000-0000C77B0000}"/>
    <cellStyle name="Heading 1 2 3 3 3 3 2 2 2 4" xfId="32127" xr:uid="{00000000-0005-0000-0000-0000C87B0000}"/>
    <cellStyle name="Heading 1 2 3 3 3 3 2 2 3" xfId="32128" xr:uid="{00000000-0005-0000-0000-0000C97B0000}"/>
    <cellStyle name="Heading 1 2 3 3 3 3 2 2 3 2" xfId="32129" xr:uid="{00000000-0005-0000-0000-0000CA7B0000}"/>
    <cellStyle name="Heading 1 2 3 3 3 3 2 2 3 2 2" xfId="32130" xr:uid="{00000000-0005-0000-0000-0000CB7B0000}"/>
    <cellStyle name="Heading 1 2 3 3 3 3 2 2 4" xfId="32131" xr:uid="{00000000-0005-0000-0000-0000CC7B0000}"/>
    <cellStyle name="Heading 1 2 3 3 3 3 2 2 5" xfId="32132" xr:uid="{00000000-0005-0000-0000-0000CD7B0000}"/>
    <cellStyle name="Heading 1 2 3 3 3 3 2 2 6" xfId="32133" xr:uid="{00000000-0005-0000-0000-0000CE7B0000}"/>
    <cellStyle name="Heading 1 2 3 3 3 3 2 2 7" xfId="32134" xr:uid="{00000000-0005-0000-0000-0000CF7B0000}"/>
    <cellStyle name="Heading 1 2 3 3 3 3 2 3" xfId="32135" xr:uid="{00000000-0005-0000-0000-0000D07B0000}"/>
    <cellStyle name="Heading 1 2 3 3 3 3 2 3 2" xfId="32136" xr:uid="{00000000-0005-0000-0000-0000D17B0000}"/>
    <cellStyle name="Heading 1 2 3 3 3 3 2 3 3" xfId="32137" xr:uid="{00000000-0005-0000-0000-0000D27B0000}"/>
    <cellStyle name="Heading 1 2 3 3 3 3 2 3 3 2" xfId="32138" xr:uid="{00000000-0005-0000-0000-0000D37B0000}"/>
    <cellStyle name="Heading 1 2 3 3 3 3 2 3 4" xfId="32139" xr:uid="{00000000-0005-0000-0000-0000D47B0000}"/>
    <cellStyle name="Heading 1 2 3 3 3 3 2 4" xfId="32140" xr:uid="{00000000-0005-0000-0000-0000D57B0000}"/>
    <cellStyle name="Heading 1 2 3 3 3 3 2 4 2" xfId="32141" xr:uid="{00000000-0005-0000-0000-0000D67B0000}"/>
    <cellStyle name="Heading 1 2 3 3 3 3 2 4 2 2" xfId="32142" xr:uid="{00000000-0005-0000-0000-0000D77B0000}"/>
    <cellStyle name="Heading 1 2 3 3 3 3 2 5" xfId="32143" xr:uid="{00000000-0005-0000-0000-0000D87B0000}"/>
    <cellStyle name="Heading 1 2 3 3 3 3 2 6" xfId="32144" xr:uid="{00000000-0005-0000-0000-0000D97B0000}"/>
    <cellStyle name="Heading 1 2 3 3 3 3 2 7" xfId="32145" xr:uid="{00000000-0005-0000-0000-0000DA7B0000}"/>
    <cellStyle name="Heading 1 2 3 3 3 3 2 8" xfId="32146" xr:uid="{00000000-0005-0000-0000-0000DB7B0000}"/>
    <cellStyle name="Heading 1 2 3 3 3 3 3" xfId="32147" xr:uid="{00000000-0005-0000-0000-0000DC7B0000}"/>
    <cellStyle name="Heading 1 2 3 3 3 3 3 2" xfId="32148" xr:uid="{00000000-0005-0000-0000-0000DD7B0000}"/>
    <cellStyle name="Heading 1 2 3 3 3 3 3 2 2" xfId="32149" xr:uid="{00000000-0005-0000-0000-0000DE7B0000}"/>
    <cellStyle name="Heading 1 2 3 3 3 3 3 2 3" xfId="32150" xr:uid="{00000000-0005-0000-0000-0000DF7B0000}"/>
    <cellStyle name="Heading 1 2 3 3 3 3 3 2 3 2" xfId="32151" xr:uid="{00000000-0005-0000-0000-0000E07B0000}"/>
    <cellStyle name="Heading 1 2 3 3 3 3 3 2 4" xfId="32152" xr:uid="{00000000-0005-0000-0000-0000E17B0000}"/>
    <cellStyle name="Heading 1 2 3 3 3 3 3 3" xfId="32153" xr:uid="{00000000-0005-0000-0000-0000E27B0000}"/>
    <cellStyle name="Heading 1 2 3 3 3 3 3 3 2" xfId="32154" xr:uid="{00000000-0005-0000-0000-0000E37B0000}"/>
    <cellStyle name="Heading 1 2 3 3 3 3 3 3 2 2" xfId="32155" xr:uid="{00000000-0005-0000-0000-0000E47B0000}"/>
    <cellStyle name="Heading 1 2 3 3 3 3 3 4" xfId="32156" xr:uid="{00000000-0005-0000-0000-0000E57B0000}"/>
    <cellStyle name="Heading 1 2 3 3 3 3 3 5" xfId="32157" xr:uid="{00000000-0005-0000-0000-0000E67B0000}"/>
    <cellStyle name="Heading 1 2 3 3 3 3 3 6" xfId="32158" xr:uid="{00000000-0005-0000-0000-0000E77B0000}"/>
    <cellStyle name="Heading 1 2 3 3 3 3 3 7" xfId="32159" xr:uid="{00000000-0005-0000-0000-0000E87B0000}"/>
    <cellStyle name="Heading 1 2 3 3 3 3 4" xfId="32160" xr:uid="{00000000-0005-0000-0000-0000E97B0000}"/>
    <cellStyle name="Heading 1 2 3 3 3 3 4 2" xfId="32161" xr:uid="{00000000-0005-0000-0000-0000EA7B0000}"/>
    <cellStyle name="Heading 1 2 3 3 3 3 4 3" xfId="32162" xr:uid="{00000000-0005-0000-0000-0000EB7B0000}"/>
    <cellStyle name="Heading 1 2 3 3 3 3 4 3 2" xfId="32163" xr:uid="{00000000-0005-0000-0000-0000EC7B0000}"/>
    <cellStyle name="Heading 1 2 3 3 3 3 5" xfId="32164" xr:uid="{00000000-0005-0000-0000-0000ED7B0000}"/>
    <cellStyle name="Heading 1 2 3 3 3 4" xfId="32165" xr:uid="{00000000-0005-0000-0000-0000EE7B0000}"/>
    <cellStyle name="Heading 1 2 3 3 3 4 2" xfId="32166" xr:uid="{00000000-0005-0000-0000-0000EF7B0000}"/>
    <cellStyle name="Heading 1 2 3 3 3 4 2 2" xfId="32167" xr:uid="{00000000-0005-0000-0000-0000F07B0000}"/>
    <cellStyle name="Heading 1 2 3 3 3 4 2 2 2" xfId="32168" xr:uid="{00000000-0005-0000-0000-0000F17B0000}"/>
    <cellStyle name="Heading 1 2 3 3 3 4 2 2 2 2" xfId="32169" xr:uid="{00000000-0005-0000-0000-0000F27B0000}"/>
    <cellStyle name="Heading 1 2 3 3 3 4 2 2 2 2 2" xfId="32170" xr:uid="{00000000-0005-0000-0000-0000F37B0000}"/>
    <cellStyle name="Heading 1 2 3 3 3 4 2 2 2 2 3" xfId="32171" xr:uid="{00000000-0005-0000-0000-0000F47B0000}"/>
    <cellStyle name="Heading 1 2 3 3 3 4 2 2 2 2 3 2" xfId="32172" xr:uid="{00000000-0005-0000-0000-0000F57B0000}"/>
    <cellStyle name="Heading 1 2 3 3 3 4 2 2 2 2 4" xfId="32173" xr:uid="{00000000-0005-0000-0000-0000F67B0000}"/>
    <cellStyle name="Heading 1 2 3 3 3 4 2 2 2 3" xfId="32174" xr:uid="{00000000-0005-0000-0000-0000F77B0000}"/>
    <cellStyle name="Heading 1 2 3 3 3 4 2 2 2 3 2" xfId="32175" xr:uid="{00000000-0005-0000-0000-0000F87B0000}"/>
    <cellStyle name="Heading 1 2 3 3 3 4 2 2 2 3 2 2" xfId="32176" xr:uid="{00000000-0005-0000-0000-0000F97B0000}"/>
    <cellStyle name="Heading 1 2 3 3 3 4 2 2 2 4" xfId="32177" xr:uid="{00000000-0005-0000-0000-0000FA7B0000}"/>
    <cellStyle name="Heading 1 2 3 3 3 4 2 2 2 5" xfId="32178" xr:uid="{00000000-0005-0000-0000-0000FB7B0000}"/>
    <cellStyle name="Heading 1 2 3 3 3 4 2 2 2 6" xfId="32179" xr:uid="{00000000-0005-0000-0000-0000FC7B0000}"/>
    <cellStyle name="Heading 1 2 3 3 3 4 2 2 2 7" xfId="32180" xr:uid="{00000000-0005-0000-0000-0000FD7B0000}"/>
    <cellStyle name="Heading 1 2 3 3 3 4 2 2 3" xfId="32181" xr:uid="{00000000-0005-0000-0000-0000FE7B0000}"/>
    <cellStyle name="Heading 1 2 3 3 3 4 2 2 3 2" xfId="32182" xr:uid="{00000000-0005-0000-0000-0000FF7B0000}"/>
    <cellStyle name="Heading 1 2 3 3 3 4 2 2 3 3" xfId="32183" xr:uid="{00000000-0005-0000-0000-0000007C0000}"/>
    <cellStyle name="Heading 1 2 3 3 3 4 2 2 3 3 2" xfId="32184" xr:uid="{00000000-0005-0000-0000-0000017C0000}"/>
    <cellStyle name="Heading 1 2 3 3 3 4 2 2 3 4" xfId="32185" xr:uid="{00000000-0005-0000-0000-0000027C0000}"/>
    <cellStyle name="Heading 1 2 3 3 3 4 2 2 4" xfId="32186" xr:uid="{00000000-0005-0000-0000-0000037C0000}"/>
    <cellStyle name="Heading 1 2 3 3 3 4 2 2 4 2" xfId="32187" xr:uid="{00000000-0005-0000-0000-0000047C0000}"/>
    <cellStyle name="Heading 1 2 3 3 3 4 2 2 4 2 2" xfId="32188" xr:uid="{00000000-0005-0000-0000-0000057C0000}"/>
    <cellStyle name="Heading 1 2 3 3 3 4 2 2 5" xfId="32189" xr:uid="{00000000-0005-0000-0000-0000067C0000}"/>
    <cellStyle name="Heading 1 2 3 3 3 4 2 2 6" xfId="32190" xr:uid="{00000000-0005-0000-0000-0000077C0000}"/>
    <cellStyle name="Heading 1 2 3 3 3 4 2 2 7" xfId="32191" xr:uid="{00000000-0005-0000-0000-0000087C0000}"/>
    <cellStyle name="Heading 1 2 3 3 3 4 2 2 8" xfId="32192" xr:uid="{00000000-0005-0000-0000-0000097C0000}"/>
    <cellStyle name="Heading 1 2 3 3 3 4 2 3" xfId="32193" xr:uid="{00000000-0005-0000-0000-00000A7C0000}"/>
    <cellStyle name="Heading 1 2 3 3 3 4 2 3 2" xfId="32194" xr:uid="{00000000-0005-0000-0000-00000B7C0000}"/>
    <cellStyle name="Heading 1 2 3 3 3 4 2 3 2 2" xfId="32195" xr:uid="{00000000-0005-0000-0000-00000C7C0000}"/>
    <cellStyle name="Heading 1 2 3 3 3 4 2 3 2 3" xfId="32196" xr:uid="{00000000-0005-0000-0000-00000D7C0000}"/>
    <cellStyle name="Heading 1 2 3 3 3 4 2 3 2 3 2" xfId="32197" xr:uid="{00000000-0005-0000-0000-00000E7C0000}"/>
    <cellStyle name="Heading 1 2 3 3 3 4 2 3 2 4" xfId="32198" xr:uid="{00000000-0005-0000-0000-00000F7C0000}"/>
    <cellStyle name="Heading 1 2 3 3 3 4 2 3 3" xfId="32199" xr:uid="{00000000-0005-0000-0000-0000107C0000}"/>
    <cellStyle name="Heading 1 2 3 3 3 4 2 3 3 2" xfId="32200" xr:uid="{00000000-0005-0000-0000-0000117C0000}"/>
    <cellStyle name="Heading 1 2 3 3 3 4 2 3 3 2 2" xfId="32201" xr:uid="{00000000-0005-0000-0000-0000127C0000}"/>
    <cellStyle name="Heading 1 2 3 3 3 4 2 3 4" xfId="32202" xr:uid="{00000000-0005-0000-0000-0000137C0000}"/>
    <cellStyle name="Heading 1 2 3 3 3 4 2 3 5" xfId="32203" xr:uid="{00000000-0005-0000-0000-0000147C0000}"/>
    <cellStyle name="Heading 1 2 3 3 3 4 2 3 6" xfId="32204" xr:uid="{00000000-0005-0000-0000-0000157C0000}"/>
    <cellStyle name="Heading 1 2 3 3 3 4 2 3 7" xfId="32205" xr:uid="{00000000-0005-0000-0000-0000167C0000}"/>
    <cellStyle name="Heading 1 2 3 3 3 4 2 4" xfId="32206" xr:uid="{00000000-0005-0000-0000-0000177C0000}"/>
    <cellStyle name="Heading 1 2 3 3 3 4 2 4 2" xfId="32207" xr:uid="{00000000-0005-0000-0000-0000187C0000}"/>
    <cellStyle name="Heading 1 2 3 3 3 4 2 4 3" xfId="32208" xr:uid="{00000000-0005-0000-0000-0000197C0000}"/>
    <cellStyle name="Heading 1 2 3 3 3 4 2 4 3 2" xfId="32209" xr:uid="{00000000-0005-0000-0000-00001A7C0000}"/>
    <cellStyle name="Heading 1 2 3 3 3 4 2 5" xfId="32210" xr:uid="{00000000-0005-0000-0000-00001B7C0000}"/>
    <cellStyle name="Heading 1 2 3 3 3 4 3" xfId="32211" xr:uid="{00000000-0005-0000-0000-00001C7C0000}"/>
    <cellStyle name="Heading 1 2 3 3 3 4 3 2" xfId="32212" xr:uid="{00000000-0005-0000-0000-00001D7C0000}"/>
    <cellStyle name="Heading 1 2 3 3 3 4 3 2 2" xfId="32213" xr:uid="{00000000-0005-0000-0000-00001E7C0000}"/>
    <cellStyle name="Heading 1 2 3 3 3 4 3 2 2 2" xfId="32214" xr:uid="{00000000-0005-0000-0000-00001F7C0000}"/>
    <cellStyle name="Heading 1 2 3 3 3 4 3 2 2 3" xfId="32215" xr:uid="{00000000-0005-0000-0000-0000207C0000}"/>
    <cellStyle name="Heading 1 2 3 3 3 4 3 2 2 3 2" xfId="32216" xr:uid="{00000000-0005-0000-0000-0000217C0000}"/>
    <cellStyle name="Heading 1 2 3 3 3 4 3 2 2 4" xfId="32217" xr:uid="{00000000-0005-0000-0000-0000227C0000}"/>
    <cellStyle name="Heading 1 2 3 3 3 4 3 2 3" xfId="32218" xr:uid="{00000000-0005-0000-0000-0000237C0000}"/>
    <cellStyle name="Heading 1 2 3 3 3 4 3 2 3 2" xfId="32219" xr:uid="{00000000-0005-0000-0000-0000247C0000}"/>
    <cellStyle name="Heading 1 2 3 3 3 4 3 2 3 2 2" xfId="32220" xr:uid="{00000000-0005-0000-0000-0000257C0000}"/>
    <cellStyle name="Heading 1 2 3 3 3 4 3 2 4" xfId="32221" xr:uid="{00000000-0005-0000-0000-0000267C0000}"/>
    <cellStyle name="Heading 1 2 3 3 3 4 3 2 5" xfId="32222" xr:uid="{00000000-0005-0000-0000-0000277C0000}"/>
    <cellStyle name="Heading 1 2 3 3 3 4 3 2 6" xfId="32223" xr:uid="{00000000-0005-0000-0000-0000287C0000}"/>
    <cellStyle name="Heading 1 2 3 3 3 4 3 2 7" xfId="32224" xr:uid="{00000000-0005-0000-0000-0000297C0000}"/>
    <cellStyle name="Heading 1 2 3 3 3 4 3 3" xfId="32225" xr:uid="{00000000-0005-0000-0000-00002A7C0000}"/>
    <cellStyle name="Heading 1 2 3 3 3 4 3 3 2" xfId="32226" xr:uid="{00000000-0005-0000-0000-00002B7C0000}"/>
    <cellStyle name="Heading 1 2 3 3 3 4 3 3 3" xfId="32227" xr:uid="{00000000-0005-0000-0000-00002C7C0000}"/>
    <cellStyle name="Heading 1 2 3 3 3 4 3 3 3 2" xfId="32228" xr:uid="{00000000-0005-0000-0000-00002D7C0000}"/>
    <cellStyle name="Heading 1 2 3 3 3 4 3 3 4" xfId="32229" xr:uid="{00000000-0005-0000-0000-00002E7C0000}"/>
    <cellStyle name="Heading 1 2 3 3 3 4 3 4" xfId="32230" xr:uid="{00000000-0005-0000-0000-00002F7C0000}"/>
    <cellStyle name="Heading 1 2 3 3 3 4 3 4 2" xfId="32231" xr:uid="{00000000-0005-0000-0000-0000307C0000}"/>
    <cellStyle name="Heading 1 2 3 3 3 4 3 4 2 2" xfId="32232" xr:uid="{00000000-0005-0000-0000-0000317C0000}"/>
    <cellStyle name="Heading 1 2 3 3 3 4 3 5" xfId="32233" xr:uid="{00000000-0005-0000-0000-0000327C0000}"/>
    <cellStyle name="Heading 1 2 3 3 3 4 3 6" xfId="32234" xr:uid="{00000000-0005-0000-0000-0000337C0000}"/>
    <cellStyle name="Heading 1 2 3 3 3 4 3 7" xfId="32235" xr:uid="{00000000-0005-0000-0000-0000347C0000}"/>
    <cellStyle name="Heading 1 2 3 3 3 4 3 8" xfId="32236" xr:uid="{00000000-0005-0000-0000-0000357C0000}"/>
    <cellStyle name="Heading 1 2 3 3 3 4 4" xfId="32237" xr:uid="{00000000-0005-0000-0000-0000367C0000}"/>
    <cellStyle name="Heading 1 2 3 3 3 4 4 2" xfId="32238" xr:uid="{00000000-0005-0000-0000-0000377C0000}"/>
    <cellStyle name="Heading 1 2 3 3 3 4 4 2 2" xfId="32239" xr:uid="{00000000-0005-0000-0000-0000387C0000}"/>
    <cellStyle name="Heading 1 2 3 3 3 4 4 2 3" xfId="32240" xr:uid="{00000000-0005-0000-0000-0000397C0000}"/>
    <cellStyle name="Heading 1 2 3 3 3 4 4 2 3 2" xfId="32241" xr:uid="{00000000-0005-0000-0000-00003A7C0000}"/>
    <cellStyle name="Heading 1 2 3 3 3 4 4 2 4" xfId="32242" xr:uid="{00000000-0005-0000-0000-00003B7C0000}"/>
    <cellStyle name="Heading 1 2 3 3 3 4 4 3" xfId="32243" xr:uid="{00000000-0005-0000-0000-00003C7C0000}"/>
    <cellStyle name="Heading 1 2 3 3 3 4 4 3 2" xfId="32244" xr:uid="{00000000-0005-0000-0000-00003D7C0000}"/>
    <cellStyle name="Heading 1 2 3 3 3 4 4 3 2 2" xfId="32245" xr:uid="{00000000-0005-0000-0000-00003E7C0000}"/>
    <cellStyle name="Heading 1 2 3 3 3 4 4 4" xfId="32246" xr:uid="{00000000-0005-0000-0000-00003F7C0000}"/>
    <cellStyle name="Heading 1 2 3 3 3 4 4 5" xfId="32247" xr:uid="{00000000-0005-0000-0000-0000407C0000}"/>
    <cellStyle name="Heading 1 2 3 3 3 4 4 6" xfId="32248" xr:uid="{00000000-0005-0000-0000-0000417C0000}"/>
    <cellStyle name="Heading 1 2 3 3 3 4 4 7" xfId="32249" xr:uid="{00000000-0005-0000-0000-0000427C0000}"/>
    <cellStyle name="Heading 1 2 3 3 3 4 5" xfId="32250" xr:uid="{00000000-0005-0000-0000-0000437C0000}"/>
    <cellStyle name="Heading 1 2 3 3 3 4 5 2" xfId="32251" xr:uid="{00000000-0005-0000-0000-0000447C0000}"/>
    <cellStyle name="Heading 1 2 3 3 3 4 5 3" xfId="32252" xr:uid="{00000000-0005-0000-0000-0000457C0000}"/>
    <cellStyle name="Heading 1 2 3 3 3 4 5 3 2" xfId="32253" xr:uid="{00000000-0005-0000-0000-0000467C0000}"/>
    <cellStyle name="Heading 1 2 3 3 3 4 6" xfId="32254" xr:uid="{00000000-0005-0000-0000-0000477C0000}"/>
    <cellStyle name="Heading 1 2 3 3 3 4 7" xfId="32255" xr:uid="{00000000-0005-0000-0000-0000487C0000}"/>
    <cellStyle name="Heading 1 2 3 3 3 4 8" xfId="32256" xr:uid="{00000000-0005-0000-0000-0000497C0000}"/>
    <cellStyle name="Heading 1 2 3 3 3 4 9" xfId="32257" xr:uid="{00000000-0005-0000-0000-00004A7C0000}"/>
    <cellStyle name="Heading 1 2 3 3 3 5" xfId="32258" xr:uid="{00000000-0005-0000-0000-00004B7C0000}"/>
    <cellStyle name="Heading 1 2 3 3 3 5 2" xfId="32259" xr:uid="{00000000-0005-0000-0000-00004C7C0000}"/>
    <cellStyle name="Heading 1 2 3 3 3 5 2 2" xfId="32260" xr:uid="{00000000-0005-0000-0000-00004D7C0000}"/>
    <cellStyle name="Heading 1 2 3 3 3 5 2 2 2" xfId="32261" xr:uid="{00000000-0005-0000-0000-00004E7C0000}"/>
    <cellStyle name="Heading 1 2 3 3 3 5 2 2 3" xfId="32262" xr:uid="{00000000-0005-0000-0000-00004F7C0000}"/>
    <cellStyle name="Heading 1 2 3 3 3 5 2 2 3 2" xfId="32263" xr:uid="{00000000-0005-0000-0000-0000507C0000}"/>
    <cellStyle name="Heading 1 2 3 3 3 5 2 2 4" xfId="32264" xr:uid="{00000000-0005-0000-0000-0000517C0000}"/>
    <cellStyle name="Heading 1 2 3 3 3 5 2 3" xfId="32265" xr:uid="{00000000-0005-0000-0000-0000527C0000}"/>
    <cellStyle name="Heading 1 2 3 3 3 5 2 3 2" xfId="32266" xr:uid="{00000000-0005-0000-0000-0000537C0000}"/>
    <cellStyle name="Heading 1 2 3 3 3 5 2 3 2 2" xfId="32267" xr:uid="{00000000-0005-0000-0000-0000547C0000}"/>
    <cellStyle name="Heading 1 2 3 3 3 5 2 4" xfId="32268" xr:uid="{00000000-0005-0000-0000-0000557C0000}"/>
    <cellStyle name="Heading 1 2 3 3 3 5 2 5" xfId="32269" xr:uid="{00000000-0005-0000-0000-0000567C0000}"/>
    <cellStyle name="Heading 1 2 3 3 3 5 2 6" xfId="32270" xr:uid="{00000000-0005-0000-0000-0000577C0000}"/>
    <cellStyle name="Heading 1 2 3 3 3 5 2 7" xfId="32271" xr:uid="{00000000-0005-0000-0000-0000587C0000}"/>
    <cellStyle name="Heading 1 2 3 3 3 5 3" xfId="32272" xr:uid="{00000000-0005-0000-0000-0000597C0000}"/>
    <cellStyle name="Heading 1 2 3 3 3 5 3 2" xfId="32273" xr:uid="{00000000-0005-0000-0000-00005A7C0000}"/>
    <cellStyle name="Heading 1 2 3 3 3 5 3 3" xfId="32274" xr:uid="{00000000-0005-0000-0000-00005B7C0000}"/>
    <cellStyle name="Heading 1 2 3 3 3 5 3 3 2" xfId="32275" xr:uid="{00000000-0005-0000-0000-00005C7C0000}"/>
    <cellStyle name="Heading 1 2 3 3 3 5 3 4" xfId="32276" xr:uid="{00000000-0005-0000-0000-00005D7C0000}"/>
    <cellStyle name="Heading 1 2 3 3 3 5 4" xfId="32277" xr:uid="{00000000-0005-0000-0000-00005E7C0000}"/>
    <cellStyle name="Heading 1 2 3 3 3 5 4 2" xfId="32278" xr:uid="{00000000-0005-0000-0000-00005F7C0000}"/>
    <cellStyle name="Heading 1 2 3 3 3 5 4 2 2" xfId="32279" xr:uid="{00000000-0005-0000-0000-0000607C0000}"/>
    <cellStyle name="Heading 1 2 3 3 3 5 5" xfId="32280" xr:uid="{00000000-0005-0000-0000-0000617C0000}"/>
    <cellStyle name="Heading 1 2 3 3 3 5 6" xfId="32281" xr:uid="{00000000-0005-0000-0000-0000627C0000}"/>
    <cellStyle name="Heading 1 2 3 3 3 5 7" xfId="32282" xr:uid="{00000000-0005-0000-0000-0000637C0000}"/>
    <cellStyle name="Heading 1 2 3 3 3 5 8" xfId="32283" xr:uid="{00000000-0005-0000-0000-0000647C0000}"/>
    <cellStyle name="Heading 1 2 3 3 3 6" xfId="32284" xr:uid="{00000000-0005-0000-0000-0000657C0000}"/>
    <cellStyle name="Heading 1 2 3 3 3 6 2" xfId="32285" xr:uid="{00000000-0005-0000-0000-0000667C0000}"/>
    <cellStyle name="Heading 1 2 3 3 3 6 2 2" xfId="32286" xr:uid="{00000000-0005-0000-0000-0000677C0000}"/>
    <cellStyle name="Heading 1 2 3 3 3 6 2 3" xfId="32287" xr:uid="{00000000-0005-0000-0000-0000687C0000}"/>
    <cellStyle name="Heading 1 2 3 3 3 6 2 3 2" xfId="32288" xr:uid="{00000000-0005-0000-0000-0000697C0000}"/>
    <cellStyle name="Heading 1 2 3 3 3 6 2 4" xfId="32289" xr:uid="{00000000-0005-0000-0000-00006A7C0000}"/>
    <cellStyle name="Heading 1 2 3 3 3 6 3" xfId="32290" xr:uid="{00000000-0005-0000-0000-00006B7C0000}"/>
    <cellStyle name="Heading 1 2 3 3 3 6 3 2" xfId="32291" xr:uid="{00000000-0005-0000-0000-00006C7C0000}"/>
    <cellStyle name="Heading 1 2 3 3 3 6 3 2 2" xfId="32292" xr:uid="{00000000-0005-0000-0000-00006D7C0000}"/>
    <cellStyle name="Heading 1 2 3 3 3 6 4" xfId="32293" xr:uid="{00000000-0005-0000-0000-00006E7C0000}"/>
    <cellStyle name="Heading 1 2 3 3 3 6 5" xfId="32294" xr:uid="{00000000-0005-0000-0000-00006F7C0000}"/>
    <cellStyle name="Heading 1 2 3 3 3 6 6" xfId="32295" xr:uid="{00000000-0005-0000-0000-0000707C0000}"/>
    <cellStyle name="Heading 1 2 3 3 3 6 7" xfId="32296" xr:uid="{00000000-0005-0000-0000-0000717C0000}"/>
    <cellStyle name="Heading 1 2 3 3 3 7" xfId="32297" xr:uid="{00000000-0005-0000-0000-0000727C0000}"/>
    <cellStyle name="Heading 1 2 3 3 3 7 2" xfId="32298" xr:uid="{00000000-0005-0000-0000-0000737C0000}"/>
    <cellStyle name="Heading 1 2 3 3 3 7 3" xfId="32299" xr:uid="{00000000-0005-0000-0000-0000747C0000}"/>
    <cellStyle name="Heading 1 2 3 3 3 7 3 2" xfId="32300" xr:uid="{00000000-0005-0000-0000-0000757C0000}"/>
    <cellStyle name="Heading 1 2 3 3 3 8" xfId="32301" xr:uid="{00000000-0005-0000-0000-0000767C0000}"/>
    <cellStyle name="Heading 1 2 3 3 3 9" xfId="32302" xr:uid="{00000000-0005-0000-0000-0000777C0000}"/>
    <cellStyle name="Heading 1 2 3 3 4" xfId="189" xr:uid="{00000000-0005-0000-0000-0000787C0000}"/>
    <cellStyle name="Heading 1 2 3 3 4 2" xfId="32303" xr:uid="{00000000-0005-0000-0000-0000797C0000}"/>
    <cellStyle name="Heading 1 2 3 3 4 2 2" xfId="32304" xr:uid="{00000000-0005-0000-0000-00007A7C0000}"/>
    <cellStyle name="Heading 1 2 3 3 4 2 2 2" xfId="32305" xr:uid="{00000000-0005-0000-0000-00007B7C0000}"/>
    <cellStyle name="Heading 1 2 3 3 4 2 2 2 2" xfId="32306" xr:uid="{00000000-0005-0000-0000-00007C7C0000}"/>
    <cellStyle name="Heading 1 2 3 3 4 2 2 2 2 2" xfId="32307" xr:uid="{00000000-0005-0000-0000-00007D7C0000}"/>
    <cellStyle name="Heading 1 2 3 3 4 2 2 2 2 3" xfId="32308" xr:uid="{00000000-0005-0000-0000-00007E7C0000}"/>
    <cellStyle name="Heading 1 2 3 3 4 2 2 2 2 3 2" xfId="32309" xr:uid="{00000000-0005-0000-0000-00007F7C0000}"/>
    <cellStyle name="Heading 1 2 3 3 4 2 2 2 2 4" xfId="32310" xr:uid="{00000000-0005-0000-0000-0000807C0000}"/>
    <cellStyle name="Heading 1 2 3 3 4 2 2 2 3" xfId="32311" xr:uid="{00000000-0005-0000-0000-0000817C0000}"/>
    <cellStyle name="Heading 1 2 3 3 4 2 2 2 3 2" xfId="32312" xr:uid="{00000000-0005-0000-0000-0000827C0000}"/>
    <cellStyle name="Heading 1 2 3 3 4 2 2 2 3 2 2" xfId="32313" xr:uid="{00000000-0005-0000-0000-0000837C0000}"/>
    <cellStyle name="Heading 1 2 3 3 4 2 2 2 4" xfId="32314" xr:uid="{00000000-0005-0000-0000-0000847C0000}"/>
    <cellStyle name="Heading 1 2 3 3 4 2 2 2 5" xfId="32315" xr:uid="{00000000-0005-0000-0000-0000857C0000}"/>
    <cellStyle name="Heading 1 2 3 3 4 2 2 2 6" xfId="32316" xr:uid="{00000000-0005-0000-0000-0000867C0000}"/>
    <cellStyle name="Heading 1 2 3 3 4 2 2 2 7" xfId="32317" xr:uid="{00000000-0005-0000-0000-0000877C0000}"/>
    <cellStyle name="Heading 1 2 3 3 4 2 2 3" xfId="32318" xr:uid="{00000000-0005-0000-0000-0000887C0000}"/>
    <cellStyle name="Heading 1 2 3 3 4 2 2 3 2" xfId="32319" xr:uid="{00000000-0005-0000-0000-0000897C0000}"/>
    <cellStyle name="Heading 1 2 3 3 4 2 2 3 3" xfId="32320" xr:uid="{00000000-0005-0000-0000-00008A7C0000}"/>
    <cellStyle name="Heading 1 2 3 3 4 2 2 3 3 2" xfId="32321" xr:uid="{00000000-0005-0000-0000-00008B7C0000}"/>
    <cellStyle name="Heading 1 2 3 3 4 2 2 3 4" xfId="32322" xr:uid="{00000000-0005-0000-0000-00008C7C0000}"/>
    <cellStyle name="Heading 1 2 3 3 4 2 2 4" xfId="32323" xr:uid="{00000000-0005-0000-0000-00008D7C0000}"/>
    <cellStyle name="Heading 1 2 3 3 4 2 2 4 2" xfId="32324" xr:uid="{00000000-0005-0000-0000-00008E7C0000}"/>
    <cellStyle name="Heading 1 2 3 3 4 2 2 4 2 2" xfId="32325" xr:uid="{00000000-0005-0000-0000-00008F7C0000}"/>
    <cellStyle name="Heading 1 2 3 3 4 2 2 5" xfId="32326" xr:uid="{00000000-0005-0000-0000-0000907C0000}"/>
    <cellStyle name="Heading 1 2 3 3 4 2 2 6" xfId="32327" xr:uid="{00000000-0005-0000-0000-0000917C0000}"/>
    <cellStyle name="Heading 1 2 3 3 4 2 2 7" xfId="32328" xr:uid="{00000000-0005-0000-0000-0000927C0000}"/>
    <cellStyle name="Heading 1 2 3 3 4 2 2 8" xfId="32329" xr:uid="{00000000-0005-0000-0000-0000937C0000}"/>
    <cellStyle name="Heading 1 2 3 3 4 2 3" xfId="32330" xr:uid="{00000000-0005-0000-0000-0000947C0000}"/>
    <cellStyle name="Heading 1 2 3 3 4 2 3 2" xfId="32331" xr:uid="{00000000-0005-0000-0000-0000957C0000}"/>
    <cellStyle name="Heading 1 2 3 3 4 2 3 2 2" xfId="32332" xr:uid="{00000000-0005-0000-0000-0000967C0000}"/>
    <cellStyle name="Heading 1 2 3 3 4 2 3 2 3" xfId="32333" xr:uid="{00000000-0005-0000-0000-0000977C0000}"/>
    <cellStyle name="Heading 1 2 3 3 4 2 3 2 3 2" xfId="32334" xr:uid="{00000000-0005-0000-0000-0000987C0000}"/>
    <cellStyle name="Heading 1 2 3 3 4 2 3 2 4" xfId="32335" xr:uid="{00000000-0005-0000-0000-0000997C0000}"/>
    <cellStyle name="Heading 1 2 3 3 4 2 3 3" xfId="32336" xr:uid="{00000000-0005-0000-0000-00009A7C0000}"/>
    <cellStyle name="Heading 1 2 3 3 4 2 3 3 2" xfId="32337" xr:uid="{00000000-0005-0000-0000-00009B7C0000}"/>
    <cellStyle name="Heading 1 2 3 3 4 2 3 3 2 2" xfId="32338" xr:uid="{00000000-0005-0000-0000-00009C7C0000}"/>
    <cellStyle name="Heading 1 2 3 3 4 2 3 4" xfId="32339" xr:uid="{00000000-0005-0000-0000-00009D7C0000}"/>
    <cellStyle name="Heading 1 2 3 3 4 2 3 5" xfId="32340" xr:uid="{00000000-0005-0000-0000-00009E7C0000}"/>
    <cellStyle name="Heading 1 2 3 3 4 2 3 6" xfId="32341" xr:uid="{00000000-0005-0000-0000-00009F7C0000}"/>
    <cellStyle name="Heading 1 2 3 3 4 2 3 7" xfId="32342" xr:uid="{00000000-0005-0000-0000-0000A07C0000}"/>
    <cellStyle name="Heading 1 2 3 3 4 2 4" xfId="32343" xr:uid="{00000000-0005-0000-0000-0000A17C0000}"/>
    <cellStyle name="Heading 1 2 3 3 4 2 4 2" xfId="32344" xr:uid="{00000000-0005-0000-0000-0000A27C0000}"/>
    <cellStyle name="Heading 1 2 3 3 4 2 4 3" xfId="32345" xr:uid="{00000000-0005-0000-0000-0000A37C0000}"/>
    <cellStyle name="Heading 1 2 3 3 4 2 4 3 2" xfId="32346" xr:uid="{00000000-0005-0000-0000-0000A47C0000}"/>
    <cellStyle name="Heading 1 2 3 3 4 2 5" xfId="32347" xr:uid="{00000000-0005-0000-0000-0000A57C0000}"/>
    <cellStyle name="Heading 1 2 3 3 4 3" xfId="32348" xr:uid="{00000000-0005-0000-0000-0000A67C0000}"/>
    <cellStyle name="Heading 1 2 3 3 4 3 2" xfId="32349" xr:uid="{00000000-0005-0000-0000-0000A77C0000}"/>
    <cellStyle name="Heading 1 2 3 3 4 3 2 2" xfId="32350" xr:uid="{00000000-0005-0000-0000-0000A87C0000}"/>
    <cellStyle name="Heading 1 2 3 3 4 3 2 2 2" xfId="32351" xr:uid="{00000000-0005-0000-0000-0000A97C0000}"/>
    <cellStyle name="Heading 1 2 3 3 4 3 2 2 3" xfId="32352" xr:uid="{00000000-0005-0000-0000-0000AA7C0000}"/>
    <cellStyle name="Heading 1 2 3 3 4 3 2 2 3 2" xfId="32353" xr:uid="{00000000-0005-0000-0000-0000AB7C0000}"/>
    <cellStyle name="Heading 1 2 3 3 4 3 2 2 4" xfId="32354" xr:uid="{00000000-0005-0000-0000-0000AC7C0000}"/>
    <cellStyle name="Heading 1 2 3 3 4 3 2 3" xfId="32355" xr:uid="{00000000-0005-0000-0000-0000AD7C0000}"/>
    <cellStyle name="Heading 1 2 3 3 4 3 2 3 2" xfId="32356" xr:uid="{00000000-0005-0000-0000-0000AE7C0000}"/>
    <cellStyle name="Heading 1 2 3 3 4 3 2 3 2 2" xfId="32357" xr:uid="{00000000-0005-0000-0000-0000AF7C0000}"/>
    <cellStyle name="Heading 1 2 3 3 4 3 2 4" xfId="32358" xr:uid="{00000000-0005-0000-0000-0000B07C0000}"/>
    <cellStyle name="Heading 1 2 3 3 4 3 2 5" xfId="32359" xr:uid="{00000000-0005-0000-0000-0000B17C0000}"/>
    <cellStyle name="Heading 1 2 3 3 4 3 2 6" xfId="32360" xr:uid="{00000000-0005-0000-0000-0000B27C0000}"/>
    <cellStyle name="Heading 1 2 3 3 4 3 2 7" xfId="32361" xr:uid="{00000000-0005-0000-0000-0000B37C0000}"/>
    <cellStyle name="Heading 1 2 3 3 4 3 3" xfId="32362" xr:uid="{00000000-0005-0000-0000-0000B47C0000}"/>
    <cellStyle name="Heading 1 2 3 3 4 3 3 2" xfId="32363" xr:uid="{00000000-0005-0000-0000-0000B57C0000}"/>
    <cellStyle name="Heading 1 2 3 3 4 3 3 3" xfId="32364" xr:uid="{00000000-0005-0000-0000-0000B67C0000}"/>
    <cellStyle name="Heading 1 2 3 3 4 3 3 3 2" xfId="32365" xr:uid="{00000000-0005-0000-0000-0000B77C0000}"/>
    <cellStyle name="Heading 1 2 3 3 4 3 3 4" xfId="32366" xr:uid="{00000000-0005-0000-0000-0000B87C0000}"/>
    <cellStyle name="Heading 1 2 3 3 4 3 4" xfId="32367" xr:uid="{00000000-0005-0000-0000-0000B97C0000}"/>
    <cellStyle name="Heading 1 2 3 3 4 3 4 2" xfId="32368" xr:uid="{00000000-0005-0000-0000-0000BA7C0000}"/>
    <cellStyle name="Heading 1 2 3 3 4 3 4 2 2" xfId="32369" xr:uid="{00000000-0005-0000-0000-0000BB7C0000}"/>
    <cellStyle name="Heading 1 2 3 3 4 3 5" xfId="32370" xr:uid="{00000000-0005-0000-0000-0000BC7C0000}"/>
    <cellStyle name="Heading 1 2 3 3 4 3 6" xfId="32371" xr:uid="{00000000-0005-0000-0000-0000BD7C0000}"/>
    <cellStyle name="Heading 1 2 3 3 4 3 7" xfId="32372" xr:uid="{00000000-0005-0000-0000-0000BE7C0000}"/>
    <cellStyle name="Heading 1 2 3 3 4 3 8" xfId="32373" xr:uid="{00000000-0005-0000-0000-0000BF7C0000}"/>
    <cellStyle name="Heading 1 2 3 3 4 4" xfId="32374" xr:uid="{00000000-0005-0000-0000-0000C07C0000}"/>
    <cellStyle name="Heading 1 2 3 3 4 4 2" xfId="32375" xr:uid="{00000000-0005-0000-0000-0000C17C0000}"/>
    <cellStyle name="Heading 1 2 3 3 4 4 2 2" xfId="32376" xr:uid="{00000000-0005-0000-0000-0000C27C0000}"/>
    <cellStyle name="Heading 1 2 3 3 4 4 2 3" xfId="32377" xr:uid="{00000000-0005-0000-0000-0000C37C0000}"/>
    <cellStyle name="Heading 1 2 3 3 4 4 2 3 2" xfId="32378" xr:uid="{00000000-0005-0000-0000-0000C47C0000}"/>
    <cellStyle name="Heading 1 2 3 3 4 4 2 4" xfId="32379" xr:uid="{00000000-0005-0000-0000-0000C57C0000}"/>
    <cellStyle name="Heading 1 2 3 3 4 4 3" xfId="32380" xr:uid="{00000000-0005-0000-0000-0000C67C0000}"/>
    <cellStyle name="Heading 1 2 3 3 4 4 3 2" xfId="32381" xr:uid="{00000000-0005-0000-0000-0000C77C0000}"/>
    <cellStyle name="Heading 1 2 3 3 4 4 3 2 2" xfId="32382" xr:uid="{00000000-0005-0000-0000-0000C87C0000}"/>
    <cellStyle name="Heading 1 2 3 3 4 4 4" xfId="32383" xr:uid="{00000000-0005-0000-0000-0000C97C0000}"/>
    <cellStyle name="Heading 1 2 3 3 4 4 5" xfId="32384" xr:uid="{00000000-0005-0000-0000-0000CA7C0000}"/>
    <cellStyle name="Heading 1 2 3 3 4 4 6" xfId="32385" xr:uid="{00000000-0005-0000-0000-0000CB7C0000}"/>
    <cellStyle name="Heading 1 2 3 3 4 4 7" xfId="32386" xr:uid="{00000000-0005-0000-0000-0000CC7C0000}"/>
    <cellStyle name="Heading 1 2 3 3 4 5" xfId="32387" xr:uid="{00000000-0005-0000-0000-0000CD7C0000}"/>
    <cellStyle name="Heading 1 2 3 3 4 5 2" xfId="32388" xr:uid="{00000000-0005-0000-0000-0000CE7C0000}"/>
    <cellStyle name="Heading 1 2 3 3 4 5 3" xfId="32389" xr:uid="{00000000-0005-0000-0000-0000CF7C0000}"/>
    <cellStyle name="Heading 1 2 3 3 4 5 3 2" xfId="32390" xr:uid="{00000000-0005-0000-0000-0000D07C0000}"/>
    <cellStyle name="Heading 1 2 3 3 4 6" xfId="32391" xr:uid="{00000000-0005-0000-0000-0000D17C0000}"/>
    <cellStyle name="Heading 1 2 3 3 4 7" xfId="32392" xr:uid="{00000000-0005-0000-0000-0000D27C0000}"/>
    <cellStyle name="Heading 1 2 3 3 4 8" xfId="32393" xr:uid="{00000000-0005-0000-0000-0000D37C0000}"/>
    <cellStyle name="Heading 1 2 3 3 4 9" xfId="32394" xr:uid="{00000000-0005-0000-0000-0000D47C0000}"/>
    <cellStyle name="Heading 1 2 3 3 5" xfId="190" xr:uid="{00000000-0005-0000-0000-0000D57C0000}"/>
    <cellStyle name="Heading 1 2 3 3 5 2" xfId="32395" xr:uid="{00000000-0005-0000-0000-0000D67C0000}"/>
    <cellStyle name="Heading 1 2 3 3 5 2 2" xfId="32396" xr:uid="{00000000-0005-0000-0000-0000D77C0000}"/>
    <cellStyle name="Heading 1 2 3 3 5 2 2 2" xfId="32397" xr:uid="{00000000-0005-0000-0000-0000D87C0000}"/>
    <cellStyle name="Heading 1 2 3 3 5 2 2 2 2" xfId="32398" xr:uid="{00000000-0005-0000-0000-0000D97C0000}"/>
    <cellStyle name="Heading 1 2 3 3 5 2 2 2 2 2" xfId="32399" xr:uid="{00000000-0005-0000-0000-0000DA7C0000}"/>
    <cellStyle name="Heading 1 2 3 3 5 2 2 2 2 3" xfId="32400" xr:uid="{00000000-0005-0000-0000-0000DB7C0000}"/>
    <cellStyle name="Heading 1 2 3 3 5 2 2 2 2 3 2" xfId="32401" xr:uid="{00000000-0005-0000-0000-0000DC7C0000}"/>
    <cellStyle name="Heading 1 2 3 3 5 2 2 2 2 4" xfId="32402" xr:uid="{00000000-0005-0000-0000-0000DD7C0000}"/>
    <cellStyle name="Heading 1 2 3 3 5 2 2 2 3" xfId="32403" xr:uid="{00000000-0005-0000-0000-0000DE7C0000}"/>
    <cellStyle name="Heading 1 2 3 3 5 2 2 2 3 2" xfId="32404" xr:uid="{00000000-0005-0000-0000-0000DF7C0000}"/>
    <cellStyle name="Heading 1 2 3 3 5 2 2 2 3 2 2" xfId="32405" xr:uid="{00000000-0005-0000-0000-0000E07C0000}"/>
    <cellStyle name="Heading 1 2 3 3 5 2 2 2 4" xfId="32406" xr:uid="{00000000-0005-0000-0000-0000E17C0000}"/>
    <cellStyle name="Heading 1 2 3 3 5 2 2 2 5" xfId="32407" xr:uid="{00000000-0005-0000-0000-0000E27C0000}"/>
    <cellStyle name="Heading 1 2 3 3 5 2 2 2 6" xfId="32408" xr:uid="{00000000-0005-0000-0000-0000E37C0000}"/>
    <cellStyle name="Heading 1 2 3 3 5 2 2 2 7" xfId="32409" xr:uid="{00000000-0005-0000-0000-0000E47C0000}"/>
    <cellStyle name="Heading 1 2 3 3 5 2 2 3" xfId="32410" xr:uid="{00000000-0005-0000-0000-0000E57C0000}"/>
    <cellStyle name="Heading 1 2 3 3 5 2 2 3 2" xfId="32411" xr:uid="{00000000-0005-0000-0000-0000E67C0000}"/>
    <cellStyle name="Heading 1 2 3 3 5 2 2 3 3" xfId="32412" xr:uid="{00000000-0005-0000-0000-0000E77C0000}"/>
    <cellStyle name="Heading 1 2 3 3 5 2 2 3 3 2" xfId="32413" xr:uid="{00000000-0005-0000-0000-0000E87C0000}"/>
    <cellStyle name="Heading 1 2 3 3 5 2 2 3 4" xfId="32414" xr:uid="{00000000-0005-0000-0000-0000E97C0000}"/>
    <cellStyle name="Heading 1 2 3 3 5 2 2 4" xfId="32415" xr:uid="{00000000-0005-0000-0000-0000EA7C0000}"/>
    <cellStyle name="Heading 1 2 3 3 5 2 2 4 2" xfId="32416" xr:uid="{00000000-0005-0000-0000-0000EB7C0000}"/>
    <cellStyle name="Heading 1 2 3 3 5 2 2 4 2 2" xfId="32417" xr:uid="{00000000-0005-0000-0000-0000EC7C0000}"/>
    <cellStyle name="Heading 1 2 3 3 5 2 2 5" xfId="32418" xr:uid="{00000000-0005-0000-0000-0000ED7C0000}"/>
    <cellStyle name="Heading 1 2 3 3 5 2 2 6" xfId="32419" xr:uid="{00000000-0005-0000-0000-0000EE7C0000}"/>
    <cellStyle name="Heading 1 2 3 3 5 2 2 7" xfId="32420" xr:uid="{00000000-0005-0000-0000-0000EF7C0000}"/>
    <cellStyle name="Heading 1 2 3 3 5 2 2 8" xfId="32421" xr:uid="{00000000-0005-0000-0000-0000F07C0000}"/>
    <cellStyle name="Heading 1 2 3 3 5 2 3" xfId="32422" xr:uid="{00000000-0005-0000-0000-0000F17C0000}"/>
    <cellStyle name="Heading 1 2 3 3 5 2 3 2" xfId="32423" xr:uid="{00000000-0005-0000-0000-0000F27C0000}"/>
    <cellStyle name="Heading 1 2 3 3 5 2 3 2 2" xfId="32424" xr:uid="{00000000-0005-0000-0000-0000F37C0000}"/>
    <cellStyle name="Heading 1 2 3 3 5 2 3 2 3" xfId="32425" xr:uid="{00000000-0005-0000-0000-0000F47C0000}"/>
    <cellStyle name="Heading 1 2 3 3 5 2 3 2 3 2" xfId="32426" xr:uid="{00000000-0005-0000-0000-0000F57C0000}"/>
    <cellStyle name="Heading 1 2 3 3 5 2 3 2 4" xfId="32427" xr:uid="{00000000-0005-0000-0000-0000F67C0000}"/>
    <cellStyle name="Heading 1 2 3 3 5 2 3 3" xfId="32428" xr:uid="{00000000-0005-0000-0000-0000F77C0000}"/>
    <cellStyle name="Heading 1 2 3 3 5 2 3 3 2" xfId="32429" xr:uid="{00000000-0005-0000-0000-0000F87C0000}"/>
    <cellStyle name="Heading 1 2 3 3 5 2 3 3 2 2" xfId="32430" xr:uid="{00000000-0005-0000-0000-0000F97C0000}"/>
    <cellStyle name="Heading 1 2 3 3 5 2 3 4" xfId="32431" xr:uid="{00000000-0005-0000-0000-0000FA7C0000}"/>
    <cellStyle name="Heading 1 2 3 3 5 2 3 5" xfId="32432" xr:uid="{00000000-0005-0000-0000-0000FB7C0000}"/>
    <cellStyle name="Heading 1 2 3 3 5 2 3 6" xfId="32433" xr:uid="{00000000-0005-0000-0000-0000FC7C0000}"/>
    <cellStyle name="Heading 1 2 3 3 5 2 3 7" xfId="32434" xr:uid="{00000000-0005-0000-0000-0000FD7C0000}"/>
    <cellStyle name="Heading 1 2 3 3 5 2 4" xfId="32435" xr:uid="{00000000-0005-0000-0000-0000FE7C0000}"/>
    <cellStyle name="Heading 1 2 3 3 5 2 4 2" xfId="32436" xr:uid="{00000000-0005-0000-0000-0000FF7C0000}"/>
    <cellStyle name="Heading 1 2 3 3 5 2 4 3" xfId="32437" xr:uid="{00000000-0005-0000-0000-0000007D0000}"/>
    <cellStyle name="Heading 1 2 3 3 5 2 4 3 2" xfId="32438" xr:uid="{00000000-0005-0000-0000-0000017D0000}"/>
    <cellStyle name="Heading 1 2 3 3 5 2 5" xfId="32439" xr:uid="{00000000-0005-0000-0000-0000027D0000}"/>
    <cellStyle name="Heading 1 2 3 3 5 3" xfId="32440" xr:uid="{00000000-0005-0000-0000-0000037D0000}"/>
    <cellStyle name="Heading 1 2 3 3 5 3 2" xfId="32441" xr:uid="{00000000-0005-0000-0000-0000047D0000}"/>
    <cellStyle name="Heading 1 2 3 3 5 3 2 2" xfId="32442" xr:uid="{00000000-0005-0000-0000-0000057D0000}"/>
    <cellStyle name="Heading 1 2 3 3 5 3 2 2 2" xfId="32443" xr:uid="{00000000-0005-0000-0000-0000067D0000}"/>
    <cellStyle name="Heading 1 2 3 3 5 3 2 2 3" xfId="32444" xr:uid="{00000000-0005-0000-0000-0000077D0000}"/>
    <cellStyle name="Heading 1 2 3 3 5 3 2 2 3 2" xfId="32445" xr:uid="{00000000-0005-0000-0000-0000087D0000}"/>
    <cellStyle name="Heading 1 2 3 3 5 3 2 2 4" xfId="32446" xr:uid="{00000000-0005-0000-0000-0000097D0000}"/>
    <cellStyle name="Heading 1 2 3 3 5 3 2 3" xfId="32447" xr:uid="{00000000-0005-0000-0000-00000A7D0000}"/>
    <cellStyle name="Heading 1 2 3 3 5 3 2 3 2" xfId="32448" xr:uid="{00000000-0005-0000-0000-00000B7D0000}"/>
    <cellStyle name="Heading 1 2 3 3 5 3 2 3 2 2" xfId="32449" xr:uid="{00000000-0005-0000-0000-00000C7D0000}"/>
    <cellStyle name="Heading 1 2 3 3 5 3 2 4" xfId="32450" xr:uid="{00000000-0005-0000-0000-00000D7D0000}"/>
    <cellStyle name="Heading 1 2 3 3 5 3 2 5" xfId="32451" xr:uid="{00000000-0005-0000-0000-00000E7D0000}"/>
    <cellStyle name="Heading 1 2 3 3 5 3 2 6" xfId="32452" xr:uid="{00000000-0005-0000-0000-00000F7D0000}"/>
    <cellStyle name="Heading 1 2 3 3 5 3 2 7" xfId="32453" xr:uid="{00000000-0005-0000-0000-0000107D0000}"/>
    <cellStyle name="Heading 1 2 3 3 5 3 3" xfId="32454" xr:uid="{00000000-0005-0000-0000-0000117D0000}"/>
    <cellStyle name="Heading 1 2 3 3 5 3 3 2" xfId="32455" xr:uid="{00000000-0005-0000-0000-0000127D0000}"/>
    <cellStyle name="Heading 1 2 3 3 5 3 3 3" xfId="32456" xr:uid="{00000000-0005-0000-0000-0000137D0000}"/>
    <cellStyle name="Heading 1 2 3 3 5 3 3 3 2" xfId="32457" xr:uid="{00000000-0005-0000-0000-0000147D0000}"/>
    <cellStyle name="Heading 1 2 3 3 5 3 3 4" xfId="32458" xr:uid="{00000000-0005-0000-0000-0000157D0000}"/>
    <cellStyle name="Heading 1 2 3 3 5 3 4" xfId="32459" xr:uid="{00000000-0005-0000-0000-0000167D0000}"/>
    <cellStyle name="Heading 1 2 3 3 5 3 4 2" xfId="32460" xr:uid="{00000000-0005-0000-0000-0000177D0000}"/>
    <cellStyle name="Heading 1 2 3 3 5 3 4 2 2" xfId="32461" xr:uid="{00000000-0005-0000-0000-0000187D0000}"/>
    <cellStyle name="Heading 1 2 3 3 5 3 5" xfId="32462" xr:uid="{00000000-0005-0000-0000-0000197D0000}"/>
    <cellStyle name="Heading 1 2 3 3 5 3 6" xfId="32463" xr:uid="{00000000-0005-0000-0000-00001A7D0000}"/>
    <cellStyle name="Heading 1 2 3 3 5 3 7" xfId="32464" xr:uid="{00000000-0005-0000-0000-00001B7D0000}"/>
    <cellStyle name="Heading 1 2 3 3 5 3 8" xfId="32465" xr:uid="{00000000-0005-0000-0000-00001C7D0000}"/>
    <cellStyle name="Heading 1 2 3 3 5 4" xfId="32466" xr:uid="{00000000-0005-0000-0000-00001D7D0000}"/>
    <cellStyle name="Heading 1 2 3 3 5 4 2" xfId="32467" xr:uid="{00000000-0005-0000-0000-00001E7D0000}"/>
    <cellStyle name="Heading 1 2 3 3 5 4 2 2" xfId="32468" xr:uid="{00000000-0005-0000-0000-00001F7D0000}"/>
    <cellStyle name="Heading 1 2 3 3 5 4 2 3" xfId="32469" xr:uid="{00000000-0005-0000-0000-0000207D0000}"/>
    <cellStyle name="Heading 1 2 3 3 5 4 2 3 2" xfId="32470" xr:uid="{00000000-0005-0000-0000-0000217D0000}"/>
    <cellStyle name="Heading 1 2 3 3 5 4 2 4" xfId="32471" xr:uid="{00000000-0005-0000-0000-0000227D0000}"/>
    <cellStyle name="Heading 1 2 3 3 5 4 3" xfId="32472" xr:uid="{00000000-0005-0000-0000-0000237D0000}"/>
    <cellStyle name="Heading 1 2 3 3 5 4 3 2" xfId="32473" xr:uid="{00000000-0005-0000-0000-0000247D0000}"/>
    <cellStyle name="Heading 1 2 3 3 5 4 3 2 2" xfId="32474" xr:uid="{00000000-0005-0000-0000-0000257D0000}"/>
    <cellStyle name="Heading 1 2 3 3 5 4 4" xfId="32475" xr:uid="{00000000-0005-0000-0000-0000267D0000}"/>
    <cellStyle name="Heading 1 2 3 3 5 4 5" xfId="32476" xr:uid="{00000000-0005-0000-0000-0000277D0000}"/>
    <cellStyle name="Heading 1 2 3 3 5 4 6" xfId="32477" xr:uid="{00000000-0005-0000-0000-0000287D0000}"/>
    <cellStyle name="Heading 1 2 3 3 5 4 7" xfId="32478" xr:uid="{00000000-0005-0000-0000-0000297D0000}"/>
    <cellStyle name="Heading 1 2 3 3 5 5" xfId="32479" xr:uid="{00000000-0005-0000-0000-00002A7D0000}"/>
    <cellStyle name="Heading 1 2 3 3 5 5 2" xfId="32480" xr:uid="{00000000-0005-0000-0000-00002B7D0000}"/>
    <cellStyle name="Heading 1 2 3 3 5 5 3" xfId="32481" xr:uid="{00000000-0005-0000-0000-00002C7D0000}"/>
    <cellStyle name="Heading 1 2 3 3 5 5 3 2" xfId="32482" xr:uid="{00000000-0005-0000-0000-00002D7D0000}"/>
    <cellStyle name="Heading 1 2 3 3 5 6" xfId="32483" xr:uid="{00000000-0005-0000-0000-00002E7D0000}"/>
    <cellStyle name="Heading 1 2 3 3 5 7" xfId="32484" xr:uid="{00000000-0005-0000-0000-00002F7D0000}"/>
    <cellStyle name="Heading 1 2 3 3 5 8" xfId="32485" xr:uid="{00000000-0005-0000-0000-0000307D0000}"/>
    <cellStyle name="Heading 1 2 3 3 5 9" xfId="32486" xr:uid="{00000000-0005-0000-0000-0000317D0000}"/>
    <cellStyle name="Heading 1 2 3 3 6" xfId="32487" xr:uid="{00000000-0005-0000-0000-0000327D0000}"/>
    <cellStyle name="Heading 1 2 3 3 6 2" xfId="32488" xr:uid="{00000000-0005-0000-0000-0000337D0000}"/>
    <cellStyle name="Heading 1 2 3 3 6 2 2" xfId="32489" xr:uid="{00000000-0005-0000-0000-0000347D0000}"/>
    <cellStyle name="Heading 1 2 3 3 6 2 2 2" xfId="32490" xr:uid="{00000000-0005-0000-0000-0000357D0000}"/>
    <cellStyle name="Heading 1 2 3 3 6 2 2 3" xfId="32491" xr:uid="{00000000-0005-0000-0000-0000367D0000}"/>
    <cellStyle name="Heading 1 2 3 3 6 2 2 3 2" xfId="32492" xr:uid="{00000000-0005-0000-0000-0000377D0000}"/>
    <cellStyle name="Heading 1 2 3 3 6 2 2 4" xfId="32493" xr:uid="{00000000-0005-0000-0000-0000387D0000}"/>
    <cellStyle name="Heading 1 2 3 3 6 2 3" xfId="32494" xr:uid="{00000000-0005-0000-0000-0000397D0000}"/>
    <cellStyle name="Heading 1 2 3 3 6 2 3 2" xfId="32495" xr:uid="{00000000-0005-0000-0000-00003A7D0000}"/>
    <cellStyle name="Heading 1 2 3 3 6 2 3 2 2" xfId="32496" xr:uid="{00000000-0005-0000-0000-00003B7D0000}"/>
    <cellStyle name="Heading 1 2 3 3 6 2 4" xfId="32497" xr:uid="{00000000-0005-0000-0000-00003C7D0000}"/>
    <cellStyle name="Heading 1 2 3 3 6 2 5" xfId="32498" xr:uid="{00000000-0005-0000-0000-00003D7D0000}"/>
    <cellStyle name="Heading 1 2 3 3 6 2 6" xfId="32499" xr:uid="{00000000-0005-0000-0000-00003E7D0000}"/>
    <cellStyle name="Heading 1 2 3 3 6 2 7" xfId="32500" xr:uid="{00000000-0005-0000-0000-00003F7D0000}"/>
    <cellStyle name="Heading 1 2 3 3 6 3" xfId="32501" xr:uid="{00000000-0005-0000-0000-0000407D0000}"/>
    <cellStyle name="Heading 1 2 3 3 6 3 2" xfId="32502" xr:uid="{00000000-0005-0000-0000-0000417D0000}"/>
    <cellStyle name="Heading 1 2 3 3 6 3 3" xfId="32503" xr:uid="{00000000-0005-0000-0000-0000427D0000}"/>
    <cellStyle name="Heading 1 2 3 3 6 3 3 2" xfId="32504" xr:uid="{00000000-0005-0000-0000-0000437D0000}"/>
    <cellStyle name="Heading 1 2 3 3 6 3 4" xfId="32505" xr:uid="{00000000-0005-0000-0000-0000447D0000}"/>
    <cellStyle name="Heading 1 2 3 3 6 4" xfId="32506" xr:uid="{00000000-0005-0000-0000-0000457D0000}"/>
    <cellStyle name="Heading 1 2 3 3 6 4 2" xfId="32507" xr:uid="{00000000-0005-0000-0000-0000467D0000}"/>
    <cellStyle name="Heading 1 2 3 3 6 4 2 2" xfId="32508" xr:uid="{00000000-0005-0000-0000-0000477D0000}"/>
    <cellStyle name="Heading 1 2 3 3 6 5" xfId="32509" xr:uid="{00000000-0005-0000-0000-0000487D0000}"/>
    <cellStyle name="Heading 1 2 3 3 6 6" xfId="32510" xr:uid="{00000000-0005-0000-0000-0000497D0000}"/>
    <cellStyle name="Heading 1 2 3 3 6 7" xfId="32511" xr:uid="{00000000-0005-0000-0000-00004A7D0000}"/>
    <cellStyle name="Heading 1 2 3 3 6 8" xfId="32512" xr:uid="{00000000-0005-0000-0000-00004B7D0000}"/>
    <cellStyle name="Heading 1 2 3 3 7" xfId="32513" xr:uid="{00000000-0005-0000-0000-00004C7D0000}"/>
    <cellStyle name="Heading 1 2 3 3 7 2" xfId="32514" xr:uid="{00000000-0005-0000-0000-00004D7D0000}"/>
    <cellStyle name="Heading 1 2 3 3 7 2 2" xfId="32515" xr:uid="{00000000-0005-0000-0000-00004E7D0000}"/>
    <cellStyle name="Heading 1 2 3 3 7 2 3" xfId="32516" xr:uid="{00000000-0005-0000-0000-00004F7D0000}"/>
    <cellStyle name="Heading 1 2 3 3 7 2 3 2" xfId="32517" xr:uid="{00000000-0005-0000-0000-0000507D0000}"/>
    <cellStyle name="Heading 1 2 3 3 7 2 4" xfId="32518" xr:uid="{00000000-0005-0000-0000-0000517D0000}"/>
    <cellStyle name="Heading 1 2 3 3 7 3" xfId="32519" xr:uid="{00000000-0005-0000-0000-0000527D0000}"/>
    <cellStyle name="Heading 1 2 3 3 7 3 2" xfId="32520" xr:uid="{00000000-0005-0000-0000-0000537D0000}"/>
    <cellStyle name="Heading 1 2 3 3 7 3 2 2" xfId="32521" xr:uid="{00000000-0005-0000-0000-0000547D0000}"/>
    <cellStyle name="Heading 1 2 3 3 7 4" xfId="32522" xr:uid="{00000000-0005-0000-0000-0000557D0000}"/>
    <cellStyle name="Heading 1 2 3 3 7 5" xfId="32523" xr:uid="{00000000-0005-0000-0000-0000567D0000}"/>
    <cellStyle name="Heading 1 2 3 3 7 6" xfId="32524" xr:uid="{00000000-0005-0000-0000-0000577D0000}"/>
    <cellStyle name="Heading 1 2 3 3 7 7" xfId="32525" xr:uid="{00000000-0005-0000-0000-0000587D0000}"/>
    <cellStyle name="Heading 1 2 3 3 8" xfId="32526" xr:uid="{00000000-0005-0000-0000-0000597D0000}"/>
    <cellStyle name="Heading 1 2 3 3 8 2" xfId="32527" xr:uid="{00000000-0005-0000-0000-00005A7D0000}"/>
    <cellStyle name="Heading 1 2 3 3 8 3" xfId="32528" xr:uid="{00000000-0005-0000-0000-00005B7D0000}"/>
    <cellStyle name="Heading 1 2 3 3 8 3 2" xfId="32529" xr:uid="{00000000-0005-0000-0000-00005C7D0000}"/>
    <cellStyle name="Heading 1 2 3 3 9" xfId="32530" xr:uid="{00000000-0005-0000-0000-00005D7D0000}"/>
    <cellStyle name="Heading 1 2 3 4" xfId="191" xr:uid="{00000000-0005-0000-0000-00005E7D0000}"/>
    <cellStyle name="Heading 1 2 3 4 10" xfId="32531" xr:uid="{00000000-0005-0000-0000-00005F7D0000}"/>
    <cellStyle name="Heading 1 2 3 4 11" xfId="32532" xr:uid="{00000000-0005-0000-0000-0000607D0000}"/>
    <cellStyle name="Heading 1 2 3 4 12" xfId="32533" xr:uid="{00000000-0005-0000-0000-0000617D0000}"/>
    <cellStyle name="Heading 1 2 3 4 2" xfId="32534" xr:uid="{00000000-0005-0000-0000-0000627D0000}"/>
    <cellStyle name="Heading 1 2 3 4 2 2" xfId="32535" xr:uid="{00000000-0005-0000-0000-0000637D0000}"/>
    <cellStyle name="Heading 1 2 3 4 2 2 10" xfId="32536" xr:uid="{00000000-0005-0000-0000-0000647D0000}"/>
    <cellStyle name="Heading 1 2 3 4 2 2 11" xfId="32537" xr:uid="{00000000-0005-0000-0000-0000657D0000}"/>
    <cellStyle name="Heading 1 2 3 4 2 2 2" xfId="32538" xr:uid="{00000000-0005-0000-0000-0000667D0000}"/>
    <cellStyle name="Heading 1 2 3 4 2 2 2 2" xfId="32539" xr:uid="{00000000-0005-0000-0000-0000677D0000}"/>
    <cellStyle name="Heading 1 2 3 4 2 2 2 2 2" xfId="32540" xr:uid="{00000000-0005-0000-0000-0000687D0000}"/>
    <cellStyle name="Heading 1 2 3 4 2 2 2 2 2 2" xfId="32541" xr:uid="{00000000-0005-0000-0000-0000697D0000}"/>
    <cellStyle name="Heading 1 2 3 4 2 2 2 2 2 2 2" xfId="32542" xr:uid="{00000000-0005-0000-0000-00006A7D0000}"/>
    <cellStyle name="Heading 1 2 3 4 2 2 2 2 2 2 2 2" xfId="32543" xr:uid="{00000000-0005-0000-0000-00006B7D0000}"/>
    <cellStyle name="Heading 1 2 3 4 2 2 2 2 2 2 2 3" xfId="32544" xr:uid="{00000000-0005-0000-0000-00006C7D0000}"/>
    <cellStyle name="Heading 1 2 3 4 2 2 2 2 2 2 2 3 2" xfId="32545" xr:uid="{00000000-0005-0000-0000-00006D7D0000}"/>
    <cellStyle name="Heading 1 2 3 4 2 2 2 2 2 2 2 4" xfId="32546" xr:uid="{00000000-0005-0000-0000-00006E7D0000}"/>
    <cellStyle name="Heading 1 2 3 4 2 2 2 2 2 2 3" xfId="32547" xr:uid="{00000000-0005-0000-0000-00006F7D0000}"/>
    <cellStyle name="Heading 1 2 3 4 2 2 2 2 2 2 3 2" xfId="32548" xr:uid="{00000000-0005-0000-0000-0000707D0000}"/>
    <cellStyle name="Heading 1 2 3 4 2 2 2 2 2 2 3 2 2" xfId="32549" xr:uid="{00000000-0005-0000-0000-0000717D0000}"/>
    <cellStyle name="Heading 1 2 3 4 2 2 2 2 2 2 4" xfId="32550" xr:uid="{00000000-0005-0000-0000-0000727D0000}"/>
    <cellStyle name="Heading 1 2 3 4 2 2 2 2 2 2 5" xfId="32551" xr:uid="{00000000-0005-0000-0000-0000737D0000}"/>
    <cellStyle name="Heading 1 2 3 4 2 2 2 2 2 2 6" xfId="32552" xr:uid="{00000000-0005-0000-0000-0000747D0000}"/>
    <cellStyle name="Heading 1 2 3 4 2 2 2 2 2 2 7" xfId="32553" xr:uid="{00000000-0005-0000-0000-0000757D0000}"/>
    <cellStyle name="Heading 1 2 3 4 2 2 2 2 2 3" xfId="32554" xr:uid="{00000000-0005-0000-0000-0000767D0000}"/>
    <cellStyle name="Heading 1 2 3 4 2 2 2 2 2 3 2" xfId="32555" xr:uid="{00000000-0005-0000-0000-0000777D0000}"/>
    <cellStyle name="Heading 1 2 3 4 2 2 2 2 2 3 3" xfId="32556" xr:uid="{00000000-0005-0000-0000-0000787D0000}"/>
    <cellStyle name="Heading 1 2 3 4 2 2 2 2 2 3 3 2" xfId="32557" xr:uid="{00000000-0005-0000-0000-0000797D0000}"/>
    <cellStyle name="Heading 1 2 3 4 2 2 2 2 2 3 4" xfId="32558" xr:uid="{00000000-0005-0000-0000-00007A7D0000}"/>
    <cellStyle name="Heading 1 2 3 4 2 2 2 2 2 4" xfId="32559" xr:uid="{00000000-0005-0000-0000-00007B7D0000}"/>
    <cellStyle name="Heading 1 2 3 4 2 2 2 2 2 4 2" xfId="32560" xr:uid="{00000000-0005-0000-0000-00007C7D0000}"/>
    <cellStyle name="Heading 1 2 3 4 2 2 2 2 2 4 2 2" xfId="32561" xr:uid="{00000000-0005-0000-0000-00007D7D0000}"/>
    <cellStyle name="Heading 1 2 3 4 2 2 2 2 2 5" xfId="32562" xr:uid="{00000000-0005-0000-0000-00007E7D0000}"/>
    <cellStyle name="Heading 1 2 3 4 2 2 2 2 2 6" xfId="32563" xr:uid="{00000000-0005-0000-0000-00007F7D0000}"/>
    <cellStyle name="Heading 1 2 3 4 2 2 2 2 2 7" xfId="32564" xr:uid="{00000000-0005-0000-0000-0000807D0000}"/>
    <cellStyle name="Heading 1 2 3 4 2 2 2 2 2 8" xfId="32565" xr:uid="{00000000-0005-0000-0000-0000817D0000}"/>
    <cellStyle name="Heading 1 2 3 4 2 2 2 2 3" xfId="32566" xr:uid="{00000000-0005-0000-0000-0000827D0000}"/>
    <cellStyle name="Heading 1 2 3 4 2 2 2 2 3 2" xfId="32567" xr:uid="{00000000-0005-0000-0000-0000837D0000}"/>
    <cellStyle name="Heading 1 2 3 4 2 2 2 2 3 2 2" xfId="32568" xr:uid="{00000000-0005-0000-0000-0000847D0000}"/>
    <cellStyle name="Heading 1 2 3 4 2 2 2 2 3 2 3" xfId="32569" xr:uid="{00000000-0005-0000-0000-0000857D0000}"/>
    <cellStyle name="Heading 1 2 3 4 2 2 2 2 3 2 3 2" xfId="32570" xr:uid="{00000000-0005-0000-0000-0000867D0000}"/>
    <cellStyle name="Heading 1 2 3 4 2 2 2 2 3 2 4" xfId="32571" xr:uid="{00000000-0005-0000-0000-0000877D0000}"/>
    <cellStyle name="Heading 1 2 3 4 2 2 2 2 3 3" xfId="32572" xr:uid="{00000000-0005-0000-0000-0000887D0000}"/>
    <cellStyle name="Heading 1 2 3 4 2 2 2 2 3 3 2" xfId="32573" xr:uid="{00000000-0005-0000-0000-0000897D0000}"/>
    <cellStyle name="Heading 1 2 3 4 2 2 2 2 3 3 2 2" xfId="32574" xr:uid="{00000000-0005-0000-0000-00008A7D0000}"/>
    <cellStyle name="Heading 1 2 3 4 2 2 2 2 3 4" xfId="32575" xr:uid="{00000000-0005-0000-0000-00008B7D0000}"/>
    <cellStyle name="Heading 1 2 3 4 2 2 2 2 3 5" xfId="32576" xr:uid="{00000000-0005-0000-0000-00008C7D0000}"/>
    <cellStyle name="Heading 1 2 3 4 2 2 2 2 3 6" xfId="32577" xr:uid="{00000000-0005-0000-0000-00008D7D0000}"/>
    <cellStyle name="Heading 1 2 3 4 2 2 2 2 3 7" xfId="32578" xr:uid="{00000000-0005-0000-0000-00008E7D0000}"/>
    <cellStyle name="Heading 1 2 3 4 2 2 2 2 4" xfId="32579" xr:uid="{00000000-0005-0000-0000-00008F7D0000}"/>
    <cellStyle name="Heading 1 2 3 4 2 2 2 2 4 2" xfId="32580" xr:uid="{00000000-0005-0000-0000-0000907D0000}"/>
    <cellStyle name="Heading 1 2 3 4 2 2 2 2 4 3" xfId="32581" xr:uid="{00000000-0005-0000-0000-0000917D0000}"/>
    <cellStyle name="Heading 1 2 3 4 2 2 2 2 4 3 2" xfId="32582" xr:uid="{00000000-0005-0000-0000-0000927D0000}"/>
    <cellStyle name="Heading 1 2 3 4 2 2 2 2 5" xfId="32583" xr:uid="{00000000-0005-0000-0000-0000937D0000}"/>
    <cellStyle name="Heading 1 2 3 4 2 2 2 3" xfId="32584" xr:uid="{00000000-0005-0000-0000-0000947D0000}"/>
    <cellStyle name="Heading 1 2 3 4 2 2 2 3 2" xfId="32585" xr:uid="{00000000-0005-0000-0000-0000957D0000}"/>
    <cellStyle name="Heading 1 2 3 4 2 2 2 3 2 2" xfId="32586" xr:uid="{00000000-0005-0000-0000-0000967D0000}"/>
    <cellStyle name="Heading 1 2 3 4 2 2 2 3 2 2 2" xfId="32587" xr:uid="{00000000-0005-0000-0000-0000977D0000}"/>
    <cellStyle name="Heading 1 2 3 4 2 2 2 3 2 2 3" xfId="32588" xr:uid="{00000000-0005-0000-0000-0000987D0000}"/>
    <cellStyle name="Heading 1 2 3 4 2 2 2 3 2 2 3 2" xfId="32589" xr:uid="{00000000-0005-0000-0000-0000997D0000}"/>
    <cellStyle name="Heading 1 2 3 4 2 2 2 3 2 2 4" xfId="32590" xr:uid="{00000000-0005-0000-0000-00009A7D0000}"/>
    <cellStyle name="Heading 1 2 3 4 2 2 2 3 2 3" xfId="32591" xr:uid="{00000000-0005-0000-0000-00009B7D0000}"/>
    <cellStyle name="Heading 1 2 3 4 2 2 2 3 2 3 2" xfId="32592" xr:uid="{00000000-0005-0000-0000-00009C7D0000}"/>
    <cellStyle name="Heading 1 2 3 4 2 2 2 3 2 3 2 2" xfId="32593" xr:uid="{00000000-0005-0000-0000-00009D7D0000}"/>
    <cellStyle name="Heading 1 2 3 4 2 2 2 3 2 4" xfId="32594" xr:uid="{00000000-0005-0000-0000-00009E7D0000}"/>
    <cellStyle name="Heading 1 2 3 4 2 2 2 3 2 5" xfId="32595" xr:uid="{00000000-0005-0000-0000-00009F7D0000}"/>
    <cellStyle name="Heading 1 2 3 4 2 2 2 3 2 6" xfId="32596" xr:uid="{00000000-0005-0000-0000-0000A07D0000}"/>
    <cellStyle name="Heading 1 2 3 4 2 2 2 3 2 7" xfId="32597" xr:uid="{00000000-0005-0000-0000-0000A17D0000}"/>
    <cellStyle name="Heading 1 2 3 4 2 2 2 3 3" xfId="32598" xr:uid="{00000000-0005-0000-0000-0000A27D0000}"/>
    <cellStyle name="Heading 1 2 3 4 2 2 2 3 3 2" xfId="32599" xr:uid="{00000000-0005-0000-0000-0000A37D0000}"/>
    <cellStyle name="Heading 1 2 3 4 2 2 2 3 3 3" xfId="32600" xr:uid="{00000000-0005-0000-0000-0000A47D0000}"/>
    <cellStyle name="Heading 1 2 3 4 2 2 2 3 3 3 2" xfId="32601" xr:uid="{00000000-0005-0000-0000-0000A57D0000}"/>
    <cellStyle name="Heading 1 2 3 4 2 2 2 3 3 4" xfId="32602" xr:uid="{00000000-0005-0000-0000-0000A67D0000}"/>
    <cellStyle name="Heading 1 2 3 4 2 2 2 3 4" xfId="32603" xr:uid="{00000000-0005-0000-0000-0000A77D0000}"/>
    <cellStyle name="Heading 1 2 3 4 2 2 2 3 4 2" xfId="32604" xr:uid="{00000000-0005-0000-0000-0000A87D0000}"/>
    <cellStyle name="Heading 1 2 3 4 2 2 2 3 4 2 2" xfId="32605" xr:uid="{00000000-0005-0000-0000-0000A97D0000}"/>
    <cellStyle name="Heading 1 2 3 4 2 2 2 3 5" xfId="32606" xr:uid="{00000000-0005-0000-0000-0000AA7D0000}"/>
    <cellStyle name="Heading 1 2 3 4 2 2 2 3 6" xfId="32607" xr:uid="{00000000-0005-0000-0000-0000AB7D0000}"/>
    <cellStyle name="Heading 1 2 3 4 2 2 2 3 7" xfId="32608" xr:uid="{00000000-0005-0000-0000-0000AC7D0000}"/>
    <cellStyle name="Heading 1 2 3 4 2 2 2 3 8" xfId="32609" xr:uid="{00000000-0005-0000-0000-0000AD7D0000}"/>
    <cellStyle name="Heading 1 2 3 4 2 2 2 4" xfId="32610" xr:uid="{00000000-0005-0000-0000-0000AE7D0000}"/>
    <cellStyle name="Heading 1 2 3 4 2 2 2 4 2" xfId="32611" xr:uid="{00000000-0005-0000-0000-0000AF7D0000}"/>
    <cellStyle name="Heading 1 2 3 4 2 2 2 4 2 2" xfId="32612" xr:uid="{00000000-0005-0000-0000-0000B07D0000}"/>
    <cellStyle name="Heading 1 2 3 4 2 2 2 4 2 3" xfId="32613" xr:uid="{00000000-0005-0000-0000-0000B17D0000}"/>
    <cellStyle name="Heading 1 2 3 4 2 2 2 4 2 3 2" xfId="32614" xr:uid="{00000000-0005-0000-0000-0000B27D0000}"/>
    <cellStyle name="Heading 1 2 3 4 2 2 2 4 2 4" xfId="32615" xr:uid="{00000000-0005-0000-0000-0000B37D0000}"/>
    <cellStyle name="Heading 1 2 3 4 2 2 2 4 3" xfId="32616" xr:uid="{00000000-0005-0000-0000-0000B47D0000}"/>
    <cellStyle name="Heading 1 2 3 4 2 2 2 4 3 2" xfId="32617" xr:uid="{00000000-0005-0000-0000-0000B57D0000}"/>
    <cellStyle name="Heading 1 2 3 4 2 2 2 4 3 2 2" xfId="32618" xr:uid="{00000000-0005-0000-0000-0000B67D0000}"/>
    <cellStyle name="Heading 1 2 3 4 2 2 2 4 4" xfId="32619" xr:uid="{00000000-0005-0000-0000-0000B77D0000}"/>
    <cellStyle name="Heading 1 2 3 4 2 2 2 4 5" xfId="32620" xr:uid="{00000000-0005-0000-0000-0000B87D0000}"/>
    <cellStyle name="Heading 1 2 3 4 2 2 2 4 6" xfId="32621" xr:uid="{00000000-0005-0000-0000-0000B97D0000}"/>
    <cellStyle name="Heading 1 2 3 4 2 2 2 4 7" xfId="32622" xr:uid="{00000000-0005-0000-0000-0000BA7D0000}"/>
    <cellStyle name="Heading 1 2 3 4 2 2 2 5" xfId="32623" xr:uid="{00000000-0005-0000-0000-0000BB7D0000}"/>
    <cellStyle name="Heading 1 2 3 4 2 2 2 5 2" xfId="32624" xr:uid="{00000000-0005-0000-0000-0000BC7D0000}"/>
    <cellStyle name="Heading 1 2 3 4 2 2 2 5 3" xfId="32625" xr:uid="{00000000-0005-0000-0000-0000BD7D0000}"/>
    <cellStyle name="Heading 1 2 3 4 2 2 2 5 3 2" xfId="32626" xr:uid="{00000000-0005-0000-0000-0000BE7D0000}"/>
    <cellStyle name="Heading 1 2 3 4 2 2 2 6" xfId="32627" xr:uid="{00000000-0005-0000-0000-0000BF7D0000}"/>
    <cellStyle name="Heading 1 2 3 4 2 2 2 7" xfId="32628" xr:uid="{00000000-0005-0000-0000-0000C07D0000}"/>
    <cellStyle name="Heading 1 2 3 4 2 2 2 8" xfId="32629" xr:uid="{00000000-0005-0000-0000-0000C17D0000}"/>
    <cellStyle name="Heading 1 2 3 4 2 2 2 9" xfId="32630" xr:uid="{00000000-0005-0000-0000-0000C27D0000}"/>
    <cellStyle name="Heading 1 2 3 4 2 2 3" xfId="32631" xr:uid="{00000000-0005-0000-0000-0000C37D0000}"/>
    <cellStyle name="Heading 1 2 3 4 2 2 3 2" xfId="32632" xr:uid="{00000000-0005-0000-0000-0000C47D0000}"/>
    <cellStyle name="Heading 1 2 3 4 2 2 3 2 2" xfId="32633" xr:uid="{00000000-0005-0000-0000-0000C57D0000}"/>
    <cellStyle name="Heading 1 2 3 4 2 2 3 2 2 2" xfId="32634" xr:uid="{00000000-0005-0000-0000-0000C67D0000}"/>
    <cellStyle name="Heading 1 2 3 4 2 2 3 2 2 2 2" xfId="32635" xr:uid="{00000000-0005-0000-0000-0000C77D0000}"/>
    <cellStyle name="Heading 1 2 3 4 2 2 3 2 2 2 3" xfId="32636" xr:uid="{00000000-0005-0000-0000-0000C87D0000}"/>
    <cellStyle name="Heading 1 2 3 4 2 2 3 2 2 2 3 2" xfId="32637" xr:uid="{00000000-0005-0000-0000-0000C97D0000}"/>
    <cellStyle name="Heading 1 2 3 4 2 2 3 2 2 2 4" xfId="32638" xr:uid="{00000000-0005-0000-0000-0000CA7D0000}"/>
    <cellStyle name="Heading 1 2 3 4 2 2 3 2 2 3" xfId="32639" xr:uid="{00000000-0005-0000-0000-0000CB7D0000}"/>
    <cellStyle name="Heading 1 2 3 4 2 2 3 2 2 3 2" xfId="32640" xr:uid="{00000000-0005-0000-0000-0000CC7D0000}"/>
    <cellStyle name="Heading 1 2 3 4 2 2 3 2 2 3 2 2" xfId="32641" xr:uid="{00000000-0005-0000-0000-0000CD7D0000}"/>
    <cellStyle name="Heading 1 2 3 4 2 2 3 2 2 4" xfId="32642" xr:uid="{00000000-0005-0000-0000-0000CE7D0000}"/>
    <cellStyle name="Heading 1 2 3 4 2 2 3 2 2 5" xfId="32643" xr:uid="{00000000-0005-0000-0000-0000CF7D0000}"/>
    <cellStyle name="Heading 1 2 3 4 2 2 3 2 2 6" xfId="32644" xr:uid="{00000000-0005-0000-0000-0000D07D0000}"/>
    <cellStyle name="Heading 1 2 3 4 2 2 3 2 2 7" xfId="32645" xr:uid="{00000000-0005-0000-0000-0000D17D0000}"/>
    <cellStyle name="Heading 1 2 3 4 2 2 3 2 3" xfId="32646" xr:uid="{00000000-0005-0000-0000-0000D27D0000}"/>
    <cellStyle name="Heading 1 2 3 4 2 2 3 2 3 2" xfId="32647" xr:uid="{00000000-0005-0000-0000-0000D37D0000}"/>
    <cellStyle name="Heading 1 2 3 4 2 2 3 2 3 3" xfId="32648" xr:uid="{00000000-0005-0000-0000-0000D47D0000}"/>
    <cellStyle name="Heading 1 2 3 4 2 2 3 2 3 3 2" xfId="32649" xr:uid="{00000000-0005-0000-0000-0000D57D0000}"/>
    <cellStyle name="Heading 1 2 3 4 2 2 3 2 3 4" xfId="32650" xr:uid="{00000000-0005-0000-0000-0000D67D0000}"/>
    <cellStyle name="Heading 1 2 3 4 2 2 3 2 4" xfId="32651" xr:uid="{00000000-0005-0000-0000-0000D77D0000}"/>
    <cellStyle name="Heading 1 2 3 4 2 2 3 2 4 2" xfId="32652" xr:uid="{00000000-0005-0000-0000-0000D87D0000}"/>
    <cellStyle name="Heading 1 2 3 4 2 2 3 2 4 2 2" xfId="32653" xr:uid="{00000000-0005-0000-0000-0000D97D0000}"/>
    <cellStyle name="Heading 1 2 3 4 2 2 3 2 5" xfId="32654" xr:uid="{00000000-0005-0000-0000-0000DA7D0000}"/>
    <cellStyle name="Heading 1 2 3 4 2 2 3 2 6" xfId="32655" xr:uid="{00000000-0005-0000-0000-0000DB7D0000}"/>
    <cellStyle name="Heading 1 2 3 4 2 2 3 2 7" xfId="32656" xr:uid="{00000000-0005-0000-0000-0000DC7D0000}"/>
    <cellStyle name="Heading 1 2 3 4 2 2 3 2 8" xfId="32657" xr:uid="{00000000-0005-0000-0000-0000DD7D0000}"/>
    <cellStyle name="Heading 1 2 3 4 2 2 3 3" xfId="32658" xr:uid="{00000000-0005-0000-0000-0000DE7D0000}"/>
    <cellStyle name="Heading 1 2 3 4 2 2 3 3 2" xfId="32659" xr:uid="{00000000-0005-0000-0000-0000DF7D0000}"/>
    <cellStyle name="Heading 1 2 3 4 2 2 3 3 2 2" xfId="32660" xr:uid="{00000000-0005-0000-0000-0000E07D0000}"/>
    <cellStyle name="Heading 1 2 3 4 2 2 3 3 2 3" xfId="32661" xr:uid="{00000000-0005-0000-0000-0000E17D0000}"/>
    <cellStyle name="Heading 1 2 3 4 2 2 3 3 2 3 2" xfId="32662" xr:uid="{00000000-0005-0000-0000-0000E27D0000}"/>
    <cellStyle name="Heading 1 2 3 4 2 2 3 3 2 4" xfId="32663" xr:uid="{00000000-0005-0000-0000-0000E37D0000}"/>
    <cellStyle name="Heading 1 2 3 4 2 2 3 3 3" xfId="32664" xr:uid="{00000000-0005-0000-0000-0000E47D0000}"/>
    <cellStyle name="Heading 1 2 3 4 2 2 3 3 3 2" xfId="32665" xr:uid="{00000000-0005-0000-0000-0000E57D0000}"/>
    <cellStyle name="Heading 1 2 3 4 2 2 3 3 3 2 2" xfId="32666" xr:uid="{00000000-0005-0000-0000-0000E67D0000}"/>
    <cellStyle name="Heading 1 2 3 4 2 2 3 3 4" xfId="32667" xr:uid="{00000000-0005-0000-0000-0000E77D0000}"/>
    <cellStyle name="Heading 1 2 3 4 2 2 3 3 5" xfId="32668" xr:uid="{00000000-0005-0000-0000-0000E87D0000}"/>
    <cellStyle name="Heading 1 2 3 4 2 2 3 3 6" xfId="32669" xr:uid="{00000000-0005-0000-0000-0000E97D0000}"/>
    <cellStyle name="Heading 1 2 3 4 2 2 3 3 7" xfId="32670" xr:uid="{00000000-0005-0000-0000-0000EA7D0000}"/>
    <cellStyle name="Heading 1 2 3 4 2 2 3 4" xfId="32671" xr:uid="{00000000-0005-0000-0000-0000EB7D0000}"/>
    <cellStyle name="Heading 1 2 3 4 2 2 3 4 2" xfId="32672" xr:uid="{00000000-0005-0000-0000-0000EC7D0000}"/>
    <cellStyle name="Heading 1 2 3 4 2 2 3 4 3" xfId="32673" xr:uid="{00000000-0005-0000-0000-0000ED7D0000}"/>
    <cellStyle name="Heading 1 2 3 4 2 2 3 4 3 2" xfId="32674" xr:uid="{00000000-0005-0000-0000-0000EE7D0000}"/>
    <cellStyle name="Heading 1 2 3 4 2 2 3 5" xfId="32675" xr:uid="{00000000-0005-0000-0000-0000EF7D0000}"/>
    <cellStyle name="Heading 1 2 3 4 2 2 4" xfId="32676" xr:uid="{00000000-0005-0000-0000-0000F07D0000}"/>
    <cellStyle name="Heading 1 2 3 4 2 2 4 2" xfId="32677" xr:uid="{00000000-0005-0000-0000-0000F17D0000}"/>
    <cellStyle name="Heading 1 2 3 4 2 2 4 2 2" xfId="32678" xr:uid="{00000000-0005-0000-0000-0000F27D0000}"/>
    <cellStyle name="Heading 1 2 3 4 2 2 4 2 2 2" xfId="32679" xr:uid="{00000000-0005-0000-0000-0000F37D0000}"/>
    <cellStyle name="Heading 1 2 3 4 2 2 4 2 2 2 2" xfId="32680" xr:uid="{00000000-0005-0000-0000-0000F47D0000}"/>
    <cellStyle name="Heading 1 2 3 4 2 2 4 2 2 2 2 2" xfId="32681" xr:uid="{00000000-0005-0000-0000-0000F57D0000}"/>
    <cellStyle name="Heading 1 2 3 4 2 2 4 2 2 2 2 3" xfId="32682" xr:uid="{00000000-0005-0000-0000-0000F67D0000}"/>
    <cellStyle name="Heading 1 2 3 4 2 2 4 2 2 2 2 3 2" xfId="32683" xr:uid="{00000000-0005-0000-0000-0000F77D0000}"/>
    <cellStyle name="Heading 1 2 3 4 2 2 4 2 2 2 2 4" xfId="32684" xr:uid="{00000000-0005-0000-0000-0000F87D0000}"/>
    <cellStyle name="Heading 1 2 3 4 2 2 4 2 2 2 3" xfId="32685" xr:uid="{00000000-0005-0000-0000-0000F97D0000}"/>
    <cellStyle name="Heading 1 2 3 4 2 2 4 2 2 2 3 2" xfId="32686" xr:uid="{00000000-0005-0000-0000-0000FA7D0000}"/>
    <cellStyle name="Heading 1 2 3 4 2 2 4 2 2 2 3 2 2" xfId="32687" xr:uid="{00000000-0005-0000-0000-0000FB7D0000}"/>
    <cellStyle name="Heading 1 2 3 4 2 2 4 2 2 2 4" xfId="32688" xr:uid="{00000000-0005-0000-0000-0000FC7D0000}"/>
    <cellStyle name="Heading 1 2 3 4 2 2 4 2 2 2 5" xfId="32689" xr:uid="{00000000-0005-0000-0000-0000FD7D0000}"/>
    <cellStyle name="Heading 1 2 3 4 2 2 4 2 2 2 6" xfId="32690" xr:uid="{00000000-0005-0000-0000-0000FE7D0000}"/>
    <cellStyle name="Heading 1 2 3 4 2 2 4 2 2 2 7" xfId="32691" xr:uid="{00000000-0005-0000-0000-0000FF7D0000}"/>
    <cellStyle name="Heading 1 2 3 4 2 2 4 2 2 3" xfId="32692" xr:uid="{00000000-0005-0000-0000-0000007E0000}"/>
    <cellStyle name="Heading 1 2 3 4 2 2 4 2 2 3 2" xfId="32693" xr:uid="{00000000-0005-0000-0000-0000017E0000}"/>
    <cellStyle name="Heading 1 2 3 4 2 2 4 2 2 3 3" xfId="32694" xr:uid="{00000000-0005-0000-0000-0000027E0000}"/>
    <cellStyle name="Heading 1 2 3 4 2 2 4 2 2 3 3 2" xfId="32695" xr:uid="{00000000-0005-0000-0000-0000037E0000}"/>
    <cellStyle name="Heading 1 2 3 4 2 2 4 2 2 3 4" xfId="32696" xr:uid="{00000000-0005-0000-0000-0000047E0000}"/>
    <cellStyle name="Heading 1 2 3 4 2 2 4 2 2 4" xfId="32697" xr:uid="{00000000-0005-0000-0000-0000057E0000}"/>
    <cellStyle name="Heading 1 2 3 4 2 2 4 2 2 4 2" xfId="32698" xr:uid="{00000000-0005-0000-0000-0000067E0000}"/>
    <cellStyle name="Heading 1 2 3 4 2 2 4 2 2 4 2 2" xfId="32699" xr:uid="{00000000-0005-0000-0000-0000077E0000}"/>
    <cellStyle name="Heading 1 2 3 4 2 2 4 2 2 5" xfId="32700" xr:uid="{00000000-0005-0000-0000-0000087E0000}"/>
    <cellStyle name="Heading 1 2 3 4 2 2 4 2 2 6" xfId="32701" xr:uid="{00000000-0005-0000-0000-0000097E0000}"/>
    <cellStyle name="Heading 1 2 3 4 2 2 4 2 2 7" xfId="32702" xr:uid="{00000000-0005-0000-0000-00000A7E0000}"/>
    <cellStyle name="Heading 1 2 3 4 2 2 4 2 2 8" xfId="32703" xr:uid="{00000000-0005-0000-0000-00000B7E0000}"/>
    <cellStyle name="Heading 1 2 3 4 2 2 4 2 3" xfId="32704" xr:uid="{00000000-0005-0000-0000-00000C7E0000}"/>
    <cellStyle name="Heading 1 2 3 4 2 2 4 2 3 2" xfId="32705" xr:uid="{00000000-0005-0000-0000-00000D7E0000}"/>
    <cellStyle name="Heading 1 2 3 4 2 2 4 2 3 2 2" xfId="32706" xr:uid="{00000000-0005-0000-0000-00000E7E0000}"/>
    <cellStyle name="Heading 1 2 3 4 2 2 4 2 3 2 3" xfId="32707" xr:uid="{00000000-0005-0000-0000-00000F7E0000}"/>
    <cellStyle name="Heading 1 2 3 4 2 2 4 2 3 2 3 2" xfId="32708" xr:uid="{00000000-0005-0000-0000-0000107E0000}"/>
    <cellStyle name="Heading 1 2 3 4 2 2 4 2 3 2 4" xfId="32709" xr:uid="{00000000-0005-0000-0000-0000117E0000}"/>
    <cellStyle name="Heading 1 2 3 4 2 2 4 2 3 3" xfId="32710" xr:uid="{00000000-0005-0000-0000-0000127E0000}"/>
    <cellStyle name="Heading 1 2 3 4 2 2 4 2 3 3 2" xfId="32711" xr:uid="{00000000-0005-0000-0000-0000137E0000}"/>
    <cellStyle name="Heading 1 2 3 4 2 2 4 2 3 3 2 2" xfId="32712" xr:uid="{00000000-0005-0000-0000-0000147E0000}"/>
    <cellStyle name="Heading 1 2 3 4 2 2 4 2 3 4" xfId="32713" xr:uid="{00000000-0005-0000-0000-0000157E0000}"/>
    <cellStyle name="Heading 1 2 3 4 2 2 4 2 3 5" xfId="32714" xr:uid="{00000000-0005-0000-0000-0000167E0000}"/>
    <cellStyle name="Heading 1 2 3 4 2 2 4 2 3 6" xfId="32715" xr:uid="{00000000-0005-0000-0000-0000177E0000}"/>
    <cellStyle name="Heading 1 2 3 4 2 2 4 2 3 7" xfId="32716" xr:uid="{00000000-0005-0000-0000-0000187E0000}"/>
    <cellStyle name="Heading 1 2 3 4 2 2 4 2 4" xfId="32717" xr:uid="{00000000-0005-0000-0000-0000197E0000}"/>
    <cellStyle name="Heading 1 2 3 4 2 2 4 2 4 2" xfId="32718" xr:uid="{00000000-0005-0000-0000-00001A7E0000}"/>
    <cellStyle name="Heading 1 2 3 4 2 2 4 2 4 3" xfId="32719" xr:uid="{00000000-0005-0000-0000-00001B7E0000}"/>
    <cellStyle name="Heading 1 2 3 4 2 2 4 2 4 3 2" xfId="32720" xr:uid="{00000000-0005-0000-0000-00001C7E0000}"/>
    <cellStyle name="Heading 1 2 3 4 2 2 4 2 5" xfId="32721" xr:uid="{00000000-0005-0000-0000-00001D7E0000}"/>
    <cellStyle name="Heading 1 2 3 4 2 2 4 3" xfId="32722" xr:uid="{00000000-0005-0000-0000-00001E7E0000}"/>
    <cellStyle name="Heading 1 2 3 4 2 2 4 3 2" xfId="32723" xr:uid="{00000000-0005-0000-0000-00001F7E0000}"/>
    <cellStyle name="Heading 1 2 3 4 2 2 4 3 2 2" xfId="32724" xr:uid="{00000000-0005-0000-0000-0000207E0000}"/>
    <cellStyle name="Heading 1 2 3 4 2 2 4 3 2 2 2" xfId="32725" xr:uid="{00000000-0005-0000-0000-0000217E0000}"/>
    <cellStyle name="Heading 1 2 3 4 2 2 4 3 2 2 3" xfId="32726" xr:uid="{00000000-0005-0000-0000-0000227E0000}"/>
    <cellStyle name="Heading 1 2 3 4 2 2 4 3 2 2 3 2" xfId="32727" xr:uid="{00000000-0005-0000-0000-0000237E0000}"/>
    <cellStyle name="Heading 1 2 3 4 2 2 4 3 2 2 4" xfId="32728" xr:uid="{00000000-0005-0000-0000-0000247E0000}"/>
    <cellStyle name="Heading 1 2 3 4 2 2 4 3 2 3" xfId="32729" xr:uid="{00000000-0005-0000-0000-0000257E0000}"/>
    <cellStyle name="Heading 1 2 3 4 2 2 4 3 2 3 2" xfId="32730" xr:uid="{00000000-0005-0000-0000-0000267E0000}"/>
    <cellStyle name="Heading 1 2 3 4 2 2 4 3 2 3 2 2" xfId="32731" xr:uid="{00000000-0005-0000-0000-0000277E0000}"/>
    <cellStyle name="Heading 1 2 3 4 2 2 4 3 2 4" xfId="32732" xr:uid="{00000000-0005-0000-0000-0000287E0000}"/>
    <cellStyle name="Heading 1 2 3 4 2 2 4 3 2 5" xfId="32733" xr:uid="{00000000-0005-0000-0000-0000297E0000}"/>
    <cellStyle name="Heading 1 2 3 4 2 2 4 3 2 6" xfId="32734" xr:uid="{00000000-0005-0000-0000-00002A7E0000}"/>
    <cellStyle name="Heading 1 2 3 4 2 2 4 3 2 7" xfId="32735" xr:uid="{00000000-0005-0000-0000-00002B7E0000}"/>
    <cellStyle name="Heading 1 2 3 4 2 2 4 3 3" xfId="32736" xr:uid="{00000000-0005-0000-0000-00002C7E0000}"/>
    <cellStyle name="Heading 1 2 3 4 2 2 4 3 3 2" xfId="32737" xr:uid="{00000000-0005-0000-0000-00002D7E0000}"/>
    <cellStyle name="Heading 1 2 3 4 2 2 4 3 3 3" xfId="32738" xr:uid="{00000000-0005-0000-0000-00002E7E0000}"/>
    <cellStyle name="Heading 1 2 3 4 2 2 4 3 3 3 2" xfId="32739" xr:uid="{00000000-0005-0000-0000-00002F7E0000}"/>
    <cellStyle name="Heading 1 2 3 4 2 2 4 3 3 4" xfId="32740" xr:uid="{00000000-0005-0000-0000-0000307E0000}"/>
    <cellStyle name="Heading 1 2 3 4 2 2 4 3 4" xfId="32741" xr:uid="{00000000-0005-0000-0000-0000317E0000}"/>
    <cellStyle name="Heading 1 2 3 4 2 2 4 3 4 2" xfId="32742" xr:uid="{00000000-0005-0000-0000-0000327E0000}"/>
    <cellStyle name="Heading 1 2 3 4 2 2 4 3 4 2 2" xfId="32743" xr:uid="{00000000-0005-0000-0000-0000337E0000}"/>
    <cellStyle name="Heading 1 2 3 4 2 2 4 3 5" xfId="32744" xr:uid="{00000000-0005-0000-0000-0000347E0000}"/>
    <cellStyle name="Heading 1 2 3 4 2 2 4 3 6" xfId="32745" xr:uid="{00000000-0005-0000-0000-0000357E0000}"/>
    <cellStyle name="Heading 1 2 3 4 2 2 4 3 7" xfId="32746" xr:uid="{00000000-0005-0000-0000-0000367E0000}"/>
    <cellStyle name="Heading 1 2 3 4 2 2 4 3 8" xfId="32747" xr:uid="{00000000-0005-0000-0000-0000377E0000}"/>
    <cellStyle name="Heading 1 2 3 4 2 2 4 4" xfId="32748" xr:uid="{00000000-0005-0000-0000-0000387E0000}"/>
    <cellStyle name="Heading 1 2 3 4 2 2 4 4 2" xfId="32749" xr:uid="{00000000-0005-0000-0000-0000397E0000}"/>
    <cellStyle name="Heading 1 2 3 4 2 2 4 4 2 2" xfId="32750" xr:uid="{00000000-0005-0000-0000-00003A7E0000}"/>
    <cellStyle name="Heading 1 2 3 4 2 2 4 4 2 3" xfId="32751" xr:uid="{00000000-0005-0000-0000-00003B7E0000}"/>
    <cellStyle name="Heading 1 2 3 4 2 2 4 4 2 3 2" xfId="32752" xr:uid="{00000000-0005-0000-0000-00003C7E0000}"/>
    <cellStyle name="Heading 1 2 3 4 2 2 4 4 2 4" xfId="32753" xr:uid="{00000000-0005-0000-0000-00003D7E0000}"/>
    <cellStyle name="Heading 1 2 3 4 2 2 4 4 3" xfId="32754" xr:uid="{00000000-0005-0000-0000-00003E7E0000}"/>
    <cellStyle name="Heading 1 2 3 4 2 2 4 4 3 2" xfId="32755" xr:uid="{00000000-0005-0000-0000-00003F7E0000}"/>
    <cellStyle name="Heading 1 2 3 4 2 2 4 4 3 2 2" xfId="32756" xr:uid="{00000000-0005-0000-0000-0000407E0000}"/>
    <cellStyle name="Heading 1 2 3 4 2 2 4 4 4" xfId="32757" xr:uid="{00000000-0005-0000-0000-0000417E0000}"/>
    <cellStyle name="Heading 1 2 3 4 2 2 4 4 5" xfId="32758" xr:uid="{00000000-0005-0000-0000-0000427E0000}"/>
    <cellStyle name="Heading 1 2 3 4 2 2 4 4 6" xfId="32759" xr:uid="{00000000-0005-0000-0000-0000437E0000}"/>
    <cellStyle name="Heading 1 2 3 4 2 2 4 4 7" xfId="32760" xr:uid="{00000000-0005-0000-0000-0000447E0000}"/>
    <cellStyle name="Heading 1 2 3 4 2 2 4 5" xfId="32761" xr:uid="{00000000-0005-0000-0000-0000457E0000}"/>
    <cellStyle name="Heading 1 2 3 4 2 2 4 5 2" xfId="32762" xr:uid="{00000000-0005-0000-0000-0000467E0000}"/>
    <cellStyle name="Heading 1 2 3 4 2 2 4 5 3" xfId="32763" xr:uid="{00000000-0005-0000-0000-0000477E0000}"/>
    <cellStyle name="Heading 1 2 3 4 2 2 4 5 3 2" xfId="32764" xr:uid="{00000000-0005-0000-0000-0000487E0000}"/>
    <cellStyle name="Heading 1 2 3 4 2 2 4 6" xfId="32765" xr:uid="{00000000-0005-0000-0000-0000497E0000}"/>
    <cellStyle name="Heading 1 2 3 4 2 2 4 7" xfId="32766" xr:uid="{00000000-0005-0000-0000-00004A7E0000}"/>
    <cellStyle name="Heading 1 2 3 4 2 2 4 8" xfId="32767" xr:uid="{00000000-0005-0000-0000-00004B7E0000}"/>
    <cellStyle name="Heading 1 2 3 4 2 2 4 9" xfId="32768" xr:uid="{00000000-0005-0000-0000-00004C7E0000}"/>
    <cellStyle name="Heading 1 2 3 4 2 2 5" xfId="32769" xr:uid="{00000000-0005-0000-0000-00004D7E0000}"/>
    <cellStyle name="Heading 1 2 3 4 2 2 5 2" xfId="32770" xr:uid="{00000000-0005-0000-0000-00004E7E0000}"/>
    <cellStyle name="Heading 1 2 3 4 2 2 5 2 2" xfId="32771" xr:uid="{00000000-0005-0000-0000-00004F7E0000}"/>
    <cellStyle name="Heading 1 2 3 4 2 2 5 2 2 2" xfId="32772" xr:uid="{00000000-0005-0000-0000-0000507E0000}"/>
    <cellStyle name="Heading 1 2 3 4 2 2 5 2 2 3" xfId="32773" xr:uid="{00000000-0005-0000-0000-0000517E0000}"/>
    <cellStyle name="Heading 1 2 3 4 2 2 5 2 2 3 2" xfId="32774" xr:uid="{00000000-0005-0000-0000-0000527E0000}"/>
    <cellStyle name="Heading 1 2 3 4 2 2 5 2 2 4" xfId="32775" xr:uid="{00000000-0005-0000-0000-0000537E0000}"/>
    <cellStyle name="Heading 1 2 3 4 2 2 5 2 3" xfId="32776" xr:uid="{00000000-0005-0000-0000-0000547E0000}"/>
    <cellStyle name="Heading 1 2 3 4 2 2 5 2 3 2" xfId="32777" xr:uid="{00000000-0005-0000-0000-0000557E0000}"/>
    <cellStyle name="Heading 1 2 3 4 2 2 5 2 3 2 2" xfId="32778" xr:uid="{00000000-0005-0000-0000-0000567E0000}"/>
    <cellStyle name="Heading 1 2 3 4 2 2 5 2 4" xfId="32779" xr:uid="{00000000-0005-0000-0000-0000577E0000}"/>
    <cellStyle name="Heading 1 2 3 4 2 2 5 2 5" xfId="32780" xr:uid="{00000000-0005-0000-0000-0000587E0000}"/>
    <cellStyle name="Heading 1 2 3 4 2 2 5 2 6" xfId="32781" xr:uid="{00000000-0005-0000-0000-0000597E0000}"/>
    <cellStyle name="Heading 1 2 3 4 2 2 5 2 7" xfId="32782" xr:uid="{00000000-0005-0000-0000-00005A7E0000}"/>
    <cellStyle name="Heading 1 2 3 4 2 2 5 3" xfId="32783" xr:uid="{00000000-0005-0000-0000-00005B7E0000}"/>
    <cellStyle name="Heading 1 2 3 4 2 2 5 3 2" xfId="32784" xr:uid="{00000000-0005-0000-0000-00005C7E0000}"/>
    <cellStyle name="Heading 1 2 3 4 2 2 5 3 3" xfId="32785" xr:uid="{00000000-0005-0000-0000-00005D7E0000}"/>
    <cellStyle name="Heading 1 2 3 4 2 2 5 3 3 2" xfId="32786" xr:uid="{00000000-0005-0000-0000-00005E7E0000}"/>
    <cellStyle name="Heading 1 2 3 4 2 2 5 3 4" xfId="32787" xr:uid="{00000000-0005-0000-0000-00005F7E0000}"/>
    <cellStyle name="Heading 1 2 3 4 2 2 5 4" xfId="32788" xr:uid="{00000000-0005-0000-0000-0000607E0000}"/>
    <cellStyle name="Heading 1 2 3 4 2 2 5 4 2" xfId="32789" xr:uid="{00000000-0005-0000-0000-0000617E0000}"/>
    <cellStyle name="Heading 1 2 3 4 2 2 5 4 2 2" xfId="32790" xr:uid="{00000000-0005-0000-0000-0000627E0000}"/>
    <cellStyle name="Heading 1 2 3 4 2 2 5 5" xfId="32791" xr:uid="{00000000-0005-0000-0000-0000637E0000}"/>
    <cellStyle name="Heading 1 2 3 4 2 2 5 6" xfId="32792" xr:uid="{00000000-0005-0000-0000-0000647E0000}"/>
    <cellStyle name="Heading 1 2 3 4 2 2 5 7" xfId="32793" xr:uid="{00000000-0005-0000-0000-0000657E0000}"/>
    <cellStyle name="Heading 1 2 3 4 2 2 5 8" xfId="32794" xr:uid="{00000000-0005-0000-0000-0000667E0000}"/>
    <cellStyle name="Heading 1 2 3 4 2 2 6" xfId="32795" xr:uid="{00000000-0005-0000-0000-0000677E0000}"/>
    <cellStyle name="Heading 1 2 3 4 2 2 6 2" xfId="32796" xr:uid="{00000000-0005-0000-0000-0000687E0000}"/>
    <cellStyle name="Heading 1 2 3 4 2 2 6 2 2" xfId="32797" xr:uid="{00000000-0005-0000-0000-0000697E0000}"/>
    <cellStyle name="Heading 1 2 3 4 2 2 6 2 3" xfId="32798" xr:uid="{00000000-0005-0000-0000-00006A7E0000}"/>
    <cellStyle name="Heading 1 2 3 4 2 2 6 2 3 2" xfId="32799" xr:uid="{00000000-0005-0000-0000-00006B7E0000}"/>
    <cellStyle name="Heading 1 2 3 4 2 2 6 2 4" xfId="32800" xr:uid="{00000000-0005-0000-0000-00006C7E0000}"/>
    <cellStyle name="Heading 1 2 3 4 2 2 6 3" xfId="32801" xr:uid="{00000000-0005-0000-0000-00006D7E0000}"/>
    <cellStyle name="Heading 1 2 3 4 2 2 6 3 2" xfId="32802" xr:uid="{00000000-0005-0000-0000-00006E7E0000}"/>
    <cellStyle name="Heading 1 2 3 4 2 2 6 3 2 2" xfId="32803" xr:uid="{00000000-0005-0000-0000-00006F7E0000}"/>
    <cellStyle name="Heading 1 2 3 4 2 2 6 4" xfId="32804" xr:uid="{00000000-0005-0000-0000-0000707E0000}"/>
    <cellStyle name="Heading 1 2 3 4 2 2 6 5" xfId="32805" xr:uid="{00000000-0005-0000-0000-0000717E0000}"/>
    <cellStyle name="Heading 1 2 3 4 2 2 6 6" xfId="32806" xr:uid="{00000000-0005-0000-0000-0000727E0000}"/>
    <cellStyle name="Heading 1 2 3 4 2 2 6 7" xfId="32807" xr:uid="{00000000-0005-0000-0000-0000737E0000}"/>
    <cellStyle name="Heading 1 2 3 4 2 2 7" xfId="32808" xr:uid="{00000000-0005-0000-0000-0000747E0000}"/>
    <cellStyle name="Heading 1 2 3 4 2 2 7 2" xfId="32809" xr:uid="{00000000-0005-0000-0000-0000757E0000}"/>
    <cellStyle name="Heading 1 2 3 4 2 2 7 3" xfId="32810" xr:uid="{00000000-0005-0000-0000-0000767E0000}"/>
    <cellStyle name="Heading 1 2 3 4 2 2 7 3 2" xfId="32811" xr:uid="{00000000-0005-0000-0000-0000777E0000}"/>
    <cellStyle name="Heading 1 2 3 4 2 2 8" xfId="32812" xr:uid="{00000000-0005-0000-0000-0000787E0000}"/>
    <cellStyle name="Heading 1 2 3 4 2 2 9" xfId="32813" xr:uid="{00000000-0005-0000-0000-0000797E0000}"/>
    <cellStyle name="Heading 1 2 3 4 2 3" xfId="32814" xr:uid="{00000000-0005-0000-0000-00007A7E0000}"/>
    <cellStyle name="Heading 1 2 3 4 2 3 2" xfId="32815" xr:uid="{00000000-0005-0000-0000-00007B7E0000}"/>
    <cellStyle name="Heading 1 2 3 4 2 3 2 2" xfId="32816" xr:uid="{00000000-0005-0000-0000-00007C7E0000}"/>
    <cellStyle name="Heading 1 2 3 4 2 3 2 2 2" xfId="32817" xr:uid="{00000000-0005-0000-0000-00007D7E0000}"/>
    <cellStyle name="Heading 1 2 3 4 2 3 2 2 2 2" xfId="32818" xr:uid="{00000000-0005-0000-0000-00007E7E0000}"/>
    <cellStyle name="Heading 1 2 3 4 2 3 2 2 2 2 2" xfId="32819" xr:uid="{00000000-0005-0000-0000-00007F7E0000}"/>
    <cellStyle name="Heading 1 2 3 4 2 3 2 2 2 2 3" xfId="32820" xr:uid="{00000000-0005-0000-0000-0000807E0000}"/>
    <cellStyle name="Heading 1 2 3 4 2 3 2 2 2 2 3 2" xfId="32821" xr:uid="{00000000-0005-0000-0000-0000817E0000}"/>
    <cellStyle name="Heading 1 2 3 4 2 3 2 2 2 2 4" xfId="32822" xr:uid="{00000000-0005-0000-0000-0000827E0000}"/>
    <cellStyle name="Heading 1 2 3 4 2 3 2 2 2 3" xfId="32823" xr:uid="{00000000-0005-0000-0000-0000837E0000}"/>
    <cellStyle name="Heading 1 2 3 4 2 3 2 2 2 3 2" xfId="32824" xr:uid="{00000000-0005-0000-0000-0000847E0000}"/>
    <cellStyle name="Heading 1 2 3 4 2 3 2 2 2 3 2 2" xfId="32825" xr:uid="{00000000-0005-0000-0000-0000857E0000}"/>
    <cellStyle name="Heading 1 2 3 4 2 3 2 2 2 4" xfId="32826" xr:uid="{00000000-0005-0000-0000-0000867E0000}"/>
    <cellStyle name="Heading 1 2 3 4 2 3 2 2 2 5" xfId="32827" xr:uid="{00000000-0005-0000-0000-0000877E0000}"/>
    <cellStyle name="Heading 1 2 3 4 2 3 2 2 2 6" xfId="32828" xr:uid="{00000000-0005-0000-0000-0000887E0000}"/>
    <cellStyle name="Heading 1 2 3 4 2 3 2 2 2 7" xfId="32829" xr:uid="{00000000-0005-0000-0000-0000897E0000}"/>
    <cellStyle name="Heading 1 2 3 4 2 3 2 2 3" xfId="32830" xr:uid="{00000000-0005-0000-0000-00008A7E0000}"/>
    <cellStyle name="Heading 1 2 3 4 2 3 2 2 3 2" xfId="32831" xr:uid="{00000000-0005-0000-0000-00008B7E0000}"/>
    <cellStyle name="Heading 1 2 3 4 2 3 2 2 3 3" xfId="32832" xr:uid="{00000000-0005-0000-0000-00008C7E0000}"/>
    <cellStyle name="Heading 1 2 3 4 2 3 2 2 3 3 2" xfId="32833" xr:uid="{00000000-0005-0000-0000-00008D7E0000}"/>
    <cellStyle name="Heading 1 2 3 4 2 3 2 2 3 4" xfId="32834" xr:uid="{00000000-0005-0000-0000-00008E7E0000}"/>
    <cellStyle name="Heading 1 2 3 4 2 3 2 2 4" xfId="32835" xr:uid="{00000000-0005-0000-0000-00008F7E0000}"/>
    <cellStyle name="Heading 1 2 3 4 2 3 2 2 4 2" xfId="32836" xr:uid="{00000000-0005-0000-0000-0000907E0000}"/>
    <cellStyle name="Heading 1 2 3 4 2 3 2 2 4 2 2" xfId="32837" xr:uid="{00000000-0005-0000-0000-0000917E0000}"/>
    <cellStyle name="Heading 1 2 3 4 2 3 2 2 5" xfId="32838" xr:uid="{00000000-0005-0000-0000-0000927E0000}"/>
    <cellStyle name="Heading 1 2 3 4 2 3 2 2 6" xfId="32839" xr:uid="{00000000-0005-0000-0000-0000937E0000}"/>
    <cellStyle name="Heading 1 2 3 4 2 3 2 2 7" xfId="32840" xr:uid="{00000000-0005-0000-0000-0000947E0000}"/>
    <cellStyle name="Heading 1 2 3 4 2 3 2 2 8" xfId="32841" xr:uid="{00000000-0005-0000-0000-0000957E0000}"/>
    <cellStyle name="Heading 1 2 3 4 2 3 2 3" xfId="32842" xr:uid="{00000000-0005-0000-0000-0000967E0000}"/>
    <cellStyle name="Heading 1 2 3 4 2 3 2 3 2" xfId="32843" xr:uid="{00000000-0005-0000-0000-0000977E0000}"/>
    <cellStyle name="Heading 1 2 3 4 2 3 2 3 2 2" xfId="32844" xr:uid="{00000000-0005-0000-0000-0000987E0000}"/>
    <cellStyle name="Heading 1 2 3 4 2 3 2 3 2 3" xfId="32845" xr:uid="{00000000-0005-0000-0000-0000997E0000}"/>
    <cellStyle name="Heading 1 2 3 4 2 3 2 3 2 3 2" xfId="32846" xr:uid="{00000000-0005-0000-0000-00009A7E0000}"/>
    <cellStyle name="Heading 1 2 3 4 2 3 2 3 2 4" xfId="32847" xr:uid="{00000000-0005-0000-0000-00009B7E0000}"/>
    <cellStyle name="Heading 1 2 3 4 2 3 2 3 3" xfId="32848" xr:uid="{00000000-0005-0000-0000-00009C7E0000}"/>
    <cellStyle name="Heading 1 2 3 4 2 3 2 3 3 2" xfId="32849" xr:uid="{00000000-0005-0000-0000-00009D7E0000}"/>
    <cellStyle name="Heading 1 2 3 4 2 3 2 3 3 2 2" xfId="32850" xr:uid="{00000000-0005-0000-0000-00009E7E0000}"/>
    <cellStyle name="Heading 1 2 3 4 2 3 2 3 4" xfId="32851" xr:uid="{00000000-0005-0000-0000-00009F7E0000}"/>
    <cellStyle name="Heading 1 2 3 4 2 3 2 3 5" xfId="32852" xr:uid="{00000000-0005-0000-0000-0000A07E0000}"/>
    <cellStyle name="Heading 1 2 3 4 2 3 2 3 6" xfId="32853" xr:uid="{00000000-0005-0000-0000-0000A17E0000}"/>
    <cellStyle name="Heading 1 2 3 4 2 3 2 3 7" xfId="32854" xr:uid="{00000000-0005-0000-0000-0000A27E0000}"/>
    <cellStyle name="Heading 1 2 3 4 2 3 2 4" xfId="32855" xr:uid="{00000000-0005-0000-0000-0000A37E0000}"/>
    <cellStyle name="Heading 1 2 3 4 2 3 2 4 2" xfId="32856" xr:uid="{00000000-0005-0000-0000-0000A47E0000}"/>
    <cellStyle name="Heading 1 2 3 4 2 3 2 4 3" xfId="32857" xr:uid="{00000000-0005-0000-0000-0000A57E0000}"/>
    <cellStyle name="Heading 1 2 3 4 2 3 2 4 3 2" xfId="32858" xr:uid="{00000000-0005-0000-0000-0000A67E0000}"/>
    <cellStyle name="Heading 1 2 3 4 2 3 2 5" xfId="32859" xr:uid="{00000000-0005-0000-0000-0000A77E0000}"/>
    <cellStyle name="Heading 1 2 3 4 2 3 3" xfId="32860" xr:uid="{00000000-0005-0000-0000-0000A87E0000}"/>
    <cellStyle name="Heading 1 2 3 4 2 3 3 2" xfId="32861" xr:uid="{00000000-0005-0000-0000-0000A97E0000}"/>
    <cellStyle name="Heading 1 2 3 4 2 3 3 2 2" xfId="32862" xr:uid="{00000000-0005-0000-0000-0000AA7E0000}"/>
    <cellStyle name="Heading 1 2 3 4 2 3 3 2 2 2" xfId="32863" xr:uid="{00000000-0005-0000-0000-0000AB7E0000}"/>
    <cellStyle name="Heading 1 2 3 4 2 3 3 2 2 3" xfId="32864" xr:uid="{00000000-0005-0000-0000-0000AC7E0000}"/>
    <cellStyle name="Heading 1 2 3 4 2 3 3 2 2 3 2" xfId="32865" xr:uid="{00000000-0005-0000-0000-0000AD7E0000}"/>
    <cellStyle name="Heading 1 2 3 4 2 3 3 2 2 4" xfId="32866" xr:uid="{00000000-0005-0000-0000-0000AE7E0000}"/>
    <cellStyle name="Heading 1 2 3 4 2 3 3 2 3" xfId="32867" xr:uid="{00000000-0005-0000-0000-0000AF7E0000}"/>
    <cellStyle name="Heading 1 2 3 4 2 3 3 2 3 2" xfId="32868" xr:uid="{00000000-0005-0000-0000-0000B07E0000}"/>
    <cellStyle name="Heading 1 2 3 4 2 3 3 2 3 2 2" xfId="32869" xr:uid="{00000000-0005-0000-0000-0000B17E0000}"/>
    <cellStyle name="Heading 1 2 3 4 2 3 3 2 4" xfId="32870" xr:uid="{00000000-0005-0000-0000-0000B27E0000}"/>
    <cellStyle name="Heading 1 2 3 4 2 3 3 2 5" xfId="32871" xr:uid="{00000000-0005-0000-0000-0000B37E0000}"/>
    <cellStyle name="Heading 1 2 3 4 2 3 3 2 6" xfId="32872" xr:uid="{00000000-0005-0000-0000-0000B47E0000}"/>
    <cellStyle name="Heading 1 2 3 4 2 3 3 2 7" xfId="32873" xr:uid="{00000000-0005-0000-0000-0000B57E0000}"/>
    <cellStyle name="Heading 1 2 3 4 2 3 3 3" xfId="32874" xr:uid="{00000000-0005-0000-0000-0000B67E0000}"/>
    <cellStyle name="Heading 1 2 3 4 2 3 3 3 2" xfId="32875" xr:uid="{00000000-0005-0000-0000-0000B77E0000}"/>
    <cellStyle name="Heading 1 2 3 4 2 3 3 3 3" xfId="32876" xr:uid="{00000000-0005-0000-0000-0000B87E0000}"/>
    <cellStyle name="Heading 1 2 3 4 2 3 3 3 3 2" xfId="32877" xr:uid="{00000000-0005-0000-0000-0000B97E0000}"/>
    <cellStyle name="Heading 1 2 3 4 2 3 3 3 4" xfId="32878" xr:uid="{00000000-0005-0000-0000-0000BA7E0000}"/>
    <cellStyle name="Heading 1 2 3 4 2 3 3 4" xfId="32879" xr:uid="{00000000-0005-0000-0000-0000BB7E0000}"/>
    <cellStyle name="Heading 1 2 3 4 2 3 3 4 2" xfId="32880" xr:uid="{00000000-0005-0000-0000-0000BC7E0000}"/>
    <cellStyle name="Heading 1 2 3 4 2 3 3 4 2 2" xfId="32881" xr:uid="{00000000-0005-0000-0000-0000BD7E0000}"/>
    <cellStyle name="Heading 1 2 3 4 2 3 3 5" xfId="32882" xr:uid="{00000000-0005-0000-0000-0000BE7E0000}"/>
    <cellStyle name="Heading 1 2 3 4 2 3 3 6" xfId="32883" xr:uid="{00000000-0005-0000-0000-0000BF7E0000}"/>
    <cellStyle name="Heading 1 2 3 4 2 3 3 7" xfId="32884" xr:uid="{00000000-0005-0000-0000-0000C07E0000}"/>
    <cellStyle name="Heading 1 2 3 4 2 3 3 8" xfId="32885" xr:uid="{00000000-0005-0000-0000-0000C17E0000}"/>
    <cellStyle name="Heading 1 2 3 4 2 3 4" xfId="32886" xr:uid="{00000000-0005-0000-0000-0000C27E0000}"/>
    <cellStyle name="Heading 1 2 3 4 2 3 4 2" xfId="32887" xr:uid="{00000000-0005-0000-0000-0000C37E0000}"/>
    <cellStyle name="Heading 1 2 3 4 2 3 4 2 2" xfId="32888" xr:uid="{00000000-0005-0000-0000-0000C47E0000}"/>
    <cellStyle name="Heading 1 2 3 4 2 3 4 2 3" xfId="32889" xr:uid="{00000000-0005-0000-0000-0000C57E0000}"/>
    <cellStyle name="Heading 1 2 3 4 2 3 4 2 3 2" xfId="32890" xr:uid="{00000000-0005-0000-0000-0000C67E0000}"/>
    <cellStyle name="Heading 1 2 3 4 2 3 4 2 4" xfId="32891" xr:uid="{00000000-0005-0000-0000-0000C77E0000}"/>
    <cellStyle name="Heading 1 2 3 4 2 3 4 3" xfId="32892" xr:uid="{00000000-0005-0000-0000-0000C87E0000}"/>
    <cellStyle name="Heading 1 2 3 4 2 3 4 3 2" xfId="32893" xr:uid="{00000000-0005-0000-0000-0000C97E0000}"/>
    <cellStyle name="Heading 1 2 3 4 2 3 4 3 2 2" xfId="32894" xr:uid="{00000000-0005-0000-0000-0000CA7E0000}"/>
    <cellStyle name="Heading 1 2 3 4 2 3 4 4" xfId="32895" xr:uid="{00000000-0005-0000-0000-0000CB7E0000}"/>
    <cellStyle name="Heading 1 2 3 4 2 3 4 5" xfId="32896" xr:uid="{00000000-0005-0000-0000-0000CC7E0000}"/>
    <cellStyle name="Heading 1 2 3 4 2 3 4 6" xfId="32897" xr:uid="{00000000-0005-0000-0000-0000CD7E0000}"/>
    <cellStyle name="Heading 1 2 3 4 2 3 4 7" xfId="32898" xr:uid="{00000000-0005-0000-0000-0000CE7E0000}"/>
    <cellStyle name="Heading 1 2 3 4 2 3 5" xfId="32899" xr:uid="{00000000-0005-0000-0000-0000CF7E0000}"/>
    <cellStyle name="Heading 1 2 3 4 2 3 5 2" xfId="32900" xr:uid="{00000000-0005-0000-0000-0000D07E0000}"/>
    <cellStyle name="Heading 1 2 3 4 2 3 5 3" xfId="32901" xr:uid="{00000000-0005-0000-0000-0000D17E0000}"/>
    <cellStyle name="Heading 1 2 3 4 2 3 5 3 2" xfId="32902" xr:uid="{00000000-0005-0000-0000-0000D27E0000}"/>
    <cellStyle name="Heading 1 2 3 4 2 3 6" xfId="32903" xr:uid="{00000000-0005-0000-0000-0000D37E0000}"/>
    <cellStyle name="Heading 1 2 3 4 2 3 7" xfId="32904" xr:uid="{00000000-0005-0000-0000-0000D47E0000}"/>
    <cellStyle name="Heading 1 2 3 4 2 3 8" xfId="32905" xr:uid="{00000000-0005-0000-0000-0000D57E0000}"/>
    <cellStyle name="Heading 1 2 3 4 2 3 9" xfId="32906" xr:uid="{00000000-0005-0000-0000-0000D67E0000}"/>
    <cellStyle name="Heading 1 2 3 4 2 4" xfId="32907" xr:uid="{00000000-0005-0000-0000-0000D77E0000}"/>
    <cellStyle name="Heading 1 2 3 4 2 4 2" xfId="32908" xr:uid="{00000000-0005-0000-0000-0000D87E0000}"/>
    <cellStyle name="Heading 1 2 3 4 2 4 2 2" xfId="32909" xr:uid="{00000000-0005-0000-0000-0000D97E0000}"/>
    <cellStyle name="Heading 1 2 3 4 2 4 2 2 2" xfId="32910" xr:uid="{00000000-0005-0000-0000-0000DA7E0000}"/>
    <cellStyle name="Heading 1 2 3 4 2 4 2 2 2 2" xfId="32911" xr:uid="{00000000-0005-0000-0000-0000DB7E0000}"/>
    <cellStyle name="Heading 1 2 3 4 2 4 2 2 2 2 2" xfId="32912" xr:uid="{00000000-0005-0000-0000-0000DC7E0000}"/>
    <cellStyle name="Heading 1 2 3 4 2 4 2 2 2 2 3" xfId="32913" xr:uid="{00000000-0005-0000-0000-0000DD7E0000}"/>
    <cellStyle name="Heading 1 2 3 4 2 4 2 2 2 2 3 2" xfId="32914" xr:uid="{00000000-0005-0000-0000-0000DE7E0000}"/>
    <cellStyle name="Heading 1 2 3 4 2 4 2 2 2 2 4" xfId="32915" xr:uid="{00000000-0005-0000-0000-0000DF7E0000}"/>
    <cellStyle name="Heading 1 2 3 4 2 4 2 2 2 3" xfId="32916" xr:uid="{00000000-0005-0000-0000-0000E07E0000}"/>
    <cellStyle name="Heading 1 2 3 4 2 4 2 2 2 3 2" xfId="32917" xr:uid="{00000000-0005-0000-0000-0000E17E0000}"/>
    <cellStyle name="Heading 1 2 3 4 2 4 2 2 2 3 2 2" xfId="32918" xr:uid="{00000000-0005-0000-0000-0000E27E0000}"/>
    <cellStyle name="Heading 1 2 3 4 2 4 2 2 2 4" xfId="32919" xr:uid="{00000000-0005-0000-0000-0000E37E0000}"/>
    <cellStyle name="Heading 1 2 3 4 2 4 2 2 2 5" xfId="32920" xr:uid="{00000000-0005-0000-0000-0000E47E0000}"/>
    <cellStyle name="Heading 1 2 3 4 2 4 2 2 2 6" xfId="32921" xr:uid="{00000000-0005-0000-0000-0000E57E0000}"/>
    <cellStyle name="Heading 1 2 3 4 2 4 2 2 2 7" xfId="32922" xr:uid="{00000000-0005-0000-0000-0000E67E0000}"/>
    <cellStyle name="Heading 1 2 3 4 2 4 2 2 3" xfId="32923" xr:uid="{00000000-0005-0000-0000-0000E77E0000}"/>
    <cellStyle name="Heading 1 2 3 4 2 4 2 2 3 2" xfId="32924" xr:uid="{00000000-0005-0000-0000-0000E87E0000}"/>
    <cellStyle name="Heading 1 2 3 4 2 4 2 2 3 3" xfId="32925" xr:uid="{00000000-0005-0000-0000-0000E97E0000}"/>
    <cellStyle name="Heading 1 2 3 4 2 4 2 2 3 3 2" xfId="32926" xr:uid="{00000000-0005-0000-0000-0000EA7E0000}"/>
    <cellStyle name="Heading 1 2 3 4 2 4 2 2 3 4" xfId="32927" xr:uid="{00000000-0005-0000-0000-0000EB7E0000}"/>
    <cellStyle name="Heading 1 2 3 4 2 4 2 2 4" xfId="32928" xr:uid="{00000000-0005-0000-0000-0000EC7E0000}"/>
    <cellStyle name="Heading 1 2 3 4 2 4 2 2 4 2" xfId="32929" xr:uid="{00000000-0005-0000-0000-0000ED7E0000}"/>
    <cellStyle name="Heading 1 2 3 4 2 4 2 2 4 2 2" xfId="32930" xr:uid="{00000000-0005-0000-0000-0000EE7E0000}"/>
    <cellStyle name="Heading 1 2 3 4 2 4 2 2 5" xfId="32931" xr:uid="{00000000-0005-0000-0000-0000EF7E0000}"/>
    <cellStyle name="Heading 1 2 3 4 2 4 2 2 6" xfId="32932" xr:uid="{00000000-0005-0000-0000-0000F07E0000}"/>
    <cellStyle name="Heading 1 2 3 4 2 4 2 2 7" xfId="32933" xr:uid="{00000000-0005-0000-0000-0000F17E0000}"/>
    <cellStyle name="Heading 1 2 3 4 2 4 2 2 8" xfId="32934" xr:uid="{00000000-0005-0000-0000-0000F27E0000}"/>
    <cellStyle name="Heading 1 2 3 4 2 4 2 3" xfId="32935" xr:uid="{00000000-0005-0000-0000-0000F37E0000}"/>
    <cellStyle name="Heading 1 2 3 4 2 4 2 3 2" xfId="32936" xr:uid="{00000000-0005-0000-0000-0000F47E0000}"/>
    <cellStyle name="Heading 1 2 3 4 2 4 2 3 2 2" xfId="32937" xr:uid="{00000000-0005-0000-0000-0000F57E0000}"/>
    <cellStyle name="Heading 1 2 3 4 2 4 2 3 2 3" xfId="32938" xr:uid="{00000000-0005-0000-0000-0000F67E0000}"/>
    <cellStyle name="Heading 1 2 3 4 2 4 2 3 2 3 2" xfId="32939" xr:uid="{00000000-0005-0000-0000-0000F77E0000}"/>
    <cellStyle name="Heading 1 2 3 4 2 4 2 3 2 4" xfId="32940" xr:uid="{00000000-0005-0000-0000-0000F87E0000}"/>
    <cellStyle name="Heading 1 2 3 4 2 4 2 3 3" xfId="32941" xr:uid="{00000000-0005-0000-0000-0000F97E0000}"/>
    <cellStyle name="Heading 1 2 3 4 2 4 2 3 3 2" xfId="32942" xr:uid="{00000000-0005-0000-0000-0000FA7E0000}"/>
    <cellStyle name="Heading 1 2 3 4 2 4 2 3 3 2 2" xfId="32943" xr:uid="{00000000-0005-0000-0000-0000FB7E0000}"/>
    <cellStyle name="Heading 1 2 3 4 2 4 2 3 4" xfId="32944" xr:uid="{00000000-0005-0000-0000-0000FC7E0000}"/>
    <cellStyle name="Heading 1 2 3 4 2 4 2 3 5" xfId="32945" xr:uid="{00000000-0005-0000-0000-0000FD7E0000}"/>
    <cellStyle name="Heading 1 2 3 4 2 4 2 3 6" xfId="32946" xr:uid="{00000000-0005-0000-0000-0000FE7E0000}"/>
    <cellStyle name="Heading 1 2 3 4 2 4 2 3 7" xfId="32947" xr:uid="{00000000-0005-0000-0000-0000FF7E0000}"/>
    <cellStyle name="Heading 1 2 3 4 2 4 2 4" xfId="32948" xr:uid="{00000000-0005-0000-0000-0000007F0000}"/>
    <cellStyle name="Heading 1 2 3 4 2 4 2 4 2" xfId="32949" xr:uid="{00000000-0005-0000-0000-0000017F0000}"/>
    <cellStyle name="Heading 1 2 3 4 2 4 2 4 3" xfId="32950" xr:uid="{00000000-0005-0000-0000-0000027F0000}"/>
    <cellStyle name="Heading 1 2 3 4 2 4 2 4 3 2" xfId="32951" xr:uid="{00000000-0005-0000-0000-0000037F0000}"/>
    <cellStyle name="Heading 1 2 3 4 2 4 2 5" xfId="32952" xr:uid="{00000000-0005-0000-0000-0000047F0000}"/>
    <cellStyle name="Heading 1 2 3 4 2 4 3" xfId="32953" xr:uid="{00000000-0005-0000-0000-0000057F0000}"/>
    <cellStyle name="Heading 1 2 3 4 2 4 3 2" xfId="32954" xr:uid="{00000000-0005-0000-0000-0000067F0000}"/>
    <cellStyle name="Heading 1 2 3 4 2 4 3 2 2" xfId="32955" xr:uid="{00000000-0005-0000-0000-0000077F0000}"/>
    <cellStyle name="Heading 1 2 3 4 2 4 3 2 2 2" xfId="32956" xr:uid="{00000000-0005-0000-0000-0000087F0000}"/>
    <cellStyle name="Heading 1 2 3 4 2 4 3 2 2 3" xfId="32957" xr:uid="{00000000-0005-0000-0000-0000097F0000}"/>
    <cellStyle name="Heading 1 2 3 4 2 4 3 2 2 3 2" xfId="32958" xr:uid="{00000000-0005-0000-0000-00000A7F0000}"/>
    <cellStyle name="Heading 1 2 3 4 2 4 3 2 2 4" xfId="32959" xr:uid="{00000000-0005-0000-0000-00000B7F0000}"/>
    <cellStyle name="Heading 1 2 3 4 2 4 3 2 3" xfId="32960" xr:uid="{00000000-0005-0000-0000-00000C7F0000}"/>
    <cellStyle name="Heading 1 2 3 4 2 4 3 2 3 2" xfId="32961" xr:uid="{00000000-0005-0000-0000-00000D7F0000}"/>
    <cellStyle name="Heading 1 2 3 4 2 4 3 2 3 2 2" xfId="32962" xr:uid="{00000000-0005-0000-0000-00000E7F0000}"/>
    <cellStyle name="Heading 1 2 3 4 2 4 3 2 4" xfId="32963" xr:uid="{00000000-0005-0000-0000-00000F7F0000}"/>
    <cellStyle name="Heading 1 2 3 4 2 4 3 2 5" xfId="32964" xr:uid="{00000000-0005-0000-0000-0000107F0000}"/>
    <cellStyle name="Heading 1 2 3 4 2 4 3 2 6" xfId="32965" xr:uid="{00000000-0005-0000-0000-0000117F0000}"/>
    <cellStyle name="Heading 1 2 3 4 2 4 3 2 7" xfId="32966" xr:uid="{00000000-0005-0000-0000-0000127F0000}"/>
    <cellStyle name="Heading 1 2 3 4 2 4 3 3" xfId="32967" xr:uid="{00000000-0005-0000-0000-0000137F0000}"/>
    <cellStyle name="Heading 1 2 3 4 2 4 3 3 2" xfId="32968" xr:uid="{00000000-0005-0000-0000-0000147F0000}"/>
    <cellStyle name="Heading 1 2 3 4 2 4 3 3 3" xfId="32969" xr:uid="{00000000-0005-0000-0000-0000157F0000}"/>
    <cellStyle name="Heading 1 2 3 4 2 4 3 3 3 2" xfId="32970" xr:uid="{00000000-0005-0000-0000-0000167F0000}"/>
    <cellStyle name="Heading 1 2 3 4 2 4 3 3 4" xfId="32971" xr:uid="{00000000-0005-0000-0000-0000177F0000}"/>
    <cellStyle name="Heading 1 2 3 4 2 4 3 4" xfId="32972" xr:uid="{00000000-0005-0000-0000-0000187F0000}"/>
    <cellStyle name="Heading 1 2 3 4 2 4 3 4 2" xfId="32973" xr:uid="{00000000-0005-0000-0000-0000197F0000}"/>
    <cellStyle name="Heading 1 2 3 4 2 4 3 4 2 2" xfId="32974" xr:uid="{00000000-0005-0000-0000-00001A7F0000}"/>
    <cellStyle name="Heading 1 2 3 4 2 4 3 5" xfId="32975" xr:uid="{00000000-0005-0000-0000-00001B7F0000}"/>
    <cellStyle name="Heading 1 2 3 4 2 4 3 6" xfId="32976" xr:uid="{00000000-0005-0000-0000-00001C7F0000}"/>
    <cellStyle name="Heading 1 2 3 4 2 4 3 7" xfId="32977" xr:uid="{00000000-0005-0000-0000-00001D7F0000}"/>
    <cellStyle name="Heading 1 2 3 4 2 4 3 8" xfId="32978" xr:uid="{00000000-0005-0000-0000-00001E7F0000}"/>
    <cellStyle name="Heading 1 2 3 4 2 4 4" xfId="32979" xr:uid="{00000000-0005-0000-0000-00001F7F0000}"/>
    <cellStyle name="Heading 1 2 3 4 2 4 4 2" xfId="32980" xr:uid="{00000000-0005-0000-0000-0000207F0000}"/>
    <cellStyle name="Heading 1 2 3 4 2 4 4 2 2" xfId="32981" xr:uid="{00000000-0005-0000-0000-0000217F0000}"/>
    <cellStyle name="Heading 1 2 3 4 2 4 4 2 3" xfId="32982" xr:uid="{00000000-0005-0000-0000-0000227F0000}"/>
    <cellStyle name="Heading 1 2 3 4 2 4 4 2 3 2" xfId="32983" xr:uid="{00000000-0005-0000-0000-0000237F0000}"/>
    <cellStyle name="Heading 1 2 3 4 2 4 4 2 4" xfId="32984" xr:uid="{00000000-0005-0000-0000-0000247F0000}"/>
    <cellStyle name="Heading 1 2 3 4 2 4 4 3" xfId="32985" xr:uid="{00000000-0005-0000-0000-0000257F0000}"/>
    <cellStyle name="Heading 1 2 3 4 2 4 4 3 2" xfId="32986" xr:uid="{00000000-0005-0000-0000-0000267F0000}"/>
    <cellStyle name="Heading 1 2 3 4 2 4 4 3 2 2" xfId="32987" xr:uid="{00000000-0005-0000-0000-0000277F0000}"/>
    <cellStyle name="Heading 1 2 3 4 2 4 4 4" xfId="32988" xr:uid="{00000000-0005-0000-0000-0000287F0000}"/>
    <cellStyle name="Heading 1 2 3 4 2 4 4 5" xfId="32989" xr:uid="{00000000-0005-0000-0000-0000297F0000}"/>
    <cellStyle name="Heading 1 2 3 4 2 4 4 6" xfId="32990" xr:uid="{00000000-0005-0000-0000-00002A7F0000}"/>
    <cellStyle name="Heading 1 2 3 4 2 4 4 7" xfId="32991" xr:uid="{00000000-0005-0000-0000-00002B7F0000}"/>
    <cellStyle name="Heading 1 2 3 4 2 4 5" xfId="32992" xr:uid="{00000000-0005-0000-0000-00002C7F0000}"/>
    <cellStyle name="Heading 1 2 3 4 2 4 5 2" xfId="32993" xr:uid="{00000000-0005-0000-0000-00002D7F0000}"/>
    <cellStyle name="Heading 1 2 3 4 2 4 5 3" xfId="32994" xr:uid="{00000000-0005-0000-0000-00002E7F0000}"/>
    <cellStyle name="Heading 1 2 3 4 2 4 5 3 2" xfId="32995" xr:uid="{00000000-0005-0000-0000-00002F7F0000}"/>
    <cellStyle name="Heading 1 2 3 4 2 4 6" xfId="32996" xr:uid="{00000000-0005-0000-0000-0000307F0000}"/>
    <cellStyle name="Heading 1 2 3 4 2 4 7" xfId="32997" xr:uid="{00000000-0005-0000-0000-0000317F0000}"/>
    <cellStyle name="Heading 1 2 3 4 2 4 8" xfId="32998" xr:uid="{00000000-0005-0000-0000-0000327F0000}"/>
    <cellStyle name="Heading 1 2 3 4 2 4 9" xfId="32999" xr:uid="{00000000-0005-0000-0000-0000337F0000}"/>
    <cellStyle name="Heading 1 2 3 4 2 5" xfId="33000" xr:uid="{00000000-0005-0000-0000-0000347F0000}"/>
    <cellStyle name="Heading 1 2 3 4 2 5 2" xfId="33001" xr:uid="{00000000-0005-0000-0000-0000357F0000}"/>
    <cellStyle name="Heading 1 2 3 4 2 5 2 2" xfId="33002" xr:uid="{00000000-0005-0000-0000-0000367F0000}"/>
    <cellStyle name="Heading 1 2 3 4 2 5 2 2 2" xfId="33003" xr:uid="{00000000-0005-0000-0000-0000377F0000}"/>
    <cellStyle name="Heading 1 2 3 4 2 5 2 2 3" xfId="33004" xr:uid="{00000000-0005-0000-0000-0000387F0000}"/>
    <cellStyle name="Heading 1 2 3 4 2 5 2 2 3 2" xfId="33005" xr:uid="{00000000-0005-0000-0000-0000397F0000}"/>
    <cellStyle name="Heading 1 2 3 4 2 5 2 2 4" xfId="33006" xr:uid="{00000000-0005-0000-0000-00003A7F0000}"/>
    <cellStyle name="Heading 1 2 3 4 2 5 2 3" xfId="33007" xr:uid="{00000000-0005-0000-0000-00003B7F0000}"/>
    <cellStyle name="Heading 1 2 3 4 2 5 2 3 2" xfId="33008" xr:uid="{00000000-0005-0000-0000-00003C7F0000}"/>
    <cellStyle name="Heading 1 2 3 4 2 5 2 3 2 2" xfId="33009" xr:uid="{00000000-0005-0000-0000-00003D7F0000}"/>
    <cellStyle name="Heading 1 2 3 4 2 5 2 4" xfId="33010" xr:uid="{00000000-0005-0000-0000-00003E7F0000}"/>
    <cellStyle name="Heading 1 2 3 4 2 5 2 5" xfId="33011" xr:uid="{00000000-0005-0000-0000-00003F7F0000}"/>
    <cellStyle name="Heading 1 2 3 4 2 5 2 6" xfId="33012" xr:uid="{00000000-0005-0000-0000-0000407F0000}"/>
    <cellStyle name="Heading 1 2 3 4 2 5 2 7" xfId="33013" xr:uid="{00000000-0005-0000-0000-0000417F0000}"/>
    <cellStyle name="Heading 1 2 3 4 2 5 3" xfId="33014" xr:uid="{00000000-0005-0000-0000-0000427F0000}"/>
    <cellStyle name="Heading 1 2 3 4 2 5 3 2" xfId="33015" xr:uid="{00000000-0005-0000-0000-0000437F0000}"/>
    <cellStyle name="Heading 1 2 3 4 2 5 3 3" xfId="33016" xr:uid="{00000000-0005-0000-0000-0000447F0000}"/>
    <cellStyle name="Heading 1 2 3 4 2 5 3 3 2" xfId="33017" xr:uid="{00000000-0005-0000-0000-0000457F0000}"/>
    <cellStyle name="Heading 1 2 3 4 2 5 3 4" xfId="33018" xr:uid="{00000000-0005-0000-0000-0000467F0000}"/>
    <cellStyle name="Heading 1 2 3 4 2 5 4" xfId="33019" xr:uid="{00000000-0005-0000-0000-0000477F0000}"/>
    <cellStyle name="Heading 1 2 3 4 2 5 4 2" xfId="33020" xr:uid="{00000000-0005-0000-0000-0000487F0000}"/>
    <cellStyle name="Heading 1 2 3 4 2 5 4 2 2" xfId="33021" xr:uid="{00000000-0005-0000-0000-0000497F0000}"/>
    <cellStyle name="Heading 1 2 3 4 2 5 5" xfId="33022" xr:uid="{00000000-0005-0000-0000-00004A7F0000}"/>
    <cellStyle name="Heading 1 2 3 4 2 5 6" xfId="33023" xr:uid="{00000000-0005-0000-0000-00004B7F0000}"/>
    <cellStyle name="Heading 1 2 3 4 2 5 7" xfId="33024" xr:uid="{00000000-0005-0000-0000-00004C7F0000}"/>
    <cellStyle name="Heading 1 2 3 4 2 5 8" xfId="33025" xr:uid="{00000000-0005-0000-0000-00004D7F0000}"/>
    <cellStyle name="Heading 1 2 3 4 2 6" xfId="33026" xr:uid="{00000000-0005-0000-0000-00004E7F0000}"/>
    <cellStyle name="Heading 1 2 3 4 2 6 2" xfId="33027" xr:uid="{00000000-0005-0000-0000-00004F7F0000}"/>
    <cellStyle name="Heading 1 2 3 4 2 6 2 2" xfId="33028" xr:uid="{00000000-0005-0000-0000-0000507F0000}"/>
    <cellStyle name="Heading 1 2 3 4 2 6 2 3" xfId="33029" xr:uid="{00000000-0005-0000-0000-0000517F0000}"/>
    <cellStyle name="Heading 1 2 3 4 2 6 2 3 2" xfId="33030" xr:uid="{00000000-0005-0000-0000-0000527F0000}"/>
    <cellStyle name="Heading 1 2 3 4 2 6 2 4" xfId="33031" xr:uid="{00000000-0005-0000-0000-0000537F0000}"/>
    <cellStyle name="Heading 1 2 3 4 2 6 3" xfId="33032" xr:uid="{00000000-0005-0000-0000-0000547F0000}"/>
    <cellStyle name="Heading 1 2 3 4 2 6 3 2" xfId="33033" xr:uid="{00000000-0005-0000-0000-0000557F0000}"/>
    <cellStyle name="Heading 1 2 3 4 2 6 3 2 2" xfId="33034" xr:uid="{00000000-0005-0000-0000-0000567F0000}"/>
    <cellStyle name="Heading 1 2 3 4 2 6 4" xfId="33035" xr:uid="{00000000-0005-0000-0000-0000577F0000}"/>
    <cellStyle name="Heading 1 2 3 4 2 6 5" xfId="33036" xr:uid="{00000000-0005-0000-0000-0000587F0000}"/>
    <cellStyle name="Heading 1 2 3 4 2 6 6" xfId="33037" xr:uid="{00000000-0005-0000-0000-0000597F0000}"/>
    <cellStyle name="Heading 1 2 3 4 2 6 7" xfId="33038" xr:uid="{00000000-0005-0000-0000-00005A7F0000}"/>
    <cellStyle name="Heading 1 2 3 4 2 7" xfId="33039" xr:uid="{00000000-0005-0000-0000-00005B7F0000}"/>
    <cellStyle name="Heading 1 2 3 4 2 7 2" xfId="33040" xr:uid="{00000000-0005-0000-0000-00005C7F0000}"/>
    <cellStyle name="Heading 1 2 3 4 2 7 3" xfId="33041" xr:uid="{00000000-0005-0000-0000-00005D7F0000}"/>
    <cellStyle name="Heading 1 2 3 4 2 7 3 2" xfId="33042" xr:uid="{00000000-0005-0000-0000-00005E7F0000}"/>
    <cellStyle name="Heading 1 2 3 4 2 8" xfId="33043" xr:uid="{00000000-0005-0000-0000-00005F7F0000}"/>
    <cellStyle name="Heading 1 2 3 4 3" xfId="33044" xr:uid="{00000000-0005-0000-0000-0000607F0000}"/>
    <cellStyle name="Heading 1 2 3 4 3 10" xfId="33045" xr:uid="{00000000-0005-0000-0000-0000617F0000}"/>
    <cellStyle name="Heading 1 2 3 4 3 11" xfId="33046" xr:uid="{00000000-0005-0000-0000-0000627F0000}"/>
    <cellStyle name="Heading 1 2 3 4 3 2" xfId="33047" xr:uid="{00000000-0005-0000-0000-0000637F0000}"/>
    <cellStyle name="Heading 1 2 3 4 3 2 2" xfId="33048" xr:uid="{00000000-0005-0000-0000-0000647F0000}"/>
    <cellStyle name="Heading 1 2 3 4 3 2 2 2" xfId="33049" xr:uid="{00000000-0005-0000-0000-0000657F0000}"/>
    <cellStyle name="Heading 1 2 3 4 3 2 2 2 2" xfId="33050" xr:uid="{00000000-0005-0000-0000-0000667F0000}"/>
    <cellStyle name="Heading 1 2 3 4 3 2 2 2 2 2" xfId="33051" xr:uid="{00000000-0005-0000-0000-0000677F0000}"/>
    <cellStyle name="Heading 1 2 3 4 3 2 2 2 2 2 2" xfId="33052" xr:uid="{00000000-0005-0000-0000-0000687F0000}"/>
    <cellStyle name="Heading 1 2 3 4 3 2 2 2 2 2 3" xfId="33053" xr:uid="{00000000-0005-0000-0000-0000697F0000}"/>
    <cellStyle name="Heading 1 2 3 4 3 2 2 2 2 2 3 2" xfId="33054" xr:uid="{00000000-0005-0000-0000-00006A7F0000}"/>
    <cellStyle name="Heading 1 2 3 4 3 2 2 2 2 2 4" xfId="33055" xr:uid="{00000000-0005-0000-0000-00006B7F0000}"/>
    <cellStyle name="Heading 1 2 3 4 3 2 2 2 2 3" xfId="33056" xr:uid="{00000000-0005-0000-0000-00006C7F0000}"/>
    <cellStyle name="Heading 1 2 3 4 3 2 2 2 2 3 2" xfId="33057" xr:uid="{00000000-0005-0000-0000-00006D7F0000}"/>
    <cellStyle name="Heading 1 2 3 4 3 2 2 2 2 3 2 2" xfId="33058" xr:uid="{00000000-0005-0000-0000-00006E7F0000}"/>
    <cellStyle name="Heading 1 2 3 4 3 2 2 2 2 4" xfId="33059" xr:uid="{00000000-0005-0000-0000-00006F7F0000}"/>
    <cellStyle name="Heading 1 2 3 4 3 2 2 2 2 5" xfId="33060" xr:uid="{00000000-0005-0000-0000-0000707F0000}"/>
    <cellStyle name="Heading 1 2 3 4 3 2 2 2 2 6" xfId="33061" xr:uid="{00000000-0005-0000-0000-0000717F0000}"/>
    <cellStyle name="Heading 1 2 3 4 3 2 2 2 2 7" xfId="33062" xr:uid="{00000000-0005-0000-0000-0000727F0000}"/>
    <cellStyle name="Heading 1 2 3 4 3 2 2 2 3" xfId="33063" xr:uid="{00000000-0005-0000-0000-0000737F0000}"/>
    <cellStyle name="Heading 1 2 3 4 3 2 2 2 3 2" xfId="33064" xr:uid="{00000000-0005-0000-0000-0000747F0000}"/>
    <cellStyle name="Heading 1 2 3 4 3 2 2 2 3 3" xfId="33065" xr:uid="{00000000-0005-0000-0000-0000757F0000}"/>
    <cellStyle name="Heading 1 2 3 4 3 2 2 2 3 3 2" xfId="33066" xr:uid="{00000000-0005-0000-0000-0000767F0000}"/>
    <cellStyle name="Heading 1 2 3 4 3 2 2 2 3 4" xfId="33067" xr:uid="{00000000-0005-0000-0000-0000777F0000}"/>
    <cellStyle name="Heading 1 2 3 4 3 2 2 2 4" xfId="33068" xr:uid="{00000000-0005-0000-0000-0000787F0000}"/>
    <cellStyle name="Heading 1 2 3 4 3 2 2 2 4 2" xfId="33069" xr:uid="{00000000-0005-0000-0000-0000797F0000}"/>
    <cellStyle name="Heading 1 2 3 4 3 2 2 2 4 2 2" xfId="33070" xr:uid="{00000000-0005-0000-0000-00007A7F0000}"/>
    <cellStyle name="Heading 1 2 3 4 3 2 2 2 5" xfId="33071" xr:uid="{00000000-0005-0000-0000-00007B7F0000}"/>
    <cellStyle name="Heading 1 2 3 4 3 2 2 2 6" xfId="33072" xr:uid="{00000000-0005-0000-0000-00007C7F0000}"/>
    <cellStyle name="Heading 1 2 3 4 3 2 2 2 7" xfId="33073" xr:uid="{00000000-0005-0000-0000-00007D7F0000}"/>
    <cellStyle name="Heading 1 2 3 4 3 2 2 2 8" xfId="33074" xr:uid="{00000000-0005-0000-0000-00007E7F0000}"/>
    <cellStyle name="Heading 1 2 3 4 3 2 2 3" xfId="33075" xr:uid="{00000000-0005-0000-0000-00007F7F0000}"/>
    <cellStyle name="Heading 1 2 3 4 3 2 2 3 2" xfId="33076" xr:uid="{00000000-0005-0000-0000-0000807F0000}"/>
    <cellStyle name="Heading 1 2 3 4 3 2 2 3 2 2" xfId="33077" xr:uid="{00000000-0005-0000-0000-0000817F0000}"/>
    <cellStyle name="Heading 1 2 3 4 3 2 2 3 2 3" xfId="33078" xr:uid="{00000000-0005-0000-0000-0000827F0000}"/>
    <cellStyle name="Heading 1 2 3 4 3 2 2 3 2 3 2" xfId="33079" xr:uid="{00000000-0005-0000-0000-0000837F0000}"/>
    <cellStyle name="Heading 1 2 3 4 3 2 2 3 2 4" xfId="33080" xr:uid="{00000000-0005-0000-0000-0000847F0000}"/>
    <cellStyle name="Heading 1 2 3 4 3 2 2 3 3" xfId="33081" xr:uid="{00000000-0005-0000-0000-0000857F0000}"/>
    <cellStyle name="Heading 1 2 3 4 3 2 2 3 3 2" xfId="33082" xr:uid="{00000000-0005-0000-0000-0000867F0000}"/>
    <cellStyle name="Heading 1 2 3 4 3 2 2 3 3 2 2" xfId="33083" xr:uid="{00000000-0005-0000-0000-0000877F0000}"/>
    <cellStyle name="Heading 1 2 3 4 3 2 2 3 4" xfId="33084" xr:uid="{00000000-0005-0000-0000-0000887F0000}"/>
    <cellStyle name="Heading 1 2 3 4 3 2 2 3 5" xfId="33085" xr:uid="{00000000-0005-0000-0000-0000897F0000}"/>
    <cellStyle name="Heading 1 2 3 4 3 2 2 3 6" xfId="33086" xr:uid="{00000000-0005-0000-0000-00008A7F0000}"/>
    <cellStyle name="Heading 1 2 3 4 3 2 2 3 7" xfId="33087" xr:uid="{00000000-0005-0000-0000-00008B7F0000}"/>
    <cellStyle name="Heading 1 2 3 4 3 2 2 4" xfId="33088" xr:uid="{00000000-0005-0000-0000-00008C7F0000}"/>
    <cellStyle name="Heading 1 2 3 4 3 2 2 4 2" xfId="33089" xr:uid="{00000000-0005-0000-0000-00008D7F0000}"/>
    <cellStyle name="Heading 1 2 3 4 3 2 2 4 3" xfId="33090" xr:uid="{00000000-0005-0000-0000-00008E7F0000}"/>
    <cellStyle name="Heading 1 2 3 4 3 2 2 4 3 2" xfId="33091" xr:uid="{00000000-0005-0000-0000-00008F7F0000}"/>
    <cellStyle name="Heading 1 2 3 4 3 2 2 5" xfId="33092" xr:uid="{00000000-0005-0000-0000-0000907F0000}"/>
    <cellStyle name="Heading 1 2 3 4 3 2 3" xfId="33093" xr:uid="{00000000-0005-0000-0000-0000917F0000}"/>
    <cellStyle name="Heading 1 2 3 4 3 2 3 2" xfId="33094" xr:uid="{00000000-0005-0000-0000-0000927F0000}"/>
    <cellStyle name="Heading 1 2 3 4 3 2 3 2 2" xfId="33095" xr:uid="{00000000-0005-0000-0000-0000937F0000}"/>
    <cellStyle name="Heading 1 2 3 4 3 2 3 2 2 2" xfId="33096" xr:uid="{00000000-0005-0000-0000-0000947F0000}"/>
    <cellStyle name="Heading 1 2 3 4 3 2 3 2 2 3" xfId="33097" xr:uid="{00000000-0005-0000-0000-0000957F0000}"/>
    <cellStyle name="Heading 1 2 3 4 3 2 3 2 2 3 2" xfId="33098" xr:uid="{00000000-0005-0000-0000-0000967F0000}"/>
    <cellStyle name="Heading 1 2 3 4 3 2 3 2 2 4" xfId="33099" xr:uid="{00000000-0005-0000-0000-0000977F0000}"/>
    <cellStyle name="Heading 1 2 3 4 3 2 3 2 3" xfId="33100" xr:uid="{00000000-0005-0000-0000-0000987F0000}"/>
    <cellStyle name="Heading 1 2 3 4 3 2 3 2 3 2" xfId="33101" xr:uid="{00000000-0005-0000-0000-0000997F0000}"/>
    <cellStyle name="Heading 1 2 3 4 3 2 3 2 3 2 2" xfId="33102" xr:uid="{00000000-0005-0000-0000-00009A7F0000}"/>
    <cellStyle name="Heading 1 2 3 4 3 2 3 2 4" xfId="33103" xr:uid="{00000000-0005-0000-0000-00009B7F0000}"/>
    <cellStyle name="Heading 1 2 3 4 3 2 3 2 5" xfId="33104" xr:uid="{00000000-0005-0000-0000-00009C7F0000}"/>
    <cellStyle name="Heading 1 2 3 4 3 2 3 2 6" xfId="33105" xr:uid="{00000000-0005-0000-0000-00009D7F0000}"/>
    <cellStyle name="Heading 1 2 3 4 3 2 3 2 7" xfId="33106" xr:uid="{00000000-0005-0000-0000-00009E7F0000}"/>
    <cellStyle name="Heading 1 2 3 4 3 2 3 3" xfId="33107" xr:uid="{00000000-0005-0000-0000-00009F7F0000}"/>
    <cellStyle name="Heading 1 2 3 4 3 2 3 3 2" xfId="33108" xr:uid="{00000000-0005-0000-0000-0000A07F0000}"/>
    <cellStyle name="Heading 1 2 3 4 3 2 3 3 3" xfId="33109" xr:uid="{00000000-0005-0000-0000-0000A17F0000}"/>
    <cellStyle name="Heading 1 2 3 4 3 2 3 3 3 2" xfId="33110" xr:uid="{00000000-0005-0000-0000-0000A27F0000}"/>
    <cellStyle name="Heading 1 2 3 4 3 2 3 3 4" xfId="33111" xr:uid="{00000000-0005-0000-0000-0000A37F0000}"/>
    <cellStyle name="Heading 1 2 3 4 3 2 3 4" xfId="33112" xr:uid="{00000000-0005-0000-0000-0000A47F0000}"/>
    <cellStyle name="Heading 1 2 3 4 3 2 3 4 2" xfId="33113" xr:uid="{00000000-0005-0000-0000-0000A57F0000}"/>
    <cellStyle name="Heading 1 2 3 4 3 2 3 4 2 2" xfId="33114" xr:uid="{00000000-0005-0000-0000-0000A67F0000}"/>
    <cellStyle name="Heading 1 2 3 4 3 2 3 5" xfId="33115" xr:uid="{00000000-0005-0000-0000-0000A77F0000}"/>
    <cellStyle name="Heading 1 2 3 4 3 2 3 6" xfId="33116" xr:uid="{00000000-0005-0000-0000-0000A87F0000}"/>
    <cellStyle name="Heading 1 2 3 4 3 2 3 7" xfId="33117" xr:uid="{00000000-0005-0000-0000-0000A97F0000}"/>
    <cellStyle name="Heading 1 2 3 4 3 2 3 8" xfId="33118" xr:uid="{00000000-0005-0000-0000-0000AA7F0000}"/>
    <cellStyle name="Heading 1 2 3 4 3 2 4" xfId="33119" xr:uid="{00000000-0005-0000-0000-0000AB7F0000}"/>
    <cellStyle name="Heading 1 2 3 4 3 2 4 2" xfId="33120" xr:uid="{00000000-0005-0000-0000-0000AC7F0000}"/>
    <cellStyle name="Heading 1 2 3 4 3 2 4 2 2" xfId="33121" xr:uid="{00000000-0005-0000-0000-0000AD7F0000}"/>
    <cellStyle name="Heading 1 2 3 4 3 2 4 2 3" xfId="33122" xr:uid="{00000000-0005-0000-0000-0000AE7F0000}"/>
    <cellStyle name="Heading 1 2 3 4 3 2 4 2 3 2" xfId="33123" xr:uid="{00000000-0005-0000-0000-0000AF7F0000}"/>
    <cellStyle name="Heading 1 2 3 4 3 2 4 2 4" xfId="33124" xr:uid="{00000000-0005-0000-0000-0000B07F0000}"/>
    <cellStyle name="Heading 1 2 3 4 3 2 4 3" xfId="33125" xr:uid="{00000000-0005-0000-0000-0000B17F0000}"/>
    <cellStyle name="Heading 1 2 3 4 3 2 4 3 2" xfId="33126" xr:uid="{00000000-0005-0000-0000-0000B27F0000}"/>
    <cellStyle name="Heading 1 2 3 4 3 2 4 3 2 2" xfId="33127" xr:uid="{00000000-0005-0000-0000-0000B37F0000}"/>
    <cellStyle name="Heading 1 2 3 4 3 2 4 4" xfId="33128" xr:uid="{00000000-0005-0000-0000-0000B47F0000}"/>
    <cellStyle name="Heading 1 2 3 4 3 2 4 5" xfId="33129" xr:uid="{00000000-0005-0000-0000-0000B57F0000}"/>
    <cellStyle name="Heading 1 2 3 4 3 2 4 6" xfId="33130" xr:uid="{00000000-0005-0000-0000-0000B67F0000}"/>
    <cellStyle name="Heading 1 2 3 4 3 2 4 7" xfId="33131" xr:uid="{00000000-0005-0000-0000-0000B77F0000}"/>
    <cellStyle name="Heading 1 2 3 4 3 2 5" xfId="33132" xr:uid="{00000000-0005-0000-0000-0000B87F0000}"/>
    <cellStyle name="Heading 1 2 3 4 3 2 5 2" xfId="33133" xr:uid="{00000000-0005-0000-0000-0000B97F0000}"/>
    <cellStyle name="Heading 1 2 3 4 3 2 5 3" xfId="33134" xr:uid="{00000000-0005-0000-0000-0000BA7F0000}"/>
    <cellStyle name="Heading 1 2 3 4 3 2 5 3 2" xfId="33135" xr:uid="{00000000-0005-0000-0000-0000BB7F0000}"/>
    <cellStyle name="Heading 1 2 3 4 3 2 6" xfId="33136" xr:uid="{00000000-0005-0000-0000-0000BC7F0000}"/>
    <cellStyle name="Heading 1 2 3 4 3 2 7" xfId="33137" xr:uid="{00000000-0005-0000-0000-0000BD7F0000}"/>
    <cellStyle name="Heading 1 2 3 4 3 2 8" xfId="33138" xr:uid="{00000000-0005-0000-0000-0000BE7F0000}"/>
    <cellStyle name="Heading 1 2 3 4 3 2 9" xfId="33139" xr:uid="{00000000-0005-0000-0000-0000BF7F0000}"/>
    <cellStyle name="Heading 1 2 3 4 3 3" xfId="33140" xr:uid="{00000000-0005-0000-0000-0000C07F0000}"/>
    <cellStyle name="Heading 1 2 3 4 3 3 2" xfId="33141" xr:uid="{00000000-0005-0000-0000-0000C17F0000}"/>
    <cellStyle name="Heading 1 2 3 4 3 3 2 2" xfId="33142" xr:uid="{00000000-0005-0000-0000-0000C27F0000}"/>
    <cellStyle name="Heading 1 2 3 4 3 3 2 2 2" xfId="33143" xr:uid="{00000000-0005-0000-0000-0000C37F0000}"/>
    <cellStyle name="Heading 1 2 3 4 3 3 2 2 2 2" xfId="33144" xr:uid="{00000000-0005-0000-0000-0000C47F0000}"/>
    <cellStyle name="Heading 1 2 3 4 3 3 2 2 2 3" xfId="33145" xr:uid="{00000000-0005-0000-0000-0000C57F0000}"/>
    <cellStyle name="Heading 1 2 3 4 3 3 2 2 2 3 2" xfId="33146" xr:uid="{00000000-0005-0000-0000-0000C67F0000}"/>
    <cellStyle name="Heading 1 2 3 4 3 3 2 2 2 4" xfId="33147" xr:uid="{00000000-0005-0000-0000-0000C77F0000}"/>
    <cellStyle name="Heading 1 2 3 4 3 3 2 2 3" xfId="33148" xr:uid="{00000000-0005-0000-0000-0000C87F0000}"/>
    <cellStyle name="Heading 1 2 3 4 3 3 2 2 3 2" xfId="33149" xr:uid="{00000000-0005-0000-0000-0000C97F0000}"/>
    <cellStyle name="Heading 1 2 3 4 3 3 2 2 3 2 2" xfId="33150" xr:uid="{00000000-0005-0000-0000-0000CA7F0000}"/>
    <cellStyle name="Heading 1 2 3 4 3 3 2 2 4" xfId="33151" xr:uid="{00000000-0005-0000-0000-0000CB7F0000}"/>
    <cellStyle name="Heading 1 2 3 4 3 3 2 2 5" xfId="33152" xr:uid="{00000000-0005-0000-0000-0000CC7F0000}"/>
    <cellStyle name="Heading 1 2 3 4 3 3 2 2 6" xfId="33153" xr:uid="{00000000-0005-0000-0000-0000CD7F0000}"/>
    <cellStyle name="Heading 1 2 3 4 3 3 2 2 7" xfId="33154" xr:uid="{00000000-0005-0000-0000-0000CE7F0000}"/>
    <cellStyle name="Heading 1 2 3 4 3 3 2 3" xfId="33155" xr:uid="{00000000-0005-0000-0000-0000CF7F0000}"/>
    <cellStyle name="Heading 1 2 3 4 3 3 2 3 2" xfId="33156" xr:uid="{00000000-0005-0000-0000-0000D07F0000}"/>
    <cellStyle name="Heading 1 2 3 4 3 3 2 3 3" xfId="33157" xr:uid="{00000000-0005-0000-0000-0000D17F0000}"/>
    <cellStyle name="Heading 1 2 3 4 3 3 2 3 3 2" xfId="33158" xr:uid="{00000000-0005-0000-0000-0000D27F0000}"/>
    <cellStyle name="Heading 1 2 3 4 3 3 2 3 4" xfId="33159" xr:uid="{00000000-0005-0000-0000-0000D37F0000}"/>
    <cellStyle name="Heading 1 2 3 4 3 3 2 4" xfId="33160" xr:uid="{00000000-0005-0000-0000-0000D47F0000}"/>
    <cellStyle name="Heading 1 2 3 4 3 3 2 4 2" xfId="33161" xr:uid="{00000000-0005-0000-0000-0000D57F0000}"/>
    <cellStyle name="Heading 1 2 3 4 3 3 2 4 2 2" xfId="33162" xr:uid="{00000000-0005-0000-0000-0000D67F0000}"/>
    <cellStyle name="Heading 1 2 3 4 3 3 2 5" xfId="33163" xr:uid="{00000000-0005-0000-0000-0000D77F0000}"/>
    <cellStyle name="Heading 1 2 3 4 3 3 2 6" xfId="33164" xr:uid="{00000000-0005-0000-0000-0000D87F0000}"/>
    <cellStyle name="Heading 1 2 3 4 3 3 2 7" xfId="33165" xr:uid="{00000000-0005-0000-0000-0000D97F0000}"/>
    <cellStyle name="Heading 1 2 3 4 3 3 2 8" xfId="33166" xr:uid="{00000000-0005-0000-0000-0000DA7F0000}"/>
    <cellStyle name="Heading 1 2 3 4 3 3 3" xfId="33167" xr:uid="{00000000-0005-0000-0000-0000DB7F0000}"/>
    <cellStyle name="Heading 1 2 3 4 3 3 3 2" xfId="33168" xr:uid="{00000000-0005-0000-0000-0000DC7F0000}"/>
    <cellStyle name="Heading 1 2 3 4 3 3 3 2 2" xfId="33169" xr:uid="{00000000-0005-0000-0000-0000DD7F0000}"/>
    <cellStyle name="Heading 1 2 3 4 3 3 3 2 3" xfId="33170" xr:uid="{00000000-0005-0000-0000-0000DE7F0000}"/>
    <cellStyle name="Heading 1 2 3 4 3 3 3 2 3 2" xfId="33171" xr:uid="{00000000-0005-0000-0000-0000DF7F0000}"/>
    <cellStyle name="Heading 1 2 3 4 3 3 3 2 4" xfId="33172" xr:uid="{00000000-0005-0000-0000-0000E07F0000}"/>
    <cellStyle name="Heading 1 2 3 4 3 3 3 3" xfId="33173" xr:uid="{00000000-0005-0000-0000-0000E17F0000}"/>
    <cellStyle name="Heading 1 2 3 4 3 3 3 3 2" xfId="33174" xr:uid="{00000000-0005-0000-0000-0000E27F0000}"/>
    <cellStyle name="Heading 1 2 3 4 3 3 3 3 2 2" xfId="33175" xr:uid="{00000000-0005-0000-0000-0000E37F0000}"/>
    <cellStyle name="Heading 1 2 3 4 3 3 3 4" xfId="33176" xr:uid="{00000000-0005-0000-0000-0000E47F0000}"/>
    <cellStyle name="Heading 1 2 3 4 3 3 3 5" xfId="33177" xr:uid="{00000000-0005-0000-0000-0000E57F0000}"/>
    <cellStyle name="Heading 1 2 3 4 3 3 3 6" xfId="33178" xr:uid="{00000000-0005-0000-0000-0000E67F0000}"/>
    <cellStyle name="Heading 1 2 3 4 3 3 3 7" xfId="33179" xr:uid="{00000000-0005-0000-0000-0000E77F0000}"/>
    <cellStyle name="Heading 1 2 3 4 3 3 4" xfId="33180" xr:uid="{00000000-0005-0000-0000-0000E87F0000}"/>
    <cellStyle name="Heading 1 2 3 4 3 3 4 2" xfId="33181" xr:uid="{00000000-0005-0000-0000-0000E97F0000}"/>
    <cellStyle name="Heading 1 2 3 4 3 3 4 3" xfId="33182" xr:uid="{00000000-0005-0000-0000-0000EA7F0000}"/>
    <cellStyle name="Heading 1 2 3 4 3 3 4 3 2" xfId="33183" xr:uid="{00000000-0005-0000-0000-0000EB7F0000}"/>
    <cellStyle name="Heading 1 2 3 4 3 3 5" xfId="33184" xr:uid="{00000000-0005-0000-0000-0000EC7F0000}"/>
    <cellStyle name="Heading 1 2 3 4 3 4" xfId="33185" xr:uid="{00000000-0005-0000-0000-0000ED7F0000}"/>
    <cellStyle name="Heading 1 2 3 4 3 4 2" xfId="33186" xr:uid="{00000000-0005-0000-0000-0000EE7F0000}"/>
    <cellStyle name="Heading 1 2 3 4 3 4 2 2" xfId="33187" xr:uid="{00000000-0005-0000-0000-0000EF7F0000}"/>
    <cellStyle name="Heading 1 2 3 4 3 4 2 2 2" xfId="33188" xr:uid="{00000000-0005-0000-0000-0000F07F0000}"/>
    <cellStyle name="Heading 1 2 3 4 3 4 2 2 2 2" xfId="33189" xr:uid="{00000000-0005-0000-0000-0000F17F0000}"/>
    <cellStyle name="Heading 1 2 3 4 3 4 2 2 2 2 2" xfId="33190" xr:uid="{00000000-0005-0000-0000-0000F27F0000}"/>
    <cellStyle name="Heading 1 2 3 4 3 4 2 2 2 2 3" xfId="33191" xr:uid="{00000000-0005-0000-0000-0000F37F0000}"/>
    <cellStyle name="Heading 1 2 3 4 3 4 2 2 2 2 3 2" xfId="33192" xr:uid="{00000000-0005-0000-0000-0000F47F0000}"/>
    <cellStyle name="Heading 1 2 3 4 3 4 2 2 2 2 4" xfId="33193" xr:uid="{00000000-0005-0000-0000-0000F57F0000}"/>
    <cellStyle name="Heading 1 2 3 4 3 4 2 2 2 3" xfId="33194" xr:uid="{00000000-0005-0000-0000-0000F67F0000}"/>
    <cellStyle name="Heading 1 2 3 4 3 4 2 2 2 3 2" xfId="33195" xr:uid="{00000000-0005-0000-0000-0000F77F0000}"/>
    <cellStyle name="Heading 1 2 3 4 3 4 2 2 2 3 2 2" xfId="33196" xr:uid="{00000000-0005-0000-0000-0000F87F0000}"/>
    <cellStyle name="Heading 1 2 3 4 3 4 2 2 2 4" xfId="33197" xr:uid="{00000000-0005-0000-0000-0000F97F0000}"/>
    <cellStyle name="Heading 1 2 3 4 3 4 2 2 2 5" xfId="33198" xr:uid="{00000000-0005-0000-0000-0000FA7F0000}"/>
    <cellStyle name="Heading 1 2 3 4 3 4 2 2 2 6" xfId="33199" xr:uid="{00000000-0005-0000-0000-0000FB7F0000}"/>
    <cellStyle name="Heading 1 2 3 4 3 4 2 2 2 7" xfId="33200" xr:uid="{00000000-0005-0000-0000-0000FC7F0000}"/>
    <cellStyle name="Heading 1 2 3 4 3 4 2 2 3" xfId="33201" xr:uid="{00000000-0005-0000-0000-0000FD7F0000}"/>
    <cellStyle name="Heading 1 2 3 4 3 4 2 2 3 2" xfId="33202" xr:uid="{00000000-0005-0000-0000-0000FE7F0000}"/>
    <cellStyle name="Heading 1 2 3 4 3 4 2 2 3 3" xfId="33203" xr:uid="{00000000-0005-0000-0000-0000FF7F0000}"/>
    <cellStyle name="Heading 1 2 3 4 3 4 2 2 3 3 2" xfId="33204" xr:uid="{00000000-0005-0000-0000-000000800000}"/>
    <cellStyle name="Heading 1 2 3 4 3 4 2 2 3 4" xfId="33205" xr:uid="{00000000-0005-0000-0000-000001800000}"/>
    <cellStyle name="Heading 1 2 3 4 3 4 2 2 4" xfId="33206" xr:uid="{00000000-0005-0000-0000-000002800000}"/>
    <cellStyle name="Heading 1 2 3 4 3 4 2 2 4 2" xfId="33207" xr:uid="{00000000-0005-0000-0000-000003800000}"/>
    <cellStyle name="Heading 1 2 3 4 3 4 2 2 4 2 2" xfId="33208" xr:uid="{00000000-0005-0000-0000-000004800000}"/>
    <cellStyle name="Heading 1 2 3 4 3 4 2 2 5" xfId="33209" xr:uid="{00000000-0005-0000-0000-000005800000}"/>
    <cellStyle name="Heading 1 2 3 4 3 4 2 2 6" xfId="33210" xr:uid="{00000000-0005-0000-0000-000006800000}"/>
    <cellStyle name="Heading 1 2 3 4 3 4 2 2 7" xfId="33211" xr:uid="{00000000-0005-0000-0000-000007800000}"/>
    <cellStyle name="Heading 1 2 3 4 3 4 2 2 8" xfId="33212" xr:uid="{00000000-0005-0000-0000-000008800000}"/>
    <cellStyle name="Heading 1 2 3 4 3 4 2 3" xfId="33213" xr:uid="{00000000-0005-0000-0000-000009800000}"/>
    <cellStyle name="Heading 1 2 3 4 3 4 2 3 2" xfId="33214" xr:uid="{00000000-0005-0000-0000-00000A800000}"/>
    <cellStyle name="Heading 1 2 3 4 3 4 2 3 2 2" xfId="33215" xr:uid="{00000000-0005-0000-0000-00000B800000}"/>
    <cellStyle name="Heading 1 2 3 4 3 4 2 3 2 3" xfId="33216" xr:uid="{00000000-0005-0000-0000-00000C800000}"/>
    <cellStyle name="Heading 1 2 3 4 3 4 2 3 2 3 2" xfId="33217" xr:uid="{00000000-0005-0000-0000-00000D800000}"/>
    <cellStyle name="Heading 1 2 3 4 3 4 2 3 2 4" xfId="33218" xr:uid="{00000000-0005-0000-0000-00000E800000}"/>
    <cellStyle name="Heading 1 2 3 4 3 4 2 3 3" xfId="33219" xr:uid="{00000000-0005-0000-0000-00000F800000}"/>
    <cellStyle name="Heading 1 2 3 4 3 4 2 3 3 2" xfId="33220" xr:uid="{00000000-0005-0000-0000-000010800000}"/>
    <cellStyle name="Heading 1 2 3 4 3 4 2 3 3 2 2" xfId="33221" xr:uid="{00000000-0005-0000-0000-000011800000}"/>
    <cellStyle name="Heading 1 2 3 4 3 4 2 3 4" xfId="33222" xr:uid="{00000000-0005-0000-0000-000012800000}"/>
    <cellStyle name="Heading 1 2 3 4 3 4 2 3 5" xfId="33223" xr:uid="{00000000-0005-0000-0000-000013800000}"/>
    <cellStyle name="Heading 1 2 3 4 3 4 2 3 6" xfId="33224" xr:uid="{00000000-0005-0000-0000-000014800000}"/>
    <cellStyle name="Heading 1 2 3 4 3 4 2 3 7" xfId="33225" xr:uid="{00000000-0005-0000-0000-000015800000}"/>
    <cellStyle name="Heading 1 2 3 4 3 4 2 4" xfId="33226" xr:uid="{00000000-0005-0000-0000-000016800000}"/>
    <cellStyle name="Heading 1 2 3 4 3 4 2 4 2" xfId="33227" xr:uid="{00000000-0005-0000-0000-000017800000}"/>
    <cellStyle name="Heading 1 2 3 4 3 4 2 4 3" xfId="33228" xr:uid="{00000000-0005-0000-0000-000018800000}"/>
    <cellStyle name="Heading 1 2 3 4 3 4 2 4 3 2" xfId="33229" xr:uid="{00000000-0005-0000-0000-000019800000}"/>
    <cellStyle name="Heading 1 2 3 4 3 4 2 5" xfId="33230" xr:uid="{00000000-0005-0000-0000-00001A800000}"/>
    <cellStyle name="Heading 1 2 3 4 3 4 3" xfId="33231" xr:uid="{00000000-0005-0000-0000-00001B800000}"/>
    <cellStyle name="Heading 1 2 3 4 3 4 3 2" xfId="33232" xr:uid="{00000000-0005-0000-0000-00001C800000}"/>
    <cellStyle name="Heading 1 2 3 4 3 4 3 2 2" xfId="33233" xr:uid="{00000000-0005-0000-0000-00001D800000}"/>
    <cellStyle name="Heading 1 2 3 4 3 4 3 2 2 2" xfId="33234" xr:uid="{00000000-0005-0000-0000-00001E800000}"/>
    <cellStyle name="Heading 1 2 3 4 3 4 3 2 2 3" xfId="33235" xr:uid="{00000000-0005-0000-0000-00001F800000}"/>
    <cellStyle name="Heading 1 2 3 4 3 4 3 2 2 3 2" xfId="33236" xr:uid="{00000000-0005-0000-0000-000020800000}"/>
    <cellStyle name="Heading 1 2 3 4 3 4 3 2 2 4" xfId="33237" xr:uid="{00000000-0005-0000-0000-000021800000}"/>
    <cellStyle name="Heading 1 2 3 4 3 4 3 2 3" xfId="33238" xr:uid="{00000000-0005-0000-0000-000022800000}"/>
    <cellStyle name="Heading 1 2 3 4 3 4 3 2 3 2" xfId="33239" xr:uid="{00000000-0005-0000-0000-000023800000}"/>
    <cellStyle name="Heading 1 2 3 4 3 4 3 2 3 2 2" xfId="33240" xr:uid="{00000000-0005-0000-0000-000024800000}"/>
    <cellStyle name="Heading 1 2 3 4 3 4 3 2 4" xfId="33241" xr:uid="{00000000-0005-0000-0000-000025800000}"/>
    <cellStyle name="Heading 1 2 3 4 3 4 3 2 5" xfId="33242" xr:uid="{00000000-0005-0000-0000-000026800000}"/>
    <cellStyle name="Heading 1 2 3 4 3 4 3 2 6" xfId="33243" xr:uid="{00000000-0005-0000-0000-000027800000}"/>
    <cellStyle name="Heading 1 2 3 4 3 4 3 2 7" xfId="33244" xr:uid="{00000000-0005-0000-0000-000028800000}"/>
    <cellStyle name="Heading 1 2 3 4 3 4 3 3" xfId="33245" xr:uid="{00000000-0005-0000-0000-000029800000}"/>
    <cellStyle name="Heading 1 2 3 4 3 4 3 3 2" xfId="33246" xr:uid="{00000000-0005-0000-0000-00002A800000}"/>
    <cellStyle name="Heading 1 2 3 4 3 4 3 3 3" xfId="33247" xr:uid="{00000000-0005-0000-0000-00002B800000}"/>
    <cellStyle name="Heading 1 2 3 4 3 4 3 3 3 2" xfId="33248" xr:uid="{00000000-0005-0000-0000-00002C800000}"/>
    <cellStyle name="Heading 1 2 3 4 3 4 3 3 4" xfId="33249" xr:uid="{00000000-0005-0000-0000-00002D800000}"/>
    <cellStyle name="Heading 1 2 3 4 3 4 3 4" xfId="33250" xr:uid="{00000000-0005-0000-0000-00002E800000}"/>
    <cellStyle name="Heading 1 2 3 4 3 4 3 4 2" xfId="33251" xr:uid="{00000000-0005-0000-0000-00002F800000}"/>
    <cellStyle name="Heading 1 2 3 4 3 4 3 4 2 2" xfId="33252" xr:uid="{00000000-0005-0000-0000-000030800000}"/>
    <cellStyle name="Heading 1 2 3 4 3 4 3 5" xfId="33253" xr:uid="{00000000-0005-0000-0000-000031800000}"/>
    <cellStyle name="Heading 1 2 3 4 3 4 3 6" xfId="33254" xr:uid="{00000000-0005-0000-0000-000032800000}"/>
    <cellStyle name="Heading 1 2 3 4 3 4 3 7" xfId="33255" xr:uid="{00000000-0005-0000-0000-000033800000}"/>
    <cellStyle name="Heading 1 2 3 4 3 4 3 8" xfId="33256" xr:uid="{00000000-0005-0000-0000-000034800000}"/>
    <cellStyle name="Heading 1 2 3 4 3 4 4" xfId="33257" xr:uid="{00000000-0005-0000-0000-000035800000}"/>
    <cellStyle name="Heading 1 2 3 4 3 4 4 2" xfId="33258" xr:uid="{00000000-0005-0000-0000-000036800000}"/>
    <cellStyle name="Heading 1 2 3 4 3 4 4 2 2" xfId="33259" xr:uid="{00000000-0005-0000-0000-000037800000}"/>
    <cellStyle name="Heading 1 2 3 4 3 4 4 2 3" xfId="33260" xr:uid="{00000000-0005-0000-0000-000038800000}"/>
    <cellStyle name="Heading 1 2 3 4 3 4 4 2 3 2" xfId="33261" xr:uid="{00000000-0005-0000-0000-000039800000}"/>
    <cellStyle name="Heading 1 2 3 4 3 4 4 2 4" xfId="33262" xr:uid="{00000000-0005-0000-0000-00003A800000}"/>
    <cellStyle name="Heading 1 2 3 4 3 4 4 3" xfId="33263" xr:uid="{00000000-0005-0000-0000-00003B800000}"/>
    <cellStyle name="Heading 1 2 3 4 3 4 4 3 2" xfId="33264" xr:uid="{00000000-0005-0000-0000-00003C800000}"/>
    <cellStyle name="Heading 1 2 3 4 3 4 4 3 2 2" xfId="33265" xr:uid="{00000000-0005-0000-0000-00003D800000}"/>
    <cellStyle name="Heading 1 2 3 4 3 4 4 4" xfId="33266" xr:uid="{00000000-0005-0000-0000-00003E800000}"/>
    <cellStyle name="Heading 1 2 3 4 3 4 4 5" xfId="33267" xr:uid="{00000000-0005-0000-0000-00003F800000}"/>
    <cellStyle name="Heading 1 2 3 4 3 4 4 6" xfId="33268" xr:uid="{00000000-0005-0000-0000-000040800000}"/>
    <cellStyle name="Heading 1 2 3 4 3 4 4 7" xfId="33269" xr:uid="{00000000-0005-0000-0000-000041800000}"/>
    <cellStyle name="Heading 1 2 3 4 3 4 5" xfId="33270" xr:uid="{00000000-0005-0000-0000-000042800000}"/>
    <cellStyle name="Heading 1 2 3 4 3 4 5 2" xfId="33271" xr:uid="{00000000-0005-0000-0000-000043800000}"/>
    <cellStyle name="Heading 1 2 3 4 3 4 5 3" xfId="33272" xr:uid="{00000000-0005-0000-0000-000044800000}"/>
    <cellStyle name="Heading 1 2 3 4 3 4 5 3 2" xfId="33273" xr:uid="{00000000-0005-0000-0000-000045800000}"/>
    <cellStyle name="Heading 1 2 3 4 3 4 6" xfId="33274" xr:uid="{00000000-0005-0000-0000-000046800000}"/>
    <cellStyle name="Heading 1 2 3 4 3 4 7" xfId="33275" xr:uid="{00000000-0005-0000-0000-000047800000}"/>
    <cellStyle name="Heading 1 2 3 4 3 4 8" xfId="33276" xr:uid="{00000000-0005-0000-0000-000048800000}"/>
    <cellStyle name="Heading 1 2 3 4 3 4 9" xfId="33277" xr:uid="{00000000-0005-0000-0000-000049800000}"/>
    <cellStyle name="Heading 1 2 3 4 3 5" xfId="33278" xr:uid="{00000000-0005-0000-0000-00004A800000}"/>
    <cellStyle name="Heading 1 2 3 4 3 5 2" xfId="33279" xr:uid="{00000000-0005-0000-0000-00004B800000}"/>
    <cellStyle name="Heading 1 2 3 4 3 5 2 2" xfId="33280" xr:uid="{00000000-0005-0000-0000-00004C800000}"/>
    <cellStyle name="Heading 1 2 3 4 3 5 2 2 2" xfId="33281" xr:uid="{00000000-0005-0000-0000-00004D800000}"/>
    <cellStyle name="Heading 1 2 3 4 3 5 2 2 3" xfId="33282" xr:uid="{00000000-0005-0000-0000-00004E800000}"/>
    <cellStyle name="Heading 1 2 3 4 3 5 2 2 3 2" xfId="33283" xr:uid="{00000000-0005-0000-0000-00004F800000}"/>
    <cellStyle name="Heading 1 2 3 4 3 5 2 2 4" xfId="33284" xr:uid="{00000000-0005-0000-0000-000050800000}"/>
    <cellStyle name="Heading 1 2 3 4 3 5 2 3" xfId="33285" xr:uid="{00000000-0005-0000-0000-000051800000}"/>
    <cellStyle name="Heading 1 2 3 4 3 5 2 3 2" xfId="33286" xr:uid="{00000000-0005-0000-0000-000052800000}"/>
    <cellStyle name="Heading 1 2 3 4 3 5 2 3 2 2" xfId="33287" xr:uid="{00000000-0005-0000-0000-000053800000}"/>
    <cellStyle name="Heading 1 2 3 4 3 5 2 4" xfId="33288" xr:uid="{00000000-0005-0000-0000-000054800000}"/>
    <cellStyle name="Heading 1 2 3 4 3 5 2 5" xfId="33289" xr:uid="{00000000-0005-0000-0000-000055800000}"/>
    <cellStyle name="Heading 1 2 3 4 3 5 2 6" xfId="33290" xr:uid="{00000000-0005-0000-0000-000056800000}"/>
    <cellStyle name="Heading 1 2 3 4 3 5 2 7" xfId="33291" xr:uid="{00000000-0005-0000-0000-000057800000}"/>
    <cellStyle name="Heading 1 2 3 4 3 5 3" xfId="33292" xr:uid="{00000000-0005-0000-0000-000058800000}"/>
    <cellStyle name="Heading 1 2 3 4 3 5 3 2" xfId="33293" xr:uid="{00000000-0005-0000-0000-000059800000}"/>
    <cellStyle name="Heading 1 2 3 4 3 5 3 3" xfId="33294" xr:uid="{00000000-0005-0000-0000-00005A800000}"/>
    <cellStyle name="Heading 1 2 3 4 3 5 3 3 2" xfId="33295" xr:uid="{00000000-0005-0000-0000-00005B800000}"/>
    <cellStyle name="Heading 1 2 3 4 3 5 3 4" xfId="33296" xr:uid="{00000000-0005-0000-0000-00005C800000}"/>
    <cellStyle name="Heading 1 2 3 4 3 5 4" xfId="33297" xr:uid="{00000000-0005-0000-0000-00005D800000}"/>
    <cellStyle name="Heading 1 2 3 4 3 5 4 2" xfId="33298" xr:uid="{00000000-0005-0000-0000-00005E800000}"/>
    <cellStyle name="Heading 1 2 3 4 3 5 4 2 2" xfId="33299" xr:uid="{00000000-0005-0000-0000-00005F800000}"/>
    <cellStyle name="Heading 1 2 3 4 3 5 5" xfId="33300" xr:uid="{00000000-0005-0000-0000-000060800000}"/>
    <cellStyle name="Heading 1 2 3 4 3 5 6" xfId="33301" xr:uid="{00000000-0005-0000-0000-000061800000}"/>
    <cellStyle name="Heading 1 2 3 4 3 5 7" xfId="33302" xr:uid="{00000000-0005-0000-0000-000062800000}"/>
    <cellStyle name="Heading 1 2 3 4 3 5 8" xfId="33303" xr:uid="{00000000-0005-0000-0000-000063800000}"/>
    <cellStyle name="Heading 1 2 3 4 3 6" xfId="33304" xr:uid="{00000000-0005-0000-0000-000064800000}"/>
    <cellStyle name="Heading 1 2 3 4 3 6 2" xfId="33305" xr:uid="{00000000-0005-0000-0000-000065800000}"/>
    <cellStyle name="Heading 1 2 3 4 3 6 2 2" xfId="33306" xr:uid="{00000000-0005-0000-0000-000066800000}"/>
    <cellStyle name="Heading 1 2 3 4 3 6 2 3" xfId="33307" xr:uid="{00000000-0005-0000-0000-000067800000}"/>
    <cellStyle name="Heading 1 2 3 4 3 6 2 3 2" xfId="33308" xr:uid="{00000000-0005-0000-0000-000068800000}"/>
    <cellStyle name="Heading 1 2 3 4 3 6 2 4" xfId="33309" xr:uid="{00000000-0005-0000-0000-000069800000}"/>
    <cellStyle name="Heading 1 2 3 4 3 6 3" xfId="33310" xr:uid="{00000000-0005-0000-0000-00006A800000}"/>
    <cellStyle name="Heading 1 2 3 4 3 6 3 2" xfId="33311" xr:uid="{00000000-0005-0000-0000-00006B800000}"/>
    <cellStyle name="Heading 1 2 3 4 3 6 3 2 2" xfId="33312" xr:uid="{00000000-0005-0000-0000-00006C800000}"/>
    <cellStyle name="Heading 1 2 3 4 3 6 4" xfId="33313" xr:uid="{00000000-0005-0000-0000-00006D800000}"/>
    <cellStyle name="Heading 1 2 3 4 3 6 5" xfId="33314" xr:uid="{00000000-0005-0000-0000-00006E800000}"/>
    <cellStyle name="Heading 1 2 3 4 3 6 6" xfId="33315" xr:uid="{00000000-0005-0000-0000-00006F800000}"/>
    <cellStyle name="Heading 1 2 3 4 3 6 7" xfId="33316" xr:uid="{00000000-0005-0000-0000-000070800000}"/>
    <cellStyle name="Heading 1 2 3 4 3 7" xfId="33317" xr:uid="{00000000-0005-0000-0000-000071800000}"/>
    <cellStyle name="Heading 1 2 3 4 3 7 2" xfId="33318" xr:uid="{00000000-0005-0000-0000-000072800000}"/>
    <cellStyle name="Heading 1 2 3 4 3 7 3" xfId="33319" xr:uid="{00000000-0005-0000-0000-000073800000}"/>
    <cellStyle name="Heading 1 2 3 4 3 7 3 2" xfId="33320" xr:uid="{00000000-0005-0000-0000-000074800000}"/>
    <cellStyle name="Heading 1 2 3 4 3 8" xfId="33321" xr:uid="{00000000-0005-0000-0000-000075800000}"/>
    <cellStyle name="Heading 1 2 3 4 3 9" xfId="33322" xr:uid="{00000000-0005-0000-0000-000076800000}"/>
    <cellStyle name="Heading 1 2 3 4 4" xfId="33323" xr:uid="{00000000-0005-0000-0000-000077800000}"/>
    <cellStyle name="Heading 1 2 3 4 4 2" xfId="33324" xr:uid="{00000000-0005-0000-0000-000078800000}"/>
    <cellStyle name="Heading 1 2 3 4 4 2 2" xfId="33325" xr:uid="{00000000-0005-0000-0000-000079800000}"/>
    <cellStyle name="Heading 1 2 3 4 4 2 2 2" xfId="33326" xr:uid="{00000000-0005-0000-0000-00007A800000}"/>
    <cellStyle name="Heading 1 2 3 4 4 2 2 2 2" xfId="33327" xr:uid="{00000000-0005-0000-0000-00007B800000}"/>
    <cellStyle name="Heading 1 2 3 4 4 2 2 2 2 2" xfId="33328" xr:uid="{00000000-0005-0000-0000-00007C800000}"/>
    <cellStyle name="Heading 1 2 3 4 4 2 2 2 2 3" xfId="33329" xr:uid="{00000000-0005-0000-0000-00007D800000}"/>
    <cellStyle name="Heading 1 2 3 4 4 2 2 2 2 3 2" xfId="33330" xr:uid="{00000000-0005-0000-0000-00007E800000}"/>
    <cellStyle name="Heading 1 2 3 4 4 2 2 2 2 4" xfId="33331" xr:uid="{00000000-0005-0000-0000-00007F800000}"/>
    <cellStyle name="Heading 1 2 3 4 4 2 2 2 3" xfId="33332" xr:uid="{00000000-0005-0000-0000-000080800000}"/>
    <cellStyle name="Heading 1 2 3 4 4 2 2 2 3 2" xfId="33333" xr:uid="{00000000-0005-0000-0000-000081800000}"/>
    <cellStyle name="Heading 1 2 3 4 4 2 2 2 3 2 2" xfId="33334" xr:uid="{00000000-0005-0000-0000-000082800000}"/>
    <cellStyle name="Heading 1 2 3 4 4 2 2 2 4" xfId="33335" xr:uid="{00000000-0005-0000-0000-000083800000}"/>
    <cellStyle name="Heading 1 2 3 4 4 2 2 2 5" xfId="33336" xr:uid="{00000000-0005-0000-0000-000084800000}"/>
    <cellStyle name="Heading 1 2 3 4 4 2 2 2 6" xfId="33337" xr:uid="{00000000-0005-0000-0000-000085800000}"/>
    <cellStyle name="Heading 1 2 3 4 4 2 2 2 7" xfId="33338" xr:uid="{00000000-0005-0000-0000-000086800000}"/>
    <cellStyle name="Heading 1 2 3 4 4 2 2 3" xfId="33339" xr:uid="{00000000-0005-0000-0000-000087800000}"/>
    <cellStyle name="Heading 1 2 3 4 4 2 2 3 2" xfId="33340" xr:uid="{00000000-0005-0000-0000-000088800000}"/>
    <cellStyle name="Heading 1 2 3 4 4 2 2 3 3" xfId="33341" xr:uid="{00000000-0005-0000-0000-000089800000}"/>
    <cellStyle name="Heading 1 2 3 4 4 2 2 3 3 2" xfId="33342" xr:uid="{00000000-0005-0000-0000-00008A800000}"/>
    <cellStyle name="Heading 1 2 3 4 4 2 2 3 4" xfId="33343" xr:uid="{00000000-0005-0000-0000-00008B800000}"/>
    <cellStyle name="Heading 1 2 3 4 4 2 2 4" xfId="33344" xr:uid="{00000000-0005-0000-0000-00008C800000}"/>
    <cellStyle name="Heading 1 2 3 4 4 2 2 4 2" xfId="33345" xr:uid="{00000000-0005-0000-0000-00008D800000}"/>
    <cellStyle name="Heading 1 2 3 4 4 2 2 4 2 2" xfId="33346" xr:uid="{00000000-0005-0000-0000-00008E800000}"/>
    <cellStyle name="Heading 1 2 3 4 4 2 2 5" xfId="33347" xr:uid="{00000000-0005-0000-0000-00008F800000}"/>
    <cellStyle name="Heading 1 2 3 4 4 2 2 6" xfId="33348" xr:uid="{00000000-0005-0000-0000-000090800000}"/>
    <cellStyle name="Heading 1 2 3 4 4 2 2 7" xfId="33349" xr:uid="{00000000-0005-0000-0000-000091800000}"/>
    <cellStyle name="Heading 1 2 3 4 4 2 2 8" xfId="33350" xr:uid="{00000000-0005-0000-0000-000092800000}"/>
    <cellStyle name="Heading 1 2 3 4 4 2 3" xfId="33351" xr:uid="{00000000-0005-0000-0000-000093800000}"/>
    <cellStyle name="Heading 1 2 3 4 4 2 3 2" xfId="33352" xr:uid="{00000000-0005-0000-0000-000094800000}"/>
    <cellStyle name="Heading 1 2 3 4 4 2 3 2 2" xfId="33353" xr:uid="{00000000-0005-0000-0000-000095800000}"/>
    <cellStyle name="Heading 1 2 3 4 4 2 3 2 3" xfId="33354" xr:uid="{00000000-0005-0000-0000-000096800000}"/>
    <cellStyle name="Heading 1 2 3 4 4 2 3 2 3 2" xfId="33355" xr:uid="{00000000-0005-0000-0000-000097800000}"/>
    <cellStyle name="Heading 1 2 3 4 4 2 3 2 4" xfId="33356" xr:uid="{00000000-0005-0000-0000-000098800000}"/>
    <cellStyle name="Heading 1 2 3 4 4 2 3 3" xfId="33357" xr:uid="{00000000-0005-0000-0000-000099800000}"/>
    <cellStyle name="Heading 1 2 3 4 4 2 3 3 2" xfId="33358" xr:uid="{00000000-0005-0000-0000-00009A800000}"/>
    <cellStyle name="Heading 1 2 3 4 4 2 3 3 2 2" xfId="33359" xr:uid="{00000000-0005-0000-0000-00009B800000}"/>
    <cellStyle name="Heading 1 2 3 4 4 2 3 4" xfId="33360" xr:uid="{00000000-0005-0000-0000-00009C800000}"/>
    <cellStyle name="Heading 1 2 3 4 4 2 3 5" xfId="33361" xr:uid="{00000000-0005-0000-0000-00009D800000}"/>
    <cellStyle name="Heading 1 2 3 4 4 2 3 6" xfId="33362" xr:uid="{00000000-0005-0000-0000-00009E800000}"/>
    <cellStyle name="Heading 1 2 3 4 4 2 3 7" xfId="33363" xr:uid="{00000000-0005-0000-0000-00009F800000}"/>
    <cellStyle name="Heading 1 2 3 4 4 2 4" xfId="33364" xr:uid="{00000000-0005-0000-0000-0000A0800000}"/>
    <cellStyle name="Heading 1 2 3 4 4 2 4 2" xfId="33365" xr:uid="{00000000-0005-0000-0000-0000A1800000}"/>
    <cellStyle name="Heading 1 2 3 4 4 2 4 3" xfId="33366" xr:uid="{00000000-0005-0000-0000-0000A2800000}"/>
    <cellStyle name="Heading 1 2 3 4 4 2 4 3 2" xfId="33367" xr:uid="{00000000-0005-0000-0000-0000A3800000}"/>
    <cellStyle name="Heading 1 2 3 4 4 2 5" xfId="33368" xr:uid="{00000000-0005-0000-0000-0000A4800000}"/>
    <cellStyle name="Heading 1 2 3 4 4 3" xfId="33369" xr:uid="{00000000-0005-0000-0000-0000A5800000}"/>
    <cellStyle name="Heading 1 2 3 4 4 3 2" xfId="33370" xr:uid="{00000000-0005-0000-0000-0000A6800000}"/>
    <cellStyle name="Heading 1 2 3 4 4 3 2 2" xfId="33371" xr:uid="{00000000-0005-0000-0000-0000A7800000}"/>
    <cellStyle name="Heading 1 2 3 4 4 3 2 2 2" xfId="33372" xr:uid="{00000000-0005-0000-0000-0000A8800000}"/>
    <cellStyle name="Heading 1 2 3 4 4 3 2 2 3" xfId="33373" xr:uid="{00000000-0005-0000-0000-0000A9800000}"/>
    <cellStyle name="Heading 1 2 3 4 4 3 2 2 3 2" xfId="33374" xr:uid="{00000000-0005-0000-0000-0000AA800000}"/>
    <cellStyle name="Heading 1 2 3 4 4 3 2 2 4" xfId="33375" xr:uid="{00000000-0005-0000-0000-0000AB800000}"/>
    <cellStyle name="Heading 1 2 3 4 4 3 2 3" xfId="33376" xr:uid="{00000000-0005-0000-0000-0000AC800000}"/>
    <cellStyle name="Heading 1 2 3 4 4 3 2 3 2" xfId="33377" xr:uid="{00000000-0005-0000-0000-0000AD800000}"/>
    <cellStyle name="Heading 1 2 3 4 4 3 2 3 2 2" xfId="33378" xr:uid="{00000000-0005-0000-0000-0000AE800000}"/>
    <cellStyle name="Heading 1 2 3 4 4 3 2 4" xfId="33379" xr:uid="{00000000-0005-0000-0000-0000AF800000}"/>
    <cellStyle name="Heading 1 2 3 4 4 3 2 5" xfId="33380" xr:uid="{00000000-0005-0000-0000-0000B0800000}"/>
    <cellStyle name="Heading 1 2 3 4 4 3 2 6" xfId="33381" xr:uid="{00000000-0005-0000-0000-0000B1800000}"/>
    <cellStyle name="Heading 1 2 3 4 4 3 2 7" xfId="33382" xr:uid="{00000000-0005-0000-0000-0000B2800000}"/>
    <cellStyle name="Heading 1 2 3 4 4 3 3" xfId="33383" xr:uid="{00000000-0005-0000-0000-0000B3800000}"/>
    <cellStyle name="Heading 1 2 3 4 4 3 3 2" xfId="33384" xr:uid="{00000000-0005-0000-0000-0000B4800000}"/>
    <cellStyle name="Heading 1 2 3 4 4 3 3 3" xfId="33385" xr:uid="{00000000-0005-0000-0000-0000B5800000}"/>
    <cellStyle name="Heading 1 2 3 4 4 3 3 3 2" xfId="33386" xr:uid="{00000000-0005-0000-0000-0000B6800000}"/>
    <cellStyle name="Heading 1 2 3 4 4 3 3 4" xfId="33387" xr:uid="{00000000-0005-0000-0000-0000B7800000}"/>
    <cellStyle name="Heading 1 2 3 4 4 3 4" xfId="33388" xr:uid="{00000000-0005-0000-0000-0000B8800000}"/>
    <cellStyle name="Heading 1 2 3 4 4 3 4 2" xfId="33389" xr:uid="{00000000-0005-0000-0000-0000B9800000}"/>
    <cellStyle name="Heading 1 2 3 4 4 3 4 2 2" xfId="33390" xr:uid="{00000000-0005-0000-0000-0000BA800000}"/>
    <cellStyle name="Heading 1 2 3 4 4 3 5" xfId="33391" xr:uid="{00000000-0005-0000-0000-0000BB800000}"/>
    <cellStyle name="Heading 1 2 3 4 4 3 6" xfId="33392" xr:uid="{00000000-0005-0000-0000-0000BC800000}"/>
    <cellStyle name="Heading 1 2 3 4 4 3 7" xfId="33393" xr:uid="{00000000-0005-0000-0000-0000BD800000}"/>
    <cellStyle name="Heading 1 2 3 4 4 3 8" xfId="33394" xr:uid="{00000000-0005-0000-0000-0000BE800000}"/>
    <cellStyle name="Heading 1 2 3 4 4 4" xfId="33395" xr:uid="{00000000-0005-0000-0000-0000BF800000}"/>
    <cellStyle name="Heading 1 2 3 4 4 4 2" xfId="33396" xr:uid="{00000000-0005-0000-0000-0000C0800000}"/>
    <cellStyle name="Heading 1 2 3 4 4 4 2 2" xfId="33397" xr:uid="{00000000-0005-0000-0000-0000C1800000}"/>
    <cellStyle name="Heading 1 2 3 4 4 4 2 3" xfId="33398" xr:uid="{00000000-0005-0000-0000-0000C2800000}"/>
    <cellStyle name="Heading 1 2 3 4 4 4 2 3 2" xfId="33399" xr:uid="{00000000-0005-0000-0000-0000C3800000}"/>
    <cellStyle name="Heading 1 2 3 4 4 4 2 4" xfId="33400" xr:uid="{00000000-0005-0000-0000-0000C4800000}"/>
    <cellStyle name="Heading 1 2 3 4 4 4 3" xfId="33401" xr:uid="{00000000-0005-0000-0000-0000C5800000}"/>
    <cellStyle name="Heading 1 2 3 4 4 4 3 2" xfId="33402" xr:uid="{00000000-0005-0000-0000-0000C6800000}"/>
    <cellStyle name="Heading 1 2 3 4 4 4 3 2 2" xfId="33403" xr:uid="{00000000-0005-0000-0000-0000C7800000}"/>
    <cellStyle name="Heading 1 2 3 4 4 4 4" xfId="33404" xr:uid="{00000000-0005-0000-0000-0000C8800000}"/>
    <cellStyle name="Heading 1 2 3 4 4 4 5" xfId="33405" xr:uid="{00000000-0005-0000-0000-0000C9800000}"/>
    <cellStyle name="Heading 1 2 3 4 4 4 6" xfId="33406" xr:uid="{00000000-0005-0000-0000-0000CA800000}"/>
    <cellStyle name="Heading 1 2 3 4 4 4 7" xfId="33407" xr:uid="{00000000-0005-0000-0000-0000CB800000}"/>
    <cellStyle name="Heading 1 2 3 4 4 5" xfId="33408" xr:uid="{00000000-0005-0000-0000-0000CC800000}"/>
    <cellStyle name="Heading 1 2 3 4 4 5 2" xfId="33409" xr:uid="{00000000-0005-0000-0000-0000CD800000}"/>
    <cellStyle name="Heading 1 2 3 4 4 5 3" xfId="33410" xr:uid="{00000000-0005-0000-0000-0000CE800000}"/>
    <cellStyle name="Heading 1 2 3 4 4 5 3 2" xfId="33411" xr:uid="{00000000-0005-0000-0000-0000CF800000}"/>
    <cellStyle name="Heading 1 2 3 4 4 6" xfId="33412" xr:uid="{00000000-0005-0000-0000-0000D0800000}"/>
    <cellStyle name="Heading 1 2 3 4 4 7" xfId="33413" xr:uid="{00000000-0005-0000-0000-0000D1800000}"/>
    <cellStyle name="Heading 1 2 3 4 4 8" xfId="33414" xr:uid="{00000000-0005-0000-0000-0000D2800000}"/>
    <cellStyle name="Heading 1 2 3 4 4 9" xfId="33415" xr:uid="{00000000-0005-0000-0000-0000D3800000}"/>
    <cellStyle name="Heading 1 2 3 4 5" xfId="33416" xr:uid="{00000000-0005-0000-0000-0000D4800000}"/>
    <cellStyle name="Heading 1 2 3 4 5 2" xfId="33417" xr:uid="{00000000-0005-0000-0000-0000D5800000}"/>
    <cellStyle name="Heading 1 2 3 4 5 2 2" xfId="33418" xr:uid="{00000000-0005-0000-0000-0000D6800000}"/>
    <cellStyle name="Heading 1 2 3 4 5 2 2 2" xfId="33419" xr:uid="{00000000-0005-0000-0000-0000D7800000}"/>
    <cellStyle name="Heading 1 2 3 4 5 2 2 2 2" xfId="33420" xr:uid="{00000000-0005-0000-0000-0000D8800000}"/>
    <cellStyle name="Heading 1 2 3 4 5 2 2 2 2 2" xfId="33421" xr:uid="{00000000-0005-0000-0000-0000D9800000}"/>
    <cellStyle name="Heading 1 2 3 4 5 2 2 2 2 3" xfId="33422" xr:uid="{00000000-0005-0000-0000-0000DA800000}"/>
    <cellStyle name="Heading 1 2 3 4 5 2 2 2 2 3 2" xfId="33423" xr:uid="{00000000-0005-0000-0000-0000DB800000}"/>
    <cellStyle name="Heading 1 2 3 4 5 2 2 2 2 4" xfId="33424" xr:uid="{00000000-0005-0000-0000-0000DC800000}"/>
    <cellStyle name="Heading 1 2 3 4 5 2 2 2 3" xfId="33425" xr:uid="{00000000-0005-0000-0000-0000DD800000}"/>
    <cellStyle name="Heading 1 2 3 4 5 2 2 2 3 2" xfId="33426" xr:uid="{00000000-0005-0000-0000-0000DE800000}"/>
    <cellStyle name="Heading 1 2 3 4 5 2 2 2 3 2 2" xfId="33427" xr:uid="{00000000-0005-0000-0000-0000DF800000}"/>
    <cellStyle name="Heading 1 2 3 4 5 2 2 2 4" xfId="33428" xr:uid="{00000000-0005-0000-0000-0000E0800000}"/>
    <cellStyle name="Heading 1 2 3 4 5 2 2 2 5" xfId="33429" xr:uid="{00000000-0005-0000-0000-0000E1800000}"/>
    <cellStyle name="Heading 1 2 3 4 5 2 2 2 6" xfId="33430" xr:uid="{00000000-0005-0000-0000-0000E2800000}"/>
    <cellStyle name="Heading 1 2 3 4 5 2 2 2 7" xfId="33431" xr:uid="{00000000-0005-0000-0000-0000E3800000}"/>
    <cellStyle name="Heading 1 2 3 4 5 2 2 3" xfId="33432" xr:uid="{00000000-0005-0000-0000-0000E4800000}"/>
    <cellStyle name="Heading 1 2 3 4 5 2 2 3 2" xfId="33433" xr:uid="{00000000-0005-0000-0000-0000E5800000}"/>
    <cellStyle name="Heading 1 2 3 4 5 2 2 3 3" xfId="33434" xr:uid="{00000000-0005-0000-0000-0000E6800000}"/>
    <cellStyle name="Heading 1 2 3 4 5 2 2 3 3 2" xfId="33435" xr:uid="{00000000-0005-0000-0000-0000E7800000}"/>
    <cellStyle name="Heading 1 2 3 4 5 2 2 3 4" xfId="33436" xr:uid="{00000000-0005-0000-0000-0000E8800000}"/>
    <cellStyle name="Heading 1 2 3 4 5 2 2 4" xfId="33437" xr:uid="{00000000-0005-0000-0000-0000E9800000}"/>
    <cellStyle name="Heading 1 2 3 4 5 2 2 4 2" xfId="33438" xr:uid="{00000000-0005-0000-0000-0000EA800000}"/>
    <cellStyle name="Heading 1 2 3 4 5 2 2 4 2 2" xfId="33439" xr:uid="{00000000-0005-0000-0000-0000EB800000}"/>
    <cellStyle name="Heading 1 2 3 4 5 2 2 5" xfId="33440" xr:uid="{00000000-0005-0000-0000-0000EC800000}"/>
    <cellStyle name="Heading 1 2 3 4 5 2 2 6" xfId="33441" xr:uid="{00000000-0005-0000-0000-0000ED800000}"/>
    <cellStyle name="Heading 1 2 3 4 5 2 2 7" xfId="33442" xr:uid="{00000000-0005-0000-0000-0000EE800000}"/>
    <cellStyle name="Heading 1 2 3 4 5 2 2 8" xfId="33443" xr:uid="{00000000-0005-0000-0000-0000EF800000}"/>
    <cellStyle name="Heading 1 2 3 4 5 2 3" xfId="33444" xr:uid="{00000000-0005-0000-0000-0000F0800000}"/>
    <cellStyle name="Heading 1 2 3 4 5 2 3 2" xfId="33445" xr:uid="{00000000-0005-0000-0000-0000F1800000}"/>
    <cellStyle name="Heading 1 2 3 4 5 2 3 2 2" xfId="33446" xr:uid="{00000000-0005-0000-0000-0000F2800000}"/>
    <cellStyle name="Heading 1 2 3 4 5 2 3 2 3" xfId="33447" xr:uid="{00000000-0005-0000-0000-0000F3800000}"/>
    <cellStyle name="Heading 1 2 3 4 5 2 3 2 3 2" xfId="33448" xr:uid="{00000000-0005-0000-0000-0000F4800000}"/>
    <cellStyle name="Heading 1 2 3 4 5 2 3 2 4" xfId="33449" xr:uid="{00000000-0005-0000-0000-0000F5800000}"/>
    <cellStyle name="Heading 1 2 3 4 5 2 3 3" xfId="33450" xr:uid="{00000000-0005-0000-0000-0000F6800000}"/>
    <cellStyle name="Heading 1 2 3 4 5 2 3 3 2" xfId="33451" xr:uid="{00000000-0005-0000-0000-0000F7800000}"/>
    <cellStyle name="Heading 1 2 3 4 5 2 3 3 2 2" xfId="33452" xr:uid="{00000000-0005-0000-0000-0000F8800000}"/>
    <cellStyle name="Heading 1 2 3 4 5 2 3 4" xfId="33453" xr:uid="{00000000-0005-0000-0000-0000F9800000}"/>
    <cellStyle name="Heading 1 2 3 4 5 2 3 5" xfId="33454" xr:uid="{00000000-0005-0000-0000-0000FA800000}"/>
    <cellStyle name="Heading 1 2 3 4 5 2 3 6" xfId="33455" xr:uid="{00000000-0005-0000-0000-0000FB800000}"/>
    <cellStyle name="Heading 1 2 3 4 5 2 3 7" xfId="33456" xr:uid="{00000000-0005-0000-0000-0000FC800000}"/>
    <cellStyle name="Heading 1 2 3 4 5 2 4" xfId="33457" xr:uid="{00000000-0005-0000-0000-0000FD800000}"/>
    <cellStyle name="Heading 1 2 3 4 5 2 4 2" xfId="33458" xr:uid="{00000000-0005-0000-0000-0000FE800000}"/>
    <cellStyle name="Heading 1 2 3 4 5 2 4 3" xfId="33459" xr:uid="{00000000-0005-0000-0000-0000FF800000}"/>
    <cellStyle name="Heading 1 2 3 4 5 2 4 3 2" xfId="33460" xr:uid="{00000000-0005-0000-0000-000000810000}"/>
    <cellStyle name="Heading 1 2 3 4 5 2 5" xfId="33461" xr:uid="{00000000-0005-0000-0000-000001810000}"/>
    <cellStyle name="Heading 1 2 3 4 5 3" xfId="33462" xr:uid="{00000000-0005-0000-0000-000002810000}"/>
    <cellStyle name="Heading 1 2 3 4 5 3 2" xfId="33463" xr:uid="{00000000-0005-0000-0000-000003810000}"/>
    <cellStyle name="Heading 1 2 3 4 5 3 2 2" xfId="33464" xr:uid="{00000000-0005-0000-0000-000004810000}"/>
    <cellStyle name="Heading 1 2 3 4 5 3 2 2 2" xfId="33465" xr:uid="{00000000-0005-0000-0000-000005810000}"/>
    <cellStyle name="Heading 1 2 3 4 5 3 2 2 3" xfId="33466" xr:uid="{00000000-0005-0000-0000-000006810000}"/>
    <cellStyle name="Heading 1 2 3 4 5 3 2 2 3 2" xfId="33467" xr:uid="{00000000-0005-0000-0000-000007810000}"/>
    <cellStyle name="Heading 1 2 3 4 5 3 2 2 4" xfId="33468" xr:uid="{00000000-0005-0000-0000-000008810000}"/>
    <cellStyle name="Heading 1 2 3 4 5 3 2 3" xfId="33469" xr:uid="{00000000-0005-0000-0000-000009810000}"/>
    <cellStyle name="Heading 1 2 3 4 5 3 2 3 2" xfId="33470" xr:uid="{00000000-0005-0000-0000-00000A810000}"/>
    <cellStyle name="Heading 1 2 3 4 5 3 2 3 2 2" xfId="33471" xr:uid="{00000000-0005-0000-0000-00000B810000}"/>
    <cellStyle name="Heading 1 2 3 4 5 3 2 4" xfId="33472" xr:uid="{00000000-0005-0000-0000-00000C810000}"/>
    <cellStyle name="Heading 1 2 3 4 5 3 2 5" xfId="33473" xr:uid="{00000000-0005-0000-0000-00000D810000}"/>
    <cellStyle name="Heading 1 2 3 4 5 3 2 6" xfId="33474" xr:uid="{00000000-0005-0000-0000-00000E810000}"/>
    <cellStyle name="Heading 1 2 3 4 5 3 2 7" xfId="33475" xr:uid="{00000000-0005-0000-0000-00000F810000}"/>
    <cellStyle name="Heading 1 2 3 4 5 3 3" xfId="33476" xr:uid="{00000000-0005-0000-0000-000010810000}"/>
    <cellStyle name="Heading 1 2 3 4 5 3 3 2" xfId="33477" xr:uid="{00000000-0005-0000-0000-000011810000}"/>
    <cellStyle name="Heading 1 2 3 4 5 3 3 3" xfId="33478" xr:uid="{00000000-0005-0000-0000-000012810000}"/>
    <cellStyle name="Heading 1 2 3 4 5 3 3 3 2" xfId="33479" xr:uid="{00000000-0005-0000-0000-000013810000}"/>
    <cellStyle name="Heading 1 2 3 4 5 3 3 4" xfId="33480" xr:uid="{00000000-0005-0000-0000-000014810000}"/>
    <cellStyle name="Heading 1 2 3 4 5 3 4" xfId="33481" xr:uid="{00000000-0005-0000-0000-000015810000}"/>
    <cellStyle name="Heading 1 2 3 4 5 3 4 2" xfId="33482" xr:uid="{00000000-0005-0000-0000-000016810000}"/>
    <cellStyle name="Heading 1 2 3 4 5 3 4 2 2" xfId="33483" xr:uid="{00000000-0005-0000-0000-000017810000}"/>
    <cellStyle name="Heading 1 2 3 4 5 3 5" xfId="33484" xr:uid="{00000000-0005-0000-0000-000018810000}"/>
    <cellStyle name="Heading 1 2 3 4 5 3 6" xfId="33485" xr:uid="{00000000-0005-0000-0000-000019810000}"/>
    <cellStyle name="Heading 1 2 3 4 5 3 7" xfId="33486" xr:uid="{00000000-0005-0000-0000-00001A810000}"/>
    <cellStyle name="Heading 1 2 3 4 5 3 8" xfId="33487" xr:uid="{00000000-0005-0000-0000-00001B810000}"/>
    <cellStyle name="Heading 1 2 3 4 5 4" xfId="33488" xr:uid="{00000000-0005-0000-0000-00001C810000}"/>
    <cellStyle name="Heading 1 2 3 4 5 4 2" xfId="33489" xr:uid="{00000000-0005-0000-0000-00001D810000}"/>
    <cellStyle name="Heading 1 2 3 4 5 4 2 2" xfId="33490" xr:uid="{00000000-0005-0000-0000-00001E810000}"/>
    <cellStyle name="Heading 1 2 3 4 5 4 2 3" xfId="33491" xr:uid="{00000000-0005-0000-0000-00001F810000}"/>
    <cellStyle name="Heading 1 2 3 4 5 4 2 3 2" xfId="33492" xr:uid="{00000000-0005-0000-0000-000020810000}"/>
    <cellStyle name="Heading 1 2 3 4 5 4 2 4" xfId="33493" xr:uid="{00000000-0005-0000-0000-000021810000}"/>
    <cellStyle name="Heading 1 2 3 4 5 4 3" xfId="33494" xr:uid="{00000000-0005-0000-0000-000022810000}"/>
    <cellStyle name="Heading 1 2 3 4 5 4 3 2" xfId="33495" xr:uid="{00000000-0005-0000-0000-000023810000}"/>
    <cellStyle name="Heading 1 2 3 4 5 4 3 2 2" xfId="33496" xr:uid="{00000000-0005-0000-0000-000024810000}"/>
    <cellStyle name="Heading 1 2 3 4 5 4 4" xfId="33497" xr:uid="{00000000-0005-0000-0000-000025810000}"/>
    <cellStyle name="Heading 1 2 3 4 5 4 5" xfId="33498" xr:uid="{00000000-0005-0000-0000-000026810000}"/>
    <cellStyle name="Heading 1 2 3 4 5 4 6" xfId="33499" xr:uid="{00000000-0005-0000-0000-000027810000}"/>
    <cellStyle name="Heading 1 2 3 4 5 4 7" xfId="33500" xr:uid="{00000000-0005-0000-0000-000028810000}"/>
    <cellStyle name="Heading 1 2 3 4 5 5" xfId="33501" xr:uid="{00000000-0005-0000-0000-000029810000}"/>
    <cellStyle name="Heading 1 2 3 4 5 5 2" xfId="33502" xr:uid="{00000000-0005-0000-0000-00002A810000}"/>
    <cellStyle name="Heading 1 2 3 4 5 5 3" xfId="33503" xr:uid="{00000000-0005-0000-0000-00002B810000}"/>
    <cellStyle name="Heading 1 2 3 4 5 5 3 2" xfId="33504" xr:uid="{00000000-0005-0000-0000-00002C810000}"/>
    <cellStyle name="Heading 1 2 3 4 5 6" xfId="33505" xr:uid="{00000000-0005-0000-0000-00002D810000}"/>
    <cellStyle name="Heading 1 2 3 4 5 7" xfId="33506" xr:uid="{00000000-0005-0000-0000-00002E810000}"/>
    <cellStyle name="Heading 1 2 3 4 5 8" xfId="33507" xr:uid="{00000000-0005-0000-0000-00002F810000}"/>
    <cellStyle name="Heading 1 2 3 4 5 9" xfId="33508" xr:uid="{00000000-0005-0000-0000-000030810000}"/>
    <cellStyle name="Heading 1 2 3 4 6" xfId="33509" xr:uid="{00000000-0005-0000-0000-000031810000}"/>
    <cellStyle name="Heading 1 2 3 4 6 2" xfId="33510" xr:uid="{00000000-0005-0000-0000-000032810000}"/>
    <cellStyle name="Heading 1 2 3 4 6 2 2" xfId="33511" xr:uid="{00000000-0005-0000-0000-000033810000}"/>
    <cellStyle name="Heading 1 2 3 4 6 2 2 2" xfId="33512" xr:uid="{00000000-0005-0000-0000-000034810000}"/>
    <cellStyle name="Heading 1 2 3 4 6 2 2 3" xfId="33513" xr:uid="{00000000-0005-0000-0000-000035810000}"/>
    <cellStyle name="Heading 1 2 3 4 6 2 2 3 2" xfId="33514" xr:uid="{00000000-0005-0000-0000-000036810000}"/>
    <cellStyle name="Heading 1 2 3 4 6 2 2 4" xfId="33515" xr:uid="{00000000-0005-0000-0000-000037810000}"/>
    <cellStyle name="Heading 1 2 3 4 6 2 3" xfId="33516" xr:uid="{00000000-0005-0000-0000-000038810000}"/>
    <cellStyle name="Heading 1 2 3 4 6 2 3 2" xfId="33517" xr:uid="{00000000-0005-0000-0000-000039810000}"/>
    <cellStyle name="Heading 1 2 3 4 6 2 3 2 2" xfId="33518" xr:uid="{00000000-0005-0000-0000-00003A810000}"/>
    <cellStyle name="Heading 1 2 3 4 6 2 4" xfId="33519" xr:uid="{00000000-0005-0000-0000-00003B810000}"/>
    <cellStyle name="Heading 1 2 3 4 6 2 5" xfId="33520" xr:uid="{00000000-0005-0000-0000-00003C810000}"/>
    <cellStyle name="Heading 1 2 3 4 6 2 6" xfId="33521" xr:uid="{00000000-0005-0000-0000-00003D810000}"/>
    <cellStyle name="Heading 1 2 3 4 6 2 7" xfId="33522" xr:uid="{00000000-0005-0000-0000-00003E810000}"/>
    <cellStyle name="Heading 1 2 3 4 6 3" xfId="33523" xr:uid="{00000000-0005-0000-0000-00003F810000}"/>
    <cellStyle name="Heading 1 2 3 4 6 3 2" xfId="33524" xr:uid="{00000000-0005-0000-0000-000040810000}"/>
    <cellStyle name="Heading 1 2 3 4 6 3 3" xfId="33525" xr:uid="{00000000-0005-0000-0000-000041810000}"/>
    <cellStyle name="Heading 1 2 3 4 6 3 3 2" xfId="33526" xr:uid="{00000000-0005-0000-0000-000042810000}"/>
    <cellStyle name="Heading 1 2 3 4 6 3 4" xfId="33527" xr:uid="{00000000-0005-0000-0000-000043810000}"/>
    <cellStyle name="Heading 1 2 3 4 6 4" xfId="33528" xr:uid="{00000000-0005-0000-0000-000044810000}"/>
    <cellStyle name="Heading 1 2 3 4 6 4 2" xfId="33529" xr:uid="{00000000-0005-0000-0000-000045810000}"/>
    <cellStyle name="Heading 1 2 3 4 6 4 2 2" xfId="33530" xr:uid="{00000000-0005-0000-0000-000046810000}"/>
    <cellStyle name="Heading 1 2 3 4 6 5" xfId="33531" xr:uid="{00000000-0005-0000-0000-000047810000}"/>
    <cellStyle name="Heading 1 2 3 4 6 6" xfId="33532" xr:uid="{00000000-0005-0000-0000-000048810000}"/>
    <cellStyle name="Heading 1 2 3 4 6 7" xfId="33533" xr:uid="{00000000-0005-0000-0000-000049810000}"/>
    <cellStyle name="Heading 1 2 3 4 6 8" xfId="33534" xr:uid="{00000000-0005-0000-0000-00004A810000}"/>
    <cellStyle name="Heading 1 2 3 4 7" xfId="33535" xr:uid="{00000000-0005-0000-0000-00004B810000}"/>
    <cellStyle name="Heading 1 2 3 4 7 2" xfId="33536" xr:uid="{00000000-0005-0000-0000-00004C810000}"/>
    <cellStyle name="Heading 1 2 3 4 7 2 2" xfId="33537" xr:uid="{00000000-0005-0000-0000-00004D810000}"/>
    <cellStyle name="Heading 1 2 3 4 7 2 3" xfId="33538" xr:uid="{00000000-0005-0000-0000-00004E810000}"/>
    <cellStyle name="Heading 1 2 3 4 7 2 3 2" xfId="33539" xr:uid="{00000000-0005-0000-0000-00004F810000}"/>
    <cellStyle name="Heading 1 2 3 4 7 2 4" xfId="33540" xr:uid="{00000000-0005-0000-0000-000050810000}"/>
    <cellStyle name="Heading 1 2 3 4 7 3" xfId="33541" xr:uid="{00000000-0005-0000-0000-000051810000}"/>
    <cellStyle name="Heading 1 2 3 4 7 3 2" xfId="33542" xr:uid="{00000000-0005-0000-0000-000052810000}"/>
    <cellStyle name="Heading 1 2 3 4 7 3 2 2" xfId="33543" xr:uid="{00000000-0005-0000-0000-000053810000}"/>
    <cellStyle name="Heading 1 2 3 4 7 4" xfId="33544" xr:uid="{00000000-0005-0000-0000-000054810000}"/>
    <cellStyle name="Heading 1 2 3 4 7 5" xfId="33545" xr:uid="{00000000-0005-0000-0000-000055810000}"/>
    <cellStyle name="Heading 1 2 3 4 7 6" xfId="33546" xr:uid="{00000000-0005-0000-0000-000056810000}"/>
    <cellStyle name="Heading 1 2 3 4 7 7" xfId="33547" xr:uid="{00000000-0005-0000-0000-000057810000}"/>
    <cellStyle name="Heading 1 2 3 4 8" xfId="33548" xr:uid="{00000000-0005-0000-0000-000058810000}"/>
    <cellStyle name="Heading 1 2 3 4 8 2" xfId="33549" xr:uid="{00000000-0005-0000-0000-000059810000}"/>
    <cellStyle name="Heading 1 2 3 4 8 3" xfId="33550" xr:uid="{00000000-0005-0000-0000-00005A810000}"/>
    <cellStyle name="Heading 1 2 3 4 8 3 2" xfId="33551" xr:uid="{00000000-0005-0000-0000-00005B810000}"/>
    <cellStyle name="Heading 1 2 3 4 9" xfId="33552" xr:uid="{00000000-0005-0000-0000-00005C810000}"/>
    <cellStyle name="Heading 1 2 3 5" xfId="192" xr:uid="{00000000-0005-0000-0000-00005D810000}"/>
    <cellStyle name="Heading 1 2 3 5 10" xfId="33553" xr:uid="{00000000-0005-0000-0000-00005E810000}"/>
    <cellStyle name="Heading 1 2 3 5 11" xfId="33554" xr:uid="{00000000-0005-0000-0000-00005F810000}"/>
    <cellStyle name="Heading 1 2 3 5 2" xfId="33555" xr:uid="{00000000-0005-0000-0000-000060810000}"/>
    <cellStyle name="Heading 1 2 3 5 2 2" xfId="33556" xr:uid="{00000000-0005-0000-0000-000061810000}"/>
    <cellStyle name="Heading 1 2 3 5 2 2 2" xfId="33557" xr:uid="{00000000-0005-0000-0000-000062810000}"/>
    <cellStyle name="Heading 1 2 3 5 2 2 2 2" xfId="33558" xr:uid="{00000000-0005-0000-0000-000063810000}"/>
    <cellStyle name="Heading 1 2 3 5 2 2 2 2 2" xfId="33559" xr:uid="{00000000-0005-0000-0000-000064810000}"/>
    <cellStyle name="Heading 1 2 3 5 2 2 2 2 2 2" xfId="33560" xr:uid="{00000000-0005-0000-0000-000065810000}"/>
    <cellStyle name="Heading 1 2 3 5 2 2 2 2 2 3" xfId="33561" xr:uid="{00000000-0005-0000-0000-000066810000}"/>
    <cellStyle name="Heading 1 2 3 5 2 2 2 2 2 3 2" xfId="33562" xr:uid="{00000000-0005-0000-0000-000067810000}"/>
    <cellStyle name="Heading 1 2 3 5 2 2 2 2 2 4" xfId="33563" xr:uid="{00000000-0005-0000-0000-000068810000}"/>
    <cellStyle name="Heading 1 2 3 5 2 2 2 2 3" xfId="33564" xr:uid="{00000000-0005-0000-0000-000069810000}"/>
    <cellStyle name="Heading 1 2 3 5 2 2 2 2 3 2" xfId="33565" xr:uid="{00000000-0005-0000-0000-00006A810000}"/>
    <cellStyle name="Heading 1 2 3 5 2 2 2 2 3 2 2" xfId="33566" xr:uid="{00000000-0005-0000-0000-00006B810000}"/>
    <cellStyle name="Heading 1 2 3 5 2 2 2 2 4" xfId="33567" xr:uid="{00000000-0005-0000-0000-00006C810000}"/>
    <cellStyle name="Heading 1 2 3 5 2 2 2 2 5" xfId="33568" xr:uid="{00000000-0005-0000-0000-00006D810000}"/>
    <cellStyle name="Heading 1 2 3 5 2 2 2 2 6" xfId="33569" xr:uid="{00000000-0005-0000-0000-00006E810000}"/>
    <cellStyle name="Heading 1 2 3 5 2 2 2 2 7" xfId="33570" xr:uid="{00000000-0005-0000-0000-00006F810000}"/>
    <cellStyle name="Heading 1 2 3 5 2 2 2 3" xfId="33571" xr:uid="{00000000-0005-0000-0000-000070810000}"/>
    <cellStyle name="Heading 1 2 3 5 2 2 2 3 2" xfId="33572" xr:uid="{00000000-0005-0000-0000-000071810000}"/>
    <cellStyle name="Heading 1 2 3 5 2 2 2 3 3" xfId="33573" xr:uid="{00000000-0005-0000-0000-000072810000}"/>
    <cellStyle name="Heading 1 2 3 5 2 2 2 3 3 2" xfId="33574" xr:uid="{00000000-0005-0000-0000-000073810000}"/>
    <cellStyle name="Heading 1 2 3 5 2 2 2 3 4" xfId="33575" xr:uid="{00000000-0005-0000-0000-000074810000}"/>
    <cellStyle name="Heading 1 2 3 5 2 2 2 4" xfId="33576" xr:uid="{00000000-0005-0000-0000-000075810000}"/>
    <cellStyle name="Heading 1 2 3 5 2 2 2 4 2" xfId="33577" xr:uid="{00000000-0005-0000-0000-000076810000}"/>
    <cellStyle name="Heading 1 2 3 5 2 2 2 4 2 2" xfId="33578" xr:uid="{00000000-0005-0000-0000-000077810000}"/>
    <cellStyle name="Heading 1 2 3 5 2 2 2 5" xfId="33579" xr:uid="{00000000-0005-0000-0000-000078810000}"/>
    <cellStyle name="Heading 1 2 3 5 2 2 2 6" xfId="33580" xr:uid="{00000000-0005-0000-0000-000079810000}"/>
    <cellStyle name="Heading 1 2 3 5 2 2 2 7" xfId="33581" xr:uid="{00000000-0005-0000-0000-00007A810000}"/>
    <cellStyle name="Heading 1 2 3 5 2 2 2 8" xfId="33582" xr:uid="{00000000-0005-0000-0000-00007B810000}"/>
    <cellStyle name="Heading 1 2 3 5 2 2 3" xfId="33583" xr:uid="{00000000-0005-0000-0000-00007C810000}"/>
    <cellStyle name="Heading 1 2 3 5 2 2 3 2" xfId="33584" xr:uid="{00000000-0005-0000-0000-00007D810000}"/>
    <cellStyle name="Heading 1 2 3 5 2 2 3 2 2" xfId="33585" xr:uid="{00000000-0005-0000-0000-00007E810000}"/>
    <cellStyle name="Heading 1 2 3 5 2 2 3 2 3" xfId="33586" xr:uid="{00000000-0005-0000-0000-00007F810000}"/>
    <cellStyle name="Heading 1 2 3 5 2 2 3 2 3 2" xfId="33587" xr:uid="{00000000-0005-0000-0000-000080810000}"/>
    <cellStyle name="Heading 1 2 3 5 2 2 3 2 4" xfId="33588" xr:uid="{00000000-0005-0000-0000-000081810000}"/>
    <cellStyle name="Heading 1 2 3 5 2 2 3 3" xfId="33589" xr:uid="{00000000-0005-0000-0000-000082810000}"/>
    <cellStyle name="Heading 1 2 3 5 2 2 3 3 2" xfId="33590" xr:uid="{00000000-0005-0000-0000-000083810000}"/>
    <cellStyle name="Heading 1 2 3 5 2 2 3 3 2 2" xfId="33591" xr:uid="{00000000-0005-0000-0000-000084810000}"/>
    <cellStyle name="Heading 1 2 3 5 2 2 3 4" xfId="33592" xr:uid="{00000000-0005-0000-0000-000085810000}"/>
    <cellStyle name="Heading 1 2 3 5 2 2 3 5" xfId="33593" xr:uid="{00000000-0005-0000-0000-000086810000}"/>
    <cellStyle name="Heading 1 2 3 5 2 2 3 6" xfId="33594" xr:uid="{00000000-0005-0000-0000-000087810000}"/>
    <cellStyle name="Heading 1 2 3 5 2 2 3 7" xfId="33595" xr:uid="{00000000-0005-0000-0000-000088810000}"/>
    <cellStyle name="Heading 1 2 3 5 2 2 4" xfId="33596" xr:uid="{00000000-0005-0000-0000-000089810000}"/>
    <cellStyle name="Heading 1 2 3 5 2 2 4 2" xfId="33597" xr:uid="{00000000-0005-0000-0000-00008A810000}"/>
    <cellStyle name="Heading 1 2 3 5 2 2 4 3" xfId="33598" xr:uid="{00000000-0005-0000-0000-00008B810000}"/>
    <cellStyle name="Heading 1 2 3 5 2 2 4 3 2" xfId="33599" xr:uid="{00000000-0005-0000-0000-00008C810000}"/>
    <cellStyle name="Heading 1 2 3 5 2 2 5" xfId="33600" xr:uid="{00000000-0005-0000-0000-00008D810000}"/>
    <cellStyle name="Heading 1 2 3 5 2 3" xfId="33601" xr:uid="{00000000-0005-0000-0000-00008E810000}"/>
    <cellStyle name="Heading 1 2 3 5 2 3 2" xfId="33602" xr:uid="{00000000-0005-0000-0000-00008F810000}"/>
    <cellStyle name="Heading 1 2 3 5 2 3 2 2" xfId="33603" xr:uid="{00000000-0005-0000-0000-000090810000}"/>
    <cellStyle name="Heading 1 2 3 5 2 3 2 2 2" xfId="33604" xr:uid="{00000000-0005-0000-0000-000091810000}"/>
    <cellStyle name="Heading 1 2 3 5 2 3 2 2 3" xfId="33605" xr:uid="{00000000-0005-0000-0000-000092810000}"/>
    <cellStyle name="Heading 1 2 3 5 2 3 2 2 3 2" xfId="33606" xr:uid="{00000000-0005-0000-0000-000093810000}"/>
    <cellStyle name="Heading 1 2 3 5 2 3 2 2 4" xfId="33607" xr:uid="{00000000-0005-0000-0000-000094810000}"/>
    <cellStyle name="Heading 1 2 3 5 2 3 2 3" xfId="33608" xr:uid="{00000000-0005-0000-0000-000095810000}"/>
    <cellStyle name="Heading 1 2 3 5 2 3 2 3 2" xfId="33609" xr:uid="{00000000-0005-0000-0000-000096810000}"/>
    <cellStyle name="Heading 1 2 3 5 2 3 2 3 2 2" xfId="33610" xr:uid="{00000000-0005-0000-0000-000097810000}"/>
    <cellStyle name="Heading 1 2 3 5 2 3 2 4" xfId="33611" xr:uid="{00000000-0005-0000-0000-000098810000}"/>
    <cellStyle name="Heading 1 2 3 5 2 3 2 5" xfId="33612" xr:uid="{00000000-0005-0000-0000-000099810000}"/>
    <cellStyle name="Heading 1 2 3 5 2 3 2 6" xfId="33613" xr:uid="{00000000-0005-0000-0000-00009A810000}"/>
    <cellStyle name="Heading 1 2 3 5 2 3 2 7" xfId="33614" xr:uid="{00000000-0005-0000-0000-00009B810000}"/>
    <cellStyle name="Heading 1 2 3 5 2 3 3" xfId="33615" xr:uid="{00000000-0005-0000-0000-00009C810000}"/>
    <cellStyle name="Heading 1 2 3 5 2 3 3 2" xfId="33616" xr:uid="{00000000-0005-0000-0000-00009D810000}"/>
    <cellStyle name="Heading 1 2 3 5 2 3 3 3" xfId="33617" xr:uid="{00000000-0005-0000-0000-00009E810000}"/>
    <cellStyle name="Heading 1 2 3 5 2 3 3 3 2" xfId="33618" xr:uid="{00000000-0005-0000-0000-00009F810000}"/>
    <cellStyle name="Heading 1 2 3 5 2 3 3 4" xfId="33619" xr:uid="{00000000-0005-0000-0000-0000A0810000}"/>
    <cellStyle name="Heading 1 2 3 5 2 3 4" xfId="33620" xr:uid="{00000000-0005-0000-0000-0000A1810000}"/>
    <cellStyle name="Heading 1 2 3 5 2 3 4 2" xfId="33621" xr:uid="{00000000-0005-0000-0000-0000A2810000}"/>
    <cellStyle name="Heading 1 2 3 5 2 3 4 2 2" xfId="33622" xr:uid="{00000000-0005-0000-0000-0000A3810000}"/>
    <cellStyle name="Heading 1 2 3 5 2 3 5" xfId="33623" xr:uid="{00000000-0005-0000-0000-0000A4810000}"/>
    <cellStyle name="Heading 1 2 3 5 2 3 6" xfId="33624" xr:uid="{00000000-0005-0000-0000-0000A5810000}"/>
    <cellStyle name="Heading 1 2 3 5 2 3 7" xfId="33625" xr:uid="{00000000-0005-0000-0000-0000A6810000}"/>
    <cellStyle name="Heading 1 2 3 5 2 3 8" xfId="33626" xr:uid="{00000000-0005-0000-0000-0000A7810000}"/>
    <cellStyle name="Heading 1 2 3 5 2 4" xfId="33627" xr:uid="{00000000-0005-0000-0000-0000A8810000}"/>
    <cellStyle name="Heading 1 2 3 5 2 4 2" xfId="33628" xr:uid="{00000000-0005-0000-0000-0000A9810000}"/>
    <cellStyle name="Heading 1 2 3 5 2 4 2 2" xfId="33629" xr:uid="{00000000-0005-0000-0000-0000AA810000}"/>
    <cellStyle name="Heading 1 2 3 5 2 4 2 3" xfId="33630" xr:uid="{00000000-0005-0000-0000-0000AB810000}"/>
    <cellStyle name="Heading 1 2 3 5 2 4 2 3 2" xfId="33631" xr:uid="{00000000-0005-0000-0000-0000AC810000}"/>
    <cellStyle name="Heading 1 2 3 5 2 4 2 4" xfId="33632" xr:uid="{00000000-0005-0000-0000-0000AD810000}"/>
    <cellStyle name="Heading 1 2 3 5 2 4 3" xfId="33633" xr:uid="{00000000-0005-0000-0000-0000AE810000}"/>
    <cellStyle name="Heading 1 2 3 5 2 4 3 2" xfId="33634" xr:uid="{00000000-0005-0000-0000-0000AF810000}"/>
    <cellStyle name="Heading 1 2 3 5 2 4 3 2 2" xfId="33635" xr:uid="{00000000-0005-0000-0000-0000B0810000}"/>
    <cellStyle name="Heading 1 2 3 5 2 4 4" xfId="33636" xr:uid="{00000000-0005-0000-0000-0000B1810000}"/>
    <cellStyle name="Heading 1 2 3 5 2 4 5" xfId="33637" xr:uid="{00000000-0005-0000-0000-0000B2810000}"/>
    <cellStyle name="Heading 1 2 3 5 2 4 6" xfId="33638" xr:uid="{00000000-0005-0000-0000-0000B3810000}"/>
    <cellStyle name="Heading 1 2 3 5 2 4 7" xfId="33639" xr:uid="{00000000-0005-0000-0000-0000B4810000}"/>
    <cellStyle name="Heading 1 2 3 5 2 5" xfId="33640" xr:uid="{00000000-0005-0000-0000-0000B5810000}"/>
    <cellStyle name="Heading 1 2 3 5 2 5 2" xfId="33641" xr:uid="{00000000-0005-0000-0000-0000B6810000}"/>
    <cellStyle name="Heading 1 2 3 5 2 5 3" xfId="33642" xr:uid="{00000000-0005-0000-0000-0000B7810000}"/>
    <cellStyle name="Heading 1 2 3 5 2 5 3 2" xfId="33643" xr:uid="{00000000-0005-0000-0000-0000B8810000}"/>
    <cellStyle name="Heading 1 2 3 5 2 6" xfId="33644" xr:uid="{00000000-0005-0000-0000-0000B9810000}"/>
    <cellStyle name="Heading 1 2 3 5 2 7" xfId="33645" xr:uid="{00000000-0005-0000-0000-0000BA810000}"/>
    <cellStyle name="Heading 1 2 3 5 2 8" xfId="33646" xr:uid="{00000000-0005-0000-0000-0000BB810000}"/>
    <cellStyle name="Heading 1 2 3 5 2 9" xfId="33647" xr:uid="{00000000-0005-0000-0000-0000BC810000}"/>
    <cellStyle name="Heading 1 2 3 5 3" xfId="33648" xr:uid="{00000000-0005-0000-0000-0000BD810000}"/>
    <cellStyle name="Heading 1 2 3 5 3 2" xfId="33649" xr:uid="{00000000-0005-0000-0000-0000BE810000}"/>
    <cellStyle name="Heading 1 2 3 5 3 2 2" xfId="33650" xr:uid="{00000000-0005-0000-0000-0000BF810000}"/>
    <cellStyle name="Heading 1 2 3 5 3 2 2 2" xfId="33651" xr:uid="{00000000-0005-0000-0000-0000C0810000}"/>
    <cellStyle name="Heading 1 2 3 5 3 2 2 2 2" xfId="33652" xr:uid="{00000000-0005-0000-0000-0000C1810000}"/>
    <cellStyle name="Heading 1 2 3 5 3 2 2 2 3" xfId="33653" xr:uid="{00000000-0005-0000-0000-0000C2810000}"/>
    <cellStyle name="Heading 1 2 3 5 3 2 2 2 3 2" xfId="33654" xr:uid="{00000000-0005-0000-0000-0000C3810000}"/>
    <cellStyle name="Heading 1 2 3 5 3 2 2 2 4" xfId="33655" xr:uid="{00000000-0005-0000-0000-0000C4810000}"/>
    <cellStyle name="Heading 1 2 3 5 3 2 2 3" xfId="33656" xr:uid="{00000000-0005-0000-0000-0000C5810000}"/>
    <cellStyle name="Heading 1 2 3 5 3 2 2 3 2" xfId="33657" xr:uid="{00000000-0005-0000-0000-0000C6810000}"/>
    <cellStyle name="Heading 1 2 3 5 3 2 2 3 2 2" xfId="33658" xr:uid="{00000000-0005-0000-0000-0000C7810000}"/>
    <cellStyle name="Heading 1 2 3 5 3 2 2 4" xfId="33659" xr:uid="{00000000-0005-0000-0000-0000C8810000}"/>
    <cellStyle name="Heading 1 2 3 5 3 2 2 5" xfId="33660" xr:uid="{00000000-0005-0000-0000-0000C9810000}"/>
    <cellStyle name="Heading 1 2 3 5 3 2 2 6" xfId="33661" xr:uid="{00000000-0005-0000-0000-0000CA810000}"/>
    <cellStyle name="Heading 1 2 3 5 3 2 2 7" xfId="33662" xr:uid="{00000000-0005-0000-0000-0000CB810000}"/>
    <cellStyle name="Heading 1 2 3 5 3 2 3" xfId="33663" xr:uid="{00000000-0005-0000-0000-0000CC810000}"/>
    <cellStyle name="Heading 1 2 3 5 3 2 3 2" xfId="33664" xr:uid="{00000000-0005-0000-0000-0000CD810000}"/>
    <cellStyle name="Heading 1 2 3 5 3 2 3 3" xfId="33665" xr:uid="{00000000-0005-0000-0000-0000CE810000}"/>
    <cellStyle name="Heading 1 2 3 5 3 2 3 3 2" xfId="33666" xr:uid="{00000000-0005-0000-0000-0000CF810000}"/>
    <cellStyle name="Heading 1 2 3 5 3 2 3 4" xfId="33667" xr:uid="{00000000-0005-0000-0000-0000D0810000}"/>
    <cellStyle name="Heading 1 2 3 5 3 2 4" xfId="33668" xr:uid="{00000000-0005-0000-0000-0000D1810000}"/>
    <cellStyle name="Heading 1 2 3 5 3 2 4 2" xfId="33669" xr:uid="{00000000-0005-0000-0000-0000D2810000}"/>
    <cellStyle name="Heading 1 2 3 5 3 2 4 2 2" xfId="33670" xr:uid="{00000000-0005-0000-0000-0000D3810000}"/>
    <cellStyle name="Heading 1 2 3 5 3 2 5" xfId="33671" xr:uid="{00000000-0005-0000-0000-0000D4810000}"/>
    <cellStyle name="Heading 1 2 3 5 3 2 6" xfId="33672" xr:uid="{00000000-0005-0000-0000-0000D5810000}"/>
    <cellStyle name="Heading 1 2 3 5 3 2 7" xfId="33673" xr:uid="{00000000-0005-0000-0000-0000D6810000}"/>
    <cellStyle name="Heading 1 2 3 5 3 2 8" xfId="33674" xr:uid="{00000000-0005-0000-0000-0000D7810000}"/>
    <cellStyle name="Heading 1 2 3 5 3 3" xfId="33675" xr:uid="{00000000-0005-0000-0000-0000D8810000}"/>
    <cellStyle name="Heading 1 2 3 5 3 3 2" xfId="33676" xr:uid="{00000000-0005-0000-0000-0000D9810000}"/>
    <cellStyle name="Heading 1 2 3 5 3 3 2 2" xfId="33677" xr:uid="{00000000-0005-0000-0000-0000DA810000}"/>
    <cellStyle name="Heading 1 2 3 5 3 3 2 3" xfId="33678" xr:uid="{00000000-0005-0000-0000-0000DB810000}"/>
    <cellStyle name="Heading 1 2 3 5 3 3 2 3 2" xfId="33679" xr:uid="{00000000-0005-0000-0000-0000DC810000}"/>
    <cellStyle name="Heading 1 2 3 5 3 3 2 4" xfId="33680" xr:uid="{00000000-0005-0000-0000-0000DD810000}"/>
    <cellStyle name="Heading 1 2 3 5 3 3 3" xfId="33681" xr:uid="{00000000-0005-0000-0000-0000DE810000}"/>
    <cellStyle name="Heading 1 2 3 5 3 3 3 2" xfId="33682" xr:uid="{00000000-0005-0000-0000-0000DF810000}"/>
    <cellStyle name="Heading 1 2 3 5 3 3 3 2 2" xfId="33683" xr:uid="{00000000-0005-0000-0000-0000E0810000}"/>
    <cellStyle name="Heading 1 2 3 5 3 3 4" xfId="33684" xr:uid="{00000000-0005-0000-0000-0000E1810000}"/>
    <cellStyle name="Heading 1 2 3 5 3 3 5" xfId="33685" xr:uid="{00000000-0005-0000-0000-0000E2810000}"/>
    <cellStyle name="Heading 1 2 3 5 3 3 6" xfId="33686" xr:uid="{00000000-0005-0000-0000-0000E3810000}"/>
    <cellStyle name="Heading 1 2 3 5 3 3 7" xfId="33687" xr:uid="{00000000-0005-0000-0000-0000E4810000}"/>
    <cellStyle name="Heading 1 2 3 5 3 4" xfId="33688" xr:uid="{00000000-0005-0000-0000-0000E5810000}"/>
    <cellStyle name="Heading 1 2 3 5 3 4 2" xfId="33689" xr:uid="{00000000-0005-0000-0000-0000E6810000}"/>
    <cellStyle name="Heading 1 2 3 5 3 4 3" xfId="33690" xr:uid="{00000000-0005-0000-0000-0000E7810000}"/>
    <cellStyle name="Heading 1 2 3 5 3 4 3 2" xfId="33691" xr:uid="{00000000-0005-0000-0000-0000E8810000}"/>
    <cellStyle name="Heading 1 2 3 5 3 5" xfId="33692" xr:uid="{00000000-0005-0000-0000-0000E9810000}"/>
    <cellStyle name="Heading 1 2 3 5 4" xfId="33693" xr:uid="{00000000-0005-0000-0000-0000EA810000}"/>
    <cellStyle name="Heading 1 2 3 5 4 2" xfId="33694" xr:uid="{00000000-0005-0000-0000-0000EB810000}"/>
    <cellStyle name="Heading 1 2 3 5 4 2 2" xfId="33695" xr:uid="{00000000-0005-0000-0000-0000EC810000}"/>
    <cellStyle name="Heading 1 2 3 5 4 2 2 2" xfId="33696" xr:uid="{00000000-0005-0000-0000-0000ED810000}"/>
    <cellStyle name="Heading 1 2 3 5 4 2 2 2 2" xfId="33697" xr:uid="{00000000-0005-0000-0000-0000EE810000}"/>
    <cellStyle name="Heading 1 2 3 5 4 2 2 2 2 2" xfId="33698" xr:uid="{00000000-0005-0000-0000-0000EF810000}"/>
    <cellStyle name="Heading 1 2 3 5 4 2 2 2 2 3" xfId="33699" xr:uid="{00000000-0005-0000-0000-0000F0810000}"/>
    <cellStyle name="Heading 1 2 3 5 4 2 2 2 2 3 2" xfId="33700" xr:uid="{00000000-0005-0000-0000-0000F1810000}"/>
    <cellStyle name="Heading 1 2 3 5 4 2 2 2 2 4" xfId="33701" xr:uid="{00000000-0005-0000-0000-0000F2810000}"/>
    <cellStyle name="Heading 1 2 3 5 4 2 2 2 3" xfId="33702" xr:uid="{00000000-0005-0000-0000-0000F3810000}"/>
    <cellStyle name="Heading 1 2 3 5 4 2 2 2 3 2" xfId="33703" xr:uid="{00000000-0005-0000-0000-0000F4810000}"/>
    <cellStyle name="Heading 1 2 3 5 4 2 2 2 3 2 2" xfId="33704" xr:uid="{00000000-0005-0000-0000-0000F5810000}"/>
    <cellStyle name="Heading 1 2 3 5 4 2 2 2 4" xfId="33705" xr:uid="{00000000-0005-0000-0000-0000F6810000}"/>
    <cellStyle name="Heading 1 2 3 5 4 2 2 2 5" xfId="33706" xr:uid="{00000000-0005-0000-0000-0000F7810000}"/>
    <cellStyle name="Heading 1 2 3 5 4 2 2 2 6" xfId="33707" xr:uid="{00000000-0005-0000-0000-0000F8810000}"/>
    <cellStyle name="Heading 1 2 3 5 4 2 2 2 7" xfId="33708" xr:uid="{00000000-0005-0000-0000-0000F9810000}"/>
    <cellStyle name="Heading 1 2 3 5 4 2 2 3" xfId="33709" xr:uid="{00000000-0005-0000-0000-0000FA810000}"/>
    <cellStyle name="Heading 1 2 3 5 4 2 2 3 2" xfId="33710" xr:uid="{00000000-0005-0000-0000-0000FB810000}"/>
    <cellStyle name="Heading 1 2 3 5 4 2 2 3 3" xfId="33711" xr:uid="{00000000-0005-0000-0000-0000FC810000}"/>
    <cellStyle name="Heading 1 2 3 5 4 2 2 3 3 2" xfId="33712" xr:uid="{00000000-0005-0000-0000-0000FD810000}"/>
    <cellStyle name="Heading 1 2 3 5 4 2 2 3 4" xfId="33713" xr:uid="{00000000-0005-0000-0000-0000FE810000}"/>
    <cellStyle name="Heading 1 2 3 5 4 2 2 4" xfId="33714" xr:uid="{00000000-0005-0000-0000-0000FF810000}"/>
    <cellStyle name="Heading 1 2 3 5 4 2 2 4 2" xfId="33715" xr:uid="{00000000-0005-0000-0000-000000820000}"/>
    <cellStyle name="Heading 1 2 3 5 4 2 2 4 2 2" xfId="33716" xr:uid="{00000000-0005-0000-0000-000001820000}"/>
    <cellStyle name="Heading 1 2 3 5 4 2 2 5" xfId="33717" xr:uid="{00000000-0005-0000-0000-000002820000}"/>
    <cellStyle name="Heading 1 2 3 5 4 2 2 6" xfId="33718" xr:uid="{00000000-0005-0000-0000-000003820000}"/>
    <cellStyle name="Heading 1 2 3 5 4 2 2 7" xfId="33719" xr:uid="{00000000-0005-0000-0000-000004820000}"/>
    <cellStyle name="Heading 1 2 3 5 4 2 2 8" xfId="33720" xr:uid="{00000000-0005-0000-0000-000005820000}"/>
    <cellStyle name="Heading 1 2 3 5 4 2 3" xfId="33721" xr:uid="{00000000-0005-0000-0000-000006820000}"/>
    <cellStyle name="Heading 1 2 3 5 4 2 3 2" xfId="33722" xr:uid="{00000000-0005-0000-0000-000007820000}"/>
    <cellStyle name="Heading 1 2 3 5 4 2 3 2 2" xfId="33723" xr:uid="{00000000-0005-0000-0000-000008820000}"/>
    <cellStyle name="Heading 1 2 3 5 4 2 3 2 3" xfId="33724" xr:uid="{00000000-0005-0000-0000-000009820000}"/>
    <cellStyle name="Heading 1 2 3 5 4 2 3 2 3 2" xfId="33725" xr:uid="{00000000-0005-0000-0000-00000A820000}"/>
    <cellStyle name="Heading 1 2 3 5 4 2 3 2 4" xfId="33726" xr:uid="{00000000-0005-0000-0000-00000B820000}"/>
    <cellStyle name="Heading 1 2 3 5 4 2 3 3" xfId="33727" xr:uid="{00000000-0005-0000-0000-00000C820000}"/>
    <cellStyle name="Heading 1 2 3 5 4 2 3 3 2" xfId="33728" xr:uid="{00000000-0005-0000-0000-00000D820000}"/>
    <cellStyle name="Heading 1 2 3 5 4 2 3 3 2 2" xfId="33729" xr:uid="{00000000-0005-0000-0000-00000E820000}"/>
    <cellStyle name="Heading 1 2 3 5 4 2 3 4" xfId="33730" xr:uid="{00000000-0005-0000-0000-00000F820000}"/>
    <cellStyle name="Heading 1 2 3 5 4 2 3 5" xfId="33731" xr:uid="{00000000-0005-0000-0000-000010820000}"/>
    <cellStyle name="Heading 1 2 3 5 4 2 3 6" xfId="33732" xr:uid="{00000000-0005-0000-0000-000011820000}"/>
    <cellStyle name="Heading 1 2 3 5 4 2 3 7" xfId="33733" xr:uid="{00000000-0005-0000-0000-000012820000}"/>
    <cellStyle name="Heading 1 2 3 5 4 2 4" xfId="33734" xr:uid="{00000000-0005-0000-0000-000013820000}"/>
    <cellStyle name="Heading 1 2 3 5 4 2 4 2" xfId="33735" xr:uid="{00000000-0005-0000-0000-000014820000}"/>
    <cellStyle name="Heading 1 2 3 5 4 2 4 3" xfId="33736" xr:uid="{00000000-0005-0000-0000-000015820000}"/>
    <cellStyle name="Heading 1 2 3 5 4 2 4 3 2" xfId="33737" xr:uid="{00000000-0005-0000-0000-000016820000}"/>
    <cellStyle name="Heading 1 2 3 5 4 2 5" xfId="33738" xr:uid="{00000000-0005-0000-0000-000017820000}"/>
    <cellStyle name="Heading 1 2 3 5 4 3" xfId="33739" xr:uid="{00000000-0005-0000-0000-000018820000}"/>
    <cellStyle name="Heading 1 2 3 5 4 3 2" xfId="33740" xr:uid="{00000000-0005-0000-0000-000019820000}"/>
    <cellStyle name="Heading 1 2 3 5 4 3 2 2" xfId="33741" xr:uid="{00000000-0005-0000-0000-00001A820000}"/>
    <cellStyle name="Heading 1 2 3 5 4 3 2 2 2" xfId="33742" xr:uid="{00000000-0005-0000-0000-00001B820000}"/>
    <cellStyle name="Heading 1 2 3 5 4 3 2 2 3" xfId="33743" xr:uid="{00000000-0005-0000-0000-00001C820000}"/>
    <cellStyle name="Heading 1 2 3 5 4 3 2 2 3 2" xfId="33744" xr:uid="{00000000-0005-0000-0000-00001D820000}"/>
    <cellStyle name="Heading 1 2 3 5 4 3 2 2 4" xfId="33745" xr:uid="{00000000-0005-0000-0000-00001E820000}"/>
    <cellStyle name="Heading 1 2 3 5 4 3 2 3" xfId="33746" xr:uid="{00000000-0005-0000-0000-00001F820000}"/>
    <cellStyle name="Heading 1 2 3 5 4 3 2 3 2" xfId="33747" xr:uid="{00000000-0005-0000-0000-000020820000}"/>
    <cellStyle name="Heading 1 2 3 5 4 3 2 3 2 2" xfId="33748" xr:uid="{00000000-0005-0000-0000-000021820000}"/>
    <cellStyle name="Heading 1 2 3 5 4 3 2 4" xfId="33749" xr:uid="{00000000-0005-0000-0000-000022820000}"/>
    <cellStyle name="Heading 1 2 3 5 4 3 2 5" xfId="33750" xr:uid="{00000000-0005-0000-0000-000023820000}"/>
    <cellStyle name="Heading 1 2 3 5 4 3 2 6" xfId="33751" xr:uid="{00000000-0005-0000-0000-000024820000}"/>
    <cellStyle name="Heading 1 2 3 5 4 3 2 7" xfId="33752" xr:uid="{00000000-0005-0000-0000-000025820000}"/>
    <cellStyle name="Heading 1 2 3 5 4 3 3" xfId="33753" xr:uid="{00000000-0005-0000-0000-000026820000}"/>
    <cellStyle name="Heading 1 2 3 5 4 3 3 2" xfId="33754" xr:uid="{00000000-0005-0000-0000-000027820000}"/>
    <cellStyle name="Heading 1 2 3 5 4 3 3 3" xfId="33755" xr:uid="{00000000-0005-0000-0000-000028820000}"/>
    <cellStyle name="Heading 1 2 3 5 4 3 3 3 2" xfId="33756" xr:uid="{00000000-0005-0000-0000-000029820000}"/>
    <cellStyle name="Heading 1 2 3 5 4 3 3 4" xfId="33757" xr:uid="{00000000-0005-0000-0000-00002A820000}"/>
    <cellStyle name="Heading 1 2 3 5 4 3 4" xfId="33758" xr:uid="{00000000-0005-0000-0000-00002B820000}"/>
    <cellStyle name="Heading 1 2 3 5 4 3 4 2" xfId="33759" xr:uid="{00000000-0005-0000-0000-00002C820000}"/>
    <cellStyle name="Heading 1 2 3 5 4 3 4 2 2" xfId="33760" xr:uid="{00000000-0005-0000-0000-00002D820000}"/>
    <cellStyle name="Heading 1 2 3 5 4 3 5" xfId="33761" xr:uid="{00000000-0005-0000-0000-00002E820000}"/>
    <cellStyle name="Heading 1 2 3 5 4 3 6" xfId="33762" xr:uid="{00000000-0005-0000-0000-00002F820000}"/>
    <cellStyle name="Heading 1 2 3 5 4 3 7" xfId="33763" xr:uid="{00000000-0005-0000-0000-000030820000}"/>
    <cellStyle name="Heading 1 2 3 5 4 3 8" xfId="33764" xr:uid="{00000000-0005-0000-0000-000031820000}"/>
    <cellStyle name="Heading 1 2 3 5 4 4" xfId="33765" xr:uid="{00000000-0005-0000-0000-000032820000}"/>
    <cellStyle name="Heading 1 2 3 5 4 4 2" xfId="33766" xr:uid="{00000000-0005-0000-0000-000033820000}"/>
    <cellStyle name="Heading 1 2 3 5 4 4 2 2" xfId="33767" xr:uid="{00000000-0005-0000-0000-000034820000}"/>
    <cellStyle name="Heading 1 2 3 5 4 4 2 3" xfId="33768" xr:uid="{00000000-0005-0000-0000-000035820000}"/>
    <cellStyle name="Heading 1 2 3 5 4 4 2 3 2" xfId="33769" xr:uid="{00000000-0005-0000-0000-000036820000}"/>
    <cellStyle name="Heading 1 2 3 5 4 4 2 4" xfId="33770" xr:uid="{00000000-0005-0000-0000-000037820000}"/>
    <cellStyle name="Heading 1 2 3 5 4 4 3" xfId="33771" xr:uid="{00000000-0005-0000-0000-000038820000}"/>
    <cellStyle name="Heading 1 2 3 5 4 4 3 2" xfId="33772" xr:uid="{00000000-0005-0000-0000-000039820000}"/>
    <cellStyle name="Heading 1 2 3 5 4 4 3 2 2" xfId="33773" xr:uid="{00000000-0005-0000-0000-00003A820000}"/>
    <cellStyle name="Heading 1 2 3 5 4 4 4" xfId="33774" xr:uid="{00000000-0005-0000-0000-00003B820000}"/>
    <cellStyle name="Heading 1 2 3 5 4 4 5" xfId="33775" xr:uid="{00000000-0005-0000-0000-00003C820000}"/>
    <cellStyle name="Heading 1 2 3 5 4 4 6" xfId="33776" xr:uid="{00000000-0005-0000-0000-00003D820000}"/>
    <cellStyle name="Heading 1 2 3 5 4 4 7" xfId="33777" xr:uid="{00000000-0005-0000-0000-00003E820000}"/>
    <cellStyle name="Heading 1 2 3 5 4 5" xfId="33778" xr:uid="{00000000-0005-0000-0000-00003F820000}"/>
    <cellStyle name="Heading 1 2 3 5 4 5 2" xfId="33779" xr:uid="{00000000-0005-0000-0000-000040820000}"/>
    <cellStyle name="Heading 1 2 3 5 4 5 3" xfId="33780" xr:uid="{00000000-0005-0000-0000-000041820000}"/>
    <cellStyle name="Heading 1 2 3 5 4 5 3 2" xfId="33781" xr:uid="{00000000-0005-0000-0000-000042820000}"/>
    <cellStyle name="Heading 1 2 3 5 4 6" xfId="33782" xr:uid="{00000000-0005-0000-0000-000043820000}"/>
    <cellStyle name="Heading 1 2 3 5 4 7" xfId="33783" xr:uid="{00000000-0005-0000-0000-000044820000}"/>
    <cellStyle name="Heading 1 2 3 5 4 8" xfId="33784" xr:uid="{00000000-0005-0000-0000-000045820000}"/>
    <cellStyle name="Heading 1 2 3 5 4 9" xfId="33785" xr:uid="{00000000-0005-0000-0000-000046820000}"/>
    <cellStyle name="Heading 1 2 3 5 5" xfId="33786" xr:uid="{00000000-0005-0000-0000-000047820000}"/>
    <cellStyle name="Heading 1 2 3 5 5 2" xfId="33787" xr:uid="{00000000-0005-0000-0000-000048820000}"/>
    <cellStyle name="Heading 1 2 3 5 5 2 2" xfId="33788" xr:uid="{00000000-0005-0000-0000-000049820000}"/>
    <cellStyle name="Heading 1 2 3 5 5 2 2 2" xfId="33789" xr:uid="{00000000-0005-0000-0000-00004A820000}"/>
    <cellStyle name="Heading 1 2 3 5 5 2 2 3" xfId="33790" xr:uid="{00000000-0005-0000-0000-00004B820000}"/>
    <cellStyle name="Heading 1 2 3 5 5 2 2 3 2" xfId="33791" xr:uid="{00000000-0005-0000-0000-00004C820000}"/>
    <cellStyle name="Heading 1 2 3 5 5 2 2 4" xfId="33792" xr:uid="{00000000-0005-0000-0000-00004D820000}"/>
    <cellStyle name="Heading 1 2 3 5 5 2 3" xfId="33793" xr:uid="{00000000-0005-0000-0000-00004E820000}"/>
    <cellStyle name="Heading 1 2 3 5 5 2 3 2" xfId="33794" xr:uid="{00000000-0005-0000-0000-00004F820000}"/>
    <cellStyle name="Heading 1 2 3 5 5 2 3 2 2" xfId="33795" xr:uid="{00000000-0005-0000-0000-000050820000}"/>
    <cellStyle name="Heading 1 2 3 5 5 2 4" xfId="33796" xr:uid="{00000000-0005-0000-0000-000051820000}"/>
    <cellStyle name="Heading 1 2 3 5 5 2 5" xfId="33797" xr:uid="{00000000-0005-0000-0000-000052820000}"/>
    <cellStyle name="Heading 1 2 3 5 5 2 6" xfId="33798" xr:uid="{00000000-0005-0000-0000-000053820000}"/>
    <cellStyle name="Heading 1 2 3 5 5 2 7" xfId="33799" xr:uid="{00000000-0005-0000-0000-000054820000}"/>
    <cellStyle name="Heading 1 2 3 5 5 3" xfId="33800" xr:uid="{00000000-0005-0000-0000-000055820000}"/>
    <cellStyle name="Heading 1 2 3 5 5 3 2" xfId="33801" xr:uid="{00000000-0005-0000-0000-000056820000}"/>
    <cellStyle name="Heading 1 2 3 5 5 3 3" xfId="33802" xr:uid="{00000000-0005-0000-0000-000057820000}"/>
    <cellStyle name="Heading 1 2 3 5 5 3 3 2" xfId="33803" xr:uid="{00000000-0005-0000-0000-000058820000}"/>
    <cellStyle name="Heading 1 2 3 5 5 3 4" xfId="33804" xr:uid="{00000000-0005-0000-0000-000059820000}"/>
    <cellStyle name="Heading 1 2 3 5 5 4" xfId="33805" xr:uid="{00000000-0005-0000-0000-00005A820000}"/>
    <cellStyle name="Heading 1 2 3 5 5 4 2" xfId="33806" xr:uid="{00000000-0005-0000-0000-00005B820000}"/>
    <cellStyle name="Heading 1 2 3 5 5 4 2 2" xfId="33807" xr:uid="{00000000-0005-0000-0000-00005C820000}"/>
    <cellStyle name="Heading 1 2 3 5 5 5" xfId="33808" xr:uid="{00000000-0005-0000-0000-00005D820000}"/>
    <cellStyle name="Heading 1 2 3 5 5 6" xfId="33809" xr:uid="{00000000-0005-0000-0000-00005E820000}"/>
    <cellStyle name="Heading 1 2 3 5 5 7" xfId="33810" xr:uid="{00000000-0005-0000-0000-00005F820000}"/>
    <cellStyle name="Heading 1 2 3 5 5 8" xfId="33811" xr:uid="{00000000-0005-0000-0000-000060820000}"/>
    <cellStyle name="Heading 1 2 3 5 6" xfId="33812" xr:uid="{00000000-0005-0000-0000-000061820000}"/>
    <cellStyle name="Heading 1 2 3 5 6 2" xfId="33813" xr:uid="{00000000-0005-0000-0000-000062820000}"/>
    <cellStyle name="Heading 1 2 3 5 6 2 2" xfId="33814" xr:uid="{00000000-0005-0000-0000-000063820000}"/>
    <cellStyle name="Heading 1 2 3 5 6 2 3" xfId="33815" xr:uid="{00000000-0005-0000-0000-000064820000}"/>
    <cellStyle name="Heading 1 2 3 5 6 2 3 2" xfId="33816" xr:uid="{00000000-0005-0000-0000-000065820000}"/>
    <cellStyle name="Heading 1 2 3 5 6 2 4" xfId="33817" xr:uid="{00000000-0005-0000-0000-000066820000}"/>
    <cellStyle name="Heading 1 2 3 5 6 3" xfId="33818" xr:uid="{00000000-0005-0000-0000-000067820000}"/>
    <cellStyle name="Heading 1 2 3 5 6 3 2" xfId="33819" xr:uid="{00000000-0005-0000-0000-000068820000}"/>
    <cellStyle name="Heading 1 2 3 5 6 3 2 2" xfId="33820" xr:uid="{00000000-0005-0000-0000-000069820000}"/>
    <cellStyle name="Heading 1 2 3 5 6 4" xfId="33821" xr:uid="{00000000-0005-0000-0000-00006A820000}"/>
    <cellStyle name="Heading 1 2 3 5 6 5" xfId="33822" xr:uid="{00000000-0005-0000-0000-00006B820000}"/>
    <cellStyle name="Heading 1 2 3 5 6 6" xfId="33823" xr:uid="{00000000-0005-0000-0000-00006C820000}"/>
    <cellStyle name="Heading 1 2 3 5 6 7" xfId="33824" xr:uid="{00000000-0005-0000-0000-00006D820000}"/>
    <cellStyle name="Heading 1 2 3 5 7" xfId="33825" xr:uid="{00000000-0005-0000-0000-00006E820000}"/>
    <cellStyle name="Heading 1 2 3 5 7 2" xfId="33826" xr:uid="{00000000-0005-0000-0000-00006F820000}"/>
    <cellStyle name="Heading 1 2 3 5 7 3" xfId="33827" xr:uid="{00000000-0005-0000-0000-000070820000}"/>
    <cellStyle name="Heading 1 2 3 5 7 3 2" xfId="33828" xr:uid="{00000000-0005-0000-0000-000071820000}"/>
    <cellStyle name="Heading 1 2 3 5 8" xfId="33829" xr:uid="{00000000-0005-0000-0000-000072820000}"/>
    <cellStyle name="Heading 1 2 3 5 9" xfId="33830" xr:uid="{00000000-0005-0000-0000-000073820000}"/>
    <cellStyle name="Heading 1 2 3 6" xfId="193" xr:uid="{00000000-0005-0000-0000-000074820000}"/>
    <cellStyle name="Heading 1 2 3 6 2" xfId="33831" xr:uid="{00000000-0005-0000-0000-000075820000}"/>
    <cellStyle name="Heading 1 2 3 6 2 2" xfId="33832" xr:uid="{00000000-0005-0000-0000-000076820000}"/>
    <cellStyle name="Heading 1 2 3 6 2 2 2" xfId="33833" xr:uid="{00000000-0005-0000-0000-000077820000}"/>
    <cellStyle name="Heading 1 2 3 6 2 2 2 2" xfId="33834" xr:uid="{00000000-0005-0000-0000-000078820000}"/>
    <cellStyle name="Heading 1 2 3 6 2 2 2 2 2" xfId="33835" xr:uid="{00000000-0005-0000-0000-000079820000}"/>
    <cellStyle name="Heading 1 2 3 6 2 2 2 2 3" xfId="33836" xr:uid="{00000000-0005-0000-0000-00007A820000}"/>
    <cellStyle name="Heading 1 2 3 6 2 2 2 2 3 2" xfId="33837" xr:uid="{00000000-0005-0000-0000-00007B820000}"/>
    <cellStyle name="Heading 1 2 3 6 2 2 2 2 4" xfId="33838" xr:uid="{00000000-0005-0000-0000-00007C820000}"/>
    <cellStyle name="Heading 1 2 3 6 2 2 2 3" xfId="33839" xr:uid="{00000000-0005-0000-0000-00007D820000}"/>
    <cellStyle name="Heading 1 2 3 6 2 2 2 3 2" xfId="33840" xr:uid="{00000000-0005-0000-0000-00007E820000}"/>
    <cellStyle name="Heading 1 2 3 6 2 2 2 3 2 2" xfId="33841" xr:uid="{00000000-0005-0000-0000-00007F820000}"/>
    <cellStyle name="Heading 1 2 3 6 2 2 2 4" xfId="33842" xr:uid="{00000000-0005-0000-0000-000080820000}"/>
    <cellStyle name="Heading 1 2 3 6 2 2 2 5" xfId="33843" xr:uid="{00000000-0005-0000-0000-000081820000}"/>
    <cellStyle name="Heading 1 2 3 6 2 2 2 6" xfId="33844" xr:uid="{00000000-0005-0000-0000-000082820000}"/>
    <cellStyle name="Heading 1 2 3 6 2 2 2 7" xfId="33845" xr:uid="{00000000-0005-0000-0000-000083820000}"/>
    <cellStyle name="Heading 1 2 3 6 2 2 3" xfId="33846" xr:uid="{00000000-0005-0000-0000-000084820000}"/>
    <cellStyle name="Heading 1 2 3 6 2 2 3 2" xfId="33847" xr:uid="{00000000-0005-0000-0000-000085820000}"/>
    <cellStyle name="Heading 1 2 3 6 2 2 3 3" xfId="33848" xr:uid="{00000000-0005-0000-0000-000086820000}"/>
    <cellStyle name="Heading 1 2 3 6 2 2 3 3 2" xfId="33849" xr:uid="{00000000-0005-0000-0000-000087820000}"/>
    <cellStyle name="Heading 1 2 3 6 2 2 3 4" xfId="33850" xr:uid="{00000000-0005-0000-0000-000088820000}"/>
    <cellStyle name="Heading 1 2 3 6 2 2 4" xfId="33851" xr:uid="{00000000-0005-0000-0000-000089820000}"/>
    <cellStyle name="Heading 1 2 3 6 2 2 4 2" xfId="33852" xr:uid="{00000000-0005-0000-0000-00008A820000}"/>
    <cellStyle name="Heading 1 2 3 6 2 2 4 2 2" xfId="33853" xr:uid="{00000000-0005-0000-0000-00008B820000}"/>
    <cellStyle name="Heading 1 2 3 6 2 2 5" xfId="33854" xr:uid="{00000000-0005-0000-0000-00008C820000}"/>
    <cellStyle name="Heading 1 2 3 6 2 2 6" xfId="33855" xr:uid="{00000000-0005-0000-0000-00008D820000}"/>
    <cellStyle name="Heading 1 2 3 6 2 2 7" xfId="33856" xr:uid="{00000000-0005-0000-0000-00008E820000}"/>
    <cellStyle name="Heading 1 2 3 6 2 2 8" xfId="33857" xr:uid="{00000000-0005-0000-0000-00008F820000}"/>
    <cellStyle name="Heading 1 2 3 6 2 3" xfId="33858" xr:uid="{00000000-0005-0000-0000-000090820000}"/>
    <cellStyle name="Heading 1 2 3 6 2 3 2" xfId="33859" xr:uid="{00000000-0005-0000-0000-000091820000}"/>
    <cellStyle name="Heading 1 2 3 6 2 3 2 2" xfId="33860" xr:uid="{00000000-0005-0000-0000-000092820000}"/>
    <cellStyle name="Heading 1 2 3 6 2 3 2 3" xfId="33861" xr:uid="{00000000-0005-0000-0000-000093820000}"/>
    <cellStyle name="Heading 1 2 3 6 2 3 2 3 2" xfId="33862" xr:uid="{00000000-0005-0000-0000-000094820000}"/>
    <cellStyle name="Heading 1 2 3 6 2 3 2 4" xfId="33863" xr:uid="{00000000-0005-0000-0000-000095820000}"/>
    <cellStyle name="Heading 1 2 3 6 2 3 3" xfId="33864" xr:uid="{00000000-0005-0000-0000-000096820000}"/>
    <cellStyle name="Heading 1 2 3 6 2 3 3 2" xfId="33865" xr:uid="{00000000-0005-0000-0000-000097820000}"/>
    <cellStyle name="Heading 1 2 3 6 2 3 3 2 2" xfId="33866" xr:uid="{00000000-0005-0000-0000-000098820000}"/>
    <cellStyle name="Heading 1 2 3 6 2 3 4" xfId="33867" xr:uid="{00000000-0005-0000-0000-000099820000}"/>
    <cellStyle name="Heading 1 2 3 6 2 3 5" xfId="33868" xr:uid="{00000000-0005-0000-0000-00009A820000}"/>
    <cellStyle name="Heading 1 2 3 6 2 3 6" xfId="33869" xr:uid="{00000000-0005-0000-0000-00009B820000}"/>
    <cellStyle name="Heading 1 2 3 6 2 3 7" xfId="33870" xr:uid="{00000000-0005-0000-0000-00009C820000}"/>
    <cellStyle name="Heading 1 2 3 6 2 4" xfId="33871" xr:uid="{00000000-0005-0000-0000-00009D820000}"/>
    <cellStyle name="Heading 1 2 3 6 2 4 2" xfId="33872" xr:uid="{00000000-0005-0000-0000-00009E820000}"/>
    <cellStyle name="Heading 1 2 3 6 2 4 3" xfId="33873" xr:uid="{00000000-0005-0000-0000-00009F820000}"/>
    <cellStyle name="Heading 1 2 3 6 2 4 3 2" xfId="33874" xr:uid="{00000000-0005-0000-0000-0000A0820000}"/>
    <cellStyle name="Heading 1 2 3 6 2 5" xfId="33875" xr:uid="{00000000-0005-0000-0000-0000A1820000}"/>
    <cellStyle name="Heading 1 2 3 6 3" xfId="33876" xr:uid="{00000000-0005-0000-0000-0000A2820000}"/>
    <cellStyle name="Heading 1 2 3 6 3 2" xfId="33877" xr:uid="{00000000-0005-0000-0000-0000A3820000}"/>
    <cellStyle name="Heading 1 2 3 6 3 2 2" xfId="33878" xr:uid="{00000000-0005-0000-0000-0000A4820000}"/>
    <cellStyle name="Heading 1 2 3 6 3 2 2 2" xfId="33879" xr:uid="{00000000-0005-0000-0000-0000A5820000}"/>
    <cellStyle name="Heading 1 2 3 6 3 2 2 3" xfId="33880" xr:uid="{00000000-0005-0000-0000-0000A6820000}"/>
    <cellStyle name="Heading 1 2 3 6 3 2 2 3 2" xfId="33881" xr:uid="{00000000-0005-0000-0000-0000A7820000}"/>
    <cellStyle name="Heading 1 2 3 6 3 2 2 4" xfId="33882" xr:uid="{00000000-0005-0000-0000-0000A8820000}"/>
    <cellStyle name="Heading 1 2 3 6 3 2 3" xfId="33883" xr:uid="{00000000-0005-0000-0000-0000A9820000}"/>
    <cellStyle name="Heading 1 2 3 6 3 2 3 2" xfId="33884" xr:uid="{00000000-0005-0000-0000-0000AA820000}"/>
    <cellStyle name="Heading 1 2 3 6 3 2 3 2 2" xfId="33885" xr:uid="{00000000-0005-0000-0000-0000AB820000}"/>
    <cellStyle name="Heading 1 2 3 6 3 2 4" xfId="33886" xr:uid="{00000000-0005-0000-0000-0000AC820000}"/>
    <cellStyle name="Heading 1 2 3 6 3 2 5" xfId="33887" xr:uid="{00000000-0005-0000-0000-0000AD820000}"/>
    <cellStyle name="Heading 1 2 3 6 3 2 6" xfId="33888" xr:uid="{00000000-0005-0000-0000-0000AE820000}"/>
    <cellStyle name="Heading 1 2 3 6 3 2 7" xfId="33889" xr:uid="{00000000-0005-0000-0000-0000AF820000}"/>
    <cellStyle name="Heading 1 2 3 6 3 3" xfId="33890" xr:uid="{00000000-0005-0000-0000-0000B0820000}"/>
    <cellStyle name="Heading 1 2 3 6 3 3 2" xfId="33891" xr:uid="{00000000-0005-0000-0000-0000B1820000}"/>
    <cellStyle name="Heading 1 2 3 6 3 3 3" xfId="33892" xr:uid="{00000000-0005-0000-0000-0000B2820000}"/>
    <cellStyle name="Heading 1 2 3 6 3 3 3 2" xfId="33893" xr:uid="{00000000-0005-0000-0000-0000B3820000}"/>
    <cellStyle name="Heading 1 2 3 6 3 3 4" xfId="33894" xr:uid="{00000000-0005-0000-0000-0000B4820000}"/>
    <cellStyle name="Heading 1 2 3 6 3 4" xfId="33895" xr:uid="{00000000-0005-0000-0000-0000B5820000}"/>
    <cellStyle name="Heading 1 2 3 6 3 4 2" xfId="33896" xr:uid="{00000000-0005-0000-0000-0000B6820000}"/>
    <cellStyle name="Heading 1 2 3 6 3 4 2 2" xfId="33897" xr:uid="{00000000-0005-0000-0000-0000B7820000}"/>
    <cellStyle name="Heading 1 2 3 6 3 5" xfId="33898" xr:uid="{00000000-0005-0000-0000-0000B8820000}"/>
    <cellStyle name="Heading 1 2 3 6 3 6" xfId="33899" xr:uid="{00000000-0005-0000-0000-0000B9820000}"/>
    <cellStyle name="Heading 1 2 3 6 3 7" xfId="33900" xr:uid="{00000000-0005-0000-0000-0000BA820000}"/>
    <cellStyle name="Heading 1 2 3 6 3 8" xfId="33901" xr:uid="{00000000-0005-0000-0000-0000BB820000}"/>
    <cellStyle name="Heading 1 2 3 6 4" xfId="33902" xr:uid="{00000000-0005-0000-0000-0000BC820000}"/>
    <cellStyle name="Heading 1 2 3 6 4 2" xfId="33903" xr:uid="{00000000-0005-0000-0000-0000BD820000}"/>
    <cellStyle name="Heading 1 2 3 6 4 2 2" xfId="33904" xr:uid="{00000000-0005-0000-0000-0000BE820000}"/>
    <cellStyle name="Heading 1 2 3 6 4 2 3" xfId="33905" xr:uid="{00000000-0005-0000-0000-0000BF820000}"/>
    <cellStyle name="Heading 1 2 3 6 4 2 3 2" xfId="33906" xr:uid="{00000000-0005-0000-0000-0000C0820000}"/>
    <cellStyle name="Heading 1 2 3 6 4 2 4" xfId="33907" xr:uid="{00000000-0005-0000-0000-0000C1820000}"/>
    <cellStyle name="Heading 1 2 3 6 4 3" xfId="33908" xr:uid="{00000000-0005-0000-0000-0000C2820000}"/>
    <cellStyle name="Heading 1 2 3 6 4 3 2" xfId="33909" xr:uid="{00000000-0005-0000-0000-0000C3820000}"/>
    <cellStyle name="Heading 1 2 3 6 4 3 2 2" xfId="33910" xr:uid="{00000000-0005-0000-0000-0000C4820000}"/>
    <cellStyle name="Heading 1 2 3 6 4 4" xfId="33911" xr:uid="{00000000-0005-0000-0000-0000C5820000}"/>
    <cellStyle name="Heading 1 2 3 6 4 5" xfId="33912" xr:uid="{00000000-0005-0000-0000-0000C6820000}"/>
    <cellStyle name="Heading 1 2 3 6 4 6" xfId="33913" xr:uid="{00000000-0005-0000-0000-0000C7820000}"/>
    <cellStyle name="Heading 1 2 3 6 4 7" xfId="33914" xr:uid="{00000000-0005-0000-0000-0000C8820000}"/>
    <cellStyle name="Heading 1 2 3 6 5" xfId="33915" xr:uid="{00000000-0005-0000-0000-0000C9820000}"/>
    <cellStyle name="Heading 1 2 3 6 5 2" xfId="33916" xr:uid="{00000000-0005-0000-0000-0000CA820000}"/>
    <cellStyle name="Heading 1 2 3 6 5 3" xfId="33917" xr:uid="{00000000-0005-0000-0000-0000CB820000}"/>
    <cellStyle name="Heading 1 2 3 6 5 3 2" xfId="33918" xr:uid="{00000000-0005-0000-0000-0000CC820000}"/>
    <cellStyle name="Heading 1 2 3 6 6" xfId="33919" xr:uid="{00000000-0005-0000-0000-0000CD820000}"/>
    <cellStyle name="Heading 1 2 3 6 7" xfId="33920" xr:uid="{00000000-0005-0000-0000-0000CE820000}"/>
    <cellStyle name="Heading 1 2 3 6 8" xfId="33921" xr:uid="{00000000-0005-0000-0000-0000CF820000}"/>
    <cellStyle name="Heading 1 2 3 6 9" xfId="33922" xr:uid="{00000000-0005-0000-0000-0000D0820000}"/>
    <cellStyle name="Heading 1 2 3 7" xfId="194" xr:uid="{00000000-0005-0000-0000-0000D1820000}"/>
    <cellStyle name="Heading 1 2 3 7 2" xfId="33923" xr:uid="{00000000-0005-0000-0000-0000D2820000}"/>
    <cellStyle name="Heading 1 2 3 7 2 2" xfId="33924" xr:uid="{00000000-0005-0000-0000-0000D3820000}"/>
    <cellStyle name="Heading 1 2 3 7 2 2 2" xfId="33925" xr:uid="{00000000-0005-0000-0000-0000D4820000}"/>
    <cellStyle name="Heading 1 2 3 7 2 2 2 2" xfId="33926" xr:uid="{00000000-0005-0000-0000-0000D5820000}"/>
    <cellStyle name="Heading 1 2 3 7 2 2 2 2 2" xfId="33927" xr:uid="{00000000-0005-0000-0000-0000D6820000}"/>
    <cellStyle name="Heading 1 2 3 7 2 2 2 2 3" xfId="33928" xr:uid="{00000000-0005-0000-0000-0000D7820000}"/>
    <cellStyle name="Heading 1 2 3 7 2 2 2 2 3 2" xfId="33929" xr:uid="{00000000-0005-0000-0000-0000D8820000}"/>
    <cellStyle name="Heading 1 2 3 7 2 2 2 2 4" xfId="33930" xr:uid="{00000000-0005-0000-0000-0000D9820000}"/>
    <cellStyle name="Heading 1 2 3 7 2 2 2 3" xfId="33931" xr:uid="{00000000-0005-0000-0000-0000DA820000}"/>
    <cellStyle name="Heading 1 2 3 7 2 2 2 3 2" xfId="33932" xr:uid="{00000000-0005-0000-0000-0000DB820000}"/>
    <cellStyle name="Heading 1 2 3 7 2 2 2 3 2 2" xfId="33933" xr:uid="{00000000-0005-0000-0000-0000DC820000}"/>
    <cellStyle name="Heading 1 2 3 7 2 2 2 4" xfId="33934" xr:uid="{00000000-0005-0000-0000-0000DD820000}"/>
    <cellStyle name="Heading 1 2 3 7 2 2 2 5" xfId="33935" xr:uid="{00000000-0005-0000-0000-0000DE820000}"/>
    <cellStyle name="Heading 1 2 3 7 2 2 2 6" xfId="33936" xr:uid="{00000000-0005-0000-0000-0000DF820000}"/>
    <cellStyle name="Heading 1 2 3 7 2 2 2 7" xfId="33937" xr:uid="{00000000-0005-0000-0000-0000E0820000}"/>
    <cellStyle name="Heading 1 2 3 7 2 2 3" xfId="33938" xr:uid="{00000000-0005-0000-0000-0000E1820000}"/>
    <cellStyle name="Heading 1 2 3 7 2 2 3 2" xfId="33939" xr:uid="{00000000-0005-0000-0000-0000E2820000}"/>
    <cellStyle name="Heading 1 2 3 7 2 2 3 3" xfId="33940" xr:uid="{00000000-0005-0000-0000-0000E3820000}"/>
    <cellStyle name="Heading 1 2 3 7 2 2 3 3 2" xfId="33941" xr:uid="{00000000-0005-0000-0000-0000E4820000}"/>
    <cellStyle name="Heading 1 2 3 7 2 2 3 4" xfId="33942" xr:uid="{00000000-0005-0000-0000-0000E5820000}"/>
    <cellStyle name="Heading 1 2 3 7 2 2 4" xfId="33943" xr:uid="{00000000-0005-0000-0000-0000E6820000}"/>
    <cellStyle name="Heading 1 2 3 7 2 2 4 2" xfId="33944" xr:uid="{00000000-0005-0000-0000-0000E7820000}"/>
    <cellStyle name="Heading 1 2 3 7 2 2 4 2 2" xfId="33945" xr:uid="{00000000-0005-0000-0000-0000E8820000}"/>
    <cellStyle name="Heading 1 2 3 7 2 2 5" xfId="33946" xr:uid="{00000000-0005-0000-0000-0000E9820000}"/>
    <cellStyle name="Heading 1 2 3 7 2 2 6" xfId="33947" xr:uid="{00000000-0005-0000-0000-0000EA820000}"/>
    <cellStyle name="Heading 1 2 3 7 2 2 7" xfId="33948" xr:uid="{00000000-0005-0000-0000-0000EB820000}"/>
    <cellStyle name="Heading 1 2 3 7 2 2 8" xfId="33949" xr:uid="{00000000-0005-0000-0000-0000EC820000}"/>
    <cellStyle name="Heading 1 2 3 7 2 3" xfId="33950" xr:uid="{00000000-0005-0000-0000-0000ED820000}"/>
    <cellStyle name="Heading 1 2 3 7 2 3 2" xfId="33951" xr:uid="{00000000-0005-0000-0000-0000EE820000}"/>
    <cellStyle name="Heading 1 2 3 7 2 3 2 2" xfId="33952" xr:uid="{00000000-0005-0000-0000-0000EF820000}"/>
    <cellStyle name="Heading 1 2 3 7 2 3 2 3" xfId="33953" xr:uid="{00000000-0005-0000-0000-0000F0820000}"/>
    <cellStyle name="Heading 1 2 3 7 2 3 2 3 2" xfId="33954" xr:uid="{00000000-0005-0000-0000-0000F1820000}"/>
    <cellStyle name="Heading 1 2 3 7 2 3 2 4" xfId="33955" xr:uid="{00000000-0005-0000-0000-0000F2820000}"/>
    <cellStyle name="Heading 1 2 3 7 2 3 3" xfId="33956" xr:uid="{00000000-0005-0000-0000-0000F3820000}"/>
    <cellStyle name="Heading 1 2 3 7 2 3 3 2" xfId="33957" xr:uid="{00000000-0005-0000-0000-0000F4820000}"/>
    <cellStyle name="Heading 1 2 3 7 2 3 3 2 2" xfId="33958" xr:uid="{00000000-0005-0000-0000-0000F5820000}"/>
    <cellStyle name="Heading 1 2 3 7 2 3 4" xfId="33959" xr:uid="{00000000-0005-0000-0000-0000F6820000}"/>
    <cellStyle name="Heading 1 2 3 7 2 3 5" xfId="33960" xr:uid="{00000000-0005-0000-0000-0000F7820000}"/>
    <cellStyle name="Heading 1 2 3 7 2 3 6" xfId="33961" xr:uid="{00000000-0005-0000-0000-0000F8820000}"/>
    <cellStyle name="Heading 1 2 3 7 2 3 7" xfId="33962" xr:uid="{00000000-0005-0000-0000-0000F9820000}"/>
    <cellStyle name="Heading 1 2 3 7 2 4" xfId="33963" xr:uid="{00000000-0005-0000-0000-0000FA820000}"/>
    <cellStyle name="Heading 1 2 3 7 2 4 2" xfId="33964" xr:uid="{00000000-0005-0000-0000-0000FB820000}"/>
    <cellStyle name="Heading 1 2 3 7 2 4 3" xfId="33965" xr:uid="{00000000-0005-0000-0000-0000FC820000}"/>
    <cellStyle name="Heading 1 2 3 7 2 4 3 2" xfId="33966" xr:uid="{00000000-0005-0000-0000-0000FD820000}"/>
    <cellStyle name="Heading 1 2 3 7 2 5" xfId="33967" xr:uid="{00000000-0005-0000-0000-0000FE820000}"/>
    <cellStyle name="Heading 1 2 3 7 3" xfId="33968" xr:uid="{00000000-0005-0000-0000-0000FF820000}"/>
    <cellStyle name="Heading 1 2 3 7 3 2" xfId="33969" xr:uid="{00000000-0005-0000-0000-000000830000}"/>
    <cellStyle name="Heading 1 2 3 7 3 2 2" xfId="33970" xr:uid="{00000000-0005-0000-0000-000001830000}"/>
    <cellStyle name="Heading 1 2 3 7 3 2 2 2" xfId="33971" xr:uid="{00000000-0005-0000-0000-000002830000}"/>
    <cellStyle name="Heading 1 2 3 7 3 2 2 3" xfId="33972" xr:uid="{00000000-0005-0000-0000-000003830000}"/>
    <cellStyle name="Heading 1 2 3 7 3 2 2 3 2" xfId="33973" xr:uid="{00000000-0005-0000-0000-000004830000}"/>
    <cellStyle name="Heading 1 2 3 7 3 2 2 4" xfId="33974" xr:uid="{00000000-0005-0000-0000-000005830000}"/>
    <cellStyle name="Heading 1 2 3 7 3 2 3" xfId="33975" xr:uid="{00000000-0005-0000-0000-000006830000}"/>
    <cellStyle name="Heading 1 2 3 7 3 2 3 2" xfId="33976" xr:uid="{00000000-0005-0000-0000-000007830000}"/>
    <cellStyle name="Heading 1 2 3 7 3 2 3 2 2" xfId="33977" xr:uid="{00000000-0005-0000-0000-000008830000}"/>
    <cellStyle name="Heading 1 2 3 7 3 2 4" xfId="33978" xr:uid="{00000000-0005-0000-0000-000009830000}"/>
    <cellStyle name="Heading 1 2 3 7 3 2 5" xfId="33979" xr:uid="{00000000-0005-0000-0000-00000A830000}"/>
    <cellStyle name="Heading 1 2 3 7 3 2 6" xfId="33980" xr:uid="{00000000-0005-0000-0000-00000B830000}"/>
    <cellStyle name="Heading 1 2 3 7 3 2 7" xfId="33981" xr:uid="{00000000-0005-0000-0000-00000C830000}"/>
    <cellStyle name="Heading 1 2 3 7 3 3" xfId="33982" xr:uid="{00000000-0005-0000-0000-00000D830000}"/>
    <cellStyle name="Heading 1 2 3 7 3 3 2" xfId="33983" xr:uid="{00000000-0005-0000-0000-00000E830000}"/>
    <cellStyle name="Heading 1 2 3 7 3 3 3" xfId="33984" xr:uid="{00000000-0005-0000-0000-00000F830000}"/>
    <cellStyle name="Heading 1 2 3 7 3 3 3 2" xfId="33985" xr:uid="{00000000-0005-0000-0000-000010830000}"/>
    <cellStyle name="Heading 1 2 3 7 3 3 4" xfId="33986" xr:uid="{00000000-0005-0000-0000-000011830000}"/>
    <cellStyle name="Heading 1 2 3 7 3 4" xfId="33987" xr:uid="{00000000-0005-0000-0000-000012830000}"/>
    <cellStyle name="Heading 1 2 3 7 3 4 2" xfId="33988" xr:uid="{00000000-0005-0000-0000-000013830000}"/>
    <cellStyle name="Heading 1 2 3 7 3 4 2 2" xfId="33989" xr:uid="{00000000-0005-0000-0000-000014830000}"/>
    <cellStyle name="Heading 1 2 3 7 3 5" xfId="33990" xr:uid="{00000000-0005-0000-0000-000015830000}"/>
    <cellStyle name="Heading 1 2 3 7 3 6" xfId="33991" xr:uid="{00000000-0005-0000-0000-000016830000}"/>
    <cellStyle name="Heading 1 2 3 7 3 7" xfId="33992" xr:uid="{00000000-0005-0000-0000-000017830000}"/>
    <cellStyle name="Heading 1 2 3 7 3 8" xfId="33993" xr:uid="{00000000-0005-0000-0000-000018830000}"/>
    <cellStyle name="Heading 1 2 3 7 4" xfId="33994" xr:uid="{00000000-0005-0000-0000-000019830000}"/>
    <cellStyle name="Heading 1 2 3 7 4 2" xfId="33995" xr:uid="{00000000-0005-0000-0000-00001A830000}"/>
    <cellStyle name="Heading 1 2 3 7 4 2 2" xfId="33996" xr:uid="{00000000-0005-0000-0000-00001B830000}"/>
    <cellStyle name="Heading 1 2 3 7 4 2 3" xfId="33997" xr:uid="{00000000-0005-0000-0000-00001C830000}"/>
    <cellStyle name="Heading 1 2 3 7 4 2 3 2" xfId="33998" xr:uid="{00000000-0005-0000-0000-00001D830000}"/>
    <cellStyle name="Heading 1 2 3 7 4 2 4" xfId="33999" xr:uid="{00000000-0005-0000-0000-00001E830000}"/>
    <cellStyle name="Heading 1 2 3 7 4 3" xfId="34000" xr:uid="{00000000-0005-0000-0000-00001F830000}"/>
    <cellStyle name="Heading 1 2 3 7 4 3 2" xfId="34001" xr:uid="{00000000-0005-0000-0000-000020830000}"/>
    <cellStyle name="Heading 1 2 3 7 4 3 2 2" xfId="34002" xr:uid="{00000000-0005-0000-0000-000021830000}"/>
    <cellStyle name="Heading 1 2 3 7 4 4" xfId="34003" xr:uid="{00000000-0005-0000-0000-000022830000}"/>
    <cellStyle name="Heading 1 2 3 7 4 5" xfId="34004" xr:uid="{00000000-0005-0000-0000-000023830000}"/>
    <cellStyle name="Heading 1 2 3 7 4 6" xfId="34005" xr:uid="{00000000-0005-0000-0000-000024830000}"/>
    <cellStyle name="Heading 1 2 3 7 4 7" xfId="34006" xr:uid="{00000000-0005-0000-0000-000025830000}"/>
    <cellStyle name="Heading 1 2 3 7 5" xfId="34007" xr:uid="{00000000-0005-0000-0000-000026830000}"/>
    <cellStyle name="Heading 1 2 3 7 5 2" xfId="34008" xr:uid="{00000000-0005-0000-0000-000027830000}"/>
    <cellStyle name="Heading 1 2 3 7 5 3" xfId="34009" xr:uid="{00000000-0005-0000-0000-000028830000}"/>
    <cellStyle name="Heading 1 2 3 7 5 3 2" xfId="34010" xr:uid="{00000000-0005-0000-0000-000029830000}"/>
    <cellStyle name="Heading 1 2 3 7 6" xfId="34011" xr:uid="{00000000-0005-0000-0000-00002A830000}"/>
    <cellStyle name="Heading 1 2 3 7 7" xfId="34012" xr:uid="{00000000-0005-0000-0000-00002B830000}"/>
    <cellStyle name="Heading 1 2 3 7 8" xfId="34013" xr:uid="{00000000-0005-0000-0000-00002C830000}"/>
    <cellStyle name="Heading 1 2 3 7 9" xfId="34014" xr:uid="{00000000-0005-0000-0000-00002D830000}"/>
    <cellStyle name="Heading 1 2 3 8" xfId="34015" xr:uid="{00000000-0005-0000-0000-00002E830000}"/>
    <cellStyle name="Heading 1 2 3 8 2" xfId="34016" xr:uid="{00000000-0005-0000-0000-00002F830000}"/>
    <cellStyle name="Heading 1 2 3 8 2 2" xfId="34017" xr:uid="{00000000-0005-0000-0000-000030830000}"/>
    <cellStyle name="Heading 1 2 3 8 2 2 2" xfId="34018" xr:uid="{00000000-0005-0000-0000-000031830000}"/>
    <cellStyle name="Heading 1 2 3 8 2 2 3" xfId="34019" xr:uid="{00000000-0005-0000-0000-000032830000}"/>
    <cellStyle name="Heading 1 2 3 8 2 2 3 2" xfId="34020" xr:uid="{00000000-0005-0000-0000-000033830000}"/>
    <cellStyle name="Heading 1 2 3 8 2 2 4" xfId="34021" xr:uid="{00000000-0005-0000-0000-000034830000}"/>
    <cellStyle name="Heading 1 2 3 8 2 3" xfId="34022" xr:uid="{00000000-0005-0000-0000-000035830000}"/>
    <cellStyle name="Heading 1 2 3 8 2 3 2" xfId="34023" xr:uid="{00000000-0005-0000-0000-000036830000}"/>
    <cellStyle name="Heading 1 2 3 8 2 3 2 2" xfId="34024" xr:uid="{00000000-0005-0000-0000-000037830000}"/>
    <cellStyle name="Heading 1 2 3 8 2 4" xfId="34025" xr:uid="{00000000-0005-0000-0000-000038830000}"/>
    <cellStyle name="Heading 1 2 3 8 2 5" xfId="34026" xr:uid="{00000000-0005-0000-0000-000039830000}"/>
    <cellStyle name="Heading 1 2 3 8 2 6" xfId="34027" xr:uid="{00000000-0005-0000-0000-00003A830000}"/>
    <cellStyle name="Heading 1 2 3 8 2 7" xfId="34028" xr:uid="{00000000-0005-0000-0000-00003B830000}"/>
    <cellStyle name="Heading 1 2 3 8 3" xfId="34029" xr:uid="{00000000-0005-0000-0000-00003C830000}"/>
    <cellStyle name="Heading 1 2 3 8 3 2" xfId="34030" xr:uid="{00000000-0005-0000-0000-00003D830000}"/>
    <cellStyle name="Heading 1 2 3 8 3 3" xfId="34031" xr:uid="{00000000-0005-0000-0000-00003E830000}"/>
    <cellStyle name="Heading 1 2 3 8 3 3 2" xfId="34032" xr:uid="{00000000-0005-0000-0000-00003F830000}"/>
    <cellStyle name="Heading 1 2 3 8 3 4" xfId="34033" xr:uid="{00000000-0005-0000-0000-000040830000}"/>
    <cellStyle name="Heading 1 2 3 8 4" xfId="34034" xr:uid="{00000000-0005-0000-0000-000041830000}"/>
    <cellStyle name="Heading 1 2 3 8 4 2" xfId="34035" xr:uid="{00000000-0005-0000-0000-000042830000}"/>
    <cellStyle name="Heading 1 2 3 8 4 2 2" xfId="34036" xr:uid="{00000000-0005-0000-0000-000043830000}"/>
    <cellStyle name="Heading 1 2 3 8 5" xfId="34037" xr:uid="{00000000-0005-0000-0000-000044830000}"/>
    <cellStyle name="Heading 1 2 3 8 6" xfId="34038" xr:uid="{00000000-0005-0000-0000-000045830000}"/>
    <cellStyle name="Heading 1 2 3 8 7" xfId="34039" xr:uid="{00000000-0005-0000-0000-000046830000}"/>
    <cellStyle name="Heading 1 2 3 8 8" xfId="34040" xr:uid="{00000000-0005-0000-0000-000047830000}"/>
    <cellStyle name="Heading 1 2 3 9" xfId="34041" xr:uid="{00000000-0005-0000-0000-000048830000}"/>
    <cellStyle name="Heading 1 2 3 9 2" xfId="34042" xr:uid="{00000000-0005-0000-0000-000049830000}"/>
    <cellStyle name="Heading 1 2 3 9 2 2" xfId="34043" xr:uid="{00000000-0005-0000-0000-00004A830000}"/>
    <cellStyle name="Heading 1 2 3 9 2 3" xfId="34044" xr:uid="{00000000-0005-0000-0000-00004B830000}"/>
    <cellStyle name="Heading 1 2 3 9 2 3 2" xfId="34045" xr:uid="{00000000-0005-0000-0000-00004C830000}"/>
    <cellStyle name="Heading 1 2 3 9 2 4" xfId="34046" xr:uid="{00000000-0005-0000-0000-00004D830000}"/>
    <cellStyle name="Heading 1 2 3 9 3" xfId="34047" xr:uid="{00000000-0005-0000-0000-00004E830000}"/>
    <cellStyle name="Heading 1 2 3 9 3 2" xfId="34048" xr:uid="{00000000-0005-0000-0000-00004F830000}"/>
    <cellStyle name="Heading 1 2 3 9 3 2 2" xfId="34049" xr:uid="{00000000-0005-0000-0000-000050830000}"/>
    <cellStyle name="Heading 1 2 3 9 4" xfId="34050" xr:uid="{00000000-0005-0000-0000-000051830000}"/>
    <cellStyle name="Heading 1 2 3 9 5" xfId="34051" xr:uid="{00000000-0005-0000-0000-000052830000}"/>
    <cellStyle name="Heading 1 2 3 9 6" xfId="34052" xr:uid="{00000000-0005-0000-0000-000053830000}"/>
    <cellStyle name="Heading 1 2 3 9 7" xfId="34053" xr:uid="{00000000-0005-0000-0000-000054830000}"/>
    <cellStyle name="Heading 1 2 4" xfId="195" xr:uid="{00000000-0005-0000-0000-000055830000}"/>
    <cellStyle name="Heading 1 2 4 10" xfId="34054" xr:uid="{00000000-0005-0000-0000-000056830000}"/>
    <cellStyle name="Heading 1 2 4 11" xfId="34055" xr:uid="{00000000-0005-0000-0000-000057830000}"/>
    <cellStyle name="Heading 1 2 4 12" xfId="34056" xr:uid="{00000000-0005-0000-0000-000058830000}"/>
    <cellStyle name="Heading 1 2 4 2" xfId="34057" xr:uid="{00000000-0005-0000-0000-000059830000}"/>
    <cellStyle name="Heading 1 2 4 2 2" xfId="34058" xr:uid="{00000000-0005-0000-0000-00005A830000}"/>
    <cellStyle name="Heading 1 2 4 2 2 10" xfId="34059" xr:uid="{00000000-0005-0000-0000-00005B830000}"/>
    <cellStyle name="Heading 1 2 4 2 2 11" xfId="34060" xr:uid="{00000000-0005-0000-0000-00005C830000}"/>
    <cellStyle name="Heading 1 2 4 2 2 2" xfId="34061" xr:uid="{00000000-0005-0000-0000-00005D830000}"/>
    <cellStyle name="Heading 1 2 4 2 2 2 2" xfId="34062" xr:uid="{00000000-0005-0000-0000-00005E830000}"/>
    <cellStyle name="Heading 1 2 4 2 2 2 2 2" xfId="34063" xr:uid="{00000000-0005-0000-0000-00005F830000}"/>
    <cellStyle name="Heading 1 2 4 2 2 2 2 2 2" xfId="34064" xr:uid="{00000000-0005-0000-0000-000060830000}"/>
    <cellStyle name="Heading 1 2 4 2 2 2 2 2 2 2" xfId="34065" xr:uid="{00000000-0005-0000-0000-000061830000}"/>
    <cellStyle name="Heading 1 2 4 2 2 2 2 2 2 2 2" xfId="34066" xr:uid="{00000000-0005-0000-0000-000062830000}"/>
    <cellStyle name="Heading 1 2 4 2 2 2 2 2 2 2 3" xfId="34067" xr:uid="{00000000-0005-0000-0000-000063830000}"/>
    <cellStyle name="Heading 1 2 4 2 2 2 2 2 2 2 3 2" xfId="34068" xr:uid="{00000000-0005-0000-0000-000064830000}"/>
    <cellStyle name="Heading 1 2 4 2 2 2 2 2 2 2 4" xfId="34069" xr:uid="{00000000-0005-0000-0000-000065830000}"/>
    <cellStyle name="Heading 1 2 4 2 2 2 2 2 2 3" xfId="34070" xr:uid="{00000000-0005-0000-0000-000066830000}"/>
    <cellStyle name="Heading 1 2 4 2 2 2 2 2 2 3 2" xfId="34071" xr:uid="{00000000-0005-0000-0000-000067830000}"/>
    <cellStyle name="Heading 1 2 4 2 2 2 2 2 2 3 2 2" xfId="34072" xr:uid="{00000000-0005-0000-0000-000068830000}"/>
    <cellStyle name="Heading 1 2 4 2 2 2 2 2 2 4" xfId="34073" xr:uid="{00000000-0005-0000-0000-000069830000}"/>
    <cellStyle name="Heading 1 2 4 2 2 2 2 2 2 5" xfId="34074" xr:uid="{00000000-0005-0000-0000-00006A830000}"/>
    <cellStyle name="Heading 1 2 4 2 2 2 2 2 2 6" xfId="34075" xr:uid="{00000000-0005-0000-0000-00006B830000}"/>
    <cellStyle name="Heading 1 2 4 2 2 2 2 2 2 7" xfId="34076" xr:uid="{00000000-0005-0000-0000-00006C830000}"/>
    <cellStyle name="Heading 1 2 4 2 2 2 2 2 3" xfId="34077" xr:uid="{00000000-0005-0000-0000-00006D830000}"/>
    <cellStyle name="Heading 1 2 4 2 2 2 2 2 3 2" xfId="34078" xr:uid="{00000000-0005-0000-0000-00006E830000}"/>
    <cellStyle name="Heading 1 2 4 2 2 2 2 2 3 3" xfId="34079" xr:uid="{00000000-0005-0000-0000-00006F830000}"/>
    <cellStyle name="Heading 1 2 4 2 2 2 2 2 3 3 2" xfId="34080" xr:uid="{00000000-0005-0000-0000-000070830000}"/>
    <cellStyle name="Heading 1 2 4 2 2 2 2 2 3 4" xfId="34081" xr:uid="{00000000-0005-0000-0000-000071830000}"/>
    <cellStyle name="Heading 1 2 4 2 2 2 2 2 4" xfId="34082" xr:uid="{00000000-0005-0000-0000-000072830000}"/>
    <cellStyle name="Heading 1 2 4 2 2 2 2 2 4 2" xfId="34083" xr:uid="{00000000-0005-0000-0000-000073830000}"/>
    <cellStyle name="Heading 1 2 4 2 2 2 2 2 4 2 2" xfId="34084" xr:uid="{00000000-0005-0000-0000-000074830000}"/>
    <cellStyle name="Heading 1 2 4 2 2 2 2 2 5" xfId="34085" xr:uid="{00000000-0005-0000-0000-000075830000}"/>
    <cellStyle name="Heading 1 2 4 2 2 2 2 2 6" xfId="34086" xr:uid="{00000000-0005-0000-0000-000076830000}"/>
    <cellStyle name="Heading 1 2 4 2 2 2 2 2 7" xfId="34087" xr:uid="{00000000-0005-0000-0000-000077830000}"/>
    <cellStyle name="Heading 1 2 4 2 2 2 2 2 8" xfId="34088" xr:uid="{00000000-0005-0000-0000-000078830000}"/>
    <cellStyle name="Heading 1 2 4 2 2 2 2 3" xfId="34089" xr:uid="{00000000-0005-0000-0000-000079830000}"/>
    <cellStyle name="Heading 1 2 4 2 2 2 2 3 2" xfId="34090" xr:uid="{00000000-0005-0000-0000-00007A830000}"/>
    <cellStyle name="Heading 1 2 4 2 2 2 2 3 2 2" xfId="34091" xr:uid="{00000000-0005-0000-0000-00007B830000}"/>
    <cellStyle name="Heading 1 2 4 2 2 2 2 3 2 3" xfId="34092" xr:uid="{00000000-0005-0000-0000-00007C830000}"/>
    <cellStyle name="Heading 1 2 4 2 2 2 2 3 2 3 2" xfId="34093" xr:uid="{00000000-0005-0000-0000-00007D830000}"/>
    <cellStyle name="Heading 1 2 4 2 2 2 2 3 2 4" xfId="34094" xr:uid="{00000000-0005-0000-0000-00007E830000}"/>
    <cellStyle name="Heading 1 2 4 2 2 2 2 3 3" xfId="34095" xr:uid="{00000000-0005-0000-0000-00007F830000}"/>
    <cellStyle name="Heading 1 2 4 2 2 2 2 3 3 2" xfId="34096" xr:uid="{00000000-0005-0000-0000-000080830000}"/>
    <cellStyle name="Heading 1 2 4 2 2 2 2 3 3 2 2" xfId="34097" xr:uid="{00000000-0005-0000-0000-000081830000}"/>
    <cellStyle name="Heading 1 2 4 2 2 2 2 3 4" xfId="34098" xr:uid="{00000000-0005-0000-0000-000082830000}"/>
    <cellStyle name="Heading 1 2 4 2 2 2 2 3 5" xfId="34099" xr:uid="{00000000-0005-0000-0000-000083830000}"/>
    <cellStyle name="Heading 1 2 4 2 2 2 2 3 6" xfId="34100" xr:uid="{00000000-0005-0000-0000-000084830000}"/>
    <cellStyle name="Heading 1 2 4 2 2 2 2 3 7" xfId="34101" xr:uid="{00000000-0005-0000-0000-000085830000}"/>
    <cellStyle name="Heading 1 2 4 2 2 2 2 4" xfId="34102" xr:uid="{00000000-0005-0000-0000-000086830000}"/>
    <cellStyle name="Heading 1 2 4 2 2 2 2 4 2" xfId="34103" xr:uid="{00000000-0005-0000-0000-000087830000}"/>
    <cellStyle name="Heading 1 2 4 2 2 2 2 4 3" xfId="34104" xr:uid="{00000000-0005-0000-0000-000088830000}"/>
    <cellStyle name="Heading 1 2 4 2 2 2 2 4 3 2" xfId="34105" xr:uid="{00000000-0005-0000-0000-000089830000}"/>
    <cellStyle name="Heading 1 2 4 2 2 2 2 5" xfId="34106" xr:uid="{00000000-0005-0000-0000-00008A830000}"/>
    <cellStyle name="Heading 1 2 4 2 2 2 3" xfId="34107" xr:uid="{00000000-0005-0000-0000-00008B830000}"/>
    <cellStyle name="Heading 1 2 4 2 2 2 3 2" xfId="34108" xr:uid="{00000000-0005-0000-0000-00008C830000}"/>
    <cellStyle name="Heading 1 2 4 2 2 2 3 2 2" xfId="34109" xr:uid="{00000000-0005-0000-0000-00008D830000}"/>
    <cellStyle name="Heading 1 2 4 2 2 2 3 2 2 2" xfId="34110" xr:uid="{00000000-0005-0000-0000-00008E830000}"/>
    <cellStyle name="Heading 1 2 4 2 2 2 3 2 2 3" xfId="34111" xr:uid="{00000000-0005-0000-0000-00008F830000}"/>
    <cellStyle name="Heading 1 2 4 2 2 2 3 2 2 3 2" xfId="34112" xr:uid="{00000000-0005-0000-0000-000090830000}"/>
    <cellStyle name="Heading 1 2 4 2 2 2 3 2 2 4" xfId="34113" xr:uid="{00000000-0005-0000-0000-000091830000}"/>
    <cellStyle name="Heading 1 2 4 2 2 2 3 2 3" xfId="34114" xr:uid="{00000000-0005-0000-0000-000092830000}"/>
    <cellStyle name="Heading 1 2 4 2 2 2 3 2 3 2" xfId="34115" xr:uid="{00000000-0005-0000-0000-000093830000}"/>
    <cellStyle name="Heading 1 2 4 2 2 2 3 2 3 2 2" xfId="34116" xr:uid="{00000000-0005-0000-0000-000094830000}"/>
    <cellStyle name="Heading 1 2 4 2 2 2 3 2 4" xfId="34117" xr:uid="{00000000-0005-0000-0000-000095830000}"/>
    <cellStyle name="Heading 1 2 4 2 2 2 3 2 5" xfId="34118" xr:uid="{00000000-0005-0000-0000-000096830000}"/>
    <cellStyle name="Heading 1 2 4 2 2 2 3 2 6" xfId="34119" xr:uid="{00000000-0005-0000-0000-000097830000}"/>
    <cellStyle name="Heading 1 2 4 2 2 2 3 2 7" xfId="34120" xr:uid="{00000000-0005-0000-0000-000098830000}"/>
    <cellStyle name="Heading 1 2 4 2 2 2 3 3" xfId="34121" xr:uid="{00000000-0005-0000-0000-000099830000}"/>
    <cellStyle name="Heading 1 2 4 2 2 2 3 3 2" xfId="34122" xr:uid="{00000000-0005-0000-0000-00009A830000}"/>
    <cellStyle name="Heading 1 2 4 2 2 2 3 3 3" xfId="34123" xr:uid="{00000000-0005-0000-0000-00009B830000}"/>
    <cellStyle name="Heading 1 2 4 2 2 2 3 3 3 2" xfId="34124" xr:uid="{00000000-0005-0000-0000-00009C830000}"/>
    <cellStyle name="Heading 1 2 4 2 2 2 3 3 4" xfId="34125" xr:uid="{00000000-0005-0000-0000-00009D830000}"/>
    <cellStyle name="Heading 1 2 4 2 2 2 3 4" xfId="34126" xr:uid="{00000000-0005-0000-0000-00009E830000}"/>
    <cellStyle name="Heading 1 2 4 2 2 2 3 4 2" xfId="34127" xr:uid="{00000000-0005-0000-0000-00009F830000}"/>
    <cellStyle name="Heading 1 2 4 2 2 2 3 4 2 2" xfId="34128" xr:uid="{00000000-0005-0000-0000-0000A0830000}"/>
    <cellStyle name="Heading 1 2 4 2 2 2 3 5" xfId="34129" xr:uid="{00000000-0005-0000-0000-0000A1830000}"/>
    <cellStyle name="Heading 1 2 4 2 2 2 3 6" xfId="34130" xr:uid="{00000000-0005-0000-0000-0000A2830000}"/>
    <cellStyle name="Heading 1 2 4 2 2 2 3 7" xfId="34131" xr:uid="{00000000-0005-0000-0000-0000A3830000}"/>
    <cellStyle name="Heading 1 2 4 2 2 2 3 8" xfId="34132" xr:uid="{00000000-0005-0000-0000-0000A4830000}"/>
    <cellStyle name="Heading 1 2 4 2 2 2 4" xfId="34133" xr:uid="{00000000-0005-0000-0000-0000A5830000}"/>
    <cellStyle name="Heading 1 2 4 2 2 2 4 2" xfId="34134" xr:uid="{00000000-0005-0000-0000-0000A6830000}"/>
    <cellStyle name="Heading 1 2 4 2 2 2 4 2 2" xfId="34135" xr:uid="{00000000-0005-0000-0000-0000A7830000}"/>
    <cellStyle name="Heading 1 2 4 2 2 2 4 2 3" xfId="34136" xr:uid="{00000000-0005-0000-0000-0000A8830000}"/>
    <cellStyle name="Heading 1 2 4 2 2 2 4 2 3 2" xfId="34137" xr:uid="{00000000-0005-0000-0000-0000A9830000}"/>
    <cellStyle name="Heading 1 2 4 2 2 2 4 2 4" xfId="34138" xr:uid="{00000000-0005-0000-0000-0000AA830000}"/>
    <cellStyle name="Heading 1 2 4 2 2 2 4 3" xfId="34139" xr:uid="{00000000-0005-0000-0000-0000AB830000}"/>
    <cellStyle name="Heading 1 2 4 2 2 2 4 3 2" xfId="34140" xr:uid="{00000000-0005-0000-0000-0000AC830000}"/>
    <cellStyle name="Heading 1 2 4 2 2 2 4 3 2 2" xfId="34141" xr:uid="{00000000-0005-0000-0000-0000AD830000}"/>
    <cellStyle name="Heading 1 2 4 2 2 2 4 4" xfId="34142" xr:uid="{00000000-0005-0000-0000-0000AE830000}"/>
    <cellStyle name="Heading 1 2 4 2 2 2 4 5" xfId="34143" xr:uid="{00000000-0005-0000-0000-0000AF830000}"/>
    <cellStyle name="Heading 1 2 4 2 2 2 4 6" xfId="34144" xr:uid="{00000000-0005-0000-0000-0000B0830000}"/>
    <cellStyle name="Heading 1 2 4 2 2 2 4 7" xfId="34145" xr:uid="{00000000-0005-0000-0000-0000B1830000}"/>
    <cellStyle name="Heading 1 2 4 2 2 2 5" xfId="34146" xr:uid="{00000000-0005-0000-0000-0000B2830000}"/>
    <cellStyle name="Heading 1 2 4 2 2 2 5 2" xfId="34147" xr:uid="{00000000-0005-0000-0000-0000B3830000}"/>
    <cellStyle name="Heading 1 2 4 2 2 2 5 3" xfId="34148" xr:uid="{00000000-0005-0000-0000-0000B4830000}"/>
    <cellStyle name="Heading 1 2 4 2 2 2 5 3 2" xfId="34149" xr:uid="{00000000-0005-0000-0000-0000B5830000}"/>
    <cellStyle name="Heading 1 2 4 2 2 2 6" xfId="34150" xr:uid="{00000000-0005-0000-0000-0000B6830000}"/>
    <cellStyle name="Heading 1 2 4 2 2 2 7" xfId="34151" xr:uid="{00000000-0005-0000-0000-0000B7830000}"/>
    <cellStyle name="Heading 1 2 4 2 2 2 8" xfId="34152" xr:uid="{00000000-0005-0000-0000-0000B8830000}"/>
    <cellStyle name="Heading 1 2 4 2 2 2 9" xfId="34153" xr:uid="{00000000-0005-0000-0000-0000B9830000}"/>
    <cellStyle name="Heading 1 2 4 2 2 3" xfId="34154" xr:uid="{00000000-0005-0000-0000-0000BA830000}"/>
    <cellStyle name="Heading 1 2 4 2 2 3 2" xfId="34155" xr:uid="{00000000-0005-0000-0000-0000BB830000}"/>
    <cellStyle name="Heading 1 2 4 2 2 3 2 2" xfId="34156" xr:uid="{00000000-0005-0000-0000-0000BC830000}"/>
    <cellStyle name="Heading 1 2 4 2 2 3 2 2 2" xfId="34157" xr:uid="{00000000-0005-0000-0000-0000BD830000}"/>
    <cellStyle name="Heading 1 2 4 2 2 3 2 2 2 2" xfId="34158" xr:uid="{00000000-0005-0000-0000-0000BE830000}"/>
    <cellStyle name="Heading 1 2 4 2 2 3 2 2 2 3" xfId="34159" xr:uid="{00000000-0005-0000-0000-0000BF830000}"/>
    <cellStyle name="Heading 1 2 4 2 2 3 2 2 2 3 2" xfId="34160" xr:uid="{00000000-0005-0000-0000-0000C0830000}"/>
    <cellStyle name="Heading 1 2 4 2 2 3 2 2 2 4" xfId="34161" xr:uid="{00000000-0005-0000-0000-0000C1830000}"/>
    <cellStyle name="Heading 1 2 4 2 2 3 2 2 3" xfId="34162" xr:uid="{00000000-0005-0000-0000-0000C2830000}"/>
    <cellStyle name="Heading 1 2 4 2 2 3 2 2 3 2" xfId="34163" xr:uid="{00000000-0005-0000-0000-0000C3830000}"/>
    <cellStyle name="Heading 1 2 4 2 2 3 2 2 3 2 2" xfId="34164" xr:uid="{00000000-0005-0000-0000-0000C4830000}"/>
    <cellStyle name="Heading 1 2 4 2 2 3 2 2 4" xfId="34165" xr:uid="{00000000-0005-0000-0000-0000C5830000}"/>
    <cellStyle name="Heading 1 2 4 2 2 3 2 2 5" xfId="34166" xr:uid="{00000000-0005-0000-0000-0000C6830000}"/>
    <cellStyle name="Heading 1 2 4 2 2 3 2 2 6" xfId="34167" xr:uid="{00000000-0005-0000-0000-0000C7830000}"/>
    <cellStyle name="Heading 1 2 4 2 2 3 2 2 7" xfId="34168" xr:uid="{00000000-0005-0000-0000-0000C8830000}"/>
    <cellStyle name="Heading 1 2 4 2 2 3 2 3" xfId="34169" xr:uid="{00000000-0005-0000-0000-0000C9830000}"/>
    <cellStyle name="Heading 1 2 4 2 2 3 2 3 2" xfId="34170" xr:uid="{00000000-0005-0000-0000-0000CA830000}"/>
    <cellStyle name="Heading 1 2 4 2 2 3 2 3 3" xfId="34171" xr:uid="{00000000-0005-0000-0000-0000CB830000}"/>
    <cellStyle name="Heading 1 2 4 2 2 3 2 3 3 2" xfId="34172" xr:uid="{00000000-0005-0000-0000-0000CC830000}"/>
    <cellStyle name="Heading 1 2 4 2 2 3 2 3 4" xfId="34173" xr:uid="{00000000-0005-0000-0000-0000CD830000}"/>
    <cellStyle name="Heading 1 2 4 2 2 3 2 4" xfId="34174" xr:uid="{00000000-0005-0000-0000-0000CE830000}"/>
    <cellStyle name="Heading 1 2 4 2 2 3 2 4 2" xfId="34175" xr:uid="{00000000-0005-0000-0000-0000CF830000}"/>
    <cellStyle name="Heading 1 2 4 2 2 3 2 4 2 2" xfId="34176" xr:uid="{00000000-0005-0000-0000-0000D0830000}"/>
    <cellStyle name="Heading 1 2 4 2 2 3 2 5" xfId="34177" xr:uid="{00000000-0005-0000-0000-0000D1830000}"/>
    <cellStyle name="Heading 1 2 4 2 2 3 2 6" xfId="34178" xr:uid="{00000000-0005-0000-0000-0000D2830000}"/>
    <cellStyle name="Heading 1 2 4 2 2 3 2 7" xfId="34179" xr:uid="{00000000-0005-0000-0000-0000D3830000}"/>
    <cellStyle name="Heading 1 2 4 2 2 3 2 8" xfId="34180" xr:uid="{00000000-0005-0000-0000-0000D4830000}"/>
    <cellStyle name="Heading 1 2 4 2 2 3 3" xfId="34181" xr:uid="{00000000-0005-0000-0000-0000D5830000}"/>
    <cellStyle name="Heading 1 2 4 2 2 3 3 2" xfId="34182" xr:uid="{00000000-0005-0000-0000-0000D6830000}"/>
    <cellStyle name="Heading 1 2 4 2 2 3 3 2 2" xfId="34183" xr:uid="{00000000-0005-0000-0000-0000D7830000}"/>
    <cellStyle name="Heading 1 2 4 2 2 3 3 2 3" xfId="34184" xr:uid="{00000000-0005-0000-0000-0000D8830000}"/>
    <cellStyle name="Heading 1 2 4 2 2 3 3 2 3 2" xfId="34185" xr:uid="{00000000-0005-0000-0000-0000D9830000}"/>
    <cellStyle name="Heading 1 2 4 2 2 3 3 2 4" xfId="34186" xr:uid="{00000000-0005-0000-0000-0000DA830000}"/>
    <cellStyle name="Heading 1 2 4 2 2 3 3 3" xfId="34187" xr:uid="{00000000-0005-0000-0000-0000DB830000}"/>
    <cellStyle name="Heading 1 2 4 2 2 3 3 3 2" xfId="34188" xr:uid="{00000000-0005-0000-0000-0000DC830000}"/>
    <cellStyle name="Heading 1 2 4 2 2 3 3 3 2 2" xfId="34189" xr:uid="{00000000-0005-0000-0000-0000DD830000}"/>
    <cellStyle name="Heading 1 2 4 2 2 3 3 4" xfId="34190" xr:uid="{00000000-0005-0000-0000-0000DE830000}"/>
    <cellStyle name="Heading 1 2 4 2 2 3 3 5" xfId="34191" xr:uid="{00000000-0005-0000-0000-0000DF830000}"/>
    <cellStyle name="Heading 1 2 4 2 2 3 3 6" xfId="34192" xr:uid="{00000000-0005-0000-0000-0000E0830000}"/>
    <cellStyle name="Heading 1 2 4 2 2 3 3 7" xfId="34193" xr:uid="{00000000-0005-0000-0000-0000E1830000}"/>
    <cellStyle name="Heading 1 2 4 2 2 3 4" xfId="34194" xr:uid="{00000000-0005-0000-0000-0000E2830000}"/>
    <cellStyle name="Heading 1 2 4 2 2 3 4 2" xfId="34195" xr:uid="{00000000-0005-0000-0000-0000E3830000}"/>
    <cellStyle name="Heading 1 2 4 2 2 3 4 3" xfId="34196" xr:uid="{00000000-0005-0000-0000-0000E4830000}"/>
    <cellStyle name="Heading 1 2 4 2 2 3 4 3 2" xfId="34197" xr:uid="{00000000-0005-0000-0000-0000E5830000}"/>
    <cellStyle name="Heading 1 2 4 2 2 3 5" xfId="34198" xr:uid="{00000000-0005-0000-0000-0000E6830000}"/>
    <cellStyle name="Heading 1 2 4 2 2 4" xfId="34199" xr:uid="{00000000-0005-0000-0000-0000E7830000}"/>
    <cellStyle name="Heading 1 2 4 2 2 4 2" xfId="34200" xr:uid="{00000000-0005-0000-0000-0000E8830000}"/>
    <cellStyle name="Heading 1 2 4 2 2 4 2 2" xfId="34201" xr:uid="{00000000-0005-0000-0000-0000E9830000}"/>
    <cellStyle name="Heading 1 2 4 2 2 4 2 2 2" xfId="34202" xr:uid="{00000000-0005-0000-0000-0000EA830000}"/>
    <cellStyle name="Heading 1 2 4 2 2 4 2 2 2 2" xfId="34203" xr:uid="{00000000-0005-0000-0000-0000EB830000}"/>
    <cellStyle name="Heading 1 2 4 2 2 4 2 2 2 2 2" xfId="34204" xr:uid="{00000000-0005-0000-0000-0000EC830000}"/>
    <cellStyle name="Heading 1 2 4 2 2 4 2 2 2 2 3" xfId="34205" xr:uid="{00000000-0005-0000-0000-0000ED830000}"/>
    <cellStyle name="Heading 1 2 4 2 2 4 2 2 2 2 3 2" xfId="34206" xr:uid="{00000000-0005-0000-0000-0000EE830000}"/>
    <cellStyle name="Heading 1 2 4 2 2 4 2 2 2 2 4" xfId="34207" xr:uid="{00000000-0005-0000-0000-0000EF830000}"/>
    <cellStyle name="Heading 1 2 4 2 2 4 2 2 2 3" xfId="34208" xr:uid="{00000000-0005-0000-0000-0000F0830000}"/>
    <cellStyle name="Heading 1 2 4 2 2 4 2 2 2 3 2" xfId="34209" xr:uid="{00000000-0005-0000-0000-0000F1830000}"/>
    <cellStyle name="Heading 1 2 4 2 2 4 2 2 2 3 2 2" xfId="34210" xr:uid="{00000000-0005-0000-0000-0000F2830000}"/>
    <cellStyle name="Heading 1 2 4 2 2 4 2 2 2 4" xfId="34211" xr:uid="{00000000-0005-0000-0000-0000F3830000}"/>
    <cellStyle name="Heading 1 2 4 2 2 4 2 2 2 5" xfId="34212" xr:uid="{00000000-0005-0000-0000-0000F4830000}"/>
    <cellStyle name="Heading 1 2 4 2 2 4 2 2 2 6" xfId="34213" xr:uid="{00000000-0005-0000-0000-0000F5830000}"/>
    <cellStyle name="Heading 1 2 4 2 2 4 2 2 2 7" xfId="34214" xr:uid="{00000000-0005-0000-0000-0000F6830000}"/>
    <cellStyle name="Heading 1 2 4 2 2 4 2 2 3" xfId="34215" xr:uid="{00000000-0005-0000-0000-0000F7830000}"/>
    <cellStyle name="Heading 1 2 4 2 2 4 2 2 3 2" xfId="34216" xr:uid="{00000000-0005-0000-0000-0000F8830000}"/>
    <cellStyle name="Heading 1 2 4 2 2 4 2 2 3 3" xfId="34217" xr:uid="{00000000-0005-0000-0000-0000F9830000}"/>
    <cellStyle name="Heading 1 2 4 2 2 4 2 2 3 3 2" xfId="34218" xr:uid="{00000000-0005-0000-0000-0000FA830000}"/>
    <cellStyle name="Heading 1 2 4 2 2 4 2 2 3 4" xfId="34219" xr:uid="{00000000-0005-0000-0000-0000FB830000}"/>
    <cellStyle name="Heading 1 2 4 2 2 4 2 2 4" xfId="34220" xr:uid="{00000000-0005-0000-0000-0000FC830000}"/>
    <cellStyle name="Heading 1 2 4 2 2 4 2 2 4 2" xfId="34221" xr:uid="{00000000-0005-0000-0000-0000FD830000}"/>
    <cellStyle name="Heading 1 2 4 2 2 4 2 2 4 2 2" xfId="34222" xr:uid="{00000000-0005-0000-0000-0000FE830000}"/>
    <cellStyle name="Heading 1 2 4 2 2 4 2 2 5" xfId="34223" xr:uid="{00000000-0005-0000-0000-0000FF830000}"/>
    <cellStyle name="Heading 1 2 4 2 2 4 2 2 6" xfId="34224" xr:uid="{00000000-0005-0000-0000-000000840000}"/>
    <cellStyle name="Heading 1 2 4 2 2 4 2 2 7" xfId="34225" xr:uid="{00000000-0005-0000-0000-000001840000}"/>
    <cellStyle name="Heading 1 2 4 2 2 4 2 2 8" xfId="34226" xr:uid="{00000000-0005-0000-0000-000002840000}"/>
    <cellStyle name="Heading 1 2 4 2 2 4 2 3" xfId="34227" xr:uid="{00000000-0005-0000-0000-000003840000}"/>
    <cellStyle name="Heading 1 2 4 2 2 4 2 3 2" xfId="34228" xr:uid="{00000000-0005-0000-0000-000004840000}"/>
    <cellStyle name="Heading 1 2 4 2 2 4 2 3 2 2" xfId="34229" xr:uid="{00000000-0005-0000-0000-000005840000}"/>
    <cellStyle name="Heading 1 2 4 2 2 4 2 3 2 3" xfId="34230" xr:uid="{00000000-0005-0000-0000-000006840000}"/>
    <cellStyle name="Heading 1 2 4 2 2 4 2 3 2 3 2" xfId="34231" xr:uid="{00000000-0005-0000-0000-000007840000}"/>
    <cellStyle name="Heading 1 2 4 2 2 4 2 3 2 4" xfId="34232" xr:uid="{00000000-0005-0000-0000-000008840000}"/>
    <cellStyle name="Heading 1 2 4 2 2 4 2 3 3" xfId="34233" xr:uid="{00000000-0005-0000-0000-000009840000}"/>
    <cellStyle name="Heading 1 2 4 2 2 4 2 3 3 2" xfId="34234" xr:uid="{00000000-0005-0000-0000-00000A840000}"/>
    <cellStyle name="Heading 1 2 4 2 2 4 2 3 3 2 2" xfId="34235" xr:uid="{00000000-0005-0000-0000-00000B840000}"/>
    <cellStyle name="Heading 1 2 4 2 2 4 2 3 4" xfId="34236" xr:uid="{00000000-0005-0000-0000-00000C840000}"/>
    <cellStyle name="Heading 1 2 4 2 2 4 2 3 5" xfId="34237" xr:uid="{00000000-0005-0000-0000-00000D840000}"/>
    <cellStyle name="Heading 1 2 4 2 2 4 2 3 6" xfId="34238" xr:uid="{00000000-0005-0000-0000-00000E840000}"/>
    <cellStyle name="Heading 1 2 4 2 2 4 2 3 7" xfId="34239" xr:uid="{00000000-0005-0000-0000-00000F840000}"/>
    <cellStyle name="Heading 1 2 4 2 2 4 2 4" xfId="34240" xr:uid="{00000000-0005-0000-0000-000010840000}"/>
    <cellStyle name="Heading 1 2 4 2 2 4 2 4 2" xfId="34241" xr:uid="{00000000-0005-0000-0000-000011840000}"/>
    <cellStyle name="Heading 1 2 4 2 2 4 2 4 3" xfId="34242" xr:uid="{00000000-0005-0000-0000-000012840000}"/>
    <cellStyle name="Heading 1 2 4 2 2 4 2 4 3 2" xfId="34243" xr:uid="{00000000-0005-0000-0000-000013840000}"/>
    <cellStyle name="Heading 1 2 4 2 2 4 2 5" xfId="34244" xr:uid="{00000000-0005-0000-0000-000014840000}"/>
    <cellStyle name="Heading 1 2 4 2 2 4 3" xfId="34245" xr:uid="{00000000-0005-0000-0000-000015840000}"/>
    <cellStyle name="Heading 1 2 4 2 2 4 3 2" xfId="34246" xr:uid="{00000000-0005-0000-0000-000016840000}"/>
    <cellStyle name="Heading 1 2 4 2 2 4 3 2 2" xfId="34247" xr:uid="{00000000-0005-0000-0000-000017840000}"/>
    <cellStyle name="Heading 1 2 4 2 2 4 3 2 2 2" xfId="34248" xr:uid="{00000000-0005-0000-0000-000018840000}"/>
    <cellStyle name="Heading 1 2 4 2 2 4 3 2 2 3" xfId="34249" xr:uid="{00000000-0005-0000-0000-000019840000}"/>
    <cellStyle name="Heading 1 2 4 2 2 4 3 2 2 3 2" xfId="34250" xr:uid="{00000000-0005-0000-0000-00001A840000}"/>
    <cellStyle name="Heading 1 2 4 2 2 4 3 2 2 4" xfId="34251" xr:uid="{00000000-0005-0000-0000-00001B840000}"/>
    <cellStyle name="Heading 1 2 4 2 2 4 3 2 3" xfId="34252" xr:uid="{00000000-0005-0000-0000-00001C840000}"/>
    <cellStyle name="Heading 1 2 4 2 2 4 3 2 3 2" xfId="34253" xr:uid="{00000000-0005-0000-0000-00001D840000}"/>
    <cellStyle name="Heading 1 2 4 2 2 4 3 2 3 2 2" xfId="34254" xr:uid="{00000000-0005-0000-0000-00001E840000}"/>
    <cellStyle name="Heading 1 2 4 2 2 4 3 2 4" xfId="34255" xr:uid="{00000000-0005-0000-0000-00001F840000}"/>
    <cellStyle name="Heading 1 2 4 2 2 4 3 2 5" xfId="34256" xr:uid="{00000000-0005-0000-0000-000020840000}"/>
    <cellStyle name="Heading 1 2 4 2 2 4 3 2 6" xfId="34257" xr:uid="{00000000-0005-0000-0000-000021840000}"/>
    <cellStyle name="Heading 1 2 4 2 2 4 3 2 7" xfId="34258" xr:uid="{00000000-0005-0000-0000-000022840000}"/>
    <cellStyle name="Heading 1 2 4 2 2 4 3 3" xfId="34259" xr:uid="{00000000-0005-0000-0000-000023840000}"/>
    <cellStyle name="Heading 1 2 4 2 2 4 3 3 2" xfId="34260" xr:uid="{00000000-0005-0000-0000-000024840000}"/>
    <cellStyle name="Heading 1 2 4 2 2 4 3 3 3" xfId="34261" xr:uid="{00000000-0005-0000-0000-000025840000}"/>
    <cellStyle name="Heading 1 2 4 2 2 4 3 3 3 2" xfId="34262" xr:uid="{00000000-0005-0000-0000-000026840000}"/>
    <cellStyle name="Heading 1 2 4 2 2 4 3 3 4" xfId="34263" xr:uid="{00000000-0005-0000-0000-000027840000}"/>
    <cellStyle name="Heading 1 2 4 2 2 4 3 4" xfId="34264" xr:uid="{00000000-0005-0000-0000-000028840000}"/>
    <cellStyle name="Heading 1 2 4 2 2 4 3 4 2" xfId="34265" xr:uid="{00000000-0005-0000-0000-000029840000}"/>
    <cellStyle name="Heading 1 2 4 2 2 4 3 4 2 2" xfId="34266" xr:uid="{00000000-0005-0000-0000-00002A840000}"/>
    <cellStyle name="Heading 1 2 4 2 2 4 3 5" xfId="34267" xr:uid="{00000000-0005-0000-0000-00002B840000}"/>
    <cellStyle name="Heading 1 2 4 2 2 4 3 6" xfId="34268" xr:uid="{00000000-0005-0000-0000-00002C840000}"/>
    <cellStyle name="Heading 1 2 4 2 2 4 3 7" xfId="34269" xr:uid="{00000000-0005-0000-0000-00002D840000}"/>
    <cellStyle name="Heading 1 2 4 2 2 4 3 8" xfId="34270" xr:uid="{00000000-0005-0000-0000-00002E840000}"/>
    <cellStyle name="Heading 1 2 4 2 2 4 4" xfId="34271" xr:uid="{00000000-0005-0000-0000-00002F840000}"/>
    <cellStyle name="Heading 1 2 4 2 2 4 4 2" xfId="34272" xr:uid="{00000000-0005-0000-0000-000030840000}"/>
    <cellStyle name="Heading 1 2 4 2 2 4 4 2 2" xfId="34273" xr:uid="{00000000-0005-0000-0000-000031840000}"/>
    <cellStyle name="Heading 1 2 4 2 2 4 4 2 3" xfId="34274" xr:uid="{00000000-0005-0000-0000-000032840000}"/>
    <cellStyle name="Heading 1 2 4 2 2 4 4 2 3 2" xfId="34275" xr:uid="{00000000-0005-0000-0000-000033840000}"/>
    <cellStyle name="Heading 1 2 4 2 2 4 4 2 4" xfId="34276" xr:uid="{00000000-0005-0000-0000-000034840000}"/>
    <cellStyle name="Heading 1 2 4 2 2 4 4 3" xfId="34277" xr:uid="{00000000-0005-0000-0000-000035840000}"/>
    <cellStyle name="Heading 1 2 4 2 2 4 4 3 2" xfId="34278" xr:uid="{00000000-0005-0000-0000-000036840000}"/>
    <cellStyle name="Heading 1 2 4 2 2 4 4 3 2 2" xfId="34279" xr:uid="{00000000-0005-0000-0000-000037840000}"/>
    <cellStyle name="Heading 1 2 4 2 2 4 4 4" xfId="34280" xr:uid="{00000000-0005-0000-0000-000038840000}"/>
    <cellStyle name="Heading 1 2 4 2 2 4 4 5" xfId="34281" xr:uid="{00000000-0005-0000-0000-000039840000}"/>
    <cellStyle name="Heading 1 2 4 2 2 4 4 6" xfId="34282" xr:uid="{00000000-0005-0000-0000-00003A840000}"/>
    <cellStyle name="Heading 1 2 4 2 2 4 4 7" xfId="34283" xr:uid="{00000000-0005-0000-0000-00003B840000}"/>
    <cellStyle name="Heading 1 2 4 2 2 4 5" xfId="34284" xr:uid="{00000000-0005-0000-0000-00003C840000}"/>
    <cellStyle name="Heading 1 2 4 2 2 4 5 2" xfId="34285" xr:uid="{00000000-0005-0000-0000-00003D840000}"/>
    <cellStyle name="Heading 1 2 4 2 2 4 5 3" xfId="34286" xr:uid="{00000000-0005-0000-0000-00003E840000}"/>
    <cellStyle name="Heading 1 2 4 2 2 4 5 3 2" xfId="34287" xr:uid="{00000000-0005-0000-0000-00003F840000}"/>
    <cellStyle name="Heading 1 2 4 2 2 4 6" xfId="34288" xr:uid="{00000000-0005-0000-0000-000040840000}"/>
    <cellStyle name="Heading 1 2 4 2 2 4 7" xfId="34289" xr:uid="{00000000-0005-0000-0000-000041840000}"/>
    <cellStyle name="Heading 1 2 4 2 2 4 8" xfId="34290" xr:uid="{00000000-0005-0000-0000-000042840000}"/>
    <cellStyle name="Heading 1 2 4 2 2 4 9" xfId="34291" xr:uid="{00000000-0005-0000-0000-000043840000}"/>
    <cellStyle name="Heading 1 2 4 2 2 5" xfId="34292" xr:uid="{00000000-0005-0000-0000-000044840000}"/>
    <cellStyle name="Heading 1 2 4 2 2 5 2" xfId="34293" xr:uid="{00000000-0005-0000-0000-000045840000}"/>
    <cellStyle name="Heading 1 2 4 2 2 5 2 2" xfId="34294" xr:uid="{00000000-0005-0000-0000-000046840000}"/>
    <cellStyle name="Heading 1 2 4 2 2 5 2 2 2" xfId="34295" xr:uid="{00000000-0005-0000-0000-000047840000}"/>
    <cellStyle name="Heading 1 2 4 2 2 5 2 2 3" xfId="34296" xr:uid="{00000000-0005-0000-0000-000048840000}"/>
    <cellStyle name="Heading 1 2 4 2 2 5 2 2 3 2" xfId="34297" xr:uid="{00000000-0005-0000-0000-000049840000}"/>
    <cellStyle name="Heading 1 2 4 2 2 5 2 2 4" xfId="34298" xr:uid="{00000000-0005-0000-0000-00004A840000}"/>
    <cellStyle name="Heading 1 2 4 2 2 5 2 3" xfId="34299" xr:uid="{00000000-0005-0000-0000-00004B840000}"/>
    <cellStyle name="Heading 1 2 4 2 2 5 2 3 2" xfId="34300" xr:uid="{00000000-0005-0000-0000-00004C840000}"/>
    <cellStyle name="Heading 1 2 4 2 2 5 2 3 2 2" xfId="34301" xr:uid="{00000000-0005-0000-0000-00004D840000}"/>
    <cellStyle name="Heading 1 2 4 2 2 5 2 4" xfId="34302" xr:uid="{00000000-0005-0000-0000-00004E840000}"/>
    <cellStyle name="Heading 1 2 4 2 2 5 2 5" xfId="34303" xr:uid="{00000000-0005-0000-0000-00004F840000}"/>
    <cellStyle name="Heading 1 2 4 2 2 5 2 6" xfId="34304" xr:uid="{00000000-0005-0000-0000-000050840000}"/>
    <cellStyle name="Heading 1 2 4 2 2 5 2 7" xfId="34305" xr:uid="{00000000-0005-0000-0000-000051840000}"/>
    <cellStyle name="Heading 1 2 4 2 2 5 3" xfId="34306" xr:uid="{00000000-0005-0000-0000-000052840000}"/>
    <cellStyle name="Heading 1 2 4 2 2 5 3 2" xfId="34307" xr:uid="{00000000-0005-0000-0000-000053840000}"/>
    <cellStyle name="Heading 1 2 4 2 2 5 3 3" xfId="34308" xr:uid="{00000000-0005-0000-0000-000054840000}"/>
    <cellStyle name="Heading 1 2 4 2 2 5 3 3 2" xfId="34309" xr:uid="{00000000-0005-0000-0000-000055840000}"/>
    <cellStyle name="Heading 1 2 4 2 2 5 3 4" xfId="34310" xr:uid="{00000000-0005-0000-0000-000056840000}"/>
    <cellStyle name="Heading 1 2 4 2 2 5 4" xfId="34311" xr:uid="{00000000-0005-0000-0000-000057840000}"/>
    <cellStyle name="Heading 1 2 4 2 2 5 4 2" xfId="34312" xr:uid="{00000000-0005-0000-0000-000058840000}"/>
    <cellStyle name="Heading 1 2 4 2 2 5 4 2 2" xfId="34313" xr:uid="{00000000-0005-0000-0000-000059840000}"/>
    <cellStyle name="Heading 1 2 4 2 2 5 5" xfId="34314" xr:uid="{00000000-0005-0000-0000-00005A840000}"/>
    <cellStyle name="Heading 1 2 4 2 2 5 6" xfId="34315" xr:uid="{00000000-0005-0000-0000-00005B840000}"/>
    <cellStyle name="Heading 1 2 4 2 2 5 7" xfId="34316" xr:uid="{00000000-0005-0000-0000-00005C840000}"/>
    <cellStyle name="Heading 1 2 4 2 2 5 8" xfId="34317" xr:uid="{00000000-0005-0000-0000-00005D840000}"/>
    <cellStyle name="Heading 1 2 4 2 2 6" xfId="34318" xr:uid="{00000000-0005-0000-0000-00005E840000}"/>
    <cellStyle name="Heading 1 2 4 2 2 6 2" xfId="34319" xr:uid="{00000000-0005-0000-0000-00005F840000}"/>
    <cellStyle name="Heading 1 2 4 2 2 6 2 2" xfId="34320" xr:uid="{00000000-0005-0000-0000-000060840000}"/>
    <cellStyle name="Heading 1 2 4 2 2 6 2 3" xfId="34321" xr:uid="{00000000-0005-0000-0000-000061840000}"/>
    <cellStyle name="Heading 1 2 4 2 2 6 2 3 2" xfId="34322" xr:uid="{00000000-0005-0000-0000-000062840000}"/>
    <cellStyle name="Heading 1 2 4 2 2 6 2 4" xfId="34323" xr:uid="{00000000-0005-0000-0000-000063840000}"/>
    <cellStyle name="Heading 1 2 4 2 2 6 3" xfId="34324" xr:uid="{00000000-0005-0000-0000-000064840000}"/>
    <cellStyle name="Heading 1 2 4 2 2 6 3 2" xfId="34325" xr:uid="{00000000-0005-0000-0000-000065840000}"/>
    <cellStyle name="Heading 1 2 4 2 2 6 3 2 2" xfId="34326" xr:uid="{00000000-0005-0000-0000-000066840000}"/>
    <cellStyle name="Heading 1 2 4 2 2 6 4" xfId="34327" xr:uid="{00000000-0005-0000-0000-000067840000}"/>
    <cellStyle name="Heading 1 2 4 2 2 6 5" xfId="34328" xr:uid="{00000000-0005-0000-0000-000068840000}"/>
    <cellStyle name="Heading 1 2 4 2 2 6 6" xfId="34329" xr:uid="{00000000-0005-0000-0000-000069840000}"/>
    <cellStyle name="Heading 1 2 4 2 2 6 7" xfId="34330" xr:uid="{00000000-0005-0000-0000-00006A840000}"/>
    <cellStyle name="Heading 1 2 4 2 2 7" xfId="34331" xr:uid="{00000000-0005-0000-0000-00006B840000}"/>
    <cellStyle name="Heading 1 2 4 2 2 7 2" xfId="34332" xr:uid="{00000000-0005-0000-0000-00006C840000}"/>
    <cellStyle name="Heading 1 2 4 2 2 7 3" xfId="34333" xr:uid="{00000000-0005-0000-0000-00006D840000}"/>
    <cellStyle name="Heading 1 2 4 2 2 7 3 2" xfId="34334" xr:uid="{00000000-0005-0000-0000-00006E840000}"/>
    <cellStyle name="Heading 1 2 4 2 2 8" xfId="34335" xr:uid="{00000000-0005-0000-0000-00006F840000}"/>
    <cellStyle name="Heading 1 2 4 2 2 9" xfId="34336" xr:uid="{00000000-0005-0000-0000-000070840000}"/>
    <cellStyle name="Heading 1 2 4 2 3" xfId="34337" xr:uid="{00000000-0005-0000-0000-000071840000}"/>
    <cellStyle name="Heading 1 2 4 2 3 2" xfId="34338" xr:uid="{00000000-0005-0000-0000-000072840000}"/>
    <cellStyle name="Heading 1 2 4 2 3 2 2" xfId="34339" xr:uid="{00000000-0005-0000-0000-000073840000}"/>
    <cellStyle name="Heading 1 2 4 2 3 2 2 2" xfId="34340" xr:uid="{00000000-0005-0000-0000-000074840000}"/>
    <cellStyle name="Heading 1 2 4 2 3 2 2 2 2" xfId="34341" xr:uid="{00000000-0005-0000-0000-000075840000}"/>
    <cellStyle name="Heading 1 2 4 2 3 2 2 2 2 2" xfId="34342" xr:uid="{00000000-0005-0000-0000-000076840000}"/>
    <cellStyle name="Heading 1 2 4 2 3 2 2 2 2 3" xfId="34343" xr:uid="{00000000-0005-0000-0000-000077840000}"/>
    <cellStyle name="Heading 1 2 4 2 3 2 2 2 2 3 2" xfId="34344" xr:uid="{00000000-0005-0000-0000-000078840000}"/>
    <cellStyle name="Heading 1 2 4 2 3 2 2 2 2 4" xfId="34345" xr:uid="{00000000-0005-0000-0000-000079840000}"/>
    <cellStyle name="Heading 1 2 4 2 3 2 2 2 3" xfId="34346" xr:uid="{00000000-0005-0000-0000-00007A840000}"/>
    <cellStyle name="Heading 1 2 4 2 3 2 2 2 3 2" xfId="34347" xr:uid="{00000000-0005-0000-0000-00007B840000}"/>
    <cellStyle name="Heading 1 2 4 2 3 2 2 2 3 2 2" xfId="34348" xr:uid="{00000000-0005-0000-0000-00007C840000}"/>
    <cellStyle name="Heading 1 2 4 2 3 2 2 2 4" xfId="34349" xr:uid="{00000000-0005-0000-0000-00007D840000}"/>
    <cellStyle name="Heading 1 2 4 2 3 2 2 2 5" xfId="34350" xr:uid="{00000000-0005-0000-0000-00007E840000}"/>
    <cellStyle name="Heading 1 2 4 2 3 2 2 2 6" xfId="34351" xr:uid="{00000000-0005-0000-0000-00007F840000}"/>
    <cellStyle name="Heading 1 2 4 2 3 2 2 2 7" xfId="34352" xr:uid="{00000000-0005-0000-0000-000080840000}"/>
    <cellStyle name="Heading 1 2 4 2 3 2 2 3" xfId="34353" xr:uid="{00000000-0005-0000-0000-000081840000}"/>
    <cellStyle name="Heading 1 2 4 2 3 2 2 3 2" xfId="34354" xr:uid="{00000000-0005-0000-0000-000082840000}"/>
    <cellStyle name="Heading 1 2 4 2 3 2 2 3 3" xfId="34355" xr:uid="{00000000-0005-0000-0000-000083840000}"/>
    <cellStyle name="Heading 1 2 4 2 3 2 2 3 3 2" xfId="34356" xr:uid="{00000000-0005-0000-0000-000084840000}"/>
    <cellStyle name="Heading 1 2 4 2 3 2 2 3 4" xfId="34357" xr:uid="{00000000-0005-0000-0000-000085840000}"/>
    <cellStyle name="Heading 1 2 4 2 3 2 2 4" xfId="34358" xr:uid="{00000000-0005-0000-0000-000086840000}"/>
    <cellStyle name="Heading 1 2 4 2 3 2 2 4 2" xfId="34359" xr:uid="{00000000-0005-0000-0000-000087840000}"/>
    <cellStyle name="Heading 1 2 4 2 3 2 2 4 2 2" xfId="34360" xr:uid="{00000000-0005-0000-0000-000088840000}"/>
    <cellStyle name="Heading 1 2 4 2 3 2 2 5" xfId="34361" xr:uid="{00000000-0005-0000-0000-000089840000}"/>
    <cellStyle name="Heading 1 2 4 2 3 2 2 6" xfId="34362" xr:uid="{00000000-0005-0000-0000-00008A840000}"/>
    <cellStyle name="Heading 1 2 4 2 3 2 2 7" xfId="34363" xr:uid="{00000000-0005-0000-0000-00008B840000}"/>
    <cellStyle name="Heading 1 2 4 2 3 2 2 8" xfId="34364" xr:uid="{00000000-0005-0000-0000-00008C840000}"/>
    <cellStyle name="Heading 1 2 4 2 3 2 3" xfId="34365" xr:uid="{00000000-0005-0000-0000-00008D840000}"/>
    <cellStyle name="Heading 1 2 4 2 3 2 3 2" xfId="34366" xr:uid="{00000000-0005-0000-0000-00008E840000}"/>
    <cellStyle name="Heading 1 2 4 2 3 2 3 2 2" xfId="34367" xr:uid="{00000000-0005-0000-0000-00008F840000}"/>
    <cellStyle name="Heading 1 2 4 2 3 2 3 2 3" xfId="34368" xr:uid="{00000000-0005-0000-0000-000090840000}"/>
    <cellStyle name="Heading 1 2 4 2 3 2 3 2 3 2" xfId="34369" xr:uid="{00000000-0005-0000-0000-000091840000}"/>
    <cellStyle name="Heading 1 2 4 2 3 2 3 2 4" xfId="34370" xr:uid="{00000000-0005-0000-0000-000092840000}"/>
    <cellStyle name="Heading 1 2 4 2 3 2 3 3" xfId="34371" xr:uid="{00000000-0005-0000-0000-000093840000}"/>
    <cellStyle name="Heading 1 2 4 2 3 2 3 3 2" xfId="34372" xr:uid="{00000000-0005-0000-0000-000094840000}"/>
    <cellStyle name="Heading 1 2 4 2 3 2 3 3 2 2" xfId="34373" xr:uid="{00000000-0005-0000-0000-000095840000}"/>
    <cellStyle name="Heading 1 2 4 2 3 2 3 4" xfId="34374" xr:uid="{00000000-0005-0000-0000-000096840000}"/>
    <cellStyle name="Heading 1 2 4 2 3 2 3 5" xfId="34375" xr:uid="{00000000-0005-0000-0000-000097840000}"/>
    <cellStyle name="Heading 1 2 4 2 3 2 3 6" xfId="34376" xr:uid="{00000000-0005-0000-0000-000098840000}"/>
    <cellStyle name="Heading 1 2 4 2 3 2 3 7" xfId="34377" xr:uid="{00000000-0005-0000-0000-000099840000}"/>
    <cellStyle name="Heading 1 2 4 2 3 2 4" xfId="34378" xr:uid="{00000000-0005-0000-0000-00009A840000}"/>
    <cellStyle name="Heading 1 2 4 2 3 2 4 2" xfId="34379" xr:uid="{00000000-0005-0000-0000-00009B840000}"/>
    <cellStyle name="Heading 1 2 4 2 3 2 4 3" xfId="34380" xr:uid="{00000000-0005-0000-0000-00009C840000}"/>
    <cellStyle name="Heading 1 2 4 2 3 2 4 3 2" xfId="34381" xr:uid="{00000000-0005-0000-0000-00009D840000}"/>
    <cellStyle name="Heading 1 2 4 2 3 2 5" xfId="34382" xr:uid="{00000000-0005-0000-0000-00009E840000}"/>
    <cellStyle name="Heading 1 2 4 2 3 3" xfId="34383" xr:uid="{00000000-0005-0000-0000-00009F840000}"/>
    <cellStyle name="Heading 1 2 4 2 3 3 2" xfId="34384" xr:uid="{00000000-0005-0000-0000-0000A0840000}"/>
    <cellStyle name="Heading 1 2 4 2 3 3 2 2" xfId="34385" xr:uid="{00000000-0005-0000-0000-0000A1840000}"/>
    <cellStyle name="Heading 1 2 4 2 3 3 2 2 2" xfId="34386" xr:uid="{00000000-0005-0000-0000-0000A2840000}"/>
    <cellStyle name="Heading 1 2 4 2 3 3 2 2 3" xfId="34387" xr:uid="{00000000-0005-0000-0000-0000A3840000}"/>
    <cellStyle name="Heading 1 2 4 2 3 3 2 2 3 2" xfId="34388" xr:uid="{00000000-0005-0000-0000-0000A4840000}"/>
    <cellStyle name="Heading 1 2 4 2 3 3 2 2 4" xfId="34389" xr:uid="{00000000-0005-0000-0000-0000A5840000}"/>
    <cellStyle name="Heading 1 2 4 2 3 3 2 3" xfId="34390" xr:uid="{00000000-0005-0000-0000-0000A6840000}"/>
    <cellStyle name="Heading 1 2 4 2 3 3 2 3 2" xfId="34391" xr:uid="{00000000-0005-0000-0000-0000A7840000}"/>
    <cellStyle name="Heading 1 2 4 2 3 3 2 3 2 2" xfId="34392" xr:uid="{00000000-0005-0000-0000-0000A8840000}"/>
    <cellStyle name="Heading 1 2 4 2 3 3 2 4" xfId="34393" xr:uid="{00000000-0005-0000-0000-0000A9840000}"/>
    <cellStyle name="Heading 1 2 4 2 3 3 2 5" xfId="34394" xr:uid="{00000000-0005-0000-0000-0000AA840000}"/>
    <cellStyle name="Heading 1 2 4 2 3 3 2 6" xfId="34395" xr:uid="{00000000-0005-0000-0000-0000AB840000}"/>
    <cellStyle name="Heading 1 2 4 2 3 3 2 7" xfId="34396" xr:uid="{00000000-0005-0000-0000-0000AC840000}"/>
    <cellStyle name="Heading 1 2 4 2 3 3 3" xfId="34397" xr:uid="{00000000-0005-0000-0000-0000AD840000}"/>
    <cellStyle name="Heading 1 2 4 2 3 3 3 2" xfId="34398" xr:uid="{00000000-0005-0000-0000-0000AE840000}"/>
    <cellStyle name="Heading 1 2 4 2 3 3 3 3" xfId="34399" xr:uid="{00000000-0005-0000-0000-0000AF840000}"/>
    <cellStyle name="Heading 1 2 4 2 3 3 3 3 2" xfId="34400" xr:uid="{00000000-0005-0000-0000-0000B0840000}"/>
    <cellStyle name="Heading 1 2 4 2 3 3 3 4" xfId="34401" xr:uid="{00000000-0005-0000-0000-0000B1840000}"/>
    <cellStyle name="Heading 1 2 4 2 3 3 4" xfId="34402" xr:uid="{00000000-0005-0000-0000-0000B2840000}"/>
    <cellStyle name="Heading 1 2 4 2 3 3 4 2" xfId="34403" xr:uid="{00000000-0005-0000-0000-0000B3840000}"/>
    <cellStyle name="Heading 1 2 4 2 3 3 4 2 2" xfId="34404" xr:uid="{00000000-0005-0000-0000-0000B4840000}"/>
    <cellStyle name="Heading 1 2 4 2 3 3 5" xfId="34405" xr:uid="{00000000-0005-0000-0000-0000B5840000}"/>
    <cellStyle name="Heading 1 2 4 2 3 3 6" xfId="34406" xr:uid="{00000000-0005-0000-0000-0000B6840000}"/>
    <cellStyle name="Heading 1 2 4 2 3 3 7" xfId="34407" xr:uid="{00000000-0005-0000-0000-0000B7840000}"/>
    <cellStyle name="Heading 1 2 4 2 3 3 8" xfId="34408" xr:uid="{00000000-0005-0000-0000-0000B8840000}"/>
    <cellStyle name="Heading 1 2 4 2 3 4" xfId="34409" xr:uid="{00000000-0005-0000-0000-0000B9840000}"/>
    <cellStyle name="Heading 1 2 4 2 3 4 2" xfId="34410" xr:uid="{00000000-0005-0000-0000-0000BA840000}"/>
    <cellStyle name="Heading 1 2 4 2 3 4 2 2" xfId="34411" xr:uid="{00000000-0005-0000-0000-0000BB840000}"/>
    <cellStyle name="Heading 1 2 4 2 3 4 2 3" xfId="34412" xr:uid="{00000000-0005-0000-0000-0000BC840000}"/>
    <cellStyle name="Heading 1 2 4 2 3 4 2 3 2" xfId="34413" xr:uid="{00000000-0005-0000-0000-0000BD840000}"/>
    <cellStyle name="Heading 1 2 4 2 3 4 2 4" xfId="34414" xr:uid="{00000000-0005-0000-0000-0000BE840000}"/>
    <cellStyle name="Heading 1 2 4 2 3 4 3" xfId="34415" xr:uid="{00000000-0005-0000-0000-0000BF840000}"/>
    <cellStyle name="Heading 1 2 4 2 3 4 3 2" xfId="34416" xr:uid="{00000000-0005-0000-0000-0000C0840000}"/>
    <cellStyle name="Heading 1 2 4 2 3 4 3 2 2" xfId="34417" xr:uid="{00000000-0005-0000-0000-0000C1840000}"/>
    <cellStyle name="Heading 1 2 4 2 3 4 4" xfId="34418" xr:uid="{00000000-0005-0000-0000-0000C2840000}"/>
    <cellStyle name="Heading 1 2 4 2 3 4 5" xfId="34419" xr:uid="{00000000-0005-0000-0000-0000C3840000}"/>
    <cellStyle name="Heading 1 2 4 2 3 4 6" xfId="34420" xr:uid="{00000000-0005-0000-0000-0000C4840000}"/>
    <cellStyle name="Heading 1 2 4 2 3 4 7" xfId="34421" xr:uid="{00000000-0005-0000-0000-0000C5840000}"/>
    <cellStyle name="Heading 1 2 4 2 3 5" xfId="34422" xr:uid="{00000000-0005-0000-0000-0000C6840000}"/>
    <cellStyle name="Heading 1 2 4 2 3 5 2" xfId="34423" xr:uid="{00000000-0005-0000-0000-0000C7840000}"/>
    <cellStyle name="Heading 1 2 4 2 3 5 3" xfId="34424" xr:uid="{00000000-0005-0000-0000-0000C8840000}"/>
    <cellStyle name="Heading 1 2 4 2 3 5 3 2" xfId="34425" xr:uid="{00000000-0005-0000-0000-0000C9840000}"/>
    <cellStyle name="Heading 1 2 4 2 3 6" xfId="34426" xr:uid="{00000000-0005-0000-0000-0000CA840000}"/>
    <cellStyle name="Heading 1 2 4 2 3 7" xfId="34427" xr:uid="{00000000-0005-0000-0000-0000CB840000}"/>
    <cellStyle name="Heading 1 2 4 2 3 8" xfId="34428" xr:uid="{00000000-0005-0000-0000-0000CC840000}"/>
    <cellStyle name="Heading 1 2 4 2 3 9" xfId="34429" xr:uid="{00000000-0005-0000-0000-0000CD840000}"/>
    <cellStyle name="Heading 1 2 4 2 4" xfId="34430" xr:uid="{00000000-0005-0000-0000-0000CE840000}"/>
    <cellStyle name="Heading 1 2 4 2 4 2" xfId="34431" xr:uid="{00000000-0005-0000-0000-0000CF840000}"/>
    <cellStyle name="Heading 1 2 4 2 4 2 2" xfId="34432" xr:uid="{00000000-0005-0000-0000-0000D0840000}"/>
    <cellStyle name="Heading 1 2 4 2 4 2 2 2" xfId="34433" xr:uid="{00000000-0005-0000-0000-0000D1840000}"/>
    <cellStyle name="Heading 1 2 4 2 4 2 2 2 2" xfId="34434" xr:uid="{00000000-0005-0000-0000-0000D2840000}"/>
    <cellStyle name="Heading 1 2 4 2 4 2 2 2 2 2" xfId="34435" xr:uid="{00000000-0005-0000-0000-0000D3840000}"/>
    <cellStyle name="Heading 1 2 4 2 4 2 2 2 2 3" xfId="34436" xr:uid="{00000000-0005-0000-0000-0000D4840000}"/>
    <cellStyle name="Heading 1 2 4 2 4 2 2 2 2 3 2" xfId="34437" xr:uid="{00000000-0005-0000-0000-0000D5840000}"/>
    <cellStyle name="Heading 1 2 4 2 4 2 2 2 2 4" xfId="34438" xr:uid="{00000000-0005-0000-0000-0000D6840000}"/>
    <cellStyle name="Heading 1 2 4 2 4 2 2 2 3" xfId="34439" xr:uid="{00000000-0005-0000-0000-0000D7840000}"/>
    <cellStyle name="Heading 1 2 4 2 4 2 2 2 3 2" xfId="34440" xr:uid="{00000000-0005-0000-0000-0000D8840000}"/>
    <cellStyle name="Heading 1 2 4 2 4 2 2 2 3 2 2" xfId="34441" xr:uid="{00000000-0005-0000-0000-0000D9840000}"/>
    <cellStyle name="Heading 1 2 4 2 4 2 2 2 4" xfId="34442" xr:uid="{00000000-0005-0000-0000-0000DA840000}"/>
    <cellStyle name="Heading 1 2 4 2 4 2 2 2 5" xfId="34443" xr:uid="{00000000-0005-0000-0000-0000DB840000}"/>
    <cellStyle name="Heading 1 2 4 2 4 2 2 2 6" xfId="34444" xr:uid="{00000000-0005-0000-0000-0000DC840000}"/>
    <cellStyle name="Heading 1 2 4 2 4 2 2 2 7" xfId="34445" xr:uid="{00000000-0005-0000-0000-0000DD840000}"/>
    <cellStyle name="Heading 1 2 4 2 4 2 2 3" xfId="34446" xr:uid="{00000000-0005-0000-0000-0000DE840000}"/>
    <cellStyle name="Heading 1 2 4 2 4 2 2 3 2" xfId="34447" xr:uid="{00000000-0005-0000-0000-0000DF840000}"/>
    <cellStyle name="Heading 1 2 4 2 4 2 2 3 3" xfId="34448" xr:uid="{00000000-0005-0000-0000-0000E0840000}"/>
    <cellStyle name="Heading 1 2 4 2 4 2 2 3 3 2" xfId="34449" xr:uid="{00000000-0005-0000-0000-0000E1840000}"/>
    <cellStyle name="Heading 1 2 4 2 4 2 2 3 4" xfId="34450" xr:uid="{00000000-0005-0000-0000-0000E2840000}"/>
    <cellStyle name="Heading 1 2 4 2 4 2 2 4" xfId="34451" xr:uid="{00000000-0005-0000-0000-0000E3840000}"/>
    <cellStyle name="Heading 1 2 4 2 4 2 2 4 2" xfId="34452" xr:uid="{00000000-0005-0000-0000-0000E4840000}"/>
    <cellStyle name="Heading 1 2 4 2 4 2 2 4 2 2" xfId="34453" xr:uid="{00000000-0005-0000-0000-0000E5840000}"/>
    <cellStyle name="Heading 1 2 4 2 4 2 2 5" xfId="34454" xr:uid="{00000000-0005-0000-0000-0000E6840000}"/>
    <cellStyle name="Heading 1 2 4 2 4 2 2 6" xfId="34455" xr:uid="{00000000-0005-0000-0000-0000E7840000}"/>
    <cellStyle name="Heading 1 2 4 2 4 2 2 7" xfId="34456" xr:uid="{00000000-0005-0000-0000-0000E8840000}"/>
    <cellStyle name="Heading 1 2 4 2 4 2 2 8" xfId="34457" xr:uid="{00000000-0005-0000-0000-0000E9840000}"/>
    <cellStyle name="Heading 1 2 4 2 4 2 3" xfId="34458" xr:uid="{00000000-0005-0000-0000-0000EA840000}"/>
    <cellStyle name="Heading 1 2 4 2 4 2 3 2" xfId="34459" xr:uid="{00000000-0005-0000-0000-0000EB840000}"/>
    <cellStyle name="Heading 1 2 4 2 4 2 3 2 2" xfId="34460" xr:uid="{00000000-0005-0000-0000-0000EC840000}"/>
    <cellStyle name="Heading 1 2 4 2 4 2 3 2 3" xfId="34461" xr:uid="{00000000-0005-0000-0000-0000ED840000}"/>
    <cellStyle name="Heading 1 2 4 2 4 2 3 2 3 2" xfId="34462" xr:uid="{00000000-0005-0000-0000-0000EE840000}"/>
    <cellStyle name="Heading 1 2 4 2 4 2 3 2 4" xfId="34463" xr:uid="{00000000-0005-0000-0000-0000EF840000}"/>
    <cellStyle name="Heading 1 2 4 2 4 2 3 3" xfId="34464" xr:uid="{00000000-0005-0000-0000-0000F0840000}"/>
    <cellStyle name="Heading 1 2 4 2 4 2 3 3 2" xfId="34465" xr:uid="{00000000-0005-0000-0000-0000F1840000}"/>
    <cellStyle name="Heading 1 2 4 2 4 2 3 3 2 2" xfId="34466" xr:uid="{00000000-0005-0000-0000-0000F2840000}"/>
    <cellStyle name="Heading 1 2 4 2 4 2 3 4" xfId="34467" xr:uid="{00000000-0005-0000-0000-0000F3840000}"/>
    <cellStyle name="Heading 1 2 4 2 4 2 3 5" xfId="34468" xr:uid="{00000000-0005-0000-0000-0000F4840000}"/>
    <cellStyle name="Heading 1 2 4 2 4 2 3 6" xfId="34469" xr:uid="{00000000-0005-0000-0000-0000F5840000}"/>
    <cellStyle name="Heading 1 2 4 2 4 2 3 7" xfId="34470" xr:uid="{00000000-0005-0000-0000-0000F6840000}"/>
    <cellStyle name="Heading 1 2 4 2 4 2 4" xfId="34471" xr:uid="{00000000-0005-0000-0000-0000F7840000}"/>
    <cellStyle name="Heading 1 2 4 2 4 2 4 2" xfId="34472" xr:uid="{00000000-0005-0000-0000-0000F8840000}"/>
    <cellStyle name="Heading 1 2 4 2 4 2 4 3" xfId="34473" xr:uid="{00000000-0005-0000-0000-0000F9840000}"/>
    <cellStyle name="Heading 1 2 4 2 4 2 4 3 2" xfId="34474" xr:uid="{00000000-0005-0000-0000-0000FA840000}"/>
    <cellStyle name="Heading 1 2 4 2 4 2 5" xfId="34475" xr:uid="{00000000-0005-0000-0000-0000FB840000}"/>
    <cellStyle name="Heading 1 2 4 2 4 3" xfId="34476" xr:uid="{00000000-0005-0000-0000-0000FC840000}"/>
    <cellStyle name="Heading 1 2 4 2 4 3 2" xfId="34477" xr:uid="{00000000-0005-0000-0000-0000FD840000}"/>
    <cellStyle name="Heading 1 2 4 2 4 3 2 2" xfId="34478" xr:uid="{00000000-0005-0000-0000-0000FE840000}"/>
    <cellStyle name="Heading 1 2 4 2 4 3 2 2 2" xfId="34479" xr:uid="{00000000-0005-0000-0000-0000FF840000}"/>
    <cellStyle name="Heading 1 2 4 2 4 3 2 2 3" xfId="34480" xr:uid="{00000000-0005-0000-0000-000000850000}"/>
    <cellStyle name="Heading 1 2 4 2 4 3 2 2 3 2" xfId="34481" xr:uid="{00000000-0005-0000-0000-000001850000}"/>
    <cellStyle name="Heading 1 2 4 2 4 3 2 2 4" xfId="34482" xr:uid="{00000000-0005-0000-0000-000002850000}"/>
    <cellStyle name="Heading 1 2 4 2 4 3 2 3" xfId="34483" xr:uid="{00000000-0005-0000-0000-000003850000}"/>
    <cellStyle name="Heading 1 2 4 2 4 3 2 3 2" xfId="34484" xr:uid="{00000000-0005-0000-0000-000004850000}"/>
    <cellStyle name="Heading 1 2 4 2 4 3 2 3 2 2" xfId="34485" xr:uid="{00000000-0005-0000-0000-000005850000}"/>
    <cellStyle name="Heading 1 2 4 2 4 3 2 4" xfId="34486" xr:uid="{00000000-0005-0000-0000-000006850000}"/>
    <cellStyle name="Heading 1 2 4 2 4 3 2 5" xfId="34487" xr:uid="{00000000-0005-0000-0000-000007850000}"/>
    <cellStyle name="Heading 1 2 4 2 4 3 2 6" xfId="34488" xr:uid="{00000000-0005-0000-0000-000008850000}"/>
    <cellStyle name="Heading 1 2 4 2 4 3 2 7" xfId="34489" xr:uid="{00000000-0005-0000-0000-000009850000}"/>
    <cellStyle name="Heading 1 2 4 2 4 3 3" xfId="34490" xr:uid="{00000000-0005-0000-0000-00000A850000}"/>
    <cellStyle name="Heading 1 2 4 2 4 3 3 2" xfId="34491" xr:uid="{00000000-0005-0000-0000-00000B850000}"/>
    <cellStyle name="Heading 1 2 4 2 4 3 3 3" xfId="34492" xr:uid="{00000000-0005-0000-0000-00000C850000}"/>
    <cellStyle name="Heading 1 2 4 2 4 3 3 3 2" xfId="34493" xr:uid="{00000000-0005-0000-0000-00000D850000}"/>
    <cellStyle name="Heading 1 2 4 2 4 3 3 4" xfId="34494" xr:uid="{00000000-0005-0000-0000-00000E850000}"/>
    <cellStyle name="Heading 1 2 4 2 4 3 4" xfId="34495" xr:uid="{00000000-0005-0000-0000-00000F850000}"/>
    <cellStyle name="Heading 1 2 4 2 4 3 4 2" xfId="34496" xr:uid="{00000000-0005-0000-0000-000010850000}"/>
    <cellStyle name="Heading 1 2 4 2 4 3 4 2 2" xfId="34497" xr:uid="{00000000-0005-0000-0000-000011850000}"/>
    <cellStyle name="Heading 1 2 4 2 4 3 5" xfId="34498" xr:uid="{00000000-0005-0000-0000-000012850000}"/>
    <cellStyle name="Heading 1 2 4 2 4 3 6" xfId="34499" xr:uid="{00000000-0005-0000-0000-000013850000}"/>
    <cellStyle name="Heading 1 2 4 2 4 3 7" xfId="34500" xr:uid="{00000000-0005-0000-0000-000014850000}"/>
    <cellStyle name="Heading 1 2 4 2 4 3 8" xfId="34501" xr:uid="{00000000-0005-0000-0000-000015850000}"/>
    <cellStyle name="Heading 1 2 4 2 4 4" xfId="34502" xr:uid="{00000000-0005-0000-0000-000016850000}"/>
    <cellStyle name="Heading 1 2 4 2 4 4 2" xfId="34503" xr:uid="{00000000-0005-0000-0000-000017850000}"/>
    <cellStyle name="Heading 1 2 4 2 4 4 2 2" xfId="34504" xr:uid="{00000000-0005-0000-0000-000018850000}"/>
    <cellStyle name="Heading 1 2 4 2 4 4 2 3" xfId="34505" xr:uid="{00000000-0005-0000-0000-000019850000}"/>
    <cellStyle name="Heading 1 2 4 2 4 4 2 3 2" xfId="34506" xr:uid="{00000000-0005-0000-0000-00001A850000}"/>
    <cellStyle name="Heading 1 2 4 2 4 4 2 4" xfId="34507" xr:uid="{00000000-0005-0000-0000-00001B850000}"/>
    <cellStyle name="Heading 1 2 4 2 4 4 3" xfId="34508" xr:uid="{00000000-0005-0000-0000-00001C850000}"/>
    <cellStyle name="Heading 1 2 4 2 4 4 3 2" xfId="34509" xr:uid="{00000000-0005-0000-0000-00001D850000}"/>
    <cellStyle name="Heading 1 2 4 2 4 4 3 2 2" xfId="34510" xr:uid="{00000000-0005-0000-0000-00001E850000}"/>
    <cellStyle name="Heading 1 2 4 2 4 4 4" xfId="34511" xr:uid="{00000000-0005-0000-0000-00001F850000}"/>
    <cellStyle name="Heading 1 2 4 2 4 4 5" xfId="34512" xr:uid="{00000000-0005-0000-0000-000020850000}"/>
    <cellStyle name="Heading 1 2 4 2 4 4 6" xfId="34513" xr:uid="{00000000-0005-0000-0000-000021850000}"/>
    <cellStyle name="Heading 1 2 4 2 4 4 7" xfId="34514" xr:uid="{00000000-0005-0000-0000-000022850000}"/>
    <cellStyle name="Heading 1 2 4 2 4 5" xfId="34515" xr:uid="{00000000-0005-0000-0000-000023850000}"/>
    <cellStyle name="Heading 1 2 4 2 4 5 2" xfId="34516" xr:uid="{00000000-0005-0000-0000-000024850000}"/>
    <cellStyle name="Heading 1 2 4 2 4 5 3" xfId="34517" xr:uid="{00000000-0005-0000-0000-000025850000}"/>
    <cellStyle name="Heading 1 2 4 2 4 5 3 2" xfId="34518" xr:uid="{00000000-0005-0000-0000-000026850000}"/>
    <cellStyle name="Heading 1 2 4 2 4 6" xfId="34519" xr:uid="{00000000-0005-0000-0000-000027850000}"/>
    <cellStyle name="Heading 1 2 4 2 4 7" xfId="34520" xr:uid="{00000000-0005-0000-0000-000028850000}"/>
    <cellStyle name="Heading 1 2 4 2 4 8" xfId="34521" xr:uid="{00000000-0005-0000-0000-000029850000}"/>
    <cellStyle name="Heading 1 2 4 2 4 9" xfId="34522" xr:uid="{00000000-0005-0000-0000-00002A850000}"/>
    <cellStyle name="Heading 1 2 4 2 5" xfId="34523" xr:uid="{00000000-0005-0000-0000-00002B850000}"/>
    <cellStyle name="Heading 1 2 4 2 5 2" xfId="34524" xr:uid="{00000000-0005-0000-0000-00002C850000}"/>
    <cellStyle name="Heading 1 2 4 2 5 2 2" xfId="34525" xr:uid="{00000000-0005-0000-0000-00002D850000}"/>
    <cellStyle name="Heading 1 2 4 2 5 2 2 2" xfId="34526" xr:uid="{00000000-0005-0000-0000-00002E850000}"/>
    <cellStyle name="Heading 1 2 4 2 5 2 2 3" xfId="34527" xr:uid="{00000000-0005-0000-0000-00002F850000}"/>
    <cellStyle name="Heading 1 2 4 2 5 2 2 3 2" xfId="34528" xr:uid="{00000000-0005-0000-0000-000030850000}"/>
    <cellStyle name="Heading 1 2 4 2 5 2 2 4" xfId="34529" xr:uid="{00000000-0005-0000-0000-000031850000}"/>
    <cellStyle name="Heading 1 2 4 2 5 2 3" xfId="34530" xr:uid="{00000000-0005-0000-0000-000032850000}"/>
    <cellStyle name="Heading 1 2 4 2 5 2 3 2" xfId="34531" xr:uid="{00000000-0005-0000-0000-000033850000}"/>
    <cellStyle name="Heading 1 2 4 2 5 2 3 2 2" xfId="34532" xr:uid="{00000000-0005-0000-0000-000034850000}"/>
    <cellStyle name="Heading 1 2 4 2 5 2 4" xfId="34533" xr:uid="{00000000-0005-0000-0000-000035850000}"/>
    <cellStyle name="Heading 1 2 4 2 5 2 5" xfId="34534" xr:uid="{00000000-0005-0000-0000-000036850000}"/>
    <cellStyle name="Heading 1 2 4 2 5 2 6" xfId="34535" xr:uid="{00000000-0005-0000-0000-000037850000}"/>
    <cellStyle name="Heading 1 2 4 2 5 2 7" xfId="34536" xr:uid="{00000000-0005-0000-0000-000038850000}"/>
    <cellStyle name="Heading 1 2 4 2 5 3" xfId="34537" xr:uid="{00000000-0005-0000-0000-000039850000}"/>
    <cellStyle name="Heading 1 2 4 2 5 3 2" xfId="34538" xr:uid="{00000000-0005-0000-0000-00003A850000}"/>
    <cellStyle name="Heading 1 2 4 2 5 3 3" xfId="34539" xr:uid="{00000000-0005-0000-0000-00003B850000}"/>
    <cellStyle name="Heading 1 2 4 2 5 3 3 2" xfId="34540" xr:uid="{00000000-0005-0000-0000-00003C850000}"/>
    <cellStyle name="Heading 1 2 4 2 5 3 4" xfId="34541" xr:uid="{00000000-0005-0000-0000-00003D850000}"/>
    <cellStyle name="Heading 1 2 4 2 5 4" xfId="34542" xr:uid="{00000000-0005-0000-0000-00003E850000}"/>
    <cellStyle name="Heading 1 2 4 2 5 4 2" xfId="34543" xr:uid="{00000000-0005-0000-0000-00003F850000}"/>
    <cellStyle name="Heading 1 2 4 2 5 4 2 2" xfId="34544" xr:uid="{00000000-0005-0000-0000-000040850000}"/>
    <cellStyle name="Heading 1 2 4 2 5 5" xfId="34545" xr:uid="{00000000-0005-0000-0000-000041850000}"/>
    <cellStyle name="Heading 1 2 4 2 5 6" xfId="34546" xr:uid="{00000000-0005-0000-0000-000042850000}"/>
    <cellStyle name="Heading 1 2 4 2 5 7" xfId="34547" xr:uid="{00000000-0005-0000-0000-000043850000}"/>
    <cellStyle name="Heading 1 2 4 2 5 8" xfId="34548" xr:uid="{00000000-0005-0000-0000-000044850000}"/>
    <cellStyle name="Heading 1 2 4 2 6" xfId="34549" xr:uid="{00000000-0005-0000-0000-000045850000}"/>
    <cellStyle name="Heading 1 2 4 2 6 2" xfId="34550" xr:uid="{00000000-0005-0000-0000-000046850000}"/>
    <cellStyle name="Heading 1 2 4 2 6 2 2" xfId="34551" xr:uid="{00000000-0005-0000-0000-000047850000}"/>
    <cellStyle name="Heading 1 2 4 2 6 2 3" xfId="34552" xr:uid="{00000000-0005-0000-0000-000048850000}"/>
    <cellStyle name="Heading 1 2 4 2 6 2 3 2" xfId="34553" xr:uid="{00000000-0005-0000-0000-000049850000}"/>
    <cellStyle name="Heading 1 2 4 2 6 2 4" xfId="34554" xr:uid="{00000000-0005-0000-0000-00004A850000}"/>
    <cellStyle name="Heading 1 2 4 2 6 3" xfId="34555" xr:uid="{00000000-0005-0000-0000-00004B850000}"/>
    <cellStyle name="Heading 1 2 4 2 6 3 2" xfId="34556" xr:uid="{00000000-0005-0000-0000-00004C850000}"/>
    <cellStyle name="Heading 1 2 4 2 6 3 2 2" xfId="34557" xr:uid="{00000000-0005-0000-0000-00004D850000}"/>
    <cellStyle name="Heading 1 2 4 2 6 4" xfId="34558" xr:uid="{00000000-0005-0000-0000-00004E850000}"/>
    <cellStyle name="Heading 1 2 4 2 6 5" xfId="34559" xr:uid="{00000000-0005-0000-0000-00004F850000}"/>
    <cellStyle name="Heading 1 2 4 2 6 6" xfId="34560" xr:uid="{00000000-0005-0000-0000-000050850000}"/>
    <cellStyle name="Heading 1 2 4 2 6 7" xfId="34561" xr:uid="{00000000-0005-0000-0000-000051850000}"/>
    <cellStyle name="Heading 1 2 4 2 7" xfId="34562" xr:uid="{00000000-0005-0000-0000-000052850000}"/>
    <cellStyle name="Heading 1 2 4 2 7 2" xfId="34563" xr:uid="{00000000-0005-0000-0000-000053850000}"/>
    <cellStyle name="Heading 1 2 4 2 7 3" xfId="34564" xr:uid="{00000000-0005-0000-0000-000054850000}"/>
    <cellStyle name="Heading 1 2 4 2 7 3 2" xfId="34565" xr:uid="{00000000-0005-0000-0000-000055850000}"/>
    <cellStyle name="Heading 1 2 4 2 8" xfId="34566" xr:uid="{00000000-0005-0000-0000-000056850000}"/>
    <cellStyle name="Heading 1 2 4 3" xfId="34567" xr:uid="{00000000-0005-0000-0000-000057850000}"/>
    <cellStyle name="Heading 1 2 4 3 10" xfId="34568" xr:uid="{00000000-0005-0000-0000-000058850000}"/>
    <cellStyle name="Heading 1 2 4 3 11" xfId="34569" xr:uid="{00000000-0005-0000-0000-000059850000}"/>
    <cellStyle name="Heading 1 2 4 3 2" xfId="34570" xr:uid="{00000000-0005-0000-0000-00005A850000}"/>
    <cellStyle name="Heading 1 2 4 3 2 2" xfId="34571" xr:uid="{00000000-0005-0000-0000-00005B850000}"/>
    <cellStyle name="Heading 1 2 4 3 2 2 2" xfId="34572" xr:uid="{00000000-0005-0000-0000-00005C850000}"/>
    <cellStyle name="Heading 1 2 4 3 2 2 2 2" xfId="34573" xr:uid="{00000000-0005-0000-0000-00005D850000}"/>
    <cellStyle name="Heading 1 2 4 3 2 2 2 2 2" xfId="34574" xr:uid="{00000000-0005-0000-0000-00005E850000}"/>
    <cellStyle name="Heading 1 2 4 3 2 2 2 2 2 2" xfId="34575" xr:uid="{00000000-0005-0000-0000-00005F850000}"/>
    <cellStyle name="Heading 1 2 4 3 2 2 2 2 2 3" xfId="34576" xr:uid="{00000000-0005-0000-0000-000060850000}"/>
    <cellStyle name="Heading 1 2 4 3 2 2 2 2 2 3 2" xfId="34577" xr:uid="{00000000-0005-0000-0000-000061850000}"/>
    <cellStyle name="Heading 1 2 4 3 2 2 2 2 2 4" xfId="34578" xr:uid="{00000000-0005-0000-0000-000062850000}"/>
    <cellStyle name="Heading 1 2 4 3 2 2 2 2 3" xfId="34579" xr:uid="{00000000-0005-0000-0000-000063850000}"/>
    <cellStyle name="Heading 1 2 4 3 2 2 2 2 3 2" xfId="34580" xr:uid="{00000000-0005-0000-0000-000064850000}"/>
    <cellStyle name="Heading 1 2 4 3 2 2 2 2 3 2 2" xfId="34581" xr:uid="{00000000-0005-0000-0000-000065850000}"/>
    <cellStyle name="Heading 1 2 4 3 2 2 2 2 4" xfId="34582" xr:uid="{00000000-0005-0000-0000-000066850000}"/>
    <cellStyle name="Heading 1 2 4 3 2 2 2 2 5" xfId="34583" xr:uid="{00000000-0005-0000-0000-000067850000}"/>
    <cellStyle name="Heading 1 2 4 3 2 2 2 2 6" xfId="34584" xr:uid="{00000000-0005-0000-0000-000068850000}"/>
    <cellStyle name="Heading 1 2 4 3 2 2 2 2 7" xfId="34585" xr:uid="{00000000-0005-0000-0000-000069850000}"/>
    <cellStyle name="Heading 1 2 4 3 2 2 2 3" xfId="34586" xr:uid="{00000000-0005-0000-0000-00006A850000}"/>
    <cellStyle name="Heading 1 2 4 3 2 2 2 3 2" xfId="34587" xr:uid="{00000000-0005-0000-0000-00006B850000}"/>
    <cellStyle name="Heading 1 2 4 3 2 2 2 3 3" xfId="34588" xr:uid="{00000000-0005-0000-0000-00006C850000}"/>
    <cellStyle name="Heading 1 2 4 3 2 2 2 3 3 2" xfId="34589" xr:uid="{00000000-0005-0000-0000-00006D850000}"/>
    <cellStyle name="Heading 1 2 4 3 2 2 2 3 4" xfId="34590" xr:uid="{00000000-0005-0000-0000-00006E850000}"/>
    <cellStyle name="Heading 1 2 4 3 2 2 2 4" xfId="34591" xr:uid="{00000000-0005-0000-0000-00006F850000}"/>
    <cellStyle name="Heading 1 2 4 3 2 2 2 4 2" xfId="34592" xr:uid="{00000000-0005-0000-0000-000070850000}"/>
    <cellStyle name="Heading 1 2 4 3 2 2 2 4 2 2" xfId="34593" xr:uid="{00000000-0005-0000-0000-000071850000}"/>
    <cellStyle name="Heading 1 2 4 3 2 2 2 5" xfId="34594" xr:uid="{00000000-0005-0000-0000-000072850000}"/>
    <cellStyle name="Heading 1 2 4 3 2 2 2 6" xfId="34595" xr:uid="{00000000-0005-0000-0000-000073850000}"/>
    <cellStyle name="Heading 1 2 4 3 2 2 2 7" xfId="34596" xr:uid="{00000000-0005-0000-0000-000074850000}"/>
    <cellStyle name="Heading 1 2 4 3 2 2 2 8" xfId="34597" xr:uid="{00000000-0005-0000-0000-000075850000}"/>
    <cellStyle name="Heading 1 2 4 3 2 2 3" xfId="34598" xr:uid="{00000000-0005-0000-0000-000076850000}"/>
    <cellStyle name="Heading 1 2 4 3 2 2 3 2" xfId="34599" xr:uid="{00000000-0005-0000-0000-000077850000}"/>
    <cellStyle name="Heading 1 2 4 3 2 2 3 2 2" xfId="34600" xr:uid="{00000000-0005-0000-0000-000078850000}"/>
    <cellStyle name="Heading 1 2 4 3 2 2 3 2 3" xfId="34601" xr:uid="{00000000-0005-0000-0000-000079850000}"/>
    <cellStyle name="Heading 1 2 4 3 2 2 3 2 3 2" xfId="34602" xr:uid="{00000000-0005-0000-0000-00007A850000}"/>
    <cellStyle name="Heading 1 2 4 3 2 2 3 2 4" xfId="34603" xr:uid="{00000000-0005-0000-0000-00007B850000}"/>
    <cellStyle name="Heading 1 2 4 3 2 2 3 3" xfId="34604" xr:uid="{00000000-0005-0000-0000-00007C850000}"/>
    <cellStyle name="Heading 1 2 4 3 2 2 3 3 2" xfId="34605" xr:uid="{00000000-0005-0000-0000-00007D850000}"/>
    <cellStyle name="Heading 1 2 4 3 2 2 3 3 2 2" xfId="34606" xr:uid="{00000000-0005-0000-0000-00007E850000}"/>
    <cellStyle name="Heading 1 2 4 3 2 2 3 4" xfId="34607" xr:uid="{00000000-0005-0000-0000-00007F850000}"/>
    <cellStyle name="Heading 1 2 4 3 2 2 3 5" xfId="34608" xr:uid="{00000000-0005-0000-0000-000080850000}"/>
    <cellStyle name="Heading 1 2 4 3 2 2 3 6" xfId="34609" xr:uid="{00000000-0005-0000-0000-000081850000}"/>
    <cellStyle name="Heading 1 2 4 3 2 2 3 7" xfId="34610" xr:uid="{00000000-0005-0000-0000-000082850000}"/>
    <cellStyle name="Heading 1 2 4 3 2 2 4" xfId="34611" xr:uid="{00000000-0005-0000-0000-000083850000}"/>
    <cellStyle name="Heading 1 2 4 3 2 2 4 2" xfId="34612" xr:uid="{00000000-0005-0000-0000-000084850000}"/>
    <cellStyle name="Heading 1 2 4 3 2 2 4 3" xfId="34613" xr:uid="{00000000-0005-0000-0000-000085850000}"/>
    <cellStyle name="Heading 1 2 4 3 2 2 4 3 2" xfId="34614" xr:uid="{00000000-0005-0000-0000-000086850000}"/>
    <cellStyle name="Heading 1 2 4 3 2 2 5" xfId="34615" xr:uid="{00000000-0005-0000-0000-000087850000}"/>
    <cellStyle name="Heading 1 2 4 3 2 3" xfId="34616" xr:uid="{00000000-0005-0000-0000-000088850000}"/>
    <cellStyle name="Heading 1 2 4 3 2 3 2" xfId="34617" xr:uid="{00000000-0005-0000-0000-000089850000}"/>
    <cellStyle name="Heading 1 2 4 3 2 3 2 2" xfId="34618" xr:uid="{00000000-0005-0000-0000-00008A850000}"/>
    <cellStyle name="Heading 1 2 4 3 2 3 2 2 2" xfId="34619" xr:uid="{00000000-0005-0000-0000-00008B850000}"/>
    <cellStyle name="Heading 1 2 4 3 2 3 2 2 3" xfId="34620" xr:uid="{00000000-0005-0000-0000-00008C850000}"/>
    <cellStyle name="Heading 1 2 4 3 2 3 2 2 3 2" xfId="34621" xr:uid="{00000000-0005-0000-0000-00008D850000}"/>
    <cellStyle name="Heading 1 2 4 3 2 3 2 2 4" xfId="34622" xr:uid="{00000000-0005-0000-0000-00008E850000}"/>
    <cellStyle name="Heading 1 2 4 3 2 3 2 3" xfId="34623" xr:uid="{00000000-0005-0000-0000-00008F850000}"/>
    <cellStyle name="Heading 1 2 4 3 2 3 2 3 2" xfId="34624" xr:uid="{00000000-0005-0000-0000-000090850000}"/>
    <cellStyle name="Heading 1 2 4 3 2 3 2 3 2 2" xfId="34625" xr:uid="{00000000-0005-0000-0000-000091850000}"/>
    <cellStyle name="Heading 1 2 4 3 2 3 2 4" xfId="34626" xr:uid="{00000000-0005-0000-0000-000092850000}"/>
    <cellStyle name="Heading 1 2 4 3 2 3 2 5" xfId="34627" xr:uid="{00000000-0005-0000-0000-000093850000}"/>
    <cellStyle name="Heading 1 2 4 3 2 3 2 6" xfId="34628" xr:uid="{00000000-0005-0000-0000-000094850000}"/>
    <cellStyle name="Heading 1 2 4 3 2 3 2 7" xfId="34629" xr:uid="{00000000-0005-0000-0000-000095850000}"/>
    <cellStyle name="Heading 1 2 4 3 2 3 3" xfId="34630" xr:uid="{00000000-0005-0000-0000-000096850000}"/>
    <cellStyle name="Heading 1 2 4 3 2 3 3 2" xfId="34631" xr:uid="{00000000-0005-0000-0000-000097850000}"/>
    <cellStyle name="Heading 1 2 4 3 2 3 3 3" xfId="34632" xr:uid="{00000000-0005-0000-0000-000098850000}"/>
    <cellStyle name="Heading 1 2 4 3 2 3 3 3 2" xfId="34633" xr:uid="{00000000-0005-0000-0000-000099850000}"/>
    <cellStyle name="Heading 1 2 4 3 2 3 3 4" xfId="34634" xr:uid="{00000000-0005-0000-0000-00009A850000}"/>
    <cellStyle name="Heading 1 2 4 3 2 3 4" xfId="34635" xr:uid="{00000000-0005-0000-0000-00009B850000}"/>
    <cellStyle name="Heading 1 2 4 3 2 3 4 2" xfId="34636" xr:uid="{00000000-0005-0000-0000-00009C850000}"/>
    <cellStyle name="Heading 1 2 4 3 2 3 4 2 2" xfId="34637" xr:uid="{00000000-0005-0000-0000-00009D850000}"/>
    <cellStyle name="Heading 1 2 4 3 2 3 5" xfId="34638" xr:uid="{00000000-0005-0000-0000-00009E850000}"/>
    <cellStyle name="Heading 1 2 4 3 2 3 6" xfId="34639" xr:uid="{00000000-0005-0000-0000-00009F850000}"/>
    <cellStyle name="Heading 1 2 4 3 2 3 7" xfId="34640" xr:uid="{00000000-0005-0000-0000-0000A0850000}"/>
    <cellStyle name="Heading 1 2 4 3 2 3 8" xfId="34641" xr:uid="{00000000-0005-0000-0000-0000A1850000}"/>
    <cellStyle name="Heading 1 2 4 3 2 4" xfId="34642" xr:uid="{00000000-0005-0000-0000-0000A2850000}"/>
    <cellStyle name="Heading 1 2 4 3 2 4 2" xfId="34643" xr:uid="{00000000-0005-0000-0000-0000A3850000}"/>
    <cellStyle name="Heading 1 2 4 3 2 4 2 2" xfId="34644" xr:uid="{00000000-0005-0000-0000-0000A4850000}"/>
    <cellStyle name="Heading 1 2 4 3 2 4 2 3" xfId="34645" xr:uid="{00000000-0005-0000-0000-0000A5850000}"/>
    <cellStyle name="Heading 1 2 4 3 2 4 2 3 2" xfId="34646" xr:uid="{00000000-0005-0000-0000-0000A6850000}"/>
    <cellStyle name="Heading 1 2 4 3 2 4 2 4" xfId="34647" xr:uid="{00000000-0005-0000-0000-0000A7850000}"/>
    <cellStyle name="Heading 1 2 4 3 2 4 3" xfId="34648" xr:uid="{00000000-0005-0000-0000-0000A8850000}"/>
    <cellStyle name="Heading 1 2 4 3 2 4 3 2" xfId="34649" xr:uid="{00000000-0005-0000-0000-0000A9850000}"/>
    <cellStyle name="Heading 1 2 4 3 2 4 3 2 2" xfId="34650" xr:uid="{00000000-0005-0000-0000-0000AA850000}"/>
    <cellStyle name="Heading 1 2 4 3 2 4 4" xfId="34651" xr:uid="{00000000-0005-0000-0000-0000AB850000}"/>
    <cellStyle name="Heading 1 2 4 3 2 4 5" xfId="34652" xr:uid="{00000000-0005-0000-0000-0000AC850000}"/>
    <cellStyle name="Heading 1 2 4 3 2 4 6" xfId="34653" xr:uid="{00000000-0005-0000-0000-0000AD850000}"/>
    <cellStyle name="Heading 1 2 4 3 2 4 7" xfId="34654" xr:uid="{00000000-0005-0000-0000-0000AE850000}"/>
    <cellStyle name="Heading 1 2 4 3 2 5" xfId="34655" xr:uid="{00000000-0005-0000-0000-0000AF850000}"/>
    <cellStyle name="Heading 1 2 4 3 2 5 2" xfId="34656" xr:uid="{00000000-0005-0000-0000-0000B0850000}"/>
    <cellStyle name="Heading 1 2 4 3 2 5 3" xfId="34657" xr:uid="{00000000-0005-0000-0000-0000B1850000}"/>
    <cellStyle name="Heading 1 2 4 3 2 5 3 2" xfId="34658" xr:uid="{00000000-0005-0000-0000-0000B2850000}"/>
    <cellStyle name="Heading 1 2 4 3 2 6" xfId="34659" xr:uid="{00000000-0005-0000-0000-0000B3850000}"/>
    <cellStyle name="Heading 1 2 4 3 2 7" xfId="34660" xr:uid="{00000000-0005-0000-0000-0000B4850000}"/>
    <cellStyle name="Heading 1 2 4 3 2 8" xfId="34661" xr:uid="{00000000-0005-0000-0000-0000B5850000}"/>
    <cellStyle name="Heading 1 2 4 3 2 9" xfId="34662" xr:uid="{00000000-0005-0000-0000-0000B6850000}"/>
    <cellStyle name="Heading 1 2 4 3 3" xfId="34663" xr:uid="{00000000-0005-0000-0000-0000B7850000}"/>
    <cellStyle name="Heading 1 2 4 3 3 2" xfId="34664" xr:uid="{00000000-0005-0000-0000-0000B8850000}"/>
    <cellStyle name="Heading 1 2 4 3 3 2 2" xfId="34665" xr:uid="{00000000-0005-0000-0000-0000B9850000}"/>
    <cellStyle name="Heading 1 2 4 3 3 2 2 2" xfId="34666" xr:uid="{00000000-0005-0000-0000-0000BA850000}"/>
    <cellStyle name="Heading 1 2 4 3 3 2 2 2 2" xfId="34667" xr:uid="{00000000-0005-0000-0000-0000BB850000}"/>
    <cellStyle name="Heading 1 2 4 3 3 2 2 2 3" xfId="34668" xr:uid="{00000000-0005-0000-0000-0000BC850000}"/>
    <cellStyle name="Heading 1 2 4 3 3 2 2 2 3 2" xfId="34669" xr:uid="{00000000-0005-0000-0000-0000BD850000}"/>
    <cellStyle name="Heading 1 2 4 3 3 2 2 2 4" xfId="34670" xr:uid="{00000000-0005-0000-0000-0000BE850000}"/>
    <cellStyle name="Heading 1 2 4 3 3 2 2 3" xfId="34671" xr:uid="{00000000-0005-0000-0000-0000BF850000}"/>
    <cellStyle name="Heading 1 2 4 3 3 2 2 3 2" xfId="34672" xr:uid="{00000000-0005-0000-0000-0000C0850000}"/>
    <cellStyle name="Heading 1 2 4 3 3 2 2 3 2 2" xfId="34673" xr:uid="{00000000-0005-0000-0000-0000C1850000}"/>
    <cellStyle name="Heading 1 2 4 3 3 2 2 4" xfId="34674" xr:uid="{00000000-0005-0000-0000-0000C2850000}"/>
    <cellStyle name="Heading 1 2 4 3 3 2 2 5" xfId="34675" xr:uid="{00000000-0005-0000-0000-0000C3850000}"/>
    <cellStyle name="Heading 1 2 4 3 3 2 2 6" xfId="34676" xr:uid="{00000000-0005-0000-0000-0000C4850000}"/>
    <cellStyle name="Heading 1 2 4 3 3 2 2 7" xfId="34677" xr:uid="{00000000-0005-0000-0000-0000C5850000}"/>
    <cellStyle name="Heading 1 2 4 3 3 2 3" xfId="34678" xr:uid="{00000000-0005-0000-0000-0000C6850000}"/>
    <cellStyle name="Heading 1 2 4 3 3 2 3 2" xfId="34679" xr:uid="{00000000-0005-0000-0000-0000C7850000}"/>
    <cellStyle name="Heading 1 2 4 3 3 2 3 3" xfId="34680" xr:uid="{00000000-0005-0000-0000-0000C8850000}"/>
    <cellStyle name="Heading 1 2 4 3 3 2 3 3 2" xfId="34681" xr:uid="{00000000-0005-0000-0000-0000C9850000}"/>
    <cellStyle name="Heading 1 2 4 3 3 2 3 4" xfId="34682" xr:uid="{00000000-0005-0000-0000-0000CA850000}"/>
    <cellStyle name="Heading 1 2 4 3 3 2 4" xfId="34683" xr:uid="{00000000-0005-0000-0000-0000CB850000}"/>
    <cellStyle name="Heading 1 2 4 3 3 2 4 2" xfId="34684" xr:uid="{00000000-0005-0000-0000-0000CC850000}"/>
    <cellStyle name="Heading 1 2 4 3 3 2 4 2 2" xfId="34685" xr:uid="{00000000-0005-0000-0000-0000CD850000}"/>
    <cellStyle name="Heading 1 2 4 3 3 2 5" xfId="34686" xr:uid="{00000000-0005-0000-0000-0000CE850000}"/>
    <cellStyle name="Heading 1 2 4 3 3 2 6" xfId="34687" xr:uid="{00000000-0005-0000-0000-0000CF850000}"/>
    <cellStyle name="Heading 1 2 4 3 3 2 7" xfId="34688" xr:uid="{00000000-0005-0000-0000-0000D0850000}"/>
    <cellStyle name="Heading 1 2 4 3 3 2 8" xfId="34689" xr:uid="{00000000-0005-0000-0000-0000D1850000}"/>
    <cellStyle name="Heading 1 2 4 3 3 3" xfId="34690" xr:uid="{00000000-0005-0000-0000-0000D2850000}"/>
    <cellStyle name="Heading 1 2 4 3 3 3 2" xfId="34691" xr:uid="{00000000-0005-0000-0000-0000D3850000}"/>
    <cellStyle name="Heading 1 2 4 3 3 3 2 2" xfId="34692" xr:uid="{00000000-0005-0000-0000-0000D4850000}"/>
    <cellStyle name="Heading 1 2 4 3 3 3 2 3" xfId="34693" xr:uid="{00000000-0005-0000-0000-0000D5850000}"/>
    <cellStyle name="Heading 1 2 4 3 3 3 2 3 2" xfId="34694" xr:uid="{00000000-0005-0000-0000-0000D6850000}"/>
    <cellStyle name="Heading 1 2 4 3 3 3 2 4" xfId="34695" xr:uid="{00000000-0005-0000-0000-0000D7850000}"/>
    <cellStyle name="Heading 1 2 4 3 3 3 3" xfId="34696" xr:uid="{00000000-0005-0000-0000-0000D8850000}"/>
    <cellStyle name="Heading 1 2 4 3 3 3 3 2" xfId="34697" xr:uid="{00000000-0005-0000-0000-0000D9850000}"/>
    <cellStyle name="Heading 1 2 4 3 3 3 3 2 2" xfId="34698" xr:uid="{00000000-0005-0000-0000-0000DA850000}"/>
    <cellStyle name="Heading 1 2 4 3 3 3 4" xfId="34699" xr:uid="{00000000-0005-0000-0000-0000DB850000}"/>
    <cellStyle name="Heading 1 2 4 3 3 3 5" xfId="34700" xr:uid="{00000000-0005-0000-0000-0000DC850000}"/>
    <cellStyle name="Heading 1 2 4 3 3 3 6" xfId="34701" xr:uid="{00000000-0005-0000-0000-0000DD850000}"/>
    <cellStyle name="Heading 1 2 4 3 3 3 7" xfId="34702" xr:uid="{00000000-0005-0000-0000-0000DE850000}"/>
    <cellStyle name="Heading 1 2 4 3 3 4" xfId="34703" xr:uid="{00000000-0005-0000-0000-0000DF850000}"/>
    <cellStyle name="Heading 1 2 4 3 3 4 2" xfId="34704" xr:uid="{00000000-0005-0000-0000-0000E0850000}"/>
    <cellStyle name="Heading 1 2 4 3 3 4 3" xfId="34705" xr:uid="{00000000-0005-0000-0000-0000E1850000}"/>
    <cellStyle name="Heading 1 2 4 3 3 4 3 2" xfId="34706" xr:uid="{00000000-0005-0000-0000-0000E2850000}"/>
    <cellStyle name="Heading 1 2 4 3 3 5" xfId="34707" xr:uid="{00000000-0005-0000-0000-0000E3850000}"/>
    <cellStyle name="Heading 1 2 4 3 4" xfId="34708" xr:uid="{00000000-0005-0000-0000-0000E4850000}"/>
    <cellStyle name="Heading 1 2 4 3 4 2" xfId="34709" xr:uid="{00000000-0005-0000-0000-0000E5850000}"/>
    <cellStyle name="Heading 1 2 4 3 4 2 2" xfId="34710" xr:uid="{00000000-0005-0000-0000-0000E6850000}"/>
    <cellStyle name="Heading 1 2 4 3 4 2 2 2" xfId="34711" xr:uid="{00000000-0005-0000-0000-0000E7850000}"/>
    <cellStyle name="Heading 1 2 4 3 4 2 2 2 2" xfId="34712" xr:uid="{00000000-0005-0000-0000-0000E8850000}"/>
    <cellStyle name="Heading 1 2 4 3 4 2 2 2 2 2" xfId="34713" xr:uid="{00000000-0005-0000-0000-0000E9850000}"/>
    <cellStyle name="Heading 1 2 4 3 4 2 2 2 2 3" xfId="34714" xr:uid="{00000000-0005-0000-0000-0000EA850000}"/>
    <cellStyle name="Heading 1 2 4 3 4 2 2 2 2 3 2" xfId="34715" xr:uid="{00000000-0005-0000-0000-0000EB850000}"/>
    <cellStyle name="Heading 1 2 4 3 4 2 2 2 2 4" xfId="34716" xr:uid="{00000000-0005-0000-0000-0000EC850000}"/>
    <cellStyle name="Heading 1 2 4 3 4 2 2 2 3" xfId="34717" xr:uid="{00000000-0005-0000-0000-0000ED850000}"/>
    <cellStyle name="Heading 1 2 4 3 4 2 2 2 3 2" xfId="34718" xr:uid="{00000000-0005-0000-0000-0000EE850000}"/>
    <cellStyle name="Heading 1 2 4 3 4 2 2 2 3 2 2" xfId="34719" xr:uid="{00000000-0005-0000-0000-0000EF850000}"/>
    <cellStyle name="Heading 1 2 4 3 4 2 2 2 4" xfId="34720" xr:uid="{00000000-0005-0000-0000-0000F0850000}"/>
    <cellStyle name="Heading 1 2 4 3 4 2 2 2 5" xfId="34721" xr:uid="{00000000-0005-0000-0000-0000F1850000}"/>
    <cellStyle name="Heading 1 2 4 3 4 2 2 2 6" xfId="34722" xr:uid="{00000000-0005-0000-0000-0000F2850000}"/>
    <cellStyle name="Heading 1 2 4 3 4 2 2 2 7" xfId="34723" xr:uid="{00000000-0005-0000-0000-0000F3850000}"/>
    <cellStyle name="Heading 1 2 4 3 4 2 2 3" xfId="34724" xr:uid="{00000000-0005-0000-0000-0000F4850000}"/>
    <cellStyle name="Heading 1 2 4 3 4 2 2 3 2" xfId="34725" xr:uid="{00000000-0005-0000-0000-0000F5850000}"/>
    <cellStyle name="Heading 1 2 4 3 4 2 2 3 3" xfId="34726" xr:uid="{00000000-0005-0000-0000-0000F6850000}"/>
    <cellStyle name="Heading 1 2 4 3 4 2 2 3 3 2" xfId="34727" xr:uid="{00000000-0005-0000-0000-0000F7850000}"/>
    <cellStyle name="Heading 1 2 4 3 4 2 2 3 4" xfId="34728" xr:uid="{00000000-0005-0000-0000-0000F8850000}"/>
    <cellStyle name="Heading 1 2 4 3 4 2 2 4" xfId="34729" xr:uid="{00000000-0005-0000-0000-0000F9850000}"/>
    <cellStyle name="Heading 1 2 4 3 4 2 2 4 2" xfId="34730" xr:uid="{00000000-0005-0000-0000-0000FA850000}"/>
    <cellStyle name="Heading 1 2 4 3 4 2 2 4 2 2" xfId="34731" xr:uid="{00000000-0005-0000-0000-0000FB850000}"/>
    <cellStyle name="Heading 1 2 4 3 4 2 2 5" xfId="34732" xr:uid="{00000000-0005-0000-0000-0000FC850000}"/>
    <cellStyle name="Heading 1 2 4 3 4 2 2 6" xfId="34733" xr:uid="{00000000-0005-0000-0000-0000FD850000}"/>
    <cellStyle name="Heading 1 2 4 3 4 2 2 7" xfId="34734" xr:uid="{00000000-0005-0000-0000-0000FE850000}"/>
    <cellStyle name="Heading 1 2 4 3 4 2 2 8" xfId="34735" xr:uid="{00000000-0005-0000-0000-0000FF850000}"/>
    <cellStyle name="Heading 1 2 4 3 4 2 3" xfId="34736" xr:uid="{00000000-0005-0000-0000-000000860000}"/>
    <cellStyle name="Heading 1 2 4 3 4 2 3 2" xfId="34737" xr:uid="{00000000-0005-0000-0000-000001860000}"/>
    <cellStyle name="Heading 1 2 4 3 4 2 3 2 2" xfId="34738" xr:uid="{00000000-0005-0000-0000-000002860000}"/>
    <cellStyle name="Heading 1 2 4 3 4 2 3 2 3" xfId="34739" xr:uid="{00000000-0005-0000-0000-000003860000}"/>
    <cellStyle name="Heading 1 2 4 3 4 2 3 2 3 2" xfId="34740" xr:uid="{00000000-0005-0000-0000-000004860000}"/>
    <cellStyle name="Heading 1 2 4 3 4 2 3 2 4" xfId="34741" xr:uid="{00000000-0005-0000-0000-000005860000}"/>
    <cellStyle name="Heading 1 2 4 3 4 2 3 3" xfId="34742" xr:uid="{00000000-0005-0000-0000-000006860000}"/>
    <cellStyle name="Heading 1 2 4 3 4 2 3 3 2" xfId="34743" xr:uid="{00000000-0005-0000-0000-000007860000}"/>
    <cellStyle name="Heading 1 2 4 3 4 2 3 3 2 2" xfId="34744" xr:uid="{00000000-0005-0000-0000-000008860000}"/>
    <cellStyle name="Heading 1 2 4 3 4 2 3 4" xfId="34745" xr:uid="{00000000-0005-0000-0000-000009860000}"/>
    <cellStyle name="Heading 1 2 4 3 4 2 3 5" xfId="34746" xr:uid="{00000000-0005-0000-0000-00000A860000}"/>
    <cellStyle name="Heading 1 2 4 3 4 2 3 6" xfId="34747" xr:uid="{00000000-0005-0000-0000-00000B860000}"/>
    <cellStyle name="Heading 1 2 4 3 4 2 3 7" xfId="34748" xr:uid="{00000000-0005-0000-0000-00000C860000}"/>
    <cellStyle name="Heading 1 2 4 3 4 2 4" xfId="34749" xr:uid="{00000000-0005-0000-0000-00000D860000}"/>
    <cellStyle name="Heading 1 2 4 3 4 2 4 2" xfId="34750" xr:uid="{00000000-0005-0000-0000-00000E860000}"/>
    <cellStyle name="Heading 1 2 4 3 4 2 4 3" xfId="34751" xr:uid="{00000000-0005-0000-0000-00000F860000}"/>
    <cellStyle name="Heading 1 2 4 3 4 2 4 3 2" xfId="34752" xr:uid="{00000000-0005-0000-0000-000010860000}"/>
    <cellStyle name="Heading 1 2 4 3 4 2 5" xfId="34753" xr:uid="{00000000-0005-0000-0000-000011860000}"/>
    <cellStyle name="Heading 1 2 4 3 4 3" xfId="34754" xr:uid="{00000000-0005-0000-0000-000012860000}"/>
    <cellStyle name="Heading 1 2 4 3 4 3 2" xfId="34755" xr:uid="{00000000-0005-0000-0000-000013860000}"/>
    <cellStyle name="Heading 1 2 4 3 4 3 2 2" xfId="34756" xr:uid="{00000000-0005-0000-0000-000014860000}"/>
    <cellStyle name="Heading 1 2 4 3 4 3 2 2 2" xfId="34757" xr:uid="{00000000-0005-0000-0000-000015860000}"/>
    <cellStyle name="Heading 1 2 4 3 4 3 2 2 3" xfId="34758" xr:uid="{00000000-0005-0000-0000-000016860000}"/>
    <cellStyle name="Heading 1 2 4 3 4 3 2 2 3 2" xfId="34759" xr:uid="{00000000-0005-0000-0000-000017860000}"/>
    <cellStyle name="Heading 1 2 4 3 4 3 2 2 4" xfId="34760" xr:uid="{00000000-0005-0000-0000-000018860000}"/>
    <cellStyle name="Heading 1 2 4 3 4 3 2 3" xfId="34761" xr:uid="{00000000-0005-0000-0000-000019860000}"/>
    <cellStyle name="Heading 1 2 4 3 4 3 2 3 2" xfId="34762" xr:uid="{00000000-0005-0000-0000-00001A860000}"/>
    <cellStyle name="Heading 1 2 4 3 4 3 2 3 2 2" xfId="34763" xr:uid="{00000000-0005-0000-0000-00001B860000}"/>
    <cellStyle name="Heading 1 2 4 3 4 3 2 4" xfId="34764" xr:uid="{00000000-0005-0000-0000-00001C860000}"/>
    <cellStyle name="Heading 1 2 4 3 4 3 2 5" xfId="34765" xr:uid="{00000000-0005-0000-0000-00001D860000}"/>
    <cellStyle name="Heading 1 2 4 3 4 3 2 6" xfId="34766" xr:uid="{00000000-0005-0000-0000-00001E860000}"/>
    <cellStyle name="Heading 1 2 4 3 4 3 2 7" xfId="34767" xr:uid="{00000000-0005-0000-0000-00001F860000}"/>
    <cellStyle name="Heading 1 2 4 3 4 3 3" xfId="34768" xr:uid="{00000000-0005-0000-0000-000020860000}"/>
    <cellStyle name="Heading 1 2 4 3 4 3 3 2" xfId="34769" xr:uid="{00000000-0005-0000-0000-000021860000}"/>
    <cellStyle name="Heading 1 2 4 3 4 3 3 3" xfId="34770" xr:uid="{00000000-0005-0000-0000-000022860000}"/>
    <cellStyle name="Heading 1 2 4 3 4 3 3 3 2" xfId="34771" xr:uid="{00000000-0005-0000-0000-000023860000}"/>
    <cellStyle name="Heading 1 2 4 3 4 3 3 4" xfId="34772" xr:uid="{00000000-0005-0000-0000-000024860000}"/>
    <cellStyle name="Heading 1 2 4 3 4 3 4" xfId="34773" xr:uid="{00000000-0005-0000-0000-000025860000}"/>
    <cellStyle name="Heading 1 2 4 3 4 3 4 2" xfId="34774" xr:uid="{00000000-0005-0000-0000-000026860000}"/>
    <cellStyle name="Heading 1 2 4 3 4 3 4 2 2" xfId="34775" xr:uid="{00000000-0005-0000-0000-000027860000}"/>
    <cellStyle name="Heading 1 2 4 3 4 3 5" xfId="34776" xr:uid="{00000000-0005-0000-0000-000028860000}"/>
    <cellStyle name="Heading 1 2 4 3 4 3 6" xfId="34777" xr:uid="{00000000-0005-0000-0000-000029860000}"/>
    <cellStyle name="Heading 1 2 4 3 4 3 7" xfId="34778" xr:uid="{00000000-0005-0000-0000-00002A860000}"/>
    <cellStyle name="Heading 1 2 4 3 4 3 8" xfId="34779" xr:uid="{00000000-0005-0000-0000-00002B860000}"/>
    <cellStyle name="Heading 1 2 4 3 4 4" xfId="34780" xr:uid="{00000000-0005-0000-0000-00002C860000}"/>
    <cellStyle name="Heading 1 2 4 3 4 4 2" xfId="34781" xr:uid="{00000000-0005-0000-0000-00002D860000}"/>
    <cellStyle name="Heading 1 2 4 3 4 4 2 2" xfId="34782" xr:uid="{00000000-0005-0000-0000-00002E860000}"/>
    <cellStyle name="Heading 1 2 4 3 4 4 2 3" xfId="34783" xr:uid="{00000000-0005-0000-0000-00002F860000}"/>
    <cellStyle name="Heading 1 2 4 3 4 4 2 3 2" xfId="34784" xr:uid="{00000000-0005-0000-0000-000030860000}"/>
    <cellStyle name="Heading 1 2 4 3 4 4 2 4" xfId="34785" xr:uid="{00000000-0005-0000-0000-000031860000}"/>
    <cellStyle name="Heading 1 2 4 3 4 4 3" xfId="34786" xr:uid="{00000000-0005-0000-0000-000032860000}"/>
    <cellStyle name="Heading 1 2 4 3 4 4 3 2" xfId="34787" xr:uid="{00000000-0005-0000-0000-000033860000}"/>
    <cellStyle name="Heading 1 2 4 3 4 4 3 2 2" xfId="34788" xr:uid="{00000000-0005-0000-0000-000034860000}"/>
    <cellStyle name="Heading 1 2 4 3 4 4 4" xfId="34789" xr:uid="{00000000-0005-0000-0000-000035860000}"/>
    <cellStyle name="Heading 1 2 4 3 4 4 5" xfId="34790" xr:uid="{00000000-0005-0000-0000-000036860000}"/>
    <cellStyle name="Heading 1 2 4 3 4 4 6" xfId="34791" xr:uid="{00000000-0005-0000-0000-000037860000}"/>
    <cellStyle name="Heading 1 2 4 3 4 4 7" xfId="34792" xr:uid="{00000000-0005-0000-0000-000038860000}"/>
    <cellStyle name="Heading 1 2 4 3 4 5" xfId="34793" xr:uid="{00000000-0005-0000-0000-000039860000}"/>
    <cellStyle name="Heading 1 2 4 3 4 5 2" xfId="34794" xr:uid="{00000000-0005-0000-0000-00003A860000}"/>
    <cellStyle name="Heading 1 2 4 3 4 5 3" xfId="34795" xr:uid="{00000000-0005-0000-0000-00003B860000}"/>
    <cellStyle name="Heading 1 2 4 3 4 5 3 2" xfId="34796" xr:uid="{00000000-0005-0000-0000-00003C860000}"/>
    <cellStyle name="Heading 1 2 4 3 4 6" xfId="34797" xr:uid="{00000000-0005-0000-0000-00003D860000}"/>
    <cellStyle name="Heading 1 2 4 3 4 7" xfId="34798" xr:uid="{00000000-0005-0000-0000-00003E860000}"/>
    <cellStyle name="Heading 1 2 4 3 4 8" xfId="34799" xr:uid="{00000000-0005-0000-0000-00003F860000}"/>
    <cellStyle name="Heading 1 2 4 3 4 9" xfId="34800" xr:uid="{00000000-0005-0000-0000-000040860000}"/>
    <cellStyle name="Heading 1 2 4 3 5" xfId="34801" xr:uid="{00000000-0005-0000-0000-000041860000}"/>
    <cellStyle name="Heading 1 2 4 3 5 2" xfId="34802" xr:uid="{00000000-0005-0000-0000-000042860000}"/>
    <cellStyle name="Heading 1 2 4 3 5 2 2" xfId="34803" xr:uid="{00000000-0005-0000-0000-000043860000}"/>
    <cellStyle name="Heading 1 2 4 3 5 2 2 2" xfId="34804" xr:uid="{00000000-0005-0000-0000-000044860000}"/>
    <cellStyle name="Heading 1 2 4 3 5 2 2 3" xfId="34805" xr:uid="{00000000-0005-0000-0000-000045860000}"/>
    <cellStyle name="Heading 1 2 4 3 5 2 2 3 2" xfId="34806" xr:uid="{00000000-0005-0000-0000-000046860000}"/>
    <cellStyle name="Heading 1 2 4 3 5 2 2 4" xfId="34807" xr:uid="{00000000-0005-0000-0000-000047860000}"/>
    <cellStyle name="Heading 1 2 4 3 5 2 3" xfId="34808" xr:uid="{00000000-0005-0000-0000-000048860000}"/>
    <cellStyle name="Heading 1 2 4 3 5 2 3 2" xfId="34809" xr:uid="{00000000-0005-0000-0000-000049860000}"/>
    <cellStyle name="Heading 1 2 4 3 5 2 3 2 2" xfId="34810" xr:uid="{00000000-0005-0000-0000-00004A860000}"/>
    <cellStyle name="Heading 1 2 4 3 5 2 4" xfId="34811" xr:uid="{00000000-0005-0000-0000-00004B860000}"/>
    <cellStyle name="Heading 1 2 4 3 5 2 5" xfId="34812" xr:uid="{00000000-0005-0000-0000-00004C860000}"/>
    <cellStyle name="Heading 1 2 4 3 5 2 6" xfId="34813" xr:uid="{00000000-0005-0000-0000-00004D860000}"/>
    <cellStyle name="Heading 1 2 4 3 5 2 7" xfId="34814" xr:uid="{00000000-0005-0000-0000-00004E860000}"/>
    <cellStyle name="Heading 1 2 4 3 5 3" xfId="34815" xr:uid="{00000000-0005-0000-0000-00004F860000}"/>
    <cellStyle name="Heading 1 2 4 3 5 3 2" xfId="34816" xr:uid="{00000000-0005-0000-0000-000050860000}"/>
    <cellStyle name="Heading 1 2 4 3 5 3 3" xfId="34817" xr:uid="{00000000-0005-0000-0000-000051860000}"/>
    <cellStyle name="Heading 1 2 4 3 5 3 3 2" xfId="34818" xr:uid="{00000000-0005-0000-0000-000052860000}"/>
    <cellStyle name="Heading 1 2 4 3 5 3 4" xfId="34819" xr:uid="{00000000-0005-0000-0000-000053860000}"/>
    <cellStyle name="Heading 1 2 4 3 5 4" xfId="34820" xr:uid="{00000000-0005-0000-0000-000054860000}"/>
    <cellStyle name="Heading 1 2 4 3 5 4 2" xfId="34821" xr:uid="{00000000-0005-0000-0000-000055860000}"/>
    <cellStyle name="Heading 1 2 4 3 5 4 2 2" xfId="34822" xr:uid="{00000000-0005-0000-0000-000056860000}"/>
    <cellStyle name="Heading 1 2 4 3 5 5" xfId="34823" xr:uid="{00000000-0005-0000-0000-000057860000}"/>
    <cellStyle name="Heading 1 2 4 3 5 6" xfId="34824" xr:uid="{00000000-0005-0000-0000-000058860000}"/>
    <cellStyle name="Heading 1 2 4 3 5 7" xfId="34825" xr:uid="{00000000-0005-0000-0000-000059860000}"/>
    <cellStyle name="Heading 1 2 4 3 5 8" xfId="34826" xr:uid="{00000000-0005-0000-0000-00005A860000}"/>
    <cellStyle name="Heading 1 2 4 3 6" xfId="34827" xr:uid="{00000000-0005-0000-0000-00005B860000}"/>
    <cellStyle name="Heading 1 2 4 3 6 2" xfId="34828" xr:uid="{00000000-0005-0000-0000-00005C860000}"/>
    <cellStyle name="Heading 1 2 4 3 6 2 2" xfId="34829" xr:uid="{00000000-0005-0000-0000-00005D860000}"/>
    <cellStyle name="Heading 1 2 4 3 6 2 3" xfId="34830" xr:uid="{00000000-0005-0000-0000-00005E860000}"/>
    <cellStyle name="Heading 1 2 4 3 6 2 3 2" xfId="34831" xr:uid="{00000000-0005-0000-0000-00005F860000}"/>
    <cellStyle name="Heading 1 2 4 3 6 2 4" xfId="34832" xr:uid="{00000000-0005-0000-0000-000060860000}"/>
    <cellStyle name="Heading 1 2 4 3 6 3" xfId="34833" xr:uid="{00000000-0005-0000-0000-000061860000}"/>
    <cellStyle name="Heading 1 2 4 3 6 3 2" xfId="34834" xr:uid="{00000000-0005-0000-0000-000062860000}"/>
    <cellStyle name="Heading 1 2 4 3 6 3 2 2" xfId="34835" xr:uid="{00000000-0005-0000-0000-000063860000}"/>
    <cellStyle name="Heading 1 2 4 3 6 4" xfId="34836" xr:uid="{00000000-0005-0000-0000-000064860000}"/>
    <cellStyle name="Heading 1 2 4 3 6 5" xfId="34837" xr:uid="{00000000-0005-0000-0000-000065860000}"/>
    <cellStyle name="Heading 1 2 4 3 6 6" xfId="34838" xr:uid="{00000000-0005-0000-0000-000066860000}"/>
    <cellStyle name="Heading 1 2 4 3 6 7" xfId="34839" xr:uid="{00000000-0005-0000-0000-000067860000}"/>
    <cellStyle name="Heading 1 2 4 3 7" xfId="34840" xr:uid="{00000000-0005-0000-0000-000068860000}"/>
    <cellStyle name="Heading 1 2 4 3 7 2" xfId="34841" xr:uid="{00000000-0005-0000-0000-000069860000}"/>
    <cellStyle name="Heading 1 2 4 3 7 3" xfId="34842" xr:uid="{00000000-0005-0000-0000-00006A860000}"/>
    <cellStyle name="Heading 1 2 4 3 7 3 2" xfId="34843" xr:uid="{00000000-0005-0000-0000-00006B860000}"/>
    <cellStyle name="Heading 1 2 4 3 8" xfId="34844" xr:uid="{00000000-0005-0000-0000-00006C860000}"/>
    <cellStyle name="Heading 1 2 4 3 9" xfId="34845" xr:uid="{00000000-0005-0000-0000-00006D860000}"/>
    <cellStyle name="Heading 1 2 4 4" xfId="34846" xr:uid="{00000000-0005-0000-0000-00006E860000}"/>
    <cellStyle name="Heading 1 2 4 4 2" xfId="34847" xr:uid="{00000000-0005-0000-0000-00006F860000}"/>
    <cellStyle name="Heading 1 2 4 4 2 2" xfId="34848" xr:uid="{00000000-0005-0000-0000-000070860000}"/>
    <cellStyle name="Heading 1 2 4 4 2 2 2" xfId="34849" xr:uid="{00000000-0005-0000-0000-000071860000}"/>
    <cellStyle name="Heading 1 2 4 4 2 2 2 2" xfId="34850" xr:uid="{00000000-0005-0000-0000-000072860000}"/>
    <cellStyle name="Heading 1 2 4 4 2 2 2 2 2" xfId="34851" xr:uid="{00000000-0005-0000-0000-000073860000}"/>
    <cellStyle name="Heading 1 2 4 4 2 2 2 2 3" xfId="34852" xr:uid="{00000000-0005-0000-0000-000074860000}"/>
    <cellStyle name="Heading 1 2 4 4 2 2 2 2 3 2" xfId="34853" xr:uid="{00000000-0005-0000-0000-000075860000}"/>
    <cellStyle name="Heading 1 2 4 4 2 2 2 2 4" xfId="34854" xr:uid="{00000000-0005-0000-0000-000076860000}"/>
    <cellStyle name="Heading 1 2 4 4 2 2 2 3" xfId="34855" xr:uid="{00000000-0005-0000-0000-000077860000}"/>
    <cellStyle name="Heading 1 2 4 4 2 2 2 3 2" xfId="34856" xr:uid="{00000000-0005-0000-0000-000078860000}"/>
    <cellStyle name="Heading 1 2 4 4 2 2 2 3 2 2" xfId="34857" xr:uid="{00000000-0005-0000-0000-000079860000}"/>
    <cellStyle name="Heading 1 2 4 4 2 2 2 4" xfId="34858" xr:uid="{00000000-0005-0000-0000-00007A860000}"/>
    <cellStyle name="Heading 1 2 4 4 2 2 2 5" xfId="34859" xr:uid="{00000000-0005-0000-0000-00007B860000}"/>
    <cellStyle name="Heading 1 2 4 4 2 2 2 6" xfId="34860" xr:uid="{00000000-0005-0000-0000-00007C860000}"/>
    <cellStyle name="Heading 1 2 4 4 2 2 2 7" xfId="34861" xr:uid="{00000000-0005-0000-0000-00007D860000}"/>
    <cellStyle name="Heading 1 2 4 4 2 2 3" xfId="34862" xr:uid="{00000000-0005-0000-0000-00007E860000}"/>
    <cellStyle name="Heading 1 2 4 4 2 2 3 2" xfId="34863" xr:uid="{00000000-0005-0000-0000-00007F860000}"/>
    <cellStyle name="Heading 1 2 4 4 2 2 3 3" xfId="34864" xr:uid="{00000000-0005-0000-0000-000080860000}"/>
    <cellStyle name="Heading 1 2 4 4 2 2 3 3 2" xfId="34865" xr:uid="{00000000-0005-0000-0000-000081860000}"/>
    <cellStyle name="Heading 1 2 4 4 2 2 3 4" xfId="34866" xr:uid="{00000000-0005-0000-0000-000082860000}"/>
    <cellStyle name="Heading 1 2 4 4 2 2 4" xfId="34867" xr:uid="{00000000-0005-0000-0000-000083860000}"/>
    <cellStyle name="Heading 1 2 4 4 2 2 4 2" xfId="34868" xr:uid="{00000000-0005-0000-0000-000084860000}"/>
    <cellStyle name="Heading 1 2 4 4 2 2 4 2 2" xfId="34869" xr:uid="{00000000-0005-0000-0000-000085860000}"/>
    <cellStyle name="Heading 1 2 4 4 2 2 5" xfId="34870" xr:uid="{00000000-0005-0000-0000-000086860000}"/>
    <cellStyle name="Heading 1 2 4 4 2 2 6" xfId="34871" xr:uid="{00000000-0005-0000-0000-000087860000}"/>
    <cellStyle name="Heading 1 2 4 4 2 2 7" xfId="34872" xr:uid="{00000000-0005-0000-0000-000088860000}"/>
    <cellStyle name="Heading 1 2 4 4 2 2 8" xfId="34873" xr:uid="{00000000-0005-0000-0000-000089860000}"/>
    <cellStyle name="Heading 1 2 4 4 2 3" xfId="34874" xr:uid="{00000000-0005-0000-0000-00008A860000}"/>
    <cellStyle name="Heading 1 2 4 4 2 3 2" xfId="34875" xr:uid="{00000000-0005-0000-0000-00008B860000}"/>
    <cellStyle name="Heading 1 2 4 4 2 3 2 2" xfId="34876" xr:uid="{00000000-0005-0000-0000-00008C860000}"/>
    <cellStyle name="Heading 1 2 4 4 2 3 2 3" xfId="34877" xr:uid="{00000000-0005-0000-0000-00008D860000}"/>
    <cellStyle name="Heading 1 2 4 4 2 3 2 3 2" xfId="34878" xr:uid="{00000000-0005-0000-0000-00008E860000}"/>
    <cellStyle name="Heading 1 2 4 4 2 3 2 4" xfId="34879" xr:uid="{00000000-0005-0000-0000-00008F860000}"/>
    <cellStyle name="Heading 1 2 4 4 2 3 3" xfId="34880" xr:uid="{00000000-0005-0000-0000-000090860000}"/>
    <cellStyle name="Heading 1 2 4 4 2 3 3 2" xfId="34881" xr:uid="{00000000-0005-0000-0000-000091860000}"/>
    <cellStyle name="Heading 1 2 4 4 2 3 3 2 2" xfId="34882" xr:uid="{00000000-0005-0000-0000-000092860000}"/>
    <cellStyle name="Heading 1 2 4 4 2 3 4" xfId="34883" xr:uid="{00000000-0005-0000-0000-000093860000}"/>
    <cellStyle name="Heading 1 2 4 4 2 3 5" xfId="34884" xr:uid="{00000000-0005-0000-0000-000094860000}"/>
    <cellStyle name="Heading 1 2 4 4 2 3 6" xfId="34885" xr:uid="{00000000-0005-0000-0000-000095860000}"/>
    <cellStyle name="Heading 1 2 4 4 2 3 7" xfId="34886" xr:uid="{00000000-0005-0000-0000-000096860000}"/>
    <cellStyle name="Heading 1 2 4 4 2 4" xfId="34887" xr:uid="{00000000-0005-0000-0000-000097860000}"/>
    <cellStyle name="Heading 1 2 4 4 2 4 2" xfId="34888" xr:uid="{00000000-0005-0000-0000-000098860000}"/>
    <cellStyle name="Heading 1 2 4 4 2 4 3" xfId="34889" xr:uid="{00000000-0005-0000-0000-000099860000}"/>
    <cellStyle name="Heading 1 2 4 4 2 4 3 2" xfId="34890" xr:uid="{00000000-0005-0000-0000-00009A860000}"/>
    <cellStyle name="Heading 1 2 4 4 2 5" xfId="34891" xr:uid="{00000000-0005-0000-0000-00009B860000}"/>
    <cellStyle name="Heading 1 2 4 4 3" xfId="34892" xr:uid="{00000000-0005-0000-0000-00009C860000}"/>
    <cellStyle name="Heading 1 2 4 4 3 2" xfId="34893" xr:uid="{00000000-0005-0000-0000-00009D860000}"/>
    <cellStyle name="Heading 1 2 4 4 3 2 2" xfId="34894" xr:uid="{00000000-0005-0000-0000-00009E860000}"/>
    <cellStyle name="Heading 1 2 4 4 3 2 2 2" xfId="34895" xr:uid="{00000000-0005-0000-0000-00009F860000}"/>
    <cellStyle name="Heading 1 2 4 4 3 2 2 3" xfId="34896" xr:uid="{00000000-0005-0000-0000-0000A0860000}"/>
    <cellStyle name="Heading 1 2 4 4 3 2 2 3 2" xfId="34897" xr:uid="{00000000-0005-0000-0000-0000A1860000}"/>
    <cellStyle name="Heading 1 2 4 4 3 2 2 4" xfId="34898" xr:uid="{00000000-0005-0000-0000-0000A2860000}"/>
    <cellStyle name="Heading 1 2 4 4 3 2 3" xfId="34899" xr:uid="{00000000-0005-0000-0000-0000A3860000}"/>
    <cellStyle name="Heading 1 2 4 4 3 2 3 2" xfId="34900" xr:uid="{00000000-0005-0000-0000-0000A4860000}"/>
    <cellStyle name="Heading 1 2 4 4 3 2 3 2 2" xfId="34901" xr:uid="{00000000-0005-0000-0000-0000A5860000}"/>
    <cellStyle name="Heading 1 2 4 4 3 2 4" xfId="34902" xr:uid="{00000000-0005-0000-0000-0000A6860000}"/>
    <cellStyle name="Heading 1 2 4 4 3 2 5" xfId="34903" xr:uid="{00000000-0005-0000-0000-0000A7860000}"/>
    <cellStyle name="Heading 1 2 4 4 3 2 6" xfId="34904" xr:uid="{00000000-0005-0000-0000-0000A8860000}"/>
    <cellStyle name="Heading 1 2 4 4 3 2 7" xfId="34905" xr:uid="{00000000-0005-0000-0000-0000A9860000}"/>
    <cellStyle name="Heading 1 2 4 4 3 3" xfId="34906" xr:uid="{00000000-0005-0000-0000-0000AA860000}"/>
    <cellStyle name="Heading 1 2 4 4 3 3 2" xfId="34907" xr:uid="{00000000-0005-0000-0000-0000AB860000}"/>
    <cellStyle name="Heading 1 2 4 4 3 3 3" xfId="34908" xr:uid="{00000000-0005-0000-0000-0000AC860000}"/>
    <cellStyle name="Heading 1 2 4 4 3 3 3 2" xfId="34909" xr:uid="{00000000-0005-0000-0000-0000AD860000}"/>
    <cellStyle name="Heading 1 2 4 4 3 3 4" xfId="34910" xr:uid="{00000000-0005-0000-0000-0000AE860000}"/>
    <cellStyle name="Heading 1 2 4 4 3 4" xfId="34911" xr:uid="{00000000-0005-0000-0000-0000AF860000}"/>
    <cellStyle name="Heading 1 2 4 4 3 4 2" xfId="34912" xr:uid="{00000000-0005-0000-0000-0000B0860000}"/>
    <cellStyle name="Heading 1 2 4 4 3 4 2 2" xfId="34913" xr:uid="{00000000-0005-0000-0000-0000B1860000}"/>
    <cellStyle name="Heading 1 2 4 4 3 5" xfId="34914" xr:uid="{00000000-0005-0000-0000-0000B2860000}"/>
    <cellStyle name="Heading 1 2 4 4 3 6" xfId="34915" xr:uid="{00000000-0005-0000-0000-0000B3860000}"/>
    <cellStyle name="Heading 1 2 4 4 3 7" xfId="34916" xr:uid="{00000000-0005-0000-0000-0000B4860000}"/>
    <cellStyle name="Heading 1 2 4 4 3 8" xfId="34917" xr:uid="{00000000-0005-0000-0000-0000B5860000}"/>
    <cellStyle name="Heading 1 2 4 4 4" xfId="34918" xr:uid="{00000000-0005-0000-0000-0000B6860000}"/>
    <cellStyle name="Heading 1 2 4 4 4 2" xfId="34919" xr:uid="{00000000-0005-0000-0000-0000B7860000}"/>
    <cellStyle name="Heading 1 2 4 4 4 2 2" xfId="34920" xr:uid="{00000000-0005-0000-0000-0000B8860000}"/>
    <cellStyle name="Heading 1 2 4 4 4 2 3" xfId="34921" xr:uid="{00000000-0005-0000-0000-0000B9860000}"/>
    <cellStyle name="Heading 1 2 4 4 4 2 3 2" xfId="34922" xr:uid="{00000000-0005-0000-0000-0000BA860000}"/>
    <cellStyle name="Heading 1 2 4 4 4 2 4" xfId="34923" xr:uid="{00000000-0005-0000-0000-0000BB860000}"/>
    <cellStyle name="Heading 1 2 4 4 4 3" xfId="34924" xr:uid="{00000000-0005-0000-0000-0000BC860000}"/>
    <cellStyle name="Heading 1 2 4 4 4 3 2" xfId="34925" xr:uid="{00000000-0005-0000-0000-0000BD860000}"/>
    <cellStyle name="Heading 1 2 4 4 4 3 2 2" xfId="34926" xr:uid="{00000000-0005-0000-0000-0000BE860000}"/>
    <cellStyle name="Heading 1 2 4 4 4 4" xfId="34927" xr:uid="{00000000-0005-0000-0000-0000BF860000}"/>
    <cellStyle name="Heading 1 2 4 4 4 5" xfId="34928" xr:uid="{00000000-0005-0000-0000-0000C0860000}"/>
    <cellStyle name="Heading 1 2 4 4 4 6" xfId="34929" xr:uid="{00000000-0005-0000-0000-0000C1860000}"/>
    <cellStyle name="Heading 1 2 4 4 4 7" xfId="34930" xr:uid="{00000000-0005-0000-0000-0000C2860000}"/>
    <cellStyle name="Heading 1 2 4 4 5" xfId="34931" xr:uid="{00000000-0005-0000-0000-0000C3860000}"/>
    <cellStyle name="Heading 1 2 4 4 5 2" xfId="34932" xr:uid="{00000000-0005-0000-0000-0000C4860000}"/>
    <cellStyle name="Heading 1 2 4 4 5 3" xfId="34933" xr:uid="{00000000-0005-0000-0000-0000C5860000}"/>
    <cellStyle name="Heading 1 2 4 4 5 3 2" xfId="34934" xr:uid="{00000000-0005-0000-0000-0000C6860000}"/>
    <cellStyle name="Heading 1 2 4 4 6" xfId="34935" xr:uid="{00000000-0005-0000-0000-0000C7860000}"/>
    <cellStyle name="Heading 1 2 4 4 7" xfId="34936" xr:uid="{00000000-0005-0000-0000-0000C8860000}"/>
    <cellStyle name="Heading 1 2 4 4 8" xfId="34937" xr:uid="{00000000-0005-0000-0000-0000C9860000}"/>
    <cellStyle name="Heading 1 2 4 4 9" xfId="34938" xr:uid="{00000000-0005-0000-0000-0000CA860000}"/>
    <cellStyle name="Heading 1 2 4 5" xfId="34939" xr:uid="{00000000-0005-0000-0000-0000CB860000}"/>
    <cellStyle name="Heading 1 2 4 5 2" xfId="34940" xr:uid="{00000000-0005-0000-0000-0000CC860000}"/>
    <cellStyle name="Heading 1 2 4 5 2 2" xfId="34941" xr:uid="{00000000-0005-0000-0000-0000CD860000}"/>
    <cellStyle name="Heading 1 2 4 5 2 2 2" xfId="34942" xr:uid="{00000000-0005-0000-0000-0000CE860000}"/>
    <cellStyle name="Heading 1 2 4 5 2 2 2 2" xfId="34943" xr:uid="{00000000-0005-0000-0000-0000CF860000}"/>
    <cellStyle name="Heading 1 2 4 5 2 2 2 2 2" xfId="34944" xr:uid="{00000000-0005-0000-0000-0000D0860000}"/>
    <cellStyle name="Heading 1 2 4 5 2 2 2 2 3" xfId="34945" xr:uid="{00000000-0005-0000-0000-0000D1860000}"/>
    <cellStyle name="Heading 1 2 4 5 2 2 2 2 3 2" xfId="34946" xr:uid="{00000000-0005-0000-0000-0000D2860000}"/>
    <cellStyle name="Heading 1 2 4 5 2 2 2 2 4" xfId="34947" xr:uid="{00000000-0005-0000-0000-0000D3860000}"/>
    <cellStyle name="Heading 1 2 4 5 2 2 2 3" xfId="34948" xr:uid="{00000000-0005-0000-0000-0000D4860000}"/>
    <cellStyle name="Heading 1 2 4 5 2 2 2 3 2" xfId="34949" xr:uid="{00000000-0005-0000-0000-0000D5860000}"/>
    <cellStyle name="Heading 1 2 4 5 2 2 2 3 2 2" xfId="34950" xr:uid="{00000000-0005-0000-0000-0000D6860000}"/>
    <cellStyle name="Heading 1 2 4 5 2 2 2 4" xfId="34951" xr:uid="{00000000-0005-0000-0000-0000D7860000}"/>
    <cellStyle name="Heading 1 2 4 5 2 2 2 5" xfId="34952" xr:uid="{00000000-0005-0000-0000-0000D8860000}"/>
    <cellStyle name="Heading 1 2 4 5 2 2 2 6" xfId="34953" xr:uid="{00000000-0005-0000-0000-0000D9860000}"/>
    <cellStyle name="Heading 1 2 4 5 2 2 2 7" xfId="34954" xr:uid="{00000000-0005-0000-0000-0000DA860000}"/>
    <cellStyle name="Heading 1 2 4 5 2 2 3" xfId="34955" xr:uid="{00000000-0005-0000-0000-0000DB860000}"/>
    <cellStyle name="Heading 1 2 4 5 2 2 3 2" xfId="34956" xr:uid="{00000000-0005-0000-0000-0000DC860000}"/>
    <cellStyle name="Heading 1 2 4 5 2 2 3 3" xfId="34957" xr:uid="{00000000-0005-0000-0000-0000DD860000}"/>
    <cellStyle name="Heading 1 2 4 5 2 2 3 3 2" xfId="34958" xr:uid="{00000000-0005-0000-0000-0000DE860000}"/>
    <cellStyle name="Heading 1 2 4 5 2 2 3 4" xfId="34959" xr:uid="{00000000-0005-0000-0000-0000DF860000}"/>
    <cellStyle name="Heading 1 2 4 5 2 2 4" xfId="34960" xr:uid="{00000000-0005-0000-0000-0000E0860000}"/>
    <cellStyle name="Heading 1 2 4 5 2 2 4 2" xfId="34961" xr:uid="{00000000-0005-0000-0000-0000E1860000}"/>
    <cellStyle name="Heading 1 2 4 5 2 2 4 2 2" xfId="34962" xr:uid="{00000000-0005-0000-0000-0000E2860000}"/>
    <cellStyle name="Heading 1 2 4 5 2 2 5" xfId="34963" xr:uid="{00000000-0005-0000-0000-0000E3860000}"/>
    <cellStyle name="Heading 1 2 4 5 2 2 6" xfId="34964" xr:uid="{00000000-0005-0000-0000-0000E4860000}"/>
    <cellStyle name="Heading 1 2 4 5 2 2 7" xfId="34965" xr:uid="{00000000-0005-0000-0000-0000E5860000}"/>
    <cellStyle name="Heading 1 2 4 5 2 2 8" xfId="34966" xr:uid="{00000000-0005-0000-0000-0000E6860000}"/>
    <cellStyle name="Heading 1 2 4 5 2 3" xfId="34967" xr:uid="{00000000-0005-0000-0000-0000E7860000}"/>
    <cellStyle name="Heading 1 2 4 5 2 3 2" xfId="34968" xr:uid="{00000000-0005-0000-0000-0000E8860000}"/>
    <cellStyle name="Heading 1 2 4 5 2 3 2 2" xfId="34969" xr:uid="{00000000-0005-0000-0000-0000E9860000}"/>
    <cellStyle name="Heading 1 2 4 5 2 3 2 3" xfId="34970" xr:uid="{00000000-0005-0000-0000-0000EA860000}"/>
    <cellStyle name="Heading 1 2 4 5 2 3 2 3 2" xfId="34971" xr:uid="{00000000-0005-0000-0000-0000EB860000}"/>
    <cellStyle name="Heading 1 2 4 5 2 3 2 4" xfId="34972" xr:uid="{00000000-0005-0000-0000-0000EC860000}"/>
    <cellStyle name="Heading 1 2 4 5 2 3 3" xfId="34973" xr:uid="{00000000-0005-0000-0000-0000ED860000}"/>
    <cellStyle name="Heading 1 2 4 5 2 3 3 2" xfId="34974" xr:uid="{00000000-0005-0000-0000-0000EE860000}"/>
    <cellStyle name="Heading 1 2 4 5 2 3 3 2 2" xfId="34975" xr:uid="{00000000-0005-0000-0000-0000EF860000}"/>
    <cellStyle name="Heading 1 2 4 5 2 3 4" xfId="34976" xr:uid="{00000000-0005-0000-0000-0000F0860000}"/>
    <cellStyle name="Heading 1 2 4 5 2 3 5" xfId="34977" xr:uid="{00000000-0005-0000-0000-0000F1860000}"/>
    <cellStyle name="Heading 1 2 4 5 2 3 6" xfId="34978" xr:uid="{00000000-0005-0000-0000-0000F2860000}"/>
    <cellStyle name="Heading 1 2 4 5 2 3 7" xfId="34979" xr:uid="{00000000-0005-0000-0000-0000F3860000}"/>
    <cellStyle name="Heading 1 2 4 5 2 4" xfId="34980" xr:uid="{00000000-0005-0000-0000-0000F4860000}"/>
    <cellStyle name="Heading 1 2 4 5 2 4 2" xfId="34981" xr:uid="{00000000-0005-0000-0000-0000F5860000}"/>
    <cellStyle name="Heading 1 2 4 5 2 4 3" xfId="34982" xr:uid="{00000000-0005-0000-0000-0000F6860000}"/>
    <cellStyle name="Heading 1 2 4 5 2 4 3 2" xfId="34983" xr:uid="{00000000-0005-0000-0000-0000F7860000}"/>
    <cellStyle name="Heading 1 2 4 5 2 5" xfId="34984" xr:uid="{00000000-0005-0000-0000-0000F8860000}"/>
    <cellStyle name="Heading 1 2 4 5 3" xfId="34985" xr:uid="{00000000-0005-0000-0000-0000F9860000}"/>
    <cellStyle name="Heading 1 2 4 5 3 2" xfId="34986" xr:uid="{00000000-0005-0000-0000-0000FA860000}"/>
    <cellStyle name="Heading 1 2 4 5 3 2 2" xfId="34987" xr:uid="{00000000-0005-0000-0000-0000FB860000}"/>
    <cellStyle name="Heading 1 2 4 5 3 2 2 2" xfId="34988" xr:uid="{00000000-0005-0000-0000-0000FC860000}"/>
    <cellStyle name="Heading 1 2 4 5 3 2 2 3" xfId="34989" xr:uid="{00000000-0005-0000-0000-0000FD860000}"/>
    <cellStyle name="Heading 1 2 4 5 3 2 2 3 2" xfId="34990" xr:uid="{00000000-0005-0000-0000-0000FE860000}"/>
    <cellStyle name="Heading 1 2 4 5 3 2 2 4" xfId="34991" xr:uid="{00000000-0005-0000-0000-0000FF860000}"/>
    <cellStyle name="Heading 1 2 4 5 3 2 3" xfId="34992" xr:uid="{00000000-0005-0000-0000-000000870000}"/>
    <cellStyle name="Heading 1 2 4 5 3 2 3 2" xfId="34993" xr:uid="{00000000-0005-0000-0000-000001870000}"/>
    <cellStyle name="Heading 1 2 4 5 3 2 3 2 2" xfId="34994" xr:uid="{00000000-0005-0000-0000-000002870000}"/>
    <cellStyle name="Heading 1 2 4 5 3 2 4" xfId="34995" xr:uid="{00000000-0005-0000-0000-000003870000}"/>
    <cellStyle name="Heading 1 2 4 5 3 2 5" xfId="34996" xr:uid="{00000000-0005-0000-0000-000004870000}"/>
    <cellStyle name="Heading 1 2 4 5 3 2 6" xfId="34997" xr:uid="{00000000-0005-0000-0000-000005870000}"/>
    <cellStyle name="Heading 1 2 4 5 3 2 7" xfId="34998" xr:uid="{00000000-0005-0000-0000-000006870000}"/>
    <cellStyle name="Heading 1 2 4 5 3 3" xfId="34999" xr:uid="{00000000-0005-0000-0000-000007870000}"/>
    <cellStyle name="Heading 1 2 4 5 3 3 2" xfId="35000" xr:uid="{00000000-0005-0000-0000-000008870000}"/>
    <cellStyle name="Heading 1 2 4 5 3 3 3" xfId="35001" xr:uid="{00000000-0005-0000-0000-000009870000}"/>
    <cellStyle name="Heading 1 2 4 5 3 3 3 2" xfId="35002" xr:uid="{00000000-0005-0000-0000-00000A870000}"/>
    <cellStyle name="Heading 1 2 4 5 3 3 4" xfId="35003" xr:uid="{00000000-0005-0000-0000-00000B870000}"/>
    <cellStyle name="Heading 1 2 4 5 3 4" xfId="35004" xr:uid="{00000000-0005-0000-0000-00000C870000}"/>
    <cellStyle name="Heading 1 2 4 5 3 4 2" xfId="35005" xr:uid="{00000000-0005-0000-0000-00000D870000}"/>
    <cellStyle name="Heading 1 2 4 5 3 4 2 2" xfId="35006" xr:uid="{00000000-0005-0000-0000-00000E870000}"/>
    <cellStyle name="Heading 1 2 4 5 3 5" xfId="35007" xr:uid="{00000000-0005-0000-0000-00000F870000}"/>
    <cellStyle name="Heading 1 2 4 5 3 6" xfId="35008" xr:uid="{00000000-0005-0000-0000-000010870000}"/>
    <cellStyle name="Heading 1 2 4 5 3 7" xfId="35009" xr:uid="{00000000-0005-0000-0000-000011870000}"/>
    <cellStyle name="Heading 1 2 4 5 3 8" xfId="35010" xr:uid="{00000000-0005-0000-0000-000012870000}"/>
    <cellStyle name="Heading 1 2 4 5 4" xfId="35011" xr:uid="{00000000-0005-0000-0000-000013870000}"/>
    <cellStyle name="Heading 1 2 4 5 4 2" xfId="35012" xr:uid="{00000000-0005-0000-0000-000014870000}"/>
    <cellStyle name="Heading 1 2 4 5 4 2 2" xfId="35013" xr:uid="{00000000-0005-0000-0000-000015870000}"/>
    <cellStyle name="Heading 1 2 4 5 4 2 3" xfId="35014" xr:uid="{00000000-0005-0000-0000-000016870000}"/>
    <cellStyle name="Heading 1 2 4 5 4 2 3 2" xfId="35015" xr:uid="{00000000-0005-0000-0000-000017870000}"/>
    <cellStyle name="Heading 1 2 4 5 4 2 4" xfId="35016" xr:uid="{00000000-0005-0000-0000-000018870000}"/>
    <cellStyle name="Heading 1 2 4 5 4 3" xfId="35017" xr:uid="{00000000-0005-0000-0000-000019870000}"/>
    <cellStyle name="Heading 1 2 4 5 4 3 2" xfId="35018" xr:uid="{00000000-0005-0000-0000-00001A870000}"/>
    <cellStyle name="Heading 1 2 4 5 4 3 2 2" xfId="35019" xr:uid="{00000000-0005-0000-0000-00001B870000}"/>
    <cellStyle name="Heading 1 2 4 5 4 4" xfId="35020" xr:uid="{00000000-0005-0000-0000-00001C870000}"/>
    <cellStyle name="Heading 1 2 4 5 4 5" xfId="35021" xr:uid="{00000000-0005-0000-0000-00001D870000}"/>
    <cellStyle name="Heading 1 2 4 5 4 6" xfId="35022" xr:uid="{00000000-0005-0000-0000-00001E870000}"/>
    <cellStyle name="Heading 1 2 4 5 4 7" xfId="35023" xr:uid="{00000000-0005-0000-0000-00001F870000}"/>
    <cellStyle name="Heading 1 2 4 5 5" xfId="35024" xr:uid="{00000000-0005-0000-0000-000020870000}"/>
    <cellStyle name="Heading 1 2 4 5 5 2" xfId="35025" xr:uid="{00000000-0005-0000-0000-000021870000}"/>
    <cellStyle name="Heading 1 2 4 5 5 3" xfId="35026" xr:uid="{00000000-0005-0000-0000-000022870000}"/>
    <cellStyle name="Heading 1 2 4 5 5 3 2" xfId="35027" xr:uid="{00000000-0005-0000-0000-000023870000}"/>
    <cellStyle name="Heading 1 2 4 5 6" xfId="35028" xr:uid="{00000000-0005-0000-0000-000024870000}"/>
    <cellStyle name="Heading 1 2 4 5 7" xfId="35029" xr:uid="{00000000-0005-0000-0000-000025870000}"/>
    <cellStyle name="Heading 1 2 4 5 8" xfId="35030" xr:uid="{00000000-0005-0000-0000-000026870000}"/>
    <cellStyle name="Heading 1 2 4 5 9" xfId="35031" xr:uid="{00000000-0005-0000-0000-000027870000}"/>
    <cellStyle name="Heading 1 2 4 6" xfId="35032" xr:uid="{00000000-0005-0000-0000-000028870000}"/>
    <cellStyle name="Heading 1 2 4 6 2" xfId="35033" xr:uid="{00000000-0005-0000-0000-000029870000}"/>
    <cellStyle name="Heading 1 2 4 6 2 2" xfId="35034" xr:uid="{00000000-0005-0000-0000-00002A870000}"/>
    <cellStyle name="Heading 1 2 4 6 2 2 2" xfId="35035" xr:uid="{00000000-0005-0000-0000-00002B870000}"/>
    <cellStyle name="Heading 1 2 4 6 2 2 3" xfId="35036" xr:uid="{00000000-0005-0000-0000-00002C870000}"/>
    <cellStyle name="Heading 1 2 4 6 2 2 3 2" xfId="35037" xr:uid="{00000000-0005-0000-0000-00002D870000}"/>
    <cellStyle name="Heading 1 2 4 6 2 2 4" xfId="35038" xr:uid="{00000000-0005-0000-0000-00002E870000}"/>
    <cellStyle name="Heading 1 2 4 6 2 3" xfId="35039" xr:uid="{00000000-0005-0000-0000-00002F870000}"/>
    <cellStyle name="Heading 1 2 4 6 2 3 2" xfId="35040" xr:uid="{00000000-0005-0000-0000-000030870000}"/>
    <cellStyle name="Heading 1 2 4 6 2 3 2 2" xfId="35041" xr:uid="{00000000-0005-0000-0000-000031870000}"/>
    <cellStyle name="Heading 1 2 4 6 2 4" xfId="35042" xr:uid="{00000000-0005-0000-0000-000032870000}"/>
    <cellStyle name="Heading 1 2 4 6 2 5" xfId="35043" xr:uid="{00000000-0005-0000-0000-000033870000}"/>
    <cellStyle name="Heading 1 2 4 6 2 6" xfId="35044" xr:uid="{00000000-0005-0000-0000-000034870000}"/>
    <cellStyle name="Heading 1 2 4 6 2 7" xfId="35045" xr:uid="{00000000-0005-0000-0000-000035870000}"/>
    <cellStyle name="Heading 1 2 4 6 3" xfId="35046" xr:uid="{00000000-0005-0000-0000-000036870000}"/>
    <cellStyle name="Heading 1 2 4 6 3 2" xfId="35047" xr:uid="{00000000-0005-0000-0000-000037870000}"/>
    <cellStyle name="Heading 1 2 4 6 3 3" xfId="35048" xr:uid="{00000000-0005-0000-0000-000038870000}"/>
    <cellStyle name="Heading 1 2 4 6 3 3 2" xfId="35049" xr:uid="{00000000-0005-0000-0000-000039870000}"/>
    <cellStyle name="Heading 1 2 4 6 3 4" xfId="35050" xr:uid="{00000000-0005-0000-0000-00003A870000}"/>
    <cellStyle name="Heading 1 2 4 6 4" xfId="35051" xr:uid="{00000000-0005-0000-0000-00003B870000}"/>
    <cellStyle name="Heading 1 2 4 6 4 2" xfId="35052" xr:uid="{00000000-0005-0000-0000-00003C870000}"/>
    <cellStyle name="Heading 1 2 4 6 4 2 2" xfId="35053" xr:uid="{00000000-0005-0000-0000-00003D870000}"/>
    <cellStyle name="Heading 1 2 4 6 5" xfId="35054" xr:uid="{00000000-0005-0000-0000-00003E870000}"/>
    <cellStyle name="Heading 1 2 4 6 6" xfId="35055" xr:uid="{00000000-0005-0000-0000-00003F870000}"/>
    <cellStyle name="Heading 1 2 4 6 7" xfId="35056" xr:uid="{00000000-0005-0000-0000-000040870000}"/>
    <cellStyle name="Heading 1 2 4 6 8" xfId="35057" xr:uid="{00000000-0005-0000-0000-000041870000}"/>
    <cellStyle name="Heading 1 2 4 7" xfId="35058" xr:uid="{00000000-0005-0000-0000-000042870000}"/>
    <cellStyle name="Heading 1 2 4 7 2" xfId="35059" xr:uid="{00000000-0005-0000-0000-000043870000}"/>
    <cellStyle name="Heading 1 2 4 7 2 2" xfId="35060" xr:uid="{00000000-0005-0000-0000-000044870000}"/>
    <cellStyle name="Heading 1 2 4 7 2 3" xfId="35061" xr:uid="{00000000-0005-0000-0000-000045870000}"/>
    <cellStyle name="Heading 1 2 4 7 2 3 2" xfId="35062" xr:uid="{00000000-0005-0000-0000-000046870000}"/>
    <cellStyle name="Heading 1 2 4 7 2 4" xfId="35063" xr:uid="{00000000-0005-0000-0000-000047870000}"/>
    <cellStyle name="Heading 1 2 4 7 3" xfId="35064" xr:uid="{00000000-0005-0000-0000-000048870000}"/>
    <cellStyle name="Heading 1 2 4 7 3 2" xfId="35065" xr:uid="{00000000-0005-0000-0000-000049870000}"/>
    <cellStyle name="Heading 1 2 4 7 3 2 2" xfId="35066" xr:uid="{00000000-0005-0000-0000-00004A870000}"/>
    <cellStyle name="Heading 1 2 4 7 4" xfId="35067" xr:uid="{00000000-0005-0000-0000-00004B870000}"/>
    <cellStyle name="Heading 1 2 4 7 5" xfId="35068" xr:uid="{00000000-0005-0000-0000-00004C870000}"/>
    <cellStyle name="Heading 1 2 4 7 6" xfId="35069" xr:uid="{00000000-0005-0000-0000-00004D870000}"/>
    <cellStyle name="Heading 1 2 4 7 7" xfId="35070" xr:uid="{00000000-0005-0000-0000-00004E870000}"/>
    <cellStyle name="Heading 1 2 4 8" xfId="35071" xr:uid="{00000000-0005-0000-0000-00004F870000}"/>
    <cellStyle name="Heading 1 2 4 8 2" xfId="35072" xr:uid="{00000000-0005-0000-0000-000050870000}"/>
    <cellStyle name="Heading 1 2 4 8 3" xfId="35073" xr:uid="{00000000-0005-0000-0000-000051870000}"/>
    <cellStyle name="Heading 1 2 4 8 3 2" xfId="35074" xr:uid="{00000000-0005-0000-0000-000052870000}"/>
    <cellStyle name="Heading 1 2 4 9" xfId="35075" xr:uid="{00000000-0005-0000-0000-000053870000}"/>
    <cellStyle name="Heading 1 2 5" xfId="196" xr:uid="{00000000-0005-0000-0000-000054870000}"/>
    <cellStyle name="Heading 1 2 5 10" xfId="35076" xr:uid="{00000000-0005-0000-0000-000055870000}"/>
    <cellStyle name="Heading 1 2 5 11" xfId="35077" xr:uid="{00000000-0005-0000-0000-000056870000}"/>
    <cellStyle name="Heading 1 2 5 2" xfId="35078" xr:uid="{00000000-0005-0000-0000-000057870000}"/>
    <cellStyle name="Heading 1 2 5 2 2" xfId="35079" xr:uid="{00000000-0005-0000-0000-000058870000}"/>
    <cellStyle name="Heading 1 2 5 2 2 2" xfId="35080" xr:uid="{00000000-0005-0000-0000-000059870000}"/>
    <cellStyle name="Heading 1 2 5 2 2 2 2" xfId="35081" xr:uid="{00000000-0005-0000-0000-00005A870000}"/>
    <cellStyle name="Heading 1 2 5 2 2 2 2 2" xfId="35082" xr:uid="{00000000-0005-0000-0000-00005B870000}"/>
    <cellStyle name="Heading 1 2 5 2 2 2 2 2 2" xfId="35083" xr:uid="{00000000-0005-0000-0000-00005C870000}"/>
    <cellStyle name="Heading 1 2 5 2 2 2 2 2 3" xfId="35084" xr:uid="{00000000-0005-0000-0000-00005D870000}"/>
    <cellStyle name="Heading 1 2 5 2 2 2 2 2 3 2" xfId="35085" xr:uid="{00000000-0005-0000-0000-00005E870000}"/>
    <cellStyle name="Heading 1 2 5 2 2 2 2 2 4" xfId="35086" xr:uid="{00000000-0005-0000-0000-00005F870000}"/>
    <cellStyle name="Heading 1 2 5 2 2 2 2 3" xfId="35087" xr:uid="{00000000-0005-0000-0000-000060870000}"/>
    <cellStyle name="Heading 1 2 5 2 2 2 2 3 2" xfId="35088" xr:uid="{00000000-0005-0000-0000-000061870000}"/>
    <cellStyle name="Heading 1 2 5 2 2 2 2 3 2 2" xfId="35089" xr:uid="{00000000-0005-0000-0000-000062870000}"/>
    <cellStyle name="Heading 1 2 5 2 2 2 2 4" xfId="35090" xr:uid="{00000000-0005-0000-0000-000063870000}"/>
    <cellStyle name="Heading 1 2 5 2 2 2 2 5" xfId="35091" xr:uid="{00000000-0005-0000-0000-000064870000}"/>
    <cellStyle name="Heading 1 2 5 2 2 2 2 6" xfId="35092" xr:uid="{00000000-0005-0000-0000-000065870000}"/>
    <cellStyle name="Heading 1 2 5 2 2 2 2 7" xfId="35093" xr:uid="{00000000-0005-0000-0000-000066870000}"/>
    <cellStyle name="Heading 1 2 5 2 2 2 3" xfId="35094" xr:uid="{00000000-0005-0000-0000-000067870000}"/>
    <cellStyle name="Heading 1 2 5 2 2 2 3 2" xfId="35095" xr:uid="{00000000-0005-0000-0000-000068870000}"/>
    <cellStyle name="Heading 1 2 5 2 2 2 3 3" xfId="35096" xr:uid="{00000000-0005-0000-0000-000069870000}"/>
    <cellStyle name="Heading 1 2 5 2 2 2 3 3 2" xfId="35097" xr:uid="{00000000-0005-0000-0000-00006A870000}"/>
    <cellStyle name="Heading 1 2 5 2 2 2 3 4" xfId="35098" xr:uid="{00000000-0005-0000-0000-00006B870000}"/>
    <cellStyle name="Heading 1 2 5 2 2 2 4" xfId="35099" xr:uid="{00000000-0005-0000-0000-00006C870000}"/>
    <cellStyle name="Heading 1 2 5 2 2 2 4 2" xfId="35100" xr:uid="{00000000-0005-0000-0000-00006D870000}"/>
    <cellStyle name="Heading 1 2 5 2 2 2 4 2 2" xfId="35101" xr:uid="{00000000-0005-0000-0000-00006E870000}"/>
    <cellStyle name="Heading 1 2 5 2 2 2 5" xfId="35102" xr:uid="{00000000-0005-0000-0000-00006F870000}"/>
    <cellStyle name="Heading 1 2 5 2 2 2 6" xfId="35103" xr:uid="{00000000-0005-0000-0000-000070870000}"/>
    <cellStyle name="Heading 1 2 5 2 2 2 7" xfId="35104" xr:uid="{00000000-0005-0000-0000-000071870000}"/>
    <cellStyle name="Heading 1 2 5 2 2 2 8" xfId="35105" xr:uid="{00000000-0005-0000-0000-000072870000}"/>
    <cellStyle name="Heading 1 2 5 2 2 3" xfId="35106" xr:uid="{00000000-0005-0000-0000-000073870000}"/>
    <cellStyle name="Heading 1 2 5 2 2 3 2" xfId="35107" xr:uid="{00000000-0005-0000-0000-000074870000}"/>
    <cellStyle name="Heading 1 2 5 2 2 3 2 2" xfId="35108" xr:uid="{00000000-0005-0000-0000-000075870000}"/>
    <cellStyle name="Heading 1 2 5 2 2 3 2 3" xfId="35109" xr:uid="{00000000-0005-0000-0000-000076870000}"/>
    <cellStyle name="Heading 1 2 5 2 2 3 2 3 2" xfId="35110" xr:uid="{00000000-0005-0000-0000-000077870000}"/>
    <cellStyle name="Heading 1 2 5 2 2 3 2 4" xfId="35111" xr:uid="{00000000-0005-0000-0000-000078870000}"/>
    <cellStyle name="Heading 1 2 5 2 2 3 3" xfId="35112" xr:uid="{00000000-0005-0000-0000-000079870000}"/>
    <cellStyle name="Heading 1 2 5 2 2 3 3 2" xfId="35113" xr:uid="{00000000-0005-0000-0000-00007A870000}"/>
    <cellStyle name="Heading 1 2 5 2 2 3 3 2 2" xfId="35114" xr:uid="{00000000-0005-0000-0000-00007B870000}"/>
    <cellStyle name="Heading 1 2 5 2 2 3 4" xfId="35115" xr:uid="{00000000-0005-0000-0000-00007C870000}"/>
    <cellStyle name="Heading 1 2 5 2 2 3 5" xfId="35116" xr:uid="{00000000-0005-0000-0000-00007D870000}"/>
    <cellStyle name="Heading 1 2 5 2 2 3 6" xfId="35117" xr:uid="{00000000-0005-0000-0000-00007E870000}"/>
    <cellStyle name="Heading 1 2 5 2 2 3 7" xfId="35118" xr:uid="{00000000-0005-0000-0000-00007F870000}"/>
    <cellStyle name="Heading 1 2 5 2 2 4" xfId="35119" xr:uid="{00000000-0005-0000-0000-000080870000}"/>
    <cellStyle name="Heading 1 2 5 2 2 4 2" xfId="35120" xr:uid="{00000000-0005-0000-0000-000081870000}"/>
    <cellStyle name="Heading 1 2 5 2 2 4 3" xfId="35121" xr:uid="{00000000-0005-0000-0000-000082870000}"/>
    <cellStyle name="Heading 1 2 5 2 2 4 3 2" xfId="35122" xr:uid="{00000000-0005-0000-0000-000083870000}"/>
    <cellStyle name="Heading 1 2 5 2 2 5" xfId="35123" xr:uid="{00000000-0005-0000-0000-000084870000}"/>
    <cellStyle name="Heading 1 2 5 2 3" xfId="35124" xr:uid="{00000000-0005-0000-0000-000085870000}"/>
    <cellStyle name="Heading 1 2 5 2 3 2" xfId="35125" xr:uid="{00000000-0005-0000-0000-000086870000}"/>
    <cellStyle name="Heading 1 2 5 2 3 2 2" xfId="35126" xr:uid="{00000000-0005-0000-0000-000087870000}"/>
    <cellStyle name="Heading 1 2 5 2 3 2 2 2" xfId="35127" xr:uid="{00000000-0005-0000-0000-000088870000}"/>
    <cellStyle name="Heading 1 2 5 2 3 2 2 3" xfId="35128" xr:uid="{00000000-0005-0000-0000-000089870000}"/>
    <cellStyle name="Heading 1 2 5 2 3 2 2 3 2" xfId="35129" xr:uid="{00000000-0005-0000-0000-00008A870000}"/>
    <cellStyle name="Heading 1 2 5 2 3 2 2 4" xfId="35130" xr:uid="{00000000-0005-0000-0000-00008B870000}"/>
    <cellStyle name="Heading 1 2 5 2 3 2 3" xfId="35131" xr:uid="{00000000-0005-0000-0000-00008C870000}"/>
    <cellStyle name="Heading 1 2 5 2 3 2 3 2" xfId="35132" xr:uid="{00000000-0005-0000-0000-00008D870000}"/>
    <cellStyle name="Heading 1 2 5 2 3 2 3 2 2" xfId="35133" xr:uid="{00000000-0005-0000-0000-00008E870000}"/>
    <cellStyle name="Heading 1 2 5 2 3 2 4" xfId="35134" xr:uid="{00000000-0005-0000-0000-00008F870000}"/>
    <cellStyle name="Heading 1 2 5 2 3 2 5" xfId="35135" xr:uid="{00000000-0005-0000-0000-000090870000}"/>
    <cellStyle name="Heading 1 2 5 2 3 2 6" xfId="35136" xr:uid="{00000000-0005-0000-0000-000091870000}"/>
    <cellStyle name="Heading 1 2 5 2 3 2 7" xfId="35137" xr:uid="{00000000-0005-0000-0000-000092870000}"/>
    <cellStyle name="Heading 1 2 5 2 3 3" xfId="35138" xr:uid="{00000000-0005-0000-0000-000093870000}"/>
    <cellStyle name="Heading 1 2 5 2 3 3 2" xfId="35139" xr:uid="{00000000-0005-0000-0000-000094870000}"/>
    <cellStyle name="Heading 1 2 5 2 3 3 3" xfId="35140" xr:uid="{00000000-0005-0000-0000-000095870000}"/>
    <cellStyle name="Heading 1 2 5 2 3 3 3 2" xfId="35141" xr:uid="{00000000-0005-0000-0000-000096870000}"/>
    <cellStyle name="Heading 1 2 5 2 3 3 4" xfId="35142" xr:uid="{00000000-0005-0000-0000-000097870000}"/>
    <cellStyle name="Heading 1 2 5 2 3 4" xfId="35143" xr:uid="{00000000-0005-0000-0000-000098870000}"/>
    <cellStyle name="Heading 1 2 5 2 3 4 2" xfId="35144" xr:uid="{00000000-0005-0000-0000-000099870000}"/>
    <cellStyle name="Heading 1 2 5 2 3 4 2 2" xfId="35145" xr:uid="{00000000-0005-0000-0000-00009A870000}"/>
    <cellStyle name="Heading 1 2 5 2 3 5" xfId="35146" xr:uid="{00000000-0005-0000-0000-00009B870000}"/>
    <cellStyle name="Heading 1 2 5 2 3 6" xfId="35147" xr:uid="{00000000-0005-0000-0000-00009C870000}"/>
    <cellStyle name="Heading 1 2 5 2 3 7" xfId="35148" xr:uid="{00000000-0005-0000-0000-00009D870000}"/>
    <cellStyle name="Heading 1 2 5 2 3 8" xfId="35149" xr:uid="{00000000-0005-0000-0000-00009E870000}"/>
    <cellStyle name="Heading 1 2 5 2 4" xfId="35150" xr:uid="{00000000-0005-0000-0000-00009F870000}"/>
    <cellStyle name="Heading 1 2 5 2 4 2" xfId="35151" xr:uid="{00000000-0005-0000-0000-0000A0870000}"/>
    <cellStyle name="Heading 1 2 5 2 4 2 2" xfId="35152" xr:uid="{00000000-0005-0000-0000-0000A1870000}"/>
    <cellStyle name="Heading 1 2 5 2 4 2 3" xfId="35153" xr:uid="{00000000-0005-0000-0000-0000A2870000}"/>
    <cellStyle name="Heading 1 2 5 2 4 2 3 2" xfId="35154" xr:uid="{00000000-0005-0000-0000-0000A3870000}"/>
    <cellStyle name="Heading 1 2 5 2 4 2 4" xfId="35155" xr:uid="{00000000-0005-0000-0000-0000A4870000}"/>
    <cellStyle name="Heading 1 2 5 2 4 3" xfId="35156" xr:uid="{00000000-0005-0000-0000-0000A5870000}"/>
    <cellStyle name="Heading 1 2 5 2 4 3 2" xfId="35157" xr:uid="{00000000-0005-0000-0000-0000A6870000}"/>
    <cellStyle name="Heading 1 2 5 2 4 3 2 2" xfId="35158" xr:uid="{00000000-0005-0000-0000-0000A7870000}"/>
    <cellStyle name="Heading 1 2 5 2 4 4" xfId="35159" xr:uid="{00000000-0005-0000-0000-0000A8870000}"/>
    <cellStyle name="Heading 1 2 5 2 4 5" xfId="35160" xr:uid="{00000000-0005-0000-0000-0000A9870000}"/>
    <cellStyle name="Heading 1 2 5 2 4 6" xfId="35161" xr:uid="{00000000-0005-0000-0000-0000AA870000}"/>
    <cellStyle name="Heading 1 2 5 2 4 7" xfId="35162" xr:uid="{00000000-0005-0000-0000-0000AB870000}"/>
    <cellStyle name="Heading 1 2 5 2 5" xfId="35163" xr:uid="{00000000-0005-0000-0000-0000AC870000}"/>
    <cellStyle name="Heading 1 2 5 2 5 2" xfId="35164" xr:uid="{00000000-0005-0000-0000-0000AD870000}"/>
    <cellStyle name="Heading 1 2 5 2 5 3" xfId="35165" xr:uid="{00000000-0005-0000-0000-0000AE870000}"/>
    <cellStyle name="Heading 1 2 5 2 5 3 2" xfId="35166" xr:uid="{00000000-0005-0000-0000-0000AF870000}"/>
    <cellStyle name="Heading 1 2 5 2 6" xfId="35167" xr:uid="{00000000-0005-0000-0000-0000B0870000}"/>
    <cellStyle name="Heading 1 2 5 2 7" xfId="35168" xr:uid="{00000000-0005-0000-0000-0000B1870000}"/>
    <cellStyle name="Heading 1 2 5 2 8" xfId="35169" xr:uid="{00000000-0005-0000-0000-0000B2870000}"/>
    <cellStyle name="Heading 1 2 5 2 9" xfId="35170" xr:uid="{00000000-0005-0000-0000-0000B3870000}"/>
    <cellStyle name="Heading 1 2 5 3" xfId="35171" xr:uid="{00000000-0005-0000-0000-0000B4870000}"/>
    <cellStyle name="Heading 1 2 5 3 2" xfId="35172" xr:uid="{00000000-0005-0000-0000-0000B5870000}"/>
    <cellStyle name="Heading 1 2 5 3 2 2" xfId="35173" xr:uid="{00000000-0005-0000-0000-0000B6870000}"/>
    <cellStyle name="Heading 1 2 5 3 2 2 2" xfId="35174" xr:uid="{00000000-0005-0000-0000-0000B7870000}"/>
    <cellStyle name="Heading 1 2 5 3 2 2 2 2" xfId="35175" xr:uid="{00000000-0005-0000-0000-0000B8870000}"/>
    <cellStyle name="Heading 1 2 5 3 2 2 2 3" xfId="35176" xr:uid="{00000000-0005-0000-0000-0000B9870000}"/>
    <cellStyle name="Heading 1 2 5 3 2 2 2 3 2" xfId="35177" xr:uid="{00000000-0005-0000-0000-0000BA870000}"/>
    <cellStyle name="Heading 1 2 5 3 2 2 2 4" xfId="35178" xr:uid="{00000000-0005-0000-0000-0000BB870000}"/>
    <cellStyle name="Heading 1 2 5 3 2 2 3" xfId="35179" xr:uid="{00000000-0005-0000-0000-0000BC870000}"/>
    <cellStyle name="Heading 1 2 5 3 2 2 3 2" xfId="35180" xr:uid="{00000000-0005-0000-0000-0000BD870000}"/>
    <cellStyle name="Heading 1 2 5 3 2 2 3 2 2" xfId="35181" xr:uid="{00000000-0005-0000-0000-0000BE870000}"/>
    <cellStyle name="Heading 1 2 5 3 2 2 4" xfId="35182" xr:uid="{00000000-0005-0000-0000-0000BF870000}"/>
    <cellStyle name="Heading 1 2 5 3 2 2 5" xfId="35183" xr:uid="{00000000-0005-0000-0000-0000C0870000}"/>
    <cellStyle name="Heading 1 2 5 3 2 2 6" xfId="35184" xr:uid="{00000000-0005-0000-0000-0000C1870000}"/>
    <cellStyle name="Heading 1 2 5 3 2 2 7" xfId="35185" xr:uid="{00000000-0005-0000-0000-0000C2870000}"/>
    <cellStyle name="Heading 1 2 5 3 2 3" xfId="35186" xr:uid="{00000000-0005-0000-0000-0000C3870000}"/>
    <cellStyle name="Heading 1 2 5 3 2 3 2" xfId="35187" xr:uid="{00000000-0005-0000-0000-0000C4870000}"/>
    <cellStyle name="Heading 1 2 5 3 2 3 3" xfId="35188" xr:uid="{00000000-0005-0000-0000-0000C5870000}"/>
    <cellStyle name="Heading 1 2 5 3 2 3 3 2" xfId="35189" xr:uid="{00000000-0005-0000-0000-0000C6870000}"/>
    <cellStyle name="Heading 1 2 5 3 2 3 4" xfId="35190" xr:uid="{00000000-0005-0000-0000-0000C7870000}"/>
    <cellStyle name="Heading 1 2 5 3 2 4" xfId="35191" xr:uid="{00000000-0005-0000-0000-0000C8870000}"/>
    <cellStyle name="Heading 1 2 5 3 2 4 2" xfId="35192" xr:uid="{00000000-0005-0000-0000-0000C9870000}"/>
    <cellStyle name="Heading 1 2 5 3 2 4 2 2" xfId="35193" xr:uid="{00000000-0005-0000-0000-0000CA870000}"/>
    <cellStyle name="Heading 1 2 5 3 2 5" xfId="35194" xr:uid="{00000000-0005-0000-0000-0000CB870000}"/>
    <cellStyle name="Heading 1 2 5 3 2 6" xfId="35195" xr:uid="{00000000-0005-0000-0000-0000CC870000}"/>
    <cellStyle name="Heading 1 2 5 3 2 7" xfId="35196" xr:uid="{00000000-0005-0000-0000-0000CD870000}"/>
    <cellStyle name="Heading 1 2 5 3 2 8" xfId="35197" xr:uid="{00000000-0005-0000-0000-0000CE870000}"/>
    <cellStyle name="Heading 1 2 5 3 3" xfId="35198" xr:uid="{00000000-0005-0000-0000-0000CF870000}"/>
    <cellStyle name="Heading 1 2 5 3 3 2" xfId="35199" xr:uid="{00000000-0005-0000-0000-0000D0870000}"/>
    <cellStyle name="Heading 1 2 5 3 3 2 2" xfId="35200" xr:uid="{00000000-0005-0000-0000-0000D1870000}"/>
    <cellStyle name="Heading 1 2 5 3 3 2 3" xfId="35201" xr:uid="{00000000-0005-0000-0000-0000D2870000}"/>
    <cellStyle name="Heading 1 2 5 3 3 2 3 2" xfId="35202" xr:uid="{00000000-0005-0000-0000-0000D3870000}"/>
    <cellStyle name="Heading 1 2 5 3 3 2 4" xfId="35203" xr:uid="{00000000-0005-0000-0000-0000D4870000}"/>
    <cellStyle name="Heading 1 2 5 3 3 3" xfId="35204" xr:uid="{00000000-0005-0000-0000-0000D5870000}"/>
    <cellStyle name="Heading 1 2 5 3 3 3 2" xfId="35205" xr:uid="{00000000-0005-0000-0000-0000D6870000}"/>
    <cellStyle name="Heading 1 2 5 3 3 3 2 2" xfId="35206" xr:uid="{00000000-0005-0000-0000-0000D7870000}"/>
    <cellStyle name="Heading 1 2 5 3 3 4" xfId="35207" xr:uid="{00000000-0005-0000-0000-0000D8870000}"/>
    <cellStyle name="Heading 1 2 5 3 3 5" xfId="35208" xr:uid="{00000000-0005-0000-0000-0000D9870000}"/>
    <cellStyle name="Heading 1 2 5 3 3 6" xfId="35209" xr:uid="{00000000-0005-0000-0000-0000DA870000}"/>
    <cellStyle name="Heading 1 2 5 3 3 7" xfId="35210" xr:uid="{00000000-0005-0000-0000-0000DB870000}"/>
    <cellStyle name="Heading 1 2 5 3 4" xfId="35211" xr:uid="{00000000-0005-0000-0000-0000DC870000}"/>
    <cellStyle name="Heading 1 2 5 3 4 2" xfId="35212" xr:uid="{00000000-0005-0000-0000-0000DD870000}"/>
    <cellStyle name="Heading 1 2 5 3 4 3" xfId="35213" xr:uid="{00000000-0005-0000-0000-0000DE870000}"/>
    <cellStyle name="Heading 1 2 5 3 4 3 2" xfId="35214" xr:uid="{00000000-0005-0000-0000-0000DF870000}"/>
    <cellStyle name="Heading 1 2 5 3 5" xfId="35215" xr:uid="{00000000-0005-0000-0000-0000E0870000}"/>
    <cellStyle name="Heading 1 2 5 4" xfId="35216" xr:uid="{00000000-0005-0000-0000-0000E1870000}"/>
    <cellStyle name="Heading 1 2 5 4 2" xfId="35217" xr:uid="{00000000-0005-0000-0000-0000E2870000}"/>
    <cellStyle name="Heading 1 2 5 4 2 2" xfId="35218" xr:uid="{00000000-0005-0000-0000-0000E3870000}"/>
    <cellStyle name="Heading 1 2 5 4 2 2 2" xfId="35219" xr:uid="{00000000-0005-0000-0000-0000E4870000}"/>
    <cellStyle name="Heading 1 2 5 4 2 2 2 2" xfId="35220" xr:uid="{00000000-0005-0000-0000-0000E5870000}"/>
    <cellStyle name="Heading 1 2 5 4 2 2 2 2 2" xfId="35221" xr:uid="{00000000-0005-0000-0000-0000E6870000}"/>
    <cellStyle name="Heading 1 2 5 4 2 2 2 2 3" xfId="35222" xr:uid="{00000000-0005-0000-0000-0000E7870000}"/>
    <cellStyle name="Heading 1 2 5 4 2 2 2 2 3 2" xfId="35223" xr:uid="{00000000-0005-0000-0000-0000E8870000}"/>
    <cellStyle name="Heading 1 2 5 4 2 2 2 2 4" xfId="35224" xr:uid="{00000000-0005-0000-0000-0000E9870000}"/>
    <cellStyle name="Heading 1 2 5 4 2 2 2 3" xfId="35225" xr:uid="{00000000-0005-0000-0000-0000EA870000}"/>
    <cellStyle name="Heading 1 2 5 4 2 2 2 3 2" xfId="35226" xr:uid="{00000000-0005-0000-0000-0000EB870000}"/>
    <cellStyle name="Heading 1 2 5 4 2 2 2 3 2 2" xfId="35227" xr:uid="{00000000-0005-0000-0000-0000EC870000}"/>
    <cellStyle name="Heading 1 2 5 4 2 2 2 4" xfId="35228" xr:uid="{00000000-0005-0000-0000-0000ED870000}"/>
    <cellStyle name="Heading 1 2 5 4 2 2 2 5" xfId="35229" xr:uid="{00000000-0005-0000-0000-0000EE870000}"/>
    <cellStyle name="Heading 1 2 5 4 2 2 2 6" xfId="35230" xr:uid="{00000000-0005-0000-0000-0000EF870000}"/>
    <cellStyle name="Heading 1 2 5 4 2 2 2 7" xfId="35231" xr:uid="{00000000-0005-0000-0000-0000F0870000}"/>
    <cellStyle name="Heading 1 2 5 4 2 2 3" xfId="35232" xr:uid="{00000000-0005-0000-0000-0000F1870000}"/>
    <cellStyle name="Heading 1 2 5 4 2 2 3 2" xfId="35233" xr:uid="{00000000-0005-0000-0000-0000F2870000}"/>
    <cellStyle name="Heading 1 2 5 4 2 2 3 3" xfId="35234" xr:uid="{00000000-0005-0000-0000-0000F3870000}"/>
    <cellStyle name="Heading 1 2 5 4 2 2 3 3 2" xfId="35235" xr:uid="{00000000-0005-0000-0000-0000F4870000}"/>
    <cellStyle name="Heading 1 2 5 4 2 2 3 4" xfId="35236" xr:uid="{00000000-0005-0000-0000-0000F5870000}"/>
    <cellStyle name="Heading 1 2 5 4 2 2 4" xfId="35237" xr:uid="{00000000-0005-0000-0000-0000F6870000}"/>
    <cellStyle name="Heading 1 2 5 4 2 2 4 2" xfId="35238" xr:uid="{00000000-0005-0000-0000-0000F7870000}"/>
    <cellStyle name="Heading 1 2 5 4 2 2 4 2 2" xfId="35239" xr:uid="{00000000-0005-0000-0000-0000F8870000}"/>
    <cellStyle name="Heading 1 2 5 4 2 2 5" xfId="35240" xr:uid="{00000000-0005-0000-0000-0000F9870000}"/>
    <cellStyle name="Heading 1 2 5 4 2 2 6" xfId="35241" xr:uid="{00000000-0005-0000-0000-0000FA870000}"/>
    <cellStyle name="Heading 1 2 5 4 2 2 7" xfId="35242" xr:uid="{00000000-0005-0000-0000-0000FB870000}"/>
    <cellStyle name="Heading 1 2 5 4 2 2 8" xfId="35243" xr:uid="{00000000-0005-0000-0000-0000FC870000}"/>
    <cellStyle name="Heading 1 2 5 4 2 3" xfId="35244" xr:uid="{00000000-0005-0000-0000-0000FD870000}"/>
    <cellStyle name="Heading 1 2 5 4 2 3 2" xfId="35245" xr:uid="{00000000-0005-0000-0000-0000FE870000}"/>
    <cellStyle name="Heading 1 2 5 4 2 3 2 2" xfId="35246" xr:uid="{00000000-0005-0000-0000-0000FF870000}"/>
    <cellStyle name="Heading 1 2 5 4 2 3 2 3" xfId="35247" xr:uid="{00000000-0005-0000-0000-000000880000}"/>
    <cellStyle name="Heading 1 2 5 4 2 3 2 3 2" xfId="35248" xr:uid="{00000000-0005-0000-0000-000001880000}"/>
    <cellStyle name="Heading 1 2 5 4 2 3 2 4" xfId="35249" xr:uid="{00000000-0005-0000-0000-000002880000}"/>
    <cellStyle name="Heading 1 2 5 4 2 3 3" xfId="35250" xr:uid="{00000000-0005-0000-0000-000003880000}"/>
    <cellStyle name="Heading 1 2 5 4 2 3 3 2" xfId="35251" xr:uid="{00000000-0005-0000-0000-000004880000}"/>
    <cellStyle name="Heading 1 2 5 4 2 3 3 2 2" xfId="35252" xr:uid="{00000000-0005-0000-0000-000005880000}"/>
    <cellStyle name="Heading 1 2 5 4 2 3 4" xfId="35253" xr:uid="{00000000-0005-0000-0000-000006880000}"/>
    <cellStyle name="Heading 1 2 5 4 2 3 5" xfId="35254" xr:uid="{00000000-0005-0000-0000-000007880000}"/>
    <cellStyle name="Heading 1 2 5 4 2 3 6" xfId="35255" xr:uid="{00000000-0005-0000-0000-000008880000}"/>
    <cellStyle name="Heading 1 2 5 4 2 3 7" xfId="35256" xr:uid="{00000000-0005-0000-0000-000009880000}"/>
    <cellStyle name="Heading 1 2 5 4 2 4" xfId="35257" xr:uid="{00000000-0005-0000-0000-00000A880000}"/>
    <cellStyle name="Heading 1 2 5 4 2 4 2" xfId="35258" xr:uid="{00000000-0005-0000-0000-00000B880000}"/>
    <cellStyle name="Heading 1 2 5 4 2 4 3" xfId="35259" xr:uid="{00000000-0005-0000-0000-00000C880000}"/>
    <cellStyle name="Heading 1 2 5 4 2 4 3 2" xfId="35260" xr:uid="{00000000-0005-0000-0000-00000D880000}"/>
    <cellStyle name="Heading 1 2 5 4 2 5" xfId="35261" xr:uid="{00000000-0005-0000-0000-00000E880000}"/>
    <cellStyle name="Heading 1 2 5 4 3" xfId="35262" xr:uid="{00000000-0005-0000-0000-00000F880000}"/>
    <cellStyle name="Heading 1 2 5 4 3 2" xfId="35263" xr:uid="{00000000-0005-0000-0000-000010880000}"/>
    <cellStyle name="Heading 1 2 5 4 3 2 2" xfId="35264" xr:uid="{00000000-0005-0000-0000-000011880000}"/>
    <cellStyle name="Heading 1 2 5 4 3 2 2 2" xfId="35265" xr:uid="{00000000-0005-0000-0000-000012880000}"/>
    <cellStyle name="Heading 1 2 5 4 3 2 2 3" xfId="35266" xr:uid="{00000000-0005-0000-0000-000013880000}"/>
    <cellStyle name="Heading 1 2 5 4 3 2 2 3 2" xfId="35267" xr:uid="{00000000-0005-0000-0000-000014880000}"/>
    <cellStyle name="Heading 1 2 5 4 3 2 2 4" xfId="35268" xr:uid="{00000000-0005-0000-0000-000015880000}"/>
    <cellStyle name="Heading 1 2 5 4 3 2 3" xfId="35269" xr:uid="{00000000-0005-0000-0000-000016880000}"/>
    <cellStyle name="Heading 1 2 5 4 3 2 3 2" xfId="35270" xr:uid="{00000000-0005-0000-0000-000017880000}"/>
    <cellStyle name="Heading 1 2 5 4 3 2 3 2 2" xfId="35271" xr:uid="{00000000-0005-0000-0000-000018880000}"/>
    <cellStyle name="Heading 1 2 5 4 3 2 4" xfId="35272" xr:uid="{00000000-0005-0000-0000-000019880000}"/>
    <cellStyle name="Heading 1 2 5 4 3 2 5" xfId="35273" xr:uid="{00000000-0005-0000-0000-00001A880000}"/>
    <cellStyle name="Heading 1 2 5 4 3 2 6" xfId="35274" xr:uid="{00000000-0005-0000-0000-00001B880000}"/>
    <cellStyle name="Heading 1 2 5 4 3 2 7" xfId="35275" xr:uid="{00000000-0005-0000-0000-00001C880000}"/>
    <cellStyle name="Heading 1 2 5 4 3 3" xfId="35276" xr:uid="{00000000-0005-0000-0000-00001D880000}"/>
    <cellStyle name="Heading 1 2 5 4 3 3 2" xfId="35277" xr:uid="{00000000-0005-0000-0000-00001E880000}"/>
    <cellStyle name="Heading 1 2 5 4 3 3 3" xfId="35278" xr:uid="{00000000-0005-0000-0000-00001F880000}"/>
    <cellStyle name="Heading 1 2 5 4 3 3 3 2" xfId="35279" xr:uid="{00000000-0005-0000-0000-000020880000}"/>
    <cellStyle name="Heading 1 2 5 4 3 3 4" xfId="35280" xr:uid="{00000000-0005-0000-0000-000021880000}"/>
    <cellStyle name="Heading 1 2 5 4 3 4" xfId="35281" xr:uid="{00000000-0005-0000-0000-000022880000}"/>
    <cellStyle name="Heading 1 2 5 4 3 4 2" xfId="35282" xr:uid="{00000000-0005-0000-0000-000023880000}"/>
    <cellStyle name="Heading 1 2 5 4 3 4 2 2" xfId="35283" xr:uid="{00000000-0005-0000-0000-000024880000}"/>
    <cellStyle name="Heading 1 2 5 4 3 5" xfId="35284" xr:uid="{00000000-0005-0000-0000-000025880000}"/>
    <cellStyle name="Heading 1 2 5 4 3 6" xfId="35285" xr:uid="{00000000-0005-0000-0000-000026880000}"/>
    <cellStyle name="Heading 1 2 5 4 3 7" xfId="35286" xr:uid="{00000000-0005-0000-0000-000027880000}"/>
    <cellStyle name="Heading 1 2 5 4 3 8" xfId="35287" xr:uid="{00000000-0005-0000-0000-000028880000}"/>
    <cellStyle name="Heading 1 2 5 4 4" xfId="35288" xr:uid="{00000000-0005-0000-0000-000029880000}"/>
    <cellStyle name="Heading 1 2 5 4 4 2" xfId="35289" xr:uid="{00000000-0005-0000-0000-00002A880000}"/>
    <cellStyle name="Heading 1 2 5 4 4 2 2" xfId="35290" xr:uid="{00000000-0005-0000-0000-00002B880000}"/>
    <cellStyle name="Heading 1 2 5 4 4 2 3" xfId="35291" xr:uid="{00000000-0005-0000-0000-00002C880000}"/>
    <cellStyle name="Heading 1 2 5 4 4 2 3 2" xfId="35292" xr:uid="{00000000-0005-0000-0000-00002D880000}"/>
    <cellStyle name="Heading 1 2 5 4 4 2 4" xfId="35293" xr:uid="{00000000-0005-0000-0000-00002E880000}"/>
    <cellStyle name="Heading 1 2 5 4 4 3" xfId="35294" xr:uid="{00000000-0005-0000-0000-00002F880000}"/>
    <cellStyle name="Heading 1 2 5 4 4 3 2" xfId="35295" xr:uid="{00000000-0005-0000-0000-000030880000}"/>
    <cellStyle name="Heading 1 2 5 4 4 3 2 2" xfId="35296" xr:uid="{00000000-0005-0000-0000-000031880000}"/>
    <cellStyle name="Heading 1 2 5 4 4 4" xfId="35297" xr:uid="{00000000-0005-0000-0000-000032880000}"/>
    <cellStyle name="Heading 1 2 5 4 4 5" xfId="35298" xr:uid="{00000000-0005-0000-0000-000033880000}"/>
    <cellStyle name="Heading 1 2 5 4 4 6" xfId="35299" xr:uid="{00000000-0005-0000-0000-000034880000}"/>
    <cellStyle name="Heading 1 2 5 4 4 7" xfId="35300" xr:uid="{00000000-0005-0000-0000-000035880000}"/>
    <cellStyle name="Heading 1 2 5 4 5" xfId="35301" xr:uid="{00000000-0005-0000-0000-000036880000}"/>
    <cellStyle name="Heading 1 2 5 4 5 2" xfId="35302" xr:uid="{00000000-0005-0000-0000-000037880000}"/>
    <cellStyle name="Heading 1 2 5 4 5 3" xfId="35303" xr:uid="{00000000-0005-0000-0000-000038880000}"/>
    <cellStyle name="Heading 1 2 5 4 5 3 2" xfId="35304" xr:uid="{00000000-0005-0000-0000-000039880000}"/>
    <cellStyle name="Heading 1 2 5 4 6" xfId="35305" xr:uid="{00000000-0005-0000-0000-00003A880000}"/>
    <cellStyle name="Heading 1 2 5 4 7" xfId="35306" xr:uid="{00000000-0005-0000-0000-00003B880000}"/>
    <cellStyle name="Heading 1 2 5 4 8" xfId="35307" xr:uid="{00000000-0005-0000-0000-00003C880000}"/>
    <cellStyle name="Heading 1 2 5 4 9" xfId="35308" xr:uid="{00000000-0005-0000-0000-00003D880000}"/>
    <cellStyle name="Heading 1 2 5 5" xfId="35309" xr:uid="{00000000-0005-0000-0000-00003E880000}"/>
    <cellStyle name="Heading 1 2 5 5 2" xfId="35310" xr:uid="{00000000-0005-0000-0000-00003F880000}"/>
    <cellStyle name="Heading 1 2 5 5 2 2" xfId="35311" xr:uid="{00000000-0005-0000-0000-000040880000}"/>
    <cellStyle name="Heading 1 2 5 5 2 2 2" xfId="35312" xr:uid="{00000000-0005-0000-0000-000041880000}"/>
    <cellStyle name="Heading 1 2 5 5 2 2 3" xfId="35313" xr:uid="{00000000-0005-0000-0000-000042880000}"/>
    <cellStyle name="Heading 1 2 5 5 2 2 3 2" xfId="35314" xr:uid="{00000000-0005-0000-0000-000043880000}"/>
    <cellStyle name="Heading 1 2 5 5 2 2 4" xfId="35315" xr:uid="{00000000-0005-0000-0000-000044880000}"/>
    <cellStyle name="Heading 1 2 5 5 2 3" xfId="35316" xr:uid="{00000000-0005-0000-0000-000045880000}"/>
    <cellStyle name="Heading 1 2 5 5 2 3 2" xfId="35317" xr:uid="{00000000-0005-0000-0000-000046880000}"/>
    <cellStyle name="Heading 1 2 5 5 2 3 2 2" xfId="35318" xr:uid="{00000000-0005-0000-0000-000047880000}"/>
    <cellStyle name="Heading 1 2 5 5 2 4" xfId="35319" xr:uid="{00000000-0005-0000-0000-000048880000}"/>
    <cellStyle name="Heading 1 2 5 5 2 5" xfId="35320" xr:uid="{00000000-0005-0000-0000-000049880000}"/>
    <cellStyle name="Heading 1 2 5 5 2 6" xfId="35321" xr:uid="{00000000-0005-0000-0000-00004A880000}"/>
    <cellStyle name="Heading 1 2 5 5 2 7" xfId="35322" xr:uid="{00000000-0005-0000-0000-00004B880000}"/>
    <cellStyle name="Heading 1 2 5 5 3" xfId="35323" xr:uid="{00000000-0005-0000-0000-00004C880000}"/>
    <cellStyle name="Heading 1 2 5 5 3 2" xfId="35324" xr:uid="{00000000-0005-0000-0000-00004D880000}"/>
    <cellStyle name="Heading 1 2 5 5 3 3" xfId="35325" xr:uid="{00000000-0005-0000-0000-00004E880000}"/>
    <cellStyle name="Heading 1 2 5 5 3 3 2" xfId="35326" xr:uid="{00000000-0005-0000-0000-00004F880000}"/>
    <cellStyle name="Heading 1 2 5 5 3 4" xfId="35327" xr:uid="{00000000-0005-0000-0000-000050880000}"/>
    <cellStyle name="Heading 1 2 5 5 4" xfId="35328" xr:uid="{00000000-0005-0000-0000-000051880000}"/>
    <cellStyle name="Heading 1 2 5 5 4 2" xfId="35329" xr:uid="{00000000-0005-0000-0000-000052880000}"/>
    <cellStyle name="Heading 1 2 5 5 4 2 2" xfId="35330" xr:uid="{00000000-0005-0000-0000-000053880000}"/>
    <cellStyle name="Heading 1 2 5 5 5" xfId="35331" xr:uid="{00000000-0005-0000-0000-000054880000}"/>
    <cellStyle name="Heading 1 2 5 5 6" xfId="35332" xr:uid="{00000000-0005-0000-0000-000055880000}"/>
    <cellStyle name="Heading 1 2 5 5 7" xfId="35333" xr:uid="{00000000-0005-0000-0000-000056880000}"/>
    <cellStyle name="Heading 1 2 5 5 8" xfId="35334" xr:uid="{00000000-0005-0000-0000-000057880000}"/>
    <cellStyle name="Heading 1 2 5 6" xfId="35335" xr:uid="{00000000-0005-0000-0000-000058880000}"/>
    <cellStyle name="Heading 1 2 5 6 2" xfId="35336" xr:uid="{00000000-0005-0000-0000-000059880000}"/>
    <cellStyle name="Heading 1 2 5 6 2 2" xfId="35337" xr:uid="{00000000-0005-0000-0000-00005A880000}"/>
    <cellStyle name="Heading 1 2 5 6 2 3" xfId="35338" xr:uid="{00000000-0005-0000-0000-00005B880000}"/>
    <cellStyle name="Heading 1 2 5 6 2 3 2" xfId="35339" xr:uid="{00000000-0005-0000-0000-00005C880000}"/>
    <cellStyle name="Heading 1 2 5 6 2 4" xfId="35340" xr:uid="{00000000-0005-0000-0000-00005D880000}"/>
    <cellStyle name="Heading 1 2 5 6 3" xfId="35341" xr:uid="{00000000-0005-0000-0000-00005E880000}"/>
    <cellStyle name="Heading 1 2 5 6 3 2" xfId="35342" xr:uid="{00000000-0005-0000-0000-00005F880000}"/>
    <cellStyle name="Heading 1 2 5 6 3 2 2" xfId="35343" xr:uid="{00000000-0005-0000-0000-000060880000}"/>
    <cellStyle name="Heading 1 2 5 6 4" xfId="35344" xr:uid="{00000000-0005-0000-0000-000061880000}"/>
    <cellStyle name="Heading 1 2 5 6 5" xfId="35345" xr:uid="{00000000-0005-0000-0000-000062880000}"/>
    <cellStyle name="Heading 1 2 5 6 6" xfId="35346" xr:uid="{00000000-0005-0000-0000-000063880000}"/>
    <cellStyle name="Heading 1 2 5 6 7" xfId="35347" xr:uid="{00000000-0005-0000-0000-000064880000}"/>
    <cellStyle name="Heading 1 2 5 7" xfId="35348" xr:uid="{00000000-0005-0000-0000-000065880000}"/>
    <cellStyle name="Heading 1 2 5 7 2" xfId="35349" xr:uid="{00000000-0005-0000-0000-000066880000}"/>
    <cellStyle name="Heading 1 2 5 7 3" xfId="35350" xr:uid="{00000000-0005-0000-0000-000067880000}"/>
    <cellStyle name="Heading 1 2 5 7 3 2" xfId="35351" xr:uid="{00000000-0005-0000-0000-000068880000}"/>
    <cellStyle name="Heading 1 2 5 8" xfId="35352" xr:uid="{00000000-0005-0000-0000-000069880000}"/>
    <cellStyle name="Heading 1 2 5 9" xfId="35353" xr:uid="{00000000-0005-0000-0000-00006A880000}"/>
    <cellStyle name="Heading 1 2 6" xfId="197" xr:uid="{00000000-0005-0000-0000-00006B880000}"/>
    <cellStyle name="Heading 1 2 6 2" xfId="35354" xr:uid="{00000000-0005-0000-0000-00006C880000}"/>
    <cellStyle name="Heading 1 2 6 2 2" xfId="35355" xr:uid="{00000000-0005-0000-0000-00006D880000}"/>
    <cellStyle name="Heading 1 2 6 2 2 2" xfId="35356" xr:uid="{00000000-0005-0000-0000-00006E880000}"/>
    <cellStyle name="Heading 1 2 6 2 2 2 2" xfId="35357" xr:uid="{00000000-0005-0000-0000-00006F880000}"/>
    <cellStyle name="Heading 1 2 6 2 2 2 2 2" xfId="35358" xr:uid="{00000000-0005-0000-0000-000070880000}"/>
    <cellStyle name="Heading 1 2 6 2 2 2 2 3" xfId="35359" xr:uid="{00000000-0005-0000-0000-000071880000}"/>
    <cellStyle name="Heading 1 2 6 2 2 2 2 3 2" xfId="35360" xr:uid="{00000000-0005-0000-0000-000072880000}"/>
    <cellStyle name="Heading 1 2 6 2 2 2 2 4" xfId="35361" xr:uid="{00000000-0005-0000-0000-000073880000}"/>
    <cellStyle name="Heading 1 2 6 2 2 2 3" xfId="35362" xr:uid="{00000000-0005-0000-0000-000074880000}"/>
    <cellStyle name="Heading 1 2 6 2 2 2 3 2" xfId="35363" xr:uid="{00000000-0005-0000-0000-000075880000}"/>
    <cellStyle name="Heading 1 2 6 2 2 2 3 2 2" xfId="35364" xr:uid="{00000000-0005-0000-0000-000076880000}"/>
    <cellStyle name="Heading 1 2 6 2 2 2 4" xfId="35365" xr:uid="{00000000-0005-0000-0000-000077880000}"/>
    <cellStyle name="Heading 1 2 6 2 2 2 5" xfId="35366" xr:uid="{00000000-0005-0000-0000-000078880000}"/>
    <cellStyle name="Heading 1 2 6 2 2 2 6" xfId="35367" xr:uid="{00000000-0005-0000-0000-000079880000}"/>
    <cellStyle name="Heading 1 2 6 2 2 2 7" xfId="35368" xr:uid="{00000000-0005-0000-0000-00007A880000}"/>
    <cellStyle name="Heading 1 2 6 2 2 3" xfId="35369" xr:uid="{00000000-0005-0000-0000-00007B880000}"/>
    <cellStyle name="Heading 1 2 6 2 2 3 2" xfId="35370" xr:uid="{00000000-0005-0000-0000-00007C880000}"/>
    <cellStyle name="Heading 1 2 6 2 2 3 3" xfId="35371" xr:uid="{00000000-0005-0000-0000-00007D880000}"/>
    <cellStyle name="Heading 1 2 6 2 2 3 3 2" xfId="35372" xr:uid="{00000000-0005-0000-0000-00007E880000}"/>
    <cellStyle name="Heading 1 2 6 2 2 3 4" xfId="35373" xr:uid="{00000000-0005-0000-0000-00007F880000}"/>
    <cellStyle name="Heading 1 2 6 2 2 4" xfId="35374" xr:uid="{00000000-0005-0000-0000-000080880000}"/>
    <cellStyle name="Heading 1 2 6 2 2 4 2" xfId="35375" xr:uid="{00000000-0005-0000-0000-000081880000}"/>
    <cellStyle name="Heading 1 2 6 2 2 4 2 2" xfId="35376" xr:uid="{00000000-0005-0000-0000-000082880000}"/>
    <cellStyle name="Heading 1 2 6 2 2 5" xfId="35377" xr:uid="{00000000-0005-0000-0000-000083880000}"/>
    <cellStyle name="Heading 1 2 6 2 2 6" xfId="35378" xr:uid="{00000000-0005-0000-0000-000084880000}"/>
    <cellStyle name="Heading 1 2 6 2 2 7" xfId="35379" xr:uid="{00000000-0005-0000-0000-000085880000}"/>
    <cellStyle name="Heading 1 2 6 2 2 8" xfId="35380" xr:uid="{00000000-0005-0000-0000-000086880000}"/>
    <cellStyle name="Heading 1 2 6 2 3" xfId="35381" xr:uid="{00000000-0005-0000-0000-000087880000}"/>
    <cellStyle name="Heading 1 2 6 2 3 2" xfId="35382" xr:uid="{00000000-0005-0000-0000-000088880000}"/>
    <cellStyle name="Heading 1 2 6 2 3 2 2" xfId="35383" xr:uid="{00000000-0005-0000-0000-000089880000}"/>
    <cellStyle name="Heading 1 2 6 2 3 2 3" xfId="35384" xr:uid="{00000000-0005-0000-0000-00008A880000}"/>
    <cellStyle name="Heading 1 2 6 2 3 2 3 2" xfId="35385" xr:uid="{00000000-0005-0000-0000-00008B880000}"/>
    <cellStyle name="Heading 1 2 6 2 3 2 4" xfId="35386" xr:uid="{00000000-0005-0000-0000-00008C880000}"/>
    <cellStyle name="Heading 1 2 6 2 3 3" xfId="35387" xr:uid="{00000000-0005-0000-0000-00008D880000}"/>
    <cellStyle name="Heading 1 2 6 2 3 3 2" xfId="35388" xr:uid="{00000000-0005-0000-0000-00008E880000}"/>
    <cellStyle name="Heading 1 2 6 2 3 3 2 2" xfId="35389" xr:uid="{00000000-0005-0000-0000-00008F880000}"/>
    <cellStyle name="Heading 1 2 6 2 3 4" xfId="35390" xr:uid="{00000000-0005-0000-0000-000090880000}"/>
    <cellStyle name="Heading 1 2 6 2 3 5" xfId="35391" xr:uid="{00000000-0005-0000-0000-000091880000}"/>
    <cellStyle name="Heading 1 2 6 2 3 6" xfId="35392" xr:uid="{00000000-0005-0000-0000-000092880000}"/>
    <cellStyle name="Heading 1 2 6 2 3 7" xfId="35393" xr:uid="{00000000-0005-0000-0000-000093880000}"/>
    <cellStyle name="Heading 1 2 6 2 4" xfId="35394" xr:uid="{00000000-0005-0000-0000-000094880000}"/>
    <cellStyle name="Heading 1 2 6 2 4 2" xfId="35395" xr:uid="{00000000-0005-0000-0000-000095880000}"/>
    <cellStyle name="Heading 1 2 6 2 4 3" xfId="35396" xr:uid="{00000000-0005-0000-0000-000096880000}"/>
    <cellStyle name="Heading 1 2 6 2 4 3 2" xfId="35397" xr:uid="{00000000-0005-0000-0000-000097880000}"/>
    <cellStyle name="Heading 1 2 6 2 5" xfId="35398" xr:uid="{00000000-0005-0000-0000-000098880000}"/>
    <cellStyle name="Heading 1 2 6 3" xfId="35399" xr:uid="{00000000-0005-0000-0000-000099880000}"/>
    <cellStyle name="Heading 1 2 6 3 2" xfId="35400" xr:uid="{00000000-0005-0000-0000-00009A880000}"/>
    <cellStyle name="Heading 1 2 6 3 2 2" xfId="35401" xr:uid="{00000000-0005-0000-0000-00009B880000}"/>
    <cellStyle name="Heading 1 2 6 3 2 2 2" xfId="35402" xr:uid="{00000000-0005-0000-0000-00009C880000}"/>
    <cellStyle name="Heading 1 2 6 3 2 2 3" xfId="35403" xr:uid="{00000000-0005-0000-0000-00009D880000}"/>
    <cellStyle name="Heading 1 2 6 3 2 2 3 2" xfId="35404" xr:uid="{00000000-0005-0000-0000-00009E880000}"/>
    <cellStyle name="Heading 1 2 6 3 2 2 4" xfId="35405" xr:uid="{00000000-0005-0000-0000-00009F880000}"/>
    <cellStyle name="Heading 1 2 6 3 2 3" xfId="35406" xr:uid="{00000000-0005-0000-0000-0000A0880000}"/>
    <cellStyle name="Heading 1 2 6 3 2 3 2" xfId="35407" xr:uid="{00000000-0005-0000-0000-0000A1880000}"/>
    <cellStyle name="Heading 1 2 6 3 2 3 2 2" xfId="35408" xr:uid="{00000000-0005-0000-0000-0000A2880000}"/>
    <cellStyle name="Heading 1 2 6 3 2 4" xfId="35409" xr:uid="{00000000-0005-0000-0000-0000A3880000}"/>
    <cellStyle name="Heading 1 2 6 3 2 5" xfId="35410" xr:uid="{00000000-0005-0000-0000-0000A4880000}"/>
    <cellStyle name="Heading 1 2 6 3 2 6" xfId="35411" xr:uid="{00000000-0005-0000-0000-0000A5880000}"/>
    <cellStyle name="Heading 1 2 6 3 2 7" xfId="35412" xr:uid="{00000000-0005-0000-0000-0000A6880000}"/>
    <cellStyle name="Heading 1 2 6 3 3" xfId="35413" xr:uid="{00000000-0005-0000-0000-0000A7880000}"/>
    <cellStyle name="Heading 1 2 6 3 3 2" xfId="35414" xr:uid="{00000000-0005-0000-0000-0000A8880000}"/>
    <cellStyle name="Heading 1 2 6 3 3 3" xfId="35415" xr:uid="{00000000-0005-0000-0000-0000A9880000}"/>
    <cellStyle name="Heading 1 2 6 3 3 3 2" xfId="35416" xr:uid="{00000000-0005-0000-0000-0000AA880000}"/>
    <cellStyle name="Heading 1 2 6 3 3 4" xfId="35417" xr:uid="{00000000-0005-0000-0000-0000AB880000}"/>
    <cellStyle name="Heading 1 2 6 3 4" xfId="35418" xr:uid="{00000000-0005-0000-0000-0000AC880000}"/>
    <cellStyle name="Heading 1 2 6 3 4 2" xfId="35419" xr:uid="{00000000-0005-0000-0000-0000AD880000}"/>
    <cellStyle name="Heading 1 2 6 3 4 2 2" xfId="35420" xr:uid="{00000000-0005-0000-0000-0000AE880000}"/>
    <cellStyle name="Heading 1 2 6 3 5" xfId="35421" xr:uid="{00000000-0005-0000-0000-0000AF880000}"/>
    <cellStyle name="Heading 1 2 6 3 6" xfId="35422" xr:uid="{00000000-0005-0000-0000-0000B0880000}"/>
    <cellStyle name="Heading 1 2 6 3 7" xfId="35423" xr:uid="{00000000-0005-0000-0000-0000B1880000}"/>
    <cellStyle name="Heading 1 2 6 3 8" xfId="35424" xr:uid="{00000000-0005-0000-0000-0000B2880000}"/>
    <cellStyle name="Heading 1 2 6 4" xfId="35425" xr:uid="{00000000-0005-0000-0000-0000B3880000}"/>
    <cellStyle name="Heading 1 2 6 4 2" xfId="35426" xr:uid="{00000000-0005-0000-0000-0000B4880000}"/>
    <cellStyle name="Heading 1 2 6 4 2 2" xfId="35427" xr:uid="{00000000-0005-0000-0000-0000B5880000}"/>
    <cellStyle name="Heading 1 2 6 4 2 3" xfId="35428" xr:uid="{00000000-0005-0000-0000-0000B6880000}"/>
    <cellStyle name="Heading 1 2 6 4 2 3 2" xfId="35429" xr:uid="{00000000-0005-0000-0000-0000B7880000}"/>
    <cellStyle name="Heading 1 2 6 4 2 4" xfId="35430" xr:uid="{00000000-0005-0000-0000-0000B8880000}"/>
    <cellStyle name="Heading 1 2 6 4 3" xfId="35431" xr:uid="{00000000-0005-0000-0000-0000B9880000}"/>
    <cellStyle name="Heading 1 2 6 4 3 2" xfId="35432" xr:uid="{00000000-0005-0000-0000-0000BA880000}"/>
    <cellStyle name="Heading 1 2 6 4 3 2 2" xfId="35433" xr:uid="{00000000-0005-0000-0000-0000BB880000}"/>
    <cellStyle name="Heading 1 2 6 4 4" xfId="35434" xr:uid="{00000000-0005-0000-0000-0000BC880000}"/>
    <cellStyle name="Heading 1 2 6 4 5" xfId="35435" xr:uid="{00000000-0005-0000-0000-0000BD880000}"/>
    <cellStyle name="Heading 1 2 6 4 6" xfId="35436" xr:uid="{00000000-0005-0000-0000-0000BE880000}"/>
    <cellStyle name="Heading 1 2 6 4 7" xfId="35437" xr:uid="{00000000-0005-0000-0000-0000BF880000}"/>
    <cellStyle name="Heading 1 2 6 5" xfId="35438" xr:uid="{00000000-0005-0000-0000-0000C0880000}"/>
    <cellStyle name="Heading 1 2 6 5 2" xfId="35439" xr:uid="{00000000-0005-0000-0000-0000C1880000}"/>
    <cellStyle name="Heading 1 2 6 5 3" xfId="35440" xr:uid="{00000000-0005-0000-0000-0000C2880000}"/>
    <cellStyle name="Heading 1 2 6 5 3 2" xfId="35441" xr:uid="{00000000-0005-0000-0000-0000C3880000}"/>
    <cellStyle name="Heading 1 2 6 6" xfId="35442" xr:uid="{00000000-0005-0000-0000-0000C4880000}"/>
    <cellStyle name="Heading 1 2 6 7" xfId="35443" xr:uid="{00000000-0005-0000-0000-0000C5880000}"/>
    <cellStyle name="Heading 1 2 6 8" xfId="35444" xr:uid="{00000000-0005-0000-0000-0000C6880000}"/>
    <cellStyle name="Heading 1 2 6 9" xfId="35445" xr:uid="{00000000-0005-0000-0000-0000C7880000}"/>
    <cellStyle name="Heading 1 2 7" xfId="198" xr:uid="{00000000-0005-0000-0000-0000C8880000}"/>
    <cellStyle name="Heading 1 2 7 2" xfId="35446" xr:uid="{00000000-0005-0000-0000-0000C9880000}"/>
    <cellStyle name="Heading 1 2 7 2 2" xfId="35447" xr:uid="{00000000-0005-0000-0000-0000CA880000}"/>
    <cellStyle name="Heading 1 2 7 2 2 2" xfId="35448" xr:uid="{00000000-0005-0000-0000-0000CB880000}"/>
    <cellStyle name="Heading 1 2 7 2 2 2 2" xfId="35449" xr:uid="{00000000-0005-0000-0000-0000CC880000}"/>
    <cellStyle name="Heading 1 2 7 2 2 2 2 2" xfId="35450" xr:uid="{00000000-0005-0000-0000-0000CD880000}"/>
    <cellStyle name="Heading 1 2 7 2 2 2 2 3" xfId="35451" xr:uid="{00000000-0005-0000-0000-0000CE880000}"/>
    <cellStyle name="Heading 1 2 7 2 2 2 2 3 2" xfId="35452" xr:uid="{00000000-0005-0000-0000-0000CF880000}"/>
    <cellStyle name="Heading 1 2 7 2 2 2 2 4" xfId="35453" xr:uid="{00000000-0005-0000-0000-0000D0880000}"/>
    <cellStyle name="Heading 1 2 7 2 2 2 3" xfId="35454" xr:uid="{00000000-0005-0000-0000-0000D1880000}"/>
    <cellStyle name="Heading 1 2 7 2 2 2 3 2" xfId="35455" xr:uid="{00000000-0005-0000-0000-0000D2880000}"/>
    <cellStyle name="Heading 1 2 7 2 2 2 3 2 2" xfId="35456" xr:uid="{00000000-0005-0000-0000-0000D3880000}"/>
    <cellStyle name="Heading 1 2 7 2 2 2 4" xfId="35457" xr:uid="{00000000-0005-0000-0000-0000D4880000}"/>
    <cellStyle name="Heading 1 2 7 2 2 2 5" xfId="35458" xr:uid="{00000000-0005-0000-0000-0000D5880000}"/>
    <cellStyle name="Heading 1 2 7 2 2 2 6" xfId="35459" xr:uid="{00000000-0005-0000-0000-0000D6880000}"/>
    <cellStyle name="Heading 1 2 7 2 2 2 7" xfId="35460" xr:uid="{00000000-0005-0000-0000-0000D7880000}"/>
    <cellStyle name="Heading 1 2 7 2 2 3" xfId="35461" xr:uid="{00000000-0005-0000-0000-0000D8880000}"/>
    <cellStyle name="Heading 1 2 7 2 2 3 2" xfId="35462" xr:uid="{00000000-0005-0000-0000-0000D9880000}"/>
    <cellStyle name="Heading 1 2 7 2 2 3 3" xfId="35463" xr:uid="{00000000-0005-0000-0000-0000DA880000}"/>
    <cellStyle name="Heading 1 2 7 2 2 3 3 2" xfId="35464" xr:uid="{00000000-0005-0000-0000-0000DB880000}"/>
    <cellStyle name="Heading 1 2 7 2 2 3 4" xfId="35465" xr:uid="{00000000-0005-0000-0000-0000DC880000}"/>
    <cellStyle name="Heading 1 2 7 2 2 4" xfId="35466" xr:uid="{00000000-0005-0000-0000-0000DD880000}"/>
    <cellStyle name="Heading 1 2 7 2 2 4 2" xfId="35467" xr:uid="{00000000-0005-0000-0000-0000DE880000}"/>
    <cellStyle name="Heading 1 2 7 2 2 4 2 2" xfId="35468" xr:uid="{00000000-0005-0000-0000-0000DF880000}"/>
    <cellStyle name="Heading 1 2 7 2 2 5" xfId="35469" xr:uid="{00000000-0005-0000-0000-0000E0880000}"/>
    <cellStyle name="Heading 1 2 7 2 2 6" xfId="35470" xr:uid="{00000000-0005-0000-0000-0000E1880000}"/>
    <cellStyle name="Heading 1 2 7 2 2 7" xfId="35471" xr:uid="{00000000-0005-0000-0000-0000E2880000}"/>
    <cellStyle name="Heading 1 2 7 2 2 8" xfId="35472" xr:uid="{00000000-0005-0000-0000-0000E3880000}"/>
    <cellStyle name="Heading 1 2 7 2 3" xfId="35473" xr:uid="{00000000-0005-0000-0000-0000E4880000}"/>
    <cellStyle name="Heading 1 2 7 2 3 2" xfId="35474" xr:uid="{00000000-0005-0000-0000-0000E5880000}"/>
    <cellStyle name="Heading 1 2 7 2 3 2 2" xfId="35475" xr:uid="{00000000-0005-0000-0000-0000E6880000}"/>
    <cellStyle name="Heading 1 2 7 2 3 2 3" xfId="35476" xr:uid="{00000000-0005-0000-0000-0000E7880000}"/>
    <cellStyle name="Heading 1 2 7 2 3 2 3 2" xfId="35477" xr:uid="{00000000-0005-0000-0000-0000E8880000}"/>
    <cellStyle name="Heading 1 2 7 2 3 2 4" xfId="35478" xr:uid="{00000000-0005-0000-0000-0000E9880000}"/>
    <cellStyle name="Heading 1 2 7 2 3 3" xfId="35479" xr:uid="{00000000-0005-0000-0000-0000EA880000}"/>
    <cellStyle name="Heading 1 2 7 2 3 3 2" xfId="35480" xr:uid="{00000000-0005-0000-0000-0000EB880000}"/>
    <cellStyle name="Heading 1 2 7 2 3 3 2 2" xfId="35481" xr:uid="{00000000-0005-0000-0000-0000EC880000}"/>
    <cellStyle name="Heading 1 2 7 2 3 4" xfId="35482" xr:uid="{00000000-0005-0000-0000-0000ED880000}"/>
    <cellStyle name="Heading 1 2 7 2 3 5" xfId="35483" xr:uid="{00000000-0005-0000-0000-0000EE880000}"/>
    <cellStyle name="Heading 1 2 7 2 3 6" xfId="35484" xr:uid="{00000000-0005-0000-0000-0000EF880000}"/>
    <cellStyle name="Heading 1 2 7 2 3 7" xfId="35485" xr:uid="{00000000-0005-0000-0000-0000F0880000}"/>
    <cellStyle name="Heading 1 2 7 2 4" xfId="35486" xr:uid="{00000000-0005-0000-0000-0000F1880000}"/>
    <cellStyle name="Heading 1 2 7 2 4 2" xfId="35487" xr:uid="{00000000-0005-0000-0000-0000F2880000}"/>
    <cellStyle name="Heading 1 2 7 2 4 3" xfId="35488" xr:uid="{00000000-0005-0000-0000-0000F3880000}"/>
    <cellStyle name="Heading 1 2 7 2 4 3 2" xfId="35489" xr:uid="{00000000-0005-0000-0000-0000F4880000}"/>
    <cellStyle name="Heading 1 2 7 2 5" xfId="35490" xr:uid="{00000000-0005-0000-0000-0000F5880000}"/>
    <cellStyle name="Heading 1 2 7 3" xfId="35491" xr:uid="{00000000-0005-0000-0000-0000F6880000}"/>
    <cellStyle name="Heading 1 2 7 3 2" xfId="35492" xr:uid="{00000000-0005-0000-0000-0000F7880000}"/>
    <cellStyle name="Heading 1 2 7 3 2 2" xfId="35493" xr:uid="{00000000-0005-0000-0000-0000F8880000}"/>
    <cellStyle name="Heading 1 2 7 3 2 2 2" xfId="35494" xr:uid="{00000000-0005-0000-0000-0000F9880000}"/>
    <cellStyle name="Heading 1 2 7 3 2 2 3" xfId="35495" xr:uid="{00000000-0005-0000-0000-0000FA880000}"/>
    <cellStyle name="Heading 1 2 7 3 2 2 3 2" xfId="35496" xr:uid="{00000000-0005-0000-0000-0000FB880000}"/>
    <cellStyle name="Heading 1 2 7 3 2 2 4" xfId="35497" xr:uid="{00000000-0005-0000-0000-0000FC880000}"/>
    <cellStyle name="Heading 1 2 7 3 2 3" xfId="35498" xr:uid="{00000000-0005-0000-0000-0000FD880000}"/>
    <cellStyle name="Heading 1 2 7 3 2 3 2" xfId="35499" xr:uid="{00000000-0005-0000-0000-0000FE880000}"/>
    <cellStyle name="Heading 1 2 7 3 2 3 2 2" xfId="35500" xr:uid="{00000000-0005-0000-0000-0000FF880000}"/>
    <cellStyle name="Heading 1 2 7 3 2 4" xfId="35501" xr:uid="{00000000-0005-0000-0000-000000890000}"/>
    <cellStyle name="Heading 1 2 7 3 2 5" xfId="35502" xr:uid="{00000000-0005-0000-0000-000001890000}"/>
    <cellStyle name="Heading 1 2 7 3 2 6" xfId="35503" xr:uid="{00000000-0005-0000-0000-000002890000}"/>
    <cellStyle name="Heading 1 2 7 3 2 7" xfId="35504" xr:uid="{00000000-0005-0000-0000-000003890000}"/>
    <cellStyle name="Heading 1 2 7 3 3" xfId="35505" xr:uid="{00000000-0005-0000-0000-000004890000}"/>
    <cellStyle name="Heading 1 2 7 3 3 2" xfId="35506" xr:uid="{00000000-0005-0000-0000-000005890000}"/>
    <cellStyle name="Heading 1 2 7 3 3 3" xfId="35507" xr:uid="{00000000-0005-0000-0000-000006890000}"/>
    <cellStyle name="Heading 1 2 7 3 3 3 2" xfId="35508" xr:uid="{00000000-0005-0000-0000-000007890000}"/>
    <cellStyle name="Heading 1 2 7 3 3 4" xfId="35509" xr:uid="{00000000-0005-0000-0000-000008890000}"/>
    <cellStyle name="Heading 1 2 7 3 4" xfId="35510" xr:uid="{00000000-0005-0000-0000-000009890000}"/>
    <cellStyle name="Heading 1 2 7 3 4 2" xfId="35511" xr:uid="{00000000-0005-0000-0000-00000A890000}"/>
    <cellStyle name="Heading 1 2 7 3 4 2 2" xfId="35512" xr:uid="{00000000-0005-0000-0000-00000B890000}"/>
    <cellStyle name="Heading 1 2 7 3 5" xfId="35513" xr:uid="{00000000-0005-0000-0000-00000C890000}"/>
    <cellStyle name="Heading 1 2 7 3 6" xfId="35514" xr:uid="{00000000-0005-0000-0000-00000D890000}"/>
    <cellStyle name="Heading 1 2 7 3 7" xfId="35515" xr:uid="{00000000-0005-0000-0000-00000E890000}"/>
    <cellStyle name="Heading 1 2 7 3 8" xfId="35516" xr:uid="{00000000-0005-0000-0000-00000F890000}"/>
    <cellStyle name="Heading 1 2 7 4" xfId="35517" xr:uid="{00000000-0005-0000-0000-000010890000}"/>
    <cellStyle name="Heading 1 2 7 4 2" xfId="35518" xr:uid="{00000000-0005-0000-0000-000011890000}"/>
    <cellStyle name="Heading 1 2 7 4 2 2" xfId="35519" xr:uid="{00000000-0005-0000-0000-000012890000}"/>
    <cellStyle name="Heading 1 2 7 4 2 3" xfId="35520" xr:uid="{00000000-0005-0000-0000-000013890000}"/>
    <cellStyle name="Heading 1 2 7 4 2 3 2" xfId="35521" xr:uid="{00000000-0005-0000-0000-000014890000}"/>
    <cellStyle name="Heading 1 2 7 4 2 4" xfId="35522" xr:uid="{00000000-0005-0000-0000-000015890000}"/>
    <cellStyle name="Heading 1 2 7 4 3" xfId="35523" xr:uid="{00000000-0005-0000-0000-000016890000}"/>
    <cellStyle name="Heading 1 2 7 4 3 2" xfId="35524" xr:uid="{00000000-0005-0000-0000-000017890000}"/>
    <cellStyle name="Heading 1 2 7 4 3 2 2" xfId="35525" xr:uid="{00000000-0005-0000-0000-000018890000}"/>
    <cellStyle name="Heading 1 2 7 4 4" xfId="35526" xr:uid="{00000000-0005-0000-0000-000019890000}"/>
    <cellStyle name="Heading 1 2 7 4 5" xfId="35527" xr:uid="{00000000-0005-0000-0000-00001A890000}"/>
    <cellStyle name="Heading 1 2 7 4 6" xfId="35528" xr:uid="{00000000-0005-0000-0000-00001B890000}"/>
    <cellStyle name="Heading 1 2 7 4 7" xfId="35529" xr:uid="{00000000-0005-0000-0000-00001C890000}"/>
    <cellStyle name="Heading 1 2 7 5" xfId="35530" xr:uid="{00000000-0005-0000-0000-00001D890000}"/>
    <cellStyle name="Heading 1 2 7 5 2" xfId="35531" xr:uid="{00000000-0005-0000-0000-00001E890000}"/>
    <cellStyle name="Heading 1 2 7 5 3" xfId="35532" xr:uid="{00000000-0005-0000-0000-00001F890000}"/>
    <cellStyle name="Heading 1 2 7 5 3 2" xfId="35533" xr:uid="{00000000-0005-0000-0000-000020890000}"/>
    <cellStyle name="Heading 1 2 7 6" xfId="35534" xr:uid="{00000000-0005-0000-0000-000021890000}"/>
    <cellStyle name="Heading 1 2 7 7" xfId="35535" xr:uid="{00000000-0005-0000-0000-000022890000}"/>
    <cellStyle name="Heading 1 2 7 8" xfId="35536" xr:uid="{00000000-0005-0000-0000-000023890000}"/>
    <cellStyle name="Heading 1 2 7 9" xfId="35537" xr:uid="{00000000-0005-0000-0000-000024890000}"/>
    <cellStyle name="Heading 1 2 8" xfId="35538" xr:uid="{00000000-0005-0000-0000-000025890000}"/>
    <cellStyle name="Heading 1 2 8 2" xfId="35539" xr:uid="{00000000-0005-0000-0000-000026890000}"/>
    <cellStyle name="Heading 1 2 8 2 2" xfId="35540" xr:uid="{00000000-0005-0000-0000-000027890000}"/>
    <cellStyle name="Heading 1 2 8 2 2 2" xfId="35541" xr:uid="{00000000-0005-0000-0000-000028890000}"/>
    <cellStyle name="Heading 1 2 8 2 2 3" xfId="35542" xr:uid="{00000000-0005-0000-0000-000029890000}"/>
    <cellStyle name="Heading 1 2 8 2 2 3 2" xfId="35543" xr:uid="{00000000-0005-0000-0000-00002A890000}"/>
    <cellStyle name="Heading 1 2 8 2 2 4" xfId="35544" xr:uid="{00000000-0005-0000-0000-00002B890000}"/>
    <cellStyle name="Heading 1 2 8 2 3" xfId="35545" xr:uid="{00000000-0005-0000-0000-00002C890000}"/>
    <cellStyle name="Heading 1 2 8 2 3 2" xfId="35546" xr:uid="{00000000-0005-0000-0000-00002D890000}"/>
    <cellStyle name="Heading 1 2 8 2 3 2 2" xfId="35547" xr:uid="{00000000-0005-0000-0000-00002E890000}"/>
    <cellStyle name="Heading 1 2 8 2 4" xfId="35548" xr:uid="{00000000-0005-0000-0000-00002F890000}"/>
    <cellStyle name="Heading 1 2 8 2 5" xfId="35549" xr:uid="{00000000-0005-0000-0000-000030890000}"/>
    <cellStyle name="Heading 1 2 8 2 6" xfId="35550" xr:uid="{00000000-0005-0000-0000-000031890000}"/>
    <cellStyle name="Heading 1 2 8 2 7" xfId="35551" xr:uid="{00000000-0005-0000-0000-000032890000}"/>
    <cellStyle name="Heading 1 2 8 3" xfId="35552" xr:uid="{00000000-0005-0000-0000-000033890000}"/>
    <cellStyle name="Heading 1 2 8 3 2" xfId="35553" xr:uid="{00000000-0005-0000-0000-000034890000}"/>
    <cellStyle name="Heading 1 2 8 3 3" xfId="35554" xr:uid="{00000000-0005-0000-0000-000035890000}"/>
    <cellStyle name="Heading 1 2 8 3 3 2" xfId="35555" xr:uid="{00000000-0005-0000-0000-000036890000}"/>
    <cellStyle name="Heading 1 2 8 3 4" xfId="35556" xr:uid="{00000000-0005-0000-0000-000037890000}"/>
    <cellStyle name="Heading 1 2 8 4" xfId="35557" xr:uid="{00000000-0005-0000-0000-000038890000}"/>
    <cellStyle name="Heading 1 2 8 4 2" xfId="35558" xr:uid="{00000000-0005-0000-0000-000039890000}"/>
    <cellStyle name="Heading 1 2 8 4 2 2" xfId="35559" xr:uid="{00000000-0005-0000-0000-00003A890000}"/>
    <cellStyle name="Heading 1 2 8 5" xfId="35560" xr:uid="{00000000-0005-0000-0000-00003B890000}"/>
    <cellStyle name="Heading 1 2 8 6" xfId="35561" xr:uid="{00000000-0005-0000-0000-00003C890000}"/>
    <cellStyle name="Heading 1 2 8 7" xfId="35562" xr:uid="{00000000-0005-0000-0000-00003D890000}"/>
    <cellStyle name="Heading 1 2 8 8" xfId="35563" xr:uid="{00000000-0005-0000-0000-00003E890000}"/>
    <cellStyle name="Heading 1 2 9" xfId="35564" xr:uid="{00000000-0005-0000-0000-00003F890000}"/>
    <cellStyle name="Heading 1 2 9 2" xfId="35565" xr:uid="{00000000-0005-0000-0000-000040890000}"/>
    <cellStyle name="Heading 1 2 9 2 2" xfId="35566" xr:uid="{00000000-0005-0000-0000-000041890000}"/>
    <cellStyle name="Heading 1 2 9 2 3" xfId="35567" xr:uid="{00000000-0005-0000-0000-000042890000}"/>
    <cellStyle name="Heading 1 2 9 2 3 2" xfId="35568" xr:uid="{00000000-0005-0000-0000-000043890000}"/>
    <cellStyle name="Heading 1 2 9 2 4" xfId="35569" xr:uid="{00000000-0005-0000-0000-000044890000}"/>
    <cellStyle name="Heading 1 2 9 3" xfId="35570" xr:uid="{00000000-0005-0000-0000-000045890000}"/>
    <cellStyle name="Heading 1 2 9 3 2" xfId="35571" xr:uid="{00000000-0005-0000-0000-000046890000}"/>
    <cellStyle name="Heading 1 2 9 3 2 2" xfId="35572" xr:uid="{00000000-0005-0000-0000-000047890000}"/>
    <cellStyle name="Heading 1 2 9 4" xfId="35573" xr:uid="{00000000-0005-0000-0000-000048890000}"/>
    <cellStyle name="Heading 1 2 9 5" xfId="35574" xr:uid="{00000000-0005-0000-0000-000049890000}"/>
    <cellStyle name="Heading 1 2 9 6" xfId="35575" xr:uid="{00000000-0005-0000-0000-00004A890000}"/>
    <cellStyle name="Heading 1 2 9 7" xfId="35576" xr:uid="{00000000-0005-0000-0000-00004B890000}"/>
    <cellStyle name="Heading 2 2" xfId="199" xr:uid="{00000000-0005-0000-0000-00004C890000}"/>
    <cellStyle name="Heading 2 2 10" xfId="35577" xr:uid="{00000000-0005-0000-0000-00004D890000}"/>
    <cellStyle name="Heading 2 2 10 2" xfId="35578" xr:uid="{00000000-0005-0000-0000-00004E890000}"/>
    <cellStyle name="Heading 2 2 10 3" xfId="35579" xr:uid="{00000000-0005-0000-0000-00004F890000}"/>
    <cellStyle name="Heading 2 2 10 3 2" xfId="35580" xr:uid="{00000000-0005-0000-0000-000050890000}"/>
    <cellStyle name="Heading 2 2 11" xfId="35581" xr:uid="{00000000-0005-0000-0000-000051890000}"/>
    <cellStyle name="Heading 2 2 2" xfId="200" xr:uid="{00000000-0005-0000-0000-000052890000}"/>
    <cellStyle name="Heading 2 2 2 10" xfId="35582" xr:uid="{00000000-0005-0000-0000-000053890000}"/>
    <cellStyle name="Heading 2 2 2 10 2" xfId="35583" xr:uid="{00000000-0005-0000-0000-000054890000}"/>
    <cellStyle name="Heading 2 2 2 10 3" xfId="35584" xr:uid="{00000000-0005-0000-0000-000055890000}"/>
    <cellStyle name="Heading 2 2 2 10 3 2" xfId="35585" xr:uid="{00000000-0005-0000-0000-000056890000}"/>
    <cellStyle name="Heading 2 2 2 11" xfId="35586" xr:uid="{00000000-0005-0000-0000-000057890000}"/>
    <cellStyle name="Heading 2 2 2 2" xfId="201" xr:uid="{00000000-0005-0000-0000-000058890000}"/>
    <cellStyle name="Heading 2 2 2 2 2" xfId="202" xr:uid="{00000000-0005-0000-0000-000059890000}"/>
    <cellStyle name="Heading 2 2 2 2 2 10" xfId="35587" xr:uid="{00000000-0005-0000-0000-00005A890000}"/>
    <cellStyle name="Heading 2 2 2 2 2 11" xfId="35588" xr:uid="{00000000-0005-0000-0000-00005B890000}"/>
    <cellStyle name="Heading 2 2 2 2 2 12" xfId="35589" xr:uid="{00000000-0005-0000-0000-00005C890000}"/>
    <cellStyle name="Heading 2 2 2 2 2 2" xfId="35590" xr:uid="{00000000-0005-0000-0000-00005D890000}"/>
    <cellStyle name="Heading 2 2 2 2 2 2 2" xfId="35591" xr:uid="{00000000-0005-0000-0000-00005E890000}"/>
    <cellStyle name="Heading 2 2 2 2 2 2 2 10" xfId="35592" xr:uid="{00000000-0005-0000-0000-00005F890000}"/>
    <cellStyle name="Heading 2 2 2 2 2 2 2 11" xfId="35593" xr:uid="{00000000-0005-0000-0000-000060890000}"/>
    <cellStyle name="Heading 2 2 2 2 2 2 2 2" xfId="35594" xr:uid="{00000000-0005-0000-0000-000061890000}"/>
    <cellStyle name="Heading 2 2 2 2 2 2 2 2 2" xfId="35595" xr:uid="{00000000-0005-0000-0000-000062890000}"/>
    <cellStyle name="Heading 2 2 2 2 2 2 2 2 2 2" xfId="35596" xr:uid="{00000000-0005-0000-0000-000063890000}"/>
    <cellStyle name="Heading 2 2 2 2 2 2 2 2 2 2 2" xfId="35597" xr:uid="{00000000-0005-0000-0000-000064890000}"/>
    <cellStyle name="Heading 2 2 2 2 2 2 2 2 2 2 2 2" xfId="35598" xr:uid="{00000000-0005-0000-0000-000065890000}"/>
    <cellStyle name="Heading 2 2 2 2 2 2 2 2 2 2 2 2 2" xfId="35599" xr:uid="{00000000-0005-0000-0000-000066890000}"/>
    <cellStyle name="Heading 2 2 2 2 2 2 2 2 2 2 2 2 3" xfId="35600" xr:uid="{00000000-0005-0000-0000-000067890000}"/>
    <cellStyle name="Heading 2 2 2 2 2 2 2 2 2 2 2 2 3 2" xfId="35601" xr:uid="{00000000-0005-0000-0000-000068890000}"/>
    <cellStyle name="Heading 2 2 2 2 2 2 2 2 2 2 2 2 4" xfId="35602" xr:uid="{00000000-0005-0000-0000-000069890000}"/>
    <cellStyle name="Heading 2 2 2 2 2 2 2 2 2 2 2 3" xfId="35603" xr:uid="{00000000-0005-0000-0000-00006A890000}"/>
    <cellStyle name="Heading 2 2 2 2 2 2 2 2 2 2 2 3 2" xfId="35604" xr:uid="{00000000-0005-0000-0000-00006B890000}"/>
    <cellStyle name="Heading 2 2 2 2 2 2 2 2 2 2 2 3 2 2" xfId="35605" xr:uid="{00000000-0005-0000-0000-00006C890000}"/>
    <cellStyle name="Heading 2 2 2 2 2 2 2 2 2 2 2 4" xfId="35606" xr:uid="{00000000-0005-0000-0000-00006D890000}"/>
    <cellStyle name="Heading 2 2 2 2 2 2 2 2 2 2 2 5" xfId="35607" xr:uid="{00000000-0005-0000-0000-00006E890000}"/>
    <cellStyle name="Heading 2 2 2 2 2 2 2 2 2 2 2 6" xfId="35608" xr:uid="{00000000-0005-0000-0000-00006F890000}"/>
    <cellStyle name="Heading 2 2 2 2 2 2 2 2 2 2 2 7" xfId="35609" xr:uid="{00000000-0005-0000-0000-000070890000}"/>
    <cellStyle name="Heading 2 2 2 2 2 2 2 2 2 2 3" xfId="35610" xr:uid="{00000000-0005-0000-0000-000071890000}"/>
    <cellStyle name="Heading 2 2 2 2 2 2 2 2 2 2 3 2" xfId="35611" xr:uid="{00000000-0005-0000-0000-000072890000}"/>
    <cellStyle name="Heading 2 2 2 2 2 2 2 2 2 2 3 3" xfId="35612" xr:uid="{00000000-0005-0000-0000-000073890000}"/>
    <cellStyle name="Heading 2 2 2 2 2 2 2 2 2 2 3 3 2" xfId="35613" xr:uid="{00000000-0005-0000-0000-000074890000}"/>
    <cellStyle name="Heading 2 2 2 2 2 2 2 2 2 2 3 4" xfId="35614" xr:uid="{00000000-0005-0000-0000-000075890000}"/>
    <cellStyle name="Heading 2 2 2 2 2 2 2 2 2 2 4" xfId="35615" xr:uid="{00000000-0005-0000-0000-000076890000}"/>
    <cellStyle name="Heading 2 2 2 2 2 2 2 2 2 2 4 2" xfId="35616" xr:uid="{00000000-0005-0000-0000-000077890000}"/>
    <cellStyle name="Heading 2 2 2 2 2 2 2 2 2 2 4 2 2" xfId="35617" xr:uid="{00000000-0005-0000-0000-000078890000}"/>
    <cellStyle name="Heading 2 2 2 2 2 2 2 2 2 2 5" xfId="35618" xr:uid="{00000000-0005-0000-0000-000079890000}"/>
    <cellStyle name="Heading 2 2 2 2 2 2 2 2 2 2 6" xfId="35619" xr:uid="{00000000-0005-0000-0000-00007A890000}"/>
    <cellStyle name="Heading 2 2 2 2 2 2 2 2 2 2 7" xfId="35620" xr:uid="{00000000-0005-0000-0000-00007B890000}"/>
    <cellStyle name="Heading 2 2 2 2 2 2 2 2 2 2 8" xfId="35621" xr:uid="{00000000-0005-0000-0000-00007C890000}"/>
    <cellStyle name="Heading 2 2 2 2 2 2 2 2 2 3" xfId="35622" xr:uid="{00000000-0005-0000-0000-00007D890000}"/>
    <cellStyle name="Heading 2 2 2 2 2 2 2 2 2 3 2" xfId="35623" xr:uid="{00000000-0005-0000-0000-00007E890000}"/>
    <cellStyle name="Heading 2 2 2 2 2 2 2 2 2 3 2 2" xfId="35624" xr:uid="{00000000-0005-0000-0000-00007F890000}"/>
    <cellStyle name="Heading 2 2 2 2 2 2 2 2 2 3 2 3" xfId="35625" xr:uid="{00000000-0005-0000-0000-000080890000}"/>
    <cellStyle name="Heading 2 2 2 2 2 2 2 2 2 3 2 3 2" xfId="35626" xr:uid="{00000000-0005-0000-0000-000081890000}"/>
    <cellStyle name="Heading 2 2 2 2 2 2 2 2 2 3 2 4" xfId="35627" xr:uid="{00000000-0005-0000-0000-000082890000}"/>
    <cellStyle name="Heading 2 2 2 2 2 2 2 2 2 3 3" xfId="35628" xr:uid="{00000000-0005-0000-0000-000083890000}"/>
    <cellStyle name="Heading 2 2 2 2 2 2 2 2 2 3 3 2" xfId="35629" xr:uid="{00000000-0005-0000-0000-000084890000}"/>
    <cellStyle name="Heading 2 2 2 2 2 2 2 2 2 3 3 2 2" xfId="35630" xr:uid="{00000000-0005-0000-0000-000085890000}"/>
    <cellStyle name="Heading 2 2 2 2 2 2 2 2 2 3 4" xfId="35631" xr:uid="{00000000-0005-0000-0000-000086890000}"/>
    <cellStyle name="Heading 2 2 2 2 2 2 2 2 2 3 5" xfId="35632" xr:uid="{00000000-0005-0000-0000-000087890000}"/>
    <cellStyle name="Heading 2 2 2 2 2 2 2 2 2 3 6" xfId="35633" xr:uid="{00000000-0005-0000-0000-000088890000}"/>
    <cellStyle name="Heading 2 2 2 2 2 2 2 2 2 3 7" xfId="35634" xr:uid="{00000000-0005-0000-0000-000089890000}"/>
    <cellStyle name="Heading 2 2 2 2 2 2 2 2 2 4" xfId="35635" xr:uid="{00000000-0005-0000-0000-00008A890000}"/>
    <cellStyle name="Heading 2 2 2 2 2 2 2 2 2 4 2" xfId="35636" xr:uid="{00000000-0005-0000-0000-00008B890000}"/>
    <cellStyle name="Heading 2 2 2 2 2 2 2 2 2 4 3" xfId="35637" xr:uid="{00000000-0005-0000-0000-00008C890000}"/>
    <cellStyle name="Heading 2 2 2 2 2 2 2 2 2 4 3 2" xfId="35638" xr:uid="{00000000-0005-0000-0000-00008D890000}"/>
    <cellStyle name="Heading 2 2 2 2 2 2 2 2 2 5" xfId="35639" xr:uid="{00000000-0005-0000-0000-00008E890000}"/>
    <cellStyle name="Heading 2 2 2 2 2 2 2 2 3" xfId="35640" xr:uid="{00000000-0005-0000-0000-00008F890000}"/>
    <cellStyle name="Heading 2 2 2 2 2 2 2 2 3 2" xfId="35641" xr:uid="{00000000-0005-0000-0000-000090890000}"/>
    <cellStyle name="Heading 2 2 2 2 2 2 2 2 3 2 2" xfId="35642" xr:uid="{00000000-0005-0000-0000-000091890000}"/>
    <cellStyle name="Heading 2 2 2 2 2 2 2 2 3 2 2 2" xfId="35643" xr:uid="{00000000-0005-0000-0000-000092890000}"/>
    <cellStyle name="Heading 2 2 2 2 2 2 2 2 3 2 2 3" xfId="35644" xr:uid="{00000000-0005-0000-0000-000093890000}"/>
    <cellStyle name="Heading 2 2 2 2 2 2 2 2 3 2 2 3 2" xfId="35645" xr:uid="{00000000-0005-0000-0000-000094890000}"/>
    <cellStyle name="Heading 2 2 2 2 2 2 2 2 3 2 2 4" xfId="35646" xr:uid="{00000000-0005-0000-0000-000095890000}"/>
    <cellStyle name="Heading 2 2 2 2 2 2 2 2 3 2 3" xfId="35647" xr:uid="{00000000-0005-0000-0000-000096890000}"/>
    <cellStyle name="Heading 2 2 2 2 2 2 2 2 3 2 3 2" xfId="35648" xr:uid="{00000000-0005-0000-0000-000097890000}"/>
    <cellStyle name="Heading 2 2 2 2 2 2 2 2 3 2 3 2 2" xfId="35649" xr:uid="{00000000-0005-0000-0000-000098890000}"/>
    <cellStyle name="Heading 2 2 2 2 2 2 2 2 3 2 4" xfId="35650" xr:uid="{00000000-0005-0000-0000-000099890000}"/>
    <cellStyle name="Heading 2 2 2 2 2 2 2 2 3 2 5" xfId="35651" xr:uid="{00000000-0005-0000-0000-00009A890000}"/>
    <cellStyle name="Heading 2 2 2 2 2 2 2 2 3 2 6" xfId="35652" xr:uid="{00000000-0005-0000-0000-00009B890000}"/>
    <cellStyle name="Heading 2 2 2 2 2 2 2 2 3 2 7" xfId="35653" xr:uid="{00000000-0005-0000-0000-00009C890000}"/>
    <cellStyle name="Heading 2 2 2 2 2 2 2 2 3 3" xfId="35654" xr:uid="{00000000-0005-0000-0000-00009D890000}"/>
    <cellStyle name="Heading 2 2 2 2 2 2 2 2 3 3 2" xfId="35655" xr:uid="{00000000-0005-0000-0000-00009E890000}"/>
    <cellStyle name="Heading 2 2 2 2 2 2 2 2 3 3 3" xfId="35656" xr:uid="{00000000-0005-0000-0000-00009F890000}"/>
    <cellStyle name="Heading 2 2 2 2 2 2 2 2 3 3 3 2" xfId="35657" xr:uid="{00000000-0005-0000-0000-0000A0890000}"/>
    <cellStyle name="Heading 2 2 2 2 2 2 2 2 3 3 4" xfId="35658" xr:uid="{00000000-0005-0000-0000-0000A1890000}"/>
    <cellStyle name="Heading 2 2 2 2 2 2 2 2 3 4" xfId="35659" xr:uid="{00000000-0005-0000-0000-0000A2890000}"/>
    <cellStyle name="Heading 2 2 2 2 2 2 2 2 3 4 2" xfId="35660" xr:uid="{00000000-0005-0000-0000-0000A3890000}"/>
    <cellStyle name="Heading 2 2 2 2 2 2 2 2 3 4 2 2" xfId="35661" xr:uid="{00000000-0005-0000-0000-0000A4890000}"/>
    <cellStyle name="Heading 2 2 2 2 2 2 2 2 3 5" xfId="35662" xr:uid="{00000000-0005-0000-0000-0000A5890000}"/>
    <cellStyle name="Heading 2 2 2 2 2 2 2 2 3 6" xfId="35663" xr:uid="{00000000-0005-0000-0000-0000A6890000}"/>
    <cellStyle name="Heading 2 2 2 2 2 2 2 2 3 7" xfId="35664" xr:uid="{00000000-0005-0000-0000-0000A7890000}"/>
    <cellStyle name="Heading 2 2 2 2 2 2 2 2 3 8" xfId="35665" xr:uid="{00000000-0005-0000-0000-0000A8890000}"/>
    <cellStyle name="Heading 2 2 2 2 2 2 2 2 4" xfId="35666" xr:uid="{00000000-0005-0000-0000-0000A9890000}"/>
    <cellStyle name="Heading 2 2 2 2 2 2 2 2 4 2" xfId="35667" xr:uid="{00000000-0005-0000-0000-0000AA890000}"/>
    <cellStyle name="Heading 2 2 2 2 2 2 2 2 4 2 2" xfId="35668" xr:uid="{00000000-0005-0000-0000-0000AB890000}"/>
    <cellStyle name="Heading 2 2 2 2 2 2 2 2 4 2 3" xfId="35669" xr:uid="{00000000-0005-0000-0000-0000AC890000}"/>
    <cellStyle name="Heading 2 2 2 2 2 2 2 2 4 2 3 2" xfId="35670" xr:uid="{00000000-0005-0000-0000-0000AD890000}"/>
    <cellStyle name="Heading 2 2 2 2 2 2 2 2 4 2 4" xfId="35671" xr:uid="{00000000-0005-0000-0000-0000AE890000}"/>
    <cellStyle name="Heading 2 2 2 2 2 2 2 2 4 3" xfId="35672" xr:uid="{00000000-0005-0000-0000-0000AF890000}"/>
    <cellStyle name="Heading 2 2 2 2 2 2 2 2 4 3 2" xfId="35673" xr:uid="{00000000-0005-0000-0000-0000B0890000}"/>
    <cellStyle name="Heading 2 2 2 2 2 2 2 2 4 3 2 2" xfId="35674" xr:uid="{00000000-0005-0000-0000-0000B1890000}"/>
    <cellStyle name="Heading 2 2 2 2 2 2 2 2 4 4" xfId="35675" xr:uid="{00000000-0005-0000-0000-0000B2890000}"/>
    <cellStyle name="Heading 2 2 2 2 2 2 2 2 4 5" xfId="35676" xr:uid="{00000000-0005-0000-0000-0000B3890000}"/>
    <cellStyle name="Heading 2 2 2 2 2 2 2 2 4 6" xfId="35677" xr:uid="{00000000-0005-0000-0000-0000B4890000}"/>
    <cellStyle name="Heading 2 2 2 2 2 2 2 2 4 7" xfId="35678" xr:uid="{00000000-0005-0000-0000-0000B5890000}"/>
    <cellStyle name="Heading 2 2 2 2 2 2 2 2 5" xfId="35679" xr:uid="{00000000-0005-0000-0000-0000B6890000}"/>
    <cellStyle name="Heading 2 2 2 2 2 2 2 2 5 2" xfId="35680" xr:uid="{00000000-0005-0000-0000-0000B7890000}"/>
    <cellStyle name="Heading 2 2 2 2 2 2 2 2 5 3" xfId="35681" xr:uid="{00000000-0005-0000-0000-0000B8890000}"/>
    <cellStyle name="Heading 2 2 2 2 2 2 2 2 5 3 2" xfId="35682" xr:uid="{00000000-0005-0000-0000-0000B9890000}"/>
    <cellStyle name="Heading 2 2 2 2 2 2 2 2 6" xfId="35683" xr:uid="{00000000-0005-0000-0000-0000BA890000}"/>
    <cellStyle name="Heading 2 2 2 2 2 2 2 2 7" xfId="35684" xr:uid="{00000000-0005-0000-0000-0000BB890000}"/>
    <cellStyle name="Heading 2 2 2 2 2 2 2 2 8" xfId="35685" xr:uid="{00000000-0005-0000-0000-0000BC890000}"/>
    <cellStyle name="Heading 2 2 2 2 2 2 2 2 9" xfId="35686" xr:uid="{00000000-0005-0000-0000-0000BD890000}"/>
    <cellStyle name="Heading 2 2 2 2 2 2 2 3" xfId="35687" xr:uid="{00000000-0005-0000-0000-0000BE890000}"/>
    <cellStyle name="Heading 2 2 2 2 2 2 2 3 2" xfId="35688" xr:uid="{00000000-0005-0000-0000-0000BF890000}"/>
    <cellStyle name="Heading 2 2 2 2 2 2 2 3 2 2" xfId="35689" xr:uid="{00000000-0005-0000-0000-0000C0890000}"/>
    <cellStyle name="Heading 2 2 2 2 2 2 2 3 2 2 2" xfId="35690" xr:uid="{00000000-0005-0000-0000-0000C1890000}"/>
    <cellStyle name="Heading 2 2 2 2 2 2 2 3 2 2 2 2" xfId="35691" xr:uid="{00000000-0005-0000-0000-0000C2890000}"/>
    <cellStyle name="Heading 2 2 2 2 2 2 2 3 2 2 2 3" xfId="35692" xr:uid="{00000000-0005-0000-0000-0000C3890000}"/>
    <cellStyle name="Heading 2 2 2 2 2 2 2 3 2 2 2 3 2" xfId="35693" xr:uid="{00000000-0005-0000-0000-0000C4890000}"/>
    <cellStyle name="Heading 2 2 2 2 2 2 2 3 2 2 2 4" xfId="35694" xr:uid="{00000000-0005-0000-0000-0000C5890000}"/>
    <cellStyle name="Heading 2 2 2 2 2 2 2 3 2 2 3" xfId="35695" xr:uid="{00000000-0005-0000-0000-0000C6890000}"/>
    <cellStyle name="Heading 2 2 2 2 2 2 2 3 2 2 3 2" xfId="35696" xr:uid="{00000000-0005-0000-0000-0000C7890000}"/>
    <cellStyle name="Heading 2 2 2 2 2 2 2 3 2 2 3 2 2" xfId="35697" xr:uid="{00000000-0005-0000-0000-0000C8890000}"/>
    <cellStyle name="Heading 2 2 2 2 2 2 2 3 2 2 4" xfId="35698" xr:uid="{00000000-0005-0000-0000-0000C9890000}"/>
    <cellStyle name="Heading 2 2 2 2 2 2 2 3 2 2 5" xfId="35699" xr:uid="{00000000-0005-0000-0000-0000CA890000}"/>
    <cellStyle name="Heading 2 2 2 2 2 2 2 3 2 2 6" xfId="35700" xr:uid="{00000000-0005-0000-0000-0000CB890000}"/>
    <cellStyle name="Heading 2 2 2 2 2 2 2 3 2 2 7" xfId="35701" xr:uid="{00000000-0005-0000-0000-0000CC890000}"/>
    <cellStyle name="Heading 2 2 2 2 2 2 2 3 2 3" xfId="35702" xr:uid="{00000000-0005-0000-0000-0000CD890000}"/>
    <cellStyle name="Heading 2 2 2 2 2 2 2 3 2 3 2" xfId="35703" xr:uid="{00000000-0005-0000-0000-0000CE890000}"/>
    <cellStyle name="Heading 2 2 2 2 2 2 2 3 2 3 3" xfId="35704" xr:uid="{00000000-0005-0000-0000-0000CF890000}"/>
    <cellStyle name="Heading 2 2 2 2 2 2 2 3 2 3 3 2" xfId="35705" xr:uid="{00000000-0005-0000-0000-0000D0890000}"/>
    <cellStyle name="Heading 2 2 2 2 2 2 2 3 2 3 4" xfId="35706" xr:uid="{00000000-0005-0000-0000-0000D1890000}"/>
    <cellStyle name="Heading 2 2 2 2 2 2 2 3 2 4" xfId="35707" xr:uid="{00000000-0005-0000-0000-0000D2890000}"/>
    <cellStyle name="Heading 2 2 2 2 2 2 2 3 2 4 2" xfId="35708" xr:uid="{00000000-0005-0000-0000-0000D3890000}"/>
    <cellStyle name="Heading 2 2 2 2 2 2 2 3 2 4 2 2" xfId="35709" xr:uid="{00000000-0005-0000-0000-0000D4890000}"/>
    <cellStyle name="Heading 2 2 2 2 2 2 2 3 2 5" xfId="35710" xr:uid="{00000000-0005-0000-0000-0000D5890000}"/>
    <cellStyle name="Heading 2 2 2 2 2 2 2 3 2 6" xfId="35711" xr:uid="{00000000-0005-0000-0000-0000D6890000}"/>
    <cellStyle name="Heading 2 2 2 2 2 2 2 3 2 7" xfId="35712" xr:uid="{00000000-0005-0000-0000-0000D7890000}"/>
    <cellStyle name="Heading 2 2 2 2 2 2 2 3 2 8" xfId="35713" xr:uid="{00000000-0005-0000-0000-0000D8890000}"/>
    <cellStyle name="Heading 2 2 2 2 2 2 2 3 3" xfId="35714" xr:uid="{00000000-0005-0000-0000-0000D9890000}"/>
    <cellStyle name="Heading 2 2 2 2 2 2 2 3 3 2" xfId="35715" xr:uid="{00000000-0005-0000-0000-0000DA890000}"/>
    <cellStyle name="Heading 2 2 2 2 2 2 2 3 3 2 2" xfId="35716" xr:uid="{00000000-0005-0000-0000-0000DB890000}"/>
    <cellStyle name="Heading 2 2 2 2 2 2 2 3 3 2 3" xfId="35717" xr:uid="{00000000-0005-0000-0000-0000DC890000}"/>
    <cellStyle name="Heading 2 2 2 2 2 2 2 3 3 2 3 2" xfId="35718" xr:uid="{00000000-0005-0000-0000-0000DD890000}"/>
    <cellStyle name="Heading 2 2 2 2 2 2 2 3 3 2 4" xfId="35719" xr:uid="{00000000-0005-0000-0000-0000DE890000}"/>
    <cellStyle name="Heading 2 2 2 2 2 2 2 3 3 3" xfId="35720" xr:uid="{00000000-0005-0000-0000-0000DF890000}"/>
    <cellStyle name="Heading 2 2 2 2 2 2 2 3 3 3 2" xfId="35721" xr:uid="{00000000-0005-0000-0000-0000E0890000}"/>
    <cellStyle name="Heading 2 2 2 2 2 2 2 3 3 3 2 2" xfId="35722" xr:uid="{00000000-0005-0000-0000-0000E1890000}"/>
    <cellStyle name="Heading 2 2 2 2 2 2 2 3 3 4" xfId="35723" xr:uid="{00000000-0005-0000-0000-0000E2890000}"/>
    <cellStyle name="Heading 2 2 2 2 2 2 2 3 3 5" xfId="35724" xr:uid="{00000000-0005-0000-0000-0000E3890000}"/>
    <cellStyle name="Heading 2 2 2 2 2 2 2 3 3 6" xfId="35725" xr:uid="{00000000-0005-0000-0000-0000E4890000}"/>
    <cellStyle name="Heading 2 2 2 2 2 2 2 3 3 7" xfId="35726" xr:uid="{00000000-0005-0000-0000-0000E5890000}"/>
    <cellStyle name="Heading 2 2 2 2 2 2 2 3 4" xfId="35727" xr:uid="{00000000-0005-0000-0000-0000E6890000}"/>
    <cellStyle name="Heading 2 2 2 2 2 2 2 3 4 2" xfId="35728" xr:uid="{00000000-0005-0000-0000-0000E7890000}"/>
    <cellStyle name="Heading 2 2 2 2 2 2 2 3 4 3" xfId="35729" xr:uid="{00000000-0005-0000-0000-0000E8890000}"/>
    <cellStyle name="Heading 2 2 2 2 2 2 2 3 4 3 2" xfId="35730" xr:uid="{00000000-0005-0000-0000-0000E9890000}"/>
    <cellStyle name="Heading 2 2 2 2 2 2 2 3 5" xfId="35731" xr:uid="{00000000-0005-0000-0000-0000EA890000}"/>
    <cellStyle name="Heading 2 2 2 2 2 2 2 4" xfId="35732" xr:uid="{00000000-0005-0000-0000-0000EB890000}"/>
    <cellStyle name="Heading 2 2 2 2 2 2 2 4 2" xfId="35733" xr:uid="{00000000-0005-0000-0000-0000EC890000}"/>
    <cellStyle name="Heading 2 2 2 2 2 2 2 4 2 2" xfId="35734" xr:uid="{00000000-0005-0000-0000-0000ED890000}"/>
    <cellStyle name="Heading 2 2 2 2 2 2 2 4 2 2 2" xfId="35735" xr:uid="{00000000-0005-0000-0000-0000EE890000}"/>
    <cellStyle name="Heading 2 2 2 2 2 2 2 4 2 2 2 2" xfId="35736" xr:uid="{00000000-0005-0000-0000-0000EF890000}"/>
    <cellStyle name="Heading 2 2 2 2 2 2 2 4 2 2 2 2 2" xfId="35737" xr:uid="{00000000-0005-0000-0000-0000F0890000}"/>
    <cellStyle name="Heading 2 2 2 2 2 2 2 4 2 2 2 2 3" xfId="35738" xr:uid="{00000000-0005-0000-0000-0000F1890000}"/>
    <cellStyle name="Heading 2 2 2 2 2 2 2 4 2 2 2 2 3 2" xfId="35739" xr:uid="{00000000-0005-0000-0000-0000F2890000}"/>
    <cellStyle name="Heading 2 2 2 2 2 2 2 4 2 2 2 2 4" xfId="35740" xr:uid="{00000000-0005-0000-0000-0000F3890000}"/>
    <cellStyle name="Heading 2 2 2 2 2 2 2 4 2 2 2 3" xfId="35741" xr:uid="{00000000-0005-0000-0000-0000F4890000}"/>
    <cellStyle name="Heading 2 2 2 2 2 2 2 4 2 2 2 3 2" xfId="35742" xr:uid="{00000000-0005-0000-0000-0000F5890000}"/>
    <cellStyle name="Heading 2 2 2 2 2 2 2 4 2 2 2 3 2 2" xfId="35743" xr:uid="{00000000-0005-0000-0000-0000F6890000}"/>
    <cellStyle name="Heading 2 2 2 2 2 2 2 4 2 2 2 4" xfId="35744" xr:uid="{00000000-0005-0000-0000-0000F7890000}"/>
    <cellStyle name="Heading 2 2 2 2 2 2 2 4 2 2 2 5" xfId="35745" xr:uid="{00000000-0005-0000-0000-0000F8890000}"/>
    <cellStyle name="Heading 2 2 2 2 2 2 2 4 2 2 2 6" xfId="35746" xr:uid="{00000000-0005-0000-0000-0000F9890000}"/>
    <cellStyle name="Heading 2 2 2 2 2 2 2 4 2 2 2 7" xfId="35747" xr:uid="{00000000-0005-0000-0000-0000FA890000}"/>
    <cellStyle name="Heading 2 2 2 2 2 2 2 4 2 2 3" xfId="35748" xr:uid="{00000000-0005-0000-0000-0000FB890000}"/>
    <cellStyle name="Heading 2 2 2 2 2 2 2 4 2 2 3 2" xfId="35749" xr:uid="{00000000-0005-0000-0000-0000FC890000}"/>
    <cellStyle name="Heading 2 2 2 2 2 2 2 4 2 2 3 3" xfId="35750" xr:uid="{00000000-0005-0000-0000-0000FD890000}"/>
    <cellStyle name="Heading 2 2 2 2 2 2 2 4 2 2 3 3 2" xfId="35751" xr:uid="{00000000-0005-0000-0000-0000FE890000}"/>
    <cellStyle name="Heading 2 2 2 2 2 2 2 4 2 2 3 4" xfId="35752" xr:uid="{00000000-0005-0000-0000-0000FF890000}"/>
    <cellStyle name="Heading 2 2 2 2 2 2 2 4 2 2 4" xfId="35753" xr:uid="{00000000-0005-0000-0000-0000008A0000}"/>
    <cellStyle name="Heading 2 2 2 2 2 2 2 4 2 2 4 2" xfId="35754" xr:uid="{00000000-0005-0000-0000-0000018A0000}"/>
    <cellStyle name="Heading 2 2 2 2 2 2 2 4 2 2 4 2 2" xfId="35755" xr:uid="{00000000-0005-0000-0000-0000028A0000}"/>
    <cellStyle name="Heading 2 2 2 2 2 2 2 4 2 2 5" xfId="35756" xr:uid="{00000000-0005-0000-0000-0000038A0000}"/>
    <cellStyle name="Heading 2 2 2 2 2 2 2 4 2 2 6" xfId="35757" xr:uid="{00000000-0005-0000-0000-0000048A0000}"/>
    <cellStyle name="Heading 2 2 2 2 2 2 2 4 2 2 7" xfId="35758" xr:uid="{00000000-0005-0000-0000-0000058A0000}"/>
    <cellStyle name="Heading 2 2 2 2 2 2 2 4 2 2 8" xfId="35759" xr:uid="{00000000-0005-0000-0000-0000068A0000}"/>
    <cellStyle name="Heading 2 2 2 2 2 2 2 4 2 3" xfId="35760" xr:uid="{00000000-0005-0000-0000-0000078A0000}"/>
    <cellStyle name="Heading 2 2 2 2 2 2 2 4 2 3 2" xfId="35761" xr:uid="{00000000-0005-0000-0000-0000088A0000}"/>
    <cellStyle name="Heading 2 2 2 2 2 2 2 4 2 3 2 2" xfId="35762" xr:uid="{00000000-0005-0000-0000-0000098A0000}"/>
    <cellStyle name="Heading 2 2 2 2 2 2 2 4 2 3 2 3" xfId="35763" xr:uid="{00000000-0005-0000-0000-00000A8A0000}"/>
    <cellStyle name="Heading 2 2 2 2 2 2 2 4 2 3 2 3 2" xfId="35764" xr:uid="{00000000-0005-0000-0000-00000B8A0000}"/>
    <cellStyle name="Heading 2 2 2 2 2 2 2 4 2 3 2 4" xfId="35765" xr:uid="{00000000-0005-0000-0000-00000C8A0000}"/>
    <cellStyle name="Heading 2 2 2 2 2 2 2 4 2 3 3" xfId="35766" xr:uid="{00000000-0005-0000-0000-00000D8A0000}"/>
    <cellStyle name="Heading 2 2 2 2 2 2 2 4 2 3 3 2" xfId="35767" xr:uid="{00000000-0005-0000-0000-00000E8A0000}"/>
    <cellStyle name="Heading 2 2 2 2 2 2 2 4 2 3 3 2 2" xfId="35768" xr:uid="{00000000-0005-0000-0000-00000F8A0000}"/>
    <cellStyle name="Heading 2 2 2 2 2 2 2 4 2 3 4" xfId="35769" xr:uid="{00000000-0005-0000-0000-0000108A0000}"/>
    <cellStyle name="Heading 2 2 2 2 2 2 2 4 2 3 5" xfId="35770" xr:uid="{00000000-0005-0000-0000-0000118A0000}"/>
    <cellStyle name="Heading 2 2 2 2 2 2 2 4 2 3 6" xfId="35771" xr:uid="{00000000-0005-0000-0000-0000128A0000}"/>
    <cellStyle name="Heading 2 2 2 2 2 2 2 4 2 3 7" xfId="35772" xr:uid="{00000000-0005-0000-0000-0000138A0000}"/>
    <cellStyle name="Heading 2 2 2 2 2 2 2 4 2 4" xfId="35773" xr:uid="{00000000-0005-0000-0000-0000148A0000}"/>
    <cellStyle name="Heading 2 2 2 2 2 2 2 4 2 4 2" xfId="35774" xr:uid="{00000000-0005-0000-0000-0000158A0000}"/>
    <cellStyle name="Heading 2 2 2 2 2 2 2 4 2 4 3" xfId="35775" xr:uid="{00000000-0005-0000-0000-0000168A0000}"/>
    <cellStyle name="Heading 2 2 2 2 2 2 2 4 2 4 3 2" xfId="35776" xr:uid="{00000000-0005-0000-0000-0000178A0000}"/>
    <cellStyle name="Heading 2 2 2 2 2 2 2 4 2 5" xfId="35777" xr:uid="{00000000-0005-0000-0000-0000188A0000}"/>
    <cellStyle name="Heading 2 2 2 2 2 2 2 4 3" xfId="35778" xr:uid="{00000000-0005-0000-0000-0000198A0000}"/>
    <cellStyle name="Heading 2 2 2 2 2 2 2 4 3 2" xfId="35779" xr:uid="{00000000-0005-0000-0000-00001A8A0000}"/>
    <cellStyle name="Heading 2 2 2 2 2 2 2 4 3 2 2" xfId="35780" xr:uid="{00000000-0005-0000-0000-00001B8A0000}"/>
    <cellStyle name="Heading 2 2 2 2 2 2 2 4 3 2 2 2" xfId="35781" xr:uid="{00000000-0005-0000-0000-00001C8A0000}"/>
    <cellStyle name="Heading 2 2 2 2 2 2 2 4 3 2 2 3" xfId="35782" xr:uid="{00000000-0005-0000-0000-00001D8A0000}"/>
    <cellStyle name="Heading 2 2 2 2 2 2 2 4 3 2 2 3 2" xfId="35783" xr:uid="{00000000-0005-0000-0000-00001E8A0000}"/>
    <cellStyle name="Heading 2 2 2 2 2 2 2 4 3 2 2 4" xfId="35784" xr:uid="{00000000-0005-0000-0000-00001F8A0000}"/>
    <cellStyle name="Heading 2 2 2 2 2 2 2 4 3 2 3" xfId="35785" xr:uid="{00000000-0005-0000-0000-0000208A0000}"/>
    <cellStyle name="Heading 2 2 2 2 2 2 2 4 3 2 3 2" xfId="35786" xr:uid="{00000000-0005-0000-0000-0000218A0000}"/>
    <cellStyle name="Heading 2 2 2 2 2 2 2 4 3 2 3 2 2" xfId="35787" xr:uid="{00000000-0005-0000-0000-0000228A0000}"/>
    <cellStyle name="Heading 2 2 2 2 2 2 2 4 3 2 4" xfId="35788" xr:uid="{00000000-0005-0000-0000-0000238A0000}"/>
    <cellStyle name="Heading 2 2 2 2 2 2 2 4 3 2 5" xfId="35789" xr:uid="{00000000-0005-0000-0000-0000248A0000}"/>
    <cellStyle name="Heading 2 2 2 2 2 2 2 4 3 2 6" xfId="35790" xr:uid="{00000000-0005-0000-0000-0000258A0000}"/>
    <cellStyle name="Heading 2 2 2 2 2 2 2 4 3 2 7" xfId="35791" xr:uid="{00000000-0005-0000-0000-0000268A0000}"/>
    <cellStyle name="Heading 2 2 2 2 2 2 2 4 3 3" xfId="35792" xr:uid="{00000000-0005-0000-0000-0000278A0000}"/>
    <cellStyle name="Heading 2 2 2 2 2 2 2 4 3 3 2" xfId="35793" xr:uid="{00000000-0005-0000-0000-0000288A0000}"/>
    <cellStyle name="Heading 2 2 2 2 2 2 2 4 3 3 3" xfId="35794" xr:uid="{00000000-0005-0000-0000-0000298A0000}"/>
    <cellStyle name="Heading 2 2 2 2 2 2 2 4 3 3 3 2" xfId="35795" xr:uid="{00000000-0005-0000-0000-00002A8A0000}"/>
    <cellStyle name="Heading 2 2 2 2 2 2 2 4 3 3 4" xfId="35796" xr:uid="{00000000-0005-0000-0000-00002B8A0000}"/>
    <cellStyle name="Heading 2 2 2 2 2 2 2 4 3 4" xfId="35797" xr:uid="{00000000-0005-0000-0000-00002C8A0000}"/>
    <cellStyle name="Heading 2 2 2 2 2 2 2 4 3 4 2" xfId="35798" xr:uid="{00000000-0005-0000-0000-00002D8A0000}"/>
    <cellStyle name="Heading 2 2 2 2 2 2 2 4 3 4 2 2" xfId="35799" xr:uid="{00000000-0005-0000-0000-00002E8A0000}"/>
    <cellStyle name="Heading 2 2 2 2 2 2 2 4 3 5" xfId="35800" xr:uid="{00000000-0005-0000-0000-00002F8A0000}"/>
    <cellStyle name="Heading 2 2 2 2 2 2 2 4 3 6" xfId="35801" xr:uid="{00000000-0005-0000-0000-0000308A0000}"/>
    <cellStyle name="Heading 2 2 2 2 2 2 2 4 3 7" xfId="35802" xr:uid="{00000000-0005-0000-0000-0000318A0000}"/>
    <cellStyle name="Heading 2 2 2 2 2 2 2 4 3 8" xfId="35803" xr:uid="{00000000-0005-0000-0000-0000328A0000}"/>
    <cellStyle name="Heading 2 2 2 2 2 2 2 4 4" xfId="35804" xr:uid="{00000000-0005-0000-0000-0000338A0000}"/>
    <cellStyle name="Heading 2 2 2 2 2 2 2 4 4 2" xfId="35805" xr:uid="{00000000-0005-0000-0000-0000348A0000}"/>
    <cellStyle name="Heading 2 2 2 2 2 2 2 4 4 2 2" xfId="35806" xr:uid="{00000000-0005-0000-0000-0000358A0000}"/>
    <cellStyle name="Heading 2 2 2 2 2 2 2 4 4 2 3" xfId="35807" xr:uid="{00000000-0005-0000-0000-0000368A0000}"/>
    <cellStyle name="Heading 2 2 2 2 2 2 2 4 4 2 3 2" xfId="35808" xr:uid="{00000000-0005-0000-0000-0000378A0000}"/>
    <cellStyle name="Heading 2 2 2 2 2 2 2 4 4 2 4" xfId="35809" xr:uid="{00000000-0005-0000-0000-0000388A0000}"/>
    <cellStyle name="Heading 2 2 2 2 2 2 2 4 4 3" xfId="35810" xr:uid="{00000000-0005-0000-0000-0000398A0000}"/>
    <cellStyle name="Heading 2 2 2 2 2 2 2 4 4 3 2" xfId="35811" xr:uid="{00000000-0005-0000-0000-00003A8A0000}"/>
    <cellStyle name="Heading 2 2 2 2 2 2 2 4 4 3 2 2" xfId="35812" xr:uid="{00000000-0005-0000-0000-00003B8A0000}"/>
    <cellStyle name="Heading 2 2 2 2 2 2 2 4 4 4" xfId="35813" xr:uid="{00000000-0005-0000-0000-00003C8A0000}"/>
    <cellStyle name="Heading 2 2 2 2 2 2 2 4 4 5" xfId="35814" xr:uid="{00000000-0005-0000-0000-00003D8A0000}"/>
    <cellStyle name="Heading 2 2 2 2 2 2 2 4 4 6" xfId="35815" xr:uid="{00000000-0005-0000-0000-00003E8A0000}"/>
    <cellStyle name="Heading 2 2 2 2 2 2 2 4 4 7" xfId="35816" xr:uid="{00000000-0005-0000-0000-00003F8A0000}"/>
    <cellStyle name="Heading 2 2 2 2 2 2 2 4 5" xfId="35817" xr:uid="{00000000-0005-0000-0000-0000408A0000}"/>
    <cellStyle name="Heading 2 2 2 2 2 2 2 4 5 2" xfId="35818" xr:uid="{00000000-0005-0000-0000-0000418A0000}"/>
    <cellStyle name="Heading 2 2 2 2 2 2 2 4 5 3" xfId="35819" xr:uid="{00000000-0005-0000-0000-0000428A0000}"/>
    <cellStyle name="Heading 2 2 2 2 2 2 2 4 5 3 2" xfId="35820" xr:uid="{00000000-0005-0000-0000-0000438A0000}"/>
    <cellStyle name="Heading 2 2 2 2 2 2 2 4 6" xfId="35821" xr:uid="{00000000-0005-0000-0000-0000448A0000}"/>
    <cellStyle name="Heading 2 2 2 2 2 2 2 4 7" xfId="35822" xr:uid="{00000000-0005-0000-0000-0000458A0000}"/>
    <cellStyle name="Heading 2 2 2 2 2 2 2 4 8" xfId="35823" xr:uid="{00000000-0005-0000-0000-0000468A0000}"/>
    <cellStyle name="Heading 2 2 2 2 2 2 2 4 9" xfId="35824" xr:uid="{00000000-0005-0000-0000-0000478A0000}"/>
    <cellStyle name="Heading 2 2 2 2 2 2 2 5" xfId="35825" xr:uid="{00000000-0005-0000-0000-0000488A0000}"/>
    <cellStyle name="Heading 2 2 2 2 2 2 2 5 2" xfId="35826" xr:uid="{00000000-0005-0000-0000-0000498A0000}"/>
    <cellStyle name="Heading 2 2 2 2 2 2 2 5 2 2" xfId="35827" xr:uid="{00000000-0005-0000-0000-00004A8A0000}"/>
    <cellStyle name="Heading 2 2 2 2 2 2 2 5 2 2 2" xfId="35828" xr:uid="{00000000-0005-0000-0000-00004B8A0000}"/>
    <cellStyle name="Heading 2 2 2 2 2 2 2 5 2 2 3" xfId="35829" xr:uid="{00000000-0005-0000-0000-00004C8A0000}"/>
    <cellStyle name="Heading 2 2 2 2 2 2 2 5 2 2 3 2" xfId="35830" xr:uid="{00000000-0005-0000-0000-00004D8A0000}"/>
    <cellStyle name="Heading 2 2 2 2 2 2 2 5 2 2 4" xfId="35831" xr:uid="{00000000-0005-0000-0000-00004E8A0000}"/>
    <cellStyle name="Heading 2 2 2 2 2 2 2 5 2 3" xfId="35832" xr:uid="{00000000-0005-0000-0000-00004F8A0000}"/>
    <cellStyle name="Heading 2 2 2 2 2 2 2 5 2 3 2" xfId="35833" xr:uid="{00000000-0005-0000-0000-0000508A0000}"/>
    <cellStyle name="Heading 2 2 2 2 2 2 2 5 2 3 2 2" xfId="35834" xr:uid="{00000000-0005-0000-0000-0000518A0000}"/>
    <cellStyle name="Heading 2 2 2 2 2 2 2 5 2 4" xfId="35835" xr:uid="{00000000-0005-0000-0000-0000528A0000}"/>
    <cellStyle name="Heading 2 2 2 2 2 2 2 5 2 5" xfId="35836" xr:uid="{00000000-0005-0000-0000-0000538A0000}"/>
    <cellStyle name="Heading 2 2 2 2 2 2 2 5 2 6" xfId="35837" xr:uid="{00000000-0005-0000-0000-0000548A0000}"/>
    <cellStyle name="Heading 2 2 2 2 2 2 2 5 2 7" xfId="35838" xr:uid="{00000000-0005-0000-0000-0000558A0000}"/>
    <cellStyle name="Heading 2 2 2 2 2 2 2 5 3" xfId="35839" xr:uid="{00000000-0005-0000-0000-0000568A0000}"/>
    <cellStyle name="Heading 2 2 2 2 2 2 2 5 3 2" xfId="35840" xr:uid="{00000000-0005-0000-0000-0000578A0000}"/>
    <cellStyle name="Heading 2 2 2 2 2 2 2 5 3 3" xfId="35841" xr:uid="{00000000-0005-0000-0000-0000588A0000}"/>
    <cellStyle name="Heading 2 2 2 2 2 2 2 5 3 3 2" xfId="35842" xr:uid="{00000000-0005-0000-0000-0000598A0000}"/>
    <cellStyle name="Heading 2 2 2 2 2 2 2 5 3 4" xfId="35843" xr:uid="{00000000-0005-0000-0000-00005A8A0000}"/>
    <cellStyle name="Heading 2 2 2 2 2 2 2 5 4" xfId="35844" xr:uid="{00000000-0005-0000-0000-00005B8A0000}"/>
    <cellStyle name="Heading 2 2 2 2 2 2 2 5 4 2" xfId="35845" xr:uid="{00000000-0005-0000-0000-00005C8A0000}"/>
    <cellStyle name="Heading 2 2 2 2 2 2 2 5 4 2 2" xfId="35846" xr:uid="{00000000-0005-0000-0000-00005D8A0000}"/>
    <cellStyle name="Heading 2 2 2 2 2 2 2 5 5" xfId="35847" xr:uid="{00000000-0005-0000-0000-00005E8A0000}"/>
    <cellStyle name="Heading 2 2 2 2 2 2 2 5 6" xfId="35848" xr:uid="{00000000-0005-0000-0000-00005F8A0000}"/>
    <cellStyle name="Heading 2 2 2 2 2 2 2 5 7" xfId="35849" xr:uid="{00000000-0005-0000-0000-0000608A0000}"/>
    <cellStyle name="Heading 2 2 2 2 2 2 2 5 8" xfId="35850" xr:uid="{00000000-0005-0000-0000-0000618A0000}"/>
    <cellStyle name="Heading 2 2 2 2 2 2 2 6" xfId="35851" xr:uid="{00000000-0005-0000-0000-0000628A0000}"/>
    <cellStyle name="Heading 2 2 2 2 2 2 2 6 2" xfId="35852" xr:uid="{00000000-0005-0000-0000-0000638A0000}"/>
    <cellStyle name="Heading 2 2 2 2 2 2 2 6 2 2" xfId="35853" xr:uid="{00000000-0005-0000-0000-0000648A0000}"/>
    <cellStyle name="Heading 2 2 2 2 2 2 2 6 2 3" xfId="35854" xr:uid="{00000000-0005-0000-0000-0000658A0000}"/>
    <cellStyle name="Heading 2 2 2 2 2 2 2 6 2 3 2" xfId="35855" xr:uid="{00000000-0005-0000-0000-0000668A0000}"/>
    <cellStyle name="Heading 2 2 2 2 2 2 2 6 2 4" xfId="35856" xr:uid="{00000000-0005-0000-0000-0000678A0000}"/>
    <cellStyle name="Heading 2 2 2 2 2 2 2 6 3" xfId="35857" xr:uid="{00000000-0005-0000-0000-0000688A0000}"/>
    <cellStyle name="Heading 2 2 2 2 2 2 2 6 3 2" xfId="35858" xr:uid="{00000000-0005-0000-0000-0000698A0000}"/>
    <cellStyle name="Heading 2 2 2 2 2 2 2 6 3 2 2" xfId="35859" xr:uid="{00000000-0005-0000-0000-00006A8A0000}"/>
    <cellStyle name="Heading 2 2 2 2 2 2 2 6 4" xfId="35860" xr:uid="{00000000-0005-0000-0000-00006B8A0000}"/>
    <cellStyle name="Heading 2 2 2 2 2 2 2 6 5" xfId="35861" xr:uid="{00000000-0005-0000-0000-00006C8A0000}"/>
    <cellStyle name="Heading 2 2 2 2 2 2 2 6 6" xfId="35862" xr:uid="{00000000-0005-0000-0000-00006D8A0000}"/>
    <cellStyle name="Heading 2 2 2 2 2 2 2 6 7" xfId="35863" xr:uid="{00000000-0005-0000-0000-00006E8A0000}"/>
    <cellStyle name="Heading 2 2 2 2 2 2 2 7" xfId="35864" xr:uid="{00000000-0005-0000-0000-00006F8A0000}"/>
    <cellStyle name="Heading 2 2 2 2 2 2 2 7 2" xfId="35865" xr:uid="{00000000-0005-0000-0000-0000708A0000}"/>
    <cellStyle name="Heading 2 2 2 2 2 2 2 7 3" xfId="35866" xr:uid="{00000000-0005-0000-0000-0000718A0000}"/>
    <cellStyle name="Heading 2 2 2 2 2 2 2 7 3 2" xfId="35867" xr:uid="{00000000-0005-0000-0000-0000728A0000}"/>
    <cellStyle name="Heading 2 2 2 2 2 2 2 8" xfId="35868" xr:uid="{00000000-0005-0000-0000-0000738A0000}"/>
    <cellStyle name="Heading 2 2 2 2 2 2 2 9" xfId="35869" xr:uid="{00000000-0005-0000-0000-0000748A0000}"/>
    <cellStyle name="Heading 2 2 2 2 2 2 3" xfId="35870" xr:uid="{00000000-0005-0000-0000-0000758A0000}"/>
    <cellStyle name="Heading 2 2 2 2 2 2 3 2" xfId="35871" xr:uid="{00000000-0005-0000-0000-0000768A0000}"/>
    <cellStyle name="Heading 2 2 2 2 2 2 3 2 2" xfId="35872" xr:uid="{00000000-0005-0000-0000-0000778A0000}"/>
    <cellStyle name="Heading 2 2 2 2 2 2 3 2 2 2" xfId="35873" xr:uid="{00000000-0005-0000-0000-0000788A0000}"/>
    <cellStyle name="Heading 2 2 2 2 2 2 3 2 2 2 2" xfId="35874" xr:uid="{00000000-0005-0000-0000-0000798A0000}"/>
    <cellStyle name="Heading 2 2 2 2 2 2 3 2 2 2 2 2" xfId="35875" xr:uid="{00000000-0005-0000-0000-00007A8A0000}"/>
    <cellStyle name="Heading 2 2 2 2 2 2 3 2 2 2 2 3" xfId="35876" xr:uid="{00000000-0005-0000-0000-00007B8A0000}"/>
    <cellStyle name="Heading 2 2 2 2 2 2 3 2 2 2 2 3 2" xfId="35877" xr:uid="{00000000-0005-0000-0000-00007C8A0000}"/>
    <cellStyle name="Heading 2 2 2 2 2 2 3 2 2 2 2 4" xfId="35878" xr:uid="{00000000-0005-0000-0000-00007D8A0000}"/>
    <cellStyle name="Heading 2 2 2 2 2 2 3 2 2 2 3" xfId="35879" xr:uid="{00000000-0005-0000-0000-00007E8A0000}"/>
    <cellStyle name="Heading 2 2 2 2 2 2 3 2 2 2 3 2" xfId="35880" xr:uid="{00000000-0005-0000-0000-00007F8A0000}"/>
    <cellStyle name="Heading 2 2 2 2 2 2 3 2 2 2 3 2 2" xfId="35881" xr:uid="{00000000-0005-0000-0000-0000808A0000}"/>
    <cellStyle name="Heading 2 2 2 2 2 2 3 2 2 2 4" xfId="35882" xr:uid="{00000000-0005-0000-0000-0000818A0000}"/>
    <cellStyle name="Heading 2 2 2 2 2 2 3 2 2 2 5" xfId="35883" xr:uid="{00000000-0005-0000-0000-0000828A0000}"/>
    <cellStyle name="Heading 2 2 2 2 2 2 3 2 2 2 6" xfId="35884" xr:uid="{00000000-0005-0000-0000-0000838A0000}"/>
    <cellStyle name="Heading 2 2 2 2 2 2 3 2 2 2 7" xfId="35885" xr:uid="{00000000-0005-0000-0000-0000848A0000}"/>
    <cellStyle name="Heading 2 2 2 2 2 2 3 2 2 3" xfId="35886" xr:uid="{00000000-0005-0000-0000-0000858A0000}"/>
    <cellStyle name="Heading 2 2 2 2 2 2 3 2 2 3 2" xfId="35887" xr:uid="{00000000-0005-0000-0000-0000868A0000}"/>
    <cellStyle name="Heading 2 2 2 2 2 2 3 2 2 3 3" xfId="35888" xr:uid="{00000000-0005-0000-0000-0000878A0000}"/>
    <cellStyle name="Heading 2 2 2 2 2 2 3 2 2 3 3 2" xfId="35889" xr:uid="{00000000-0005-0000-0000-0000888A0000}"/>
    <cellStyle name="Heading 2 2 2 2 2 2 3 2 2 3 4" xfId="35890" xr:uid="{00000000-0005-0000-0000-0000898A0000}"/>
    <cellStyle name="Heading 2 2 2 2 2 2 3 2 2 4" xfId="35891" xr:uid="{00000000-0005-0000-0000-00008A8A0000}"/>
    <cellStyle name="Heading 2 2 2 2 2 2 3 2 2 4 2" xfId="35892" xr:uid="{00000000-0005-0000-0000-00008B8A0000}"/>
    <cellStyle name="Heading 2 2 2 2 2 2 3 2 2 4 2 2" xfId="35893" xr:uid="{00000000-0005-0000-0000-00008C8A0000}"/>
    <cellStyle name="Heading 2 2 2 2 2 2 3 2 2 5" xfId="35894" xr:uid="{00000000-0005-0000-0000-00008D8A0000}"/>
    <cellStyle name="Heading 2 2 2 2 2 2 3 2 2 6" xfId="35895" xr:uid="{00000000-0005-0000-0000-00008E8A0000}"/>
    <cellStyle name="Heading 2 2 2 2 2 2 3 2 2 7" xfId="35896" xr:uid="{00000000-0005-0000-0000-00008F8A0000}"/>
    <cellStyle name="Heading 2 2 2 2 2 2 3 2 2 8" xfId="35897" xr:uid="{00000000-0005-0000-0000-0000908A0000}"/>
    <cellStyle name="Heading 2 2 2 2 2 2 3 2 3" xfId="35898" xr:uid="{00000000-0005-0000-0000-0000918A0000}"/>
    <cellStyle name="Heading 2 2 2 2 2 2 3 2 3 2" xfId="35899" xr:uid="{00000000-0005-0000-0000-0000928A0000}"/>
    <cellStyle name="Heading 2 2 2 2 2 2 3 2 3 2 2" xfId="35900" xr:uid="{00000000-0005-0000-0000-0000938A0000}"/>
    <cellStyle name="Heading 2 2 2 2 2 2 3 2 3 2 3" xfId="35901" xr:uid="{00000000-0005-0000-0000-0000948A0000}"/>
    <cellStyle name="Heading 2 2 2 2 2 2 3 2 3 2 3 2" xfId="35902" xr:uid="{00000000-0005-0000-0000-0000958A0000}"/>
    <cellStyle name="Heading 2 2 2 2 2 2 3 2 3 2 4" xfId="35903" xr:uid="{00000000-0005-0000-0000-0000968A0000}"/>
    <cellStyle name="Heading 2 2 2 2 2 2 3 2 3 3" xfId="35904" xr:uid="{00000000-0005-0000-0000-0000978A0000}"/>
    <cellStyle name="Heading 2 2 2 2 2 2 3 2 3 3 2" xfId="35905" xr:uid="{00000000-0005-0000-0000-0000988A0000}"/>
    <cellStyle name="Heading 2 2 2 2 2 2 3 2 3 3 2 2" xfId="35906" xr:uid="{00000000-0005-0000-0000-0000998A0000}"/>
    <cellStyle name="Heading 2 2 2 2 2 2 3 2 3 4" xfId="35907" xr:uid="{00000000-0005-0000-0000-00009A8A0000}"/>
    <cellStyle name="Heading 2 2 2 2 2 2 3 2 3 5" xfId="35908" xr:uid="{00000000-0005-0000-0000-00009B8A0000}"/>
    <cellStyle name="Heading 2 2 2 2 2 2 3 2 3 6" xfId="35909" xr:uid="{00000000-0005-0000-0000-00009C8A0000}"/>
    <cellStyle name="Heading 2 2 2 2 2 2 3 2 3 7" xfId="35910" xr:uid="{00000000-0005-0000-0000-00009D8A0000}"/>
    <cellStyle name="Heading 2 2 2 2 2 2 3 2 4" xfId="35911" xr:uid="{00000000-0005-0000-0000-00009E8A0000}"/>
    <cellStyle name="Heading 2 2 2 2 2 2 3 2 4 2" xfId="35912" xr:uid="{00000000-0005-0000-0000-00009F8A0000}"/>
    <cellStyle name="Heading 2 2 2 2 2 2 3 2 4 3" xfId="35913" xr:uid="{00000000-0005-0000-0000-0000A08A0000}"/>
    <cellStyle name="Heading 2 2 2 2 2 2 3 2 4 3 2" xfId="35914" xr:uid="{00000000-0005-0000-0000-0000A18A0000}"/>
    <cellStyle name="Heading 2 2 2 2 2 2 3 2 5" xfId="35915" xr:uid="{00000000-0005-0000-0000-0000A28A0000}"/>
    <cellStyle name="Heading 2 2 2 2 2 2 3 3" xfId="35916" xr:uid="{00000000-0005-0000-0000-0000A38A0000}"/>
    <cellStyle name="Heading 2 2 2 2 2 2 3 3 2" xfId="35917" xr:uid="{00000000-0005-0000-0000-0000A48A0000}"/>
    <cellStyle name="Heading 2 2 2 2 2 2 3 3 2 2" xfId="35918" xr:uid="{00000000-0005-0000-0000-0000A58A0000}"/>
    <cellStyle name="Heading 2 2 2 2 2 2 3 3 2 2 2" xfId="35919" xr:uid="{00000000-0005-0000-0000-0000A68A0000}"/>
    <cellStyle name="Heading 2 2 2 2 2 2 3 3 2 2 3" xfId="35920" xr:uid="{00000000-0005-0000-0000-0000A78A0000}"/>
    <cellStyle name="Heading 2 2 2 2 2 2 3 3 2 2 3 2" xfId="35921" xr:uid="{00000000-0005-0000-0000-0000A88A0000}"/>
    <cellStyle name="Heading 2 2 2 2 2 2 3 3 2 2 4" xfId="35922" xr:uid="{00000000-0005-0000-0000-0000A98A0000}"/>
    <cellStyle name="Heading 2 2 2 2 2 2 3 3 2 3" xfId="35923" xr:uid="{00000000-0005-0000-0000-0000AA8A0000}"/>
    <cellStyle name="Heading 2 2 2 2 2 2 3 3 2 3 2" xfId="35924" xr:uid="{00000000-0005-0000-0000-0000AB8A0000}"/>
    <cellStyle name="Heading 2 2 2 2 2 2 3 3 2 3 2 2" xfId="35925" xr:uid="{00000000-0005-0000-0000-0000AC8A0000}"/>
    <cellStyle name="Heading 2 2 2 2 2 2 3 3 2 4" xfId="35926" xr:uid="{00000000-0005-0000-0000-0000AD8A0000}"/>
    <cellStyle name="Heading 2 2 2 2 2 2 3 3 2 5" xfId="35927" xr:uid="{00000000-0005-0000-0000-0000AE8A0000}"/>
    <cellStyle name="Heading 2 2 2 2 2 2 3 3 2 6" xfId="35928" xr:uid="{00000000-0005-0000-0000-0000AF8A0000}"/>
    <cellStyle name="Heading 2 2 2 2 2 2 3 3 2 7" xfId="35929" xr:uid="{00000000-0005-0000-0000-0000B08A0000}"/>
    <cellStyle name="Heading 2 2 2 2 2 2 3 3 3" xfId="35930" xr:uid="{00000000-0005-0000-0000-0000B18A0000}"/>
    <cellStyle name="Heading 2 2 2 2 2 2 3 3 3 2" xfId="35931" xr:uid="{00000000-0005-0000-0000-0000B28A0000}"/>
    <cellStyle name="Heading 2 2 2 2 2 2 3 3 3 3" xfId="35932" xr:uid="{00000000-0005-0000-0000-0000B38A0000}"/>
    <cellStyle name="Heading 2 2 2 2 2 2 3 3 3 3 2" xfId="35933" xr:uid="{00000000-0005-0000-0000-0000B48A0000}"/>
    <cellStyle name="Heading 2 2 2 2 2 2 3 3 3 4" xfId="35934" xr:uid="{00000000-0005-0000-0000-0000B58A0000}"/>
    <cellStyle name="Heading 2 2 2 2 2 2 3 3 4" xfId="35935" xr:uid="{00000000-0005-0000-0000-0000B68A0000}"/>
    <cellStyle name="Heading 2 2 2 2 2 2 3 3 4 2" xfId="35936" xr:uid="{00000000-0005-0000-0000-0000B78A0000}"/>
    <cellStyle name="Heading 2 2 2 2 2 2 3 3 4 2 2" xfId="35937" xr:uid="{00000000-0005-0000-0000-0000B88A0000}"/>
    <cellStyle name="Heading 2 2 2 2 2 2 3 3 5" xfId="35938" xr:uid="{00000000-0005-0000-0000-0000B98A0000}"/>
    <cellStyle name="Heading 2 2 2 2 2 2 3 3 6" xfId="35939" xr:uid="{00000000-0005-0000-0000-0000BA8A0000}"/>
    <cellStyle name="Heading 2 2 2 2 2 2 3 3 7" xfId="35940" xr:uid="{00000000-0005-0000-0000-0000BB8A0000}"/>
    <cellStyle name="Heading 2 2 2 2 2 2 3 3 8" xfId="35941" xr:uid="{00000000-0005-0000-0000-0000BC8A0000}"/>
    <cellStyle name="Heading 2 2 2 2 2 2 3 4" xfId="35942" xr:uid="{00000000-0005-0000-0000-0000BD8A0000}"/>
    <cellStyle name="Heading 2 2 2 2 2 2 3 4 2" xfId="35943" xr:uid="{00000000-0005-0000-0000-0000BE8A0000}"/>
    <cellStyle name="Heading 2 2 2 2 2 2 3 4 2 2" xfId="35944" xr:uid="{00000000-0005-0000-0000-0000BF8A0000}"/>
    <cellStyle name="Heading 2 2 2 2 2 2 3 4 2 3" xfId="35945" xr:uid="{00000000-0005-0000-0000-0000C08A0000}"/>
    <cellStyle name="Heading 2 2 2 2 2 2 3 4 2 3 2" xfId="35946" xr:uid="{00000000-0005-0000-0000-0000C18A0000}"/>
    <cellStyle name="Heading 2 2 2 2 2 2 3 4 2 4" xfId="35947" xr:uid="{00000000-0005-0000-0000-0000C28A0000}"/>
    <cellStyle name="Heading 2 2 2 2 2 2 3 4 3" xfId="35948" xr:uid="{00000000-0005-0000-0000-0000C38A0000}"/>
    <cellStyle name="Heading 2 2 2 2 2 2 3 4 3 2" xfId="35949" xr:uid="{00000000-0005-0000-0000-0000C48A0000}"/>
    <cellStyle name="Heading 2 2 2 2 2 2 3 4 3 2 2" xfId="35950" xr:uid="{00000000-0005-0000-0000-0000C58A0000}"/>
    <cellStyle name="Heading 2 2 2 2 2 2 3 4 4" xfId="35951" xr:uid="{00000000-0005-0000-0000-0000C68A0000}"/>
    <cellStyle name="Heading 2 2 2 2 2 2 3 4 5" xfId="35952" xr:uid="{00000000-0005-0000-0000-0000C78A0000}"/>
    <cellStyle name="Heading 2 2 2 2 2 2 3 4 6" xfId="35953" xr:uid="{00000000-0005-0000-0000-0000C88A0000}"/>
    <cellStyle name="Heading 2 2 2 2 2 2 3 4 7" xfId="35954" xr:uid="{00000000-0005-0000-0000-0000C98A0000}"/>
    <cellStyle name="Heading 2 2 2 2 2 2 3 5" xfId="35955" xr:uid="{00000000-0005-0000-0000-0000CA8A0000}"/>
    <cellStyle name="Heading 2 2 2 2 2 2 3 5 2" xfId="35956" xr:uid="{00000000-0005-0000-0000-0000CB8A0000}"/>
    <cellStyle name="Heading 2 2 2 2 2 2 3 5 3" xfId="35957" xr:uid="{00000000-0005-0000-0000-0000CC8A0000}"/>
    <cellStyle name="Heading 2 2 2 2 2 2 3 5 3 2" xfId="35958" xr:uid="{00000000-0005-0000-0000-0000CD8A0000}"/>
    <cellStyle name="Heading 2 2 2 2 2 2 3 6" xfId="35959" xr:uid="{00000000-0005-0000-0000-0000CE8A0000}"/>
    <cellStyle name="Heading 2 2 2 2 2 2 3 7" xfId="35960" xr:uid="{00000000-0005-0000-0000-0000CF8A0000}"/>
    <cellStyle name="Heading 2 2 2 2 2 2 3 8" xfId="35961" xr:uid="{00000000-0005-0000-0000-0000D08A0000}"/>
    <cellStyle name="Heading 2 2 2 2 2 2 3 9" xfId="35962" xr:uid="{00000000-0005-0000-0000-0000D18A0000}"/>
    <cellStyle name="Heading 2 2 2 2 2 2 4" xfId="35963" xr:uid="{00000000-0005-0000-0000-0000D28A0000}"/>
    <cellStyle name="Heading 2 2 2 2 2 2 4 2" xfId="35964" xr:uid="{00000000-0005-0000-0000-0000D38A0000}"/>
    <cellStyle name="Heading 2 2 2 2 2 2 4 2 2" xfId="35965" xr:uid="{00000000-0005-0000-0000-0000D48A0000}"/>
    <cellStyle name="Heading 2 2 2 2 2 2 4 2 2 2" xfId="35966" xr:uid="{00000000-0005-0000-0000-0000D58A0000}"/>
    <cellStyle name="Heading 2 2 2 2 2 2 4 2 2 2 2" xfId="35967" xr:uid="{00000000-0005-0000-0000-0000D68A0000}"/>
    <cellStyle name="Heading 2 2 2 2 2 2 4 2 2 2 2 2" xfId="35968" xr:uid="{00000000-0005-0000-0000-0000D78A0000}"/>
    <cellStyle name="Heading 2 2 2 2 2 2 4 2 2 2 2 3" xfId="35969" xr:uid="{00000000-0005-0000-0000-0000D88A0000}"/>
    <cellStyle name="Heading 2 2 2 2 2 2 4 2 2 2 2 3 2" xfId="35970" xr:uid="{00000000-0005-0000-0000-0000D98A0000}"/>
    <cellStyle name="Heading 2 2 2 2 2 2 4 2 2 2 2 4" xfId="35971" xr:uid="{00000000-0005-0000-0000-0000DA8A0000}"/>
    <cellStyle name="Heading 2 2 2 2 2 2 4 2 2 2 3" xfId="35972" xr:uid="{00000000-0005-0000-0000-0000DB8A0000}"/>
    <cellStyle name="Heading 2 2 2 2 2 2 4 2 2 2 3 2" xfId="35973" xr:uid="{00000000-0005-0000-0000-0000DC8A0000}"/>
    <cellStyle name="Heading 2 2 2 2 2 2 4 2 2 2 3 2 2" xfId="35974" xr:uid="{00000000-0005-0000-0000-0000DD8A0000}"/>
    <cellStyle name="Heading 2 2 2 2 2 2 4 2 2 2 4" xfId="35975" xr:uid="{00000000-0005-0000-0000-0000DE8A0000}"/>
    <cellStyle name="Heading 2 2 2 2 2 2 4 2 2 2 5" xfId="35976" xr:uid="{00000000-0005-0000-0000-0000DF8A0000}"/>
    <cellStyle name="Heading 2 2 2 2 2 2 4 2 2 2 6" xfId="35977" xr:uid="{00000000-0005-0000-0000-0000E08A0000}"/>
    <cellStyle name="Heading 2 2 2 2 2 2 4 2 2 2 7" xfId="35978" xr:uid="{00000000-0005-0000-0000-0000E18A0000}"/>
    <cellStyle name="Heading 2 2 2 2 2 2 4 2 2 3" xfId="35979" xr:uid="{00000000-0005-0000-0000-0000E28A0000}"/>
    <cellStyle name="Heading 2 2 2 2 2 2 4 2 2 3 2" xfId="35980" xr:uid="{00000000-0005-0000-0000-0000E38A0000}"/>
    <cellStyle name="Heading 2 2 2 2 2 2 4 2 2 3 3" xfId="35981" xr:uid="{00000000-0005-0000-0000-0000E48A0000}"/>
    <cellStyle name="Heading 2 2 2 2 2 2 4 2 2 3 3 2" xfId="35982" xr:uid="{00000000-0005-0000-0000-0000E58A0000}"/>
    <cellStyle name="Heading 2 2 2 2 2 2 4 2 2 3 4" xfId="35983" xr:uid="{00000000-0005-0000-0000-0000E68A0000}"/>
    <cellStyle name="Heading 2 2 2 2 2 2 4 2 2 4" xfId="35984" xr:uid="{00000000-0005-0000-0000-0000E78A0000}"/>
    <cellStyle name="Heading 2 2 2 2 2 2 4 2 2 4 2" xfId="35985" xr:uid="{00000000-0005-0000-0000-0000E88A0000}"/>
    <cellStyle name="Heading 2 2 2 2 2 2 4 2 2 4 2 2" xfId="35986" xr:uid="{00000000-0005-0000-0000-0000E98A0000}"/>
    <cellStyle name="Heading 2 2 2 2 2 2 4 2 2 5" xfId="35987" xr:uid="{00000000-0005-0000-0000-0000EA8A0000}"/>
    <cellStyle name="Heading 2 2 2 2 2 2 4 2 2 6" xfId="35988" xr:uid="{00000000-0005-0000-0000-0000EB8A0000}"/>
    <cellStyle name="Heading 2 2 2 2 2 2 4 2 2 7" xfId="35989" xr:uid="{00000000-0005-0000-0000-0000EC8A0000}"/>
    <cellStyle name="Heading 2 2 2 2 2 2 4 2 2 8" xfId="35990" xr:uid="{00000000-0005-0000-0000-0000ED8A0000}"/>
    <cellStyle name="Heading 2 2 2 2 2 2 4 2 3" xfId="35991" xr:uid="{00000000-0005-0000-0000-0000EE8A0000}"/>
    <cellStyle name="Heading 2 2 2 2 2 2 4 2 3 2" xfId="35992" xr:uid="{00000000-0005-0000-0000-0000EF8A0000}"/>
    <cellStyle name="Heading 2 2 2 2 2 2 4 2 3 2 2" xfId="35993" xr:uid="{00000000-0005-0000-0000-0000F08A0000}"/>
    <cellStyle name="Heading 2 2 2 2 2 2 4 2 3 2 3" xfId="35994" xr:uid="{00000000-0005-0000-0000-0000F18A0000}"/>
    <cellStyle name="Heading 2 2 2 2 2 2 4 2 3 2 3 2" xfId="35995" xr:uid="{00000000-0005-0000-0000-0000F28A0000}"/>
    <cellStyle name="Heading 2 2 2 2 2 2 4 2 3 2 4" xfId="35996" xr:uid="{00000000-0005-0000-0000-0000F38A0000}"/>
    <cellStyle name="Heading 2 2 2 2 2 2 4 2 3 3" xfId="35997" xr:uid="{00000000-0005-0000-0000-0000F48A0000}"/>
    <cellStyle name="Heading 2 2 2 2 2 2 4 2 3 3 2" xfId="35998" xr:uid="{00000000-0005-0000-0000-0000F58A0000}"/>
    <cellStyle name="Heading 2 2 2 2 2 2 4 2 3 3 2 2" xfId="35999" xr:uid="{00000000-0005-0000-0000-0000F68A0000}"/>
    <cellStyle name="Heading 2 2 2 2 2 2 4 2 3 4" xfId="36000" xr:uid="{00000000-0005-0000-0000-0000F78A0000}"/>
    <cellStyle name="Heading 2 2 2 2 2 2 4 2 3 5" xfId="36001" xr:uid="{00000000-0005-0000-0000-0000F88A0000}"/>
    <cellStyle name="Heading 2 2 2 2 2 2 4 2 3 6" xfId="36002" xr:uid="{00000000-0005-0000-0000-0000F98A0000}"/>
    <cellStyle name="Heading 2 2 2 2 2 2 4 2 3 7" xfId="36003" xr:uid="{00000000-0005-0000-0000-0000FA8A0000}"/>
    <cellStyle name="Heading 2 2 2 2 2 2 4 2 4" xfId="36004" xr:uid="{00000000-0005-0000-0000-0000FB8A0000}"/>
    <cellStyle name="Heading 2 2 2 2 2 2 4 2 4 2" xfId="36005" xr:uid="{00000000-0005-0000-0000-0000FC8A0000}"/>
    <cellStyle name="Heading 2 2 2 2 2 2 4 2 4 3" xfId="36006" xr:uid="{00000000-0005-0000-0000-0000FD8A0000}"/>
    <cellStyle name="Heading 2 2 2 2 2 2 4 2 4 3 2" xfId="36007" xr:uid="{00000000-0005-0000-0000-0000FE8A0000}"/>
    <cellStyle name="Heading 2 2 2 2 2 2 4 2 5" xfId="36008" xr:uid="{00000000-0005-0000-0000-0000FF8A0000}"/>
    <cellStyle name="Heading 2 2 2 2 2 2 4 3" xfId="36009" xr:uid="{00000000-0005-0000-0000-0000008B0000}"/>
    <cellStyle name="Heading 2 2 2 2 2 2 4 3 2" xfId="36010" xr:uid="{00000000-0005-0000-0000-0000018B0000}"/>
    <cellStyle name="Heading 2 2 2 2 2 2 4 3 2 2" xfId="36011" xr:uid="{00000000-0005-0000-0000-0000028B0000}"/>
    <cellStyle name="Heading 2 2 2 2 2 2 4 3 2 2 2" xfId="36012" xr:uid="{00000000-0005-0000-0000-0000038B0000}"/>
    <cellStyle name="Heading 2 2 2 2 2 2 4 3 2 2 3" xfId="36013" xr:uid="{00000000-0005-0000-0000-0000048B0000}"/>
    <cellStyle name="Heading 2 2 2 2 2 2 4 3 2 2 3 2" xfId="36014" xr:uid="{00000000-0005-0000-0000-0000058B0000}"/>
    <cellStyle name="Heading 2 2 2 2 2 2 4 3 2 2 4" xfId="36015" xr:uid="{00000000-0005-0000-0000-0000068B0000}"/>
    <cellStyle name="Heading 2 2 2 2 2 2 4 3 2 3" xfId="36016" xr:uid="{00000000-0005-0000-0000-0000078B0000}"/>
    <cellStyle name="Heading 2 2 2 2 2 2 4 3 2 3 2" xfId="36017" xr:uid="{00000000-0005-0000-0000-0000088B0000}"/>
    <cellStyle name="Heading 2 2 2 2 2 2 4 3 2 3 2 2" xfId="36018" xr:uid="{00000000-0005-0000-0000-0000098B0000}"/>
    <cellStyle name="Heading 2 2 2 2 2 2 4 3 2 4" xfId="36019" xr:uid="{00000000-0005-0000-0000-00000A8B0000}"/>
    <cellStyle name="Heading 2 2 2 2 2 2 4 3 2 5" xfId="36020" xr:uid="{00000000-0005-0000-0000-00000B8B0000}"/>
    <cellStyle name="Heading 2 2 2 2 2 2 4 3 2 6" xfId="36021" xr:uid="{00000000-0005-0000-0000-00000C8B0000}"/>
    <cellStyle name="Heading 2 2 2 2 2 2 4 3 2 7" xfId="36022" xr:uid="{00000000-0005-0000-0000-00000D8B0000}"/>
    <cellStyle name="Heading 2 2 2 2 2 2 4 3 3" xfId="36023" xr:uid="{00000000-0005-0000-0000-00000E8B0000}"/>
    <cellStyle name="Heading 2 2 2 2 2 2 4 3 3 2" xfId="36024" xr:uid="{00000000-0005-0000-0000-00000F8B0000}"/>
    <cellStyle name="Heading 2 2 2 2 2 2 4 3 3 3" xfId="36025" xr:uid="{00000000-0005-0000-0000-0000108B0000}"/>
    <cellStyle name="Heading 2 2 2 2 2 2 4 3 3 3 2" xfId="36026" xr:uid="{00000000-0005-0000-0000-0000118B0000}"/>
    <cellStyle name="Heading 2 2 2 2 2 2 4 3 3 4" xfId="36027" xr:uid="{00000000-0005-0000-0000-0000128B0000}"/>
    <cellStyle name="Heading 2 2 2 2 2 2 4 3 4" xfId="36028" xr:uid="{00000000-0005-0000-0000-0000138B0000}"/>
    <cellStyle name="Heading 2 2 2 2 2 2 4 3 4 2" xfId="36029" xr:uid="{00000000-0005-0000-0000-0000148B0000}"/>
    <cellStyle name="Heading 2 2 2 2 2 2 4 3 4 2 2" xfId="36030" xr:uid="{00000000-0005-0000-0000-0000158B0000}"/>
    <cellStyle name="Heading 2 2 2 2 2 2 4 3 5" xfId="36031" xr:uid="{00000000-0005-0000-0000-0000168B0000}"/>
    <cellStyle name="Heading 2 2 2 2 2 2 4 3 6" xfId="36032" xr:uid="{00000000-0005-0000-0000-0000178B0000}"/>
    <cellStyle name="Heading 2 2 2 2 2 2 4 3 7" xfId="36033" xr:uid="{00000000-0005-0000-0000-0000188B0000}"/>
    <cellStyle name="Heading 2 2 2 2 2 2 4 3 8" xfId="36034" xr:uid="{00000000-0005-0000-0000-0000198B0000}"/>
    <cellStyle name="Heading 2 2 2 2 2 2 4 4" xfId="36035" xr:uid="{00000000-0005-0000-0000-00001A8B0000}"/>
    <cellStyle name="Heading 2 2 2 2 2 2 4 4 2" xfId="36036" xr:uid="{00000000-0005-0000-0000-00001B8B0000}"/>
    <cellStyle name="Heading 2 2 2 2 2 2 4 4 2 2" xfId="36037" xr:uid="{00000000-0005-0000-0000-00001C8B0000}"/>
    <cellStyle name="Heading 2 2 2 2 2 2 4 4 2 3" xfId="36038" xr:uid="{00000000-0005-0000-0000-00001D8B0000}"/>
    <cellStyle name="Heading 2 2 2 2 2 2 4 4 2 3 2" xfId="36039" xr:uid="{00000000-0005-0000-0000-00001E8B0000}"/>
    <cellStyle name="Heading 2 2 2 2 2 2 4 4 2 4" xfId="36040" xr:uid="{00000000-0005-0000-0000-00001F8B0000}"/>
    <cellStyle name="Heading 2 2 2 2 2 2 4 4 3" xfId="36041" xr:uid="{00000000-0005-0000-0000-0000208B0000}"/>
    <cellStyle name="Heading 2 2 2 2 2 2 4 4 3 2" xfId="36042" xr:uid="{00000000-0005-0000-0000-0000218B0000}"/>
    <cellStyle name="Heading 2 2 2 2 2 2 4 4 3 2 2" xfId="36043" xr:uid="{00000000-0005-0000-0000-0000228B0000}"/>
    <cellStyle name="Heading 2 2 2 2 2 2 4 4 4" xfId="36044" xr:uid="{00000000-0005-0000-0000-0000238B0000}"/>
    <cellStyle name="Heading 2 2 2 2 2 2 4 4 5" xfId="36045" xr:uid="{00000000-0005-0000-0000-0000248B0000}"/>
    <cellStyle name="Heading 2 2 2 2 2 2 4 4 6" xfId="36046" xr:uid="{00000000-0005-0000-0000-0000258B0000}"/>
    <cellStyle name="Heading 2 2 2 2 2 2 4 4 7" xfId="36047" xr:uid="{00000000-0005-0000-0000-0000268B0000}"/>
    <cellStyle name="Heading 2 2 2 2 2 2 4 5" xfId="36048" xr:uid="{00000000-0005-0000-0000-0000278B0000}"/>
    <cellStyle name="Heading 2 2 2 2 2 2 4 5 2" xfId="36049" xr:uid="{00000000-0005-0000-0000-0000288B0000}"/>
    <cellStyle name="Heading 2 2 2 2 2 2 4 5 3" xfId="36050" xr:uid="{00000000-0005-0000-0000-0000298B0000}"/>
    <cellStyle name="Heading 2 2 2 2 2 2 4 5 3 2" xfId="36051" xr:uid="{00000000-0005-0000-0000-00002A8B0000}"/>
    <cellStyle name="Heading 2 2 2 2 2 2 4 6" xfId="36052" xr:uid="{00000000-0005-0000-0000-00002B8B0000}"/>
    <cellStyle name="Heading 2 2 2 2 2 2 4 7" xfId="36053" xr:uid="{00000000-0005-0000-0000-00002C8B0000}"/>
    <cellStyle name="Heading 2 2 2 2 2 2 4 8" xfId="36054" xr:uid="{00000000-0005-0000-0000-00002D8B0000}"/>
    <cellStyle name="Heading 2 2 2 2 2 2 4 9" xfId="36055" xr:uid="{00000000-0005-0000-0000-00002E8B0000}"/>
    <cellStyle name="Heading 2 2 2 2 2 2 5" xfId="36056" xr:uid="{00000000-0005-0000-0000-00002F8B0000}"/>
    <cellStyle name="Heading 2 2 2 2 2 2 5 2" xfId="36057" xr:uid="{00000000-0005-0000-0000-0000308B0000}"/>
    <cellStyle name="Heading 2 2 2 2 2 2 5 2 2" xfId="36058" xr:uid="{00000000-0005-0000-0000-0000318B0000}"/>
    <cellStyle name="Heading 2 2 2 2 2 2 5 2 2 2" xfId="36059" xr:uid="{00000000-0005-0000-0000-0000328B0000}"/>
    <cellStyle name="Heading 2 2 2 2 2 2 5 2 2 3" xfId="36060" xr:uid="{00000000-0005-0000-0000-0000338B0000}"/>
    <cellStyle name="Heading 2 2 2 2 2 2 5 2 2 3 2" xfId="36061" xr:uid="{00000000-0005-0000-0000-0000348B0000}"/>
    <cellStyle name="Heading 2 2 2 2 2 2 5 2 2 4" xfId="36062" xr:uid="{00000000-0005-0000-0000-0000358B0000}"/>
    <cellStyle name="Heading 2 2 2 2 2 2 5 2 3" xfId="36063" xr:uid="{00000000-0005-0000-0000-0000368B0000}"/>
    <cellStyle name="Heading 2 2 2 2 2 2 5 2 3 2" xfId="36064" xr:uid="{00000000-0005-0000-0000-0000378B0000}"/>
    <cellStyle name="Heading 2 2 2 2 2 2 5 2 3 2 2" xfId="36065" xr:uid="{00000000-0005-0000-0000-0000388B0000}"/>
    <cellStyle name="Heading 2 2 2 2 2 2 5 2 4" xfId="36066" xr:uid="{00000000-0005-0000-0000-0000398B0000}"/>
    <cellStyle name="Heading 2 2 2 2 2 2 5 2 5" xfId="36067" xr:uid="{00000000-0005-0000-0000-00003A8B0000}"/>
    <cellStyle name="Heading 2 2 2 2 2 2 5 2 6" xfId="36068" xr:uid="{00000000-0005-0000-0000-00003B8B0000}"/>
    <cellStyle name="Heading 2 2 2 2 2 2 5 2 7" xfId="36069" xr:uid="{00000000-0005-0000-0000-00003C8B0000}"/>
    <cellStyle name="Heading 2 2 2 2 2 2 5 3" xfId="36070" xr:uid="{00000000-0005-0000-0000-00003D8B0000}"/>
    <cellStyle name="Heading 2 2 2 2 2 2 5 3 2" xfId="36071" xr:uid="{00000000-0005-0000-0000-00003E8B0000}"/>
    <cellStyle name="Heading 2 2 2 2 2 2 5 3 3" xfId="36072" xr:uid="{00000000-0005-0000-0000-00003F8B0000}"/>
    <cellStyle name="Heading 2 2 2 2 2 2 5 3 3 2" xfId="36073" xr:uid="{00000000-0005-0000-0000-0000408B0000}"/>
    <cellStyle name="Heading 2 2 2 2 2 2 5 3 4" xfId="36074" xr:uid="{00000000-0005-0000-0000-0000418B0000}"/>
    <cellStyle name="Heading 2 2 2 2 2 2 5 4" xfId="36075" xr:uid="{00000000-0005-0000-0000-0000428B0000}"/>
    <cellStyle name="Heading 2 2 2 2 2 2 5 4 2" xfId="36076" xr:uid="{00000000-0005-0000-0000-0000438B0000}"/>
    <cellStyle name="Heading 2 2 2 2 2 2 5 4 2 2" xfId="36077" xr:uid="{00000000-0005-0000-0000-0000448B0000}"/>
    <cellStyle name="Heading 2 2 2 2 2 2 5 5" xfId="36078" xr:uid="{00000000-0005-0000-0000-0000458B0000}"/>
    <cellStyle name="Heading 2 2 2 2 2 2 5 6" xfId="36079" xr:uid="{00000000-0005-0000-0000-0000468B0000}"/>
    <cellStyle name="Heading 2 2 2 2 2 2 5 7" xfId="36080" xr:uid="{00000000-0005-0000-0000-0000478B0000}"/>
    <cellStyle name="Heading 2 2 2 2 2 2 5 8" xfId="36081" xr:uid="{00000000-0005-0000-0000-0000488B0000}"/>
    <cellStyle name="Heading 2 2 2 2 2 2 6" xfId="36082" xr:uid="{00000000-0005-0000-0000-0000498B0000}"/>
    <cellStyle name="Heading 2 2 2 2 2 2 6 2" xfId="36083" xr:uid="{00000000-0005-0000-0000-00004A8B0000}"/>
    <cellStyle name="Heading 2 2 2 2 2 2 6 2 2" xfId="36084" xr:uid="{00000000-0005-0000-0000-00004B8B0000}"/>
    <cellStyle name="Heading 2 2 2 2 2 2 6 2 3" xfId="36085" xr:uid="{00000000-0005-0000-0000-00004C8B0000}"/>
    <cellStyle name="Heading 2 2 2 2 2 2 6 2 3 2" xfId="36086" xr:uid="{00000000-0005-0000-0000-00004D8B0000}"/>
    <cellStyle name="Heading 2 2 2 2 2 2 6 2 4" xfId="36087" xr:uid="{00000000-0005-0000-0000-00004E8B0000}"/>
    <cellStyle name="Heading 2 2 2 2 2 2 6 3" xfId="36088" xr:uid="{00000000-0005-0000-0000-00004F8B0000}"/>
    <cellStyle name="Heading 2 2 2 2 2 2 6 3 2" xfId="36089" xr:uid="{00000000-0005-0000-0000-0000508B0000}"/>
    <cellStyle name="Heading 2 2 2 2 2 2 6 3 2 2" xfId="36090" xr:uid="{00000000-0005-0000-0000-0000518B0000}"/>
    <cellStyle name="Heading 2 2 2 2 2 2 6 4" xfId="36091" xr:uid="{00000000-0005-0000-0000-0000528B0000}"/>
    <cellStyle name="Heading 2 2 2 2 2 2 6 5" xfId="36092" xr:uid="{00000000-0005-0000-0000-0000538B0000}"/>
    <cellStyle name="Heading 2 2 2 2 2 2 6 6" xfId="36093" xr:uid="{00000000-0005-0000-0000-0000548B0000}"/>
    <cellStyle name="Heading 2 2 2 2 2 2 6 7" xfId="36094" xr:uid="{00000000-0005-0000-0000-0000558B0000}"/>
    <cellStyle name="Heading 2 2 2 2 2 2 7" xfId="36095" xr:uid="{00000000-0005-0000-0000-0000568B0000}"/>
    <cellStyle name="Heading 2 2 2 2 2 2 7 2" xfId="36096" xr:uid="{00000000-0005-0000-0000-0000578B0000}"/>
    <cellStyle name="Heading 2 2 2 2 2 2 7 3" xfId="36097" xr:uid="{00000000-0005-0000-0000-0000588B0000}"/>
    <cellStyle name="Heading 2 2 2 2 2 2 7 3 2" xfId="36098" xr:uid="{00000000-0005-0000-0000-0000598B0000}"/>
    <cellStyle name="Heading 2 2 2 2 2 2 8" xfId="36099" xr:uid="{00000000-0005-0000-0000-00005A8B0000}"/>
    <cellStyle name="Heading 2 2 2 2 2 3" xfId="36100" xr:uid="{00000000-0005-0000-0000-00005B8B0000}"/>
    <cellStyle name="Heading 2 2 2 2 2 3 10" xfId="36101" xr:uid="{00000000-0005-0000-0000-00005C8B0000}"/>
    <cellStyle name="Heading 2 2 2 2 2 3 11" xfId="36102" xr:uid="{00000000-0005-0000-0000-00005D8B0000}"/>
    <cellStyle name="Heading 2 2 2 2 2 3 2" xfId="36103" xr:uid="{00000000-0005-0000-0000-00005E8B0000}"/>
    <cellStyle name="Heading 2 2 2 2 2 3 2 2" xfId="36104" xr:uid="{00000000-0005-0000-0000-00005F8B0000}"/>
    <cellStyle name="Heading 2 2 2 2 2 3 2 2 2" xfId="36105" xr:uid="{00000000-0005-0000-0000-0000608B0000}"/>
    <cellStyle name="Heading 2 2 2 2 2 3 2 2 2 2" xfId="36106" xr:uid="{00000000-0005-0000-0000-0000618B0000}"/>
    <cellStyle name="Heading 2 2 2 2 2 3 2 2 2 2 2" xfId="36107" xr:uid="{00000000-0005-0000-0000-0000628B0000}"/>
    <cellStyle name="Heading 2 2 2 2 2 3 2 2 2 2 2 2" xfId="36108" xr:uid="{00000000-0005-0000-0000-0000638B0000}"/>
    <cellStyle name="Heading 2 2 2 2 2 3 2 2 2 2 2 3" xfId="36109" xr:uid="{00000000-0005-0000-0000-0000648B0000}"/>
    <cellStyle name="Heading 2 2 2 2 2 3 2 2 2 2 2 3 2" xfId="36110" xr:uid="{00000000-0005-0000-0000-0000658B0000}"/>
    <cellStyle name="Heading 2 2 2 2 2 3 2 2 2 2 2 4" xfId="36111" xr:uid="{00000000-0005-0000-0000-0000668B0000}"/>
    <cellStyle name="Heading 2 2 2 2 2 3 2 2 2 2 3" xfId="36112" xr:uid="{00000000-0005-0000-0000-0000678B0000}"/>
    <cellStyle name="Heading 2 2 2 2 2 3 2 2 2 2 3 2" xfId="36113" xr:uid="{00000000-0005-0000-0000-0000688B0000}"/>
    <cellStyle name="Heading 2 2 2 2 2 3 2 2 2 2 3 2 2" xfId="36114" xr:uid="{00000000-0005-0000-0000-0000698B0000}"/>
    <cellStyle name="Heading 2 2 2 2 2 3 2 2 2 2 4" xfId="36115" xr:uid="{00000000-0005-0000-0000-00006A8B0000}"/>
    <cellStyle name="Heading 2 2 2 2 2 3 2 2 2 2 5" xfId="36116" xr:uid="{00000000-0005-0000-0000-00006B8B0000}"/>
    <cellStyle name="Heading 2 2 2 2 2 3 2 2 2 2 6" xfId="36117" xr:uid="{00000000-0005-0000-0000-00006C8B0000}"/>
    <cellStyle name="Heading 2 2 2 2 2 3 2 2 2 2 7" xfId="36118" xr:uid="{00000000-0005-0000-0000-00006D8B0000}"/>
    <cellStyle name="Heading 2 2 2 2 2 3 2 2 2 3" xfId="36119" xr:uid="{00000000-0005-0000-0000-00006E8B0000}"/>
    <cellStyle name="Heading 2 2 2 2 2 3 2 2 2 3 2" xfId="36120" xr:uid="{00000000-0005-0000-0000-00006F8B0000}"/>
    <cellStyle name="Heading 2 2 2 2 2 3 2 2 2 3 3" xfId="36121" xr:uid="{00000000-0005-0000-0000-0000708B0000}"/>
    <cellStyle name="Heading 2 2 2 2 2 3 2 2 2 3 3 2" xfId="36122" xr:uid="{00000000-0005-0000-0000-0000718B0000}"/>
    <cellStyle name="Heading 2 2 2 2 2 3 2 2 2 3 4" xfId="36123" xr:uid="{00000000-0005-0000-0000-0000728B0000}"/>
    <cellStyle name="Heading 2 2 2 2 2 3 2 2 2 4" xfId="36124" xr:uid="{00000000-0005-0000-0000-0000738B0000}"/>
    <cellStyle name="Heading 2 2 2 2 2 3 2 2 2 4 2" xfId="36125" xr:uid="{00000000-0005-0000-0000-0000748B0000}"/>
    <cellStyle name="Heading 2 2 2 2 2 3 2 2 2 4 2 2" xfId="36126" xr:uid="{00000000-0005-0000-0000-0000758B0000}"/>
    <cellStyle name="Heading 2 2 2 2 2 3 2 2 2 5" xfId="36127" xr:uid="{00000000-0005-0000-0000-0000768B0000}"/>
    <cellStyle name="Heading 2 2 2 2 2 3 2 2 2 6" xfId="36128" xr:uid="{00000000-0005-0000-0000-0000778B0000}"/>
    <cellStyle name="Heading 2 2 2 2 2 3 2 2 2 7" xfId="36129" xr:uid="{00000000-0005-0000-0000-0000788B0000}"/>
    <cellStyle name="Heading 2 2 2 2 2 3 2 2 2 8" xfId="36130" xr:uid="{00000000-0005-0000-0000-0000798B0000}"/>
    <cellStyle name="Heading 2 2 2 2 2 3 2 2 3" xfId="36131" xr:uid="{00000000-0005-0000-0000-00007A8B0000}"/>
    <cellStyle name="Heading 2 2 2 2 2 3 2 2 3 2" xfId="36132" xr:uid="{00000000-0005-0000-0000-00007B8B0000}"/>
    <cellStyle name="Heading 2 2 2 2 2 3 2 2 3 2 2" xfId="36133" xr:uid="{00000000-0005-0000-0000-00007C8B0000}"/>
    <cellStyle name="Heading 2 2 2 2 2 3 2 2 3 2 3" xfId="36134" xr:uid="{00000000-0005-0000-0000-00007D8B0000}"/>
    <cellStyle name="Heading 2 2 2 2 2 3 2 2 3 2 3 2" xfId="36135" xr:uid="{00000000-0005-0000-0000-00007E8B0000}"/>
    <cellStyle name="Heading 2 2 2 2 2 3 2 2 3 2 4" xfId="36136" xr:uid="{00000000-0005-0000-0000-00007F8B0000}"/>
    <cellStyle name="Heading 2 2 2 2 2 3 2 2 3 3" xfId="36137" xr:uid="{00000000-0005-0000-0000-0000808B0000}"/>
    <cellStyle name="Heading 2 2 2 2 2 3 2 2 3 3 2" xfId="36138" xr:uid="{00000000-0005-0000-0000-0000818B0000}"/>
    <cellStyle name="Heading 2 2 2 2 2 3 2 2 3 3 2 2" xfId="36139" xr:uid="{00000000-0005-0000-0000-0000828B0000}"/>
    <cellStyle name="Heading 2 2 2 2 2 3 2 2 3 4" xfId="36140" xr:uid="{00000000-0005-0000-0000-0000838B0000}"/>
    <cellStyle name="Heading 2 2 2 2 2 3 2 2 3 5" xfId="36141" xr:uid="{00000000-0005-0000-0000-0000848B0000}"/>
    <cellStyle name="Heading 2 2 2 2 2 3 2 2 3 6" xfId="36142" xr:uid="{00000000-0005-0000-0000-0000858B0000}"/>
    <cellStyle name="Heading 2 2 2 2 2 3 2 2 3 7" xfId="36143" xr:uid="{00000000-0005-0000-0000-0000868B0000}"/>
    <cellStyle name="Heading 2 2 2 2 2 3 2 2 4" xfId="36144" xr:uid="{00000000-0005-0000-0000-0000878B0000}"/>
    <cellStyle name="Heading 2 2 2 2 2 3 2 2 4 2" xfId="36145" xr:uid="{00000000-0005-0000-0000-0000888B0000}"/>
    <cellStyle name="Heading 2 2 2 2 2 3 2 2 4 3" xfId="36146" xr:uid="{00000000-0005-0000-0000-0000898B0000}"/>
    <cellStyle name="Heading 2 2 2 2 2 3 2 2 4 3 2" xfId="36147" xr:uid="{00000000-0005-0000-0000-00008A8B0000}"/>
    <cellStyle name="Heading 2 2 2 2 2 3 2 2 5" xfId="36148" xr:uid="{00000000-0005-0000-0000-00008B8B0000}"/>
    <cellStyle name="Heading 2 2 2 2 2 3 2 3" xfId="36149" xr:uid="{00000000-0005-0000-0000-00008C8B0000}"/>
    <cellStyle name="Heading 2 2 2 2 2 3 2 3 2" xfId="36150" xr:uid="{00000000-0005-0000-0000-00008D8B0000}"/>
    <cellStyle name="Heading 2 2 2 2 2 3 2 3 2 2" xfId="36151" xr:uid="{00000000-0005-0000-0000-00008E8B0000}"/>
    <cellStyle name="Heading 2 2 2 2 2 3 2 3 2 2 2" xfId="36152" xr:uid="{00000000-0005-0000-0000-00008F8B0000}"/>
    <cellStyle name="Heading 2 2 2 2 2 3 2 3 2 2 3" xfId="36153" xr:uid="{00000000-0005-0000-0000-0000908B0000}"/>
    <cellStyle name="Heading 2 2 2 2 2 3 2 3 2 2 3 2" xfId="36154" xr:uid="{00000000-0005-0000-0000-0000918B0000}"/>
    <cellStyle name="Heading 2 2 2 2 2 3 2 3 2 2 4" xfId="36155" xr:uid="{00000000-0005-0000-0000-0000928B0000}"/>
    <cellStyle name="Heading 2 2 2 2 2 3 2 3 2 3" xfId="36156" xr:uid="{00000000-0005-0000-0000-0000938B0000}"/>
    <cellStyle name="Heading 2 2 2 2 2 3 2 3 2 3 2" xfId="36157" xr:uid="{00000000-0005-0000-0000-0000948B0000}"/>
    <cellStyle name="Heading 2 2 2 2 2 3 2 3 2 3 2 2" xfId="36158" xr:uid="{00000000-0005-0000-0000-0000958B0000}"/>
    <cellStyle name="Heading 2 2 2 2 2 3 2 3 2 4" xfId="36159" xr:uid="{00000000-0005-0000-0000-0000968B0000}"/>
    <cellStyle name="Heading 2 2 2 2 2 3 2 3 2 5" xfId="36160" xr:uid="{00000000-0005-0000-0000-0000978B0000}"/>
    <cellStyle name="Heading 2 2 2 2 2 3 2 3 2 6" xfId="36161" xr:uid="{00000000-0005-0000-0000-0000988B0000}"/>
    <cellStyle name="Heading 2 2 2 2 2 3 2 3 2 7" xfId="36162" xr:uid="{00000000-0005-0000-0000-0000998B0000}"/>
    <cellStyle name="Heading 2 2 2 2 2 3 2 3 3" xfId="36163" xr:uid="{00000000-0005-0000-0000-00009A8B0000}"/>
    <cellStyle name="Heading 2 2 2 2 2 3 2 3 3 2" xfId="36164" xr:uid="{00000000-0005-0000-0000-00009B8B0000}"/>
    <cellStyle name="Heading 2 2 2 2 2 3 2 3 3 3" xfId="36165" xr:uid="{00000000-0005-0000-0000-00009C8B0000}"/>
    <cellStyle name="Heading 2 2 2 2 2 3 2 3 3 3 2" xfId="36166" xr:uid="{00000000-0005-0000-0000-00009D8B0000}"/>
    <cellStyle name="Heading 2 2 2 2 2 3 2 3 3 4" xfId="36167" xr:uid="{00000000-0005-0000-0000-00009E8B0000}"/>
    <cellStyle name="Heading 2 2 2 2 2 3 2 3 4" xfId="36168" xr:uid="{00000000-0005-0000-0000-00009F8B0000}"/>
    <cellStyle name="Heading 2 2 2 2 2 3 2 3 4 2" xfId="36169" xr:uid="{00000000-0005-0000-0000-0000A08B0000}"/>
    <cellStyle name="Heading 2 2 2 2 2 3 2 3 4 2 2" xfId="36170" xr:uid="{00000000-0005-0000-0000-0000A18B0000}"/>
    <cellStyle name="Heading 2 2 2 2 2 3 2 3 5" xfId="36171" xr:uid="{00000000-0005-0000-0000-0000A28B0000}"/>
    <cellStyle name="Heading 2 2 2 2 2 3 2 3 6" xfId="36172" xr:uid="{00000000-0005-0000-0000-0000A38B0000}"/>
    <cellStyle name="Heading 2 2 2 2 2 3 2 3 7" xfId="36173" xr:uid="{00000000-0005-0000-0000-0000A48B0000}"/>
    <cellStyle name="Heading 2 2 2 2 2 3 2 3 8" xfId="36174" xr:uid="{00000000-0005-0000-0000-0000A58B0000}"/>
    <cellStyle name="Heading 2 2 2 2 2 3 2 4" xfId="36175" xr:uid="{00000000-0005-0000-0000-0000A68B0000}"/>
    <cellStyle name="Heading 2 2 2 2 2 3 2 4 2" xfId="36176" xr:uid="{00000000-0005-0000-0000-0000A78B0000}"/>
    <cellStyle name="Heading 2 2 2 2 2 3 2 4 2 2" xfId="36177" xr:uid="{00000000-0005-0000-0000-0000A88B0000}"/>
    <cellStyle name="Heading 2 2 2 2 2 3 2 4 2 3" xfId="36178" xr:uid="{00000000-0005-0000-0000-0000A98B0000}"/>
    <cellStyle name="Heading 2 2 2 2 2 3 2 4 2 3 2" xfId="36179" xr:uid="{00000000-0005-0000-0000-0000AA8B0000}"/>
    <cellStyle name="Heading 2 2 2 2 2 3 2 4 2 4" xfId="36180" xr:uid="{00000000-0005-0000-0000-0000AB8B0000}"/>
    <cellStyle name="Heading 2 2 2 2 2 3 2 4 3" xfId="36181" xr:uid="{00000000-0005-0000-0000-0000AC8B0000}"/>
    <cellStyle name="Heading 2 2 2 2 2 3 2 4 3 2" xfId="36182" xr:uid="{00000000-0005-0000-0000-0000AD8B0000}"/>
    <cellStyle name="Heading 2 2 2 2 2 3 2 4 3 2 2" xfId="36183" xr:uid="{00000000-0005-0000-0000-0000AE8B0000}"/>
    <cellStyle name="Heading 2 2 2 2 2 3 2 4 4" xfId="36184" xr:uid="{00000000-0005-0000-0000-0000AF8B0000}"/>
    <cellStyle name="Heading 2 2 2 2 2 3 2 4 5" xfId="36185" xr:uid="{00000000-0005-0000-0000-0000B08B0000}"/>
    <cellStyle name="Heading 2 2 2 2 2 3 2 4 6" xfId="36186" xr:uid="{00000000-0005-0000-0000-0000B18B0000}"/>
    <cellStyle name="Heading 2 2 2 2 2 3 2 4 7" xfId="36187" xr:uid="{00000000-0005-0000-0000-0000B28B0000}"/>
    <cellStyle name="Heading 2 2 2 2 2 3 2 5" xfId="36188" xr:uid="{00000000-0005-0000-0000-0000B38B0000}"/>
    <cellStyle name="Heading 2 2 2 2 2 3 2 5 2" xfId="36189" xr:uid="{00000000-0005-0000-0000-0000B48B0000}"/>
    <cellStyle name="Heading 2 2 2 2 2 3 2 5 3" xfId="36190" xr:uid="{00000000-0005-0000-0000-0000B58B0000}"/>
    <cellStyle name="Heading 2 2 2 2 2 3 2 5 3 2" xfId="36191" xr:uid="{00000000-0005-0000-0000-0000B68B0000}"/>
    <cellStyle name="Heading 2 2 2 2 2 3 2 6" xfId="36192" xr:uid="{00000000-0005-0000-0000-0000B78B0000}"/>
    <cellStyle name="Heading 2 2 2 2 2 3 2 7" xfId="36193" xr:uid="{00000000-0005-0000-0000-0000B88B0000}"/>
    <cellStyle name="Heading 2 2 2 2 2 3 2 8" xfId="36194" xr:uid="{00000000-0005-0000-0000-0000B98B0000}"/>
    <cellStyle name="Heading 2 2 2 2 2 3 2 9" xfId="36195" xr:uid="{00000000-0005-0000-0000-0000BA8B0000}"/>
    <cellStyle name="Heading 2 2 2 2 2 3 3" xfId="36196" xr:uid="{00000000-0005-0000-0000-0000BB8B0000}"/>
    <cellStyle name="Heading 2 2 2 2 2 3 3 2" xfId="36197" xr:uid="{00000000-0005-0000-0000-0000BC8B0000}"/>
    <cellStyle name="Heading 2 2 2 2 2 3 3 2 2" xfId="36198" xr:uid="{00000000-0005-0000-0000-0000BD8B0000}"/>
    <cellStyle name="Heading 2 2 2 2 2 3 3 2 2 2" xfId="36199" xr:uid="{00000000-0005-0000-0000-0000BE8B0000}"/>
    <cellStyle name="Heading 2 2 2 2 2 3 3 2 2 2 2" xfId="36200" xr:uid="{00000000-0005-0000-0000-0000BF8B0000}"/>
    <cellStyle name="Heading 2 2 2 2 2 3 3 2 2 2 3" xfId="36201" xr:uid="{00000000-0005-0000-0000-0000C08B0000}"/>
    <cellStyle name="Heading 2 2 2 2 2 3 3 2 2 2 3 2" xfId="36202" xr:uid="{00000000-0005-0000-0000-0000C18B0000}"/>
    <cellStyle name="Heading 2 2 2 2 2 3 3 2 2 2 4" xfId="36203" xr:uid="{00000000-0005-0000-0000-0000C28B0000}"/>
    <cellStyle name="Heading 2 2 2 2 2 3 3 2 2 3" xfId="36204" xr:uid="{00000000-0005-0000-0000-0000C38B0000}"/>
    <cellStyle name="Heading 2 2 2 2 2 3 3 2 2 3 2" xfId="36205" xr:uid="{00000000-0005-0000-0000-0000C48B0000}"/>
    <cellStyle name="Heading 2 2 2 2 2 3 3 2 2 3 2 2" xfId="36206" xr:uid="{00000000-0005-0000-0000-0000C58B0000}"/>
    <cellStyle name="Heading 2 2 2 2 2 3 3 2 2 4" xfId="36207" xr:uid="{00000000-0005-0000-0000-0000C68B0000}"/>
    <cellStyle name="Heading 2 2 2 2 2 3 3 2 2 5" xfId="36208" xr:uid="{00000000-0005-0000-0000-0000C78B0000}"/>
    <cellStyle name="Heading 2 2 2 2 2 3 3 2 2 6" xfId="36209" xr:uid="{00000000-0005-0000-0000-0000C88B0000}"/>
    <cellStyle name="Heading 2 2 2 2 2 3 3 2 2 7" xfId="36210" xr:uid="{00000000-0005-0000-0000-0000C98B0000}"/>
    <cellStyle name="Heading 2 2 2 2 2 3 3 2 3" xfId="36211" xr:uid="{00000000-0005-0000-0000-0000CA8B0000}"/>
    <cellStyle name="Heading 2 2 2 2 2 3 3 2 3 2" xfId="36212" xr:uid="{00000000-0005-0000-0000-0000CB8B0000}"/>
    <cellStyle name="Heading 2 2 2 2 2 3 3 2 3 3" xfId="36213" xr:uid="{00000000-0005-0000-0000-0000CC8B0000}"/>
    <cellStyle name="Heading 2 2 2 2 2 3 3 2 3 3 2" xfId="36214" xr:uid="{00000000-0005-0000-0000-0000CD8B0000}"/>
    <cellStyle name="Heading 2 2 2 2 2 3 3 2 3 4" xfId="36215" xr:uid="{00000000-0005-0000-0000-0000CE8B0000}"/>
    <cellStyle name="Heading 2 2 2 2 2 3 3 2 4" xfId="36216" xr:uid="{00000000-0005-0000-0000-0000CF8B0000}"/>
    <cellStyle name="Heading 2 2 2 2 2 3 3 2 4 2" xfId="36217" xr:uid="{00000000-0005-0000-0000-0000D08B0000}"/>
    <cellStyle name="Heading 2 2 2 2 2 3 3 2 4 2 2" xfId="36218" xr:uid="{00000000-0005-0000-0000-0000D18B0000}"/>
    <cellStyle name="Heading 2 2 2 2 2 3 3 2 5" xfId="36219" xr:uid="{00000000-0005-0000-0000-0000D28B0000}"/>
    <cellStyle name="Heading 2 2 2 2 2 3 3 2 6" xfId="36220" xr:uid="{00000000-0005-0000-0000-0000D38B0000}"/>
    <cellStyle name="Heading 2 2 2 2 2 3 3 2 7" xfId="36221" xr:uid="{00000000-0005-0000-0000-0000D48B0000}"/>
    <cellStyle name="Heading 2 2 2 2 2 3 3 2 8" xfId="36222" xr:uid="{00000000-0005-0000-0000-0000D58B0000}"/>
    <cellStyle name="Heading 2 2 2 2 2 3 3 3" xfId="36223" xr:uid="{00000000-0005-0000-0000-0000D68B0000}"/>
    <cellStyle name="Heading 2 2 2 2 2 3 3 3 2" xfId="36224" xr:uid="{00000000-0005-0000-0000-0000D78B0000}"/>
    <cellStyle name="Heading 2 2 2 2 2 3 3 3 2 2" xfId="36225" xr:uid="{00000000-0005-0000-0000-0000D88B0000}"/>
    <cellStyle name="Heading 2 2 2 2 2 3 3 3 2 3" xfId="36226" xr:uid="{00000000-0005-0000-0000-0000D98B0000}"/>
    <cellStyle name="Heading 2 2 2 2 2 3 3 3 2 3 2" xfId="36227" xr:uid="{00000000-0005-0000-0000-0000DA8B0000}"/>
    <cellStyle name="Heading 2 2 2 2 2 3 3 3 2 4" xfId="36228" xr:uid="{00000000-0005-0000-0000-0000DB8B0000}"/>
    <cellStyle name="Heading 2 2 2 2 2 3 3 3 3" xfId="36229" xr:uid="{00000000-0005-0000-0000-0000DC8B0000}"/>
    <cellStyle name="Heading 2 2 2 2 2 3 3 3 3 2" xfId="36230" xr:uid="{00000000-0005-0000-0000-0000DD8B0000}"/>
    <cellStyle name="Heading 2 2 2 2 2 3 3 3 3 2 2" xfId="36231" xr:uid="{00000000-0005-0000-0000-0000DE8B0000}"/>
    <cellStyle name="Heading 2 2 2 2 2 3 3 3 4" xfId="36232" xr:uid="{00000000-0005-0000-0000-0000DF8B0000}"/>
    <cellStyle name="Heading 2 2 2 2 2 3 3 3 5" xfId="36233" xr:uid="{00000000-0005-0000-0000-0000E08B0000}"/>
    <cellStyle name="Heading 2 2 2 2 2 3 3 3 6" xfId="36234" xr:uid="{00000000-0005-0000-0000-0000E18B0000}"/>
    <cellStyle name="Heading 2 2 2 2 2 3 3 3 7" xfId="36235" xr:uid="{00000000-0005-0000-0000-0000E28B0000}"/>
    <cellStyle name="Heading 2 2 2 2 2 3 3 4" xfId="36236" xr:uid="{00000000-0005-0000-0000-0000E38B0000}"/>
    <cellStyle name="Heading 2 2 2 2 2 3 3 4 2" xfId="36237" xr:uid="{00000000-0005-0000-0000-0000E48B0000}"/>
    <cellStyle name="Heading 2 2 2 2 2 3 3 4 3" xfId="36238" xr:uid="{00000000-0005-0000-0000-0000E58B0000}"/>
    <cellStyle name="Heading 2 2 2 2 2 3 3 4 3 2" xfId="36239" xr:uid="{00000000-0005-0000-0000-0000E68B0000}"/>
    <cellStyle name="Heading 2 2 2 2 2 3 3 5" xfId="36240" xr:uid="{00000000-0005-0000-0000-0000E78B0000}"/>
    <cellStyle name="Heading 2 2 2 2 2 3 4" xfId="36241" xr:uid="{00000000-0005-0000-0000-0000E88B0000}"/>
    <cellStyle name="Heading 2 2 2 2 2 3 4 2" xfId="36242" xr:uid="{00000000-0005-0000-0000-0000E98B0000}"/>
    <cellStyle name="Heading 2 2 2 2 2 3 4 2 2" xfId="36243" xr:uid="{00000000-0005-0000-0000-0000EA8B0000}"/>
    <cellStyle name="Heading 2 2 2 2 2 3 4 2 2 2" xfId="36244" xr:uid="{00000000-0005-0000-0000-0000EB8B0000}"/>
    <cellStyle name="Heading 2 2 2 2 2 3 4 2 2 2 2" xfId="36245" xr:uid="{00000000-0005-0000-0000-0000EC8B0000}"/>
    <cellStyle name="Heading 2 2 2 2 2 3 4 2 2 2 2 2" xfId="36246" xr:uid="{00000000-0005-0000-0000-0000ED8B0000}"/>
    <cellStyle name="Heading 2 2 2 2 2 3 4 2 2 2 2 3" xfId="36247" xr:uid="{00000000-0005-0000-0000-0000EE8B0000}"/>
    <cellStyle name="Heading 2 2 2 2 2 3 4 2 2 2 2 3 2" xfId="36248" xr:uid="{00000000-0005-0000-0000-0000EF8B0000}"/>
    <cellStyle name="Heading 2 2 2 2 2 3 4 2 2 2 2 4" xfId="36249" xr:uid="{00000000-0005-0000-0000-0000F08B0000}"/>
    <cellStyle name="Heading 2 2 2 2 2 3 4 2 2 2 3" xfId="36250" xr:uid="{00000000-0005-0000-0000-0000F18B0000}"/>
    <cellStyle name="Heading 2 2 2 2 2 3 4 2 2 2 3 2" xfId="36251" xr:uid="{00000000-0005-0000-0000-0000F28B0000}"/>
    <cellStyle name="Heading 2 2 2 2 2 3 4 2 2 2 3 2 2" xfId="36252" xr:uid="{00000000-0005-0000-0000-0000F38B0000}"/>
    <cellStyle name="Heading 2 2 2 2 2 3 4 2 2 2 4" xfId="36253" xr:uid="{00000000-0005-0000-0000-0000F48B0000}"/>
    <cellStyle name="Heading 2 2 2 2 2 3 4 2 2 2 5" xfId="36254" xr:uid="{00000000-0005-0000-0000-0000F58B0000}"/>
    <cellStyle name="Heading 2 2 2 2 2 3 4 2 2 2 6" xfId="36255" xr:uid="{00000000-0005-0000-0000-0000F68B0000}"/>
    <cellStyle name="Heading 2 2 2 2 2 3 4 2 2 2 7" xfId="36256" xr:uid="{00000000-0005-0000-0000-0000F78B0000}"/>
    <cellStyle name="Heading 2 2 2 2 2 3 4 2 2 3" xfId="36257" xr:uid="{00000000-0005-0000-0000-0000F88B0000}"/>
    <cellStyle name="Heading 2 2 2 2 2 3 4 2 2 3 2" xfId="36258" xr:uid="{00000000-0005-0000-0000-0000F98B0000}"/>
    <cellStyle name="Heading 2 2 2 2 2 3 4 2 2 3 3" xfId="36259" xr:uid="{00000000-0005-0000-0000-0000FA8B0000}"/>
    <cellStyle name="Heading 2 2 2 2 2 3 4 2 2 3 3 2" xfId="36260" xr:uid="{00000000-0005-0000-0000-0000FB8B0000}"/>
    <cellStyle name="Heading 2 2 2 2 2 3 4 2 2 3 4" xfId="36261" xr:uid="{00000000-0005-0000-0000-0000FC8B0000}"/>
    <cellStyle name="Heading 2 2 2 2 2 3 4 2 2 4" xfId="36262" xr:uid="{00000000-0005-0000-0000-0000FD8B0000}"/>
    <cellStyle name="Heading 2 2 2 2 2 3 4 2 2 4 2" xfId="36263" xr:uid="{00000000-0005-0000-0000-0000FE8B0000}"/>
    <cellStyle name="Heading 2 2 2 2 2 3 4 2 2 4 2 2" xfId="36264" xr:uid="{00000000-0005-0000-0000-0000FF8B0000}"/>
    <cellStyle name="Heading 2 2 2 2 2 3 4 2 2 5" xfId="36265" xr:uid="{00000000-0005-0000-0000-0000008C0000}"/>
    <cellStyle name="Heading 2 2 2 2 2 3 4 2 2 6" xfId="36266" xr:uid="{00000000-0005-0000-0000-0000018C0000}"/>
    <cellStyle name="Heading 2 2 2 2 2 3 4 2 2 7" xfId="36267" xr:uid="{00000000-0005-0000-0000-0000028C0000}"/>
    <cellStyle name="Heading 2 2 2 2 2 3 4 2 2 8" xfId="36268" xr:uid="{00000000-0005-0000-0000-0000038C0000}"/>
    <cellStyle name="Heading 2 2 2 2 2 3 4 2 3" xfId="36269" xr:uid="{00000000-0005-0000-0000-0000048C0000}"/>
    <cellStyle name="Heading 2 2 2 2 2 3 4 2 3 2" xfId="36270" xr:uid="{00000000-0005-0000-0000-0000058C0000}"/>
    <cellStyle name="Heading 2 2 2 2 2 3 4 2 3 2 2" xfId="36271" xr:uid="{00000000-0005-0000-0000-0000068C0000}"/>
    <cellStyle name="Heading 2 2 2 2 2 3 4 2 3 2 3" xfId="36272" xr:uid="{00000000-0005-0000-0000-0000078C0000}"/>
    <cellStyle name="Heading 2 2 2 2 2 3 4 2 3 2 3 2" xfId="36273" xr:uid="{00000000-0005-0000-0000-0000088C0000}"/>
    <cellStyle name="Heading 2 2 2 2 2 3 4 2 3 2 4" xfId="36274" xr:uid="{00000000-0005-0000-0000-0000098C0000}"/>
    <cellStyle name="Heading 2 2 2 2 2 3 4 2 3 3" xfId="36275" xr:uid="{00000000-0005-0000-0000-00000A8C0000}"/>
    <cellStyle name="Heading 2 2 2 2 2 3 4 2 3 3 2" xfId="36276" xr:uid="{00000000-0005-0000-0000-00000B8C0000}"/>
    <cellStyle name="Heading 2 2 2 2 2 3 4 2 3 3 2 2" xfId="36277" xr:uid="{00000000-0005-0000-0000-00000C8C0000}"/>
    <cellStyle name="Heading 2 2 2 2 2 3 4 2 3 4" xfId="36278" xr:uid="{00000000-0005-0000-0000-00000D8C0000}"/>
    <cellStyle name="Heading 2 2 2 2 2 3 4 2 3 5" xfId="36279" xr:uid="{00000000-0005-0000-0000-00000E8C0000}"/>
    <cellStyle name="Heading 2 2 2 2 2 3 4 2 3 6" xfId="36280" xr:uid="{00000000-0005-0000-0000-00000F8C0000}"/>
    <cellStyle name="Heading 2 2 2 2 2 3 4 2 3 7" xfId="36281" xr:uid="{00000000-0005-0000-0000-0000108C0000}"/>
    <cellStyle name="Heading 2 2 2 2 2 3 4 2 4" xfId="36282" xr:uid="{00000000-0005-0000-0000-0000118C0000}"/>
    <cellStyle name="Heading 2 2 2 2 2 3 4 2 4 2" xfId="36283" xr:uid="{00000000-0005-0000-0000-0000128C0000}"/>
    <cellStyle name="Heading 2 2 2 2 2 3 4 2 4 3" xfId="36284" xr:uid="{00000000-0005-0000-0000-0000138C0000}"/>
    <cellStyle name="Heading 2 2 2 2 2 3 4 2 4 3 2" xfId="36285" xr:uid="{00000000-0005-0000-0000-0000148C0000}"/>
    <cellStyle name="Heading 2 2 2 2 2 3 4 2 5" xfId="36286" xr:uid="{00000000-0005-0000-0000-0000158C0000}"/>
    <cellStyle name="Heading 2 2 2 2 2 3 4 3" xfId="36287" xr:uid="{00000000-0005-0000-0000-0000168C0000}"/>
    <cellStyle name="Heading 2 2 2 2 2 3 4 3 2" xfId="36288" xr:uid="{00000000-0005-0000-0000-0000178C0000}"/>
    <cellStyle name="Heading 2 2 2 2 2 3 4 3 2 2" xfId="36289" xr:uid="{00000000-0005-0000-0000-0000188C0000}"/>
    <cellStyle name="Heading 2 2 2 2 2 3 4 3 2 2 2" xfId="36290" xr:uid="{00000000-0005-0000-0000-0000198C0000}"/>
    <cellStyle name="Heading 2 2 2 2 2 3 4 3 2 2 3" xfId="36291" xr:uid="{00000000-0005-0000-0000-00001A8C0000}"/>
    <cellStyle name="Heading 2 2 2 2 2 3 4 3 2 2 3 2" xfId="36292" xr:uid="{00000000-0005-0000-0000-00001B8C0000}"/>
    <cellStyle name="Heading 2 2 2 2 2 3 4 3 2 2 4" xfId="36293" xr:uid="{00000000-0005-0000-0000-00001C8C0000}"/>
    <cellStyle name="Heading 2 2 2 2 2 3 4 3 2 3" xfId="36294" xr:uid="{00000000-0005-0000-0000-00001D8C0000}"/>
    <cellStyle name="Heading 2 2 2 2 2 3 4 3 2 3 2" xfId="36295" xr:uid="{00000000-0005-0000-0000-00001E8C0000}"/>
    <cellStyle name="Heading 2 2 2 2 2 3 4 3 2 3 2 2" xfId="36296" xr:uid="{00000000-0005-0000-0000-00001F8C0000}"/>
    <cellStyle name="Heading 2 2 2 2 2 3 4 3 2 4" xfId="36297" xr:uid="{00000000-0005-0000-0000-0000208C0000}"/>
    <cellStyle name="Heading 2 2 2 2 2 3 4 3 2 5" xfId="36298" xr:uid="{00000000-0005-0000-0000-0000218C0000}"/>
    <cellStyle name="Heading 2 2 2 2 2 3 4 3 2 6" xfId="36299" xr:uid="{00000000-0005-0000-0000-0000228C0000}"/>
    <cellStyle name="Heading 2 2 2 2 2 3 4 3 2 7" xfId="36300" xr:uid="{00000000-0005-0000-0000-0000238C0000}"/>
    <cellStyle name="Heading 2 2 2 2 2 3 4 3 3" xfId="36301" xr:uid="{00000000-0005-0000-0000-0000248C0000}"/>
    <cellStyle name="Heading 2 2 2 2 2 3 4 3 3 2" xfId="36302" xr:uid="{00000000-0005-0000-0000-0000258C0000}"/>
    <cellStyle name="Heading 2 2 2 2 2 3 4 3 3 3" xfId="36303" xr:uid="{00000000-0005-0000-0000-0000268C0000}"/>
    <cellStyle name="Heading 2 2 2 2 2 3 4 3 3 3 2" xfId="36304" xr:uid="{00000000-0005-0000-0000-0000278C0000}"/>
    <cellStyle name="Heading 2 2 2 2 2 3 4 3 3 4" xfId="36305" xr:uid="{00000000-0005-0000-0000-0000288C0000}"/>
    <cellStyle name="Heading 2 2 2 2 2 3 4 3 4" xfId="36306" xr:uid="{00000000-0005-0000-0000-0000298C0000}"/>
    <cellStyle name="Heading 2 2 2 2 2 3 4 3 4 2" xfId="36307" xr:uid="{00000000-0005-0000-0000-00002A8C0000}"/>
    <cellStyle name="Heading 2 2 2 2 2 3 4 3 4 2 2" xfId="36308" xr:uid="{00000000-0005-0000-0000-00002B8C0000}"/>
    <cellStyle name="Heading 2 2 2 2 2 3 4 3 5" xfId="36309" xr:uid="{00000000-0005-0000-0000-00002C8C0000}"/>
    <cellStyle name="Heading 2 2 2 2 2 3 4 3 6" xfId="36310" xr:uid="{00000000-0005-0000-0000-00002D8C0000}"/>
    <cellStyle name="Heading 2 2 2 2 2 3 4 3 7" xfId="36311" xr:uid="{00000000-0005-0000-0000-00002E8C0000}"/>
    <cellStyle name="Heading 2 2 2 2 2 3 4 3 8" xfId="36312" xr:uid="{00000000-0005-0000-0000-00002F8C0000}"/>
    <cellStyle name="Heading 2 2 2 2 2 3 4 4" xfId="36313" xr:uid="{00000000-0005-0000-0000-0000308C0000}"/>
    <cellStyle name="Heading 2 2 2 2 2 3 4 4 2" xfId="36314" xr:uid="{00000000-0005-0000-0000-0000318C0000}"/>
    <cellStyle name="Heading 2 2 2 2 2 3 4 4 2 2" xfId="36315" xr:uid="{00000000-0005-0000-0000-0000328C0000}"/>
    <cellStyle name="Heading 2 2 2 2 2 3 4 4 2 3" xfId="36316" xr:uid="{00000000-0005-0000-0000-0000338C0000}"/>
    <cellStyle name="Heading 2 2 2 2 2 3 4 4 2 3 2" xfId="36317" xr:uid="{00000000-0005-0000-0000-0000348C0000}"/>
    <cellStyle name="Heading 2 2 2 2 2 3 4 4 2 4" xfId="36318" xr:uid="{00000000-0005-0000-0000-0000358C0000}"/>
    <cellStyle name="Heading 2 2 2 2 2 3 4 4 3" xfId="36319" xr:uid="{00000000-0005-0000-0000-0000368C0000}"/>
    <cellStyle name="Heading 2 2 2 2 2 3 4 4 3 2" xfId="36320" xr:uid="{00000000-0005-0000-0000-0000378C0000}"/>
    <cellStyle name="Heading 2 2 2 2 2 3 4 4 3 2 2" xfId="36321" xr:uid="{00000000-0005-0000-0000-0000388C0000}"/>
    <cellStyle name="Heading 2 2 2 2 2 3 4 4 4" xfId="36322" xr:uid="{00000000-0005-0000-0000-0000398C0000}"/>
    <cellStyle name="Heading 2 2 2 2 2 3 4 4 5" xfId="36323" xr:uid="{00000000-0005-0000-0000-00003A8C0000}"/>
    <cellStyle name="Heading 2 2 2 2 2 3 4 4 6" xfId="36324" xr:uid="{00000000-0005-0000-0000-00003B8C0000}"/>
    <cellStyle name="Heading 2 2 2 2 2 3 4 4 7" xfId="36325" xr:uid="{00000000-0005-0000-0000-00003C8C0000}"/>
    <cellStyle name="Heading 2 2 2 2 2 3 4 5" xfId="36326" xr:uid="{00000000-0005-0000-0000-00003D8C0000}"/>
    <cellStyle name="Heading 2 2 2 2 2 3 4 5 2" xfId="36327" xr:uid="{00000000-0005-0000-0000-00003E8C0000}"/>
    <cellStyle name="Heading 2 2 2 2 2 3 4 5 3" xfId="36328" xr:uid="{00000000-0005-0000-0000-00003F8C0000}"/>
    <cellStyle name="Heading 2 2 2 2 2 3 4 5 3 2" xfId="36329" xr:uid="{00000000-0005-0000-0000-0000408C0000}"/>
    <cellStyle name="Heading 2 2 2 2 2 3 4 6" xfId="36330" xr:uid="{00000000-0005-0000-0000-0000418C0000}"/>
    <cellStyle name="Heading 2 2 2 2 2 3 4 7" xfId="36331" xr:uid="{00000000-0005-0000-0000-0000428C0000}"/>
    <cellStyle name="Heading 2 2 2 2 2 3 4 8" xfId="36332" xr:uid="{00000000-0005-0000-0000-0000438C0000}"/>
    <cellStyle name="Heading 2 2 2 2 2 3 4 9" xfId="36333" xr:uid="{00000000-0005-0000-0000-0000448C0000}"/>
    <cellStyle name="Heading 2 2 2 2 2 3 5" xfId="36334" xr:uid="{00000000-0005-0000-0000-0000458C0000}"/>
    <cellStyle name="Heading 2 2 2 2 2 3 5 2" xfId="36335" xr:uid="{00000000-0005-0000-0000-0000468C0000}"/>
    <cellStyle name="Heading 2 2 2 2 2 3 5 2 2" xfId="36336" xr:uid="{00000000-0005-0000-0000-0000478C0000}"/>
    <cellStyle name="Heading 2 2 2 2 2 3 5 2 2 2" xfId="36337" xr:uid="{00000000-0005-0000-0000-0000488C0000}"/>
    <cellStyle name="Heading 2 2 2 2 2 3 5 2 2 3" xfId="36338" xr:uid="{00000000-0005-0000-0000-0000498C0000}"/>
    <cellStyle name="Heading 2 2 2 2 2 3 5 2 2 3 2" xfId="36339" xr:uid="{00000000-0005-0000-0000-00004A8C0000}"/>
    <cellStyle name="Heading 2 2 2 2 2 3 5 2 2 4" xfId="36340" xr:uid="{00000000-0005-0000-0000-00004B8C0000}"/>
    <cellStyle name="Heading 2 2 2 2 2 3 5 2 3" xfId="36341" xr:uid="{00000000-0005-0000-0000-00004C8C0000}"/>
    <cellStyle name="Heading 2 2 2 2 2 3 5 2 3 2" xfId="36342" xr:uid="{00000000-0005-0000-0000-00004D8C0000}"/>
    <cellStyle name="Heading 2 2 2 2 2 3 5 2 3 2 2" xfId="36343" xr:uid="{00000000-0005-0000-0000-00004E8C0000}"/>
    <cellStyle name="Heading 2 2 2 2 2 3 5 2 4" xfId="36344" xr:uid="{00000000-0005-0000-0000-00004F8C0000}"/>
    <cellStyle name="Heading 2 2 2 2 2 3 5 2 5" xfId="36345" xr:uid="{00000000-0005-0000-0000-0000508C0000}"/>
    <cellStyle name="Heading 2 2 2 2 2 3 5 2 6" xfId="36346" xr:uid="{00000000-0005-0000-0000-0000518C0000}"/>
    <cellStyle name="Heading 2 2 2 2 2 3 5 2 7" xfId="36347" xr:uid="{00000000-0005-0000-0000-0000528C0000}"/>
    <cellStyle name="Heading 2 2 2 2 2 3 5 3" xfId="36348" xr:uid="{00000000-0005-0000-0000-0000538C0000}"/>
    <cellStyle name="Heading 2 2 2 2 2 3 5 3 2" xfId="36349" xr:uid="{00000000-0005-0000-0000-0000548C0000}"/>
    <cellStyle name="Heading 2 2 2 2 2 3 5 3 3" xfId="36350" xr:uid="{00000000-0005-0000-0000-0000558C0000}"/>
    <cellStyle name="Heading 2 2 2 2 2 3 5 3 3 2" xfId="36351" xr:uid="{00000000-0005-0000-0000-0000568C0000}"/>
    <cellStyle name="Heading 2 2 2 2 2 3 5 3 4" xfId="36352" xr:uid="{00000000-0005-0000-0000-0000578C0000}"/>
    <cellStyle name="Heading 2 2 2 2 2 3 5 4" xfId="36353" xr:uid="{00000000-0005-0000-0000-0000588C0000}"/>
    <cellStyle name="Heading 2 2 2 2 2 3 5 4 2" xfId="36354" xr:uid="{00000000-0005-0000-0000-0000598C0000}"/>
    <cellStyle name="Heading 2 2 2 2 2 3 5 4 2 2" xfId="36355" xr:uid="{00000000-0005-0000-0000-00005A8C0000}"/>
    <cellStyle name="Heading 2 2 2 2 2 3 5 5" xfId="36356" xr:uid="{00000000-0005-0000-0000-00005B8C0000}"/>
    <cellStyle name="Heading 2 2 2 2 2 3 5 6" xfId="36357" xr:uid="{00000000-0005-0000-0000-00005C8C0000}"/>
    <cellStyle name="Heading 2 2 2 2 2 3 5 7" xfId="36358" xr:uid="{00000000-0005-0000-0000-00005D8C0000}"/>
    <cellStyle name="Heading 2 2 2 2 2 3 5 8" xfId="36359" xr:uid="{00000000-0005-0000-0000-00005E8C0000}"/>
    <cellStyle name="Heading 2 2 2 2 2 3 6" xfId="36360" xr:uid="{00000000-0005-0000-0000-00005F8C0000}"/>
    <cellStyle name="Heading 2 2 2 2 2 3 6 2" xfId="36361" xr:uid="{00000000-0005-0000-0000-0000608C0000}"/>
    <cellStyle name="Heading 2 2 2 2 2 3 6 2 2" xfId="36362" xr:uid="{00000000-0005-0000-0000-0000618C0000}"/>
    <cellStyle name="Heading 2 2 2 2 2 3 6 2 3" xfId="36363" xr:uid="{00000000-0005-0000-0000-0000628C0000}"/>
    <cellStyle name="Heading 2 2 2 2 2 3 6 2 3 2" xfId="36364" xr:uid="{00000000-0005-0000-0000-0000638C0000}"/>
    <cellStyle name="Heading 2 2 2 2 2 3 6 2 4" xfId="36365" xr:uid="{00000000-0005-0000-0000-0000648C0000}"/>
    <cellStyle name="Heading 2 2 2 2 2 3 6 3" xfId="36366" xr:uid="{00000000-0005-0000-0000-0000658C0000}"/>
    <cellStyle name="Heading 2 2 2 2 2 3 6 3 2" xfId="36367" xr:uid="{00000000-0005-0000-0000-0000668C0000}"/>
    <cellStyle name="Heading 2 2 2 2 2 3 6 3 2 2" xfId="36368" xr:uid="{00000000-0005-0000-0000-0000678C0000}"/>
    <cellStyle name="Heading 2 2 2 2 2 3 6 4" xfId="36369" xr:uid="{00000000-0005-0000-0000-0000688C0000}"/>
    <cellStyle name="Heading 2 2 2 2 2 3 6 5" xfId="36370" xr:uid="{00000000-0005-0000-0000-0000698C0000}"/>
    <cellStyle name="Heading 2 2 2 2 2 3 6 6" xfId="36371" xr:uid="{00000000-0005-0000-0000-00006A8C0000}"/>
    <cellStyle name="Heading 2 2 2 2 2 3 6 7" xfId="36372" xr:uid="{00000000-0005-0000-0000-00006B8C0000}"/>
    <cellStyle name="Heading 2 2 2 2 2 3 7" xfId="36373" xr:uid="{00000000-0005-0000-0000-00006C8C0000}"/>
    <cellStyle name="Heading 2 2 2 2 2 3 7 2" xfId="36374" xr:uid="{00000000-0005-0000-0000-00006D8C0000}"/>
    <cellStyle name="Heading 2 2 2 2 2 3 7 3" xfId="36375" xr:uid="{00000000-0005-0000-0000-00006E8C0000}"/>
    <cellStyle name="Heading 2 2 2 2 2 3 7 3 2" xfId="36376" xr:uid="{00000000-0005-0000-0000-00006F8C0000}"/>
    <cellStyle name="Heading 2 2 2 2 2 3 8" xfId="36377" xr:uid="{00000000-0005-0000-0000-0000708C0000}"/>
    <cellStyle name="Heading 2 2 2 2 2 3 9" xfId="36378" xr:uid="{00000000-0005-0000-0000-0000718C0000}"/>
    <cellStyle name="Heading 2 2 2 2 2 4" xfId="36379" xr:uid="{00000000-0005-0000-0000-0000728C0000}"/>
    <cellStyle name="Heading 2 2 2 2 2 4 2" xfId="36380" xr:uid="{00000000-0005-0000-0000-0000738C0000}"/>
    <cellStyle name="Heading 2 2 2 2 2 4 2 2" xfId="36381" xr:uid="{00000000-0005-0000-0000-0000748C0000}"/>
    <cellStyle name="Heading 2 2 2 2 2 4 2 2 2" xfId="36382" xr:uid="{00000000-0005-0000-0000-0000758C0000}"/>
    <cellStyle name="Heading 2 2 2 2 2 4 2 2 2 2" xfId="36383" xr:uid="{00000000-0005-0000-0000-0000768C0000}"/>
    <cellStyle name="Heading 2 2 2 2 2 4 2 2 2 2 2" xfId="36384" xr:uid="{00000000-0005-0000-0000-0000778C0000}"/>
    <cellStyle name="Heading 2 2 2 2 2 4 2 2 2 2 3" xfId="36385" xr:uid="{00000000-0005-0000-0000-0000788C0000}"/>
    <cellStyle name="Heading 2 2 2 2 2 4 2 2 2 2 3 2" xfId="36386" xr:uid="{00000000-0005-0000-0000-0000798C0000}"/>
    <cellStyle name="Heading 2 2 2 2 2 4 2 2 2 2 4" xfId="36387" xr:uid="{00000000-0005-0000-0000-00007A8C0000}"/>
    <cellStyle name="Heading 2 2 2 2 2 4 2 2 2 3" xfId="36388" xr:uid="{00000000-0005-0000-0000-00007B8C0000}"/>
    <cellStyle name="Heading 2 2 2 2 2 4 2 2 2 3 2" xfId="36389" xr:uid="{00000000-0005-0000-0000-00007C8C0000}"/>
    <cellStyle name="Heading 2 2 2 2 2 4 2 2 2 3 2 2" xfId="36390" xr:uid="{00000000-0005-0000-0000-00007D8C0000}"/>
    <cellStyle name="Heading 2 2 2 2 2 4 2 2 2 4" xfId="36391" xr:uid="{00000000-0005-0000-0000-00007E8C0000}"/>
    <cellStyle name="Heading 2 2 2 2 2 4 2 2 2 5" xfId="36392" xr:uid="{00000000-0005-0000-0000-00007F8C0000}"/>
    <cellStyle name="Heading 2 2 2 2 2 4 2 2 2 6" xfId="36393" xr:uid="{00000000-0005-0000-0000-0000808C0000}"/>
    <cellStyle name="Heading 2 2 2 2 2 4 2 2 2 7" xfId="36394" xr:uid="{00000000-0005-0000-0000-0000818C0000}"/>
    <cellStyle name="Heading 2 2 2 2 2 4 2 2 3" xfId="36395" xr:uid="{00000000-0005-0000-0000-0000828C0000}"/>
    <cellStyle name="Heading 2 2 2 2 2 4 2 2 3 2" xfId="36396" xr:uid="{00000000-0005-0000-0000-0000838C0000}"/>
    <cellStyle name="Heading 2 2 2 2 2 4 2 2 3 3" xfId="36397" xr:uid="{00000000-0005-0000-0000-0000848C0000}"/>
    <cellStyle name="Heading 2 2 2 2 2 4 2 2 3 3 2" xfId="36398" xr:uid="{00000000-0005-0000-0000-0000858C0000}"/>
    <cellStyle name="Heading 2 2 2 2 2 4 2 2 3 4" xfId="36399" xr:uid="{00000000-0005-0000-0000-0000868C0000}"/>
    <cellStyle name="Heading 2 2 2 2 2 4 2 2 4" xfId="36400" xr:uid="{00000000-0005-0000-0000-0000878C0000}"/>
    <cellStyle name="Heading 2 2 2 2 2 4 2 2 4 2" xfId="36401" xr:uid="{00000000-0005-0000-0000-0000888C0000}"/>
    <cellStyle name="Heading 2 2 2 2 2 4 2 2 4 2 2" xfId="36402" xr:uid="{00000000-0005-0000-0000-0000898C0000}"/>
    <cellStyle name="Heading 2 2 2 2 2 4 2 2 5" xfId="36403" xr:uid="{00000000-0005-0000-0000-00008A8C0000}"/>
    <cellStyle name="Heading 2 2 2 2 2 4 2 2 6" xfId="36404" xr:uid="{00000000-0005-0000-0000-00008B8C0000}"/>
    <cellStyle name="Heading 2 2 2 2 2 4 2 2 7" xfId="36405" xr:uid="{00000000-0005-0000-0000-00008C8C0000}"/>
    <cellStyle name="Heading 2 2 2 2 2 4 2 2 8" xfId="36406" xr:uid="{00000000-0005-0000-0000-00008D8C0000}"/>
    <cellStyle name="Heading 2 2 2 2 2 4 2 3" xfId="36407" xr:uid="{00000000-0005-0000-0000-00008E8C0000}"/>
    <cellStyle name="Heading 2 2 2 2 2 4 2 3 2" xfId="36408" xr:uid="{00000000-0005-0000-0000-00008F8C0000}"/>
    <cellStyle name="Heading 2 2 2 2 2 4 2 3 2 2" xfId="36409" xr:uid="{00000000-0005-0000-0000-0000908C0000}"/>
    <cellStyle name="Heading 2 2 2 2 2 4 2 3 2 3" xfId="36410" xr:uid="{00000000-0005-0000-0000-0000918C0000}"/>
    <cellStyle name="Heading 2 2 2 2 2 4 2 3 2 3 2" xfId="36411" xr:uid="{00000000-0005-0000-0000-0000928C0000}"/>
    <cellStyle name="Heading 2 2 2 2 2 4 2 3 2 4" xfId="36412" xr:uid="{00000000-0005-0000-0000-0000938C0000}"/>
    <cellStyle name="Heading 2 2 2 2 2 4 2 3 3" xfId="36413" xr:uid="{00000000-0005-0000-0000-0000948C0000}"/>
    <cellStyle name="Heading 2 2 2 2 2 4 2 3 3 2" xfId="36414" xr:uid="{00000000-0005-0000-0000-0000958C0000}"/>
    <cellStyle name="Heading 2 2 2 2 2 4 2 3 3 2 2" xfId="36415" xr:uid="{00000000-0005-0000-0000-0000968C0000}"/>
    <cellStyle name="Heading 2 2 2 2 2 4 2 3 4" xfId="36416" xr:uid="{00000000-0005-0000-0000-0000978C0000}"/>
    <cellStyle name="Heading 2 2 2 2 2 4 2 3 5" xfId="36417" xr:uid="{00000000-0005-0000-0000-0000988C0000}"/>
    <cellStyle name="Heading 2 2 2 2 2 4 2 3 6" xfId="36418" xr:uid="{00000000-0005-0000-0000-0000998C0000}"/>
    <cellStyle name="Heading 2 2 2 2 2 4 2 3 7" xfId="36419" xr:uid="{00000000-0005-0000-0000-00009A8C0000}"/>
    <cellStyle name="Heading 2 2 2 2 2 4 2 4" xfId="36420" xr:uid="{00000000-0005-0000-0000-00009B8C0000}"/>
    <cellStyle name="Heading 2 2 2 2 2 4 2 4 2" xfId="36421" xr:uid="{00000000-0005-0000-0000-00009C8C0000}"/>
    <cellStyle name="Heading 2 2 2 2 2 4 2 4 3" xfId="36422" xr:uid="{00000000-0005-0000-0000-00009D8C0000}"/>
    <cellStyle name="Heading 2 2 2 2 2 4 2 4 3 2" xfId="36423" xr:uid="{00000000-0005-0000-0000-00009E8C0000}"/>
    <cellStyle name="Heading 2 2 2 2 2 4 2 5" xfId="36424" xr:uid="{00000000-0005-0000-0000-00009F8C0000}"/>
    <cellStyle name="Heading 2 2 2 2 2 4 3" xfId="36425" xr:uid="{00000000-0005-0000-0000-0000A08C0000}"/>
    <cellStyle name="Heading 2 2 2 2 2 4 3 2" xfId="36426" xr:uid="{00000000-0005-0000-0000-0000A18C0000}"/>
    <cellStyle name="Heading 2 2 2 2 2 4 3 2 2" xfId="36427" xr:uid="{00000000-0005-0000-0000-0000A28C0000}"/>
    <cellStyle name="Heading 2 2 2 2 2 4 3 2 2 2" xfId="36428" xr:uid="{00000000-0005-0000-0000-0000A38C0000}"/>
    <cellStyle name="Heading 2 2 2 2 2 4 3 2 2 3" xfId="36429" xr:uid="{00000000-0005-0000-0000-0000A48C0000}"/>
    <cellStyle name="Heading 2 2 2 2 2 4 3 2 2 3 2" xfId="36430" xr:uid="{00000000-0005-0000-0000-0000A58C0000}"/>
    <cellStyle name="Heading 2 2 2 2 2 4 3 2 2 4" xfId="36431" xr:uid="{00000000-0005-0000-0000-0000A68C0000}"/>
    <cellStyle name="Heading 2 2 2 2 2 4 3 2 3" xfId="36432" xr:uid="{00000000-0005-0000-0000-0000A78C0000}"/>
    <cellStyle name="Heading 2 2 2 2 2 4 3 2 3 2" xfId="36433" xr:uid="{00000000-0005-0000-0000-0000A88C0000}"/>
    <cellStyle name="Heading 2 2 2 2 2 4 3 2 3 2 2" xfId="36434" xr:uid="{00000000-0005-0000-0000-0000A98C0000}"/>
    <cellStyle name="Heading 2 2 2 2 2 4 3 2 4" xfId="36435" xr:uid="{00000000-0005-0000-0000-0000AA8C0000}"/>
    <cellStyle name="Heading 2 2 2 2 2 4 3 2 5" xfId="36436" xr:uid="{00000000-0005-0000-0000-0000AB8C0000}"/>
    <cellStyle name="Heading 2 2 2 2 2 4 3 2 6" xfId="36437" xr:uid="{00000000-0005-0000-0000-0000AC8C0000}"/>
    <cellStyle name="Heading 2 2 2 2 2 4 3 2 7" xfId="36438" xr:uid="{00000000-0005-0000-0000-0000AD8C0000}"/>
    <cellStyle name="Heading 2 2 2 2 2 4 3 3" xfId="36439" xr:uid="{00000000-0005-0000-0000-0000AE8C0000}"/>
    <cellStyle name="Heading 2 2 2 2 2 4 3 3 2" xfId="36440" xr:uid="{00000000-0005-0000-0000-0000AF8C0000}"/>
    <cellStyle name="Heading 2 2 2 2 2 4 3 3 3" xfId="36441" xr:uid="{00000000-0005-0000-0000-0000B08C0000}"/>
    <cellStyle name="Heading 2 2 2 2 2 4 3 3 3 2" xfId="36442" xr:uid="{00000000-0005-0000-0000-0000B18C0000}"/>
    <cellStyle name="Heading 2 2 2 2 2 4 3 3 4" xfId="36443" xr:uid="{00000000-0005-0000-0000-0000B28C0000}"/>
    <cellStyle name="Heading 2 2 2 2 2 4 3 4" xfId="36444" xr:uid="{00000000-0005-0000-0000-0000B38C0000}"/>
    <cellStyle name="Heading 2 2 2 2 2 4 3 4 2" xfId="36445" xr:uid="{00000000-0005-0000-0000-0000B48C0000}"/>
    <cellStyle name="Heading 2 2 2 2 2 4 3 4 2 2" xfId="36446" xr:uid="{00000000-0005-0000-0000-0000B58C0000}"/>
    <cellStyle name="Heading 2 2 2 2 2 4 3 5" xfId="36447" xr:uid="{00000000-0005-0000-0000-0000B68C0000}"/>
    <cellStyle name="Heading 2 2 2 2 2 4 3 6" xfId="36448" xr:uid="{00000000-0005-0000-0000-0000B78C0000}"/>
    <cellStyle name="Heading 2 2 2 2 2 4 3 7" xfId="36449" xr:uid="{00000000-0005-0000-0000-0000B88C0000}"/>
    <cellStyle name="Heading 2 2 2 2 2 4 3 8" xfId="36450" xr:uid="{00000000-0005-0000-0000-0000B98C0000}"/>
    <cellStyle name="Heading 2 2 2 2 2 4 4" xfId="36451" xr:uid="{00000000-0005-0000-0000-0000BA8C0000}"/>
    <cellStyle name="Heading 2 2 2 2 2 4 4 2" xfId="36452" xr:uid="{00000000-0005-0000-0000-0000BB8C0000}"/>
    <cellStyle name="Heading 2 2 2 2 2 4 4 2 2" xfId="36453" xr:uid="{00000000-0005-0000-0000-0000BC8C0000}"/>
    <cellStyle name="Heading 2 2 2 2 2 4 4 2 3" xfId="36454" xr:uid="{00000000-0005-0000-0000-0000BD8C0000}"/>
    <cellStyle name="Heading 2 2 2 2 2 4 4 2 3 2" xfId="36455" xr:uid="{00000000-0005-0000-0000-0000BE8C0000}"/>
    <cellStyle name="Heading 2 2 2 2 2 4 4 2 4" xfId="36456" xr:uid="{00000000-0005-0000-0000-0000BF8C0000}"/>
    <cellStyle name="Heading 2 2 2 2 2 4 4 3" xfId="36457" xr:uid="{00000000-0005-0000-0000-0000C08C0000}"/>
    <cellStyle name="Heading 2 2 2 2 2 4 4 3 2" xfId="36458" xr:uid="{00000000-0005-0000-0000-0000C18C0000}"/>
    <cellStyle name="Heading 2 2 2 2 2 4 4 3 2 2" xfId="36459" xr:uid="{00000000-0005-0000-0000-0000C28C0000}"/>
    <cellStyle name="Heading 2 2 2 2 2 4 4 4" xfId="36460" xr:uid="{00000000-0005-0000-0000-0000C38C0000}"/>
    <cellStyle name="Heading 2 2 2 2 2 4 4 5" xfId="36461" xr:uid="{00000000-0005-0000-0000-0000C48C0000}"/>
    <cellStyle name="Heading 2 2 2 2 2 4 4 6" xfId="36462" xr:uid="{00000000-0005-0000-0000-0000C58C0000}"/>
    <cellStyle name="Heading 2 2 2 2 2 4 4 7" xfId="36463" xr:uid="{00000000-0005-0000-0000-0000C68C0000}"/>
    <cellStyle name="Heading 2 2 2 2 2 4 5" xfId="36464" xr:uid="{00000000-0005-0000-0000-0000C78C0000}"/>
    <cellStyle name="Heading 2 2 2 2 2 4 5 2" xfId="36465" xr:uid="{00000000-0005-0000-0000-0000C88C0000}"/>
    <cellStyle name="Heading 2 2 2 2 2 4 5 3" xfId="36466" xr:uid="{00000000-0005-0000-0000-0000C98C0000}"/>
    <cellStyle name="Heading 2 2 2 2 2 4 5 3 2" xfId="36467" xr:uid="{00000000-0005-0000-0000-0000CA8C0000}"/>
    <cellStyle name="Heading 2 2 2 2 2 4 6" xfId="36468" xr:uid="{00000000-0005-0000-0000-0000CB8C0000}"/>
    <cellStyle name="Heading 2 2 2 2 2 4 7" xfId="36469" xr:uid="{00000000-0005-0000-0000-0000CC8C0000}"/>
    <cellStyle name="Heading 2 2 2 2 2 4 8" xfId="36470" xr:uid="{00000000-0005-0000-0000-0000CD8C0000}"/>
    <cellStyle name="Heading 2 2 2 2 2 4 9" xfId="36471" xr:uid="{00000000-0005-0000-0000-0000CE8C0000}"/>
    <cellStyle name="Heading 2 2 2 2 2 5" xfId="36472" xr:uid="{00000000-0005-0000-0000-0000CF8C0000}"/>
    <cellStyle name="Heading 2 2 2 2 2 5 2" xfId="36473" xr:uid="{00000000-0005-0000-0000-0000D08C0000}"/>
    <cellStyle name="Heading 2 2 2 2 2 5 2 2" xfId="36474" xr:uid="{00000000-0005-0000-0000-0000D18C0000}"/>
    <cellStyle name="Heading 2 2 2 2 2 5 2 2 2" xfId="36475" xr:uid="{00000000-0005-0000-0000-0000D28C0000}"/>
    <cellStyle name="Heading 2 2 2 2 2 5 2 2 2 2" xfId="36476" xr:uid="{00000000-0005-0000-0000-0000D38C0000}"/>
    <cellStyle name="Heading 2 2 2 2 2 5 2 2 2 2 2" xfId="36477" xr:uid="{00000000-0005-0000-0000-0000D48C0000}"/>
    <cellStyle name="Heading 2 2 2 2 2 5 2 2 2 2 3" xfId="36478" xr:uid="{00000000-0005-0000-0000-0000D58C0000}"/>
    <cellStyle name="Heading 2 2 2 2 2 5 2 2 2 2 3 2" xfId="36479" xr:uid="{00000000-0005-0000-0000-0000D68C0000}"/>
    <cellStyle name="Heading 2 2 2 2 2 5 2 2 2 2 4" xfId="36480" xr:uid="{00000000-0005-0000-0000-0000D78C0000}"/>
    <cellStyle name="Heading 2 2 2 2 2 5 2 2 2 3" xfId="36481" xr:uid="{00000000-0005-0000-0000-0000D88C0000}"/>
    <cellStyle name="Heading 2 2 2 2 2 5 2 2 2 3 2" xfId="36482" xr:uid="{00000000-0005-0000-0000-0000D98C0000}"/>
    <cellStyle name="Heading 2 2 2 2 2 5 2 2 2 3 2 2" xfId="36483" xr:uid="{00000000-0005-0000-0000-0000DA8C0000}"/>
    <cellStyle name="Heading 2 2 2 2 2 5 2 2 2 4" xfId="36484" xr:uid="{00000000-0005-0000-0000-0000DB8C0000}"/>
    <cellStyle name="Heading 2 2 2 2 2 5 2 2 2 5" xfId="36485" xr:uid="{00000000-0005-0000-0000-0000DC8C0000}"/>
    <cellStyle name="Heading 2 2 2 2 2 5 2 2 2 6" xfId="36486" xr:uid="{00000000-0005-0000-0000-0000DD8C0000}"/>
    <cellStyle name="Heading 2 2 2 2 2 5 2 2 2 7" xfId="36487" xr:uid="{00000000-0005-0000-0000-0000DE8C0000}"/>
    <cellStyle name="Heading 2 2 2 2 2 5 2 2 3" xfId="36488" xr:uid="{00000000-0005-0000-0000-0000DF8C0000}"/>
    <cellStyle name="Heading 2 2 2 2 2 5 2 2 3 2" xfId="36489" xr:uid="{00000000-0005-0000-0000-0000E08C0000}"/>
    <cellStyle name="Heading 2 2 2 2 2 5 2 2 3 3" xfId="36490" xr:uid="{00000000-0005-0000-0000-0000E18C0000}"/>
    <cellStyle name="Heading 2 2 2 2 2 5 2 2 3 3 2" xfId="36491" xr:uid="{00000000-0005-0000-0000-0000E28C0000}"/>
    <cellStyle name="Heading 2 2 2 2 2 5 2 2 3 4" xfId="36492" xr:uid="{00000000-0005-0000-0000-0000E38C0000}"/>
    <cellStyle name="Heading 2 2 2 2 2 5 2 2 4" xfId="36493" xr:uid="{00000000-0005-0000-0000-0000E48C0000}"/>
    <cellStyle name="Heading 2 2 2 2 2 5 2 2 4 2" xfId="36494" xr:uid="{00000000-0005-0000-0000-0000E58C0000}"/>
    <cellStyle name="Heading 2 2 2 2 2 5 2 2 4 2 2" xfId="36495" xr:uid="{00000000-0005-0000-0000-0000E68C0000}"/>
    <cellStyle name="Heading 2 2 2 2 2 5 2 2 5" xfId="36496" xr:uid="{00000000-0005-0000-0000-0000E78C0000}"/>
    <cellStyle name="Heading 2 2 2 2 2 5 2 2 6" xfId="36497" xr:uid="{00000000-0005-0000-0000-0000E88C0000}"/>
    <cellStyle name="Heading 2 2 2 2 2 5 2 2 7" xfId="36498" xr:uid="{00000000-0005-0000-0000-0000E98C0000}"/>
    <cellStyle name="Heading 2 2 2 2 2 5 2 2 8" xfId="36499" xr:uid="{00000000-0005-0000-0000-0000EA8C0000}"/>
    <cellStyle name="Heading 2 2 2 2 2 5 2 3" xfId="36500" xr:uid="{00000000-0005-0000-0000-0000EB8C0000}"/>
    <cellStyle name="Heading 2 2 2 2 2 5 2 3 2" xfId="36501" xr:uid="{00000000-0005-0000-0000-0000EC8C0000}"/>
    <cellStyle name="Heading 2 2 2 2 2 5 2 3 2 2" xfId="36502" xr:uid="{00000000-0005-0000-0000-0000ED8C0000}"/>
    <cellStyle name="Heading 2 2 2 2 2 5 2 3 2 3" xfId="36503" xr:uid="{00000000-0005-0000-0000-0000EE8C0000}"/>
    <cellStyle name="Heading 2 2 2 2 2 5 2 3 2 3 2" xfId="36504" xr:uid="{00000000-0005-0000-0000-0000EF8C0000}"/>
    <cellStyle name="Heading 2 2 2 2 2 5 2 3 2 4" xfId="36505" xr:uid="{00000000-0005-0000-0000-0000F08C0000}"/>
    <cellStyle name="Heading 2 2 2 2 2 5 2 3 3" xfId="36506" xr:uid="{00000000-0005-0000-0000-0000F18C0000}"/>
    <cellStyle name="Heading 2 2 2 2 2 5 2 3 3 2" xfId="36507" xr:uid="{00000000-0005-0000-0000-0000F28C0000}"/>
    <cellStyle name="Heading 2 2 2 2 2 5 2 3 3 2 2" xfId="36508" xr:uid="{00000000-0005-0000-0000-0000F38C0000}"/>
    <cellStyle name="Heading 2 2 2 2 2 5 2 3 4" xfId="36509" xr:uid="{00000000-0005-0000-0000-0000F48C0000}"/>
    <cellStyle name="Heading 2 2 2 2 2 5 2 3 5" xfId="36510" xr:uid="{00000000-0005-0000-0000-0000F58C0000}"/>
    <cellStyle name="Heading 2 2 2 2 2 5 2 3 6" xfId="36511" xr:uid="{00000000-0005-0000-0000-0000F68C0000}"/>
    <cellStyle name="Heading 2 2 2 2 2 5 2 3 7" xfId="36512" xr:uid="{00000000-0005-0000-0000-0000F78C0000}"/>
    <cellStyle name="Heading 2 2 2 2 2 5 2 4" xfId="36513" xr:uid="{00000000-0005-0000-0000-0000F88C0000}"/>
    <cellStyle name="Heading 2 2 2 2 2 5 2 4 2" xfId="36514" xr:uid="{00000000-0005-0000-0000-0000F98C0000}"/>
    <cellStyle name="Heading 2 2 2 2 2 5 2 4 3" xfId="36515" xr:uid="{00000000-0005-0000-0000-0000FA8C0000}"/>
    <cellStyle name="Heading 2 2 2 2 2 5 2 4 3 2" xfId="36516" xr:uid="{00000000-0005-0000-0000-0000FB8C0000}"/>
    <cellStyle name="Heading 2 2 2 2 2 5 2 5" xfId="36517" xr:uid="{00000000-0005-0000-0000-0000FC8C0000}"/>
    <cellStyle name="Heading 2 2 2 2 2 5 3" xfId="36518" xr:uid="{00000000-0005-0000-0000-0000FD8C0000}"/>
    <cellStyle name="Heading 2 2 2 2 2 5 3 2" xfId="36519" xr:uid="{00000000-0005-0000-0000-0000FE8C0000}"/>
    <cellStyle name="Heading 2 2 2 2 2 5 3 2 2" xfId="36520" xr:uid="{00000000-0005-0000-0000-0000FF8C0000}"/>
    <cellStyle name="Heading 2 2 2 2 2 5 3 2 2 2" xfId="36521" xr:uid="{00000000-0005-0000-0000-0000008D0000}"/>
    <cellStyle name="Heading 2 2 2 2 2 5 3 2 2 3" xfId="36522" xr:uid="{00000000-0005-0000-0000-0000018D0000}"/>
    <cellStyle name="Heading 2 2 2 2 2 5 3 2 2 3 2" xfId="36523" xr:uid="{00000000-0005-0000-0000-0000028D0000}"/>
    <cellStyle name="Heading 2 2 2 2 2 5 3 2 2 4" xfId="36524" xr:uid="{00000000-0005-0000-0000-0000038D0000}"/>
    <cellStyle name="Heading 2 2 2 2 2 5 3 2 3" xfId="36525" xr:uid="{00000000-0005-0000-0000-0000048D0000}"/>
    <cellStyle name="Heading 2 2 2 2 2 5 3 2 3 2" xfId="36526" xr:uid="{00000000-0005-0000-0000-0000058D0000}"/>
    <cellStyle name="Heading 2 2 2 2 2 5 3 2 3 2 2" xfId="36527" xr:uid="{00000000-0005-0000-0000-0000068D0000}"/>
    <cellStyle name="Heading 2 2 2 2 2 5 3 2 4" xfId="36528" xr:uid="{00000000-0005-0000-0000-0000078D0000}"/>
    <cellStyle name="Heading 2 2 2 2 2 5 3 2 5" xfId="36529" xr:uid="{00000000-0005-0000-0000-0000088D0000}"/>
    <cellStyle name="Heading 2 2 2 2 2 5 3 2 6" xfId="36530" xr:uid="{00000000-0005-0000-0000-0000098D0000}"/>
    <cellStyle name="Heading 2 2 2 2 2 5 3 2 7" xfId="36531" xr:uid="{00000000-0005-0000-0000-00000A8D0000}"/>
    <cellStyle name="Heading 2 2 2 2 2 5 3 3" xfId="36532" xr:uid="{00000000-0005-0000-0000-00000B8D0000}"/>
    <cellStyle name="Heading 2 2 2 2 2 5 3 3 2" xfId="36533" xr:uid="{00000000-0005-0000-0000-00000C8D0000}"/>
    <cellStyle name="Heading 2 2 2 2 2 5 3 3 3" xfId="36534" xr:uid="{00000000-0005-0000-0000-00000D8D0000}"/>
    <cellStyle name="Heading 2 2 2 2 2 5 3 3 3 2" xfId="36535" xr:uid="{00000000-0005-0000-0000-00000E8D0000}"/>
    <cellStyle name="Heading 2 2 2 2 2 5 3 3 4" xfId="36536" xr:uid="{00000000-0005-0000-0000-00000F8D0000}"/>
    <cellStyle name="Heading 2 2 2 2 2 5 3 4" xfId="36537" xr:uid="{00000000-0005-0000-0000-0000108D0000}"/>
    <cellStyle name="Heading 2 2 2 2 2 5 3 4 2" xfId="36538" xr:uid="{00000000-0005-0000-0000-0000118D0000}"/>
    <cellStyle name="Heading 2 2 2 2 2 5 3 4 2 2" xfId="36539" xr:uid="{00000000-0005-0000-0000-0000128D0000}"/>
    <cellStyle name="Heading 2 2 2 2 2 5 3 5" xfId="36540" xr:uid="{00000000-0005-0000-0000-0000138D0000}"/>
    <cellStyle name="Heading 2 2 2 2 2 5 3 6" xfId="36541" xr:uid="{00000000-0005-0000-0000-0000148D0000}"/>
    <cellStyle name="Heading 2 2 2 2 2 5 3 7" xfId="36542" xr:uid="{00000000-0005-0000-0000-0000158D0000}"/>
    <cellStyle name="Heading 2 2 2 2 2 5 3 8" xfId="36543" xr:uid="{00000000-0005-0000-0000-0000168D0000}"/>
    <cellStyle name="Heading 2 2 2 2 2 5 4" xfId="36544" xr:uid="{00000000-0005-0000-0000-0000178D0000}"/>
    <cellStyle name="Heading 2 2 2 2 2 5 4 2" xfId="36545" xr:uid="{00000000-0005-0000-0000-0000188D0000}"/>
    <cellStyle name="Heading 2 2 2 2 2 5 4 2 2" xfId="36546" xr:uid="{00000000-0005-0000-0000-0000198D0000}"/>
    <cellStyle name="Heading 2 2 2 2 2 5 4 2 3" xfId="36547" xr:uid="{00000000-0005-0000-0000-00001A8D0000}"/>
    <cellStyle name="Heading 2 2 2 2 2 5 4 2 3 2" xfId="36548" xr:uid="{00000000-0005-0000-0000-00001B8D0000}"/>
    <cellStyle name="Heading 2 2 2 2 2 5 4 2 4" xfId="36549" xr:uid="{00000000-0005-0000-0000-00001C8D0000}"/>
    <cellStyle name="Heading 2 2 2 2 2 5 4 3" xfId="36550" xr:uid="{00000000-0005-0000-0000-00001D8D0000}"/>
    <cellStyle name="Heading 2 2 2 2 2 5 4 3 2" xfId="36551" xr:uid="{00000000-0005-0000-0000-00001E8D0000}"/>
    <cellStyle name="Heading 2 2 2 2 2 5 4 3 2 2" xfId="36552" xr:uid="{00000000-0005-0000-0000-00001F8D0000}"/>
    <cellStyle name="Heading 2 2 2 2 2 5 4 4" xfId="36553" xr:uid="{00000000-0005-0000-0000-0000208D0000}"/>
    <cellStyle name="Heading 2 2 2 2 2 5 4 5" xfId="36554" xr:uid="{00000000-0005-0000-0000-0000218D0000}"/>
    <cellStyle name="Heading 2 2 2 2 2 5 4 6" xfId="36555" xr:uid="{00000000-0005-0000-0000-0000228D0000}"/>
    <cellStyle name="Heading 2 2 2 2 2 5 4 7" xfId="36556" xr:uid="{00000000-0005-0000-0000-0000238D0000}"/>
    <cellStyle name="Heading 2 2 2 2 2 5 5" xfId="36557" xr:uid="{00000000-0005-0000-0000-0000248D0000}"/>
    <cellStyle name="Heading 2 2 2 2 2 5 5 2" xfId="36558" xr:uid="{00000000-0005-0000-0000-0000258D0000}"/>
    <cellStyle name="Heading 2 2 2 2 2 5 5 3" xfId="36559" xr:uid="{00000000-0005-0000-0000-0000268D0000}"/>
    <cellStyle name="Heading 2 2 2 2 2 5 5 3 2" xfId="36560" xr:uid="{00000000-0005-0000-0000-0000278D0000}"/>
    <cellStyle name="Heading 2 2 2 2 2 5 6" xfId="36561" xr:uid="{00000000-0005-0000-0000-0000288D0000}"/>
    <cellStyle name="Heading 2 2 2 2 2 5 7" xfId="36562" xr:uid="{00000000-0005-0000-0000-0000298D0000}"/>
    <cellStyle name="Heading 2 2 2 2 2 5 8" xfId="36563" xr:uid="{00000000-0005-0000-0000-00002A8D0000}"/>
    <cellStyle name="Heading 2 2 2 2 2 5 9" xfId="36564" xr:uid="{00000000-0005-0000-0000-00002B8D0000}"/>
    <cellStyle name="Heading 2 2 2 2 2 6" xfId="36565" xr:uid="{00000000-0005-0000-0000-00002C8D0000}"/>
    <cellStyle name="Heading 2 2 2 2 2 6 2" xfId="36566" xr:uid="{00000000-0005-0000-0000-00002D8D0000}"/>
    <cellStyle name="Heading 2 2 2 2 2 6 2 2" xfId="36567" xr:uid="{00000000-0005-0000-0000-00002E8D0000}"/>
    <cellStyle name="Heading 2 2 2 2 2 6 2 2 2" xfId="36568" xr:uid="{00000000-0005-0000-0000-00002F8D0000}"/>
    <cellStyle name="Heading 2 2 2 2 2 6 2 2 3" xfId="36569" xr:uid="{00000000-0005-0000-0000-0000308D0000}"/>
    <cellStyle name="Heading 2 2 2 2 2 6 2 2 3 2" xfId="36570" xr:uid="{00000000-0005-0000-0000-0000318D0000}"/>
    <cellStyle name="Heading 2 2 2 2 2 6 2 2 4" xfId="36571" xr:uid="{00000000-0005-0000-0000-0000328D0000}"/>
    <cellStyle name="Heading 2 2 2 2 2 6 2 3" xfId="36572" xr:uid="{00000000-0005-0000-0000-0000338D0000}"/>
    <cellStyle name="Heading 2 2 2 2 2 6 2 3 2" xfId="36573" xr:uid="{00000000-0005-0000-0000-0000348D0000}"/>
    <cellStyle name="Heading 2 2 2 2 2 6 2 3 2 2" xfId="36574" xr:uid="{00000000-0005-0000-0000-0000358D0000}"/>
    <cellStyle name="Heading 2 2 2 2 2 6 2 4" xfId="36575" xr:uid="{00000000-0005-0000-0000-0000368D0000}"/>
    <cellStyle name="Heading 2 2 2 2 2 6 2 5" xfId="36576" xr:uid="{00000000-0005-0000-0000-0000378D0000}"/>
    <cellStyle name="Heading 2 2 2 2 2 6 2 6" xfId="36577" xr:uid="{00000000-0005-0000-0000-0000388D0000}"/>
    <cellStyle name="Heading 2 2 2 2 2 6 2 7" xfId="36578" xr:uid="{00000000-0005-0000-0000-0000398D0000}"/>
    <cellStyle name="Heading 2 2 2 2 2 6 3" xfId="36579" xr:uid="{00000000-0005-0000-0000-00003A8D0000}"/>
    <cellStyle name="Heading 2 2 2 2 2 6 3 2" xfId="36580" xr:uid="{00000000-0005-0000-0000-00003B8D0000}"/>
    <cellStyle name="Heading 2 2 2 2 2 6 3 3" xfId="36581" xr:uid="{00000000-0005-0000-0000-00003C8D0000}"/>
    <cellStyle name="Heading 2 2 2 2 2 6 3 3 2" xfId="36582" xr:uid="{00000000-0005-0000-0000-00003D8D0000}"/>
    <cellStyle name="Heading 2 2 2 2 2 6 3 4" xfId="36583" xr:uid="{00000000-0005-0000-0000-00003E8D0000}"/>
    <cellStyle name="Heading 2 2 2 2 2 6 4" xfId="36584" xr:uid="{00000000-0005-0000-0000-00003F8D0000}"/>
    <cellStyle name="Heading 2 2 2 2 2 6 4 2" xfId="36585" xr:uid="{00000000-0005-0000-0000-0000408D0000}"/>
    <cellStyle name="Heading 2 2 2 2 2 6 4 2 2" xfId="36586" xr:uid="{00000000-0005-0000-0000-0000418D0000}"/>
    <cellStyle name="Heading 2 2 2 2 2 6 5" xfId="36587" xr:uid="{00000000-0005-0000-0000-0000428D0000}"/>
    <cellStyle name="Heading 2 2 2 2 2 6 6" xfId="36588" xr:uid="{00000000-0005-0000-0000-0000438D0000}"/>
    <cellStyle name="Heading 2 2 2 2 2 6 7" xfId="36589" xr:uid="{00000000-0005-0000-0000-0000448D0000}"/>
    <cellStyle name="Heading 2 2 2 2 2 6 8" xfId="36590" xr:uid="{00000000-0005-0000-0000-0000458D0000}"/>
    <cellStyle name="Heading 2 2 2 2 2 7" xfId="36591" xr:uid="{00000000-0005-0000-0000-0000468D0000}"/>
    <cellStyle name="Heading 2 2 2 2 2 7 2" xfId="36592" xr:uid="{00000000-0005-0000-0000-0000478D0000}"/>
    <cellStyle name="Heading 2 2 2 2 2 7 2 2" xfId="36593" xr:uid="{00000000-0005-0000-0000-0000488D0000}"/>
    <cellStyle name="Heading 2 2 2 2 2 7 2 3" xfId="36594" xr:uid="{00000000-0005-0000-0000-0000498D0000}"/>
    <cellStyle name="Heading 2 2 2 2 2 7 2 3 2" xfId="36595" xr:uid="{00000000-0005-0000-0000-00004A8D0000}"/>
    <cellStyle name="Heading 2 2 2 2 2 7 2 4" xfId="36596" xr:uid="{00000000-0005-0000-0000-00004B8D0000}"/>
    <cellStyle name="Heading 2 2 2 2 2 7 3" xfId="36597" xr:uid="{00000000-0005-0000-0000-00004C8D0000}"/>
    <cellStyle name="Heading 2 2 2 2 2 7 3 2" xfId="36598" xr:uid="{00000000-0005-0000-0000-00004D8D0000}"/>
    <cellStyle name="Heading 2 2 2 2 2 7 3 2 2" xfId="36599" xr:uid="{00000000-0005-0000-0000-00004E8D0000}"/>
    <cellStyle name="Heading 2 2 2 2 2 7 4" xfId="36600" xr:uid="{00000000-0005-0000-0000-00004F8D0000}"/>
    <cellStyle name="Heading 2 2 2 2 2 7 5" xfId="36601" xr:uid="{00000000-0005-0000-0000-0000508D0000}"/>
    <cellStyle name="Heading 2 2 2 2 2 7 6" xfId="36602" xr:uid="{00000000-0005-0000-0000-0000518D0000}"/>
    <cellStyle name="Heading 2 2 2 2 2 7 7" xfId="36603" xr:uid="{00000000-0005-0000-0000-0000528D0000}"/>
    <cellStyle name="Heading 2 2 2 2 2 8" xfId="36604" xr:uid="{00000000-0005-0000-0000-0000538D0000}"/>
    <cellStyle name="Heading 2 2 2 2 2 8 2" xfId="36605" xr:uid="{00000000-0005-0000-0000-0000548D0000}"/>
    <cellStyle name="Heading 2 2 2 2 2 8 3" xfId="36606" xr:uid="{00000000-0005-0000-0000-0000558D0000}"/>
    <cellStyle name="Heading 2 2 2 2 2 8 3 2" xfId="36607" xr:uid="{00000000-0005-0000-0000-0000568D0000}"/>
    <cellStyle name="Heading 2 2 2 2 2 9" xfId="36608" xr:uid="{00000000-0005-0000-0000-0000578D0000}"/>
    <cellStyle name="Heading 2 2 2 2 3" xfId="203" xr:uid="{00000000-0005-0000-0000-0000588D0000}"/>
    <cellStyle name="Heading 2 2 2 2 3 10" xfId="36609" xr:uid="{00000000-0005-0000-0000-0000598D0000}"/>
    <cellStyle name="Heading 2 2 2 2 3 11" xfId="36610" xr:uid="{00000000-0005-0000-0000-00005A8D0000}"/>
    <cellStyle name="Heading 2 2 2 2 3 2" xfId="36611" xr:uid="{00000000-0005-0000-0000-00005B8D0000}"/>
    <cellStyle name="Heading 2 2 2 2 3 2 2" xfId="36612" xr:uid="{00000000-0005-0000-0000-00005C8D0000}"/>
    <cellStyle name="Heading 2 2 2 2 3 2 2 2" xfId="36613" xr:uid="{00000000-0005-0000-0000-00005D8D0000}"/>
    <cellStyle name="Heading 2 2 2 2 3 2 2 2 2" xfId="36614" xr:uid="{00000000-0005-0000-0000-00005E8D0000}"/>
    <cellStyle name="Heading 2 2 2 2 3 2 2 2 2 2" xfId="36615" xr:uid="{00000000-0005-0000-0000-00005F8D0000}"/>
    <cellStyle name="Heading 2 2 2 2 3 2 2 2 2 2 2" xfId="36616" xr:uid="{00000000-0005-0000-0000-0000608D0000}"/>
    <cellStyle name="Heading 2 2 2 2 3 2 2 2 2 2 3" xfId="36617" xr:uid="{00000000-0005-0000-0000-0000618D0000}"/>
    <cellStyle name="Heading 2 2 2 2 3 2 2 2 2 2 3 2" xfId="36618" xr:uid="{00000000-0005-0000-0000-0000628D0000}"/>
    <cellStyle name="Heading 2 2 2 2 3 2 2 2 2 2 4" xfId="36619" xr:uid="{00000000-0005-0000-0000-0000638D0000}"/>
    <cellStyle name="Heading 2 2 2 2 3 2 2 2 2 3" xfId="36620" xr:uid="{00000000-0005-0000-0000-0000648D0000}"/>
    <cellStyle name="Heading 2 2 2 2 3 2 2 2 2 3 2" xfId="36621" xr:uid="{00000000-0005-0000-0000-0000658D0000}"/>
    <cellStyle name="Heading 2 2 2 2 3 2 2 2 2 3 2 2" xfId="36622" xr:uid="{00000000-0005-0000-0000-0000668D0000}"/>
    <cellStyle name="Heading 2 2 2 2 3 2 2 2 2 4" xfId="36623" xr:uid="{00000000-0005-0000-0000-0000678D0000}"/>
    <cellStyle name="Heading 2 2 2 2 3 2 2 2 2 5" xfId="36624" xr:uid="{00000000-0005-0000-0000-0000688D0000}"/>
    <cellStyle name="Heading 2 2 2 2 3 2 2 2 2 6" xfId="36625" xr:uid="{00000000-0005-0000-0000-0000698D0000}"/>
    <cellStyle name="Heading 2 2 2 2 3 2 2 2 2 7" xfId="36626" xr:uid="{00000000-0005-0000-0000-00006A8D0000}"/>
    <cellStyle name="Heading 2 2 2 2 3 2 2 2 3" xfId="36627" xr:uid="{00000000-0005-0000-0000-00006B8D0000}"/>
    <cellStyle name="Heading 2 2 2 2 3 2 2 2 3 2" xfId="36628" xr:uid="{00000000-0005-0000-0000-00006C8D0000}"/>
    <cellStyle name="Heading 2 2 2 2 3 2 2 2 3 3" xfId="36629" xr:uid="{00000000-0005-0000-0000-00006D8D0000}"/>
    <cellStyle name="Heading 2 2 2 2 3 2 2 2 3 3 2" xfId="36630" xr:uid="{00000000-0005-0000-0000-00006E8D0000}"/>
    <cellStyle name="Heading 2 2 2 2 3 2 2 2 3 4" xfId="36631" xr:uid="{00000000-0005-0000-0000-00006F8D0000}"/>
    <cellStyle name="Heading 2 2 2 2 3 2 2 2 4" xfId="36632" xr:uid="{00000000-0005-0000-0000-0000708D0000}"/>
    <cellStyle name="Heading 2 2 2 2 3 2 2 2 4 2" xfId="36633" xr:uid="{00000000-0005-0000-0000-0000718D0000}"/>
    <cellStyle name="Heading 2 2 2 2 3 2 2 2 4 2 2" xfId="36634" xr:uid="{00000000-0005-0000-0000-0000728D0000}"/>
    <cellStyle name="Heading 2 2 2 2 3 2 2 2 5" xfId="36635" xr:uid="{00000000-0005-0000-0000-0000738D0000}"/>
    <cellStyle name="Heading 2 2 2 2 3 2 2 2 6" xfId="36636" xr:uid="{00000000-0005-0000-0000-0000748D0000}"/>
    <cellStyle name="Heading 2 2 2 2 3 2 2 2 7" xfId="36637" xr:uid="{00000000-0005-0000-0000-0000758D0000}"/>
    <cellStyle name="Heading 2 2 2 2 3 2 2 2 8" xfId="36638" xr:uid="{00000000-0005-0000-0000-0000768D0000}"/>
    <cellStyle name="Heading 2 2 2 2 3 2 2 3" xfId="36639" xr:uid="{00000000-0005-0000-0000-0000778D0000}"/>
    <cellStyle name="Heading 2 2 2 2 3 2 2 3 2" xfId="36640" xr:uid="{00000000-0005-0000-0000-0000788D0000}"/>
    <cellStyle name="Heading 2 2 2 2 3 2 2 3 2 2" xfId="36641" xr:uid="{00000000-0005-0000-0000-0000798D0000}"/>
    <cellStyle name="Heading 2 2 2 2 3 2 2 3 2 3" xfId="36642" xr:uid="{00000000-0005-0000-0000-00007A8D0000}"/>
    <cellStyle name="Heading 2 2 2 2 3 2 2 3 2 3 2" xfId="36643" xr:uid="{00000000-0005-0000-0000-00007B8D0000}"/>
    <cellStyle name="Heading 2 2 2 2 3 2 2 3 2 4" xfId="36644" xr:uid="{00000000-0005-0000-0000-00007C8D0000}"/>
    <cellStyle name="Heading 2 2 2 2 3 2 2 3 3" xfId="36645" xr:uid="{00000000-0005-0000-0000-00007D8D0000}"/>
    <cellStyle name="Heading 2 2 2 2 3 2 2 3 3 2" xfId="36646" xr:uid="{00000000-0005-0000-0000-00007E8D0000}"/>
    <cellStyle name="Heading 2 2 2 2 3 2 2 3 3 2 2" xfId="36647" xr:uid="{00000000-0005-0000-0000-00007F8D0000}"/>
    <cellStyle name="Heading 2 2 2 2 3 2 2 3 4" xfId="36648" xr:uid="{00000000-0005-0000-0000-0000808D0000}"/>
    <cellStyle name="Heading 2 2 2 2 3 2 2 3 5" xfId="36649" xr:uid="{00000000-0005-0000-0000-0000818D0000}"/>
    <cellStyle name="Heading 2 2 2 2 3 2 2 3 6" xfId="36650" xr:uid="{00000000-0005-0000-0000-0000828D0000}"/>
    <cellStyle name="Heading 2 2 2 2 3 2 2 3 7" xfId="36651" xr:uid="{00000000-0005-0000-0000-0000838D0000}"/>
    <cellStyle name="Heading 2 2 2 2 3 2 2 4" xfId="36652" xr:uid="{00000000-0005-0000-0000-0000848D0000}"/>
    <cellStyle name="Heading 2 2 2 2 3 2 2 4 2" xfId="36653" xr:uid="{00000000-0005-0000-0000-0000858D0000}"/>
    <cellStyle name="Heading 2 2 2 2 3 2 2 4 3" xfId="36654" xr:uid="{00000000-0005-0000-0000-0000868D0000}"/>
    <cellStyle name="Heading 2 2 2 2 3 2 2 4 3 2" xfId="36655" xr:uid="{00000000-0005-0000-0000-0000878D0000}"/>
    <cellStyle name="Heading 2 2 2 2 3 2 2 5" xfId="36656" xr:uid="{00000000-0005-0000-0000-0000888D0000}"/>
    <cellStyle name="Heading 2 2 2 2 3 2 3" xfId="36657" xr:uid="{00000000-0005-0000-0000-0000898D0000}"/>
    <cellStyle name="Heading 2 2 2 2 3 2 3 2" xfId="36658" xr:uid="{00000000-0005-0000-0000-00008A8D0000}"/>
    <cellStyle name="Heading 2 2 2 2 3 2 3 2 2" xfId="36659" xr:uid="{00000000-0005-0000-0000-00008B8D0000}"/>
    <cellStyle name="Heading 2 2 2 2 3 2 3 2 2 2" xfId="36660" xr:uid="{00000000-0005-0000-0000-00008C8D0000}"/>
    <cellStyle name="Heading 2 2 2 2 3 2 3 2 2 3" xfId="36661" xr:uid="{00000000-0005-0000-0000-00008D8D0000}"/>
    <cellStyle name="Heading 2 2 2 2 3 2 3 2 2 3 2" xfId="36662" xr:uid="{00000000-0005-0000-0000-00008E8D0000}"/>
    <cellStyle name="Heading 2 2 2 2 3 2 3 2 2 4" xfId="36663" xr:uid="{00000000-0005-0000-0000-00008F8D0000}"/>
    <cellStyle name="Heading 2 2 2 2 3 2 3 2 3" xfId="36664" xr:uid="{00000000-0005-0000-0000-0000908D0000}"/>
    <cellStyle name="Heading 2 2 2 2 3 2 3 2 3 2" xfId="36665" xr:uid="{00000000-0005-0000-0000-0000918D0000}"/>
    <cellStyle name="Heading 2 2 2 2 3 2 3 2 3 2 2" xfId="36666" xr:uid="{00000000-0005-0000-0000-0000928D0000}"/>
    <cellStyle name="Heading 2 2 2 2 3 2 3 2 4" xfId="36667" xr:uid="{00000000-0005-0000-0000-0000938D0000}"/>
    <cellStyle name="Heading 2 2 2 2 3 2 3 2 5" xfId="36668" xr:uid="{00000000-0005-0000-0000-0000948D0000}"/>
    <cellStyle name="Heading 2 2 2 2 3 2 3 2 6" xfId="36669" xr:uid="{00000000-0005-0000-0000-0000958D0000}"/>
    <cellStyle name="Heading 2 2 2 2 3 2 3 2 7" xfId="36670" xr:uid="{00000000-0005-0000-0000-0000968D0000}"/>
    <cellStyle name="Heading 2 2 2 2 3 2 3 3" xfId="36671" xr:uid="{00000000-0005-0000-0000-0000978D0000}"/>
    <cellStyle name="Heading 2 2 2 2 3 2 3 3 2" xfId="36672" xr:uid="{00000000-0005-0000-0000-0000988D0000}"/>
    <cellStyle name="Heading 2 2 2 2 3 2 3 3 3" xfId="36673" xr:uid="{00000000-0005-0000-0000-0000998D0000}"/>
    <cellStyle name="Heading 2 2 2 2 3 2 3 3 3 2" xfId="36674" xr:uid="{00000000-0005-0000-0000-00009A8D0000}"/>
    <cellStyle name="Heading 2 2 2 2 3 2 3 3 4" xfId="36675" xr:uid="{00000000-0005-0000-0000-00009B8D0000}"/>
    <cellStyle name="Heading 2 2 2 2 3 2 3 4" xfId="36676" xr:uid="{00000000-0005-0000-0000-00009C8D0000}"/>
    <cellStyle name="Heading 2 2 2 2 3 2 3 4 2" xfId="36677" xr:uid="{00000000-0005-0000-0000-00009D8D0000}"/>
    <cellStyle name="Heading 2 2 2 2 3 2 3 4 2 2" xfId="36678" xr:uid="{00000000-0005-0000-0000-00009E8D0000}"/>
    <cellStyle name="Heading 2 2 2 2 3 2 3 5" xfId="36679" xr:uid="{00000000-0005-0000-0000-00009F8D0000}"/>
    <cellStyle name="Heading 2 2 2 2 3 2 3 6" xfId="36680" xr:uid="{00000000-0005-0000-0000-0000A08D0000}"/>
    <cellStyle name="Heading 2 2 2 2 3 2 3 7" xfId="36681" xr:uid="{00000000-0005-0000-0000-0000A18D0000}"/>
    <cellStyle name="Heading 2 2 2 2 3 2 3 8" xfId="36682" xr:uid="{00000000-0005-0000-0000-0000A28D0000}"/>
    <cellStyle name="Heading 2 2 2 2 3 2 4" xfId="36683" xr:uid="{00000000-0005-0000-0000-0000A38D0000}"/>
    <cellStyle name="Heading 2 2 2 2 3 2 4 2" xfId="36684" xr:uid="{00000000-0005-0000-0000-0000A48D0000}"/>
    <cellStyle name="Heading 2 2 2 2 3 2 4 2 2" xfId="36685" xr:uid="{00000000-0005-0000-0000-0000A58D0000}"/>
    <cellStyle name="Heading 2 2 2 2 3 2 4 2 3" xfId="36686" xr:uid="{00000000-0005-0000-0000-0000A68D0000}"/>
    <cellStyle name="Heading 2 2 2 2 3 2 4 2 3 2" xfId="36687" xr:uid="{00000000-0005-0000-0000-0000A78D0000}"/>
    <cellStyle name="Heading 2 2 2 2 3 2 4 2 4" xfId="36688" xr:uid="{00000000-0005-0000-0000-0000A88D0000}"/>
    <cellStyle name="Heading 2 2 2 2 3 2 4 3" xfId="36689" xr:uid="{00000000-0005-0000-0000-0000A98D0000}"/>
    <cellStyle name="Heading 2 2 2 2 3 2 4 3 2" xfId="36690" xr:uid="{00000000-0005-0000-0000-0000AA8D0000}"/>
    <cellStyle name="Heading 2 2 2 2 3 2 4 3 2 2" xfId="36691" xr:uid="{00000000-0005-0000-0000-0000AB8D0000}"/>
    <cellStyle name="Heading 2 2 2 2 3 2 4 4" xfId="36692" xr:uid="{00000000-0005-0000-0000-0000AC8D0000}"/>
    <cellStyle name="Heading 2 2 2 2 3 2 4 5" xfId="36693" xr:uid="{00000000-0005-0000-0000-0000AD8D0000}"/>
    <cellStyle name="Heading 2 2 2 2 3 2 4 6" xfId="36694" xr:uid="{00000000-0005-0000-0000-0000AE8D0000}"/>
    <cellStyle name="Heading 2 2 2 2 3 2 4 7" xfId="36695" xr:uid="{00000000-0005-0000-0000-0000AF8D0000}"/>
    <cellStyle name="Heading 2 2 2 2 3 2 5" xfId="36696" xr:uid="{00000000-0005-0000-0000-0000B08D0000}"/>
    <cellStyle name="Heading 2 2 2 2 3 2 5 2" xfId="36697" xr:uid="{00000000-0005-0000-0000-0000B18D0000}"/>
    <cellStyle name="Heading 2 2 2 2 3 2 5 3" xfId="36698" xr:uid="{00000000-0005-0000-0000-0000B28D0000}"/>
    <cellStyle name="Heading 2 2 2 2 3 2 5 3 2" xfId="36699" xr:uid="{00000000-0005-0000-0000-0000B38D0000}"/>
    <cellStyle name="Heading 2 2 2 2 3 2 6" xfId="36700" xr:uid="{00000000-0005-0000-0000-0000B48D0000}"/>
    <cellStyle name="Heading 2 2 2 2 3 2 7" xfId="36701" xr:uid="{00000000-0005-0000-0000-0000B58D0000}"/>
    <cellStyle name="Heading 2 2 2 2 3 2 8" xfId="36702" xr:uid="{00000000-0005-0000-0000-0000B68D0000}"/>
    <cellStyle name="Heading 2 2 2 2 3 2 9" xfId="36703" xr:uid="{00000000-0005-0000-0000-0000B78D0000}"/>
    <cellStyle name="Heading 2 2 2 2 3 3" xfId="36704" xr:uid="{00000000-0005-0000-0000-0000B88D0000}"/>
    <cellStyle name="Heading 2 2 2 2 3 3 2" xfId="36705" xr:uid="{00000000-0005-0000-0000-0000B98D0000}"/>
    <cellStyle name="Heading 2 2 2 2 3 3 2 2" xfId="36706" xr:uid="{00000000-0005-0000-0000-0000BA8D0000}"/>
    <cellStyle name="Heading 2 2 2 2 3 3 2 2 2" xfId="36707" xr:uid="{00000000-0005-0000-0000-0000BB8D0000}"/>
    <cellStyle name="Heading 2 2 2 2 3 3 2 2 2 2" xfId="36708" xr:uid="{00000000-0005-0000-0000-0000BC8D0000}"/>
    <cellStyle name="Heading 2 2 2 2 3 3 2 2 2 3" xfId="36709" xr:uid="{00000000-0005-0000-0000-0000BD8D0000}"/>
    <cellStyle name="Heading 2 2 2 2 3 3 2 2 2 3 2" xfId="36710" xr:uid="{00000000-0005-0000-0000-0000BE8D0000}"/>
    <cellStyle name="Heading 2 2 2 2 3 3 2 2 2 4" xfId="36711" xr:uid="{00000000-0005-0000-0000-0000BF8D0000}"/>
    <cellStyle name="Heading 2 2 2 2 3 3 2 2 3" xfId="36712" xr:uid="{00000000-0005-0000-0000-0000C08D0000}"/>
    <cellStyle name="Heading 2 2 2 2 3 3 2 2 3 2" xfId="36713" xr:uid="{00000000-0005-0000-0000-0000C18D0000}"/>
    <cellStyle name="Heading 2 2 2 2 3 3 2 2 3 2 2" xfId="36714" xr:uid="{00000000-0005-0000-0000-0000C28D0000}"/>
    <cellStyle name="Heading 2 2 2 2 3 3 2 2 4" xfId="36715" xr:uid="{00000000-0005-0000-0000-0000C38D0000}"/>
    <cellStyle name="Heading 2 2 2 2 3 3 2 2 5" xfId="36716" xr:uid="{00000000-0005-0000-0000-0000C48D0000}"/>
    <cellStyle name="Heading 2 2 2 2 3 3 2 2 6" xfId="36717" xr:uid="{00000000-0005-0000-0000-0000C58D0000}"/>
    <cellStyle name="Heading 2 2 2 2 3 3 2 2 7" xfId="36718" xr:uid="{00000000-0005-0000-0000-0000C68D0000}"/>
    <cellStyle name="Heading 2 2 2 2 3 3 2 3" xfId="36719" xr:uid="{00000000-0005-0000-0000-0000C78D0000}"/>
    <cellStyle name="Heading 2 2 2 2 3 3 2 3 2" xfId="36720" xr:uid="{00000000-0005-0000-0000-0000C88D0000}"/>
    <cellStyle name="Heading 2 2 2 2 3 3 2 3 3" xfId="36721" xr:uid="{00000000-0005-0000-0000-0000C98D0000}"/>
    <cellStyle name="Heading 2 2 2 2 3 3 2 3 3 2" xfId="36722" xr:uid="{00000000-0005-0000-0000-0000CA8D0000}"/>
    <cellStyle name="Heading 2 2 2 2 3 3 2 3 4" xfId="36723" xr:uid="{00000000-0005-0000-0000-0000CB8D0000}"/>
    <cellStyle name="Heading 2 2 2 2 3 3 2 4" xfId="36724" xr:uid="{00000000-0005-0000-0000-0000CC8D0000}"/>
    <cellStyle name="Heading 2 2 2 2 3 3 2 4 2" xfId="36725" xr:uid="{00000000-0005-0000-0000-0000CD8D0000}"/>
    <cellStyle name="Heading 2 2 2 2 3 3 2 4 2 2" xfId="36726" xr:uid="{00000000-0005-0000-0000-0000CE8D0000}"/>
    <cellStyle name="Heading 2 2 2 2 3 3 2 5" xfId="36727" xr:uid="{00000000-0005-0000-0000-0000CF8D0000}"/>
    <cellStyle name="Heading 2 2 2 2 3 3 2 6" xfId="36728" xr:uid="{00000000-0005-0000-0000-0000D08D0000}"/>
    <cellStyle name="Heading 2 2 2 2 3 3 2 7" xfId="36729" xr:uid="{00000000-0005-0000-0000-0000D18D0000}"/>
    <cellStyle name="Heading 2 2 2 2 3 3 2 8" xfId="36730" xr:uid="{00000000-0005-0000-0000-0000D28D0000}"/>
    <cellStyle name="Heading 2 2 2 2 3 3 3" xfId="36731" xr:uid="{00000000-0005-0000-0000-0000D38D0000}"/>
    <cellStyle name="Heading 2 2 2 2 3 3 3 2" xfId="36732" xr:uid="{00000000-0005-0000-0000-0000D48D0000}"/>
    <cellStyle name="Heading 2 2 2 2 3 3 3 2 2" xfId="36733" xr:uid="{00000000-0005-0000-0000-0000D58D0000}"/>
    <cellStyle name="Heading 2 2 2 2 3 3 3 2 3" xfId="36734" xr:uid="{00000000-0005-0000-0000-0000D68D0000}"/>
    <cellStyle name="Heading 2 2 2 2 3 3 3 2 3 2" xfId="36735" xr:uid="{00000000-0005-0000-0000-0000D78D0000}"/>
    <cellStyle name="Heading 2 2 2 2 3 3 3 2 4" xfId="36736" xr:uid="{00000000-0005-0000-0000-0000D88D0000}"/>
    <cellStyle name="Heading 2 2 2 2 3 3 3 3" xfId="36737" xr:uid="{00000000-0005-0000-0000-0000D98D0000}"/>
    <cellStyle name="Heading 2 2 2 2 3 3 3 3 2" xfId="36738" xr:uid="{00000000-0005-0000-0000-0000DA8D0000}"/>
    <cellStyle name="Heading 2 2 2 2 3 3 3 3 2 2" xfId="36739" xr:uid="{00000000-0005-0000-0000-0000DB8D0000}"/>
    <cellStyle name="Heading 2 2 2 2 3 3 3 4" xfId="36740" xr:uid="{00000000-0005-0000-0000-0000DC8D0000}"/>
    <cellStyle name="Heading 2 2 2 2 3 3 3 5" xfId="36741" xr:uid="{00000000-0005-0000-0000-0000DD8D0000}"/>
    <cellStyle name="Heading 2 2 2 2 3 3 3 6" xfId="36742" xr:uid="{00000000-0005-0000-0000-0000DE8D0000}"/>
    <cellStyle name="Heading 2 2 2 2 3 3 3 7" xfId="36743" xr:uid="{00000000-0005-0000-0000-0000DF8D0000}"/>
    <cellStyle name="Heading 2 2 2 2 3 3 4" xfId="36744" xr:uid="{00000000-0005-0000-0000-0000E08D0000}"/>
    <cellStyle name="Heading 2 2 2 2 3 3 4 2" xfId="36745" xr:uid="{00000000-0005-0000-0000-0000E18D0000}"/>
    <cellStyle name="Heading 2 2 2 2 3 3 4 3" xfId="36746" xr:uid="{00000000-0005-0000-0000-0000E28D0000}"/>
    <cellStyle name="Heading 2 2 2 2 3 3 4 3 2" xfId="36747" xr:uid="{00000000-0005-0000-0000-0000E38D0000}"/>
    <cellStyle name="Heading 2 2 2 2 3 3 5" xfId="36748" xr:uid="{00000000-0005-0000-0000-0000E48D0000}"/>
    <cellStyle name="Heading 2 2 2 2 3 4" xfId="36749" xr:uid="{00000000-0005-0000-0000-0000E58D0000}"/>
    <cellStyle name="Heading 2 2 2 2 3 4 2" xfId="36750" xr:uid="{00000000-0005-0000-0000-0000E68D0000}"/>
    <cellStyle name="Heading 2 2 2 2 3 4 2 2" xfId="36751" xr:uid="{00000000-0005-0000-0000-0000E78D0000}"/>
    <cellStyle name="Heading 2 2 2 2 3 4 2 2 2" xfId="36752" xr:uid="{00000000-0005-0000-0000-0000E88D0000}"/>
    <cellStyle name="Heading 2 2 2 2 3 4 2 2 2 2" xfId="36753" xr:uid="{00000000-0005-0000-0000-0000E98D0000}"/>
    <cellStyle name="Heading 2 2 2 2 3 4 2 2 2 2 2" xfId="36754" xr:uid="{00000000-0005-0000-0000-0000EA8D0000}"/>
    <cellStyle name="Heading 2 2 2 2 3 4 2 2 2 2 3" xfId="36755" xr:uid="{00000000-0005-0000-0000-0000EB8D0000}"/>
    <cellStyle name="Heading 2 2 2 2 3 4 2 2 2 2 3 2" xfId="36756" xr:uid="{00000000-0005-0000-0000-0000EC8D0000}"/>
    <cellStyle name="Heading 2 2 2 2 3 4 2 2 2 2 4" xfId="36757" xr:uid="{00000000-0005-0000-0000-0000ED8D0000}"/>
    <cellStyle name="Heading 2 2 2 2 3 4 2 2 2 3" xfId="36758" xr:uid="{00000000-0005-0000-0000-0000EE8D0000}"/>
    <cellStyle name="Heading 2 2 2 2 3 4 2 2 2 3 2" xfId="36759" xr:uid="{00000000-0005-0000-0000-0000EF8D0000}"/>
    <cellStyle name="Heading 2 2 2 2 3 4 2 2 2 3 2 2" xfId="36760" xr:uid="{00000000-0005-0000-0000-0000F08D0000}"/>
    <cellStyle name="Heading 2 2 2 2 3 4 2 2 2 4" xfId="36761" xr:uid="{00000000-0005-0000-0000-0000F18D0000}"/>
    <cellStyle name="Heading 2 2 2 2 3 4 2 2 2 5" xfId="36762" xr:uid="{00000000-0005-0000-0000-0000F28D0000}"/>
    <cellStyle name="Heading 2 2 2 2 3 4 2 2 2 6" xfId="36763" xr:uid="{00000000-0005-0000-0000-0000F38D0000}"/>
    <cellStyle name="Heading 2 2 2 2 3 4 2 2 2 7" xfId="36764" xr:uid="{00000000-0005-0000-0000-0000F48D0000}"/>
    <cellStyle name="Heading 2 2 2 2 3 4 2 2 3" xfId="36765" xr:uid="{00000000-0005-0000-0000-0000F58D0000}"/>
    <cellStyle name="Heading 2 2 2 2 3 4 2 2 3 2" xfId="36766" xr:uid="{00000000-0005-0000-0000-0000F68D0000}"/>
    <cellStyle name="Heading 2 2 2 2 3 4 2 2 3 3" xfId="36767" xr:uid="{00000000-0005-0000-0000-0000F78D0000}"/>
    <cellStyle name="Heading 2 2 2 2 3 4 2 2 3 3 2" xfId="36768" xr:uid="{00000000-0005-0000-0000-0000F88D0000}"/>
    <cellStyle name="Heading 2 2 2 2 3 4 2 2 3 4" xfId="36769" xr:uid="{00000000-0005-0000-0000-0000F98D0000}"/>
    <cellStyle name="Heading 2 2 2 2 3 4 2 2 4" xfId="36770" xr:uid="{00000000-0005-0000-0000-0000FA8D0000}"/>
    <cellStyle name="Heading 2 2 2 2 3 4 2 2 4 2" xfId="36771" xr:uid="{00000000-0005-0000-0000-0000FB8D0000}"/>
    <cellStyle name="Heading 2 2 2 2 3 4 2 2 4 2 2" xfId="36772" xr:uid="{00000000-0005-0000-0000-0000FC8D0000}"/>
    <cellStyle name="Heading 2 2 2 2 3 4 2 2 5" xfId="36773" xr:uid="{00000000-0005-0000-0000-0000FD8D0000}"/>
    <cellStyle name="Heading 2 2 2 2 3 4 2 2 6" xfId="36774" xr:uid="{00000000-0005-0000-0000-0000FE8D0000}"/>
    <cellStyle name="Heading 2 2 2 2 3 4 2 2 7" xfId="36775" xr:uid="{00000000-0005-0000-0000-0000FF8D0000}"/>
    <cellStyle name="Heading 2 2 2 2 3 4 2 2 8" xfId="36776" xr:uid="{00000000-0005-0000-0000-0000008E0000}"/>
    <cellStyle name="Heading 2 2 2 2 3 4 2 3" xfId="36777" xr:uid="{00000000-0005-0000-0000-0000018E0000}"/>
    <cellStyle name="Heading 2 2 2 2 3 4 2 3 2" xfId="36778" xr:uid="{00000000-0005-0000-0000-0000028E0000}"/>
    <cellStyle name="Heading 2 2 2 2 3 4 2 3 2 2" xfId="36779" xr:uid="{00000000-0005-0000-0000-0000038E0000}"/>
    <cellStyle name="Heading 2 2 2 2 3 4 2 3 2 3" xfId="36780" xr:uid="{00000000-0005-0000-0000-0000048E0000}"/>
    <cellStyle name="Heading 2 2 2 2 3 4 2 3 2 3 2" xfId="36781" xr:uid="{00000000-0005-0000-0000-0000058E0000}"/>
    <cellStyle name="Heading 2 2 2 2 3 4 2 3 2 4" xfId="36782" xr:uid="{00000000-0005-0000-0000-0000068E0000}"/>
    <cellStyle name="Heading 2 2 2 2 3 4 2 3 3" xfId="36783" xr:uid="{00000000-0005-0000-0000-0000078E0000}"/>
    <cellStyle name="Heading 2 2 2 2 3 4 2 3 3 2" xfId="36784" xr:uid="{00000000-0005-0000-0000-0000088E0000}"/>
    <cellStyle name="Heading 2 2 2 2 3 4 2 3 3 2 2" xfId="36785" xr:uid="{00000000-0005-0000-0000-0000098E0000}"/>
    <cellStyle name="Heading 2 2 2 2 3 4 2 3 4" xfId="36786" xr:uid="{00000000-0005-0000-0000-00000A8E0000}"/>
    <cellStyle name="Heading 2 2 2 2 3 4 2 3 5" xfId="36787" xr:uid="{00000000-0005-0000-0000-00000B8E0000}"/>
    <cellStyle name="Heading 2 2 2 2 3 4 2 3 6" xfId="36788" xr:uid="{00000000-0005-0000-0000-00000C8E0000}"/>
    <cellStyle name="Heading 2 2 2 2 3 4 2 3 7" xfId="36789" xr:uid="{00000000-0005-0000-0000-00000D8E0000}"/>
    <cellStyle name="Heading 2 2 2 2 3 4 2 4" xfId="36790" xr:uid="{00000000-0005-0000-0000-00000E8E0000}"/>
    <cellStyle name="Heading 2 2 2 2 3 4 2 4 2" xfId="36791" xr:uid="{00000000-0005-0000-0000-00000F8E0000}"/>
    <cellStyle name="Heading 2 2 2 2 3 4 2 4 3" xfId="36792" xr:uid="{00000000-0005-0000-0000-0000108E0000}"/>
    <cellStyle name="Heading 2 2 2 2 3 4 2 4 3 2" xfId="36793" xr:uid="{00000000-0005-0000-0000-0000118E0000}"/>
    <cellStyle name="Heading 2 2 2 2 3 4 2 5" xfId="36794" xr:uid="{00000000-0005-0000-0000-0000128E0000}"/>
    <cellStyle name="Heading 2 2 2 2 3 4 3" xfId="36795" xr:uid="{00000000-0005-0000-0000-0000138E0000}"/>
    <cellStyle name="Heading 2 2 2 2 3 4 3 2" xfId="36796" xr:uid="{00000000-0005-0000-0000-0000148E0000}"/>
    <cellStyle name="Heading 2 2 2 2 3 4 3 2 2" xfId="36797" xr:uid="{00000000-0005-0000-0000-0000158E0000}"/>
    <cellStyle name="Heading 2 2 2 2 3 4 3 2 2 2" xfId="36798" xr:uid="{00000000-0005-0000-0000-0000168E0000}"/>
    <cellStyle name="Heading 2 2 2 2 3 4 3 2 2 3" xfId="36799" xr:uid="{00000000-0005-0000-0000-0000178E0000}"/>
    <cellStyle name="Heading 2 2 2 2 3 4 3 2 2 3 2" xfId="36800" xr:uid="{00000000-0005-0000-0000-0000188E0000}"/>
    <cellStyle name="Heading 2 2 2 2 3 4 3 2 2 4" xfId="36801" xr:uid="{00000000-0005-0000-0000-0000198E0000}"/>
    <cellStyle name="Heading 2 2 2 2 3 4 3 2 3" xfId="36802" xr:uid="{00000000-0005-0000-0000-00001A8E0000}"/>
    <cellStyle name="Heading 2 2 2 2 3 4 3 2 3 2" xfId="36803" xr:uid="{00000000-0005-0000-0000-00001B8E0000}"/>
    <cellStyle name="Heading 2 2 2 2 3 4 3 2 3 2 2" xfId="36804" xr:uid="{00000000-0005-0000-0000-00001C8E0000}"/>
    <cellStyle name="Heading 2 2 2 2 3 4 3 2 4" xfId="36805" xr:uid="{00000000-0005-0000-0000-00001D8E0000}"/>
    <cellStyle name="Heading 2 2 2 2 3 4 3 2 5" xfId="36806" xr:uid="{00000000-0005-0000-0000-00001E8E0000}"/>
    <cellStyle name="Heading 2 2 2 2 3 4 3 2 6" xfId="36807" xr:uid="{00000000-0005-0000-0000-00001F8E0000}"/>
    <cellStyle name="Heading 2 2 2 2 3 4 3 2 7" xfId="36808" xr:uid="{00000000-0005-0000-0000-0000208E0000}"/>
    <cellStyle name="Heading 2 2 2 2 3 4 3 3" xfId="36809" xr:uid="{00000000-0005-0000-0000-0000218E0000}"/>
    <cellStyle name="Heading 2 2 2 2 3 4 3 3 2" xfId="36810" xr:uid="{00000000-0005-0000-0000-0000228E0000}"/>
    <cellStyle name="Heading 2 2 2 2 3 4 3 3 3" xfId="36811" xr:uid="{00000000-0005-0000-0000-0000238E0000}"/>
    <cellStyle name="Heading 2 2 2 2 3 4 3 3 3 2" xfId="36812" xr:uid="{00000000-0005-0000-0000-0000248E0000}"/>
    <cellStyle name="Heading 2 2 2 2 3 4 3 3 4" xfId="36813" xr:uid="{00000000-0005-0000-0000-0000258E0000}"/>
    <cellStyle name="Heading 2 2 2 2 3 4 3 4" xfId="36814" xr:uid="{00000000-0005-0000-0000-0000268E0000}"/>
    <cellStyle name="Heading 2 2 2 2 3 4 3 4 2" xfId="36815" xr:uid="{00000000-0005-0000-0000-0000278E0000}"/>
    <cellStyle name="Heading 2 2 2 2 3 4 3 4 2 2" xfId="36816" xr:uid="{00000000-0005-0000-0000-0000288E0000}"/>
    <cellStyle name="Heading 2 2 2 2 3 4 3 5" xfId="36817" xr:uid="{00000000-0005-0000-0000-0000298E0000}"/>
    <cellStyle name="Heading 2 2 2 2 3 4 3 6" xfId="36818" xr:uid="{00000000-0005-0000-0000-00002A8E0000}"/>
    <cellStyle name="Heading 2 2 2 2 3 4 3 7" xfId="36819" xr:uid="{00000000-0005-0000-0000-00002B8E0000}"/>
    <cellStyle name="Heading 2 2 2 2 3 4 3 8" xfId="36820" xr:uid="{00000000-0005-0000-0000-00002C8E0000}"/>
    <cellStyle name="Heading 2 2 2 2 3 4 4" xfId="36821" xr:uid="{00000000-0005-0000-0000-00002D8E0000}"/>
    <cellStyle name="Heading 2 2 2 2 3 4 4 2" xfId="36822" xr:uid="{00000000-0005-0000-0000-00002E8E0000}"/>
    <cellStyle name="Heading 2 2 2 2 3 4 4 2 2" xfId="36823" xr:uid="{00000000-0005-0000-0000-00002F8E0000}"/>
    <cellStyle name="Heading 2 2 2 2 3 4 4 2 3" xfId="36824" xr:uid="{00000000-0005-0000-0000-0000308E0000}"/>
    <cellStyle name="Heading 2 2 2 2 3 4 4 2 3 2" xfId="36825" xr:uid="{00000000-0005-0000-0000-0000318E0000}"/>
    <cellStyle name="Heading 2 2 2 2 3 4 4 2 4" xfId="36826" xr:uid="{00000000-0005-0000-0000-0000328E0000}"/>
    <cellStyle name="Heading 2 2 2 2 3 4 4 3" xfId="36827" xr:uid="{00000000-0005-0000-0000-0000338E0000}"/>
    <cellStyle name="Heading 2 2 2 2 3 4 4 3 2" xfId="36828" xr:uid="{00000000-0005-0000-0000-0000348E0000}"/>
    <cellStyle name="Heading 2 2 2 2 3 4 4 3 2 2" xfId="36829" xr:uid="{00000000-0005-0000-0000-0000358E0000}"/>
    <cellStyle name="Heading 2 2 2 2 3 4 4 4" xfId="36830" xr:uid="{00000000-0005-0000-0000-0000368E0000}"/>
    <cellStyle name="Heading 2 2 2 2 3 4 4 5" xfId="36831" xr:uid="{00000000-0005-0000-0000-0000378E0000}"/>
    <cellStyle name="Heading 2 2 2 2 3 4 4 6" xfId="36832" xr:uid="{00000000-0005-0000-0000-0000388E0000}"/>
    <cellStyle name="Heading 2 2 2 2 3 4 4 7" xfId="36833" xr:uid="{00000000-0005-0000-0000-0000398E0000}"/>
    <cellStyle name="Heading 2 2 2 2 3 4 5" xfId="36834" xr:uid="{00000000-0005-0000-0000-00003A8E0000}"/>
    <cellStyle name="Heading 2 2 2 2 3 4 5 2" xfId="36835" xr:uid="{00000000-0005-0000-0000-00003B8E0000}"/>
    <cellStyle name="Heading 2 2 2 2 3 4 5 3" xfId="36836" xr:uid="{00000000-0005-0000-0000-00003C8E0000}"/>
    <cellStyle name="Heading 2 2 2 2 3 4 5 3 2" xfId="36837" xr:uid="{00000000-0005-0000-0000-00003D8E0000}"/>
    <cellStyle name="Heading 2 2 2 2 3 4 6" xfId="36838" xr:uid="{00000000-0005-0000-0000-00003E8E0000}"/>
    <cellStyle name="Heading 2 2 2 2 3 4 7" xfId="36839" xr:uid="{00000000-0005-0000-0000-00003F8E0000}"/>
    <cellStyle name="Heading 2 2 2 2 3 4 8" xfId="36840" xr:uid="{00000000-0005-0000-0000-0000408E0000}"/>
    <cellStyle name="Heading 2 2 2 2 3 4 9" xfId="36841" xr:uid="{00000000-0005-0000-0000-0000418E0000}"/>
    <cellStyle name="Heading 2 2 2 2 3 5" xfId="36842" xr:uid="{00000000-0005-0000-0000-0000428E0000}"/>
    <cellStyle name="Heading 2 2 2 2 3 5 2" xfId="36843" xr:uid="{00000000-0005-0000-0000-0000438E0000}"/>
    <cellStyle name="Heading 2 2 2 2 3 5 2 2" xfId="36844" xr:uid="{00000000-0005-0000-0000-0000448E0000}"/>
    <cellStyle name="Heading 2 2 2 2 3 5 2 2 2" xfId="36845" xr:uid="{00000000-0005-0000-0000-0000458E0000}"/>
    <cellStyle name="Heading 2 2 2 2 3 5 2 2 3" xfId="36846" xr:uid="{00000000-0005-0000-0000-0000468E0000}"/>
    <cellStyle name="Heading 2 2 2 2 3 5 2 2 3 2" xfId="36847" xr:uid="{00000000-0005-0000-0000-0000478E0000}"/>
    <cellStyle name="Heading 2 2 2 2 3 5 2 2 4" xfId="36848" xr:uid="{00000000-0005-0000-0000-0000488E0000}"/>
    <cellStyle name="Heading 2 2 2 2 3 5 2 3" xfId="36849" xr:uid="{00000000-0005-0000-0000-0000498E0000}"/>
    <cellStyle name="Heading 2 2 2 2 3 5 2 3 2" xfId="36850" xr:uid="{00000000-0005-0000-0000-00004A8E0000}"/>
    <cellStyle name="Heading 2 2 2 2 3 5 2 3 2 2" xfId="36851" xr:uid="{00000000-0005-0000-0000-00004B8E0000}"/>
    <cellStyle name="Heading 2 2 2 2 3 5 2 4" xfId="36852" xr:uid="{00000000-0005-0000-0000-00004C8E0000}"/>
    <cellStyle name="Heading 2 2 2 2 3 5 2 5" xfId="36853" xr:uid="{00000000-0005-0000-0000-00004D8E0000}"/>
    <cellStyle name="Heading 2 2 2 2 3 5 2 6" xfId="36854" xr:uid="{00000000-0005-0000-0000-00004E8E0000}"/>
    <cellStyle name="Heading 2 2 2 2 3 5 2 7" xfId="36855" xr:uid="{00000000-0005-0000-0000-00004F8E0000}"/>
    <cellStyle name="Heading 2 2 2 2 3 5 3" xfId="36856" xr:uid="{00000000-0005-0000-0000-0000508E0000}"/>
    <cellStyle name="Heading 2 2 2 2 3 5 3 2" xfId="36857" xr:uid="{00000000-0005-0000-0000-0000518E0000}"/>
    <cellStyle name="Heading 2 2 2 2 3 5 3 3" xfId="36858" xr:uid="{00000000-0005-0000-0000-0000528E0000}"/>
    <cellStyle name="Heading 2 2 2 2 3 5 3 3 2" xfId="36859" xr:uid="{00000000-0005-0000-0000-0000538E0000}"/>
    <cellStyle name="Heading 2 2 2 2 3 5 3 4" xfId="36860" xr:uid="{00000000-0005-0000-0000-0000548E0000}"/>
    <cellStyle name="Heading 2 2 2 2 3 5 4" xfId="36861" xr:uid="{00000000-0005-0000-0000-0000558E0000}"/>
    <cellStyle name="Heading 2 2 2 2 3 5 4 2" xfId="36862" xr:uid="{00000000-0005-0000-0000-0000568E0000}"/>
    <cellStyle name="Heading 2 2 2 2 3 5 4 2 2" xfId="36863" xr:uid="{00000000-0005-0000-0000-0000578E0000}"/>
    <cellStyle name="Heading 2 2 2 2 3 5 5" xfId="36864" xr:uid="{00000000-0005-0000-0000-0000588E0000}"/>
    <cellStyle name="Heading 2 2 2 2 3 5 6" xfId="36865" xr:uid="{00000000-0005-0000-0000-0000598E0000}"/>
    <cellStyle name="Heading 2 2 2 2 3 5 7" xfId="36866" xr:uid="{00000000-0005-0000-0000-00005A8E0000}"/>
    <cellStyle name="Heading 2 2 2 2 3 5 8" xfId="36867" xr:uid="{00000000-0005-0000-0000-00005B8E0000}"/>
    <cellStyle name="Heading 2 2 2 2 3 6" xfId="36868" xr:uid="{00000000-0005-0000-0000-00005C8E0000}"/>
    <cellStyle name="Heading 2 2 2 2 3 6 2" xfId="36869" xr:uid="{00000000-0005-0000-0000-00005D8E0000}"/>
    <cellStyle name="Heading 2 2 2 2 3 6 2 2" xfId="36870" xr:uid="{00000000-0005-0000-0000-00005E8E0000}"/>
    <cellStyle name="Heading 2 2 2 2 3 6 2 3" xfId="36871" xr:uid="{00000000-0005-0000-0000-00005F8E0000}"/>
    <cellStyle name="Heading 2 2 2 2 3 6 2 3 2" xfId="36872" xr:uid="{00000000-0005-0000-0000-0000608E0000}"/>
    <cellStyle name="Heading 2 2 2 2 3 6 2 4" xfId="36873" xr:uid="{00000000-0005-0000-0000-0000618E0000}"/>
    <cellStyle name="Heading 2 2 2 2 3 6 3" xfId="36874" xr:uid="{00000000-0005-0000-0000-0000628E0000}"/>
    <cellStyle name="Heading 2 2 2 2 3 6 3 2" xfId="36875" xr:uid="{00000000-0005-0000-0000-0000638E0000}"/>
    <cellStyle name="Heading 2 2 2 2 3 6 3 2 2" xfId="36876" xr:uid="{00000000-0005-0000-0000-0000648E0000}"/>
    <cellStyle name="Heading 2 2 2 2 3 6 4" xfId="36877" xr:uid="{00000000-0005-0000-0000-0000658E0000}"/>
    <cellStyle name="Heading 2 2 2 2 3 6 5" xfId="36878" xr:uid="{00000000-0005-0000-0000-0000668E0000}"/>
    <cellStyle name="Heading 2 2 2 2 3 6 6" xfId="36879" xr:uid="{00000000-0005-0000-0000-0000678E0000}"/>
    <cellStyle name="Heading 2 2 2 2 3 6 7" xfId="36880" xr:uid="{00000000-0005-0000-0000-0000688E0000}"/>
    <cellStyle name="Heading 2 2 2 2 3 7" xfId="36881" xr:uid="{00000000-0005-0000-0000-0000698E0000}"/>
    <cellStyle name="Heading 2 2 2 2 3 7 2" xfId="36882" xr:uid="{00000000-0005-0000-0000-00006A8E0000}"/>
    <cellStyle name="Heading 2 2 2 2 3 7 3" xfId="36883" xr:uid="{00000000-0005-0000-0000-00006B8E0000}"/>
    <cellStyle name="Heading 2 2 2 2 3 7 3 2" xfId="36884" xr:uid="{00000000-0005-0000-0000-00006C8E0000}"/>
    <cellStyle name="Heading 2 2 2 2 3 8" xfId="36885" xr:uid="{00000000-0005-0000-0000-00006D8E0000}"/>
    <cellStyle name="Heading 2 2 2 2 3 9" xfId="36886" xr:uid="{00000000-0005-0000-0000-00006E8E0000}"/>
    <cellStyle name="Heading 2 2 2 2 4" xfId="204" xr:uid="{00000000-0005-0000-0000-00006F8E0000}"/>
    <cellStyle name="Heading 2 2 2 2 4 2" xfId="36887" xr:uid="{00000000-0005-0000-0000-0000708E0000}"/>
    <cellStyle name="Heading 2 2 2 2 4 2 2" xfId="36888" xr:uid="{00000000-0005-0000-0000-0000718E0000}"/>
    <cellStyle name="Heading 2 2 2 2 4 2 2 2" xfId="36889" xr:uid="{00000000-0005-0000-0000-0000728E0000}"/>
    <cellStyle name="Heading 2 2 2 2 4 2 2 2 2" xfId="36890" xr:uid="{00000000-0005-0000-0000-0000738E0000}"/>
    <cellStyle name="Heading 2 2 2 2 4 2 2 2 2 2" xfId="36891" xr:uid="{00000000-0005-0000-0000-0000748E0000}"/>
    <cellStyle name="Heading 2 2 2 2 4 2 2 2 2 3" xfId="36892" xr:uid="{00000000-0005-0000-0000-0000758E0000}"/>
    <cellStyle name="Heading 2 2 2 2 4 2 2 2 2 3 2" xfId="36893" xr:uid="{00000000-0005-0000-0000-0000768E0000}"/>
    <cellStyle name="Heading 2 2 2 2 4 2 2 2 2 4" xfId="36894" xr:uid="{00000000-0005-0000-0000-0000778E0000}"/>
    <cellStyle name="Heading 2 2 2 2 4 2 2 2 3" xfId="36895" xr:uid="{00000000-0005-0000-0000-0000788E0000}"/>
    <cellStyle name="Heading 2 2 2 2 4 2 2 2 3 2" xfId="36896" xr:uid="{00000000-0005-0000-0000-0000798E0000}"/>
    <cellStyle name="Heading 2 2 2 2 4 2 2 2 3 2 2" xfId="36897" xr:uid="{00000000-0005-0000-0000-00007A8E0000}"/>
    <cellStyle name="Heading 2 2 2 2 4 2 2 2 4" xfId="36898" xr:uid="{00000000-0005-0000-0000-00007B8E0000}"/>
    <cellStyle name="Heading 2 2 2 2 4 2 2 2 5" xfId="36899" xr:uid="{00000000-0005-0000-0000-00007C8E0000}"/>
    <cellStyle name="Heading 2 2 2 2 4 2 2 2 6" xfId="36900" xr:uid="{00000000-0005-0000-0000-00007D8E0000}"/>
    <cellStyle name="Heading 2 2 2 2 4 2 2 2 7" xfId="36901" xr:uid="{00000000-0005-0000-0000-00007E8E0000}"/>
    <cellStyle name="Heading 2 2 2 2 4 2 2 3" xfId="36902" xr:uid="{00000000-0005-0000-0000-00007F8E0000}"/>
    <cellStyle name="Heading 2 2 2 2 4 2 2 3 2" xfId="36903" xr:uid="{00000000-0005-0000-0000-0000808E0000}"/>
    <cellStyle name="Heading 2 2 2 2 4 2 2 3 3" xfId="36904" xr:uid="{00000000-0005-0000-0000-0000818E0000}"/>
    <cellStyle name="Heading 2 2 2 2 4 2 2 3 3 2" xfId="36905" xr:uid="{00000000-0005-0000-0000-0000828E0000}"/>
    <cellStyle name="Heading 2 2 2 2 4 2 2 3 4" xfId="36906" xr:uid="{00000000-0005-0000-0000-0000838E0000}"/>
    <cellStyle name="Heading 2 2 2 2 4 2 2 4" xfId="36907" xr:uid="{00000000-0005-0000-0000-0000848E0000}"/>
    <cellStyle name="Heading 2 2 2 2 4 2 2 4 2" xfId="36908" xr:uid="{00000000-0005-0000-0000-0000858E0000}"/>
    <cellStyle name="Heading 2 2 2 2 4 2 2 4 2 2" xfId="36909" xr:uid="{00000000-0005-0000-0000-0000868E0000}"/>
    <cellStyle name="Heading 2 2 2 2 4 2 2 5" xfId="36910" xr:uid="{00000000-0005-0000-0000-0000878E0000}"/>
    <cellStyle name="Heading 2 2 2 2 4 2 2 6" xfId="36911" xr:uid="{00000000-0005-0000-0000-0000888E0000}"/>
    <cellStyle name="Heading 2 2 2 2 4 2 2 7" xfId="36912" xr:uid="{00000000-0005-0000-0000-0000898E0000}"/>
    <cellStyle name="Heading 2 2 2 2 4 2 2 8" xfId="36913" xr:uid="{00000000-0005-0000-0000-00008A8E0000}"/>
    <cellStyle name="Heading 2 2 2 2 4 2 3" xfId="36914" xr:uid="{00000000-0005-0000-0000-00008B8E0000}"/>
    <cellStyle name="Heading 2 2 2 2 4 2 3 2" xfId="36915" xr:uid="{00000000-0005-0000-0000-00008C8E0000}"/>
    <cellStyle name="Heading 2 2 2 2 4 2 3 2 2" xfId="36916" xr:uid="{00000000-0005-0000-0000-00008D8E0000}"/>
    <cellStyle name="Heading 2 2 2 2 4 2 3 2 3" xfId="36917" xr:uid="{00000000-0005-0000-0000-00008E8E0000}"/>
    <cellStyle name="Heading 2 2 2 2 4 2 3 2 3 2" xfId="36918" xr:uid="{00000000-0005-0000-0000-00008F8E0000}"/>
    <cellStyle name="Heading 2 2 2 2 4 2 3 2 4" xfId="36919" xr:uid="{00000000-0005-0000-0000-0000908E0000}"/>
    <cellStyle name="Heading 2 2 2 2 4 2 3 3" xfId="36920" xr:uid="{00000000-0005-0000-0000-0000918E0000}"/>
    <cellStyle name="Heading 2 2 2 2 4 2 3 3 2" xfId="36921" xr:uid="{00000000-0005-0000-0000-0000928E0000}"/>
    <cellStyle name="Heading 2 2 2 2 4 2 3 3 2 2" xfId="36922" xr:uid="{00000000-0005-0000-0000-0000938E0000}"/>
    <cellStyle name="Heading 2 2 2 2 4 2 3 4" xfId="36923" xr:uid="{00000000-0005-0000-0000-0000948E0000}"/>
    <cellStyle name="Heading 2 2 2 2 4 2 3 5" xfId="36924" xr:uid="{00000000-0005-0000-0000-0000958E0000}"/>
    <cellStyle name="Heading 2 2 2 2 4 2 3 6" xfId="36925" xr:uid="{00000000-0005-0000-0000-0000968E0000}"/>
    <cellStyle name="Heading 2 2 2 2 4 2 3 7" xfId="36926" xr:uid="{00000000-0005-0000-0000-0000978E0000}"/>
    <cellStyle name="Heading 2 2 2 2 4 2 4" xfId="36927" xr:uid="{00000000-0005-0000-0000-0000988E0000}"/>
    <cellStyle name="Heading 2 2 2 2 4 2 4 2" xfId="36928" xr:uid="{00000000-0005-0000-0000-0000998E0000}"/>
    <cellStyle name="Heading 2 2 2 2 4 2 4 3" xfId="36929" xr:uid="{00000000-0005-0000-0000-00009A8E0000}"/>
    <cellStyle name="Heading 2 2 2 2 4 2 4 3 2" xfId="36930" xr:uid="{00000000-0005-0000-0000-00009B8E0000}"/>
    <cellStyle name="Heading 2 2 2 2 4 2 5" xfId="36931" xr:uid="{00000000-0005-0000-0000-00009C8E0000}"/>
    <cellStyle name="Heading 2 2 2 2 4 3" xfId="36932" xr:uid="{00000000-0005-0000-0000-00009D8E0000}"/>
    <cellStyle name="Heading 2 2 2 2 4 3 2" xfId="36933" xr:uid="{00000000-0005-0000-0000-00009E8E0000}"/>
    <cellStyle name="Heading 2 2 2 2 4 3 2 2" xfId="36934" xr:uid="{00000000-0005-0000-0000-00009F8E0000}"/>
    <cellStyle name="Heading 2 2 2 2 4 3 2 2 2" xfId="36935" xr:uid="{00000000-0005-0000-0000-0000A08E0000}"/>
    <cellStyle name="Heading 2 2 2 2 4 3 2 2 3" xfId="36936" xr:uid="{00000000-0005-0000-0000-0000A18E0000}"/>
    <cellStyle name="Heading 2 2 2 2 4 3 2 2 3 2" xfId="36937" xr:uid="{00000000-0005-0000-0000-0000A28E0000}"/>
    <cellStyle name="Heading 2 2 2 2 4 3 2 2 4" xfId="36938" xr:uid="{00000000-0005-0000-0000-0000A38E0000}"/>
    <cellStyle name="Heading 2 2 2 2 4 3 2 3" xfId="36939" xr:uid="{00000000-0005-0000-0000-0000A48E0000}"/>
    <cellStyle name="Heading 2 2 2 2 4 3 2 3 2" xfId="36940" xr:uid="{00000000-0005-0000-0000-0000A58E0000}"/>
    <cellStyle name="Heading 2 2 2 2 4 3 2 3 2 2" xfId="36941" xr:uid="{00000000-0005-0000-0000-0000A68E0000}"/>
    <cellStyle name="Heading 2 2 2 2 4 3 2 4" xfId="36942" xr:uid="{00000000-0005-0000-0000-0000A78E0000}"/>
    <cellStyle name="Heading 2 2 2 2 4 3 2 5" xfId="36943" xr:uid="{00000000-0005-0000-0000-0000A88E0000}"/>
    <cellStyle name="Heading 2 2 2 2 4 3 2 6" xfId="36944" xr:uid="{00000000-0005-0000-0000-0000A98E0000}"/>
    <cellStyle name="Heading 2 2 2 2 4 3 2 7" xfId="36945" xr:uid="{00000000-0005-0000-0000-0000AA8E0000}"/>
    <cellStyle name="Heading 2 2 2 2 4 3 3" xfId="36946" xr:uid="{00000000-0005-0000-0000-0000AB8E0000}"/>
    <cellStyle name="Heading 2 2 2 2 4 3 3 2" xfId="36947" xr:uid="{00000000-0005-0000-0000-0000AC8E0000}"/>
    <cellStyle name="Heading 2 2 2 2 4 3 3 3" xfId="36948" xr:uid="{00000000-0005-0000-0000-0000AD8E0000}"/>
    <cellStyle name="Heading 2 2 2 2 4 3 3 3 2" xfId="36949" xr:uid="{00000000-0005-0000-0000-0000AE8E0000}"/>
    <cellStyle name="Heading 2 2 2 2 4 3 3 4" xfId="36950" xr:uid="{00000000-0005-0000-0000-0000AF8E0000}"/>
    <cellStyle name="Heading 2 2 2 2 4 3 4" xfId="36951" xr:uid="{00000000-0005-0000-0000-0000B08E0000}"/>
    <cellStyle name="Heading 2 2 2 2 4 3 4 2" xfId="36952" xr:uid="{00000000-0005-0000-0000-0000B18E0000}"/>
    <cellStyle name="Heading 2 2 2 2 4 3 4 2 2" xfId="36953" xr:uid="{00000000-0005-0000-0000-0000B28E0000}"/>
    <cellStyle name="Heading 2 2 2 2 4 3 5" xfId="36954" xr:uid="{00000000-0005-0000-0000-0000B38E0000}"/>
    <cellStyle name="Heading 2 2 2 2 4 3 6" xfId="36955" xr:uid="{00000000-0005-0000-0000-0000B48E0000}"/>
    <cellStyle name="Heading 2 2 2 2 4 3 7" xfId="36956" xr:uid="{00000000-0005-0000-0000-0000B58E0000}"/>
    <cellStyle name="Heading 2 2 2 2 4 3 8" xfId="36957" xr:uid="{00000000-0005-0000-0000-0000B68E0000}"/>
    <cellStyle name="Heading 2 2 2 2 4 4" xfId="36958" xr:uid="{00000000-0005-0000-0000-0000B78E0000}"/>
    <cellStyle name="Heading 2 2 2 2 4 4 2" xfId="36959" xr:uid="{00000000-0005-0000-0000-0000B88E0000}"/>
    <cellStyle name="Heading 2 2 2 2 4 4 2 2" xfId="36960" xr:uid="{00000000-0005-0000-0000-0000B98E0000}"/>
    <cellStyle name="Heading 2 2 2 2 4 4 2 3" xfId="36961" xr:uid="{00000000-0005-0000-0000-0000BA8E0000}"/>
    <cellStyle name="Heading 2 2 2 2 4 4 2 3 2" xfId="36962" xr:uid="{00000000-0005-0000-0000-0000BB8E0000}"/>
    <cellStyle name="Heading 2 2 2 2 4 4 2 4" xfId="36963" xr:uid="{00000000-0005-0000-0000-0000BC8E0000}"/>
    <cellStyle name="Heading 2 2 2 2 4 4 3" xfId="36964" xr:uid="{00000000-0005-0000-0000-0000BD8E0000}"/>
    <cellStyle name="Heading 2 2 2 2 4 4 3 2" xfId="36965" xr:uid="{00000000-0005-0000-0000-0000BE8E0000}"/>
    <cellStyle name="Heading 2 2 2 2 4 4 3 2 2" xfId="36966" xr:uid="{00000000-0005-0000-0000-0000BF8E0000}"/>
    <cellStyle name="Heading 2 2 2 2 4 4 4" xfId="36967" xr:uid="{00000000-0005-0000-0000-0000C08E0000}"/>
    <cellStyle name="Heading 2 2 2 2 4 4 5" xfId="36968" xr:uid="{00000000-0005-0000-0000-0000C18E0000}"/>
    <cellStyle name="Heading 2 2 2 2 4 4 6" xfId="36969" xr:uid="{00000000-0005-0000-0000-0000C28E0000}"/>
    <cellStyle name="Heading 2 2 2 2 4 4 7" xfId="36970" xr:uid="{00000000-0005-0000-0000-0000C38E0000}"/>
    <cellStyle name="Heading 2 2 2 2 4 5" xfId="36971" xr:uid="{00000000-0005-0000-0000-0000C48E0000}"/>
    <cellStyle name="Heading 2 2 2 2 4 5 2" xfId="36972" xr:uid="{00000000-0005-0000-0000-0000C58E0000}"/>
    <cellStyle name="Heading 2 2 2 2 4 5 3" xfId="36973" xr:uid="{00000000-0005-0000-0000-0000C68E0000}"/>
    <cellStyle name="Heading 2 2 2 2 4 5 3 2" xfId="36974" xr:uid="{00000000-0005-0000-0000-0000C78E0000}"/>
    <cellStyle name="Heading 2 2 2 2 4 6" xfId="36975" xr:uid="{00000000-0005-0000-0000-0000C88E0000}"/>
    <cellStyle name="Heading 2 2 2 2 4 7" xfId="36976" xr:uid="{00000000-0005-0000-0000-0000C98E0000}"/>
    <cellStyle name="Heading 2 2 2 2 4 8" xfId="36977" xr:uid="{00000000-0005-0000-0000-0000CA8E0000}"/>
    <cellStyle name="Heading 2 2 2 2 4 9" xfId="36978" xr:uid="{00000000-0005-0000-0000-0000CB8E0000}"/>
    <cellStyle name="Heading 2 2 2 2 5" xfId="205" xr:uid="{00000000-0005-0000-0000-0000CC8E0000}"/>
    <cellStyle name="Heading 2 2 2 2 5 2" xfId="36979" xr:uid="{00000000-0005-0000-0000-0000CD8E0000}"/>
    <cellStyle name="Heading 2 2 2 2 5 2 2" xfId="36980" xr:uid="{00000000-0005-0000-0000-0000CE8E0000}"/>
    <cellStyle name="Heading 2 2 2 2 5 2 2 2" xfId="36981" xr:uid="{00000000-0005-0000-0000-0000CF8E0000}"/>
    <cellStyle name="Heading 2 2 2 2 5 2 2 2 2" xfId="36982" xr:uid="{00000000-0005-0000-0000-0000D08E0000}"/>
    <cellStyle name="Heading 2 2 2 2 5 2 2 2 2 2" xfId="36983" xr:uid="{00000000-0005-0000-0000-0000D18E0000}"/>
    <cellStyle name="Heading 2 2 2 2 5 2 2 2 2 3" xfId="36984" xr:uid="{00000000-0005-0000-0000-0000D28E0000}"/>
    <cellStyle name="Heading 2 2 2 2 5 2 2 2 2 3 2" xfId="36985" xr:uid="{00000000-0005-0000-0000-0000D38E0000}"/>
    <cellStyle name="Heading 2 2 2 2 5 2 2 2 2 4" xfId="36986" xr:uid="{00000000-0005-0000-0000-0000D48E0000}"/>
    <cellStyle name="Heading 2 2 2 2 5 2 2 2 3" xfId="36987" xr:uid="{00000000-0005-0000-0000-0000D58E0000}"/>
    <cellStyle name="Heading 2 2 2 2 5 2 2 2 3 2" xfId="36988" xr:uid="{00000000-0005-0000-0000-0000D68E0000}"/>
    <cellStyle name="Heading 2 2 2 2 5 2 2 2 3 2 2" xfId="36989" xr:uid="{00000000-0005-0000-0000-0000D78E0000}"/>
    <cellStyle name="Heading 2 2 2 2 5 2 2 2 4" xfId="36990" xr:uid="{00000000-0005-0000-0000-0000D88E0000}"/>
    <cellStyle name="Heading 2 2 2 2 5 2 2 2 5" xfId="36991" xr:uid="{00000000-0005-0000-0000-0000D98E0000}"/>
    <cellStyle name="Heading 2 2 2 2 5 2 2 2 6" xfId="36992" xr:uid="{00000000-0005-0000-0000-0000DA8E0000}"/>
    <cellStyle name="Heading 2 2 2 2 5 2 2 2 7" xfId="36993" xr:uid="{00000000-0005-0000-0000-0000DB8E0000}"/>
    <cellStyle name="Heading 2 2 2 2 5 2 2 3" xfId="36994" xr:uid="{00000000-0005-0000-0000-0000DC8E0000}"/>
    <cellStyle name="Heading 2 2 2 2 5 2 2 3 2" xfId="36995" xr:uid="{00000000-0005-0000-0000-0000DD8E0000}"/>
    <cellStyle name="Heading 2 2 2 2 5 2 2 3 3" xfId="36996" xr:uid="{00000000-0005-0000-0000-0000DE8E0000}"/>
    <cellStyle name="Heading 2 2 2 2 5 2 2 3 3 2" xfId="36997" xr:uid="{00000000-0005-0000-0000-0000DF8E0000}"/>
    <cellStyle name="Heading 2 2 2 2 5 2 2 3 4" xfId="36998" xr:uid="{00000000-0005-0000-0000-0000E08E0000}"/>
    <cellStyle name="Heading 2 2 2 2 5 2 2 4" xfId="36999" xr:uid="{00000000-0005-0000-0000-0000E18E0000}"/>
    <cellStyle name="Heading 2 2 2 2 5 2 2 4 2" xfId="37000" xr:uid="{00000000-0005-0000-0000-0000E28E0000}"/>
    <cellStyle name="Heading 2 2 2 2 5 2 2 4 2 2" xfId="37001" xr:uid="{00000000-0005-0000-0000-0000E38E0000}"/>
    <cellStyle name="Heading 2 2 2 2 5 2 2 5" xfId="37002" xr:uid="{00000000-0005-0000-0000-0000E48E0000}"/>
    <cellStyle name="Heading 2 2 2 2 5 2 2 6" xfId="37003" xr:uid="{00000000-0005-0000-0000-0000E58E0000}"/>
    <cellStyle name="Heading 2 2 2 2 5 2 2 7" xfId="37004" xr:uid="{00000000-0005-0000-0000-0000E68E0000}"/>
    <cellStyle name="Heading 2 2 2 2 5 2 2 8" xfId="37005" xr:uid="{00000000-0005-0000-0000-0000E78E0000}"/>
    <cellStyle name="Heading 2 2 2 2 5 2 3" xfId="37006" xr:uid="{00000000-0005-0000-0000-0000E88E0000}"/>
    <cellStyle name="Heading 2 2 2 2 5 2 3 2" xfId="37007" xr:uid="{00000000-0005-0000-0000-0000E98E0000}"/>
    <cellStyle name="Heading 2 2 2 2 5 2 3 2 2" xfId="37008" xr:uid="{00000000-0005-0000-0000-0000EA8E0000}"/>
    <cellStyle name="Heading 2 2 2 2 5 2 3 2 3" xfId="37009" xr:uid="{00000000-0005-0000-0000-0000EB8E0000}"/>
    <cellStyle name="Heading 2 2 2 2 5 2 3 2 3 2" xfId="37010" xr:uid="{00000000-0005-0000-0000-0000EC8E0000}"/>
    <cellStyle name="Heading 2 2 2 2 5 2 3 2 4" xfId="37011" xr:uid="{00000000-0005-0000-0000-0000ED8E0000}"/>
    <cellStyle name="Heading 2 2 2 2 5 2 3 3" xfId="37012" xr:uid="{00000000-0005-0000-0000-0000EE8E0000}"/>
    <cellStyle name="Heading 2 2 2 2 5 2 3 3 2" xfId="37013" xr:uid="{00000000-0005-0000-0000-0000EF8E0000}"/>
    <cellStyle name="Heading 2 2 2 2 5 2 3 3 2 2" xfId="37014" xr:uid="{00000000-0005-0000-0000-0000F08E0000}"/>
    <cellStyle name="Heading 2 2 2 2 5 2 3 4" xfId="37015" xr:uid="{00000000-0005-0000-0000-0000F18E0000}"/>
    <cellStyle name="Heading 2 2 2 2 5 2 3 5" xfId="37016" xr:uid="{00000000-0005-0000-0000-0000F28E0000}"/>
    <cellStyle name="Heading 2 2 2 2 5 2 3 6" xfId="37017" xr:uid="{00000000-0005-0000-0000-0000F38E0000}"/>
    <cellStyle name="Heading 2 2 2 2 5 2 3 7" xfId="37018" xr:uid="{00000000-0005-0000-0000-0000F48E0000}"/>
    <cellStyle name="Heading 2 2 2 2 5 2 4" xfId="37019" xr:uid="{00000000-0005-0000-0000-0000F58E0000}"/>
    <cellStyle name="Heading 2 2 2 2 5 2 4 2" xfId="37020" xr:uid="{00000000-0005-0000-0000-0000F68E0000}"/>
    <cellStyle name="Heading 2 2 2 2 5 2 4 3" xfId="37021" xr:uid="{00000000-0005-0000-0000-0000F78E0000}"/>
    <cellStyle name="Heading 2 2 2 2 5 2 4 3 2" xfId="37022" xr:uid="{00000000-0005-0000-0000-0000F88E0000}"/>
    <cellStyle name="Heading 2 2 2 2 5 2 5" xfId="37023" xr:uid="{00000000-0005-0000-0000-0000F98E0000}"/>
    <cellStyle name="Heading 2 2 2 2 5 3" xfId="37024" xr:uid="{00000000-0005-0000-0000-0000FA8E0000}"/>
    <cellStyle name="Heading 2 2 2 2 5 3 2" xfId="37025" xr:uid="{00000000-0005-0000-0000-0000FB8E0000}"/>
    <cellStyle name="Heading 2 2 2 2 5 3 2 2" xfId="37026" xr:uid="{00000000-0005-0000-0000-0000FC8E0000}"/>
    <cellStyle name="Heading 2 2 2 2 5 3 2 2 2" xfId="37027" xr:uid="{00000000-0005-0000-0000-0000FD8E0000}"/>
    <cellStyle name="Heading 2 2 2 2 5 3 2 2 3" xfId="37028" xr:uid="{00000000-0005-0000-0000-0000FE8E0000}"/>
    <cellStyle name="Heading 2 2 2 2 5 3 2 2 3 2" xfId="37029" xr:uid="{00000000-0005-0000-0000-0000FF8E0000}"/>
    <cellStyle name="Heading 2 2 2 2 5 3 2 2 4" xfId="37030" xr:uid="{00000000-0005-0000-0000-0000008F0000}"/>
    <cellStyle name="Heading 2 2 2 2 5 3 2 3" xfId="37031" xr:uid="{00000000-0005-0000-0000-0000018F0000}"/>
    <cellStyle name="Heading 2 2 2 2 5 3 2 3 2" xfId="37032" xr:uid="{00000000-0005-0000-0000-0000028F0000}"/>
    <cellStyle name="Heading 2 2 2 2 5 3 2 3 2 2" xfId="37033" xr:uid="{00000000-0005-0000-0000-0000038F0000}"/>
    <cellStyle name="Heading 2 2 2 2 5 3 2 4" xfId="37034" xr:uid="{00000000-0005-0000-0000-0000048F0000}"/>
    <cellStyle name="Heading 2 2 2 2 5 3 2 5" xfId="37035" xr:uid="{00000000-0005-0000-0000-0000058F0000}"/>
    <cellStyle name="Heading 2 2 2 2 5 3 2 6" xfId="37036" xr:uid="{00000000-0005-0000-0000-0000068F0000}"/>
    <cellStyle name="Heading 2 2 2 2 5 3 2 7" xfId="37037" xr:uid="{00000000-0005-0000-0000-0000078F0000}"/>
    <cellStyle name="Heading 2 2 2 2 5 3 3" xfId="37038" xr:uid="{00000000-0005-0000-0000-0000088F0000}"/>
    <cellStyle name="Heading 2 2 2 2 5 3 3 2" xfId="37039" xr:uid="{00000000-0005-0000-0000-0000098F0000}"/>
    <cellStyle name="Heading 2 2 2 2 5 3 3 3" xfId="37040" xr:uid="{00000000-0005-0000-0000-00000A8F0000}"/>
    <cellStyle name="Heading 2 2 2 2 5 3 3 3 2" xfId="37041" xr:uid="{00000000-0005-0000-0000-00000B8F0000}"/>
    <cellStyle name="Heading 2 2 2 2 5 3 3 4" xfId="37042" xr:uid="{00000000-0005-0000-0000-00000C8F0000}"/>
    <cellStyle name="Heading 2 2 2 2 5 3 4" xfId="37043" xr:uid="{00000000-0005-0000-0000-00000D8F0000}"/>
    <cellStyle name="Heading 2 2 2 2 5 3 4 2" xfId="37044" xr:uid="{00000000-0005-0000-0000-00000E8F0000}"/>
    <cellStyle name="Heading 2 2 2 2 5 3 4 2 2" xfId="37045" xr:uid="{00000000-0005-0000-0000-00000F8F0000}"/>
    <cellStyle name="Heading 2 2 2 2 5 3 5" xfId="37046" xr:uid="{00000000-0005-0000-0000-0000108F0000}"/>
    <cellStyle name="Heading 2 2 2 2 5 3 6" xfId="37047" xr:uid="{00000000-0005-0000-0000-0000118F0000}"/>
    <cellStyle name="Heading 2 2 2 2 5 3 7" xfId="37048" xr:uid="{00000000-0005-0000-0000-0000128F0000}"/>
    <cellStyle name="Heading 2 2 2 2 5 3 8" xfId="37049" xr:uid="{00000000-0005-0000-0000-0000138F0000}"/>
    <cellStyle name="Heading 2 2 2 2 5 4" xfId="37050" xr:uid="{00000000-0005-0000-0000-0000148F0000}"/>
    <cellStyle name="Heading 2 2 2 2 5 4 2" xfId="37051" xr:uid="{00000000-0005-0000-0000-0000158F0000}"/>
    <cellStyle name="Heading 2 2 2 2 5 4 2 2" xfId="37052" xr:uid="{00000000-0005-0000-0000-0000168F0000}"/>
    <cellStyle name="Heading 2 2 2 2 5 4 2 3" xfId="37053" xr:uid="{00000000-0005-0000-0000-0000178F0000}"/>
    <cellStyle name="Heading 2 2 2 2 5 4 2 3 2" xfId="37054" xr:uid="{00000000-0005-0000-0000-0000188F0000}"/>
    <cellStyle name="Heading 2 2 2 2 5 4 2 4" xfId="37055" xr:uid="{00000000-0005-0000-0000-0000198F0000}"/>
    <cellStyle name="Heading 2 2 2 2 5 4 3" xfId="37056" xr:uid="{00000000-0005-0000-0000-00001A8F0000}"/>
    <cellStyle name="Heading 2 2 2 2 5 4 3 2" xfId="37057" xr:uid="{00000000-0005-0000-0000-00001B8F0000}"/>
    <cellStyle name="Heading 2 2 2 2 5 4 3 2 2" xfId="37058" xr:uid="{00000000-0005-0000-0000-00001C8F0000}"/>
    <cellStyle name="Heading 2 2 2 2 5 4 4" xfId="37059" xr:uid="{00000000-0005-0000-0000-00001D8F0000}"/>
    <cellStyle name="Heading 2 2 2 2 5 4 5" xfId="37060" xr:uid="{00000000-0005-0000-0000-00001E8F0000}"/>
    <cellStyle name="Heading 2 2 2 2 5 4 6" xfId="37061" xr:uid="{00000000-0005-0000-0000-00001F8F0000}"/>
    <cellStyle name="Heading 2 2 2 2 5 4 7" xfId="37062" xr:uid="{00000000-0005-0000-0000-0000208F0000}"/>
    <cellStyle name="Heading 2 2 2 2 5 5" xfId="37063" xr:uid="{00000000-0005-0000-0000-0000218F0000}"/>
    <cellStyle name="Heading 2 2 2 2 5 5 2" xfId="37064" xr:uid="{00000000-0005-0000-0000-0000228F0000}"/>
    <cellStyle name="Heading 2 2 2 2 5 5 3" xfId="37065" xr:uid="{00000000-0005-0000-0000-0000238F0000}"/>
    <cellStyle name="Heading 2 2 2 2 5 5 3 2" xfId="37066" xr:uid="{00000000-0005-0000-0000-0000248F0000}"/>
    <cellStyle name="Heading 2 2 2 2 5 6" xfId="37067" xr:uid="{00000000-0005-0000-0000-0000258F0000}"/>
    <cellStyle name="Heading 2 2 2 2 5 7" xfId="37068" xr:uid="{00000000-0005-0000-0000-0000268F0000}"/>
    <cellStyle name="Heading 2 2 2 2 5 8" xfId="37069" xr:uid="{00000000-0005-0000-0000-0000278F0000}"/>
    <cellStyle name="Heading 2 2 2 2 5 9" xfId="37070" xr:uid="{00000000-0005-0000-0000-0000288F0000}"/>
    <cellStyle name="Heading 2 2 2 2 6" xfId="37071" xr:uid="{00000000-0005-0000-0000-0000298F0000}"/>
    <cellStyle name="Heading 2 2 2 2 6 2" xfId="37072" xr:uid="{00000000-0005-0000-0000-00002A8F0000}"/>
    <cellStyle name="Heading 2 2 2 2 6 2 2" xfId="37073" xr:uid="{00000000-0005-0000-0000-00002B8F0000}"/>
    <cellStyle name="Heading 2 2 2 2 6 2 2 2" xfId="37074" xr:uid="{00000000-0005-0000-0000-00002C8F0000}"/>
    <cellStyle name="Heading 2 2 2 2 6 2 2 3" xfId="37075" xr:uid="{00000000-0005-0000-0000-00002D8F0000}"/>
    <cellStyle name="Heading 2 2 2 2 6 2 2 3 2" xfId="37076" xr:uid="{00000000-0005-0000-0000-00002E8F0000}"/>
    <cellStyle name="Heading 2 2 2 2 6 2 2 4" xfId="37077" xr:uid="{00000000-0005-0000-0000-00002F8F0000}"/>
    <cellStyle name="Heading 2 2 2 2 6 2 3" xfId="37078" xr:uid="{00000000-0005-0000-0000-0000308F0000}"/>
    <cellStyle name="Heading 2 2 2 2 6 2 3 2" xfId="37079" xr:uid="{00000000-0005-0000-0000-0000318F0000}"/>
    <cellStyle name="Heading 2 2 2 2 6 2 3 2 2" xfId="37080" xr:uid="{00000000-0005-0000-0000-0000328F0000}"/>
    <cellStyle name="Heading 2 2 2 2 6 2 4" xfId="37081" xr:uid="{00000000-0005-0000-0000-0000338F0000}"/>
    <cellStyle name="Heading 2 2 2 2 6 2 5" xfId="37082" xr:uid="{00000000-0005-0000-0000-0000348F0000}"/>
    <cellStyle name="Heading 2 2 2 2 6 2 6" xfId="37083" xr:uid="{00000000-0005-0000-0000-0000358F0000}"/>
    <cellStyle name="Heading 2 2 2 2 6 2 7" xfId="37084" xr:uid="{00000000-0005-0000-0000-0000368F0000}"/>
    <cellStyle name="Heading 2 2 2 2 6 3" xfId="37085" xr:uid="{00000000-0005-0000-0000-0000378F0000}"/>
    <cellStyle name="Heading 2 2 2 2 6 3 2" xfId="37086" xr:uid="{00000000-0005-0000-0000-0000388F0000}"/>
    <cellStyle name="Heading 2 2 2 2 6 3 3" xfId="37087" xr:uid="{00000000-0005-0000-0000-0000398F0000}"/>
    <cellStyle name="Heading 2 2 2 2 6 3 3 2" xfId="37088" xr:uid="{00000000-0005-0000-0000-00003A8F0000}"/>
    <cellStyle name="Heading 2 2 2 2 6 3 4" xfId="37089" xr:uid="{00000000-0005-0000-0000-00003B8F0000}"/>
    <cellStyle name="Heading 2 2 2 2 6 4" xfId="37090" xr:uid="{00000000-0005-0000-0000-00003C8F0000}"/>
    <cellStyle name="Heading 2 2 2 2 6 4 2" xfId="37091" xr:uid="{00000000-0005-0000-0000-00003D8F0000}"/>
    <cellStyle name="Heading 2 2 2 2 6 4 2 2" xfId="37092" xr:uid="{00000000-0005-0000-0000-00003E8F0000}"/>
    <cellStyle name="Heading 2 2 2 2 6 5" xfId="37093" xr:uid="{00000000-0005-0000-0000-00003F8F0000}"/>
    <cellStyle name="Heading 2 2 2 2 6 6" xfId="37094" xr:uid="{00000000-0005-0000-0000-0000408F0000}"/>
    <cellStyle name="Heading 2 2 2 2 6 7" xfId="37095" xr:uid="{00000000-0005-0000-0000-0000418F0000}"/>
    <cellStyle name="Heading 2 2 2 2 6 8" xfId="37096" xr:uid="{00000000-0005-0000-0000-0000428F0000}"/>
    <cellStyle name="Heading 2 2 2 2 7" xfId="37097" xr:uid="{00000000-0005-0000-0000-0000438F0000}"/>
    <cellStyle name="Heading 2 2 2 2 7 2" xfId="37098" xr:uid="{00000000-0005-0000-0000-0000448F0000}"/>
    <cellStyle name="Heading 2 2 2 2 7 2 2" xfId="37099" xr:uid="{00000000-0005-0000-0000-0000458F0000}"/>
    <cellStyle name="Heading 2 2 2 2 7 2 3" xfId="37100" xr:uid="{00000000-0005-0000-0000-0000468F0000}"/>
    <cellStyle name="Heading 2 2 2 2 7 2 3 2" xfId="37101" xr:uid="{00000000-0005-0000-0000-0000478F0000}"/>
    <cellStyle name="Heading 2 2 2 2 7 2 4" xfId="37102" xr:uid="{00000000-0005-0000-0000-0000488F0000}"/>
    <cellStyle name="Heading 2 2 2 2 7 3" xfId="37103" xr:uid="{00000000-0005-0000-0000-0000498F0000}"/>
    <cellStyle name="Heading 2 2 2 2 7 3 2" xfId="37104" xr:uid="{00000000-0005-0000-0000-00004A8F0000}"/>
    <cellStyle name="Heading 2 2 2 2 7 3 2 2" xfId="37105" xr:uid="{00000000-0005-0000-0000-00004B8F0000}"/>
    <cellStyle name="Heading 2 2 2 2 7 4" xfId="37106" xr:uid="{00000000-0005-0000-0000-00004C8F0000}"/>
    <cellStyle name="Heading 2 2 2 2 7 5" xfId="37107" xr:uid="{00000000-0005-0000-0000-00004D8F0000}"/>
    <cellStyle name="Heading 2 2 2 2 7 6" xfId="37108" xr:uid="{00000000-0005-0000-0000-00004E8F0000}"/>
    <cellStyle name="Heading 2 2 2 2 7 7" xfId="37109" xr:uid="{00000000-0005-0000-0000-00004F8F0000}"/>
    <cellStyle name="Heading 2 2 2 2 8" xfId="37110" xr:uid="{00000000-0005-0000-0000-0000508F0000}"/>
    <cellStyle name="Heading 2 2 2 2 8 2" xfId="37111" xr:uid="{00000000-0005-0000-0000-0000518F0000}"/>
    <cellStyle name="Heading 2 2 2 2 8 3" xfId="37112" xr:uid="{00000000-0005-0000-0000-0000528F0000}"/>
    <cellStyle name="Heading 2 2 2 2 8 3 2" xfId="37113" xr:uid="{00000000-0005-0000-0000-0000538F0000}"/>
    <cellStyle name="Heading 2 2 2 2 9" xfId="37114" xr:uid="{00000000-0005-0000-0000-0000548F0000}"/>
    <cellStyle name="Heading 2 2 2 3" xfId="206" xr:uid="{00000000-0005-0000-0000-0000558F0000}"/>
    <cellStyle name="Heading 2 2 2 3 2" xfId="207" xr:uid="{00000000-0005-0000-0000-0000568F0000}"/>
    <cellStyle name="Heading 2 2 2 3 2 10" xfId="37115" xr:uid="{00000000-0005-0000-0000-0000578F0000}"/>
    <cellStyle name="Heading 2 2 2 3 2 11" xfId="37116" xr:uid="{00000000-0005-0000-0000-0000588F0000}"/>
    <cellStyle name="Heading 2 2 2 3 2 12" xfId="37117" xr:uid="{00000000-0005-0000-0000-0000598F0000}"/>
    <cellStyle name="Heading 2 2 2 3 2 2" xfId="37118" xr:uid="{00000000-0005-0000-0000-00005A8F0000}"/>
    <cellStyle name="Heading 2 2 2 3 2 2 2" xfId="37119" xr:uid="{00000000-0005-0000-0000-00005B8F0000}"/>
    <cellStyle name="Heading 2 2 2 3 2 2 2 10" xfId="37120" xr:uid="{00000000-0005-0000-0000-00005C8F0000}"/>
    <cellStyle name="Heading 2 2 2 3 2 2 2 11" xfId="37121" xr:uid="{00000000-0005-0000-0000-00005D8F0000}"/>
    <cellStyle name="Heading 2 2 2 3 2 2 2 2" xfId="37122" xr:uid="{00000000-0005-0000-0000-00005E8F0000}"/>
    <cellStyle name="Heading 2 2 2 3 2 2 2 2 2" xfId="37123" xr:uid="{00000000-0005-0000-0000-00005F8F0000}"/>
    <cellStyle name="Heading 2 2 2 3 2 2 2 2 2 2" xfId="37124" xr:uid="{00000000-0005-0000-0000-0000608F0000}"/>
    <cellStyle name="Heading 2 2 2 3 2 2 2 2 2 2 2" xfId="37125" xr:uid="{00000000-0005-0000-0000-0000618F0000}"/>
    <cellStyle name="Heading 2 2 2 3 2 2 2 2 2 2 2 2" xfId="37126" xr:uid="{00000000-0005-0000-0000-0000628F0000}"/>
    <cellStyle name="Heading 2 2 2 3 2 2 2 2 2 2 2 2 2" xfId="37127" xr:uid="{00000000-0005-0000-0000-0000638F0000}"/>
    <cellStyle name="Heading 2 2 2 3 2 2 2 2 2 2 2 2 3" xfId="37128" xr:uid="{00000000-0005-0000-0000-0000648F0000}"/>
    <cellStyle name="Heading 2 2 2 3 2 2 2 2 2 2 2 2 3 2" xfId="37129" xr:uid="{00000000-0005-0000-0000-0000658F0000}"/>
    <cellStyle name="Heading 2 2 2 3 2 2 2 2 2 2 2 2 4" xfId="37130" xr:uid="{00000000-0005-0000-0000-0000668F0000}"/>
    <cellStyle name="Heading 2 2 2 3 2 2 2 2 2 2 2 3" xfId="37131" xr:uid="{00000000-0005-0000-0000-0000678F0000}"/>
    <cellStyle name="Heading 2 2 2 3 2 2 2 2 2 2 2 3 2" xfId="37132" xr:uid="{00000000-0005-0000-0000-0000688F0000}"/>
    <cellStyle name="Heading 2 2 2 3 2 2 2 2 2 2 2 3 2 2" xfId="37133" xr:uid="{00000000-0005-0000-0000-0000698F0000}"/>
    <cellStyle name="Heading 2 2 2 3 2 2 2 2 2 2 2 4" xfId="37134" xr:uid="{00000000-0005-0000-0000-00006A8F0000}"/>
    <cellStyle name="Heading 2 2 2 3 2 2 2 2 2 2 2 5" xfId="37135" xr:uid="{00000000-0005-0000-0000-00006B8F0000}"/>
    <cellStyle name="Heading 2 2 2 3 2 2 2 2 2 2 2 6" xfId="37136" xr:uid="{00000000-0005-0000-0000-00006C8F0000}"/>
    <cellStyle name="Heading 2 2 2 3 2 2 2 2 2 2 2 7" xfId="37137" xr:uid="{00000000-0005-0000-0000-00006D8F0000}"/>
    <cellStyle name="Heading 2 2 2 3 2 2 2 2 2 2 3" xfId="37138" xr:uid="{00000000-0005-0000-0000-00006E8F0000}"/>
    <cellStyle name="Heading 2 2 2 3 2 2 2 2 2 2 3 2" xfId="37139" xr:uid="{00000000-0005-0000-0000-00006F8F0000}"/>
    <cellStyle name="Heading 2 2 2 3 2 2 2 2 2 2 3 3" xfId="37140" xr:uid="{00000000-0005-0000-0000-0000708F0000}"/>
    <cellStyle name="Heading 2 2 2 3 2 2 2 2 2 2 3 3 2" xfId="37141" xr:uid="{00000000-0005-0000-0000-0000718F0000}"/>
    <cellStyle name="Heading 2 2 2 3 2 2 2 2 2 2 3 4" xfId="37142" xr:uid="{00000000-0005-0000-0000-0000728F0000}"/>
    <cellStyle name="Heading 2 2 2 3 2 2 2 2 2 2 4" xfId="37143" xr:uid="{00000000-0005-0000-0000-0000738F0000}"/>
    <cellStyle name="Heading 2 2 2 3 2 2 2 2 2 2 4 2" xfId="37144" xr:uid="{00000000-0005-0000-0000-0000748F0000}"/>
    <cellStyle name="Heading 2 2 2 3 2 2 2 2 2 2 4 2 2" xfId="37145" xr:uid="{00000000-0005-0000-0000-0000758F0000}"/>
    <cellStyle name="Heading 2 2 2 3 2 2 2 2 2 2 5" xfId="37146" xr:uid="{00000000-0005-0000-0000-0000768F0000}"/>
    <cellStyle name="Heading 2 2 2 3 2 2 2 2 2 2 6" xfId="37147" xr:uid="{00000000-0005-0000-0000-0000778F0000}"/>
    <cellStyle name="Heading 2 2 2 3 2 2 2 2 2 2 7" xfId="37148" xr:uid="{00000000-0005-0000-0000-0000788F0000}"/>
    <cellStyle name="Heading 2 2 2 3 2 2 2 2 2 2 8" xfId="37149" xr:uid="{00000000-0005-0000-0000-0000798F0000}"/>
    <cellStyle name="Heading 2 2 2 3 2 2 2 2 2 3" xfId="37150" xr:uid="{00000000-0005-0000-0000-00007A8F0000}"/>
    <cellStyle name="Heading 2 2 2 3 2 2 2 2 2 3 2" xfId="37151" xr:uid="{00000000-0005-0000-0000-00007B8F0000}"/>
    <cellStyle name="Heading 2 2 2 3 2 2 2 2 2 3 2 2" xfId="37152" xr:uid="{00000000-0005-0000-0000-00007C8F0000}"/>
    <cellStyle name="Heading 2 2 2 3 2 2 2 2 2 3 2 3" xfId="37153" xr:uid="{00000000-0005-0000-0000-00007D8F0000}"/>
    <cellStyle name="Heading 2 2 2 3 2 2 2 2 2 3 2 3 2" xfId="37154" xr:uid="{00000000-0005-0000-0000-00007E8F0000}"/>
    <cellStyle name="Heading 2 2 2 3 2 2 2 2 2 3 2 4" xfId="37155" xr:uid="{00000000-0005-0000-0000-00007F8F0000}"/>
    <cellStyle name="Heading 2 2 2 3 2 2 2 2 2 3 3" xfId="37156" xr:uid="{00000000-0005-0000-0000-0000808F0000}"/>
    <cellStyle name="Heading 2 2 2 3 2 2 2 2 2 3 3 2" xfId="37157" xr:uid="{00000000-0005-0000-0000-0000818F0000}"/>
    <cellStyle name="Heading 2 2 2 3 2 2 2 2 2 3 3 2 2" xfId="37158" xr:uid="{00000000-0005-0000-0000-0000828F0000}"/>
    <cellStyle name="Heading 2 2 2 3 2 2 2 2 2 3 4" xfId="37159" xr:uid="{00000000-0005-0000-0000-0000838F0000}"/>
    <cellStyle name="Heading 2 2 2 3 2 2 2 2 2 3 5" xfId="37160" xr:uid="{00000000-0005-0000-0000-0000848F0000}"/>
    <cellStyle name="Heading 2 2 2 3 2 2 2 2 2 3 6" xfId="37161" xr:uid="{00000000-0005-0000-0000-0000858F0000}"/>
    <cellStyle name="Heading 2 2 2 3 2 2 2 2 2 3 7" xfId="37162" xr:uid="{00000000-0005-0000-0000-0000868F0000}"/>
    <cellStyle name="Heading 2 2 2 3 2 2 2 2 2 4" xfId="37163" xr:uid="{00000000-0005-0000-0000-0000878F0000}"/>
    <cellStyle name="Heading 2 2 2 3 2 2 2 2 2 4 2" xfId="37164" xr:uid="{00000000-0005-0000-0000-0000888F0000}"/>
    <cellStyle name="Heading 2 2 2 3 2 2 2 2 2 4 3" xfId="37165" xr:uid="{00000000-0005-0000-0000-0000898F0000}"/>
    <cellStyle name="Heading 2 2 2 3 2 2 2 2 2 4 3 2" xfId="37166" xr:uid="{00000000-0005-0000-0000-00008A8F0000}"/>
    <cellStyle name="Heading 2 2 2 3 2 2 2 2 2 5" xfId="37167" xr:uid="{00000000-0005-0000-0000-00008B8F0000}"/>
    <cellStyle name="Heading 2 2 2 3 2 2 2 2 3" xfId="37168" xr:uid="{00000000-0005-0000-0000-00008C8F0000}"/>
    <cellStyle name="Heading 2 2 2 3 2 2 2 2 3 2" xfId="37169" xr:uid="{00000000-0005-0000-0000-00008D8F0000}"/>
    <cellStyle name="Heading 2 2 2 3 2 2 2 2 3 2 2" xfId="37170" xr:uid="{00000000-0005-0000-0000-00008E8F0000}"/>
    <cellStyle name="Heading 2 2 2 3 2 2 2 2 3 2 2 2" xfId="37171" xr:uid="{00000000-0005-0000-0000-00008F8F0000}"/>
    <cellStyle name="Heading 2 2 2 3 2 2 2 2 3 2 2 3" xfId="37172" xr:uid="{00000000-0005-0000-0000-0000908F0000}"/>
    <cellStyle name="Heading 2 2 2 3 2 2 2 2 3 2 2 3 2" xfId="37173" xr:uid="{00000000-0005-0000-0000-0000918F0000}"/>
    <cellStyle name="Heading 2 2 2 3 2 2 2 2 3 2 2 4" xfId="37174" xr:uid="{00000000-0005-0000-0000-0000928F0000}"/>
    <cellStyle name="Heading 2 2 2 3 2 2 2 2 3 2 3" xfId="37175" xr:uid="{00000000-0005-0000-0000-0000938F0000}"/>
    <cellStyle name="Heading 2 2 2 3 2 2 2 2 3 2 3 2" xfId="37176" xr:uid="{00000000-0005-0000-0000-0000948F0000}"/>
    <cellStyle name="Heading 2 2 2 3 2 2 2 2 3 2 3 2 2" xfId="37177" xr:uid="{00000000-0005-0000-0000-0000958F0000}"/>
    <cellStyle name="Heading 2 2 2 3 2 2 2 2 3 2 4" xfId="37178" xr:uid="{00000000-0005-0000-0000-0000968F0000}"/>
    <cellStyle name="Heading 2 2 2 3 2 2 2 2 3 2 5" xfId="37179" xr:uid="{00000000-0005-0000-0000-0000978F0000}"/>
    <cellStyle name="Heading 2 2 2 3 2 2 2 2 3 2 6" xfId="37180" xr:uid="{00000000-0005-0000-0000-0000988F0000}"/>
    <cellStyle name="Heading 2 2 2 3 2 2 2 2 3 2 7" xfId="37181" xr:uid="{00000000-0005-0000-0000-0000998F0000}"/>
    <cellStyle name="Heading 2 2 2 3 2 2 2 2 3 3" xfId="37182" xr:uid="{00000000-0005-0000-0000-00009A8F0000}"/>
    <cellStyle name="Heading 2 2 2 3 2 2 2 2 3 3 2" xfId="37183" xr:uid="{00000000-0005-0000-0000-00009B8F0000}"/>
    <cellStyle name="Heading 2 2 2 3 2 2 2 2 3 3 3" xfId="37184" xr:uid="{00000000-0005-0000-0000-00009C8F0000}"/>
    <cellStyle name="Heading 2 2 2 3 2 2 2 2 3 3 3 2" xfId="37185" xr:uid="{00000000-0005-0000-0000-00009D8F0000}"/>
    <cellStyle name="Heading 2 2 2 3 2 2 2 2 3 3 4" xfId="37186" xr:uid="{00000000-0005-0000-0000-00009E8F0000}"/>
    <cellStyle name="Heading 2 2 2 3 2 2 2 2 3 4" xfId="37187" xr:uid="{00000000-0005-0000-0000-00009F8F0000}"/>
    <cellStyle name="Heading 2 2 2 3 2 2 2 2 3 4 2" xfId="37188" xr:uid="{00000000-0005-0000-0000-0000A08F0000}"/>
    <cellStyle name="Heading 2 2 2 3 2 2 2 2 3 4 2 2" xfId="37189" xr:uid="{00000000-0005-0000-0000-0000A18F0000}"/>
    <cellStyle name="Heading 2 2 2 3 2 2 2 2 3 5" xfId="37190" xr:uid="{00000000-0005-0000-0000-0000A28F0000}"/>
    <cellStyle name="Heading 2 2 2 3 2 2 2 2 3 6" xfId="37191" xr:uid="{00000000-0005-0000-0000-0000A38F0000}"/>
    <cellStyle name="Heading 2 2 2 3 2 2 2 2 3 7" xfId="37192" xr:uid="{00000000-0005-0000-0000-0000A48F0000}"/>
    <cellStyle name="Heading 2 2 2 3 2 2 2 2 3 8" xfId="37193" xr:uid="{00000000-0005-0000-0000-0000A58F0000}"/>
    <cellStyle name="Heading 2 2 2 3 2 2 2 2 4" xfId="37194" xr:uid="{00000000-0005-0000-0000-0000A68F0000}"/>
    <cellStyle name="Heading 2 2 2 3 2 2 2 2 4 2" xfId="37195" xr:uid="{00000000-0005-0000-0000-0000A78F0000}"/>
    <cellStyle name="Heading 2 2 2 3 2 2 2 2 4 2 2" xfId="37196" xr:uid="{00000000-0005-0000-0000-0000A88F0000}"/>
    <cellStyle name="Heading 2 2 2 3 2 2 2 2 4 2 3" xfId="37197" xr:uid="{00000000-0005-0000-0000-0000A98F0000}"/>
    <cellStyle name="Heading 2 2 2 3 2 2 2 2 4 2 3 2" xfId="37198" xr:uid="{00000000-0005-0000-0000-0000AA8F0000}"/>
    <cellStyle name="Heading 2 2 2 3 2 2 2 2 4 2 4" xfId="37199" xr:uid="{00000000-0005-0000-0000-0000AB8F0000}"/>
    <cellStyle name="Heading 2 2 2 3 2 2 2 2 4 3" xfId="37200" xr:uid="{00000000-0005-0000-0000-0000AC8F0000}"/>
    <cellStyle name="Heading 2 2 2 3 2 2 2 2 4 3 2" xfId="37201" xr:uid="{00000000-0005-0000-0000-0000AD8F0000}"/>
    <cellStyle name="Heading 2 2 2 3 2 2 2 2 4 3 2 2" xfId="37202" xr:uid="{00000000-0005-0000-0000-0000AE8F0000}"/>
    <cellStyle name="Heading 2 2 2 3 2 2 2 2 4 4" xfId="37203" xr:uid="{00000000-0005-0000-0000-0000AF8F0000}"/>
    <cellStyle name="Heading 2 2 2 3 2 2 2 2 4 5" xfId="37204" xr:uid="{00000000-0005-0000-0000-0000B08F0000}"/>
    <cellStyle name="Heading 2 2 2 3 2 2 2 2 4 6" xfId="37205" xr:uid="{00000000-0005-0000-0000-0000B18F0000}"/>
    <cellStyle name="Heading 2 2 2 3 2 2 2 2 4 7" xfId="37206" xr:uid="{00000000-0005-0000-0000-0000B28F0000}"/>
    <cellStyle name="Heading 2 2 2 3 2 2 2 2 5" xfId="37207" xr:uid="{00000000-0005-0000-0000-0000B38F0000}"/>
    <cellStyle name="Heading 2 2 2 3 2 2 2 2 5 2" xfId="37208" xr:uid="{00000000-0005-0000-0000-0000B48F0000}"/>
    <cellStyle name="Heading 2 2 2 3 2 2 2 2 5 3" xfId="37209" xr:uid="{00000000-0005-0000-0000-0000B58F0000}"/>
    <cellStyle name="Heading 2 2 2 3 2 2 2 2 5 3 2" xfId="37210" xr:uid="{00000000-0005-0000-0000-0000B68F0000}"/>
    <cellStyle name="Heading 2 2 2 3 2 2 2 2 6" xfId="37211" xr:uid="{00000000-0005-0000-0000-0000B78F0000}"/>
    <cellStyle name="Heading 2 2 2 3 2 2 2 2 7" xfId="37212" xr:uid="{00000000-0005-0000-0000-0000B88F0000}"/>
    <cellStyle name="Heading 2 2 2 3 2 2 2 2 8" xfId="37213" xr:uid="{00000000-0005-0000-0000-0000B98F0000}"/>
    <cellStyle name="Heading 2 2 2 3 2 2 2 2 9" xfId="37214" xr:uid="{00000000-0005-0000-0000-0000BA8F0000}"/>
    <cellStyle name="Heading 2 2 2 3 2 2 2 3" xfId="37215" xr:uid="{00000000-0005-0000-0000-0000BB8F0000}"/>
    <cellStyle name="Heading 2 2 2 3 2 2 2 3 2" xfId="37216" xr:uid="{00000000-0005-0000-0000-0000BC8F0000}"/>
    <cellStyle name="Heading 2 2 2 3 2 2 2 3 2 2" xfId="37217" xr:uid="{00000000-0005-0000-0000-0000BD8F0000}"/>
    <cellStyle name="Heading 2 2 2 3 2 2 2 3 2 2 2" xfId="37218" xr:uid="{00000000-0005-0000-0000-0000BE8F0000}"/>
    <cellStyle name="Heading 2 2 2 3 2 2 2 3 2 2 2 2" xfId="37219" xr:uid="{00000000-0005-0000-0000-0000BF8F0000}"/>
    <cellStyle name="Heading 2 2 2 3 2 2 2 3 2 2 2 3" xfId="37220" xr:uid="{00000000-0005-0000-0000-0000C08F0000}"/>
    <cellStyle name="Heading 2 2 2 3 2 2 2 3 2 2 2 3 2" xfId="37221" xr:uid="{00000000-0005-0000-0000-0000C18F0000}"/>
    <cellStyle name="Heading 2 2 2 3 2 2 2 3 2 2 2 4" xfId="37222" xr:uid="{00000000-0005-0000-0000-0000C28F0000}"/>
    <cellStyle name="Heading 2 2 2 3 2 2 2 3 2 2 3" xfId="37223" xr:uid="{00000000-0005-0000-0000-0000C38F0000}"/>
    <cellStyle name="Heading 2 2 2 3 2 2 2 3 2 2 3 2" xfId="37224" xr:uid="{00000000-0005-0000-0000-0000C48F0000}"/>
    <cellStyle name="Heading 2 2 2 3 2 2 2 3 2 2 3 2 2" xfId="37225" xr:uid="{00000000-0005-0000-0000-0000C58F0000}"/>
    <cellStyle name="Heading 2 2 2 3 2 2 2 3 2 2 4" xfId="37226" xr:uid="{00000000-0005-0000-0000-0000C68F0000}"/>
    <cellStyle name="Heading 2 2 2 3 2 2 2 3 2 2 5" xfId="37227" xr:uid="{00000000-0005-0000-0000-0000C78F0000}"/>
    <cellStyle name="Heading 2 2 2 3 2 2 2 3 2 2 6" xfId="37228" xr:uid="{00000000-0005-0000-0000-0000C88F0000}"/>
    <cellStyle name="Heading 2 2 2 3 2 2 2 3 2 2 7" xfId="37229" xr:uid="{00000000-0005-0000-0000-0000C98F0000}"/>
    <cellStyle name="Heading 2 2 2 3 2 2 2 3 2 3" xfId="37230" xr:uid="{00000000-0005-0000-0000-0000CA8F0000}"/>
    <cellStyle name="Heading 2 2 2 3 2 2 2 3 2 3 2" xfId="37231" xr:uid="{00000000-0005-0000-0000-0000CB8F0000}"/>
    <cellStyle name="Heading 2 2 2 3 2 2 2 3 2 3 3" xfId="37232" xr:uid="{00000000-0005-0000-0000-0000CC8F0000}"/>
    <cellStyle name="Heading 2 2 2 3 2 2 2 3 2 3 3 2" xfId="37233" xr:uid="{00000000-0005-0000-0000-0000CD8F0000}"/>
    <cellStyle name="Heading 2 2 2 3 2 2 2 3 2 3 4" xfId="37234" xr:uid="{00000000-0005-0000-0000-0000CE8F0000}"/>
    <cellStyle name="Heading 2 2 2 3 2 2 2 3 2 4" xfId="37235" xr:uid="{00000000-0005-0000-0000-0000CF8F0000}"/>
    <cellStyle name="Heading 2 2 2 3 2 2 2 3 2 4 2" xfId="37236" xr:uid="{00000000-0005-0000-0000-0000D08F0000}"/>
    <cellStyle name="Heading 2 2 2 3 2 2 2 3 2 4 2 2" xfId="37237" xr:uid="{00000000-0005-0000-0000-0000D18F0000}"/>
    <cellStyle name="Heading 2 2 2 3 2 2 2 3 2 5" xfId="37238" xr:uid="{00000000-0005-0000-0000-0000D28F0000}"/>
    <cellStyle name="Heading 2 2 2 3 2 2 2 3 2 6" xfId="37239" xr:uid="{00000000-0005-0000-0000-0000D38F0000}"/>
    <cellStyle name="Heading 2 2 2 3 2 2 2 3 2 7" xfId="37240" xr:uid="{00000000-0005-0000-0000-0000D48F0000}"/>
    <cellStyle name="Heading 2 2 2 3 2 2 2 3 2 8" xfId="37241" xr:uid="{00000000-0005-0000-0000-0000D58F0000}"/>
    <cellStyle name="Heading 2 2 2 3 2 2 2 3 3" xfId="37242" xr:uid="{00000000-0005-0000-0000-0000D68F0000}"/>
    <cellStyle name="Heading 2 2 2 3 2 2 2 3 3 2" xfId="37243" xr:uid="{00000000-0005-0000-0000-0000D78F0000}"/>
    <cellStyle name="Heading 2 2 2 3 2 2 2 3 3 2 2" xfId="37244" xr:uid="{00000000-0005-0000-0000-0000D88F0000}"/>
    <cellStyle name="Heading 2 2 2 3 2 2 2 3 3 2 3" xfId="37245" xr:uid="{00000000-0005-0000-0000-0000D98F0000}"/>
    <cellStyle name="Heading 2 2 2 3 2 2 2 3 3 2 3 2" xfId="37246" xr:uid="{00000000-0005-0000-0000-0000DA8F0000}"/>
    <cellStyle name="Heading 2 2 2 3 2 2 2 3 3 2 4" xfId="37247" xr:uid="{00000000-0005-0000-0000-0000DB8F0000}"/>
    <cellStyle name="Heading 2 2 2 3 2 2 2 3 3 3" xfId="37248" xr:uid="{00000000-0005-0000-0000-0000DC8F0000}"/>
    <cellStyle name="Heading 2 2 2 3 2 2 2 3 3 3 2" xfId="37249" xr:uid="{00000000-0005-0000-0000-0000DD8F0000}"/>
    <cellStyle name="Heading 2 2 2 3 2 2 2 3 3 3 2 2" xfId="37250" xr:uid="{00000000-0005-0000-0000-0000DE8F0000}"/>
    <cellStyle name="Heading 2 2 2 3 2 2 2 3 3 4" xfId="37251" xr:uid="{00000000-0005-0000-0000-0000DF8F0000}"/>
    <cellStyle name="Heading 2 2 2 3 2 2 2 3 3 5" xfId="37252" xr:uid="{00000000-0005-0000-0000-0000E08F0000}"/>
    <cellStyle name="Heading 2 2 2 3 2 2 2 3 3 6" xfId="37253" xr:uid="{00000000-0005-0000-0000-0000E18F0000}"/>
    <cellStyle name="Heading 2 2 2 3 2 2 2 3 3 7" xfId="37254" xr:uid="{00000000-0005-0000-0000-0000E28F0000}"/>
    <cellStyle name="Heading 2 2 2 3 2 2 2 3 4" xfId="37255" xr:uid="{00000000-0005-0000-0000-0000E38F0000}"/>
    <cellStyle name="Heading 2 2 2 3 2 2 2 3 4 2" xfId="37256" xr:uid="{00000000-0005-0000-0000-0000E48F0000}"/>
    <cellStyle name="Heading 2 2 2 3 2 2 2 3 4 3" xfId="37257" xr:uid="{00000000-0005-0000-0000-0000E58F0000}"/>
    <cellStyle name="Heading 2 2 2 3 2 2 2 3 4 3 2" xfId="37258" xr:uid="{00000000-0005-0000-0000-0000E68F0000}"/>
    <cellStyle name="Heading 2 2 2 3 2 2 2 3 5" xfId="37259" xr:uid="{00000000-0005-0000-0000-0000E78F0000}"/>
    <cellStyle name="Heading 2 2 2 3 2 2 2 4" xfId="37260" xr:uid="{00000000-0005-0000-0000-0000E88F0000}"/>
    <cellStyle name="Heading 2 2 2 3 2 2 2 4 2" xfId="37261" xr:uid="{00000000-0005-0000-0000-0000E98F0000}"/>
    <cellStyle name="Heading 2 2 2 3 2 2 2 4 2 2" xfId="37262" xr:uid="{00000000-0005-0000-0000-0000EA8F0000}"/>
    <cellStyle name="Heading 2 2 2 3 2 2 2 4 2 2 2" xfId="37263" xr:uid="{00000000-0005-0000-0000-0000EB8F0000}"/>
    <cellStyle name="Heading 2 2 2 3 2 2 2 4 2 2 2 2" xfId="37264" xr:uid="{00000000-0005-0000-0000-0000EC8F0000}"/>
    <cellStyle name="Heading 2 2 2 3 2 2 2 4 2 2 2 2 2" xfId="37265" xr:uid="{00000000-0005-0000-0000-0000ED8F0000}"/>
    <cellStyle name="Heading 2 2 2 3 2 2 2 4 2 2 2 2 3" xfId="37266" xr:uid="{00000000-0005-0000-0000-0000EE8F0000}"/>
    <cellStyle name="Heading 2 2 2 3 2 2 2 4 2 2 2 2 3 2" xfId="37267" xr:uid="{00000000-0005-0000-0000-0000EF8F0000}"/>
    <cellStyle name="Heading 2 2 2 3 2 2 2 4 2 2 2 2 4" xfId="37268" xr:uid="{00000000-0005-0000-0000-0000F08F0000}"/>
    <cellStyle name="Heading 2 2 2 3 2 2 2 4 2 2 2 3" xfId="37269" xr:uid="{00000000-0005-0000-0000-0000F18F0000}"/>
    <cellStyle name="Heading 2 2 2 3 2 2 2 4 2 2 2 3 2" xfId="37270" xr:uid="{00000000-0005-0000-0000-0000F28F0000}"/>
    <cellStyle name="Heading 2 2 2 3 2 2 2 4 2 2 2 3 2 2" xfId="37271" xr:uid="{00000000-0005-0000-0000-0000F38F0000}"/>
    <cellStyle name="Heading 2 2 2 3 2 2 2 4 2 2 2 4" xfId="37272" xr:uid="{00000000-0005-0000-0000-0000F48F0000}"/>
    <cellStyle name="Heading 2 2 2 3 2 2 2 4 2 2 2 5" xfId="37273" xr:uid="{00000000-0005-0000-0000-0000F58F0000}"/>
    <cellStyle name="Heading 2 2 2 3 2 2 2 4 2 2 2 6" xfId="37274" xr:uid="{00000000-0005-0000-0000-0000F68F0000}"/>
    <cellStyle name="Heading 2 2 2 3 2 2 2 4 2 2 2 7" xfId="37275" xr:uid="{00000000-0005-0000-0000-0000F78F0000}"/>
    <cellStyle name="Heading 2 2 2 3 2 2 2 4 2 2 3" xfId="37276" xr:uid="{00000000-0005-0000-0000-0000F88F0000}"/>
    <cellStyle name="Heading 2 2 2 3 2 2 2 4 2 2 3 2" xfId="37277" xr:uid="{00000000-0005-0000-0000-0000F98F0000}"/>
    <cellStyle name="Heading 2 2 2 3 2 2 2 4 2 2 3 3" xfId="37278" xr:uid="{00000000-0005-0000-0000-0000FA8F0000}"/>
    <cellStyle name="Heading 2 2 2 3 2 2 2 4 2 2 3 3 2" xfId="37279" xr:uid="{00000000-0005-0000-0000-0000FB8F0000}"/>
    <cellStyle name="Heading 2 2 2 3 2 2 2 4 2 2 3 4" xfId="37280" xr:uid="{00000000-0005-0000-0000-0000FC8F0000}"/>
    <cellStyle name="Heading 2 2 2 3 2 2 2 4 2 2 4" xfId="37281" xr:uid="{00000000-0005-0000-0000-0000FD8F0000}"/>
    <cellStyle name="Heading 2 2 2 3 2 2 2 4 2 2 4 2" xfId="37282" xr:uid="{00000000-0005-0000-0000-0000FE8F0000}"/>
    <cellStyle name="Heading 2 2 2 3 2 2 2 4 2 2 4 2 2" xfId="37283" xr:uid="{00000000-0005-0000-0000-0000FF8F0000}"/>
    <cellStyle name="Heading 2 2 2 3 2 2 2 4 2 2 5" xfId="37284" xr:uid="{00000000-0005-0000-0000-000000900000}"/>
    <cellStyle name="Heading 2 2 2 3 2 2 2 4 2 2 6" xfId="37285" xr:uid="{00000000-0005-0000-0000-000001900000}"/>
    <cellStyle name="Heading 2 2 2 3 2 2 2 4 2 2 7" xfId="37286" xr:uid="{00000000-0005-0000-0000-000002900000}"/>
    <cellStyle name="Heading 2 2 2 3 2 2 2 4 2 2 8" xfId="37287" xr:uid="{00000000-0005-0000-0000-000003900000}"/>
    <cellStyle name="Heading 2 2 2 3 2 2 2 4 2 3" xfId="37288" xr:uid="{00000000-0005-0000-0000-000004900000}"/>
    <cellStyle name="Heading 2 2 2 3 2 2 2 4 2 3 2" xfId="37289" xr:uid="{00000000-0005-0000-0000-000005900000}"/>
    <cellStyle name="Heading 2 2 2 3 2 2 2 4 2 3 2 2" xfId="37290" xr:uid="{00000000-0005-0000-0000-000006900000}"/>
    <cellStyle name="Heading 2 2 2 3 2 2 2 4 2 3 2 3" xfId="37291" xr:uid="{00000000-0005-0000-0000-000007900000}"/>
    <cellStyle name="Heading 2 2 2 3 2 2 2 4 2 3 2 3 2" xfId="37292" xr:uid="{00000000-0005-0000-0000-000008900000}"/>
    <cellStyle name="Heading 2 2 2 3 2 2 2 4 2 3 2 4" xfId="37293" xr:uid="{00000000-0005-0000-0000-000009900000}"/>
    <cellStyle name="Heading 2 2 2 3 2 2 2 4 2 3 3" xfId="37294" xr:uid="{00000000-0005-0000-0000-00000A900000}"/>
    <cellStyle name="Heading 2 2 2 3 2 2 2 4 2 3 3 2" xfId="37295" xr:uid="{00000000-0005-0000-0000-00000B900000}"/>
    <cellStyle name="Heading 2 2 2 3 2 2 2 4 2 3 3 2 2" xfId="37296" xr:uid="{00000000-0005-0000-0000-00000C900000}"/>
    <cellStyle name="Heading 2 2 2 3 2 2 2 4 2 3 4" xfId="37297" xr:uid="{00000000-0005-0000-0000-00000D900000}"/>
    <cellStyle name="Heading 2 2 2 3 2 2 2 4 2 3 5" xfId="37298" xr:uid="{00000000-0005-0000-0000-00000E900000}"/>
    <cellStyle name="Heading 2 2 2 3 2 2 2 4 2 3 6" xfId="37299" xr:uid="{00000000-0005-0000-0000-00000F900000}"/>
    <cellStyle name="Heading 2 2 2 3 2 2 2 4 2 3 7" xfId="37300" xr:uid="{00000000-0005-0000-0000-000010900000}"/>
    <cellStyle name="Heading 2 2 2 3 2 2 2 4 2 4" xfId="37301" xr:uid="{00000000-0005-0000-0000-000011900000}"/>
    <cellStyle name="Heading 2 2 2 3 2 2 2 4 2 4 2" xfId="37302" xr:uid="{00000000-0005-0000-0000-000012900000}"/>
    <cellStyle name="Heading 2 2 2 3 2 2 2 4 2 4 3" xfId="37303" xr:uid="{00000000-0005-0000-0000-000013900000}"/>
    <cellStyle name="Heading 2 2 2 3 2 2 2 4 2 4 3 2" xfId="37304" xr:uid="{00000000-0005-0000-0000-000014900000}"/>
    <cellStyle name="Heading 2 2 2 3 2 2 2 4 2 5" xfId="37305" xr:uid="{00000000-0005-0000-0000-000015900000}"/>
    <cellStyle name="Heading 2 2 2 3 2 2 2 4 3" xfId="37306" xr:uid="{00000000-0005-0000-0000-000016900000}"/>
    <cellStyle name="Heading 2 2 2 3 2 2 2 4 3 2" xfId="37307" xr:uid="{00000000-0005-0000-0000-000017900000}"/>
    <cellStyle name="Heading 2 2 2 3 2 2 2 4 3 2 2" xfId="37308" xr:uid="{00000000-0005-0000-0000-000018900000}"/>
    <cellStyle name="Heading 2 2 2 3 2 2 2 4 3 2 2 2" xfId="37309" xr:uid="{00000000-0005-0000-0000-000019900000}"/>
    <cellStyle name="Heading 2 2 2 3 2 2 2 4 3 2 2 3" xfId="37310" xr:uid="{00000000-0005-0000-0000-00001A900000}"/>
    <cellStyle name="Heading 2 2 2 3 2 2 2 4 3 2 2 3 2" xfId="37311" xr:uid="{00000000-0005-0000-0000-00001B900000}"/>
    <cellStyle name="Heading 2 2 2 3 2 2 2 4 3 2 2 4" xfId="37312" xr:uid="{00000000-0005-0000-0000-00001C900000}"/>
    <cellStyle name="Heading 2 2 2 3 2 2 2 4 3 2 3" xfId="37313" xr:uid="{00000000-0005-0000-0000-00001D900000}"/>
    <cellStyle name="Heading 2 2 2 3 2 2 2 4 3 2 3 2" xfId="37314" xr:uid="{00000000-0005-0000-0000-00001E900000}"/>
    <cellStyle name="Heading 2 2 2 3 2 2 2 4 3 2 3 2 2" xfId="37315" xr:uid="{00000000-0005-0000-0000-00001F900000}"/>
    <cellStyle name="Heading 2 2 2 3 2 2 2 4 3 2 4" xfId="37316" xr:uid="{00000000-0005-0000-0000-000020900000}"/>
    <cellStyle name="Heading 2 2 2 3 2 2 2 4 3 2 5" xfId="37317" xr:uid="{00000000-0005-0000-0000-000021900000}"/>
    <cellStyle name="Heading 2 2 2 3 2 2 2 4 3 2 6" xfId="37318" xr:uid="{00000000-0005-0000-0000-000022900000}"/>
    <cellStyle name="Heading 2 2 2 3 2 2 2 4 3 2 7" xfId="37319" xr:uid="{00000000-0005-0000-0000-000023900000}"/>
    <cellStyle name="Heading 2 2 2 3 2 2 2 4 3 3" xfId="37320" xr:uid="{00000000-0005-0000-0000-000024900000}"/>
    <cellStyle name="Heading 2 2 2 3 2 2 2 4 3 3 2" xfId="37321" xr:uid="{00000000-0005-0000-0000-000025900000}"/>
    <cellStyle name="Heading 2 2 2 3 2 2 2 4 3 3 3" xfId="37322" xr:uid="{00000000-0005-0000-0000-000026900000}"/>
    <cellStyle name="Heading 2 2 2 3 2 2 2 4 3 3 3 2" xfId="37323" xr:uid="{00000000-0005-0000-0000-000027900000}"/>
    <cellStyle name="Heading 2 2 2 3 2 2 2 4 3 3 4" xfId="37324" xr:uid="{00000000-0005-0000-0000-000028900000}"/>
    <cellStyle name="Heading 2 2 2 3 2 2 2 4 3 4" xfId="37325" xr:uid="{00000000-0005-0000-0000-000029900000}"/>
    <cellStyle name="Heading 2 2 2 3 2 2 2 4 3 4 2" xfId="37326" xr:uid="{00000000-0005-0000-0000-00002A900000}"/>
    <cellStyle name="Heading 2 2 2 3 2 2 2 4 3 4 2 2" xfId="37327" xr:uid="{00000000-0005-0000-0000-00002B900000}"/>
    <cellStyle name="Heading 2 2 2 3 2 2 2 4 3 5" xfId="37328" xr:uid="{00000000-0005-0000-0000-00002C900000}"/>
    <cellStyle name="Heading 2 2 2 3 2 2 2 4 3 6" xfId="37329" xr:uid="{00000000-0005-0000-0000-00002D900000}"/>
    <cellStyle name="Heading 2 2 2 3 2 2 2 4 3 7" xfId="37330" xr:uid="{00000000-0005-0000-0000-00002E900000}"/>
    <cellStyle name="Heading 2 2 2 3 2 2 2 4 3 8" xfId="37331" xr:uid="{00000000-0005-0000-0000-00002F900000}"/>
    <cellStyle name="Heading 2 2 2 3 2 2 2 4 4" xfId="37332" xr:uid="{00000000-0005-0000-0000-000030900000}"/>
    <cellStyle name="Heading 2 2 2 3 2 2 2 4 4 2" xfId="37333" xr:uid="{00000000-0005-0000-0000-000031900000}"/>
    <cellStyle name="Heading 2 2 2 3 2 2 2 4 4 2 2" xfId="37334" xr:uid="{00000000-0005-0000-0000-000032900000}"/>
    <cellStyle name="Heading 2 2 2 3 2 2 2 4 4 2 3" xfId="37335" xr:uid="{00000000-0005-0000-0000-000033900000}"/>
    <cellStyle name="Heading 2 2 2 3 2 2 2 4 4 2 3 2" xfId="37336" xr:uid="{00000000-0005-0000-0000-000034900000}"/>
    <cellStyle name="Heading 2 2 2 3 2 2 2 4 4 2 4" xfId="37337" xr:uid="{00000000-0005-0000-0000-000035900000}"/>
    <cellStyle name="Heading 2 2 2 3 2 2 2 4 4 3" xfId="37338" xr:uid="{00000000-0005-0000-0000-000036900000}"/>
    <cellStyle name="Heading 2 2 2 3 2 2 2 4 4 3 2" xfId="37339" xr:uid="{00000000-0005-0000-0000-000037900000}"/>
    <cellStyle name="Heading 2 2 2 3 2 2 2 4 4 3 2 2" xfId="37340" xr:uid="{00000000-0005-0000-0000-000038900000}"/>
    <cellStyle name="Heading 2 2 2 3 2 2 2 4 4 4" xfId="37341" xr:uid="{00000000-0005-0000-0000-000039900000}"/>
    <cellStyle name="Heading 2 2 2 3 2 2 2 4 4 5" xfId="37342" xr:uid="{00000000-0005-0000-0000-00003A900000}"/>
    <cellStyle name="Heading 2 2 2 3 2 2 2 4 4 6" xfId="37343" xr:uid="{00000000-0005-0000-0000-00003B900000}"/>
    <cellStyle name="Heading 2 2 2 3 2 2 2 4 4 7" xfId="37344" xr:uid="{00000000-0005-0000-0000-00003C900000}"/>
    <cellStyle name="Heading 2 2 2 3 2 2 2 4 5" xfId="37345" xr:uid="{00000000-0005-0000-0000-00003D900000}"/>
    <cellStyle name="Heading 2 2 2 3 2 2 2 4 5 2" xfId="37346" xr:uid="{00000000-0005-0000-0000-00003E900000}"/>
    <cellStyle name="Heading 2 2 2 3 2 2 2 4 5 3" xfId="37347" xr:uid="{00000000-0005-0000-0000-00003F900000}"/>
    <cellStyle name="Heading 2 2 2 3 2 2 2 4 5 3 2" xfId="37348" xr:uid="{00000000-0005-0000-0000-000040900000}"/>
    <cellStyle name="Heading 2 2 2 3 2 2 2 4 6" xfId="37349" xr:uid="{00000000-0005-0000-0000-000041900000}"/>
    <cellStyle name="Heading 2 2 2 3 2 2 2 4 7" xfId="37350" xr:uid="{00000000-0005-0000-0000-000042900000}"/>
    <cellStyle name="Heading 2 2 2 3 2 2 2 4 8" xfId="37351" xr:uid="{00000000-0005-0000-0000-000043900000}"/>
    <cellStyle name="Heading 2 2 2 3 2 2 2 4 9" xfId="37352" xr:uid="{00000000-0005-0000-0000-000044900000}"/>
    <cellStyle name="Heading 2 2 2 3 2 2 2 5" xfId="37353" xr:uid="{00000000-0005-0000-0000-000045900000}"/>
    <cellStyle name="Heading 2 2 2 3 2 2 2 5 2" xfId="37354" xr:uid="{00000000-0005-0000-0000-000046900000}"/>
    <cellStyle name="Heading 2 2 2 3 2 2 2 5 2 2" xfId="37355" xr:uid="{00000000-0005-0000-0000-000047900000}"/>
    <cellStyle name="Heading 2 2 2 3 2 2 2 5 2 2 2" xfId="37356" xr:uid="{00000000-0005-0000-0000-000048900000}"/>
    <cellStyle name="Heading 2 2 2 3 2 2 2 5 2 2 3" xfId="37357" xr:uid="{00000000-0005-0000-0000-000049900000}"/>
    <cellStyle name="Heading 2 2 2 3 2 2 2 5 2 2 3 2" xfId="37358" xr:uid="{00000000-0005-0000-0000-00004A900000}"/>
    <cellStyle name="Heading 2 2 2 3 2 2 2 5 2 2 4" xfId="37359" xr:uid="{00000000-0005-0000-0000-00004B900000}"/>
    <cellStyle name="Heading 2 2 2 3 2 2 2 5 2 3" xfId="37360" xr:uid="{00000000-0005-0000-0000-00004C900000}"/>
    <cellStyle name="Heading 2 2 2 3 2 2 2 5 2 3 2" xfId="37361" xr:uid="{00000000-0005-0000-0000-00004D900000}"/>
    <cellStyle name="Heading 2 2 2 3 2 2 2 5 2 3 2 2" xfId="37362" xr:uid="{00000000-0005-0000-0000-00004E900000}"/>
    <cellStyle name="Heading 2 2 2 3 2 2 2 5 2 4" xfId="37363" xr:uid="{00000000-0005-0000-0000-00004F900000}"/>
    <cellStyle name="Heading 2 2 2 3 2 2 2 5 2 5" xfId="37364" xr:uid="{00000000-0005-0000-0000-000050900000}"/>
    <cellStyle name="Heading 2 2 2 3 2 2 2 5 2 6" xfId="37365" xr:uid="{00000000-0005-0000-0000-000051900000}"/>
    <cellStyle name="Heading 2 2 2 3 2 2 2 5 2 7" xfId="37366" xr:uid="{00000000-0005-0000-0000-000052900000}"/>
    <cellStyle name="Heading 2 2 2 3 2 2 2 5 3" xfId="37367" xr:uid="{00000000-0005-0000-0000-000053900000}"/>
    <cellStyle name="Heading 2 2 2 3 2 2 2 5 3 2" xfId="37368" xr:uid="{00000000-0005-0000-0000-000054900000}"/>
    <cellStyle name="Heading 2 2 2 3 2 2 2 5 3 3" xfId="37369" xr:uid="{00000000-0005-0000-0000-000055900000}"/>
    <cellStyle name="Heading 2 2 2 3 2 2 2 5 3 3 2" xfId="37370" xr:uid="{00000000-0005-0000-0000-000056900000}"/>
    <cellStyle name="Heading 2 2 2 3 2 2 2 5 3 4" xfId="37371" xr:uid="{00000000-0005-0000-0000-000057900000}"/>
    <cellStyle name="Heading 2 2 2 3 2 2 2 5 4" xfId="37372" xr:uid="{00000000-0005-0000-0000-000058900000}"/>
    <cellStyle name="Heading 2 2 2 3 2 2 2 5 4 2" xfId="37373" xr:uid="{00000000-0005-0000-0000-000059900000}"/>
    <cellStyle name="Heading 2 2 2 3 2 2 2 5 4 2 2" xfId="37374" xr:uid="{00000000-0005-0000-0000-00005A900000}"/>
    <cellStyle name="Heading 2 2 2 3 2 2 2 5 5" xfId="37375" xr:uid="{00000000-0005-0000-0000-00005B900000}"/>
    <cellStyle name="Heading 2 2 2 3 2 2 2 5 6" xfId="37376" xr:uid="{00000000-0005-0000-0000-00005C900000}"/>
    <cellStyle name="Heading 2 2 2 3 2 2 2 5 7" xfId="37377" xr:uid="{00000000-0005-0000-0000-00005D900000}"/>
    <cellStyle name="Heading 2 2 2 3 2 2 2 5 8" xfId="37378" xr:uid="{00000000-0005-0000-0000-00005E900000}"/>
    <cellStyle name="Heading 2 2 2 3 2 2 2 6" xfId="37379" xr:uid="{00000000-0005-0000-0000-00005F900000}"/>
    <cellStyle name="Heading 2 2 2 3 2 2 2 6 2" xfId="37380" xr:uid="{00000000-0005-0000-0000-000060900000}"/>
    <cellStyle name="Heading 2 2 2 3 2 2 2 6 2 2" xfId="37381" xr:uid="{00000000-0005-0000-0000-000061900000}"/>
    <cellStyle name="Heading 2 2 2 3 2 2 2 6 2 3" xfId="37382" xr:uid="{00000000-0005-0000-0000-000062900000}"/>
    <cellStyle name="Heading 2 2 2 3 2 2 2 6 2 3 2" xfId="37383" xr:uid="{00000000-0005-0000-0000-000063900000}"/>
    <cellStyle name="Heading 2 2 2 3 2 2 2 6 2 4" xfId="37384" xr:uid="{00000000-0005-0000-0000-000064900000}"/>
    <cellStyle name="Heading 2 2 2 3 2 2 2 6 3" xfId="37385" xr:uid="{00000000-0005-0000-0000-000065900000}"/>
    <cellStyle name="Heading 2 2 2 3 2 2 2 6 3 2" xfId="37386" xr:uid="{00000000-0005-0000-0000-000066900000}"/>
    <cellStyle name="Heading 2 2 2 3 2 2 2 6 3 2 2" xfId="37387" xr:uid="{00000000-0005-0000-0000-000067900000}"/>
    <cellStyle name="Heading 2 2 2 3 2 2 2 6 4" xfId="37388" xr:uid="{00000000-0005-0000-0000-000068900000}"/>
    <cellStyle name="Heading 2 2 2 3 2 2 2 6 5" xfId="37389" xr:uid="{00000000-0005-0000-0000-000069900000}"/>
    <cellStyle name="Heading 2 2 2 3 2 2 2 6 6" xfId="37390" xr:uid="{00000000-0005-0000-0000-00006A900000}"/>
    <cellStyle name="Heading 2 2 2 3 2 2 2 6 7" xfId="37391" xr:uid="{00000000-0005-0000-0000-00006B900000}"/>
    <cellStyle name="Heading 2 2 2 3 2 2 2 7" xfId="37392" xr:uid="{00000000-0005-0000-0000-00006C900000}"/>
    <cellStyle name="Heading 2 2 2 3 2 2 2 7 2" xfId="37393" xr:uid="{00000000-0005-0000-0000-00006D900000}"/>
    <cellStyle name="Heading 2 2 2 3 2 2 2 7 3" xfId="37394" xr:uid="{00000000-0005-0000-0000-00006E900000}"/>
    <cellStyle name="Heading 2 2 2 3 2 2 2 7 3 2" xfId="37395" xr:uid="{00000000-0005-0000-0000-00006F900000}"/>
    <cellStyle name="Heading 2 2 2 3 2 2 2 8" xfId="37396" xr:uid="{00000000-0005-0000-0000-000070900000}"/>
    <cellStyle name="Heading 2 2 2 3 2 2 2 9" xfId="37397" xr:uid="{00000000-0005-0000-0000-000071900000}"/>
    <cellStyle name="Heading 2 2 2 3 2 2 3" xfId="37398" xr:uid="{00000000-0005-0000-0000-000072900000}"/>
    <cellStyle name="Heading 2 2 2 3 2 2 3 2" xfId="37399" xr:uid="{00000000-0005-0000-0000-000073900000}"/>
    <cellStyle name="Heading 2 2 2 3 2 2 3 2 2" xfId="37400" xr:uid="{00000000-0005-0000-0000-000074900000}"/>
    <cellStyle name="Heading 2 2 2 3 2 2 3 2 2 2" xfId="37401" xr:uid="{00000000-0005-0000-0000-000075900000}"/>
    <cellStyle name="Heading 2 2 2 3 2 2 3 2 2 2 2" xfId="37402" xr:uid="{00000000-0005-0000-0000-000076900000}"/>
    <cellStyle name="Heading 2 2 2 3 2 2 3 2 2 2 2 2" xfId="37403" xr:uid="{00000000-0005-0000-0000-000077900000}"/>
    <cellStyle name="Heading 2 2 2 3 2 2 3 2 2 2 2 3" xfId="37404" xr:uid="{00000000-0005-0000-0000-000078900000}"/>
    <cellStyle name="Heading 2 2 2 3 2 2 3 2 2 2 2 3 2" xfId="37405" xr:uid="{00000000-0005-0000-0000-000079900000}"/>
    <cellStyle name="Heading 2 2 2 3 2 2 3 2 2 2 2 4" xfId="37406" xr:uid="{00000000-0005-0000-0000-00007A900000}"/>
    <cellStyle name="Heading 2 2 2 3 2 2 3 2 2 2 3" xfId="37407" xr:uid="{00000000-0005-0000-0000-00007B900000}"/>
    <cellStyle name="Heading 2 2 2 3 2 2 3 2 2 2 3 2" xfId="37408" xr:uid="{00000000-0005-0000-0000-00007C900000}"/>
    <cellStyle name="Heading 2 2 2 3 2 2 3 2 2 2 3 2 2" xfId="37409" xr:uid="{00000000-0005-0000-0000-00007D900000}"/>
    <cellStyle name="Heading 2 2 2 3 2 2 3 2 2 2 4" xfId="37410" xr:uid="{00000000-0005-0000-0000-00007E900000}"/>
    <cellStyle name="Heading 2 2 2 3 2 2 3 2 2 2 5" xfId="37411" xr:uid="{00000000-0005-0000-0000-00007F900000}"/>
    <cellStyle name="Heading 2 2 2 3 2 2 3 2 2 2 6" xfId="37412" xr:uid="{00000000-0005-0000-0000-000080900000}"/>
    <cellStyle name="Heading 2 2 2 3 2 2 3 2 2 2 7" xfId="37413" xr:uid="{00000000-0005-0000-0000-000081900000}"/>
    <cellStyle name="Heading 2 2 2 3 2 2 3 2 2 3" xfId="37414" xr:uid="{00000000-0005-0000-0000-000082900000}"/>
    <cellStyle name="Heading 2 2 2 3 2 2 3 2 2 3 2" xfId="37415" xr:uid="{00000000-0005-0000-0000-000083900000}"/>
    <cellStyle name="Heading 2 2 2 3 2 2 3 2 2 3 3" xfId="37416" xr:uid="{00000000-0005-0000-0000-000084900000}"/>
    <cellStyle name="Heading 2 2 2 3 2 2 3 2 2 3 3 2" xfId="37417" xr:uid="{00000000-0005-0000-0000-000085900000}"/>
    <cellStyle name="Heading 2 2 2 3 2 2 3 2 2 3 4" xfId="37418" xr:uid="{00000000-0005-0000-0000-000086900000}"/>
    <cellStyle name="Heading 2 2 2 3 2 2 3 2 2 4" xfId="37419" xr:uid="{00000000-0005-0000-0000-000087900000}"/>
    <cellStyle name="Heading 2 2 2 3 2 2 3 2 2 4 2" xfId="37420" xr:uid="{00000000-0005-0000-0000-000088900000}"/>
    <cellStyle name="Heading 2 2 2 3 2 2 3 2 2 4 2 2" xfId="37421" xr:uid="{00000000-0005-0000-0000-000089900000}"/>
    <cellStyle name="Heading 2 2 2 3 2 2 3 2 2 5" xfId="37422" xr:uid="{00000000-0005-0000-0000-00008A900000}"/>
    <cellStyle name="Heading 2 2 2 3 2 2 3 2 2 6" xfId="37423" xr:uid="{00000000-0005-0000-0000-00008B900000}"/>
    <cellStyle name="Heading 2 2 2 3 2 2 3 2 2 7" xfId="37424" xr:uid="{00000000-0005-0000-0000-00008C900000}"/>
    <cellStyle name="Heading 2 2 2 3 2 2 3 2 2 8" xfId="37425" xr:uid="{00000000-0005-0000-0000-00008D900000}"/>
    <cellStyle name="Heading 2 2 2 3 2 2 3 2 3" xfId="37426" xr:uid="{00000000-0005-0000-0000-00008E900000}"/>
    <cellStyle name="Heading 2 2 2 3 2 2 3 2 3 2" xfId="37427" xr:uid="{00000000-0005-0000-0000-00008F900000}"/>
    <cellStyle name="Heading 2 2 2 3 2 2 3 2 3 2 2" xfId="37428" xr:uid="{00000000-0005-0000-0000-000090900000}"/>
    <cellStyle name="Heading 2 2 2 3 2 2 3 2 3 2 3" xfId="37429" xr:uid="{00000000-0005-0000-0000-000091900000}"/>
    <cellStyle name="Heading 2 2 2 3 2 2 3 2 3 2 3 2" xfId="37430" xr:uid="{00000000-0005-0000-0000-000092900000}"/>
    <cellStyle name="Heading 2 2 2 3 2 2 3 2 3 2 4" xfId="37431" xr:uid="{00000000-0005-0000-0000-000093900000}"/>
    <cellStyle name="Heading 2 2 2 3 2 2 3 2 3 3" xfId="37432" xr:uid="{00000000-0005-0000-0000-000094900000}"/>
    <cellStyle name="Heading 2 2 2 3 2 2 3 2 3 3 2" xfId="37433" xr:uid="{00000000-0005-0000-0000-000095900000}"/>
    <cellStyle name="Heading 2 2 2 3 2 2 3 2 3 3 2 2" xfId="37434" xr:uid="{00000000-0005-0000-0000-000096900000}"/>
    <cellStyle name="Heading 2 2 2 3 2 2 3 2 3 4" xfId="37435" xr:uid="{00000000-0005-0000-0000-000097900000}"/>
    <cellStyle name="Heading 2 2 2 3 2 2 3 2 3 5" xfId="37436" xr:uid="{00000000-0005-0000-0000-000098900000}"/>
    <cellStyle name="Heading 2 2 2 3 2 2 3 2 3 6" xfId="37437" xr:uid="{00000000-0005-0000-0000-000099900000}"/>
    <cellStyle name="Heading 2 2 2 3 2 2 3 2 3 7" xfId="37438" xr:uid="{00000000-0005-0000-0000-00009A900000}"/>
    <cellStyle name="Heading 2 2 2 3 2 2 3 2 4" xfId="37439" xr:uid="{00000000-0005-0000-0000-00009B900000}"/>
    <cellStyle name="Heading 2 2 2 3 2 2 3 2 4 2" xfId="37440" xr:uid="{00000000-0005-0000-0000-00009C900000}"/>
    <cellStyle name="Heading 2 2 2 3 2 2 3 2 4 3" xfId="37441" xr:uid="{00000000-0005-0000-0000-00009D900000}"/>
    <cellStyle name="Heading 2 2 2 3 2 2 3 2 4 3 2" xfId="37442" xr:uid="{00000000-0005-0000-0000-00009E900000}"/>
    <cellStyle name="Heading 2 2 2 3 2 2 3 2 5" xfId="37443" xr:uid="{00000000-0005-0000-0000-00009F900000}"/>
    <cellStyle name="Heading 2 2 2 3 2 2 3 3" xfId="37444" xr:uid="{00000000-0005-0000-0000-0000A0900000}"/>
    <cellStyle name="Heading 2 2 2 3 2 2 3 3 2" xfId="37445" xr:uid="{00000000-0005-0000-0000-0000A1900000}"/>
    <cellStyle name="Heading 2 2 2 3 2 2 3 3 2 2" xfId="37446" xr:uid="{00000000-0005-0000-0000-0000A2900000}"/>
    <cellStyle name="Heading 2 2 2 3 2 2 3 3 2 2 2" xfId="37447" xr:uid="{00000000-0005-0000-0000-0000A3900000}"/>
    <cellStyle name="Heading 2 2 2 3 2 2 3 3 2 2 3" xfId="37448" xr:uid="{00000000-0005-0000-0000-0000A4900000}"/>
    <cellStyle name="Heading 2 2 2 3 2 2 3 3 2 2 3 2" xfId="37449" xr:uid="{00000000-0005-0000-0000-0000A5900000}"/>
    <cellStyle name="Heading 2 2 2 3 2 2 3 3 2 2 4" xfId="37450" xr:uid="{00000000-0005-0000-0000-0000A6900000}"/>
    <cellStyle name="Heading 2 2 2 3 2 2 3 3 2 3" xfId="37451" xr:uid="{00000000-0005-0000-0000-0000A7900000}"/>
    <cellStyle name="Heading 2 2 2 3 2 2 3 3 2 3 2" xfId="37452" xr:uid="{00000000-0005-0000-0000-0000A8900000}"/>
    <cellStyle name="Heading 2 2 2 3 2 2 3 3 2 3 2 2" xfId="37453" xr:uid="{00000000-0005-0000-0000-0000A9900000}"/>
    <cellStyle name="Heading 2 2 2 3 2 2 3 3 2 4" xfId="37454" xr:uid="{00000000-0005-0000-0000-0000AA900000}"/>
    <cellStyle name="Heading 2 2 2 3 2 2 3 3 2 5" xfId="37455" xr:uid="{00000000-0005-0000-0000-0000AB900000}"/>
    <cellStyle name="Heading 2 2 2 3 2 2 3 3 2 6" xfId="37456" xr:uid="{00000000-0005-0000-0000-0000AC900000}"/>
    <cellStyle name="Heading 2 2 2 3 2 2 3 3 2 7" xfId="37457" xr:uid="{00000000-0005-0000-0000-0000AD900000}"/>
    <cellStyle name="Heading 2 2 2 3 2 2 3 3 3" xfId="37458" xr:uid="{00000000-0005-0000-0000-0000AE900000}"/>
    <cellStyle name="Heading 2 2 2 3 2 2 3 3 3 2" xfId="37459" xr:uid="{00000000-0005-0000-0000-0000AF900000}"/>
    <cellStyle name="Heading 2 2 2 3 2 2 3 3 3 3" xfId="37460" xr:uid="{00000000-0005-0000-0000-0000B0900000}"/>
    <cellStyle name="Heading 2 2 2 3 2 2 3 3 3 3 2" xfId="37461" xr:uid="{00000000-0005-0000-0000-0000B1900000}"/>
    <cellStyle name="Heading 2 2 2 3 2 2 3 3 3 4" xfId="37462" xr:uid="{00000000-0005-0000-0000-0000B2900000}"/>
    <cellStyle name="Heading 2 2 2 3 2 2 3 3 4" xfId="37463" xr:uid="{00000000-0005-0000-0000-0000B3900000}"/>
    <cellStyle name="Heading 2 2 2 3 2 2 3 3 4 2" xfId="37464" xr:uid="{00000000-0005-0000-0000-0000B4900000}"/>
    <cellStyle name="Heading 2 2 2 3 2 2 3 3 4 2 2" xfId="37465" xr:uid="{00000000-0005-0000-0000-0000B5900000}"/>
    <cellStyle name="Heading 2 2 2 3 2 2 3 3 5" xfId="37466" xr:uid="{00000000-0005-0000-0000-0000B6900000}"/>
    <cellStyle name="Heading 2 2 2 3 2 2 3 3 6" xfId="37467" xr:uid="{00000000-0005-0000-0000-0000B7900000}"/>
    <cellStyle name="Heading 2 2 2 3 2 2 3 3 7" xfId="37468" xr:uid="{00000000-0005-0000-0000-0000B8900000}"/>
    <cellStyle name="Heading 2 2 2 3 2 2 3 3 8" xfId="37469" xr:uid="{00000000-0005-0000-0000-0000B9900000}"/>
    <cellStyle name="Heading 2 2 2 3 2 2 3 4" xfId="37470" xr:uid="{00000000-0005-0000-0000-0000BA900000}"/>
    <cellStyle name="Heading 2 2 2 3 2 2 3 4 2" xfId="37471" xr:uid="{00000000-0005-0000-0000-0000BB900000}"/>
    <cellStyle name="Heading 2 2 2 3 2 2 3 4 2 2" xfId="37472" xr:uid="{00000000-0005-0000-0000-0000BC900000}"/>
    <cellStyle name="Heading 2 2 2 3 2 2 3 4 2 3" xfId="37473" xr:uid="{00000000-0005-0000-0000-0000BD900000}"/>
    <cellStyle name="Heading 2 2 2 3 2 2 3 4 2 3 2" xfId="37474" xr:uid="{00000000-0005-0000-0000-0000BE900000}"/>
    <cellStyle name="Heading 2 2 2 3 2 2 3 4 2 4" xfId="37475" xr:uid="{00000000-0005-0000-0000-0000BF900000}"/>
    <cellStyle name="Heading 2 2 2 3 2 2 3 4 3" xfId="37476" xr:uid="{00000000-0005-0000-0000-0000C0900000}"/>
    <cellStyle name="Heading 2 2 2 3 2 2 3 4 3 2" xfId="37477" xr:uid="{00000000-0005-0000-0000-0000C1900000}"/>
    <cellStyle name="Heading 2 2 2 3 2 2 3 4 3 2 2" xfId="37478" xr:uid="{00000000-0005-0000-0000-0000C2900000}"/>
    <cellStyle name="Heading 2 2 2 3 2 2 3 4 4" xfId="37479" xr:uid="{00000000-0005-0000-0000-0000C3900000}"/>
    <cellStyle name="Heading 2 2 2 3 2 2 3 4 5" xfId="37480" xr:uid="{00000000-0005-0000-0000-0000C4900000}"/>
    <cellStyle name="Heading 2 2 2 3 2 2 3 4 6" xfId="37481" xr:uid="{00000000-0005-0000-0000-0000C5900000}"/>
    <cellStyle name="Heading 2 2 2 3 2 2 3 4 7" xfId="37482" xr:uid="{00000000-0005-0000-0000-0000C6900000}"/>
    <cellStyle name="Heading 2 2 2 3 2 2 3 5" xfId="37483" xr:uid="{00000000-0005-0000-0000-0000C7900000}"/>
    <cellStyle name="Heading 2 2 2 3 2 2 3 5 2" xfId="37484" xr:uid="{00000000-0005-0000-0000-0000C8900000}"/>
    <cellStyle name="Heading 2 2 2 3 2 2 3 5 3" xfId="37485" xr:uid="{00000000-0005-0000-0000-0000C9900000}"/>
    <cellStyle name="Heading 2 2 2 3 2 2 3 5 3 2" xfId="37486" xr:uid="{00000000-0005-0000-0000-0000CA900000}"/>
    <cellStyle name="Heading 2 2 2 3 2 2 3 6" xfId="37487" xr:uid="{00000000-0005-0000-0000-0000CB900000}"/>
    <cellStyle name="Heading 2 2 2 3 2 2 3 7" xfId="37488" xr:uid="{00000000-0005-0000-0000-0000CC900000}"/>
    <cellStyle name="Heading 2 2 2 3 2 2 3 8" xfId="37489" xr:uid="{00000000-0005-0000-0000-0000CD900000}"/>
    <cellStyle name="Heading 2 2 2 3 2 2 3 9" xfId="37490" xr:uid="{00000000-0005-0000-0000-0000CE900000}"/>
    <cellStyle name="Heading 2 2 2 3 2 2 4" xfId="37491" xr:uid="{00000000-0005-0000-0000-0000CF900000}"/>
    <cellStyle name="Heading 2 2 2 3 2 2 4 2" xfId="37492" xr:uid="{00000000-0005-0000-0000-0000D0900000}"/>
    <cellStyle name="Heading 2 2 2 3 2 2 4 2 2" xfId="37493" xr:uid="{00000000-0005-0000-0000-0000D1900000}"/>
    <cellStyle name="Heading 2 2 2 3 2 2 4 2 2 2" xfId="37494" xr:uid="{00000000-0005-0000-0000-0000D2900000}"/>
    <cellStyle name="Heading 2 2 2 3 2 2 4 2 2 2 2" xfId="37495" xr:uid="{00000000-0005-0000-0000-0000D3900000}"/>
    <cellStyle name="Heading 2 2 2 3 2 2 4 2 2 2 2 2" xfId="37496" xr:uid="{00000000-0005-0000-0000-0000D4900000}"/>
    <cellStyle name="Heading 2 2 2 3 2 2 4 2 2 2 2 3" xfId="37497" xr:uid="{00000000-0005-0000-0000-0000D5900000}"/>
    <cellStyle name="Heading 2 2 2 3 2 2 4 2 2 2 2 3 2" xfId="37498" xr:uid="{00000000-0005-0000-0000-0000D6900000}"/>
    <cellStyle name="Heading 2 2 2 3 2 2 4 2 2 2 2 4" xfId="37499" xr:uid="{00000000-0005-0000-0000-0000D7900000}"/>
    <cellStyle name="Heading 2 2 2 3 2 2 4 2 2 2 3" xfId="37500" xr:uid="{00000000-0005-0000-0000-0000D8900000}"/>
    <cellStyle name="Heading 2 2 2 3 2 2 4 2 2 2 3 2" xfId="37501" xr:uid="{00000000-0005-0000-0000-0000D9900000}"/>
    <cellStyle name="Heading 2 2 2 3 2 2 4 2 2 2 3 2 2" xfId="37502" xr:uid="{00000000-0005-0000-0000-0000DA900000}"/>
    <cellStyle name="Heading 2 2 2 3 2 2 4 2 2 2 4" xfId="37503" xr:uid="{00000000-0005-0000-0000-0000DB900000}"/>
    <cellStyle name="Heading 2 2 2 3 2 2 4 2 2 2 5" xfId="37504" xr:uid="{00000000-0005-0000-0000-0000DC900000}"/>
    <cellStyle name="Heading 2 2 2 3 2 2 4 2 2 2 6" xfId="37505" xr:uid="{00000000-0005-0000-0000-0000DD900000}"/>
    <cellStyle name="Heading 2 2 2 3 2 2 4 2 2 2 7" xfId="37506" xr:uid="{00000000-0005-0000-0000-0000DE900000}"/>
    <cellStyle name="Heading 2 2 2 3 2 2 4 2 2 3" xfId="37507" xr:uid="{00000000-0005-0000-0000-0000DF900000}"/>
    <cellStyle name="Heading 2 2 2 3 2 2 4 2 2 3 2" xfId="37508" xr:uid="{00000000-0005-0000-0000-0000E0900000}"/>
    <cellStyle name="Heading 2 2 2 3 2 2 4 2 2 3 3" xfId="37509" xr:uid="{00000000-0005-0000-0000-0000E1900000}"/>
    <cellStyle name="Heading 2 2 2 3 2 2 4 2 2 3 3 2" xfId="37510" xr:uid="{00000000-0005-0000-0000-0000E2900000}"/>
    <cellStyle name="Heading 2 2 2 3 2 2 4 2 2 3 4" xfId="37511" xr:uid="{00000000-0005-0000-0000-0000E3900000}"/>
    <cellStyle name="Heading 2 2 2 3 2 2 4 2 2 4" xfId="37512" xr:uid="{00000000-0005-0000-0000-0000E4900000}"/>
    <cellStyle name="Heading 2 2 2 3 2 2 4 2 2 4 2" xfId="37513" xr:uid="{00000000-0005-0000-0000-0000E5900000}"/>
    <cellStyle name="Heading 2 2 2 3 2 2 4 2 2 4 2 2" xfId="37514" xr:uid="{00000000-0005-0000-0000-0000E6900000}"/>
    <cellStyle name="Heading 2 2 2 3 2 2 4 2 2 5" xfId="37515" xr:uid="{00000000-0005-0000-0000-0000E7900000}"/>
    <cellStyle name="Heading 2 2 2 3 2 2 4 2 2 6" xfId="37516" xr:uid="{00000000-0005-0000-0000-0000E8900000}"/>
    <cellStyle name="Heading 2 2 2 3 2 2 4 2 2 7" xfId="37517" xr:uid="{00000000-0005-0000-0000-0000E9900000}"/>
    <cellStyle name="Heading 2 2 2 3 2 2 4 2 2 8" xfId="37518" xr:uid="{00000000-0005-0000-0000-0000EA900000}"/>
    <cellStyle name="Heading 2 2 2 3 2 2 4 2 3" xfId="37519" xr:uid="{00000000-0005-0000-0000-0000EB900000}"/>
    <cellStyle name="Heading 2 2 2 3 2 2 4 2 3 2" xfId="37520" xr:uid="{00000000-0005-0000-0000-0000EC900000}"/>
    <cellStyle name="Heading 2 2 2 3 2 2 4 2 3 2 2" xfId="37521" xr:uid="{00000000-0005-0000-0000-0000ED900000}"/>
    <cellStyle name="Heading 2 2 2 3 2 2 4 2 3 2 3" xfId="37522" xr:uid="{00000000-0005-0000-0000-0000EE900000}"/>
    <cellStyle name="Heading 2 2 2 3 2 2 4 2 3 2 3 2" xfId="37523" xr:uid="{00000000-0005-0000-0000-0000EF900000}"/>
    <cellStyle name="Heading 2 2 2 3 2 2 4 2 3 2 4" xfId="37524" xr:uid="{00000000-0005-0000-0000-0000F0900000}"/>
    <cellStyle name="Heading 2 2 2 3 2 2 4 2 3 3" xfId="37525" xr:uid="{00000000-0005-0000-0000-0000F1900000}"/>
    <cellStyle name="Heading 2 2 2 3 2 2 4 2 3 3 2" xfId="37526" xr:uid="{00000000-0005-0000-0000-0000F2900000}"/>
    <cellStyle name="Heading 2 2 2 3 2 2 4 2 3 3 2 2" xfId="37527" xr:uid="{00000000-0005-0000-0000-0000F3900000}"/>
    <cellStyle name="Heading 2 2 2 3 2 2 4 2 3 4" xfId="37528" xr:uid="{00000000-0005-0000-0000-0000F4900000}"/>
    <cellStyle name="Heading 2 2 2 3 2 2 4 2 3 5" xfId="37529" xr:uid="{00000000-0005-0000-0000-0000F5900000}"/>
    <cellStyle name="Heading 2 2 2 3 2 2 4 2 3 6" xfId="37530" xr:uid="{00000000-0005-0000-0000-0000F6900000}"/>
    <cellStyle name="Heading 2 2 2 3 2 2 4 2 3 7" xfId="37531" xr:uid="{00000000-0005-0000-0000-0000F7900000}"/>
    <cellStyle name="Heading 2 2 2 3 2 2 4 2 4" xfId="37532" xr:uid="{00000000-0005-0000-0000-0000F8900000}"/>
    <cellStyle name="Heading 2 2 2 3 2 2 4 2 4 2" xfId="37533" xr:uid="{00000000-0005-0000-0000-0000F9900000}"/>
    <cellStyle name="Heading 2 2 2 3 2 2 4 2 4 3" xfId="37534" xr:uid="{00000000-0005-0000-0000-0000FA900000}"/>
    <cellStyle name="Heading 2 2 2 3 2 2 4 2 4 3 2" xfId="37535" xr:uid="{00000000-0005-0000-0000-0000FB900000}"/>
    <cellStyle name="Heading 2 2 2 3 2 2 4 2 5" xfId="37536" xr:uid="{00000000-0005-0000-0000-0000FC900000}"/>
    <cellStyle name="Heading 2 2 2 3 2 2 4 3" xfId="37537" xr:uid="{00000000-0005-0000-0000-0000FD900000}"/>
    <cellStyle name="Heading 2 2 2 3 2 2 4 3 2" xfId="37538" xr:uid="{00000000-0005-0000-0000-0000FE900000}"/>
    <cellStyle name="Heading 2 2 2 3 2 2 4 3 2 2" xfId="37539" xr:uid="{00000000-0005-0000-0000-0000FF900000}"/>
    <cellStyle name="Heading 2 2 2 3 2 2 4 3 2 2 2" xfId="37540" xr:uid="{00000000-0005-0000-0000-000000910000}"/>
    <cellStyle name="Heading 2 2 2 3 2 2 4 3 2 2 3" xfId="37541" xr:uid="{00000000-0005-0000-0000-000001910000}"/>
    <cellStyle name="Heading 2 2 2 3 2 2 4 3 2 2 3 2" xfId="37542" xr:uid="{00000000-0005-0000-0000-000002910000}"/>
    <cellStyle name="Heading 2 2 2 3 2 2 4 3 2 2 4" xfId="37543" xr:uid="{00000000-0005-0000-0000-000003910000}"/>
    <cellStyle name="Heading 2 2 2 3 2 2 4 3 2 3" xfId="37544" xr:uid="{00000000-0005-0000-0000-000004910000}"/>
    <cellStyle name="Heading 2 2 2 3 2 2 4 3 2 3 2" xfId="37545" xr:uid="{00000000-0005-0000-0000-000005910000}"/>
    <cellStyle name="Heading 2 2 2 3 2 2 4 3 2 3 2 2" xfId="37546" xr:uid="{00000000-0005-0000-0000-000006910000}"/>
    <cellStyle name="Heading 2 2 2 3 2 2 4 3 2 4" xfId="37547" xr:uid="{00000000-0005-0000-0000-000007910000}"/>
    <cellStyle name="Heading 2 2 2 3 2 2 4 3 2 5" xfId="37548" xr:uid="{00000000-0005-0000-0000-000008910000}"/>
    <cellStyle name="Heading 2 2 2 3 2 2 4 3 2 6" xfId="37549" xr:uid="{00000000-0005-0000-0000-000009910000}"/>
    <cellStyle name="Heading 2 2 2 3 2 2 4 3 2 7" xfId="37550" xr:uid="{00000000-0005-0000-0000-00000A910000}"/>
    <cellStyle name="Heading 2 2 2 3 2 2 4 3 3" xfId="37551" xr:uid="{00000000-0005-0000-0000-00000B910000}"/>
    <cellStyle name="Heading 2 2 2 3 2 2 4 3 3 2" xfId="37552" xr:uid="{00000000-0005-0000-0000-00000C910000}"/>
    <cellStyle name="Heading 2 2 2 3 2 2 4 3 3 3" xfId="37553" xr:uid="{00000000-0005-0000-0000-00000D910000}"/>
    <cellStyle name="Heading 2 2 2 3 2 2 4 3 3 3 2" xfId="37554" xr:uid="{00000000-0005-0000-0000-00000E910000}"/>
    <cellStyle name="Heading 2 2 2 3 2 2 4 3 3 4" xfId="37555" xr:uid="{00000000-0005-0000-0000-00000F910000}"/>
    <cellStyle name="Heading 2 2 2 3 2 2 4 3 4" xfId="37556" xr:uid="{00000000-0005-0000-0000-000010910000}"/>
    <cellStyle name="Heading 2 2 2 3 2 2 4 3 4 2" xfId="37557" xr:uid="{00000000-0005-0000-0000-000011910000}"/>
    <cellStyle name="Heading 2 2 2 3 2 2 4 3 4 2 2" xfId="37558" xr:uid="{00000000-0005-0000-0000-000012910000}"/>
    <cellStyle name="Heading 2 2 2 3 2 2 4 3 5" xfId="37559" xr:uid="{00000000-0005-0000-0000-000013910000}"/>
    <cellStyle name="Heading 2 2 2 3 2 2 4 3 6" xfId="37560" xr:uid="{00000000-0005-0000-0000-000014910000}"/>
    <cellStyle name="Heading 2 2 2 3 2 2 4 3 7" xfId="37561" xr:uid="{00000000-0005-0000-0000-000015910000}"/>
    <cellStyle name="Heading 2 2 2 3 2 2 4 3 8" xfId="37562" xr:uid="{00000000-0005-0000-0000-000016910000}"/>
    <cellStyle name="Heading 2 2 2 3 2 2 4 4" xfId="37563" xr:uid="{00000000-0005-0000-0000-000017910000}"/>
    <cellStyle name="Heading 2 2 2 3 2 2 4 4 2" xfId="37564" xr:uid="{00000000-0005-0000-0000-000018910000}"/>
    <cellStyle name="Heading 2 2 2 3 2 2 4 4 2 2" xfId="37565" xr:uid="{00000000-0005-0000-0000-000019910000}"/>
    <cellStyle name="Heading 2 2 2 3 2 2 4 4 2 3" xfId="37566" xr:uid="{00000000-0005-0000-0000-00001A910000}"/>
    <cellStyle name="Heading 2 2 2 3 2 2 4 4 2 3 2" xfId="37567" xr:uid="{00000000-0005-0000-0000-00001B910000}"/>
    <cellStyle name="Heading 2 2 2 3 2 2 4 4 2 4" xfId="37568" xr:uid="{00000000-0005-0000-0000-00001C910000}"/>
    <cellStyle name="Heading 2 2 2 3 2 2 4 4 3" xfId="37569" xr:uid="{00000000-0005-0000-0000-00001D910000}"/>
    <cellStyle name="Heading 2 2 2 3 2 2 4 4 3 2" xfId="37570" xr:uid="{00000000-0005-0000-0000-00001E910000}"/>
    <cellStyle name="Heading 2 2 2 3 2 2 4 4 3 2 2" xfId="37571" xr:uid="{00000000-0005-0000-0000-00001F910000}"/>
    <cellStyle name="Heading 2 2 2 3 2 2 4 4 4" xfId="37572" xr:uid="{00000000-0005-0000-0000-000020910000}"/>
    <cellStyle name="Heading 2 2 2 3 2 2 4 4 5" xfId="37573" xr:uid="{00000000-0005-0000-0000-000021910000}"/>
    <cellStyle name="Heading 2 2 2 3 2 2 4 4 6" xfId="37574" xr:uid="{00000000-0005-0000-0000-000022910000}"/>
    <cellStyle name="Heading 2 2 2 3 2 2 4 4 7" xfId="37575" xr:uid="{00000000-0005-0000-0000-000023910000}"/>
    <cellStyle name="Heading 2 2 2 3 2 2 4 5" xfId="37576" xr:uid="{00000000-0005-0000-0000-000024910000}"/>
    <cellStyle name="Heading 2 2 2 3 2 2 4 5 2" xfId="37577" xr:uid="{00000000-0005-0000-0000-000025910000}"/>
    <cellStyle name="Heading 2 2 2 3 2 2 4 5 3" xfId="37578" xr:uid="{00000000-0005-0000-0000-000026910000}"/>
    <cellStyle name="Heading 2 2 2 3 2 2 4 5 3 2" xfId="37579" xr:uid="{00000000-0005-0000-0000-000027910000}"/>
    <cellStyle name="Heading 2 2 2 3 2 2 4 6" xfId="37580" xr:uid="{00000000-0005-0000-0000-000028910000}"/>
    <cellStyle name="Heading 2 2 2 3 2 2 4 7" xfId="37581" xr:uid="{00000000-0005-0000-0000-000029910000}"/>
    <cellStyle name="Heading 2 2 2 3 2 2 4 8" xfId="37582" xr:uid="{00000000-0005-0000-0000-00002A910000}"/>
    <cellStyle name="Heading 2 2 2 3 2 2 4 9" xfId="37583" xr:uid="{00000000-0005-0000-0000-00002B910000}"/>
    <cellStyle name="Heading 2 2 2 3 2 2 5" xfId="37584" xr:uid="{00000000-0005-0000-0000-00002C910000}"/>
    <cellStyle name="Heading 2 2 2 3 2 2 5 2" xfId="37585" xr:uid="{00000000-0005-0000-0000-00002D910000}"/>
    <cellStyle name="Heading 2 2 2 3 2 2 5 2 2" xfId="37586" xr:uid="{00000000-0005-0000-0000-00002E910000}"/>
    <cellStyle name="Heading 2 2 2 3 2 2 5 2 2 2" xfId="37587" xr:uid="{00000000-0005-0000-0000-00002F910000}"/>
    <cellStyle name="Heading 2 2 2 3 2 2 5 2 2 3" xfId="37588" xr:uid="{00000000-0005-0000-0000-000030910000}"/>
    <cellStyle name="Heading 2 2 2 3 2 2 5 2 2 3 2" xfId="37589" xr:uid="{00000000-0005-0000-0000-000031910000}"/>
    <cellStyle name="Heading 2 2 2 3 2 2 5 2 2 4" xfId="37590" xr:uid="{00000000-0005-0000-0000-000032910000}"/>
    <cellStyle name="Heading 2 2 2 3 2 2 5 2 3" xfId="37591" xr:uid="{00000000-0005-0000-0000-000033910000}"/>
    <cellStyle name="Heading 2 2 2 3 2 2 5 2 3 2" xfId="37592" xr:uid="{00000000-0005-0000-0000-000034910000}"/>
    <cellStyle name="Heading 2 2 2 3 2 2 5 2 3 2 2" xfId="37593" xr:uid="{00000000-0005-0000-0000-000035910000}"/>
    <cellStyle name="Heading 2 2 2 3 2 2 5 2 4" xfId="37594" xr:uid="{00000000-0005-0000-0000-000036910000}"/>
    <cellStyle name="Heading 2 2 2 3 2 2 5 2 5" xfId="37595" xr:uid="{00000000-0005-0000-0000-000037910000}"/>
    <cellStyle name="Heading 2 2 2 3 2 2 5 2 6" xfId="37596" xr:uid="{00000000-0005-0000-0000-000038910000}"/>
    <cellStyle name="Heading 2 2 2 3 2 2 5 2 7" xfId="37597" xr:uid="{00000000-0005-0000-0000-000039910000}"/>
    <cellStyle name="Heading 2 2 2 3 2 2 5 3" xfId="37598" xr:uid="{00000000-0005-0000-0000-00003A910000}"/>
    <cellStyle name="Heading 2 2 2 3 2 2 5 3 2" xfId="37599" xr:uid="{00000000-0005-0000-0000-00003B910000}"/>
    <cellStyle name="Heading 2 2 2 3 2 2 5 3 3" xfId="37600" xr:uid="{00000000-0005-0000-0000-00003C910000}"/>
    <cellStyle name="Heading 2 2 2 3 2 2 5 3 3 2" xfId="37601" xr:uid="{00000000-0005-0000-0000-00003D910000}"/>
    <cellStyle name="Heading 2 2 2 3 2 2 5 3 4" xfId="37602" xr:uid="{00000000-0005-0000-0000-00003E910000}"/>
    <cellStyle name="Heading 2 2 2 3 2 2 5 4" xfId="37603" xr:uid="{00000000-0005-0000-0000-00003F910000}"/>
    <cellStyle name="Heading 2 2 2 3 2 2 5 4 2" xfId="37604" xr:uid="{00000000-0005-0000-0000-000040910000}"/>
    <cellStyle name="Heading 2 2 2 3 2 2 5 4 2 2" xfId="37605" xr:uid="{00000000-0005-0000-0000-000041910000}"/>
    <cellStyle name="Heading 2 2 2 3 2 2 5 5" xfId="37606" xr:uid="{00000000-0005-0000-0000-000042910000}"/>
    <cellStyle name="Heading 2 2 2 3 2 2 5 6" xfId="37607" xr:uid="{00000000-0005-0000-0000-000043910000}"/>
    <cellStyle name="Heading 2 2 2 3 2 2 5 7" xfId="37608" xr:uid="{00000000-0005-0000-0000-000044910000}"/>
    <cellStyle name="Heading 2 2 2 3 2 2 5 8" xfId="37609" xr:uid="{00000000-0005-0000-0000-000045910000}"/>
    <cellStyle name="Heading 2 2 2 3 2 2 6" xfId="37610" xr:uid="{00000000-0005-0000-0000-000046910000}"/>
    <cellStyle name="Heading 2 2 2 3 2 2 6 2" xfId="37611" xr:uid="{00000000-0005-0000-0000-000047910000}"/>
    <cellStyle name="Heading 2 2 2 3 2 2 6 2 2" xfId="37612" xr:uid="{00000000-0005-0000-0000-000048910000}"/>
    <cellStyle name="Heading 2 2 2 3 2 2 6 2 3" xfId="37613" xr:uid="{00000000-0005-0000-0000-000049910000}"/>
    <cellStyle name="Heading 2 2 2 3 2 2 6 2 3 2" xfId="37614" xr:uid="{00000000-0005-0000-0000-00004A910000}"/>
    <cellStyle name="Heading 2 2 2 3 2 2 6 2 4" xfId="37615" xr:uid="{00000000-0005-0000-0000-00004B910000}"/>
    <cellStyle name="Heading 2 2 2 3 2 2 6 3" xfId="37616" xr:uid="{00000000-0005-0000-0000-00004C910000}"/>
    <cellStyle name="Heading 2 2 2 3 2 2 6 3 2" xfId="37617" xr:uid="{00000000-0005-0000-0000-00004D910000}"/>
    <cellStyle name="Heading 2 2 2 3 2 2 6 3 2 2" xfId="37618" xr:uid="{00000000-0005-0000-0000-00004E910000}"/>
    <cellStyle name="Heading 2 2 2 3 2 2 6 4" xfId="37619" xr:uid="{00000000-0005-0000-0000-00004F910000}"/>
    <cellStyle name="Heading 2 2 2 3 2 2 6 5" xfId="37620" xr:uid="{00000000-0005-0000-0000-000050910000}"/>
    <cellStyle name="Heading 2 2 2 3 2 2 6 6" xfId="37621" xr:uid="{00000000-0005-0000-0000-000051910000}"/>
    <cellStyle name="Heading 2 2 2 3 2 2 6 7" xfId="37622" xr:uid="{00000000-0005-0000-0000-000052910000}"/>
    <cellStyle name="Heading 2 2 2 3 2 2 7" xfId="37623" xr:uid="{00000000-0005-0000-0000-000053910000}"/>
    <cellStyle name="Heading 2 2 2 3 2 2 7 2" xfId="37624" xr:uid="{00000000-0005-0000-0000-000054910000}"/>
    <cellStyle name="Heading 2 2 2 3 2 2 7 3" xfId="37625" xr:uid="{00000000-0005-0000-0000-000055910000}"/>
    <cellStyle name="Heading 2 2 2 3 2 2 7 3 2" xfId="37626" xr:uid="{00000000-0005-0000-0000-000056910000}"/>
    <cellStyle name="Heading 2 2 2 3 2 2 8" xfId="37627" xr:uid="{00000000-0005-0000-0000-000057910000}"/>
    <cellStyle name="Heading 2 2 2 3 2 3" xfId="37628" xr:uid="{00000000-0005-0000-0000-000058910000}"/>
    <cellStyle name="Heading 2 2 2 3 2 3 10" xfId="37629" xr:uid="{00000000-0005-0000-0000-000059910000}"/>
    <cellStyle name="Heading 2 2 2 3 2 3 11" xfId="37630" xr:uid="{00000000-0005-0000-0000-00005A910000}"/>
    <cellStyle name="Heading 2 2 2 3 2 3 2" xfId="37631" xr:uid="{00000000-0005-0000-0000-00005B910000}"/>
    <cellStyle name="Heading 2 2 2 3 2 3 2 2" xfId="37632" xr:uid="{00000000-0005-0000-0000-00005C910000}"/>
    <cellStyle name="Heading 2 2 2 3 2 3 2 2 2" xfId="37633" xr:uid="{00000000-0005-0000-0000-00005D910000}"/>
    <cellStyle name="Heading 2 2 2 3 2 3 2 2 2 2" xfId="37634" xr:uid="{00000000-0005-0000-0000-00005E910000}"/>
    <cellStyle name="Heading 2 2 2 3 2 3 2 2 2 2 2" xfId="37635" xr:uid="{00000000-0005-0000-0000-00005F910000}"/>
    <cellStyle name="Heading 2 2 2 3 2 3 2 2 2 2 2 2" xfId="37636" xr:uid="{00000000-0005-0000-0000-000060910000}"/>
    <cellStyle name="Heading 2 2 2 3 2 3 2 2 2 2 2 3" xfId="37637" xr:uid="{00000000-0005-0000-0000-000061910000}"/>
    <cellStyle name="Heading 2 2 2 3 2 3 2 2 2 2 2 3 2" xfId="37638" xr:uid="{00000000-0005-0000-0000-000062910000}"/>
    <cellStyle name="Heading 2 2 2 3 2 3 2 2 2 2 2 4" xfId="37639" xr:uid="{00000000-0005-0000-0000-000063910000}"/>
    <cellStyle name="Heading 2 2 2 3 2 3 2 2 2 2 3" xfId="37640" xr:uid="{00000000-0005-0000-0000-000064910000}"/>
    <cellStyle name="Heading 2 2 2 3 2 3 2 2 2 2 3 2" xfId="37641" xr:uid="{00000000-0005-0000-0000-000065910000}"/>
    <cellStyle name="Heading 2 2 2 3 2 3 2 2 2 2 3 2 2" xfId="37642" xr:uid="{00000000-0005-0000-0000-000066910000}"/>
    <cellStyle name="Heading 2 2 2 3 2 3 2 2 2 2 4" xfId="37643" xr:uid="{00000000-0005-0000-0000-000067910000}"/>
    <cellStyle name="Heading 2 2 2 3 2 3 2 2 2 2 5" xfId="37644" xr:uid="{00000000-0005-0000-0000-000068910000}"/>
    <cellStyle name="Heading 2 2 2 3 2 3 2 2 2 2 6" xfId="37645" xr:uid="{00000000-0005-0000-0000-000069910000}"/>
    <cellStyle name="Heading 2 2 2 3 2 3 2 2 2 2 7" xfId="37646" xr:uid="{00000000-0005-0000-0000-00006A910000}"/>
    <cellStyle name="Heading 2 2 2 3 2 3 2 2 2 3" xfId="37647" xr:uid="{00000000-0005-0000-0000-00006B910000}"/>
    <cellStyle name="Heading 2 2 2 3 2 3 2 2 2 3 2" xfId="37648" xr:uid="{00000000-0005-0000-0000-00006C910000}"/>
    <cellStyle name="Heading 2 2 2 3 2 3 2 2 2 3 3" xfId="37649" xr:uid="{00000000-0005-0000-0000-00006D910000}"/>
    <cellStyle name="Heading 2 2 2 3 2 3 2 2 2 3 3 2" xfId="37650" xr:uid="{00000000-0005-0000-0000-00006E910000}"/>
    <cellStyle name="Heading 2 2 2 3 2 3 2 2 2 3 4" xfId="37651" xr:uid="{00000000-0005-0000-0000-00006F910000}"/>
    <cellStyle name="Heading 2 2 2 3 2 3 2 2 2 4" xfId="37652" xr:uid="{00000000-0005-0000-0000-000070910000}"/>
    <cellStyle name="Heading 2 2 2 3 2 3 2 2 2 4 2" xfId="37653" xr:uid="{00000000-0005-0000-0000-000071910000}"/>
    <cellStyle name="Heading 2 2 2 3 2 3 2 2 2 4 2 2" xfId="37654" xr:uid="{00000000-0005-0000-0000-000072910000}"/>
    <cellStyle name="Heading 2 2 2 3 2 3 2 2 2 5" xfId="37655" xr:uid="{00000000-0005-0000-0000-000073910000}"/>
    <cellStyle name="Heading 2 2 2 3 2 3 2 2 2 6" xfId="37656" xr:uid="{00000000-0005-0000-0000-000074910000}"/>
    <cellStyle name="Heading 2 2 2 3 2 3 2 2 2 7" xfId="37657" xr:uid="{00000000-0005-0000-0000-000075910000}"/>
    <cellStyle name="Heading 2 2 2 3 2 3 2 2 2 8" xfId="37658" xr:uid="{00000000-0005-0000-0000-000076910000}"/>
    <cellStyle name="Heading 2 2 2 3 2 3 2 2 3" xfId="37659" xr:uid="{00000000-0005-0000-0000-000077910000}"/>
    <cellStyle name="Heading 2 2 2 3 2 3 2 2 3 2" xfId="37660" xr:uid="{00000000-0005-0000-0000-000078910000}"/>
    <cellStyle name="Heading 2 2 2 3 2 3 2 2 3 2 2" xfId="37661" xr:uid="{00000000-0005-0000-0000-000079910000}"/>
    <cellStyle name="Heading 2 2 2 3 2 3 2 2 3 2 3" xfId="37662" xr:uid="{00000000-0005-0000-0000-00007A910000}"/>
    <cellStyle name="Heading 2 2 2 3 2 3 2 2 3 2 3 2" xfId="37663" xr:uid="{00000000-0005-0000-0000-00007B910000}"/>
    <cellStyle name="Heading 2 2 2 3 2 3 2 2 3 2 4" xfId="37664" xr:uid="{00000000-0005-0000-0000-00007C910000}"/>
    <cellStyle name="Heading 2 2 2 3 2 3 2 2 3 3" xfId="37665" xr:uid="{00000000-0005-0000-0000-00007D910000}"/>
    <cellStyle name="Heading 2 2 2 3 2 3 2 2 3 3 2" xfId="37666" xr:uid="{00000000-0005-0000-0000-00007E910000}"/>
    <cellStyle name="Heading 2 2 2 3 2 3 2 2 3 3 2 2" xfId="37667" xr:uid="{00000000-0005-0000-0000-00007F910000}"/>
    <cellStyle name="Heading 2 2 2 3 2 3 2 2 3 4" xfId="37668" xr:uid="{00000000-0005-0000-0000-000080910000}"/>
    <cellStyle name="Heading 2 2 2 3 2 3 2 2 3 5" xfId="37669" xr:uid="{00000000-0005-0000-0000-000081910000}"/>
    <cellStyle name="Heading 2 2 2 3 2 3 2 2 3 6" xfId="37670" xr:uid="{00000000-0005-0000-0000-000082910000}"/>
    <cellStyle name="Heading 2 2 2 3 2 3 2 2 3 7" xfId="37671" xr:uid="{00000000-0005-0000-0000-000083910000}"/>
    <cellStyle name="Heading 2 2 2 3 2 3 2 2 4" xfId="37672" xr:uid="{00000000-0005-0000-0000-000084910000}"/>
    <cellStyle name="Heading 2 2 2 3 2 3 2 2 4 2" xfId="37673" xr:uid="{00000000-0005-0000-0000-000085910000}"/>
    <cellStyle name="Heading 2 2 2 3 2 3 2 2 4 3" xfId="37674" xr:uid="{00000000-0005-0000-0000-000086910000}"/>
    <cellStyle name="Heading 2 2 2 3 2 3 2 2 4 3 2" xfId="37675" xr:uid="{00000000-0005-0000-0000-000087910000}"/>
    <cellStyle name="Heading 2 2 2 3 2 3 2 2 5" xfId="37676" xr:uid="{00000000-0005-0000-0000-000088910000}"/>
    <cellStyle name="Heading 2 2 2 3 2 3 2 3" xfId="37677" xr:uid="{00000000-0005-0000-0000-000089910000}"/>
    <cellStyle name="Heading 2 2 2 3 2 3 2 3 2" xfId="37678" xr:uid="{00000000-0005-0000-0000-00008A910000}"/>
    <cellStyle name="Heading 2 2 2 3 2 3 2 3 2 2" xfId="37679" xr:uid="{00000000-0005-0000-0000-00008B910000}"/>
    <cellStyle name="Heading 2 2 2 3 2 3 2 3 2 2 2" xfId="37680" xr:uid="{00000000-0005-0000-0000-00008C910000}"/>
    <cellStyle name="Heading 2 2 2 3 2 3 2 3 2 2 3" xfId="37681" xr:uid="{00000000-0005-0000-0000-00008D910000}"/>
    <cellStyle name="Heading 2 2 2 3 2 3 2 3 2 2 3 2" xfId="37682" xr:uid="{00000000-0005-0000-0000-00008E910000}"/>
    <cellStyle name="Heading 2 2 2 3 2 3 2 3 2 2 4" xfId="37683" xr:uid="{00000000-0005-0000-0000-00008F910000}"/>
    <cellStyle name="Heading 2 2 2 3 2 3 2 3 2 3" xfId="37684" xr:uid="{00000000-0005-0000-0000-000090910000}"/>
    <cellStyle name="Heading 2 2 2 3 2 3 2 3 2 3 2" xfId="37685" xr:uid="{00000000-0005-0000-0000-000091910000}"/>
    <cellStyle name="Heading 2 2 2 3 2 3 2 3 2 3 2 2" xfId="37686" xr:uid="{00000000-0005-0000-0000-000092910000}"/>
    <cellStyle name="Heading 2 2 2 3 2 3 2 3 2 4" xfId="37687" xr:uid="{00000000-0005-0000-0000-000093910000}"/>
    <cellStyle name="Heading 2 2 2 3 2 3 2 3 2 5" xfId="37688" xr:uid="{00000000-0005-0000-0000-000094910000}"/>
    <cellStyle name="Heading 2 2 2 3 2 3 2 3 2 6" xfId="37689" xr:uid="{00000000-0005-0000-0000-000095910000}"/>
    <cellStyle name="Heading 2 2 2 3 2 3 2 3 2 7" xfId="37690" xr:uid="{00000000-0005-0000-0000-000096910000}"/>
    <cellStyle name="Heading 2 2 2 3 2 3 2 3 3" xfId="37691" xr:uid="{00000000-0005-0000-0000-000097910000}"/>
    <cellStyle name="Heading 2 2 2 3 2 3 2 3 3 2" xfId="37692" xr:uid="{00000000-0005-0000-0000-000098910000}"/>
    <cellStyle name="Heading 2 2 2 3 2 3 2 3 3 3" xfId="37693" xr:uid="{00000000-0005-0000-0000-000099910000}"/>
    <cellStyle name="Heading 2 2 2 3 2 3 2 3 3 3 2" xfId="37694" xr:uid="{00000000-0005-0000-0000-00009A910000}"/>
    <cellStyle name="Heading 2 2 2 3 2 3 2 3 3 4" xfId="37695" xr:uid="{00000000-0005-0000-0000-00009B910000}"/>
    <cellStyle name="Heading 2 2 2 3 2 3 2 3 4" xfId="37696" xr:uid="{00000000-0005-0000-0000-00009C910000}"/>
    <cellStyle name="Heading 2 2 2 3 2 3 2 3 4 2" xfId="37697" xr:uid="{00000000-0005-0000-0000-00009D910000}"/>
    <cellStyle name="Heading 2 2 2 3 2 3 2 3 4 2 2" xfId="37698" xr:uid="{00000000-0005-0000-0000-00009E910000}"/>
    <cellStyle name="Heading 2 2 2 3 2 3 2 3 5" xfId="37699" xr:uid="{00000000-0005-0000-0000-00009F910000}"/>
    <cellStyle name="Heading 2 2 2 3 2 3 2 3 6" xfId="37700" xr:uid="{00000000-0005-0000-0000-0000A0910000}"/>
    <cellStyle name="Heading 2 2 2 3 2 3 2 3 7" xfId="37701" xr:uid="{00000000-0005-0000-0000-0000A1910000}"/>
    <cellStyle name="Heading 2 2 2 3 2 3 2 3 8" xfId="37702" xr:uid="{00000000-0005-0000-0000-0000A2910000}"/>
    <cellStyle name="Heading 2 2 2 3 2 3 2 4" xfId="37703" xr:uid="{00000000-0005-0000-0000-0000A3910000}"/>
    <cellStyle name="Heading 2 2 2 3 2 3 2 4 2" xfId="37704" xr:uid="{00000000-0005-0000-0000-0000A4910000}"/>
    <cellStyle name="Heading 2 2 2 3 2 3 2 4 2 2" xfId="37705" xr:uid="{00000000-0005-0000-0000-0000A5910000}"/>
    <cellStyle name="Heading 2 2 2 3 2 3 2 4 2 3" xfId="37706" xr:uid="{00000000-0005-0000-0000-0000A6910000}"/>
    <cellStyle name="Heading 2 2 2 3 2 3 2 4 2 3 2" xfId="37707" xr:uid="{00000000-0005-0000-0000-0000A7910000}"/>
    <cellStyle name="Heading 2 2 2 3 2 3 2 4 2 4" xfId="37708" xr:uid="{00000000-0005-0000-0000-0000A8910000}"/>
    <cellStyle name="Heading 2 2 2 3 2 3 2 4 3" xfId="37709" xr:uid="{00000000-0005-0000-0000-0000A9910000}"/>
    <cellStyle name="Heading 2 2 2 3 2 3 2 4 3 2" xfId="37710" xr:uid="{00000000-0005-0000-0000-0000AA910000}"/>
    <cellStyle name="Heading 2 2 2 3 2 3 2 4 3 2 2" xfId="37711" xr:uid="{00000000-0005-0000-0000-0000AB910000}"/>
    <cellStyle name="Heading 2 2 2 3 2 3 2 4 4" xfId="37712" xr:uid="{00000000-0005-0000-0000-0000AC910000}"/>
    <cellStyle name="Heading 2 2 2 3 2 3 2 4 5" xfId="37713" xr:uid="{00000000-0005-0000-0000-0000AD910000}"/>
    <cellStyle name="Heading 2 2 2 3 2 3 2 4 6" xfId="37714" xr:uid="{00000000-0005-0000-0000-0000AE910000}"/>
    <cellStyle name="Heading 2 2 2 3 2 3 2 4 7" xfId="37715" xr:uid="{00000000-0005-0000-0000-0000AF910000}"/>
    <cellStyle name="Heading 2 2 2 3 2 3 2 5" xfId="37716" xr:uid="{00000000-0005-0000-0000-0000B0910000}"/>
    <cellStyle name="Heading 2 2 2 3 2 3 2 5 2" xfId="37717" xr:uid="{00000000-0005-0000-0000-0000B1910000}"/>
    <cellStyle name="Heading 2 2 2 3 2 3 2 5 3" xfId="37718" xr:uid="{00000000-0005-0000-0000-0000B2910000}"/>
    <cellStyle name="Heading 2 2 2 3 2 3 2 5 3 2" xfId="37719" xr:uid="{00000000-0005-0000-0000-0000B3910000}"/>
    <cellStyle name="Heading 2 2 2 3 2 3 2 6" xfId="37720" xr:uid="{00000000-0005-0000-0000-0000B4910000}"/>
    <cellStyle name="Heading 2 2 2 3 2 3 2 7" xfId="37721" xr:uid="{00000000-0005-0000-0000-0000B5910000}"/>
    <cellStyle name="Heading 2 2 2 3 2 3 2 8" xfId="37722" xr:uid="{00000000-0005-0000-0000-0000B6910000}"/>
    <cellStyle name="Heading 2 2 2 3 2 3 2 9" xfId="37723" xr:uid="{00000000-0005-0000-0000-0000B7910000}"/>
    <cellStyle name="Heading 2 2 2 3 2 3 3" xfId="37724" xr:uid="{00000000-0005-0000-0000-0000B8910000}"/>
    <cellStyle name="Heading 2 2 2 3 2 3 3 2" xfId="37725" xr:uid="{00000000-0005-0000-0000-0000B9910000}"/>
    <cellStyle name="Heading 2 2 2 3 2 3 3 2 2" xfId="37726" xr:uid="{00000000-0005-0000-0000-0000BA910000}"/>
    <cellStyle name="Heading 2 2 2 3 2 3 3 2 2 2" xfId="37727" xr:uid="{00000000-0005-0000-0000-0000BB910000}"/>
    <cellStyle name="Heading 2 2 2 3 2 3 3 2 2 2 2" xfId="37728" xr:uid="{00000000-0005-0000-0000-0000BC910000}"/>
    <cellStyle name="Heading 2 2 2 3 2 3 3 2 2 2 3" xfId="37729" xr:uid="{00000000-0005-0000-0000-0000BD910000}"/>
    <cellStyle name="Heading 2 2 2 3 2 3 3 2 2 2 3 2" xfId="37730" xr:uid="{00000000-0005-0000-0000-0000BE910000}"/>
    <cellStyle name="Heading 2 2 2 3 2 3 3 2 2 2 4" xfId="37731" xr:uid="{00000000-0005-0000-0000-0000BF910000}"/>
    <cellStyle name="Heading 2 2 2 3 2 3 3 2 2 3" xfId="37732" xr:uid="{00000000-0005-0000-0000-0000C0910000}"/>
    <cellStyle name="Heading 2 2 2 3 2 3 3 2 2 3 2" xfId="37733" xr:uid="{00000000-0005-0000-0000-0000C1910000}"/>
    <cellStyle name="Heading 2 2 2 3 2 3 3 2 2 3 2 2" xfId="37734" xr:uid="{00000000-0005-0000-0000-0000C2910000}"/>
    <cellStyle name="Heading 2 2 2 3 2 3 3 2 2 4" xfId="37735" xr:uid="{00000000-0005-0000-0000-0000C3910000}"/>
    <cellStyle name="Heading 2 2 2 3 2 3 3 2 2 5" xfId="37736" xr:uid="{00000000-0005-0000-0000-0000C4910000}"/>
    <cellStyle name="Heading 2 2 2 3 2 3 3 2 2 6" xfId="37737" xr:uid="{00000000-0005-0000-0000-0000C5910000}"/>
    <cellStyle name="Heading 2 2 2 3 2 3 3 2 2 7" xfId="37738" xr:uid="{00000000-0005-0000-0000-0000C6910000}"/>
    <cellStyle name="Heading 2 2 2 3 2 3 3 2 3" xfId="37739" xr:uid="{00000000-0005-0000-0000-0000C7910000}"/>
    <cellStyle name="Heading 2 2 2 3 2 3 3 2 3 2" xfId="37740" xr:uid="{00000000-0005-0000-0000-0000C8910000}"/>
    <cellStyle name="Heading 2 2 2 3 2 3 3 2 3 3" xfId="37741" xr:uid="{00000000-0005-0000-0000-0000C9910000}"/>
    <cellStyle name="Heading 2 2 2 3 2 3 3 2 3 3 2" xfId="37742" xr:uid="{00000000-0005-0000-0000-0000CA910000}"/>
    <cellStyle name="Heading 2 2 2 3 2 3 3 2 3 4" xfId="37743" xr:uid="{00000000-0005-0000-0000-0000CB910000}"/>
    <cellStyle name="Heading 2 2 2 3 2 3 3 2 4" xfId="37744" xr:uid="{00000000-0005-0000-0000-0000CC910000}"/>
    <cellStyle name="Heading 2 2 2 3 2 3 3 2 4 2" xfId="37745" xr:uid="{00000000-0005-0000-0000-0000CD910000}"/>
    <cellStyle name="Heading 2 2 2 3 2 3 3 2 4 2 2" xfId="37746" xr:uid="{00000000-0005-0000-0000-0000CE910000}"/>
    <cellStyle name="Heading 2 2 2 3 2 3 3 2 5" xfId="37747" xr:uid="{00000000-0005-0000-0000-0000CF910000}"/>
    <cellStyle name="Heading 2 2 2 3 2 3 3 2 6" xfId="37748" xr:uid="{00000000-0005-0000-0000-0000D0910000}"/>
    <cellStyle name="Heading 2 2 2 3 2 3 3 2 7" xfId="37749" xr:uid="{00000000-0005-0000-0000-0000D1910000}"/>
    <cellStyle name="Heading 2 2 2 3 2 3 3 2 8" xfId="37750" xr:uid="{00000000-0005-0000-0000-0000D2910000}"/>
    <cellStyle name="Heading 2 2 2 3 2 3 3 3" xfId="37751" xr:uid="{00000000-0005-0000-0000-0000D3910000}"/>
    <cellStyle name="Heading 2 2 2 3 2 3 3 3 2" xfId="37752" xr:uid="{00000000-0005-0000-0000-0000D4910000}"/>
    <cellStyle name="Heading 2 2 2 3 2 3 3 3 2 2" xfId="37753" xr:uid="{00000000-0005-0000-0000-0000D5910000}"/>
    <cellStyle name="Heading 2 2 2 3 2 3 3 3 2 3" xfId="37754" xr:uid="{00000000-0005-0000-0000-0000D6910000}"/>
    <cellStyle name="Heading 2 2 2 3 2 3 3 3 2 3 2" xfId="37755" xr:uid="{00000000-0005-0000-0000-0000D7910000}"/>
    <cellStyle name="Heading 2 2 2 3 2 3 3 3 2 4" xfId="37756" xr:uid="{00000000-0005-0000-0000-0000D8910000}"/>
    <cellStyle name="Heading 2 2 2 3 2 3 3 3 3" xfId="37757" xr:uid="{00000000-0005-0000-0000-0000D9910000}"/>
    <cellStyle name="Heading 2 2 2 3 2 3 3 3 3 2" xfId="37758" xr:uid="{00000000-0005-0000-0000-0000DA910000}"/>
    <cellStyle name="Heading 2 2 2 3 2 3 3 3 3 2 2" xfId="37759" xr:uid="{00000000-0005-0000-0000-0000DB910000}"/>
    <cellStyle name="Heading 2 2 2 3 2 3 3 3 4" xfId="37760" xr:uid="{00000000-0005-0000-0000-0000DC910000}"/>
    <cellStyle name="Heading 2 2 2 3 2 3 3 3 5" xfId="37761" xr:uid="{00000000-0005-0000-0000-0000DD910000}"/>
    <cellStyle name="Heading 2 2 2 3 2 3 3 3 6" xfId="37762" xr:uid="{00000000-0005-0000-0000-0000DE910000}"/>
    <cellStyle name="Heading 2 2 2 3 2 3 3 3 7" xfId="37763" xr:uid="{00000000-0005-0000-0000-0000DF910000}"/>
    <cellStyle name="Heading 2 2 2 3 2 3 3 4" xfId="37764" xr:uid="{00000000-0005-0000-0000-0000E0910000}"/>
    <cellStyle name="Heading 2 2 2 3 2 3 3 4 2" xfId="37765" xr:uid="{00000000-0005-0000-0000-0000E1910000}"/>
    <cellStyle name="Heading 2 2 2 3 2 3 3 4 3" xfId="37766" xr:uid="{00000000-0005-0000-0000-0000E2910000}"/>
    <cellStyle name="Heading 2 2 2 3 2 3 3 4 3 2" xfId="37767" xr:uid="{00000000-0005-0000-0000-0000E3910000}"/>
    <cellStyle name="Heading 2 2 2 3 2 3 3 5" xfId="37768" xr:uid="{00000000-0005-0000-0000-0000E4910000}"/>
    <cellStyle name="Heading 2 2 2 3 2 3 4" xfId="37769" xr:uid="{00000000-0005-0000-0000-0000E5910000}"/>
    <cellStyle name="Heading 2 2 2 3 2 3 4 2" xfId="37770" xr:uid="{00000000-0005-0000-0000-0000E6910000}"/>
    <cellStyle name="Heading 2 2 2 3 2 3 4 2 2" xfId="37771" xr:uid="{00000000-0005-0000-0000-0000E7910000}"/>
    <cellStyle name="Heading 2 2 2 3 2 3 4 2 2 2" xfId="37772" xr:uid="{00000000-0005-0000-0000-0000E8910000}"/>
    <cellStyle name="Heading 2 2 2 3 2 3 4 2 2 2 2" xfId="37773" xr:uid="{00000000-0005-0000-0000-0000E9910000}"/>
    <cellStyle name="Heading 2 2 2 3 2 3 4 2 2 2 2 2" xfId="37774" xr:uid="{00000000-0005-0000-0000-0000EA910000}"/>
    <cellStyle name="Heading 2 2 2 3 2 3 4 2 2 2 2 3" xfId="37775" xr:uid="{00000000-0005-0000-0000-0000EB910000}"/>
    <cellStyle name="Heading 2 2 2 3 2 3 4 2 2 2 2 3 2" xfId="37776" xr:uid="{00000000-0005-0000-0000-0000EC910000}"/>
    <cellStyle name="Heading 2 2 2 3 2 3 4 2 2 2 2 4" xfId="37777" xr:uid="{00000000-0005-0000-0000-0000ED910000}"/>
    <cellStyle name="Heading 2 2 2 3 2 3 4 2 2 2 3" xfId="37778" xr:uid="{00000000-0005-0000-0000-0000EE910000}"/>
    <cellStyle name="Heading 2 2 2 3 2 3 4 2 2 2 3 2" xfId="37779" xr:uid="{00000000-0005-0000-0000-0000EF910000}"/>
    <cellStyle name="Heading 2 2 2 3 2 3 4 2 2 2 3 2 2" xfId="37780" xr:uid="{00000000-0005-0000-0000-0000F0910000}"/>
    <cellStyle name="Heading 2 2 2 3 2 3 4 2 2 2 4" xfId="37781" xr:uid="{00000000-0005-0000-0000-0000F1910000}"/>
    <cellStyle name="Heading 2 2 2 3 2 3 4 2 2 2 5" xfId="37782" xr:uid="{00000000-0005-0000-0000-0000F2910000}"/>
    <cellStyle name="Heading 2 2 2 3 2 3 4 2 2 2 6" xfId="37783" xr:uid="{00000000-0005-0000-0000-0000F3910000}"/>
    <cellStyle name="Heading 2 2 2 3 2 3 4 2 2 2 7" xfId="37784" xr:uid="{00000000-0005-0000-0000-0000F4910000}"/>
    <cellStyle name="Heading 2 2 2 3 2 3 4 2 2 3" xfId="37785" xr:uid="{00000000-0005-0000-0000-0000F5910000}"/>
    <cellStyle name="Heading 2 2 2 3 2 3 4 2 2 3 2" xfId="37786" xr:uid="{00000000-0005-0000-0000-0000F6910000}"/>
    <cellStyle name="Heading 2 2 2 3 2 3 4 2 2 3 3" xfId="37787" xr:uid="{00000000-0005-0000-0000-0000F7910000}"/>
    <cellStyle name="Heading 2 2 2 3 2 3 4 2 2 3 3 2" xfId="37788" xr:uid="{00000000-0005-0000-0000-0000F8910000}"/>
    <cellStyle name="Heading 2 2 2 3 2 3 4 2 2 3 4" xfId="37789" xr:uid="{00000000-0005-0000-0000-0000F9910000}"/>
    <cellStyle name="Heading 2 2 2 3 2 3 4 2 2 4" xfId="37790" xr:uid="{00000000-0005-0000-0000-0000FA910000}"/>
    <cellStyle name="Heading 2 2 2 3 2 3 4 2 2 4 2" xfId="37791" xr:uid="{00000000-0005-0000-0000-0000FB910000}"/>
    <cellStyle name="Heading 2 2 2 3 2 3 4 2 2 4 2 2" xfId="37792" xr:uid="{00000000-0005-0000-0000-0000FC910000}"/>
    <cellStyle name="Heading 2 2 2 3 2 3 4 2 2 5" xfId="37793" xr:uid="{00000000-0005-0000-0000-0000FD910000}"/>
    <cellStyle name="Heading 2 2 2 3 2 3 4 2 2 6" xfId="37794" xr:uid="{00000000-0005-0000-0000-0000FE910000}"/>
    <cellStyle name="Heading 2 2 2 3 2 3 4 2 2 7" xfId="37795" xr:uid="{00000000-0005-0000-0000-0000FF910000}"/>
    <cellStyle name="Heading 2 2 2 3 2 3 4 2 2 8" xfId="37796" xr:uid="{00000000-0005-0000-0000-000000920000}"/>
    <cellStyle name="Heading 2 2 2 3 2 3 4 2 3" xfId="37797" xr:uid="{00000000-0005-0000-0000-000001920000}"/>
    <cellStyle name="Heading 2 2 2 3 2 3 4 2 3 2" xfId="37798" xr:uid="{00000000-0005-0000-0000-000002920000}"/>
    <cellStyle name="Heading 2 2 2 3 2 3 4 2 3 2 2" xfId="37799" xr:uid="{00000000-0005-0000-0000-000003920000}"/>
    <cellStyle name="Heading 2 2 2 3 2 3 4 2 3 2 3" xfId="37800" xr:uid="{00000000-0005-0000-0000-000004920000}"/>
    <cellStyle name="Heading 2 2 2 3 2 3 4 2 3 2 3 2" xfId="37801" xr:uid="{00000000-0005-0000-0000-000005920000}"/>
    <cellStyle name="Heading 2 2 2 3 2 3 4 2 3 2 4" xfId="37802" xr:uid="{00000000-0005-0000-0000-000006920000}"/>
    <cellStyle name="Heading 2 2 2 3 2 3 4 2 3 3" xfId="37803" xr:uid="{00000000-0005-0000-0000-000007920000}"/>
    <cellStyle name="Heading 2 2 2 3 2 3 4 2 3 3 2" xfId="37804" xr:uid="{00000000-0005-0000-0000-000008920000}"/>
    <cellStyle name="Heading 2 2 2 3 2 3 4 2 3 3 2 2" xfId="37805" xr:uid="{00000000-0005-0000-0000-000009920000}"/>
    <cellStyle name="Heading 2 2 2 3 2 3 4 2 3 4" xfId="37806" xr:uid="{00000000-0005-0000-0000-00000A920000}"/>
    <cellStyle name="Heading 2 2 2 3 2 3 4 2 3 5" xfId="37807" xr:uid="{00000000-0005-0000-0000-00000B920000}"/>
    <cellStyle name="Heading 2 2 2 3 2 3 4 2 3 6" xfId="37808" xr:uid="{00000000-0005-0000-0000-00000C920000}"/>
    <cellStyle name="Heading 2 2 2 3 2 3 4 2 3 7" xfId="37809" xr:uid="{00000000-0005-0000-0000-00000D920000}"/>
    <cellStyle name="Heading 2 2 2 3 2 3 4 2 4" xfId="37810" xr:uid="{00000000-0005-0000-0000-00000E920000}"/>
    <cellStyle name="Heading 2 2 2 3 2 3 4 2 4 2" xfId="37811" xr:uid="{00000000-0005-0000-0000-00000F920000}"/>
    <cellStyle name="Heading 2 2 2 3 2 3 4 2 4 3" xfId="37812" xr:uid="{00000000-0005-0000-0000-000010920000}"/>
    <cellStyle name="Heading 2 2 2 3 2 3 4 2 4 3 2" xfId="37813" xr:uid="{00000000-0005-0000-0000-000011920000}"/>
    <cellStyle name="Heading 2 2 2 3 2 3 4 2 5" xfId="37814" xr:uid="{00000000-0005-0000-0000-000012920000}"/>
    <cellStyle name="Heading 2 2 2 3 2 3 4 3" xfId="37815" xr:uid="{00000000-0005-0000-0000-000013920000}"/>
    <cellStyle name="Heading 2 2 2 3 2 3 4 3 2" xfId="37816" xr:uid="{00000000-0005-0000-0000-000014920000}"/>
    <cellStyle name="Heading 2 2 2 3 2 3 4 3 2 2" xfId="37817" xr:uid="{00000000-0005-0000-0000-000015920000}"/>
    <cellStyle name="Heading 2 2 2 3 2 3 4 3 2 2 2" xfId="37818" xr:uid="{00000000-0005-0000-0000-000016920000}"/>
    <cellStyle name="Heading 2 2 2 3 2 3 4 3 2 2 3" xfId="37819" xr:uid="{00000000-0005-0000-0000-000017920000}"/>
    <cellStyle name="Heading 2 2 2 3 2 3 4 3 2 2 3 2" xfId="37820" xr:uid="{00000000-0005-0000-0000-000018920000}"/>
    <cellStyle name="Heading 2 2 2 3 2 3 4 3 2 2 4" xfId="37821" xr:uid="{00000000-0005-0000-0000-000019920000}"/>
    <cellStyle name="Heading 2 2 2 3 2 3 4 3 2 3" xfId="37822" xr:uid="{00000000-0005-0000-0000-00001A920000}"/>
    <cellStyle name="Heading 2 2 2 3 2 3 4 3 2 3 2" xfId="37823" xr:uid="{00000000-0005-0000-0000-00001B920000}"/>
    <cellStyle name="Heading 2 2 2 3 2 3 4 3 2 3 2 2" xfId="37824" xr:uid="{00000000-0005-0000-0000-00001C920000}"/>
    <cellStyle name="Heading 2 2 2 3 2 3 4 3 2 4" xfId="37825" xr:uid="{00000000-0005-0000-0000-00001D920000}"/>
    <cellStyle name="Heading 2 2 2 3 2 3 4 3 2 5" xfId="37826" xr:uid="{00000000-0005-0000-0000-00001E920000}"/>
    <cellStyle name="Heading 2 2 2 3 2 3 4 3 2 6" xfId="37827" xr:uid="{00000000-0005-0000-0000-00001F920000}"/>
    <cellStyle name="Heading 2 2 2 3 2 3 4 3 2 7" xfId="37828" xr:uid="{00000000-0005-0000-0000-000020920000}"/>
    <cellStyle name="Heading 2 2 2 3 2 3 4 3 3" xfId="37829" xr:uid="{00000000-0005-0000-0000-000021920000}"/>
    <cellStyle name="Heading 2 2 2 3 2 3 4 3 3 2" xfId="37830" xr:uid="{00000000-0005-0000-0000-000022920000}"/>
    <cellStyle name="Heading 2 2 2 3 2 3 4 3 3 3" xfId="37831" xr:uid="{00000000-0005-0000-0000-000023920000}"/>
    <cellStyle name="Heading 2 2 2 3 2 3 4 3 3 3 2" xfId="37832" xr:uid="{00000000-0005-0000-0000-000024920000}"/>
    <cellStyle name="Heading 2 2 2 3 2 3 4 3 3 4" xfId="37833" xr:uid="{00000000-0005-0000-0000-000025920000}"/>
    <cellStyle name="Heading 2 2 2 3 2 3 4 3 4" xfId="37834" xr:uid="{00000000-0005-0000-0000-000026920000}"/>
    <cellStyle name="Heading 2 2 2 3 2 3 4 3 4 2" xfId="37835" xr:uid="{00000000-0005-0000-0000-000027920000}"/>
    <cellStyle name="Heading 2 2 2 3 2 3 4 3 4 2 2" xfId="37836" xr:uid="{00000000-0005-0000-0000-000028920000}"/>
    <cellStyle name="Heading 2 2 2 3 2 3 4 3 5" xfId="37837" xr:uid="{00000000-0005-0000-0000-000029920000}"/>
    <cellStyle name="Heading 2 2 2 3 2 3 4 3 6" xfId="37838" xr:uid="{00000000-0005-0000-0000-00002A920000}"/>
    <cellStyle name="Heading 2 2 2 3 2 3 4 3 7" xfId="37839" xr:uid="{00000000-0005-0000-0000-00002B920000}"/>
    <cellStyle name="Heading 2 2 2 3 2 3 4 3 8" xfId="37840" xr:uid="{00000000-0005-0000-0000-00002C920000}"/>
    <cellStyle name="Heading 2 2 2 3 2 3 4 4" xfId="37841" xr:uid="{00000000-0005-0000-0000-00002D920000}"/>
    <cellStyle name="Heading 2 2 2 3 2 3 4 4 2" xfId="37842" xr:uid="{00000000-0005-0000-0000-00002E920000}"/>
    <cellStyle name="Heading 2 2 2 3 2 3 4 4 2 2" xfId="37843" xr:uid="{00000000-0005-0000-0000-00002F920000}"/>
    <cellStyle name="Heading 2 2 2 3 2 3 4 4 2 3" xfId="37844" xr:uid="{00000000-0005-0000-0000-000030920000}"/>
    <cellStyle name="Heading 2 2 2 3 2 3 4 4 2 3 2" xfId="37845" xr:uid="{00000000-0005-0000-0000-000031920000}"/>
    <cellStyle name="Heading 2 2 2 3 2 3 4 4 2 4" xfId="37846" xr:uid="{00000000-0005-0000-0000-000032920000}"/>
    <cellStyle name="Heading 2 2 2 3 2 3 4 4 3" xfId="37847" xr:uid="{00000000-0005-0000-0000-000033920000}"/>
    <cellStyle name="Heading 2 2 2 3 2 3 4 4 3 2" xfId="37848" xr:uid="{00000000-0005-0000-0000-000034920000}"/>
    <cellStyle name="Heading 2 2 2 3 2 3 4 4 3 2 2" xfId="37849" xr:uid="{00000000-0005-0000-0000-000035920000}"/>
    <cellStyle name="Heading 2 2 2 3 2 3 4 4 4" xfId="37850" xr:uid="{00000000-0005-0000-0000-000036920000}"/>
    <cellStyle name="Heading 2 2 2 3 2 3 4 4 5" xfId="37851" xr:uid="{00000000-0005-0000-0000-000037920000}"/>
    <cellStyle name="Heading 2 2 2 3 2 3 4 4 6" xfId="37852" xr:uid="{00000000-0005-0000-0000-000038920000}"/>
    <cellStyle name="Heading 2 2 2 3 2 3 4 4 7" xfId="37853" xr:uid="{00000000-0005-0000-0000-000039920000}"/>
    <cellStyle name="Heading 2 2 2 3 2 3 4 5" xfId="37854" xr:uid="{00000000-0005-0000-0000-00003A920000}"/>
    <cellStyle name="Heading 2 2 2 3 2 3 4 5 2" xfId="37855" xr:uid="{00000000-0005-0000-0000-00003B920000}"/>
    <cellStyle name="Heading 2 2 2 3 2 3 4 5 3" xfId="37856" xr:uid="{00000000-0005-0000-0000-00003C920000}"/>
    <cellStyle name="Heading 2 2 2 3 2 3 4 5 3 2" xfId="37857" xr:uid="{00000000-0005-0000-0000-00003D920000}"/>
    <cellStyle name="Heading 2 2 2 3 2 3 4 6" xfId="37858" xr:uid="{00000000-0005-0000-0000-00003E920000}"/>
    <cellStyle name="Heading 2 2 2 3 2 3 4 7" xfId="37859" xr:uid="{00000000-0005-0000-0000-00003F920000}"/>
    <cellStyle name="Heading 2 2 2 3 2 3 4 8" xfId="37860" xr:uid="{00000000-0005-0000-0000-000040920000}"/>
    <cellStyle name="Heading 2 2 2 3 2 3 4 9" xfId="37861" xr:uid="{00000000-0005-0000-0000-000041920000}"/>
    <cellStyle name="Heading 2 2 2 3 2 3 5" xfId="37862" xr:uid="{00000000-0005-0000-0000-000042920000}"/>
    <cellStyle name="Heading 2 2 2 3 2 3 5 2" xfId="37863" xr:uid="{00000000-0005-0000-0000-000043920000}"/>
    <cellStyle name="Heading 2 2 2 3 2 3 5 2 2" xfId="37864" xr:uid="{00000000-0005-0000-0000-000044920000}"/>
    <cellStyle name="Heading 2 2 2 3 2 3 5 2 2 2" xfId="37865" xr:uid="{00000000-0005-0000-0000-000045920000}"/>
    <cellStyle name="Heading 2 2 2 3 2 3 5 2 2 3" xfId="37866" xr:uid="{00000000-0005-0000-0000-000046920000}"/>
    <cellStyle name="Heading 2 2 2 3 2 3 5 2 2 3 2" xfId="37867" xr:uid="{00000000-0005-0000-0000-000047920000}"/>
    <cellStyle name="Heading 2 2 2 3 2 3 5 2 2 4" xfId="37868" xr:uid="{00000000-0005-0000-0000-000048920000}"/>
    <cellStyle name="Heading 2 2 2 3 2 3 5 2 3" xfId="37869" xr:uid="{00000000-0005-0000-0000-000049920000}"/>
    <cellStyle name="Heading 2 2 2 3 2 3 5 2 3 2" xfId="37870" xr:uid="{00000000-0005-0000-0000-00004A920000}"/>
    <cellStyle name="Heading 2 2 2 3 2 3 5 2 3 2 2" xfId="37871" xr:uid="{00000000-0005-0000-0000-00004B920000}"/>
    <cellStyle name="Heading 2 2 2 3 2 3 5 2 4" xfId="37872" xr:uid="{00000000-0005-0000-0000-00004C920000}"/>
    <cellStyle name="Heading 2 2 2 3 2 3 5 2 5" xfId="37873" xr:uid="{00000000-0005-0000-0000-00004D920000}"/>
    <cellStyle name="Heading 2 2 2 3 2 3 5 2 6" xfId="37874" xr:uid="{00000000-0005-0000-0000-00004E920000}"/>
    <cellStyle name="Heading 2 2 2 3 2 3 5 2 7" xfId="37875" xr:uid="{00000000-0005-0000-0000-00004F920000}"/>
    <cellStyle name="Heading 2 2 2 3 2 3 5 3" xfId="37876" xr:uid="{00000000-0005-0000-0000-000050920000}"/>
    <cellStyle name="Heading 2 2 2 3 2 3 5 3 2" xfId="37877" xr:uid="{00000000-0005-0000-0000-000051920000}"/>
    <cellStyle name="Heading 2 2 2 3 2 3 5 3 3" xfId="37878" xr:uid="{00000000-0005-0000-0000-000052920000}"/>
    <cellStyle name="Heading 2 2 2 3 2 3 5 3 3 2" xfId="37879" xr:uid="{00000000-0005-0000-0000-000053920000}"/>
    <cellStyle name="Heading 2 2 2 3 2 3 5 3 4" xfId="37880" xr:uid="{00000000-0005-0000-0000-000054920000}"/>
    <cellStyle name="Heading 2 2 2 3 2 3 5 4" xfId="37881" xr:uid="{00000000-0005-0000-0000-000055920000}"/>
    <cellStyle name="Heading 2 2 2 3 2 3 5 4 2" xfId="37882" xr:uid="{00000000-0005-0000-0000-000056920000}"/>
    <cellStyle name="Heading 2 2 2 3 2 3 5 4 2 2" xfId="37883" xr:uid="{00000000-0005-0000-0000-000057920000}"/>
    <cellStyle name="Heading 2 2 2 3 2 3 5 5" xfId="37884" xr:uid="{00000000-0005-0000-0000-000058920000}"/>
    <cellStyle name="Heading 2 2 2 3 2 3 5 6" xfId="37885" xr:uid="{00000000-0005-0000-0000-000059920000}"/>
    <cellStyle name="Heading 2 2 2 3 2 3 5 7" xfId="37886" xr:uid="{00000000-0005-0000-0000-00005A920000}"/>
    <cellStyle name="Heading 2 2 2 3 2 3 5 8" xfId="37887" xr:uid="{00000000-0005-0000-0000-00005B920000}"/>
    <cellStyle name="Heading 2 2 2 3 2 3 6" xfId="37888" xr:uid="{00000000-0005-0000-0000-00005C920000}"/>
    <cellStyle name="Heading 2 2 2 3 2 3 6 2" xfId="37889" xr:uid="{00000000-0005-0000-0000-00005D920000}"/>
    <cellStyle name="Heading 2 2 2 3 2 3 6 2 2" xfId="37890" xr:uid="{00000000-0005-0000-0000-00005E920000}"/>
    <cellStyle name="Heading 2 2 2 3 2 3 6 2 3" xfId="37891" xr:uid="{00000000-0005-0000-0000-00005F920000}"/>
    <cellStyle name="Heading 2 2 2 3 2 3 6 2 3 2" xfId="37892" xr:uid="{00000000-0005-0000-0000-000060920000}"/>
    <cellStyle name="Heading 2 2 2 3 2 3 6 2 4" xfId="37893" xr:uid="{00000000-0005-0000-0000-000061920000}"/>
    <cellStyle name="Heading 2 2 2 3 2 3 6 3" xfId="37894" xr:uid="{00000000-0005-0000-0000-000062920000}"/>
    <cellStyle name="Heading 2 2 2 3 2 3 6 3 2" xfId="37895" xr:uid="{00000000-0005-0000-0000-000063920000}"/>
    <cellStyle name="Heading 2 2 2 3 2 3 6 3 2 2" xfId="37896" xr:uid="{00000000-0005-0000-0000-000064920000}"/>
    <cellStyle name="Heading 2 2 2 3 2 3 6 4" xfId="37897" xr:uid="{00000000-0005-0000-0000-000065920000}"/>
    <cellStyle name="Heading 2 2 2 3 2 3 6 5" xfId="37898" xr:uid="{00000000-0005-0000-0000-000066920000}"/>
    <cellStyle name="Heading 2 2 2 3 2 3 6 6" xfId="37899" xr:uid="{00000000-0005-0000-0000-000067920000}"/>
    <cellStyle name="Heading 2 2 2 3 2 3 6 7" xfId="37900" xr:uid="{00000000-0005-0000-0000-000068920000}"/>
    <cellStyle name="Heading 2 2 2 3 2 3 7" xfId="37901" xr:uid="{00000000-0005-0000-0000-000069920000}"/>
    <cellStyle name="Heading 2 2 2 3 2 3 7 2" xfId="37902" xr:uid="{00000000-0005-0000-0000-00006A920000}"/>
    <cellStyle name="Heading 2 2 2 3 2 3 7 3" xfId="37903" xr:uid="{00000000-0005-0000-0000-00006B920000}"/>
    <cellStyle name="Heading 2 2 2 3 2 3 7 3 2" xfId="37904" xr:uid="{00000000-0005-0000-0000-00006C920000}"/>
    <cellStyle name="Heading 2 2 2 3 2 3 8" xfId="37905" xr:uid="{00000000-0005-0000-0000-00006D920000}"/>
    <cellStyle name="Heading 2 2 2 3 2 3 9" xfId="37906" xr:uid="{00000000-0005-0000-0000-00006E920000}"/>
    <cellStyle name="Heading 2 2 2 3 2 4" xfId="37907" xr:uid="{00000000-0005-0000-0000-00006F920000}"/>
    <cellStyle name="Heading 2 2 2 3 2 4 2" xfId="37908" xr:uid="{00000000-0005-0000-0000-000070920000}"/>
    <cellStyle name="Heading 2 2 2 3 2 4 2 2" xfId="37909" xr:uid="{00000000-0005-0000-0000-000071920000}"/>
    <cellStyle name="Heading 2 2 2 3 2 4 2 2 2" xfId="37910" xr:uid="{00000000-0005-0000-0000-000072920000}"/>
    <cellStyle name="Heading 2 2 2 3 2 4 2 2 2 2" xfId="37911" xr:uid="{00000000-0005-0000-0000-000073920000}"/>
    <cellStyle name="Heading 2 2 2 3 2 4 2 2 2 2 2" xfId="37912" xr:uid="{00000000-0005-0000-0000-000074920000}"/>
    <cellStyle name="Heading 2 2 2 3 2 4 2 2 2 2 3" xfId="37913" xr:uid="{00000000-0005-0000-0000-000075920000}"/>
    <cellStyle name="Heading 2 2 2 3 2 4 2 2 2 2 3 2" xfId="37914" xr:uid="{00000000-0005-0000-0000-000076920000}"/>
    <cellStyle name="Heading 2 2 2 3 2 4 2 2 2 2 4" xfId="37915" xr:uid="{00000000-0005-0000-0000-000077920000}"/>
    <cellStyle name="Heading 2 2 2 3 2 4 2 2 2 3" xfId="37916" xr:uid="{00000000-0005-0000-0000-000078920000}"/>
    <cellStyle name="Heading 2 2 2 3 2 4 2 2 2 3 2" xfId="37917" xr:uid="{00000000-0005-0000-0000-000079920000}"/>
    <cellStyle name="Heading 2 2 2 3 2 4 2 2 2 3 2 2" xfId="37918" xr:uid="{00000000-0005-0000-0000-00007A920000}"/>
    <cellStyle name="Heading 2 2 2 3 2 4 2 2 2 4" xfId="37919" xr:uid="{00000000-0005-0000-0000-00007B920000}"/>
    <cellStyle name="Heading 2 2 2 3 2 4 2 2 2 5" xfId="37920" xr:uid="{00000000-0005-0000-0000-00007C920000}"/>
    <cellStyle name="Heading 2 2 2 3 2 4 2 2 2 6" xfId="37921" xr:uid="{00000000-0005-0000-0000-00007D920000}"/>
    <cellStyle name="Heading 2 2 2 3 2 4 2 2 2 7" xfId="37922" xr:uid="{00000000-0005-0000-0000-00007E920000}"/>
    <cellStyle name="Heading 2 2 2 3 2 4 2 2 3" xfId="37923" xr:uid="{00000000-0005-0000-0000-00007F920000}"/>
    <cellStyle name="Heading 2 2 2 3 2 4 2 2 3 2" xfId="37924" xr:uid="{00000000-0005-0000-0000-000080920000}"/>
    <cellStyle name="Heading 2 2 2 3 2 4 2 2 3 3" xfId="37925" xr:uid="{00000000-0005-0000-0000-000081920000}"/>
    <cellStyle name="Heading 2 2 2 3 2 4 2 2 3 3 2" xfId="37926" xr:uid="{00000000-0005-0000-0000-000082920000}"/>
    <cellStyle name="Heading 2 2 2 3 2 4 2 2 3 4" xfId="37927" xr:uid="{00000000-0005-0000-0000-000083920000}"/>
    <cellStyle name="Heading 2 2 2 3 2 4 2 2 4" xfId="37928" xr:uid="{00000000-0005-0000-0000-000084920000}"/>
    <cellStyle name="Heading 2 2 2 3 2 4 2 2 4 2" xfId="37929" xr:uid="{00000000-0005-0000-0000-000085920000}"/>
    <cellStyle name="Heading 2 2 2 3 2 4 2 2 4 2 2" xfId="37930" xr:uid="{00000000-0005-0000-0000-000086920000}"/>
    <cellStyle name="Heading 2 2 2 3 2 4 2 2 5" xfId="37931" xr:uid="{00000000-0005-0000-0000-000087920000}"/>
    <cellStyle name="Heading 2 2 2 3 2 4 2 2 6" xfId="37932" xr:uid="{00000000-0005-0000-0000-000088920000}"/>
    <cellStyle name="Heading 2 2 2 3 2 4 2 2 7" xfId="37933" xr:uid="{00000000-0005-0000-0000-000089920000}"/>
    <cellStyle name="Heading 2 2 2 3 2 4 2 2 8" xfId="37934" xr:uid="{00000000-0005-0000-0000-00008A920000}"/>
    <cellStyle name="Heading 2 2 2 3 2 4 2 3" xfId="37935" xr:uid="{00000000-0005-0000-0000-00008B920000}"/>
    <cellStyle name="Heading 2 2 2 3 2 4 2 3 2" xfId="37936" xr:uid="{00000000-0005-0000-0000-00008C920000}"/>
    <cellStyle name="Heading 2 2 2 3 2 4 2 3 2 2" xfId="37937" xr:uid="{00000000-0005-0000-0000-00008D920000}"/>
    <cellStyle name="Heading 2 2 2 3 2 4 2 3 2 3" xfId="37938" xr:uid="{00000000-0005-0000-0000-00008E920000}"/>
    <cellStyle name="Heading 2 2 2 3 2 4 2 3 2 3 2" xfId="37939" xr:uid="{00000000-0005-0000-0000-00008F920000}"/>
    <cellStyle name="Heading 2 2 2 3 2 4 2 3 2 4" xfId="37940" xr:uid="{00000000-0005-0000-0000-000090920000}"/>
    <cellStyle name="Heading 2 2 2 3 2 4 2 3 3" xfId="37941" xr:uid="{00000000-0005-0000-0000-000091920000}"/>
    <cellStyle name="Heading 2 2 2 3 2 4 2 3 3 2" xfId="37942" xr:uid="{00000000-0005-0000-0000-000092920000}"/>
    <cellStyle name="Heading 2 2 2 3 2 4 2 3 3 2 2" xfId="37943" xr:uid="{00000000-0005-0000-0000-000093920000}"/>
    <cellStyle name="Heading 2 2 2 3 2 4 2 3 4" xfId="37944" xr:uid="{00000000-0005-0000-0000-000094920000}"/>
    <cellStyle name="Heading 2 2 2 3 2 4 2 3 5" xfId="37945" xr:uid="{00000000-0005-0000-0000-000095920000}"/>
    <cellStyle name="Heading 2 2 2 3 2 4 2 3 6" xfId="37946" xr:uid="{00000000-0005-0000-0000-000096920000}"/>
    <cellStyle name="Heading 2 2 2 3 2 4 2 3 7" xfId="37947" xr:uid="{00000000-0005-0000-0000-000097920000}"/>
    <cellStyle name="Heading 2 2 2 3 2 4 2 4" xfId="37948" xr:uid="{00000000-0005-0000-0000-000098920000}"/>
    <cellStyle name="Heading 2 2 2 3 2 4 2 4 2" xfId="37949" xr:uid="{00000000-0005-0000-0000-000099920000}"/>
    <cellStyle name="Heading 2 2 2 3 2 4 2 4 3" xfId="37950" xr:uid="{00000000-0005-0000-0000-00009A920000}"/>
    <cellStyle name="Heading 2 2 2 3 2 4 2 4 3 2" xfId="37951" xr:uid="{00000000-0005-0000-0000-00009B920000}"/>
    <cellStyle name="Heading 2 2 2 3 2 4 2 5" xfId="37952" xr:uid="{00000000-0005-0000-0000-00009C920000}"/>
    <cellStyle name="Heading 2 2 2 3 2 4 3" xfId="37953" xr:uid="{00000000-0005-0000-0000-00009D920000}"/>
    <cellStyle name="Heading 2 2 2 3 2 4 3 2" xfId="37954" xr:uid="{00000000-0005-0000-0000-00009E920000}"/>
    <cellStyle name="Heading 2 2 2 3 2 4 3 2 2" xfId="37955" xr:uid="{00000000-0005-0000-0000-00009F920000}"/>
    <cellStyle name="Heading 2 2 2 3 2 4 3 2 2 2" xfId="37956" xr:uid="{00000000-0005-0000-0000-0000A0920000}"/>
    <cellStyle name="Heading 2 2 2 3 2 4 3 2 2 3" xfId="37957" xr:uid="{00000000-0005-0000-0000-0000A1920000}"/>
    <cellStyle name="Heading 2 2 2 3 2 4 3 2 2 3 2" xfId="37958" xr:uid="{00000000-0005-0000-0000-0000A2920000}"/>
    <cellStyle name="Heading 2 2 2 3 2 4 3 2 2 4" xfId="37959" xr:uid="{00000000-0005-0000-0000-0000A3920000}"/>
    <cellStyle name="Heading 2 2 2 3 2 4 3 2 3" xfId="37960" xr:uid="{00000000-0005-0000-0000-0000A4920000}"/>
    <cellStyle name="Heading 2 2 2 3 2 4 3 2 3 2" xfId="37961" xr:uid="{00000000-0005-0000-0000-0000A5920000}"/>
    <cellStyle name="Heading 2 2 2 3 2 4 3 2 3 2 2" xfId="37962" xr:uid="{00000000-0005-0000-0000-0000A6920000}"/>
    <cellStyle name="Heading 2 2 2 3 2 4 3 2 4" xfId="37963" xr:uid="{00000000-0005-0000-0000-0000A7920000}"/>
    <cellStyle name="Heading 2 2 2 3 2 4 3 2 5" xfId="37964" xr:uid="{00000000-0005-0000-0000-0000A8920000}"/>
    <cellStyle name="Heading 2 2 2 3 2 4 3 2 6" xfId="37965" xr:uid="{00000000-0005-0000-0000-0000A9920000}"/>
    <cellStyle name="Heading 2 2 2 3 2 4 3 2 7" xfId="37966" xr:uid="{00000000-0005-0000-0000-0000AA920000}"/>
    <cellStyle name="Heading 2 2 2 3 2 4 3 3" xfId="37967" xr:uid="{00000000-0005-0000-0000-0000AB920000}"/>
    <cellStyle name="Heading 2 2 2 3 2 4 3 3 2" xfId="37968" xr:uid="{00000000-0005-0000-0000-0000AC920000}"/>
    <cellStyle name="Heading 2 2 2 3 2 4 3 3 3" xfId="37969" xr:uid="{00000000-0005-0000-0000-0000AD920000}"/>
    <cellStyle name="Heading 2 2 2 3 2 4 3 3 3 2" xfId="37970" xr:uid="{00000000-0005-0000-0000-0000AE920000}"/>
    <cellStyle name="Heading 2 2 2 3 2 4 3 3 4" xfId="37971" xr:uid="{00000000-0005-0000-0000-0000AF920000}"/>
    <cellStyle name="Heading 2 2 2 3 2 4 3 4" xfId="37972" xr:uid="{00000000-0005-0000-0000-0000B0920000}"/>
    <cellStyle name="Heading 2 2 2 3 2 4 3 4 2" xfId="37973" xr:uid="{00000000-0005-0000-0000-0000B1920000}"/>
    <cellStyle name="Heading 2 2 2 3 2 4 3 4 2 2" xfId="37974" xr:uid="{00000000-0005-0000-0000-0000B2920000}"/>
    <cellStyle name="Heading 2 2 2 3 2 4 3 5" xfId="37975" xr:uid="{00000000-0005-0000-0000-0000B3920000}"/>
    <cellStyle name="Heading 2 2 2 3 2 4 3 6" xfId="37976" xr:uid="{00000000-0005-0000-0000-0000B4920000}"/>
    <cellStyle name="Heading 2 2 2 3 2 4 3 7" xfId="37977" xr:uid="{00000000-0005-0000-0000-0000B5920000}"/>
    <cellStyle name="Heading 2 2 2 3 2 4 3 8" xfId="37978" xr:uid="{00000000-0005-0000-0000-0000B6920000}"/>
    <cellStyle name="Heading 2 2 2 3 2 4 4" xfId="37979" xr:uid="{00000000-0005-0000-0000-0000B7920000}"/>
    <cellStyle name="Heading 2 2 2 3 2 4 4 2" xfId="37980" xr:uid="{00000000-0005-0000-0000-0000B8920000}"/>
    <cellStyle name="Heading 2 2 2 3 2 4 4 2 2" xfId="37981" xr:uid="{00000000-0005-0000-0000-0000B9920000}"/>
    <cellStyle name="Heading 2 2 2 3 2 4 4 2 3" xfId="37982" xr:uid="{00000000-0005-0000-0000-0000BA920000}"/>
    <cellStyle name="Heading 2 2 2 3 2 4 4 2 3 2" xfId="37983" xr:uid="{00000000-0005-0000-0000-0000BB920000}"/>
    <cellStyle name="Heading 2 2 2 3 2 4 4 2 4" xfId="37984" xr:uid="{00000000-0005-0000-0000-0000BC920000}"/>
    <cellStyle name="Heading 2 2 2 3 2 4 4 3" xfId="37985" xr:uid="{00000000-0005-0000-0000-0000BD920000}"/>
    <cellStyle name="Heading 2 2 2 3 2 4 4 3 2" xfId="37986" xr:uid="{00000000-0005-0000-0000-0000BE920000}"/>
    <cellStyle name="Heading 2 2 2 3 2 4 4 3 2 2" xfId="37987" xr:uid="{00000000-0005-0000-0000-0000BF920000}"/>
    <cellStyle name="Heading 2 2 2 3 2 4 4 4" xfId="37988" xr:uid="{00000000-0005-0000-0000-0000C0920000}"/>
    <cellStyle name="Heading 2 2 2 3 2 4 4 5" xfId="37989" xr:uid="{00000000-0005-0000-0000-0000C1920000}"/>
    <cellStyle name="Heading 2 2 2 3 2 4 4 6" xfId="37990" xr:uid="{00000000-0005-0000-0000-0000C2920000}"/>
    <cellStyle name="Heading 2 2 2 3 2 4 4 7" xfId="37991" xr:uid="{00000000-0005-0000-0000-0000C3920000}"/>
    <cellStyle name="Heading 2 2 2 3 2 4 5" xfId="37992" xr:uid="{00000000-0005-0000-0000-0000C4920000}"/>
    <cellStyle name="Heading 2 2 2 3 2 4 5 2" xfId="37993" xr:uid="{00000000-0005-0000-0000-0000C5920000}"/>
    <cellStyle name="Heading 2 2 2 3 2 4 5 3" xfId="37994" xr:uid="{00000000-0005-0000-0000-0000C6920000}"/>
    <cellStyle name="Heading 2 2 2 3 2 4 5 3 2" xfId="37995" xr:uid="{00000000-0005-0000-0000-0000C7920000}"/>
    <cellStyle name="Heading 2 2 2 3 2 4 6" xfId="37996" xr:uid="{00000000-0005-0000-0000-0000C8920000}"/>
    <cellStyle name="Heading 2 2 2 3 2 4 7" xfId="37997" xr:uid="{00000000-0005-0000-0000-0000C9920000}"/>
    <cellStyle name="Heading 2 2 2 3 2 4 8" xfId="37998" xr:uid="{00000000-0005-0000-0000-0000CA920000}"/>
    <cellStyle name="Heading 2 2 2 3 2 4 9" xfId="37999" xr:uid="{00000000-0005-0000-0000-0000CB920000}"/>
    <cellStyle name="Heading 2 2 2 3 2 5" xfId="38000" xr:uid="{00000000-0005-0000-0000-0000CC920000}"/>
    <cellStyle name="Heading 2 2 2 3 2 5 2" xfId="38001" xr:uid="{00000000-0005-0000-0000-0000CD920000}"/>
    <cellStyle name="Heading 2 2 2 3 2 5 2 2" xfId="38002" xr:uid="{00000000-0005-0000-0000-0000CE920000}"/>
    <cellStyle name="Heading 2 2 2 3 2 5 2 2 2" xfId="38003" xr:uid="{00000000-0005-0000-0000-0000CF920000}"/>
    <cellStyle name="Heading 2 2 2 3 2 5 2 2 2 2" xfId="38004" xr:uid="{00000000-0005-0000-0000-0000D0920000}"/>
    <cellStyle name="Heading 2 2 2 3 2 5 2 2 2 2 2" xfId="38005" xr:uid="{00000000-0005-0000-0000-0000D1920000}"/>
    <cellStyle name="Heading 2 2 2 3 2 5 2 2 2 2 3" xfId="38006" xr:uid="{00000000-0005-0000-0000-0000D2920000}"/>
    <cellStyle name="Heading 2 2 2 3 2 5 2 2 2 2 3 2" xfId="38007" xr:uid="{00000000-0005-0000-0000-0000D3920000}"/>
    <cellStyle name="Heading 2 2 2 3 2 5 2 2 2 2 4" xfId="38008" xr:uid="{00000000-0005-0000-0000-0000D4920000}"/>
    <cellStyle name="Heading 2 2 2 3 2 5 2 2 2 3" xfId="38009" xr:uid="{00000000-0005-0000-0000-0000D5920000}"/>
    <cellStyle name="Heading 2 2 2 3 2 5 2 2 2 3 2" xfId="38010" xr:uid="{00000000-0005-0000-0000-0000D6920000}"/>
    <cellStyle name="Heading 2 2 2 3 2 5 2 2 2 3 2 2" xfId="38011" xr:uid="{00000000-0005-0000-0000-0000D7920000}"/>
    <cellStyle name="Heading 2 2 2 3 2 5 2 2 2 4" xfId="38012" xr:uid="{00000000-0005-0000-0000-0000D8920000}"/>
    <cellStyle name="Heading 2 2 2 3 2 5 2 2 2 5" xfId="38013" xr:uid="{00000000-0005-0000-0000-0000D9920000}"/>
    <cellStyle name="Heading 2 2 2 3 2 5 2 2 2 6" xfId="38014" xr:uid="{00000000-0005-0000-0000-0000DA920000}"/>
    <cellStyle name="Heading 2 2 2 3 2 5 2 2 2 7" xfId="38015" xr:uid="{00000000-0005-0000-0000-0000DB920000}"/>
    <cellStyle name="Heading 2 2 2 3 2 5 2 2 3" xfId="38016" xr:uid="{00000000-0005-0000-0000-0000DC920000}"/>
    <cellStyle name="Heading 2 2 2 3 2 5 2 2 3 2" xfId="38017" xr:uid="{00000000-0005-0000-0000-0000DD920000}"/>
    <cellStyle name="Heading 2 2 2 3 2 5 2 2 3 3" xfId="38018" xr:uid="{00000000-0005-0000-0000-0000DE920000}"/>
    <cellStyle name="Heading 2 2 2 3 2 5 2 2 3 3 2" xfId="38019" xr:uid="{00000000-0005-0000-0000-0000DF920000}"/>
    <cellStyle name="Heading 2 2 2 3 2 5 2 2 3 4" xfId="38020" xr:uid="{00000000-0005-0000-0000-0000E0920000}"/>
    <cellStyle name="Heading 2 2 2 3 2 5 2 2 4" xfId="38021" xr:uid="{00000000-0005-0000-0000-0000E1920000}"/>
    <cellStyle name="Heading 2 2 2 3 2 5 2 2 4 2" xfId="38022" xr:uid="{00000000-0005-0000-0000-0000E2920000}"/>
    <cellStyle name="Heading 2 2 2 3 2 5 2 2 4 2 2" xfId="38023" xr:uid="{00000000-0005-0000-0000-0000E3920000}"/>
    <cellStyle name="Heading 2 2 2 3 2 5 2 2 5" xfId="38024" xr:uid="{00000000-0005-0000-0000-0000E4920000}"/>
    <cellStyle name="Heading 2 2 2 3 2 5 2 2 6" xfId="38025" xr:uid="{00000000-0005-0000-0000-0000E5920000}"/>
    <cellStyle name="Heading 2 2 2 3 2 5 2 2 7" xfId="38026" xr:uid="{00000000-0005-0000-0000-0000E6920000}"/>
    <cellStyle name="Heading 2 2 2 3 2 5 2 2 8" xfId="38027" xr:uid="{00000000-0005-0000-0000-0000E7920000}"/>
    <cellStyle name="Heading 2 2 2 3 2 5 2 3" xfId="38028" xr:uid="{00000000-0005-0000-0000-0000E8920000}"/>
    <cellStyle name="Heading 2 2 2 3 2 5 2 3 2" xfId="38029" xr:uid="{00000000-0005-0000-0000-0000E9920000}"/>
    <cellStyle name="Heading 2 2 2 3 2 5 2 3 2 2" xfId="38030" xr:uid="{00000000-0005-0000-0000-0000EA920000}"/>
    <cellStyle name="Heading 2 2 2 3 2 5 2 3 2 3" xfId="38031" xr:uid="{00000000-0005-0000-0000-0000EB920000}"/>
    <cellStyle name="Heading 2 2 2 3 2 5 2 3 2 3 2" xfId="38032" xr:uid="{00000000-0005-0000-0000-0000EC920000}"/>
    <cellStyle name="Heading 2 2 2 3 2 5 2 3 2 4" xfId="38033" xr:uid="{00000000-0005-0000-0000-0000ED920000}"/>
    <cellStyle name="Heading 2 2 2 3 2 5 2 3 3" xfId="38034" xr:uid="{00000000-0005-0000-0000-0000EE920000}"/>
    <cellStyle name="Heading 2 2 2 3 2 5 2 3 3 2" xfId="38035" xr:uid="{00000000-0005-0000-0000-0000EF920000}"/>
    <cellStyle name="Heading 2 2 2 3 2 5 2 3 3 2 2" xfId="38036" xr:uid="{00000000-0005-0000-0000-0000F0920000}"/>
    <cellStyle name="Heading 2 2 2 3 2 5 2 3 4" xfId="38037" xr:uid="{00000000-0005-0000-0000-0000F1920000}"/>
    <cellStyle name="Heading 2 2 2 3 2 5 2 3 5" xfId="38038" xr:uid="{00000000-0005-0000-0000-0000F2920000}"/>
    <cellStyle name="Heading 2 2 2 3 2 5 2 3 6" xfId="38039" xr:uid="{00000000-0005-0000-0000-0000F3920000}"/>
    <cellStyle name="Heading 2 2 2 3 2 5 2 3 7" xfId="38040" xr:uid="{00000000-0005-0000-0000-0000F4920000}"/>
    <cellStyle name="Heading 2 2 2 3 2 5 2 4" xfId="38041" xr:uid="{00000000-0005-0000-0000-0000F5920000}"/>
    <cellStyle name="Heading 2 2 2 3 2 5 2 4 2" xfId="38042" xr:uid="{00000000-0005-0000-0000-0000F6920000}"/>
    <cellStyle name="Heading 2 2 2 3 2 5 2 4 3" xfId="38043" xr:uid="{00000000-0005-0000-0000-0000F7920000}"/>
    <cellStyle name="Heading 2 2 2 3 2 5 2 4 3 2" xfId="38044" xr:uid="{00000000-0005-0000-0000-0000F8920000}"/>
    <cellStyle name="Heading 2 2 2 3 2 5 2 5" xfId="38045" xr:uid="{00000000-0005-0000-0000-0000F9920000}"/>
    <cellStyle name="Heading 2 2 2 3 2 5 3" xfId="38046" xr:uid="{00000000-0005-0000-0000-0000FA920000}"/>
    <cellStyle name="Heading 2 2 2 3 2 5 3 2" xfId="38047" xr:uid="{00000000-0005-0000-0000-0000FB920000}"/>
    <cellStyle name="Heading 2 2 2 3 2 5 3 2 2" xfId="38048" xr:uid="{00000000-0005-0000-0000-0000FC920000}"/>
    <cellStyle name="Heading 2 2 2 3 2 5 3 2 2 2" xfId="38049" xr:uid="{00000000-0005-0000-0000-0000FD920000}"/>
    <cellStyle name="Heading 2 2 2 3 2 5 3 2 2 3" xfId="38050" xr:uid="{00000000-0005-0000-0000-0000FE920000}"/>
    <cellStyle name="Heading 2 2 2 3 2 5 3 2 2 3 2" xfId="38051" xr:uid="{00000000-0005-0000-0000-0000FF920000}"/>
    <cellStyle name="Heading 2 2 2 3 2 5 3 2 2 4" xfId="38052" xr:uid="{00000000-0005-0000-0000-000000930000}"/>
    <cellStyle name="Heading 2 2 2 3 2 5 3 2 3" xfId="38053" xr:uid="{00000000-0005-0000-0000-000001930000}"/>
    <cellStyle name="Heading 2 2 2 3 2 5 3 2 3 2" xfId="38054" xr:uid="{00000000-0005-0000-0000-000002930000}"/>
    <cellStyle name="Heading 2 2 2 3 2 5 3 2 3 2 2" xfId="38055" xr:uid="{00000000-0005-0000-0000-000003930000}"/>
    <cellStyle name="Heading 2 2 2 3 2 5 3 2 4" xfId="38056" xr:uid="{00000000-0005-0000-0000-000004930000}"/>
    <cellStyle name="Heading 2 2 2 3 2 5 3 2 5" xfId="38057" xr:uid="{00000000-0005-0000-0000-000005930000}"/>
    <cellStyle name="Heading 2 2 2 3 2 5 3 2 6" xfId="38058" xr:uid="{00000000-0005-0000-0000-000006930000}"/>
    <cellStyle name="Heading 2 2 2 3 2 5 3 2 7" xfId="38059" xr:uid="{00000000-0005-0000-0000-000007930000}"/>
    <cellStyle name="Heading 2 2 2 3 2 5 3 3" xfId="38060" xr:uid="{00000000-0005-0000-0000-000008930000}"/>
    <cellStyle name="Heading 2 2 2 3 2 5 3 3 2" xfId="38061" xr:uid="{00000000-0005-0000-0000-000009930000}"/>
    <cellStyle name="Heading 2 2 2 3 2 5 3 3 3" xfId="38062" xr:uid="{00000000-0005-0000-0000-00000A930000}"/>
    <cellStyle name="Heading 2 2 2 3 2 5 3 3 3 2" xfId="38063" xr:uid="{00000000-0005-0000-0000-00000B930000}"/>
    <cellStyle name="Heading 2 2 2 3 2 5 3 3 4" xfId="38064" xr:uid="{00000000-0005-0000-0000-00000C930000}"/>
    <cellStyle name="Heading 2 2 2 3 2 5 3 4" xfId="38065" xr:uid="{00000000-0005-0000-0000-00000D930000}"/>
    <cellStyle name="Heading 2 2 2 3 2 5 3 4 2" xfId="38066" xr:uid="{00000000-0005-0000-0000-00000E930000}"/>
    <cellStyle name="Heading 2 2 2 3 2 5 3 4 2 2" xfId="38067" xr:uid="{00000000-0005-0000-0000-00000F930000}"/>
    <cellStyle name="Heading 2 2 2 3 2 5 3 5" xfId="38068" xr:uid="{00000000-0005-0000-0000-000010930000}"/>
    <cellStyle name="Heading 2 2 2 3 2 5 3 6" xfId="38069" xr:uid="{00000000-0005-0000-0000-000011930000}"/>
    <cellStyle name="Heading 2 2 2 3 2 5 3 7" xfId="38070" xr:uid="{00000000-0005-0000-0000-000012930000}"/>
    <cellStyle name="Heading 2 2 2 3 2 5 3 8" xfId="38071" xr:uid="{00000000-0005-0000-0000-000013930000}"/>
    <cellStyle name="Heading 2 2 2 3 2 5 4" xfId="38072" xr:uid="{00000000-0005-0000-0000-000014930000}"/>
    <cellStyle name="Heading 2 2 2 3 2 5 4 2" xfId="38073" xr:uid="{00000000-0005-0000-0000-000015930000}"/>
    <cellStyle name="Heading 2 2 2 3 2 5 4 2 2" xfId="38074" xr:uid="{00000000-0005-0000-0000-000016930000}"/>
    <cellStyle name="Heading 2 2 2 3 2 5 4 2 3" xfId="38075" xr:uid="{00000000-0005-0000-0000-000017930000}"/>
    <cellStyle name="Heading 2 2 2 3 2 5 4 2 3 2" xfId="38076" xr:uid="{00000000-0005-0000-0000-000018930000}"/>
    <cellStyle name="Heading 2 2 2 3 2 5 4 2 4" xfId="38077" xr:uid="{00000000-0005-0000-0000-000019930000}"/>
    <cellStyle name="Heading 2 2 2 3 2 5 4 3" xfId="38078" xr:uid="{00000000-0005-0000-0000-00001A930000}"/>
    <cellStyle name="Heading 2 2 2 3 2 5 4 3 2" xfId="38079" xr:uid="{00000000-0005-0000-0000-00001B930000}"/>
    <cellStyle name="Heading 2 2 2 3 2 5 4 3 2 2" xfId="38080" xr:uid="{00000000-0005-0000-0000-00001C930000}"/>
    <cellStyle name="Heading 2 2 2 3 2 5 4 4" xfId="38081" xr:uid="{00000000-0005-0000-0000-00001D930000}"/>
    <cellStyle name="Heading 2 2 2 3 2 5 4 5" xfId="38082" xr:uid="{00000000-0005-0000-0000-00001E930000}"/>
    <cellStyle name="Heading 2 2 2 3 2 5 4 6" xfId="38083" xr:uid="{00000000-0005-0000-0000-00001F930000}"/>
    <cellStyle name="Heading 2 2 2 3 2 5 4 7" xfId="38084" xr:uid="{00000000-0005-0000-0000-000020930000}"/>
    <cellStyle name="Heading 2 2 2 3 2 5 5" xfId="38085" xr:uid="{00000000-0005-0000-0000-000021930000}"/>
    <cellStyle name="Heading 2 2 2 3 2 5 5 2" xfId="38086" xr:uid="{00000000-0005-0000-0000-000022930000}"/>
    <cellStyle name="Heading 2 2 2 3 2 5 5 3" xfId="38087" xr:uid="{00000000-0005-0000-0000-000023930000}"/>
    <cellStyle name="Heading 2 2 2 3 2 5 5 3 2" xfId="38088" xr:uid="{00000000-0005-0000-0000-000024930000}"/>
    <cellStyle name="Heading 2 2 2 3 2 5 6" xfId="38089" xr:uid="{00000000-0005-0000-0000-000025930000}"/>
    <cellStyle name="Heading 2 2 2 3 2 5 7" xfId="38090" xr:uid="{00000000-0005-0000-0000-000026930000}"/>
    <cellStyle name="Heading 2 2 2 3 2 5 8" xfId="38091" xr:uid="{00000000-0005-0000-0000-000027930000}"/>
    <cellStyle name="Heading 2 2 2 3 2 5 9" xfId="38092" xr:uid="{00000000-0005-0000-0000-000028930000}"/>
    <cellStyle name="Heading 2 2 2 3 2 6" xfId="38093" xr:uid="{00000000-0005-0000-0000-000029930000}"/>
    <cellStyle name="Heading 2 2 2 3 2 6 2" xfId="38094" xr:uid="{00000000-0005-0000-0000-00002A930000}"/>
    <cellStyle name="Heading 2 2 2 3 2 6 2 2" xfId="38095" xr:uid="{00000000-0005-0000-0000-00002B930000}"/>
    <cellStyle name="Heading 2 2 2 3 2 6 2 2 2" xfId="38096" xr:uid="{00000000-0005-0000-0000-00002C930000}"/>
    <cellStyle name="Heading 2 2 2 3 2 6 2 2 3" xfId="38097" xr:uid="{00000000-0005-0000-0000-00002D930000}"/>
    <cellStyle name="Heading 2 2 2 3 2 6 2 2 3 2" xfId="38098" xr:uid="{00000000-0005-0000-0000-00002E930000}"/>
    <cellStyle name="Heading 2 2 2 3 2 6 2 2 4" xfId="38099" xr:uid="{00000000-0005-0000-0000-00002F930000}"/>
    <cellStyle name="Heading 2 2 2 3 2 6 2 3" xfId="38100" xr:uid="{00000000-0005-0000-0000-000030930000}"/>
    <cellStyle name="Heading 2 2 2 3 2 6 2 3 2" xfId="38101" xr:uid="{00000000-0005-0000-0000-000031930000}"/>
    <cellStyle name="Heading 2 2 2 3 2 6 2 3 2 2" xfId="38102" xr:uid="{00000000-0005-0000-0000-000032930000}"/>
    <cellStyle name="Heading 2 2 2 3 2 6 2 4" xfId="38103" xr:uid="{00000000-0005-0000-0000-000033930000}"/>
    <cellStyle name="Heading 2 2 2 3 2 6 2 5" xfId="38104" xr:uid="{00000000-0005-0000-0000-000034930000}"/>
    <cellStyle name="Heading 2 2 2 3 2 6 2 6" xfId="38105" xr:uid="{00000000-0005-0000-0000-000035930000}"/>
    <cellStyle name="Heading 2 2 2 3 2 6 2 7" xfId="38106" xr:uid="{00000000-0005-0000-0000-000036930000}"/>
    <cellStyle name="Heading 2 2 2 3 2 6 3" xfId="38107" xr:uid="{00000000-0005-0000-0000-000037930000}"/>
    <cellStyle name="Heading 2 2 2 3 2 6 3 2" xfId="38108" xr:uid="{00000000-0005-0000-0000-000038930000}"/>
    <cellStyle name="Heading 2 2 2 3 2 6 3 3" xfId="38109" xr:uid="{00000000-0005-0000-0000-000039930000}"/>
    <cellStyle name="Heading 2 2 2 3 2 6 3 3 2" xfId="38110" xr:uid="{00000000-0005-0000-0000-00003A930000}"/>
    <cellStyle name="Heading 2 2 2 3 2 6 3 4" xfId="38111" xr:uid="{00000000-0005-0000-0000-00003B930000}"/>
    <cellStyle name="Heading 2 2 2 3 2 6 4" xfId="38112" xr:uid="{00000000-0005-0000-0000-00003C930000}"/>
    <cellStyle name="Heading 2 2 2 3 2 6 4 2" xfId="38113" xr:uid="{00000000-0005-0000-0000-00003D930000}"/>
    <cellStyle name="Heading 2 2 2 3 2 6 4 2 2" xfId="38114" xr:uid="{00000000-0005-0000-0000-00003E930000}"/>
    <cellStyle name="Heading 2 2 2 3 2 6 5" xfId="38115" xr:uid="{00000000-0005-0000-0000-00003F930000}"/>
    <cellStyle name="Heading 2 2 2 3 2 6 6" xfId="38116" xr:uid="{00000000-0005-0000-0000-000040930000}"/>
    <cellStyle name="Heading 2 2 2 3 2 6 7" xfId="38117" xr:uid="{00000000-0005-0000-0000-000041930000}"/>
    <cellStyle name="Heading 2 2 2 3 2 6 8" xfId="38118" xr:uid="{00000000-0005-0000-0000-000042930000}"/>
    <cellStyle name="Heading 2 2 2 3 2 7" xfId="38119" xr:uid="{00000000-0005-0000-0000-000043930000}"/>
    <cellStyle name="Heading 2 2 2 3 2 7 2" xfId="38120" xr:uid="{00000000-0005-0000-0000-000044930000}"/>
    <cellStyle name="Heading 2 2 2 3 2 7 2 2" xfId="38121" xr:uid="{00000000-0005-0000-0000-000045930000}"/>
    <cellStyle name="Heading 2 2 2 3 2 7 2 3" xfId="38122" xr:uid="{00000000-0005-0000-0000-000046930000}"/>
    <cellStyle name="Heading 2 2 2 3 2 7 2 3 2" xfId="38123" xr:uid="{00000000-0005-0000-0000-000047930000}"/>
    <cellStyle name="Heading 2 2 2 3 2 7 2 4" xfId="38124" xr:uid="{00000000-0005-0000-0000-000048930000}"/>
    <cellStyle name="Heading 2 2 2 3 2 7 3" xfId="38125" xr:uid="{00000000-0005-0000-0000-000049930000}"/>
    <cellStyle name="Heading 2 2 2 3 2 7 3 2" xfId="38126" xr:uid="{00000000-0005-0000-0000-00004A930000}"/>
    <cellStyle name="Heading 2 2 2 3 2 7 3 2 2" xfId="38127" xr:uid="{00000000-0005-0000-0000-00004B930000}"/>
    <cellStyle name="Heading 2 2 2 3 2 7 4" xfId="38128" xr:uid="{00000000-0005-0000-0000-00004C930000}"/>
    <cellStyle name="Heading 2 2 2 3 2 7 5" xfId="38129" xr:uid="{00000000-0005-0000-0000-00004D930000}"/>
    <cellStyle name="Heading 2 2 2 3 2 7 6" xfId="38130" xr:uid="{00000000-0005-0000-0000-00004E930000}"/>
    <cellStyle name="Heading 2 2 2 3 2 7 7" xfId="38131" xr:uid="{00000000-0005-0000-0000-00004F930000}"/>
    <cellStyle name="Heading 2 2 2 3 2 8" xfId="38132" xr:uid="{00000000-0005-0000-0000-000050930000}"/>
    <cellStyle name="Heading 2 2 2 3 2 8 2" xfId="38133" xr:uid="{00000000-0005-0000-0000-000051930000}"/>
    <cellStyle name="Heading 2 2 2 3 2 8 3" xfId="38134" xr:uid="{00000000-0005-0000-0000-000052930000}"/>
    <cellStyle name="Heading 2 2 2 3 2 8 3 2" xfId="38135" xr:uid="{00000000-0005-0000-0000-000053930000}"/>
    <cellStyle name="Heading 2 2 2 3 2 9" xfId="38136" xr:uid="{00000000-0005-0000-0000-000054930000}"/>
    <cellStyle name="Heading 2 2 2 3 3" xfId="208" xr:uid="{00000000-0005-0000-0000-000055930000}"/>
    <cellStyle name="Heading 2 2 2 3 3 10" xfId="38137" xr:uid="{00000000-0005-0000-0000-000056930000}"/>
    <cellStyle name="Heading 2 2 2 3 3 11" xfId="38138" xr:uid="{00000000-0005-0000-0000-000057930000}"/>
    <cellStyle name="Heading 2 2 2 3 3 2" xfId="38139" xr:uid="{00000000-0005-0000-0000-000058930000}"/>
    <cellStyle name="Heading 2 2 2 3 3 2 2" xfId="38140" xr:uid="{00000000-0005-0000-0000-000059930000}"/>
    <cellStyle name="Heading 2 2 2 3 3 2 2 2" xfId="38141" xr:uid="{00000000-0005-0000-0000-00005A930000}"/>
    <cellStyle name="Heading 2 2 2 3 3 2 2 2 2" xfId="38142" xr:uid="{00000000-0005-0000-0000-00005B930000}"/>
    <cellStyle name="Heading 2 2 2 3 3 2 2 2 2 2" xfId="38143" xr:uid="{00000000-0005-0000-0000-00005C930000}"/>
    <cellStyle name="Heading 2 2 2 3 3 2 2 2 2 2 2" xfId="38144" xr:uid="{00000000-0005-0000-0000-00005D930000}"/>
    <cellStyle name="Heading 2 2 2 3 3 2 2 2 2 2 3" xfId="38145" xr:uid="{00000000-0005-0000-0000-00005E930000}"/>
    <cellStyle name="Heading 2 2 2 3 3 2 2 2 2 2 3 2" xfId="38146" xr:uid="{00000000-0005-0000-0000-00005F930000}"/>
    <cellStyle name="Heading 2 2 2 3 3 2 2 2 2 2 4" xfId="38147" xr:uid="{00000000-0005-0000-0000-000060930000}"/>
    <cellStyle name="Heading 2 2 2 3 3 2 2 2 2 3" xfId="38148" xr:uid="{00000000-0005-0000-0000-000061930000}"/>
    <cellStyle name="Heading 2 2 2 3 3 2 2 2 2 3 2" xfId="38149" xr:uid="{00000000-0005-0000-0000-000062930000}"/>
    <cellStyle name="Heading 2 2 2 3 3 2 2 2 2 3 2 2" xfId="38150" xr:uid="{00000000-0005-0000-0000-000063930000}"/>
    <cellStyle name="Heading 2 2 2 3 3 2 2 2 2 4" xfId="38151" xr:uid="{00000000-0005-0000-0000-000064930000}"/>
    <cellStyle name="Heading 2 2 2 3 3 2 2 2 2 5" xfId="38152" xr:uid="{00000000-0005-0000-0000-000065930000}"/>
    <cellStyle name="Heading 2 2 2 3 3 2 2 2 2 6" xfId="38153" xr:uid="{00000000-0005-0000-0000-000066930000}"/>
    <cellStyle name="Heading 2 2 2 3 3 2 2 2 2 7" xfId="38154" xr:uid="{00000000-0005-0000-0000-000067930000}"/>
    <cellStyle name="Heading 2 2 2 3 3 2 2 2 3" xfId="38155" xr:uid="{00000000-0005-0000-0000-000068930000}"/>
    <cellStyle name="Heading 2 2 2 3 3 2 2 2 3 2" xfId="38156" xr:uid="{00000000-0005-0000-0000-000069930000}"/>
    <cellStyle name="Heading 2 2 2 3 3 2 2 2 3 3" xfId="38157" xr:uid="{00000000-0005-0000-0000-00006A930000}"/>
    <cellStyle name="Heading 2 2 2 3 3 2 2 2 3 3 2" xfId="38158" xr:uid="{00000000-0005-0000-0000-00006B930000}"/>
    <cellStyle name="Heading 2 2 2 3 3 2 2 2 3 4" xfId="38159" xr:uid="{00000000-0005-0000-0000-00006C930000}"/>
    <cellStyle name="Heading 2 2 2 3 3 2 2 2 4" xfId="38160" xr:uid="{00000000-0005-0000-0000-00006D930000}"/>
    <cellStyle name="Heading 2 2 2 3 3 2 2 2 4 2" xfId="38161" xr:uid="{00000000-0005-0000-0000-00006E930000}"/>
    <cellStyle name="Heading 2 2 2 3 3 2 2 2 4 2 2" xfId="38162" xr:uid="{00000000-0005-0000-0000-00006F930000}"/>
    <cellStyle name="Heading 2 2 2 3 3 2 2 2 5" xfId="38163" xr:uid="{00000000-0005-0000-0000-000070930000}"/>
    <cellStyle name="Heading 2 2 2 3 3 2 2 2 6" xfId="38164" xr:uid="{00000000-0005-0000-0000-000071930000}"/>
    <cellStyle name="Heading 2 2 2 3 3 2 2 2 7" xfId="38165" xr:uid="{00000000-0005-0000-0000-000072930000}"/>
    <cellStyle name="Heading 2 2 2 3 3 2 2 2 8" xfId="38166" xr:uid="{00000000-0005-0000-0000-000073930000}"/>
    <cellStyle name="Heading 2 2 2 3 3 2 2 3" xfId="38167" xr:uid="{00000000-0005-0000-0000-000074930000}"/>
    <cellStyle name="Heading 2 2 2 3 3 2 2 3 2" xfId="38168" xr:uid="{00000000-0005-0000-0000-000075930000}"/>
    <cellStyle name="Heading 2 2 2 3 3 2 2 3 2 2" xfId="38169" xr:uid="{00000000-0005-0000-0000-000076930000}"/>
    <cellStyle name="Heading 2 2 2 3 3 2 2 3 2 3" xfId="38170" xr:uid="{00000000-0005-0000-0000-000077930000}"/>
    <cellStyle name="Heading 2 2 2 3 3 2 2 3 2 3 2" xfId="38171" xr:uid="{00000000-0005-0000-0000-000078930000}"/>
    <cellStyle name="Heading 2 2 2 3 3 2 2 3 2 4" xfId="38172" xr:uid="{00000000-0005-0000-0000-000079930000}"/>
    <cellStyle name="Heading 2 2 2 3 3 2 2 3 3" xfId="38173" xr:uid="{00000000-0005-0000-0000-00007A930000}"/>
    <cellStyle name="Heading 2 2 2 3 3 2 2 3 3 2" xfId="38174" xr:uid="{00000000-0005-0000-0000-00007B930000}"/>
    <cellStyle name="Heading 2 2 2 3 3 2 2 3 3 2 2" xfId="38175" xr:uid="{00000000-0005-0000-0000-00007C930000}"/>
    <cellStyle name="Heading 2 2 2 3 3 2 2 3 4" xfId="38176" xr:uid="{00000000-0005-0000-0000-00007D930000}"/>
    <cellStyle name="Heading 2 2 2 3 3 2 2 3 5" xfId="38177" xr:uid="{00000000-0005-0000-0000-00007E930000}"/>
    <cellStyle name="Heading 2 2 2 3 3 2 2 3 6" xfId="38178" xr:uid="{00000000-0005-0000-0000-00007F930000}"/>
    <cellStyle name="Heading 2 2 2 3 3 2 2 3 7" xfId="38179" xr:uid="{00000000-0005-0000-0000-000080930000}"/>
    <cellStyle name="Heading 2 2 2 3 3 2 2 4" xfId="38180" xr:uid="{00000000-0005-0000-0000-000081930000}"/>
    <cellStyle name="Heading 2 2 2 3 3 2 2 4 2" xfId="38181" xr:uid="{00000000-0005-0000-0000-000082930000}"/>
    <cellStyle name="Heading 2 2 2 3 3 2 2 4 3" xfId="38182" xr:uid="{00000000-0005-0000-0000-000083930000}"/>
    <cellStyle name="Heading 2 2 2 3 3 2 2 4 3 2" xfId="38183" xr:uid="{00000000-0005-0000-0000-000084930000}"/>
    <cellStyle name="Heading 2 2 2 3 3 2 2 5" xfId="38184" xr:uid="{00000000-0005-0000-0000-000085930000}"/>
    <cellStyle name="Heading 2 2 2 3 3 2 3" xfId="38185" xr:uid="{00000000-0005-0000-0000-000086930000}"/>
    <cellStyle name="Heading 2 2 2 3 3 2 3 2" xfId="38186" xr:uid="{00000000-0005-0000-0000-000087930000}"/>
    <cellStyle name="Heading 2 2 2 3 3 2 3 2 2" xfId="38187" xr:uid="{00000000-0005-0000-0000-000088930000}"/>
    <cellStyle name="Heading 2 2 2 3 3 2 3 2 2 2" xfId="38188" xr:uid="{00000000-0005-0000-0000-000089930000}"/>
    <cellStyle name="Heading 2 2 2 3 3 2 3 2 2 3" xfId="38189" xr:uid="{00000000-0005-0000-0000-00008A930000}"/>
    <cellStyle name="Heading 2 2 2 3 3 2 3 2 2 3 2" xfId="38190" xr:uid="{00000000-0005-0000-0000-00008B930000}"/>
    <cellStyle name="Heading 2 2 2 3 3 2 3 2 2 4" xfId="38191" xr:uid="{00000000-0005-0000-0000-00008C930000}"/>
    <cellStyle name="Heading 2 2 2 3 3 2 3 2 3" xfId="38192" xr:uid="{00000000-0005-0000-0000-00008D930000}"/>
    <cellStyle name="Heading 2 2 2 3 3 2 3 2 3 2" xfId="38193" xr:uid="{00000000-0005-0000-0000-00008E930000}"/>
    <cellStyle name="Heading 2 2 2 3 3 2 3 2 3 2 2" xfId="38194" xr:uid="{00000000-0005-0000-0000-00008F930000}"/>
    <cellStyle name="Heading 2 2 2 3 3 2 3 2 4" xfId="38195" xr:uid="{00000000-0005-0000-0000-000090930000}"/>
    <cellStyle name="Heading 2 2 2 3 3 2 3 2 5" xfId="38196" xr:uid="{00000000-0005-0000-0000-000091930000}"/>
    <cellStyle name="Heading 2 2 2 3 3 2 3 2 6" xfId="38197" xr:uid="{00000000-0005-0000-0000-000092930000}"/>
    <cellStyle name="Heading 2 2 2 3 3 2 3 2 7" xfId="38198" xr:uid="{00000000-0005-0000-0000-000093930000}"/>
    <cellStyle name="Heading 2 2 2 3 3 2 3 3" xfId="38199" xr:uid="{00000000-0005-0000-0000-000094930000}"/>
    <cellStyle name="Heading 2 2 2 3 3 2 3 3 2" xfId="38200" xr:uid="{00000000-0005-0000-0000-000095930000}"/>
    <cellStyle name="Heading 2 2 2 3 3 2 3 3 3" xfId="38201" xr:uid="{00000000-0005-0000-0000-000096930000}"/>
    <cellStyle name="Heading 2 2 2 3 3 2 3 3 3 2" xfId="38202" xr:uid="{00000000-0005-0000-0000-000097930000}"/>
    <cellStyle name="Heading 2 2 2 3 3 2 3 3 4" xfId="38203" xr:uid="{00000000-0005-0000-0000-000098930000}"/>
    <cellStyle name="Heading 2 2 2 3 3 2 3 4" xfId="38204" xr:uid="{00000000-0005-0000-0000-000099930000}"/>
    <cellStyle name="Heading 2 2 2 3 3 2 3 4 2" xfId="38205" xr:uid="{00000000-0005-0000-0000-00009A930000}"/>
    <cellStyle name="Heading 2 2 2 3 3 2 3 4 2 2" xfId="38206" xr:uid="{00000000-0005-0000-0000-00009B930000}"/>
    <cellStyle name="Heading 2 2 2 3 3 2 3 5" xfId="38207" xr:uid="{00000000-0005-0000-0000-00009C930000}"/>
    <cellStyle name="Heading 2 2 2 3 3 2 3 6" xfId="38208" xr:uid="{00000000-0005-0000-0000-00009D930000}"/>
    <cellStyle name="Heading 2 2 2 3 3 2 3 7" xfId="38209" xr:uid="{00000000-0005-0000-0000-00009E930000}"/>
    <cellStyle name="Heading 2 2 2 3 3 2 3 8" xfId="38210" xr:uid="{00000000-0005-0000-0000-00009F930000}"/>
    <cellStyle name="Heading 2 2 2 3 3 2 4" xfId="38211" xr:uid="{00000000-0005-0000-0000-0000A0930000}"/>
    <cellStyle name="Heading 2 2 2 3 3 2 4 2" xfId="38212" xr:uid="{00000000-0005-0000-0000-0000A1930000}"/>
    <cellStyle name="Heading 2 2 2 3 3 2 4 2 2" xfId="38213" xr:uid="{00000000-0005-0000-0000-0000A2930000}"/>
    <cellStyle name="Heading 2 2 2 3 3 2 4 2 3" xfId="38214" xr:uid="{00000000-0005-0000-0000-0000A3930000}"/>
    <cellStyle name="Heading 2 2 2 3 3 2 4 2 3 2" xfId="38215" xr:uid="{00000000-0005-0000-0000-0000A4930000}"/>
    <cellStyle name="Heading 2 2 2 3 3 2 4 2 4" xfId="38216" xr:uid="{00000000-0005-0000-0000-0000A5930000}"/>
    <cellStyle name="Heading 2 2 2 3 3 2 4 3" xfId="38217" xr:uid="{00000000-0005-0000-0000-0000A6930000}"/>
    <cellStyle name="Heading 2 2 2 3 3 2 4 3 2" xfId="38218" xr:uid="{00000000-0005-0000-0000-0000A7930000}"/>
    <cellStyle name="Heading 2 2 2 3 3 2 4 3 2 2" xfId="38219" xr:uid="{00000000-0005-0000-0000-0000A8930000}"/>
    <cellStyle name="Heading 2 2 2 3 3 2 4 4" xfId="38220" xr:uid="{00000000-0005-0000-0000-0000A9930000}"/>
    <cellStyle name="Heading 2 2 2 3 3 2 4 5" xfId="38221" xr:uid="{00000000-0005-0000-0000-0000AA930000}"/>
    <cellStyle name="Heading 2 2 2 3 3 2 4 6" xfId="38222" xr:uid="{00000000-0005-0000-0000-0000AB930000}"/>
    <cellStyle name="Heading 2 2 2 3 3 2 4 7" xfId="38223" xr:uid="{00000000-0005-0000-0000-0000AC930000}"/>
    <cellStyle name="Heading 2 2 2 3 3 2 5" xfId="38224" xr:uid="{00000000-0005-0000-0000-0000AD930000}"/>
    <cellStyle name="Heading 2 2 2 3 3 2 5 2" xfId="38225" xr:uid="{00000000-0005-0000-0000-0000AE930000}"/>
    <cellStyle name="Heading 2 2 2 3 3 2 5 3" xfId="38226" xr:uid="{00000000-0005-0000-0000-0000AF930000}"/>
    <cellStyle name="Heading 2 2 2 3 3 2 5 3 2" xfId="38227" xr:uid="{00000000-0005-0000-0000-0000B0930000}"/>
    <cellStyle name="Heading 2 2 2 3 3 2 6" xfId="38228" xr:uid="{00000000-0005-0000-0000-0000B1930000}"/>
    <cellStyle name="Heading 2 2 2 3 3 2 7" xfId="38229" xr:uid="{00000000-0005-0000-0000-0000B2930000}"/>
    <cellStyle name="Heading 2 2 2 3 3 2 8" xfId="38230" xr:uid="{00000000-0005-0000-0000-0000B3930000}"/>
    <cellStyle name="Heading 2 2 2 3 3 2 9" xfId="38231" xr:uid="{00000000-0005-0000-0000-0000B4930000}"/>
    <cellStyle name="Heading 2 2 2 3 3 3" xfId="38232" xr:uid="{00000000-0005-0000-0000-0000B5930000}"/>
    <cellStyle name="Heading 2 2 2 3 3 3 2" xfId="38233" xr:uid="{00000000-0005-0000-0000-0000B6930000}"/>
    <cellStyle name="Heading 2 2 2 3 3 3 2 2" xfId="38234" xr:uid="{00000000-0005-0000-0000-0000B7930000}"/>
    <cellStyle name="Heading 2 2 2 3 3 3 2 2 2" xfId="38235" xr:uid="{00000000-0005-0000-0000-0000B8930000}"/>
    <cellStyle name="Heading 2 2 2 3 3 3 2 2 2 2" xfId="38236" xr:uid="{00000000-0005-0000-0000-0000B9930000}"/>
    <cellStyle name="Heading 2 2 2 3 3 3 2 2 2 3" xfId="38237" xr:uid="{00000000-0005-0000-0000-0000BA930000}"/>
    <cellStyle name="Heading 2 2 2 3 3 3 2 2 2 3 2" xfId="38238" xr:uid="{00000000-0005-0000-0000-0000BB930000}"/>
    <cellStyle name="Heading 2 2 2 3 3 3 2 2 2 4" xfId="38239" xr:uid="{00000000-0005-0000-0000-0000BC930000}"/>
    <cellStyle name="Heading 2 2 2 3 3 3 2 2 3" xfId="38240" xr:uid="{00000000-0005-0000-0000-0000BD930000}"/>
    <cellStyle name="Heading 2 2 2 3 3 3 2 2 3 2" xfId="38241" xr:uid="{00000000-0005-0000-0000-0000BE930000}"/>
    <cellStyle name="Heading 2 2 2 3 3 3 2 2 3 2 2" xfId="38242" xr:uid="{00000000-0005-0000-0000-0000BF930000}"/>
    <cellStyle name="Heading 2 2 2 3 3 3 2 2 4" xfId="38243" xr:uid="{00000000-0005-0000-0000-0000C0930000}"/>
    <cellStyle name="Heading 2 2 2 3 3 3 2 2 5" xfId="38244" xr:uid="{00000000-0005-0000-0000-0000C1930000}"/>
    <cellStyle name="Heading 2 2 2 3 3 3 2 2 6" xfId="38245" xr:uid="{00000000-0005-0000-0000-0000C2930000}"/>
    <cellStyle name="Heading 2 2 2 3 3 3 2 2 7" xfId="38246" xr:uid="{00000000-0005-0000-0000-0000C3930000}"/>
    <cellStyle name="Heading 2 2 2 3 3 3 2 3" xfId="38247" xr:uid="{00000000-0005-0000-0000-0000C4930000}"/>
    <cellStyle name="Heading 2 2 2 3 3 3 2 3 2" xfId="38248" xr:uid="{00000000-0005-0000-0000-0000C5930000}"/>
    <cellStyle name="Heading 2 2 2 3 3 3 2 3 3" xfId="38249" xr:uid="{00000000-0005-0000-0000-0000C6930000}"/>
    <cellStyle name="Heading 2 2 2 3 3 3 2 3 3 2" xfId="38250" xr:uid="{00000000-0005-0000-0000-0000C7930000}"/>
    <cellStyle name="Heading 2 2 2 3 3 3 2 3 4" xfId="38251" xr:uid="{00000000-0005-0000-0000-0000C8930000}"/>
    <cellStyle name="Heading 2 2 2 3 3 3 2 4" xfId="38252" xr:uid="{00000000-0005-0000-0000-0000C9930000}"/>
    <cellStyle name="Heading 2 2 2 3 3 3 2 4 2" xfId="38253" xr:uid="{00000000-0005-0000-0000-0000CA930000}"/>
    <cellStyle name="Heading 2 2 2 3 3 3 2 4 2 2" xfId="38254" xr:uid="{00000000-0005-0000-0000-0000CB930000}"/>
    <cellStyle name="Heading 2 2 2 3 3 3 2 5" xfId="38255" xr:uid="{00000000-0005-0000-0000-0000CC930000}"/>
    <cellStyle name="Heading 2 2 2 3 3 3 2 6" xfId="38256" xr:uid="{00000000-0005-0000-0000-0000CD930000}"/>
    <cellStyle name="Heading 2 2 2 3 3 3 2 7" xfId="38257" xr:uid="{00000000-0005-0000-0000-0000CE930000}"/>
    <cellStyle name="Heading 2 2 2 3 3 3 2 8" xfId="38258" xr:uid="{00000000-0005-0000-0000-0000CF930000}"/>
    <cellStyle name="Heading 2 2 2 3 3 3 3" xfId="38259" xr:uid="{00000000-0005-0000-0000-0000D0930000}"/>
    <cellStyle name="Heading 2 2 2 3 3 3 3 2" xfId="38260" xr:uid="{00000000-0005-0000-0000-0000D1930000}"/>
    <cellStyle name="Heading 2 2 2 3 3 3 3 2 2" xfId="38261" xr:uid="{00000000-0005-0000-0000-0000D2930000}"/>
    <cellStyle name="Heading 2 2 2 3 3 3 3 2 3" xfId="38262" xr:uid="{00000000-0005-0000-0000-0000D3930000}"/>
    <cellStyle name="Heading 2 2 2 3 3 3 3 2 3 2" xfId="38263" xr:uid="{00000000-0005-0000-0000-0000D4930000}"/>
    <cellStyle name="Heading 2 2 2 3 3 3 3 2 4" xfId="38264" xr:uid="{00000000-0005-0000-0000-0000D5930000}"/>
    <cellStyle name="Heading 2 2 2 3 3 3 3 3" xfId="38265" xr:uid="{00000000-0005-0000-0000-0000D6930000}"/>
    <cellStyle name="Heading 2 2 2 3 3 3 3 3 2" xfId="38266" xr:uid="{00000000-0005-0000-0000-0000D7930000}"/>
    <cellStyle name="Heading 2 2 2 3 3 3 3 3 2 2" xfId="38267" xr:uid="{00000000-0005-0000-0000-0000D8930000}"/>
    <cellStyle name="Heading 2 2 2 3 3 3 3 4" xfId="38268" xr:uid="{00000000-0005-0000-0000-0000D9930000}"/>
    <cellStyle name="Heading 2 2 2 3 3 3 3 5" xfId="38269" xr:uid="{00000000-0005-0000-0000-0000DA930000}"/>
    <cellStyle name="Heading 2 2 2 3 3 3 3 6" xfId="38270" xr:uid="{00000000-0005-0000-0000-0000DB930000}"/>
    <cellStyle name="Heading 2 2 2 3 3 3 3 7" xfId="38271" xr:uid="{00000000-0005-0000-0000-0000DC930000}"/>
    <cellStyle name="Heading 2 2 2 3 3 3 4" xfId="38272" xr:uid="{00000000-0005-0000-0000-0000DD930000}"/>
    <cellStyle name="Heading 2 2 2 3 3 3 4 2" xfId="38273" xr:uid="{00000000-0005-0000-0000-0000DE930000}"/>
    <cellStyle name="Heading 2 2 2 3 3 3 4 3" xfId="38274" xr:uid="{00000000-0005-0000-0000-0000DF930000}"/>
    <cellStyle name="Heading 2 2 2 3 3 3 4 3 2" xfId="38275" xr:uid="{00000000-0005-0000-0000-0000E0930000}"/>
    <cellStyle name="Heading 2 2 2 3 3 3 5" xfId="38276" xr:uid="{00000000-0005-0000-0000-0000E1930000}"/>
    <cellStyle name="Heading 2 2 2 3 3 4" xfId="38277" xr:uid="{00000000-0005-0000-0000-0000E2930000}"/>
    <cellStyle name="Heading 2 2 2 3 3 4 2" xfId="38278" xr:uid="{00000000-0005-0000-0000-0000E3930000}"/>
    <cellStyle name="Heading 2 2 2 3 3 4 2 2" xfId="38279" xr:uid="{00000000-0005-0000-0000-0000E4930000}"/>
    <cellStyle name="Heading 2 2 2 3 3 4 2 2 2" xfId="38280" xr:uid="{00000000-0005-0000-0000-0000E5930000}"/>
    <cellStyle name="Heading 2 2 2 3 3 4 2 2 2 2" xfId="38281" xr:uid="{00000000-0005-0000-0000-0000E6930000}"/>
    <cellStyle name="Heading 2 2 2 3 3 4 2 2 2 2 2" xfId="38282" xr:uid="{00000000-0005-0000-0000-0000E7930000}"/>
    <cellStyle name="Heading 2 2 2 3 3 4 2 2 2 2 3" xfId="38283" xr:uid="{00000000-0005-0000-0000-0000E8930000}"/>
    <cellStyle name="Heading 2 2 2 3 3 4 2 2 2 2 3 2" xfId="38284" xr:uid="{00000000-0005-0000-0000-0000E9930000}"/>
    <cellStyle name="Heading 2 2 2 3 3 4 2 2 2 2 4" xfId="38285" xr:uid="{00000000-0005-0000-0000-0000EA930000}"/>
    <cellStyle name="Heading 2 2 2 3 3 4 2 2 2 3" xfId="38286" xr:uid="{00000000-0005-0000-0000-0000EB930000}"/>
    <cellStyle name="Heading 2 2 2 3 3 4 2 2 2 3 2" xfId="38287" xr:uid="{00000000-0005-0000-0000-0000EC930000}"/>
    <cellStyle name="Heading 2 2 2 3 3 4 2 2 2 3 2 2" xfId="38288" xr:uid="{00000000-0005-0000-0000-0000ED930000}"/>
    <cellStyle name="Heading 2 2 2 3 3 4 2 2 2 4" xfId="38289" xr:uid="{00000000-0005-0000-0000-0000EE930000}"/>
    <cellStyle name="Heading 2 2 2 3 3 4 2 2 2 5" xfId="38290" xr:uid="{00000000-0005-0000-0000-0000EF930000}"/>
    <cellStyle name="Heading 2 2 2 3 3 4 2 2 2 6" xfId="38291" xr:uid="{00000000-0005-0000-0000-0000F0930000}"/>
    <cellStyle name="Heading 2 2 2 3 3 4 2 2 2 7" xfId="38292" xr:uid="{00000000-0005-0000-0000-0000F1930000}"/>
    <cellStyle name="Heading 2 2 2 3 3 4 2 2 3" xfId="38293" xr:uid="{00000000-0005-0000-0000-0000F2930000}"/>
    <cellStyle name="Heading 2 2 2 3 3 4 2 2 3 2" xfId="38294" xr:uid="{00000000-0005-0000-0000-0000F3930000}"/>
    <cellStyle name="Heading 2 2 2 3 3 4 2 2 3 3" xfId="38295" xr:uid="{00000000-0005-0000-0000-0000F4930000}"/>
    <cellStyle name="Heading 2 2 2 3 3 4 2 2 3 3 2" xfId="38296" xr:uid="{00000000-0005-0000-0000-0000F5930000}"/>
    <cellStyle name="Heading 2 2 2 3 3 4 2 2 3 4" xfId="38297" xr:uid="{00000000-0005-0000-0000-0000F6930000}"/>
    <cellStyle name="Heading 2 2 2 3 3 4 2 2 4" xfId="38298" xr:uid="{00000000-0005-0000-0000-0000F7930000}"/>
    <cellStyle name="Heading 2 2 2 3 3 4 2 2 4 2" xfId="38299" xr:uid="{00000000-0005-0000-0000-0000F8930000}"/>
    <cellStyle name="Heading 2 2 2 3 3 4 2 2 4 2 2" xfId="38300" xr:uid="{00000000-0005-0000-0000-0000F9930000}"/>
    <cellStyle name="Heading 2 2 2 3 3 4 2 2 5" xfId="38301" xr:uid="{00000000-0005-0000-0000-0000FA930000}"/>
    <cellStyle name="Heading 2 2 2 3 3 4 2 2 6" xfId="38302" xr:uid="{00000000-0005-0000-0000-0000FB930000}"/>
    <cellStyle name="Heading 2 2 2 3 3 4 2 2 7" xfId="38303" xr:uid="{00000000-0005-0000-0000-0000FC930000}"/>
    <cellStyle name="Heading 2 2 2 3 3 4 2 2 8" xfId="38304" xr:uid="{00000000-0005-0000-0000-0000FD930000}"/>
    <cellStyle name="Heading 2 2 2 3 3 4 2 3" xfId="38305" xr:uid="{00000000-0005-0000-0000-0000FE930000}"/>
    <cellStyle name="Heading 2 2 2 3 3 4 2 3 2" xfId="38306" xr:uid="{00000000-0005-0000-0000-0000FF930000}"/>
    <cellStyle name="Heading 2 2 2 3 3 4 2 3 2 2" xfId="38307" xr:uid="{00000000-0005-0000-0000-000000940000}"/>
    <cellStyle name="Heading 2 2 2 3 3 4 2 3 2 3" xfId="38308" xr:uid="{00000000-0005-0000-0000-000001940000}"/>
    <cellStyle name="Heading 2 2 2 3 3 4 2 3 2 3 2" xfId="38309" xr:uid="{00000000-0005-0000-0000-000002940000}"/>
    <cellStyle name="Heading 2 2 2 3 3 4 2 3 2 4" xfId="38310" xr:uid="{00000000-0005-0000-0000-000003940000}"/>
    <cellStyle name="Heading 2 2 2 3 3 4 2 3 3" xfId="38311" xr:uid="{00000000-0005-0000-0000-000004940000}"/>
    <cellStyle name="Heading 2 2 2 3 3 4 2 3 3 2" xfId="38312" xr:uid="{00000000-0005-0000-0000-000005940000}"/>
    <cellStyle name="Heading 2 2 2 3 3 4 2 3 3 2 2" xfId="38313" xr:uid="{00000000-0005-0000-0000-000006940000}"/>
    <cellStyle name="Heading 2 2 2 3 3 4 2 3 4" xfId="38314" xr:uid="{00000000-0005-0000-0000-000007940000}"/>
    <cellStyle name="Heading 2 2 2 3 3 4 2 3 5" xfId="38315" xr:uid="{00000000-0005-0000-0000-000008940000}"/>
    <cellStyle name="Heading 2 2 2 3 3 4 2 3 6" xfId="38316" xr:uid="{00000000-0005-0000-0000-000009940000}"/>
    <cellStyle name="Heading 2 2 2 3 3 4 2 3 7" xfId="38317" xr:uid="{00000000-0005-0000-0000-00000A940000}"/>
    <cellStyle name="Heading 2 2 2 3 3 4 2 4" xfId="38318" xr:uid="{00000000-0005-0000-0000-00000B940000}"/>
    <cellStyle name="Heading 2 2 2 3 3 4 2 4 2" xfId="38319" xr:uid="{00000000-0005-0000-0000-00000C940000}"/>
    <cellStyle name="Heading 2 2 2 3 3 4 2 4 3" xfId="38320" xr:uid="{00000000-0005-0000-0000-00000D940000}"/>
    <cellStyle name="Heading 2 2 2 3 3 4 2 4 3 2" xfId="38321" xr:uid="{00000000-0005-0000-0000-00000E940000}"/>
    <cellStyle name="Heading 2 2 2 3 3 4 2 5" xfId="38322" xr:uid="{00000000-0005-0000-0000-00000F940000}"/>
    <cellStyle name="Heading 2 2 2 3 3 4 3" xfId="38323" xr:uid="{00000000-0005-0000-0000-000010940000}"/>
    <cellStyle name="Heading 2 2 2 3 3 4 3 2" xfId="38324" xr:uid="{00000000-0005-0000-0000-000011940000}"/>
    <cellStyle name="Heading 2 2 2 3 3 4 3 2 2" xfId="38325" xr:uid="{00000000-0005-0000-0000-000012940000}"/>
    <cellStyle name="Heading 2 2 2 3 3 4 3 2 2 2" xfId="38326" xr:uid="{00000000-0005-0000-0000-000013940000}"/>
    <cellStyle name="Heading 2 2 2 3 3 4 3 2 2 3" xfId="38327" xr:uid="{00000000-0005-0000-0000-000014940000}"/>
    <cellStyle name="Heading 2 2 2 3 3 4 3 2 2 3 2" xfId="38328" xr:uid="{00000000-0005-0000-0000-000015940000}"/>
    <cellStyle name="Heading 2 2 2 3 3 4 3 2 2 4" xfId="38329" xr:uid="{00000000-0005-0000-0000-000016940000}"/>
    <cellStyle name="Heading 2 2 2 3 3 4 3 2 3" xfId="38330" xr:uid="{00000000-0005-0000-0000-000017940000}"/>
    <cellStyle name="Heading 2 2 2 3 3 4 3 2 3 2" xfId="38331" xr:uid="{00000000-0005-0000-0000-000018940000}"/>
    <cellStyle name="Heading 2 2 2 3 3 4 3 2 3 2 2" xfId="38332" xr:uid="{00000000-0005-0000-0000-000019940000}"/>
    <cellStyle name="Heading 2 2 2 3 3 4 3 2 4" xfId="38333" xr:uid="{00000000-0005-0000-0000-00001A940000}"/>
    <cellStyle name="Heading 2 2 2 3 3 4 3 2 5" xfId="38334" xr:uid="{00000000-0005-0000-0000-00001B940000}"/>
    <cellStyle name="Heading 2 2 2 3 3 4 3 2 6" xfId="38335" xr:uid="{00000000-0005-0000-0000-00001C940000}"/>
    <cellStyle name="Heading 2 2 2 3 3 4 3 2 7" xfId="38336" xr:uid="{00000000-0005-0000-0000-00001D940000}"/>
    <cellStyle name="Heading 2 2 2 3 3 4 3 3" xfId="38337" xr:uid="{00000000-0005-0000-0000-00001E940000}"/>
    <cellStyle name="Heading 2 2 2 3 3 4 3 3 2" xfId="38338" xr:uid="{00000000-0005-0000-0000-00001F940000}"/>
    <cellStyle name="Heading 2 2 2 3 3 4 3 3 3" xfId="38339" xr:uid="{00000000-0005-0000-0000-000020940000}"/>
    <cellStyle name="Heading 2 2 2 3 3 4 3 3 3 2" xfId="38340" xr:uid="{00000000-0005-0000-0000-000021940000}"/>
    <cellStyle name="Heading 2 2 2 3 3 4 3 3 4" xfId="38341" xr:uid="{00000000-0005-0000-0000-000022940000}"/>
    <cellStyle name="Heading 2 2 2 3 3 4 3 4" xfId="38342" xr:uid="{00000000-0005-0000-0000-000023940000}"/>
    <cellStyle name="Heading 2 2 2 3 3 4 3 4 2" xfId="38343" xr:uid="{00000000-0005-0000-0000-000024940000}"/>
    <cellStyle name="Heading 2 2 2 3 3 4 3 4 2 2" xfId="38344" xr:uid="{00000000-0005-0000-0000-000025940000}"/>
    <cellStyle name="Heading 2 2 2 3 3 4 3 5" xfId="38345" xr:uid="{00000000-0005-0000-0000-000026940000}"/>
    <cellStyle name="Heading 2 2 2 3 3 4 3 6" xfId="38346" xr:uid="{00000000-0005-0000-0000-000027940000}"/>
    <cellStyle name="Heading 2 2 2 3 3 4 3 7" xfId="38347" xr:uid="{00000000-0005-0000-0000-000028940000}"/>
    <cellStyle name="Heading 2 2 2 3 3 4 3 8" xfId="38348" xr:uid="{00000000-0005-0000-0000-000029940000}"/>
    <cellStyle name="Heading 2 2 2 3 3 4 4" xfId="38349" xr:uid="{00000000-0005-0000-0000-00002A940000}"/>
    <cellStyle name="Heading 2 2 2 3 3 4 4 2" xfId="38350" xr:uid="{00000000-0005-0000-0000-00002B940000}"/>
    <cellStyle name="Heading 2 2 2 3 3 4 4 2 2" xfId="38351" xr:uid="{00000000-0005-0000-0000-00002C940000}"/>
    <cellStyle name="Heading 2 2 2 3 3 4 4 2 3" xfId="38352" xr:uid="{00000000-0005-0000-0000-00002D940000}"/>
    <cellStyle name="Heading 2 2 2 3 3 4 4 2 3 2" xfId="38353" xr:uid="{00000000-0005-0000-0000-00002E940000}"/>
    <cellStyle name="Heading 2 2 2 3 3 4 4 2 4" xfId="38354" xr:uid="{00000000-0005-0000-0000-00002F940000}"/>
    <cellStyle name="Heading 2 2 2 3 3 4 4 3" xfId="38355" xr:uid="{00000000-0005-0000-0000-000030940000}"/>
    <cellStyle name="Heading 2 2 2 3 3 4 4 3 2" xfId="38356" xr:uid="{00000000-0005-0000-0000-000031940000}"/>
    <cellStyle name="Heading 2 2 2 3 3 4 4 3 2 2" xfId="38357" xr:uid="{00000000-0005-0000-0000-000032940000}"/>
    <cellStyle name="Heading 2 2 2 3 3 4 4 4" xfId="38358" xr:uid="{00000000-0005-0000-0000-000033940000}"/>
    <cellStyle name="Heading 2 2 2 3 3 4 4 5" xfId="38359" xr:uid="{00000000-0005-0000-0000-000034940000}"/>
    <cellStyle name="Heading 2 2 2 3 3 4 4 6" xfId="38360" xr:uid="{00000000-0005-0000-0000-000035940000}"/>
    <cellStyle name="Heading 2 2 2 3 3 4 4 7" xfId="38361" xr:uid="{00000000-0005-0000-0000-000036940000}"/>
    <cellStyle name="Heading 2 2 2 3 3 4 5" xfId="38362" xr:uid="{00000000-0005-0000-0000-000037940000}"/>
    <cellStyle name="Heading 2 2 2 3 3 4 5 2" xfId="38363" xr:uid="{00000000-0005-0000-0000-000038940000}"/>
    <cellStyle name="Heading 2 2 2 3 3 4 5 3" xfId="38364" xr:uid="{00000000-0005-0000-0000-000039940000}"/>
    <cellStyle name="Heading 2 2 2 3 3 4 5 3 2" xfId="38365" xr:uid="{00000000-0005-0000-0000-00003A940000}"/>
    <cellStyle name="Heading 2 2 2 3 3 4 6" xfId="38366" xr:uid="{00000000-0005-0000-0000-00003B940000}"/>
    <cellStyle name="Heading 2 2 2 3 3 4 7" xfId="38367" xr:uid="{00000000-0005-0000-0000-00003C940000}"/>
    <cellStyle name="Heading 2 2 2 3 3 4 8" xfId="38368" xr:uid="{00000000-0005-0000-0000-00003D940000}"/>
    <cellStyle name="Heading 2 2 2 3 3 4 9" xfId="38369" xr:uid="{00000000-0005-0000-0000-00003E940000}"/>
    <cellStyle name="Heading 2 2 2 3 3 5" xfId="38370" xr:uid="{00000000-0005-0000-0000-00003F940000}"/>
    <cellStyle name="Heading 2 2 2 3 3 5 2" xfId="38371" xr:uid="{00000000-0005-0000-0000-000040940000}"/>
    <cellStyle name="Heading 2 2 2 3 3 5 2 2" xfId="38372" xr:uid="{00000000-0005-0000-0000-000041940000}"/>
    <cellStyle name="Heading 2 2 2 3 3 5 2 2 2" xfId="38373" xr:uid="{00000000-0005-0000-0000-000042940000}"/>
    <cellStyle name="Heading 2 2 2 3 3 5 2 2 3" xfId="38374" xr:uid="{00000000-0005-0000-0000-000043940000}"/>
    <cellStyle name="Heading 2 2 2 3 3 5 2 2 3 2" xfId="38375" xr:uid="{00000000-0005-0000-0000-000044940000}"/>
    <cellStyle name="Heading 2 2 2 3 3 5 2 2 4" xfId="38376" xr:uid="{00000000-0005-0000-0000-000045940000}"/>
    <cellStyle name="Heading 2 2 2 3 3 5 2 3" xfId="38377" xr:uid="{00000000-0005-0000-0000-000046940000}"/>
    <cellStyle name="Heading 2 2 2 3 3 5 2 3 2" xfId="38378" xr:uid="{00000000-0005-0000-0000-000047940000}"/>
    <cellStyle name="Heading 2 2 2 3 3 5 2 3 2 2" xfId="38379" xr:uid="{00000000-0005-0000-0000-000048940000}"/>
    <cellStyle name="Heading 2 2 2 3 3 5 2 4" xfId="38380" xr:uid="{00000000-0005-0000-0000-000049940000}"/>
    <cellStyle name="Heading 2 2 2 3 3 5 2 5" xfId="38381" xr:uid="{00000000-0005-0000-0000-00004A940000}"/>
    <cellStyle name="Heading 2 2 2 3 3 5 2 6" xfId="38382" xr:uid="{00000000-0005-0000-0000-00004B940000}"/>
    <cellStyle name="Heading 2 2 2 3 3 5 2 7" xfId="38383" xr:uid="{00000000-0005-0000-0000-00004C940000}"/>
    <cellStyle name="Heading 2 2 2 3 3 5 3" xfId="38384" xr:uid="{00000000-0005-0000-0000-00004D940000}"/>
    <cellStyle name="Heading 2 2 2 3 3 5 3 2" xfId="38385" xr:uid="{00000000-0005-0000-0000-00004E940000}"/>
    <cellStyle name="Heading 2 2 2 3 3 5 3 3" xfId="38386" xr:uid="{00000000-0005-0000-0000-00004F940000}"/>
    <cellStyle name="Heading 2 2 2 3 3 5 3 3 2" xfId="38387" xr:uid="{00000000-0005-0000-0000-000050940000}"/>
    <cellStyle name="Heading 2 2 2 3 3 5 3 4" xfId="38388" xr:uid="{00000000-0005-0000-0000-000051940000}"/>
    <cellStyle name="Heading 2 2 2 3 3 5 4" xfId="38389" xr:uid="{00000000-0005-0000-0000-000052940000}"/>
    <cellStyle name="Heading 2 2 2 3 3 5 4 2" xfId="38390" xr:uid="{00000000-0005-0000-0000-000053940000}"/>
    <cellStyle name="Heading 2 2 2 3 3 5 4 2 2" xfId="38391" xr:uid="{00000000-0005-0000-0000-000054940000}"/>
    <cellStyle name="Heading 2 2 2 3 3 5 5" xfId="38392" xr:uid="{00000000-0005-0000-0000-000055940000}"/>
    <cellStyle name="Heading 2 2 2 3 3 5 6" xfId="38393" xr:uid="{00000000-0005-0000-0000-000056940000}"/>
    <cellStyle name="Heading 2 2 2 3 3 5 7" xfId="38394" xr:uid="{00000000-0005-0000-0000-000057940000}"/>
    <cellStyle name="Heading 2 2 2 3 3 5 8" xfId="38395" xr:uid="{00000000-0005-0000-0000-000058940000}"/>
    <cellStyle name="Heading 2 2 2 3 3 6" xfId="38396" xr:uid="{00000000-0005-0000-0000-000059940000}"/>
    <cellStyle name="Heading 2 2 2 3 3 6 2" xfId="38397" xr:uid="{00000000-0005-0000-0000-00005A940000}"/>
    <cellStyle name="Heading 2 2 2 3 3 6 2 2" xfId="38398" xr:uid="{00000000-0005-0000-0000-00005B940000}"/>
    <cellStyle name="Heading 2 2 2 3 3 6 2 3" xfId="38399" xr:uid="{00000000-0005-0000-0000-00005C940000}"/>
    <cellStyle name="Heading 2 2 2 3 3 6 2 3 2" xfId="38400" xr:uid="{00000000-0005-0000-0000-00005D940000}"/>
    <cellStyle name="Heading 2 2 2 3 3 6 2 4" xfId="38401" xr:uid="{00000000-0005-0000-0000-00005E940000}"/>
    <cellStyle name="Heading 2 2 2 3 3 6 3" xfId="38402" xr:uid="{00000000-0005-0000-0000-00005F940000}"/>
    <cellStyle name="Heading 2 2 2 3 3 6 3 2" xfId="38403" xr:uid="{00000000-0005-0000-0000-000060940000}"/>
    <cellStyle name="Heading 2 2 2 3 3 6 3 2 2" xfId="38404" xr:uid="{00000000-0005-0000-0000-000061940000}"/>
    <cellStyle name="Heading 2 2 2 3 3 6 4" xfId="38405" xr:uid="{00000000-0005-0000-0000-000062940000}"/>
    <cellStyle name="Heading 2 2 2 3 3 6 5" xfId="38406" xr:uid="{00000000-0005-0000-0000-000063940000}"/>
    <cellStyle name="Heading 2 2 2 3 3 6 6" xfId="38407" xr:uid="{00000000-0005-0000-0000-000064940000}"/>
    <cellStyle name="Heading 2 2 2 3 3 6 7" xfId="38408" xr:uid="{00000000-0005-0000-0000-000065940000}"/>
    <cellStyle name="Heading 2 2 2 3 3 7" xfId="38409" xr:uid="{00000000-0005-0000-0000-000066940000}"/>
    <cellStyle name="Heading 2 2 2 3 3 7 2" xfId="38410" xr:uid="{00000000-0005-0000-0000-000067940000}"/>
    <cellStyle name="Heading 2 2 2 3 3 7 3" xfId="38411" xr:uid="{00000000-0005-0000-0000-000068940000}"/>
    <cellStyle name="Heading 2 2 2 3 3 7 3 2" xfId="38412" xr:uid="{00000000-0005-0000-0000-000069940000}"/>
    <cellStyle name="Heading 2 2 2 3 3 8" xfId="38413" xr:uid="{00000000-0005-0000-0000-00006A940000}"/>
    <cellStyle name="Heading 2 2 2 3 3 9" xfId="38414" xr:uid="{00000000-0005-0000-0000-00006B940000}"/>
    <cellStyle name="Heading 2 2 2 3 4" xfId="209" xr:uid="{00000000-0005-0000-0000-00006C940000}"/>
    <cellStyle name="Heading 2 2 2 3 4 2" xfId="38415" xr:uid="{00000000-0005-0000-0000-00006D940000}"/>
    <cellStyle name="Heading 2 2 2 3 4 2 2" xfId="38416" xr:uid="{00000000-0005-0000-0000-00006E940000}"/>
    <cellStyle name="Heading 2 2 2 3 4 2 2 2" xfId="38417" xr:uid="{00000000-0005-0000-0000-00006F940000}"/>
    <cellStyle name="Heading 2 2 2 3 4 2 2 2 2" xfId="38418" xr:uid="{00000000-0005-0000-0000-000070940000}"/>
    <cellStyle name="Heading 2 2 2 3 4 2 2 2 2 2" xfId="38419" xr:uid="{00000000-0005-0000-0000-000071940000}"/>
    <cellStyle name="Heading 2 2 2 3 4 2 2 2 2 3" xfId="38420" xr:uid="{00000000-0005-0000-0000-000072940000}"/>
    <cellStyle name="Heading 2 2 2 3 4 2 2 2 2 3 2" xfId="38421" xr:uid="{00000000-0005-0000-0000-000073940000}"/>
    <cellStyle name="Heading 2 2 2 3 4 2 2 2 2 4" xfId="38422" xr:uid="{00000000-0005-0000-0000-000074940000}"/>
    <cellStyle name="Heading 2 2 2 3 4 2 2 2 3" xfId="38423" xr:uid="{00000000-0005-0000-0000-000075940000}"/>
    <cellStyle name="Heading 2 2 2 3 4 2 2 2 3 2" xfId="38424" xr:uid="{00000000-0005-0000-0000-000076940000}"/>
    <cellStyle name="Heading 2 2 2 3 4 2 2 2 3 2 2" xfId="38425" xr:uid="{00000000-0005-0000-0000-000077940000}"/>
    <cellStyle name="Heading 2 2 2 3 4 2 2 2 4" xfId="38426" xr:uid="{00000000-0005-0000-0000-000078940000}"/>
    <cellStyle name="Heading 2 2 2 3 4 2 2 2 5" xfId="38427" xr:uid="{00000000-0005-0000-0000-000079940000}"/>
    <cellStyle name="Heading 2 2 2 3 4 2 2 2 6" xfId="38428" xr:uid="{00000000-0005-0000-0000-00007A940000}"/>
    <cellStyle name="Heading 2 2 2 3 4 2 2 2 7" xfId="38429" xr:uid="{00000000-0005-0000-0000-00007B940000}"/>
    <cellStyle name="Heading 2 2 2 3 4 2 2 3" xfId="38430" xr:uid="{00000000-0005-0000-0000-00007C940000}"/>
    <cellStyle name="Heading 2 2 2 3 4 2 2 3 2" xfId="38431" xr:uid="{00000000-0005-0000-0000-00007D940000}"/>
    <cellStyle name="Heading 2 2 2 3 4 2 2 3 3" xfId="38432" xr:uid="{00000000-0005-0000-0000-00007E940000}"/>
    <cellStyle name="Heading 2 2 2 3 4 2 2 3 3 2" xfId="38433" xr:uid="{00000000-0005-0000-0000-00007F940000}"/>
    <cellStyle name="Heading 2 2 2 3 4 2 2 3 4" xfId="38434" xr:uid="{00000000-0005-0000-0000-000080940000}"/>
    <cellStyle name="Heading 2 2 2 3 4 2 2 4" xfId="38435" xr:uid="{00000000-0005-0000-0000-000081940000}"/>
    <cellStyle name="Heading 2 2 2 3 4 2 2 4 2" xfId="38436" xr:uid="{00000000-0005-0000-0000-000082940000}"/>
    <cellStyle name="Heading 2 2 2 3 4 2 2 4 2 2" xfId="38437" xr:uid="{00000000-0005-0000-0000-000083940000}"/>
    <cellStyle name="Heading 2 2 2 3 4 2 2 5" xfId="38438" xr:uid="{00000000-0005-0000-0000-000084940000}"/>
    <cellStyle name="Heading 2 2 2 3 4 2 2 6" xfId="38439" xr:uid="{00000000-0005-0000-0000-000085940000}"/>
    <cellStyle name="Heading 2 2 2 3 4 2 2 7" xfId="38440" xr:uid="{00000000-0005-0000-0000-000086940000}"/>
    <cellStyle name="Heading 2 2 2 3 4 2 2 8" xfId="38441" xr:uid="{00000000-0005-0000-0000-000087940000}"/>
    <cellStyle name="Heading 2 2 2 3 4 2 3" xfId="38442" xr:uid="{00000000-0005-0000-0000-000088940000}"/>
    <cellStyle name="Heading 2 2 2 3 4 2 3 2" xfId="38443" xr:uid="{00000000-0005-0000-0000-000089940000}"/>
    <cellStyle name="Heading 2 2 2 3 4 2 3 2 2" xfId="38444" xr:uid="{00000000-0005-0000-0000-00008A940000}"/>
    <cellStyle name="Heading 2 2 2 3 4 2 3 2 3" xfId="38445" xr:uid="{00000000-0005-0000-0000-00008B940000}"/>
    <cellStyle name="Heading 2 2 2 3 4 2 3 2 3 2" xfId="38446" xr:uid="{00000000-0005-0000-0000-00008C940000}"/>
    <cellStyle name="Heading 2 2 2 3 4 2 3 2 4" xfId="38447" xr:uid="{00000000-0005-0000-0000-00008D940000}"/>
    <cellStyle name="Heading 2 2 2 3 4 2 3 3" xfId="38448" xr:uid="{00000000-0005-0000-0000-00008E940000}"/>
    <cellStyle name="Heading 2 2 2 3 4 2 3 3 2" xfId="38449" xr:uid="{00000000-0005-0000-0000-00008F940000}"/>
    <cellStyle name="Heading 2 2 2 3 4 2 3 3 2 2" xfId="38450" xr:uid="{00000000-0005-0000-0000-000090940000}"/>
    <cellStyle name="Heading 2 2 2 3 4 2 3 4" xfId="38451" xr:uid="{00000000-0005-0000-0000-000091940000}"/>
    <cellStyle name="Heading 2 2 2 3 4 2 3 5" xfId="38452" xr:uid="{00000000-0005-0000-0000-000092940000}"/>
    <cellStyle name="Heading 2 2 2 3 4 2 3 6" xfId="38453" xr:uid="{00000000-0005-0000-0000-000093940000}"/>
    <cellStyle name="Heading 2 2 2 3 4 2 3 7" xfId="38454" xr:uid="{00000000-0005-0000-0000-000094940000}"/>
    <cellStyle name="Heading 2 2 2 3 4 2 4" xfId="38455" xr:uid="{00000000-0005-0000-0000-000095940000}"/>
    <cellStyle name="Heading 2 2 2 3 4 2 4 2" xfId="38456" xr:uid="{00000000-0005-0000-0000-000096940000}"/>
    <cellStyle name="Heading 2 2 2 3 4 2 4 3" xfId="38457" xr:uid="{00000000-0005-0000-0000-000097940000}"/>
    <cellStyle name="Heading 2 2 2 3 4 2 4 3 2" xfId="38458" xr:uid="{00000000-0005-0000-0000-000098940000}"/>
    <cellStyle name="Heading 2 2 2 3 4 2 5" xfId="38459" xr:uid="{00000000-0005-0000-0000-000099940000}"/>
    <cellStyle name="Heading 2 2 2 3 4 3" xfId="38460" xr:uid="{00000000-0005-0000-0000-00009A940000}"/>
    <cellStyle name="Heading 2 2 2 3 4 3 2" xfId="38461" xr:uid="{00000000-0005-0000-0000-00009B940000}"/>
    <cellStyle name="Heading 2 2 2 3 4 3 2 2" xfId="38462" xr:uid="{00000000-0005-0000-0000-00009C940000}"/>
    <cellStyle name="Heading 2 2 2 3 4 3 2 2 2" xfId="38463" xr:uid="{00000000-0005-0000-0000-00009D940000}"/>
    <cellStyle name="Heading 2 2 2 3 4 3 2 2 3" xfId="38464" xr:uid="{00000000-0005-0000-0000-00009E940000}"/>
    <cellStyle name="Heading 2 2 2 3 4 3 2 2 3 2" xfId="38465" xr:uid="{00000000-0005-0000-0000-00009F940000}"/>
    <cellStyle name="Heading 2 2 2 3 4 3 2 2 4" xfId="38466" xr:uid="{00000000-0005-0000-0000-0000A0940000}"/>
    <cellStyle name="Heading 2 2 2 3 4 3 2 3" xfId="38467" xr:uid="{00000000-0005-0000-0000-0000A1940000}"/>
    <cellStyle name="Heading 2 2 2 3 4 3 2 3 2" xfId="38468" xr:uid="{00000000-0005-0000-0000-0000A2940000}"/>
    <cellStyle name="Heading 2 2 2 3 4 3 2 3 2 2" xfId="38469" xr:uid="{00000000-0005-0000-0000-0000A3940000}"/>
    <cellStyle name="Heading 2 2 2 3 4 3 2 4" xfId="38470" xr:uid="{00000000-0005-0000-0000-0000A4940000}"/>
    <cellStyle name="Heading 2 2 2 3 4 3 2 5" xfId="38471" xr:uid="{00000000-0005-0000-0000-0000A5940000}"/>
    <cellStyle name="Heading 2 2 2 3 4 3 2 6" xfId="38472" xr:uid="{00000000-0005-0000-0000-0000A6940000}"/>
    <cellStyle name="Heading 2 2 2 3 4 3 2 7" xfId="38473" xr:uid="{00000000-0005-0000-0000-0000A7940000}"/>
    <cellStyle name="Heading 2 2 2 3 4 3 3" xfId="38474" xr:uid="{00000000-0005-0000-0000-0000A8940000}"/>
    <cellStyle name="Heading 2 2 2 3 4 3 3 2" xfId="38475" xr:uid="{00000000-0005-0000-0000-0000A9940000}"/>
    <cellStyle name="Heading 2 2 2 3 4 3 3 3" xfId="38476" xr:uid="{00000000-0005-0000-0000-0000AA940000}"/>
    <cellStyle name="Heading 2 2 2 3 4 3 3 3 2" xfId="38477" xr:uid="{00000000-0005-0000-0000-0000AB940000}"/>
    <cellStyle name="Heading 2 2 2 3 4 3 3 4" xfId="38478" xr:uid="{00000000-0005-0000-0000-0000AC940000}"/>
    <cellStyle name="Heading 2 2 2 3 4 3 4" xfId="38479" xr:uid="{00000000-0005-0000-0000-0000AD940000}"/>
    <cellStyle name="Heading 2 2 2 3 4 3 4 2" xfId="38480" xr:uid="{00000000-0005-0000-0000-0000AE940000}"/>
    <cellStyle name="Heading 2 2 2 3 4 3 4 2 2" xfId="38481" xr:uid="{00000000-0005-0000-0000-0000AF940000}"/>
    <cellStyle name="Heading 2 2 2 3 4 3 5" xfId="38482" xr:uid="{00000000-0005-0000-0000-0000B0940000}"/>
    <cellStyle name="Heading 2 2 2 3 4 3 6" xfId="38483" xr:uid="{00000000-0005-0000-0000-0000B1940000}"/>
    <cellStyle name="Heading 2 2 2 3 4 3 7" xfId="38484" xr:uid="{00000000-0005-0000-0000-0000B2940000}"/>
    <cellStyle name="Heading 2 2 2 3 4 3 8" xfId="38485" xr:uid="{00000000-0005-0000-0000-0000B3940000}"/>
    <cellStyle name="Heading 2 2 2 3 4 4" xfId="38486" xr:uid="{00000000-0005-0000-0000-0000B4940000}"/>
    <cellStyle name="Heading 2 2 2 3 4 4 2" xfId="38487" xr:uid="{00000000-0005-0000-0000-0000B5940000}"/>
    <cellStyle name="Heading 2 2 2 3 4 4 2 2" xfId="38488" xr:uid="{00000000-0005-0000-0000-0000B6940000}"/>
    <cellStyle name="Heading 2 2 2 3 4 4 2 3" xfId="38489" xr:uid="{00000000-0005-0000-0000-0000B7940000}"/>
    <cellStyle name="Heading 2 2 2 3 4 4 2 3 2" xfId="38490" xr:uid="{00000000-0005-0000-0000-0000B8940000}"/>
    <cellStyle name="Heading 2 2 2 3 4 4 2 4" xfId="38491" xr:uid="{00000000-0005-0000-0000-0000B9940000}"/>
    <cellStyle name="Heading 2 2 2 3 4 4 3" xfId="38492" xr:uid="{00000000-0005-0000-0000-0000BA940000}"/>
    <cellStyle name="Heading 2 2 2 3 4 4 3 2" xfId="38493" xr:uid="{00000000-0005-0000-0000-0000BB940000}"/>
    <cellStyle name="Heading 2 2 2 3 4 4 3 2 2" xfId="38494" xr:uid="{00000000-0005-0000-0000-0000BC940000}"/>
    <cellStyle name="Heading 2 2 2 3 4 4 4" xfId="38495" xr:uid="{00000000-0005-0000-0000-0000BD940000}"/>
    <cellStyle name="Heading 2 2 2 3 4 4 5" xfId="38496" xr:uid="{00000000-0005-0000-0000-0000BE940000}"/>
    <cellStyle name="Heading 2 2 2 3 4 4 6" xfId="38497" xr:uid="{00000000-0005-0000-0000-0000BF940000}"/>
    <cellStyle name="Heading 2 2 2 3 4 4 7" xfId="38498" xr:uid="{00000000-0005-0000-0000-0000C0940000}"/>
    <cellStyle name="Heading 2 2 2 3 4 5" xfId="38499" xr:uid="{00000000-0005-0000-0000-0000C1940000}"/>
    <cellStyle name="Heading 2 2 2 3 4 5 2" xfId="38500" xr:uid="{00000000-0005-0000-0000-0000C2940000}"/>
    <cellStyle name="Heading 2 2 2 3 4 5 3" xfId="38501" xr:uid="{00000000-0005-0000-0000-0000C3940000}"/>
    <cellStyle name="Heading 2 2 2 3 4 5 3 2" xfId="38502" xr:uid="{00000000-0005-0000-0000-0000C4940000}"/>
    <cellStyle name="Heading 2 2 2 3 4 6" xfId="38503" xr:uid="{00000000-0005-0000-0000-0000C5940000}"/>
    <cellStyle name="Heading 2 2 2 3 4 7" xfId="38504" xr:uid="{00000000-0005-0000-0000-0000C6940000}"/>
    <cellStyle name="Heading 2 2 2 3 4 8" xfId="38505" xr:uid="{00000000-0005-0000-0000-0000C7940000}"/>
    <cellStyle name="Heading 2 2 2 3 4 9" xfId="38506" xr:uid="{00000000-0005-0000-0000-0000C8940000}"/>
    <cellStyle name="Heading 2 2 2 3 5" xfId="210" xr:uid="{00000000-0005-0000-0000-0000C9940000}"/>
    <cellStyle name="Heading 2 2 2 3 5 2" xfId="38507" xr:uid="{00000000-0005-0000-0000-0000CA940000}"/>
    <cellStyle name="Heading 2 2 2 3 5 2 2" xfId="38508" xr:uid="{00000000-0005-0000-0000-0000CB940000}"/>
    <cellStyle name="Heading 2 2 2 3 5 2 2 2" xfId="38509" xr:uid="{00000000-0005-0000-0000-0000CC940000}"/>
    <cellStyle name="Heading 2 2 2 3 5 2 2 2 2" xfId="38510" xr:uid="{00000000-0005-0000-0000-0000CD940000}"/>
    <cellStyle name="Heading 2 2 2 3 5 2 2 2 2 2" xfId="38511" xr:uid="{00000000-0005-0000-0000-0000CE940000}"/>
    <cellStyle name="Heading 2 2 2 3 5 2 2 2 2 3" xfId="38512" xr:uid="{00000000-0005-0000-0000-0000CF940000}"/>
    <cellStyle name="Heading 2 2 2 3 5 2 2 2 2 3 2" xfId="38513" xr:uid="{00000000-0005-0000-0000-0000D0940000}"/>
    <cellStyle name="Heading 2 2 2 3 5 2 2 2 2 4" xfId="38514" xr:uid="{00000000-0005-0000-0000-0000D1940000}"/>
    <cellStyle name="Heading 2 2 2 3 5 2 2 2 3" xfId="38515" xr:uid="{00000000-0005-0000-0000-0000D2940000}"/>
    <cellStyle name="Heading 2 2 2 3 5 2 2 2 3 2" xfId="38516" xr:uid="{00000000-0005-0000-0000-0000D3940000}"/>
    <cellStyle name="Heading 2 2 2 3 5 2 2 2 3 2 2" xfId="38517" xr:uid="{00000000-0005-0000-0000-0000D4940000}"/>
    <cellStyle name="Heading 2 2 2 3 5 2 2 2 4" xfId="38518" xr:uid="{00000000-0005-0000-0000-0000D5940000}"/>
    <cellStyle name="Heading 2 2 2 3 5 2 2 2 5" xfId="38519" xr:uid="{00000000-0005-0000-0000-0000D6940000}"/>
    <cellStyle name="Heading 2 2 2 3 5 2 2 2 6" xfId="38520" xr:uid="{00000000-0005-0000-0000-0000D7940000}"/>
    <cellStyle name="Heading 2 2 2 3 5 2 2 2 7" xfId="38521" xr:uid="{00000000-0005-0000-0000-0000D8940000}"/>
    <cellStyle name="Heading 2 2 2 3 5 2 2 3" xfId="38522" xr:uid="{00000000-0005-0000-0000-0000D9940000}"/>
    <cellStyle name="Heading 2 2 2 3 5 2 2 3 2" xfId="38523" xr:uid="{00000000-0005-0000-0000-0000DA940000}"/>
    <cellStyle name="Heading 2 2 2 3 5 2 2 3 3" xfId="38524" xr:uid="{00000000-0005-0000-0000-0000DB940000}"/>
    <cellStyle name="Heading 2 2 2 3 5 2 2 3 3 2" xfId="38525" xr:uid="{00000000-0005-0000-0000-0000DC940000}"/>
    <cellStyle name="Heading 2 2 2 3 5 2 2 3 4" xfId="38526" xr:uid="{00000000-0005-0000-0000-0000DD940000}"/>
    <cellStyle name="Heading 2 2 2 3 5 2 2 4" xfId="38527" xr:uid="{00000000-0005-0000-0000-0000DE940000}"/>
    <cellStyle name="Heading 2 2 2 3 5 2 2 4 2" xfId="38528" xr:uid="{00000000-0005-0000-0000-0000DF940000}"/>
    <cellStyle name="Heading 2 2 2 3 5 2 2 4 2 2" xfId="38529" xr:uid="{00000000-0005-0000-0000-0000E0940000}"/>
    <cellStyle name="Heading 2 2 2 3 5 2 2 5" xfId="38530" xr:uid="{00000000-0005-0000-0000-0000E1940000}"/>
    <cellStyle name="Heading 2 2 2 3 5 2 2 6" xfId="38531" xr:uid="{00000000-0005-0000-0000-0000E2940000}"/>
    <cellStyle name="Heading 2 2 2 3 5 2 2 7" xfId="38532" xr:uid="{00000000-0005-0000-0000-0000E3940000}"/>
    <cellStyle name="Heading 2 2 2 3 5 2 2 8" xfId="38533" xr:uid="{00000000-0005-0000-0000-0000E4940000}"/>
    <cellStyle name="Heading 2 2 2 3 5 2 3" xfId="38534" xr:uid="{00000000-0005-0000-0000-0000E5940000}"/>
    <cellStyle name="Heading 2 2 2 3 5 2 3 2" xfId="38535" xr:uid="{00000000-0005-0000-0000-0000E6940000}"/>
    <cellStyle name="Heading 2 2 2 3 5 2 3 2 2" xfId="38536" xr:uid="{00000000-0005-0000-0000-0000E7940000}"/>
    <cellStyle name="Heading 2 2 2 3 5 2 3 2 3" xfId="38537" xr:uid="{00000000-0005-0000-0000-0000E8940000}"/>
    <cellStyle name="Heading 2 2 2 3 5 2 3 2 3 2" xfId="38538" xr:uid="{00000000-0005-0000-0000-0000E9940000}"/>
    <cellStyle name="Heading 2 2 2 3 5 2 3 2 4" xfId="38539" xr:uid="{00000000-0005-0000-0000-0000EA940000}"/>
    <cellStyle name="Heading 2 2 2 3 5 2 3 3" xfId="38540" xr:uid="{00000000-0005-0000-0000-0000EB940000}"/>
    <cellStyle name="Heading 2 2 2 3 5 2 3 3 2" xfId="38541" xr:uid="{00000000-0005-0000-0000-0000EC940000}"/>
    <cellStyle name="Heading 2 2 2 3 5 2 3 3 2 2" xfId="38542" xr:uid="{00000000-0005-0000-0000-0000ED940000}"/>
    <cellStyle name="Heading 2 2 2 3 5 2 3 4" xfId="38543" xr:uid="{00000000-0005-0000-0000-0000EE940000}"/>
    <cellStyle name="Heading 2 2 2 3 5 2 3 5" xfId="38544" xr:uid="{00000000-0005-0000-0000-0000EF940000}"/>
    <cellStyle name="Heading 2 2 2 3 5 2 3 6" xfId="38545" xr:uid="{00000000-0005-0000-0000-0000F0940000}"/>
    <cellStyle name="Heading 2 2 2 3 5 2 3 7" xfId="38546" xr:uid="{00000000-0005-0000-0000-0000F1940000}"/>
    <cellStyle name="Heading 2 2 2 3 5 2 4" xfId="38547" xr:uid="{00000000-0005-0000-0000-0000F2940000}"/>
    <cellStyle name="Heading 2 2 2 3 5 2 4 2" xfId="38548" xr:uid="{00000000-0005-0000-0000-0000F3940000}"/>
    <cellStyle name="Heading 2 2 2 3 5 2 4 3" xfId="38549" xr:uid="{00000000-0005-0000-0000-0000F4940000}"/>
    <cellStyle name="Heading 2 2 2 3 5 2 4 3 2" xfId="38550" xr:uid="{00000000-0005-0000-0000-0000F5940000}"/>
    <cellStyle name="Heading 2 2 2 3 5 2 5" xfId="38551" xr:uid="{00000000-0005-0000-0000-0000F6940000}"/>
    <cellStyle name="Heading 2 2 2 3 5 3" xfId="38552" xr:uid="{00000000-0005-0000-0000-0000F7940000}"/>
    <cellStyle name="Heading 2 2 2 3 5 3 2" xfId="38553" xr:uid="{00000000-0005-0000-0000-0000F8940000}"/>
    <cellStyle name="Heading 2 2 2 3 5 3 2 2" xfId="38554" xr:uid="{00000000-0005-0000-0000-0000F9940000}"/>
    <cellStyle name="Heading 2 2 2 3 5 3 2 2 2" xfId="38555" xr:uid="{00000000-0005-0000-0000-0000FA940000}"/>
    <cellStyle name="Heading 2 2 2 3 5 3 2 2 3" xfId="38556" xr:uid="{00000000-0005-0000-0000-0000FB940000}"/>
    <cellStyle name="Heading 2 2 2 3 5 3 2 2 3 2" xfId="38557" xr:uid="{00000000-0005-0000-0000-0000FC940000}"/>
    <cellStyle name="Heading 2 2 2 3 5 3 2 2 4" xfId="38558" xr:uid="{00000000-0005-0000-0000-0000FD940000}"/>
    <cellStyle name="Heading 2 2 2 3 5 3 2 3" xfId="38559" xr:uid="{00000000-0005-0000-0000-0000FE940000}"/>
    <cellStyle name="Heading 2 2 2 3 5 3 2 3 2" xfId="38560" xr:uid="{00000000-0005-0000-0000-0000FF940000}"/>
    <cellStyle name="Heading 2 2 2 3 5 3 2 3 2 2" xfId="38561" xr:uid="{00000000-0005-0000-0000-000000950000}"/>
    <cellStyle name="Heading 2 2 2 3 5 3 2 4" xfId="38562" xr:uid="{00000000-0005-0000-0000-000001950000}"/>
    <cellStyle name="Heading 2 2 2 3 5 3 2 5" xfId="38563" xr:uid="{00000000-0005-0000-0000-000002950000}"/>
    <cellStyle name="Heading 2 2 2 3 5 3 2 6" xfId="38564" xr:uid="{00000000-0005-0000-0000-000003950000}"/>
    <cellStyle name="Heading 2 2 2 3 5 3 2 7" xfId="38565" xr:uid="{00000000-0005-0000-0000-000004950000}"/>
    <cellStyle name="Heading 2 2 2 3 5 3 3" xfId="38566" xr:uid="{00000000-0005-0000-0000-000005950000}"/>
    <cellStyle name="Heading 2 2 2 3 5 3 3 2" xfId="38567" xr:uid="{00000000-0005-0000-0000-000006950000}"/>
    <cellStyle name="Heading 2 2 2 3 5 3 3 3" xfId="38568" xr:uid="{00000000-0005-0000-0000-000007950000}"/>
    <cellStyle name="Heading 2 2 2 3 5 3 3 3 2" xfId="38569" xr:uid="{00000000-0005-0000-0000-000008950000}"/>
    <cellStyle name="Heading 2 2 2 3 5 3 3 4" xfId="38570" xr:uid="{00000000-0005-0000-0000-000009950000}"/>
    <cellStyle name="Heading 2 2 2 3 5 3 4" xfId="38571" xr:uid="{00000000-0005-0000-0000-00000A950000}"/>
    <cellStyle name="Heading 2 2 2 3 5 3 4 2" xfId="38572" xr:uid="{00000000-0005-0000-0000-00000B950000}"/>
    <cellStyle name="Heading 2 2 2 3 5 3 4 2 2" xfId="38573" xr:uid="{00000000-0005-0000-0000-00000C950000}"/>
    <cellStyle name="Heading 2 2 2 3 5 3 5" xfId="38574" xr:uid="{00000000-0005-0000-0000-00000D950000}"/>
    <cellStyle name="Heading 2 2 2 3 5 3 6" xfId="38575" xr:uid="{00000000-0005-0000-0000-00000E950000}"/>
    <cellStyle name="Heading 2 2 2 3 5 3 7" xfId="38576" xr:uid="{00000000-0005-0000-0000-00000F950000}"/>
    <cellStyle name="Heading 2 2 2 3 5 3 8" xfId="38577" xr:uid="{00000000-0005-0000-0000-000010950000}"/>
    <cellStyle name="Heading 2 2 2 3 5 4" xfId="38578" xr:uid="{00000000-0005-0000-0000-000011950000}"/>
    <cellStyle name="Heading 2 2 2 3 5 4 2" xfId="38579" xr:uid="{00000000-0005-0000-0000-000012950000}"/>
    <cellStyle name="Heading 2 2 2 3 5 4 2 2" xfId="38580" xr:uid="{00000000-0005-0000-0000-000013950000}"/>
    <cellStyle name="Heading 2 2 2 3 5 4 2 3" xfId="38581" xr:uid="{00000000-0005-0000-0000-000014950000}"/>
    <cellStyle name="Heading 2 2 2 3 5 4 2 3 2" xfId="38582" xr:uid="{00000000-0005-0000-0000-000015950000}"/>
    <cellStyle name="Heading 2 2 2 3 5 4 2 4" xfId="38583" xr:uid="{00000000-0005-0000-0000-000016950000}"/>
    <cellStyle name="Heading 2 2 2 3 5 4 3" xfId="38584" xr:uid="{00000000-0005-0000-0000-000017950000}"/>
    <cellStyle name="Heading 2 2 2 3 5 4 3 2" xfId="38585" xr:uid="{00000000-0005-0000-0000-000018950000}"/>
    <cellStyle name="Heading 2 2 2 3 5 4 3 2 2" xfId="38586" xr:uid="{00000000-0005-0000-0000-000019950000}"/>
    <cellStyle name="Heading 2 2 2 3 5 4 4" xfId="38587" xr:uid="{00000000-0005-0000-0000-00001A950000}"/>
    <cellStyle name="Heading 2 2 2 3 5 4 5" xfId="38588" xr:uid="{00000000-0005-0000-0000-00001B950000}"/>
    <cellStyle name="Heading 2 2 2 3 5 4 6" xfId="38589" xr:uid="{00000000-0005-0000-0000-00001C950000}"/>
    <cellStyle name="Heading 2 2 2 3 5 4 7" xfId="38590" xr:uid="{00000000-0005-0000-0000-00001D950000}"/>
    <cellStyle name="Heading 2 2 2 3 5 5" xfId="38591" xr:uid="{00000000-0005-0000-0000-00001E950000}"/>
    <cellStyle name="Heading 2 2 2 3 5 5 2" xfId="38592" xr:uid="{00000000-0005-0000-0000-00001F950000}"/>
    <cellStyle name="Heading 2 2 2 3 5 5 3" xfId="38593" xr:uid="{00000000-0005-0000-0000-000020950000}"/>
    <cellStyle name="Heading 2 2 2 3 5 5 3 2" xfId="38594" xr:uid="{00000000-0005-0000-0000-000021950000}"/>
    <cellStyle name="Heading 2 2 2 3 5 6" xfId="38595" xr:uid="{00000000-0005-0000-0000-000022950000}"/>
    <cellStyle name="Heading 2 2 2 3 5 7" xfId="38596" xr:uid="{00000000-0005-0000-0000-000023950000}"/>
    <cellStyle name="Heading 2 2 2 3 5 8" xfId="38597" xr:uid="{00000000-0005-0000-0000-000024950000}"/>
    <cellStyle name="Heading 2 2 2 3 5 9" xfId="38598" xr:uid="{00000000-0005-0000-0000-000025950000}"/>
    <cellStyle name="Heading 2 2 2 3 6" xfId="38599" xr:uid="{00000000-0005-0000-0000-000026950000}"/>
    <cellStyle name="Heading 2 2 2 3 6 2" xfId="38600" xr:uid="{00000000-0005-0000-0000-000027950000}"/>
    <cellStyle name="Heading 2 2 2 3 6 2 2" xfId="38601" xr:uid="{00000000-0005-0000-0000-000028950000}"/>
    <cellStyle name="Heading 2 2 2 3 6 2 2 2" xfId="38602" xr:uid="{00000000-0005-0000-0000-000029950000}"/>
    <cellStyle name="Heading 2 2 2 3 6 2 2 3" xfId="38603" xr:uid="{00000000-0005-0000-0000-00002A950000}"/>
    <cellStyle name="Heading 2 2 2 3 6 2 2 3 2" xfId="38604" xr:uid="{00000000-0005-0000-0000-00002B950000}"/>
    <cellStyle name="Heading 2 2 2 3 6 2 2 4" xfId="38605" xr:uid="{00000000-0005-0000-0000-00002C950000}"/>
    <cellStyle name="Heading 2 2 2 3 6 2 3" xfId="38606" xr:uid="{00000000-0005-0000-0000-00002D950000}"/>
    <cellStyle name="Heading 2 2 2 3 6 2 3 2" xfId="38607" xr:uid="{00000000-0005-0000-0000-00002E950000}"/>
    <cellStyle name="Heading 2 2 2 3 6 2 3 2 2" xfId="38608" xr:uid="{00000000-0005-0000-0000-00002F950000}"/>
    <cellStyle name="Heading 2 2 2 3 6 2 4" xfId="38609" xr:uid="{00000000-0005-0000-0000-000030950000}"/>
    <cellStyle name="Heading 2 2 2 3 6 2 5" xfId="38610" xr:uid="{00000000-0005-0000-0000-000031950000}"/>
    <cellStyle name="Heading 2 2 2 3 6 2 6" xfId="38611" xr:uid="{00000000-0005-0000-0000-000032950000}"/>
    <cellStyle name="Heading 2 2 2 3 6 2 7" xfId="38612" xr:uid="{00000000-0005-0000-0000-000033950000}"/>
    <cellStyle name="Heading 2 2 2 3 6 3" xfId="38613" xr:uid="{00000000-0005-0000-0000-000034950000}"/>
    <cellStyle name="Heading 2 2 2 3 6 3 2" xfId="38614" xr:uid="{00000000-0005-0000-0000-000035950000}"/>
    <cellStyle name="Heading 2 2 2 3 6 3 3" xfId="38615" xr:uid="{00000000-0005-0000-0000-000036950000}"/>
    <cellStyle name="Heading 2 2 2 3 6 3 3 2" xfId="38616" xr:uid="{00000000-0005-0000-0000-000037950000}"/>
    <cellStyle name="Heading 2 2 2 3 6 3 4" xfId="38617" xr:uid="{00000000-0005-0000-0000-000038950000}"/>
    <cellStyle name="Heading 2 2 2 3 6 4" xfId="38618" xr:uid="{00000000-0005-0000-0000-000039950000}"/>
    <cellStyle name="Heading 2 2 2 3 6 4 2" xfId="38619" xr:uid="{00000000-0005-0000-0000-00003A950000}"/>
    <cellStyle name="Heading 2 2 2 3 6 4 2 2" xfId="38620" xr:uid="{00000000-0005-0000-0000-00003B950000}"/>
    <cellStyle name="Heading 2 2 2 3 6 5" xfId="38621" xr:uid="{00000000-0005-0000-0000-00003C950000}"/>
    <cellStyle name="Heading 2 2 2 3 6 6" xfId="38622" xr:uid="{00000000-0005-0000-0000-00003D950000}"/>
    <cellStyle name="Heading 2 2 2 3 6 7" xfId="38623" xr:uid="{00000000-0005-0000-0000-00003E950000}"/>
    <cellStyle name="Heading 2 2 2 3 6 8" xfId="38624" xr:uid="{00000000-0005-0000-0000-00003F950000}"/>
    <cellStyle name="Heading 2 2 2 3 7" xfId="38625" xr:uid="{00000000-0005-0000-0000-000040950000}"/>
    <cellStyle name="Heading 2 2 2 3 7 2" xfId="38626" xr:uid="{00000000-0005-0000-0000-000041950000}"/>
    <cellStyle name="Heading 2 2 2 3 7 2 2" xfId="38627" xr:uid="{00000000-0005-0000-0000-000042950000}"/>
    <cellStyle name="Heading 2 2 2 3 7 2 3" xfId="38628" xr:uid="{00000000-0005-0000-0000-000043950000}"/>
    <cellStyle name="Heading 2 2 2 3 7 2 3 2" xfId="38629" xr:uid="{00000000-0005-0000-0000-000044950000}"/>
    <cellStyle name="Heading 2 2 2 3 7 2 4" xfId="38630" xr:uid="{00000000-0005-0000-0000-000045950000}"/>
    <cellStyle name="Heading 2 2 2 3 7 3" xfId="38631" xr:uid="{00000000-0005-0000-0000-000046950000}"/>
    <cellStyle name="Heading 2 2 2 3 7 3 2" xfId="38632" xr:uid="{00000000-0005-0000-0000-000047950000}"/>
    <cellStyle name="Heading 2 2 2 3 7 3 2 2" xfId="38633" xr:uid="{00000000-0005-0000-0000-000048950000}"/>
    <cellStyle name="Heading 2 2 2 3 7 4" xfId="38634" xr:uid="{00000000-0005-0000-0000-000049950000}"/>
    <cellStyle name="Heading 2 2 2 3 7 5" xfId="38635" xr:uid="{00000000-0005-0000-0000-00004A950000}"/>
    <cellStyle name="Heading 2 2 2 3 7 6" xfId="38636" xr:uid="{00000000-0005-0000-0000-00004B950000}"/>
    <cellStyle name="Heading 2 2 2 3 7 7" xfId="38637" xr:uid="{00000000-0005-0000-0000-00004C950000}"/>
    <cellStyle name="Heading 2 2 2 3 8" xfId="38638" xr:uid="{00000000-0005-0000-0000-00004D950000}"/>
    <cellStyle name="Heading 2 2 2 3 8 2" xfId="38639" xr:uid="{00000000-0005-0000-0000-00004E950000}"/>
    <cellStyle name="Heading 2 2 2 3 8 3" xfId="38640" xr:uid="{00000000-0005-0000-0000-00004F950000}"/>
    <cellStyle name="Heading 2 2 2 3 8 3 2" xfId="38641" xr:uid="{00000000-0005-0000-0000-000050950000}"/>
    <cellStyle name="Heading 2 2 2 3 9" xfId="38642" xr:uid="{00000000-0005-0000-0000-000051950000}"/>
    <cellStyle name="Heading 2 2 2 4" xfId="211" xr:uid="{00000000-0005-0000-0000-000052950000}"/>
    <cellStyle name="Heading 2 2 2 4 10" xfId="38643" xr:uid="{00000000-0005-0000-0000-000053950000}"/>
    <cellStyle name="Heading 2 2 2 4 11" xfId="38644" xr:uid="{00000000-0005-0000-0000-000054950000}"/>
    <cellStyle name="Heading 2 2 2 4 12" xfId="38645" xr:uid="{00000000-0005-0000-0000-000055950000}"/>
    <cellStyle name="Heading 2 2 2 4 2" xfId="38646" xr:uid="{00000000-0005-0000-0000-000056950000}"/>
    <cellStyle name="Heading 2 2 2 4 2 2" xfId="38647" xr:uid="{00000000-0005-0000-0000-000057950000}"/>
    <cellStyle name="Heading 2 2 2 4 2 2 10" xfId="38648" xr:uid="{00000000-0005-0000-0000-000058950000}"/>
    <cellStyle name="Heading 2 2 2 4 2 2 11" xfId="38649" xr:uid="{00000000-0005-0000-0000-000059950000}"/>
    <cellStyle name="Heading 2 2 2 4 2 2 2" xfId="38650" xr:uid="{00000000-0005-0000-0000-00005A950000}"/>
    <cellStyle name="Heading 2 2 2 4 2 2 2 2" xfId="38651" xr:uid="{00000000-0005-0000-0000-00005B950000}"/>
    <cellStyle name="Heading 2 2 2 4 2 2 2 2 2" xfId="38652" xr:uid="{00000000-0005-0000-0000-00005C950000}"/>
    <cellStyle name="Heading 2 2 2 4 2 2 2 2 2 2" xfId="38653" xr:uid="{00000000-0005-0000-0000-00005D950000}"/>
    <cellStyle name="Heading 2 2 2 4 2 2 2 2 2 2 2" xfId="38654" xr:uid="{00000000-0005-0000-0000-00005E950000}"/>
    <cellStyle name="Heading 2 2 2 4 2 2 2 2 2 2 2 2" xfId="38655" xr:uid="{00000000-0005-0000-0000-00005F950000}"/>
    <cellStyle name="Heading 2 2 2 4 2 2 2 2 2 2 2 3" xfId="38656" xr:uid="{00000000-0005-0000-0000-000060950000}"/>
    <cellStyle name="Heading 2 2 2 4 2 2 2 2 2 2 2 3 2" xfId="38657" xr:uid="{00000000-0005-0000-0000-000061950000}"/>
    <cellStyle name="Heading 2 2 2 4 2 2 2 2 2 2 2 4" xfId="38658" xr:uid="{00000000-0005-0000-0000-000062950000}"/>
    <cellStyle name="Heading 2 2 2 4 2 2 2 2 2 2 3" xfId="38659" xr:uid="{00000000-0005-0000-0000-000063950000}"/>
    <cellStyle name="Heading 2 2 2 4 2 2 2 2 2 2 3 2" xfId="38660" xr:uid="{00000000-0005-0000-0000-000064950000}"/>
    <cellStyle name="Heading 2 2 2 4 2 2 2 2 2 2 3 2 2" xfId="38661" xr:uid="{00000000-0005-0000-0000-000065950000}"/>
    <cellStyle name="Heading 2 2 2 4 2 2 2 2 2 2 4" xfId="38662" xr:uid="{00000000-0005-0000-0000-000066950000}"/>
    <cellStyle name="Heading 2 2 2 4 2 2 2 2 2 2 5" xfId="38663" xr:uid="{00000000-0005-0000-0000-000067950000}"/>
    <cellStyle name="Heading 2 2 2 4 2 2 2 2 2 2 6" xfId="38664" xr:uid="{00000000-0005-0000-0000-000068950000}"/>
    <cellStyle name="Heading 2 2 2 4 2 2 2 2 2 2 7" xfId="38665" xr:uid="{00000000-0005-0000-0000-000069950000}"/>
    <cellStyle name="Heading 2 2 2 4 2 2 2 2 2 3" xfId="38666" xr:uid="{00000000-0005-0000-0000-00006A950000}"/>
    <cellStyle name="Heading 2 2 2 4 2 2 2 2 2 3 2" xfId="38667" xr:uid="{00000000-0005-0000-0000-00006B950000}"/>
    <cellStyle name="Heading 2 2 2 4 2 2 2 2 2 3 3" xfId="38668" xr:uid="{00000000-0005-0000-0000-00006C950000}"/>
    <cellStyle name="Heading 2 2 2 4 2 2 2 2 2 3 3 2" xfId="38669" xr:uid="{00000000-0005-0000-0000-00006D950000}"/>
    <cellStyle name="Heading 2 2 2 4 2 2 2 2 2 3 4" xfId="38670" xr:uid="{00000000-0005-0000-0000-00006E950000}"/>
    <cellStyle name="Heading 2 2 2 4 2 2 2 2 2 4" xfId="38671" xr:uid="{00000000-0005-0000-0000-00006F950000}"/>
    <cellStyle name="Heading 2 2 2 4 2 2 2 2 2 4 2" xfId="38672" xr:uid="{00000000-0005-0000-0000-000070950000}"/>
    <cellStyle name="Heading 2 2 2 4 2 2 2 2 2 4 2 2" xfId="38673" xr:uid="{00000000-0005-0000-0000-000071950000}"/>
    <cellStyle name="Heading 2 2 2 4 2 2 2 2 2 5" xfId="38674" xr:uid="{00000000-0005-0000-0000-000072950000}"/>
    <cellStyle name="Heading 2 2 2 4 2 2 2 2 2 6" xfId="38675" xr:uid="{00000000-0005-0000-0000-000073950000}"/>
    <cellStyle name="Heading 2 2 2 4 2 2 2 2 2 7" xfId="38676" xr:uid="{00000000-0005-0000-0000-000074950000}"/>
    <cellStyle name="Heading 2 2 2 4 2 2 2 2 2 8" xfId="38677" xr:uid="{00000000-0005-0000-0000-000075950000}"/>
    <cellStyle name="Heading 2 2 2 4 2 2 2 2 3" xfId="38678" xr:uid="{00000000-0005-0000-0000-000076950000}"/>
    <cellStyle name="Heading 2 2 2 4 2 2 2 2 3 2" xfId="38679" xr:uid="{00000000-0005-0000-0000-000077950000}"/>
    <cellStyle name="Heading 2 2 2 4 2 2 2 2 3 2 2" xfId="38680" xr:uid="{00000000-0005-0000-0000-000078950000}"/>
    <cellStyle name="Heading 2 2 2 4 2 2 2 2 3 2 3" xfId="38681" xr:uid="{00000000-0005-0000-0000-000079950000}"/>
    <cellStyle name="Heading 2 2 2 4 2 2 2 2 3 2 3 2" xfId="38682" xr:uid="{00000000-0005-0000-0000-00007A950000}"/>
    <cellStyle name="Heading 2 2 2 4 2 2 2 2 3 2 4" xfId="38683" xr:uid="{00000000-0005-0000-0000-00007B950000}"/>
    <cellStyle name="Heading 2 2 2 4 2 2 2 2 3 3" xfId="38684" xr:uid="{00000000-0005-0000-0000-00007C950000}"/>
    <cellStyle name="Heading 2 2 2 4 2 2 2 2 3 3 2" xfId="38685" xr:uid="{00000000-0005-0000-0000-00007D950000}"/>
    <cellStyle name="Heading 2 2 2 4 2 2 2 2 3 3 2 2" xfId="38686" xr:uid="{00000000-0005-0000-0000-00007E950000}"/>
    <cellStyle name="Heading 2 2 2 4 2 2 2 2 3 4" xfId="38687" xr:uid="{00000000-0005-0000-0000-00007F950000}"/>
    <cellStyle name="Heading 2 2 2 4 2 2 2 2 3 5" xfId="38688" xr:uid="{00000000-0005-0000-0000-000080950000}"/>
    <cellStyle name="Heading 2 2 2 4 2 2 2 2 3 6" xfId="38689" xr:uid="{00000000-0005-0000-0000-000081950000}"/>
    <cellStyle name="Heading 2 2 2 4 2 2 2 2 3 7" xfId="38690" xr:uid="{00000000-0005-0000-0000-000082950000}"/>
    <cellStyle name="Heading 2 2 2 4 2 2 2 2 4" xfId="38691" xr:uid="{00000000-0005-0000-0000-000083950000}"/>
    <cellStyle name="Heading 2 2 2 4 2 2 2 2 4 2" xfId="38692" xr:uid="{00000000-0005-0000-0000-000084950000}"/>
    <cellStyle name="Heading 2 2 2 4 2 2 2 2 4 3" xfId="38693" xr:uid="{00000000-0005-0000-0000-000085950000}"/>
    <cellStyle name="Heading 2 2 2 4 2 2 2 2 4 3 2" xfId="38694" xr:uid="{00000000-0005-0000-0000-000086950000}"/>
    <cellStyle name="Heading 2 2 2 4 2 2 2 2 5" xfId="38695" xr:uid="{00000000-0005-0000-0000-000087950000}"/>
    <cellStyle name="Heading 2 2 2 4 2 2 2 3" xfId="38696" xr:uid="{00000000-0005-0000-0000-000088950000}"/>
    <cellStyle name="Heading 2 2 2 4 2 2 2 3 2" xfId="38697" xr:uid="{00000000-0005-0000-0000-000089950000}"/>
    <cellStyle name="Heading 2 2 2 4 2 2 2 3 2 2" xfId="38698" xr:uid="{00000000-0005-0000-0000-00008A950000}"/>
    <cellStyle name="Heading 2 2 2 4 2 2 2 3 2 2 2" xfId="38699" xr:uid="{00000000-0005-0000-0000-00008B950000}"/>
    <cellStyle name="Heading 2 2 2 4 2 2 2 3 2 2 3" xfId="38700" xr:uid="{00000000-0005-0000-0000-00008C950000}"/>
    <cellStyle name="Heading 2 2 2 4 2 2 2 3 2 2 3 2" xfId="38701" xr:uid="{00000000-0005-0000-0000-00008D950000}"/>
    <cellStyle name="Heading 2 2 2 4 2 2 2 3 2 2 4" xfId="38702" xr:uid="{00000000-0005-0000-0000-00008E950000}"/>
    <cellStyle name="Heading 2 2 2 4 2 2 2 3 2 3" xfId="38703" xr:uid="{00000000-0005-0000-0000-00008F950000}"/>
    <cellStyle name="Heading 2 2 2 4 2 2 2 3 2 3 2" xfId="38704" xr:uid="{00000000-0005-0000-0000-000090950000}"/>
    <cellStyle name="Heading 2 2 2 4 2 2 2 3 2 3 2 2" xfId="38705" xr:uid="{00000000-0005-0000-0000-000091950000}"/>
    <cellStyle name="Heading 2 2 2 4 2 2 2 3 2 4" xfId="38706" xr:uid="{00000000-0005-0000-0000-000092950000}"/>
    <cellStyle name="Heading 2 2 2 4 2 2 2 3 2 5" xfId="38707" xr:uid="{00000000-0005-0000-0000-000093950000}"/>
    <cellStyle name="Heading 2 2 2 4 2 2 2 3 2 6" xfId="38708" xr:uid="{00000000-0005-0000-0000-000094950000}"/>
    <cellStyle name="Heading 2 2 2 4 2 2 2 3 2 7" xfId="38709" xr:uid="{00000000-0005-0000-0000-000095950000}"/>
    <cellStyle name="Heading 2 2 2 4 2 2 2 3 3" xfId="38710" xr:uid="{00000000-0005-0000-0000-000096950000}"/>
    <cellStyle name="Heading 2 2 2 4 2 2 2 3 3 2" xfId="38711" xr:uid="{00000000-0005-0000-0000-000097950000}"/>
    <cellStyle name="Heading 2 2 2 4 2 2 2 3 3 3" xfId="38712" xr:uid="{00000000-0005-0000-0000-000098950000}"/>
    <cellStyle name="Heading 2 2 2 4 2 2 2 3 3 3 2" xfId="38713" xr:uid="{00000000-0005-0000-0000-000099950000}"/>
    <cellStyle name="Heading 2 2 2 4 2 2 2 3 3 4" xfId="38714" xr:uid="{00000000-0005-0000-0000-00009A950000}"/>
    <cellStyle name="Heading 2 2 2 4 2 2 2 3 4" xfId="38715" xr:uid="{00000000-0005-0000-0000-00009B950000}"/>
    <cellStyle name="Heading 2 2 2 4 2 2 2 3 4 2" xfId="38716" xr:uid="{00000000-0005-0000-0000-00009C950000}"/>
    <cellStyle name="Heading 2 2 2 4 2 2 2 3 4 2 2" xfId="38717" xr:uid="{00000000-0005-0000-0000-00009D950000}"/>
    <cellStyle name="Heading 2 2 2 4 2 2 2 3 5" xfId="38718" xr:uid="{00000000-0005-0000-0000-00009E950000}"/>
    <cellStyle name="Heading 2 2 2 4 2 2 2 3 6" xfId="38719" xr:uid="{00000000-0005-0000-0000-00009F950000}"/>
    <cellStyle name="Heading 2 2 2 4 2 2 2 3 7" xfId="38720" xr:uid="{00000000-0005-0000-0000-0000A0950000}"/>
    <cellStyle name="Heading 2 2 2 4 2 2 2 3 8" xfId="38721" xr:uid="{00000000-0005-0000-0000-0000A1950000}"/>
    <cellStyle name="Heading 2 2 2 4 2 2 2 4" xfId="38722" xr:uid="{00000000-0005-0000-0000-0000A2950000}"/>
    <cellStyle name="Heading 2 2 2 4 2 2 2 4 2" xfId="38723" xr:uid="{00000000-0005-0000-0000-0000A3950000}"/>
    <cellStyle name="Heading 2 2 2 4 2 2 2 4 2 2" xfId="38724" xr:uid="{00000000-0005-0000-0000-0000A4950000}"/>
    <cellStyle name="Heading 2 2 2 4 2 2 2 4 2 3" xfId="38725" xr:uid="{00000000-0005-0000-0000-0000A5950000}"/>
    <cellStyle name="Heading 2 2 2 4 2 2 2 4 2 3 2" xfId="38726" xr:uid="{00000000-0005-0000-0000-0000A6950000}"/>
    <cellStyle name="Heading 2 2 2 4 2 2 2 4 2 4" xfId="38727" xr:uid="{00000000-0005-0000-0000-0000A7950000}"/>
    <cellStyle name="Heading 2 2 2 4 2 2 2 4 3" xfId="38728" xr:uid="{00000000-0005-0000-0000-0000A8950000}"/>
    <cellStyle name="Heading 2 2 2 4 2 2 2 4 3 2" xfId="38729" xr:uid="{00000000-0005-0000-0000-0000A9950000}"/>
    <cellStyle name="Heading 2 2 2 4 2 2 2 4 3 2 2" xfId="38730" xr:uid="{00000000-0005-0000-0000-0000AA950000}"/>
    <cellStyle name="Heading 2 2 2 4 2 2 2 4 4" xfId="38731" xr:uid="{00000000-0005-0000-0000-0000AB950000}"/>
    <cellStyle name="Heading 2 2 2 4 2 2 2 4 5" xfId="38732" xr:uid="{00000000-0005-0000-0000-0000AC950000}"/>
    <cellStyle name="Heading 2 2 2 4 2 2 2 4 6" xfId="38733" xr:uid="{00000000-0005-0000-0000-0000AD950000}"/>
    <cellStyle name="Heading 2 2 2 4 2 2 2 4 7" xfId="38734" xr:uid="{00000000-0005-0000-0000-0000AE950000}"/>
    <cellStyle name="Heading 2 2 2 4 2 2 2 5" xfId="38735" xr:uid="{00000000-0005-0000-0000-0000AF950000}"/>
    <cellStyle name="Heading 2 2 2 4 2 2 2 5 2" xfId="38736" xr:uid="{00000000-0005-0000-0000-0000B0950000}"/>
    <cellStyle name="Heading 2 2 2 4 2 2 2 5 3" xfId="38737" xr:uid="{00000000-0005-0000-0000-0000B1950000}"/>
    <cellStyle name="Heading 2 2 2 4 2 2 2 5 3 2" xfId="38738" xr:uid="{00000000-0005-0000-0000-0000B2950000}"/>
    <cellStyle name="Heading 2 2 2 4 2 2 2 6" xfId="38739" xr:uid="{00000000-0005-0000-0000-0000B3950000}"/>
    <cellStyle name="Heading 2 2 2 4 2 2 2 7" xfId="38740" xr:uid="{00000000-0005-0000-0000-0000B4950000}"/>
    <cellStyle name="Heading 2 2 2 4 2 2 2 8" xfId="38741" xr:uid="{00000000-0005-0000-0000-0000B5950000}"/>
    <cellStyle name="Heading 2 2 2 4 2 2 2 9" xfId="38742" xr:uid="{00000000-0005-0000-0000-0000B6950000}"/>
    <cellStyle name="Heading 2 2 2 4 2 2 3" xfId="38743" xr:uid="{00000000-0005-0000-0000-0000B7950000}"/>
    <cellStyle name="Heading 2 2 2 4 2 2 3 2" xfId="38744" xr:uid="{00000000-0005-0000-0000-0000B8950000}"/>
    <cellStyle name="Heading 2 2 2 4 2 2 3 2 2" xfId="38745" xr:uid="{00000000-0005-0000-0000-0000B9950000}"/>
    <cellStyle name="Heading 2 2 2 4 2 2 3 2 2 2" xfId="38746" xr:uid="{00000000-0005-0000-0000-0000BA950000}"/>
    <cellStyle name="Heading 2 2 2 4 2 2 3 2 2 2 2" xfId="38747" xr:uid="{00000000-0005-0000-0000-0000BB950000}"/>
    <cellStyle name="Heading 2 2 2 4 2 2 3 2 2 2 3" xfId="38748" xr:uid="{00000000-0005-0000-0000-0000BC950000}"/>
    <cellStyle name="Heading 2 2 2 4 2 2 3 2 2 2 3 2" xfId="38749" xr:uid="{00000000-0005-0000-0000-0000BD950000}"/>
    <cellStyle name="Heading 2 2 2 4 2 2 3 2 2 2 4" xfId="38750" xr:uid="{00000000-0005-0000-0000-0000BE950000}"/>
    <cellStyle name="Heading 2 2 2 4 2 2 3 2 2 3" xfId="38751" xr:uid="{00000000-0005-0000-0000-0000BF950000}"/>
    <cellStyle name="Heading 2 2 2 4 2 2 3 2 2 3 2" xfId="38752" xr:uid="{00000000-0005-0000-0000-0000C0950000}"/>
    <cellStyle name="Heading 2 2 2 4 2 2 3 2 2 3 2 2" xfId="38753" xr:uid="{00000000-0005-0000-0000-0000C1950000}"/>
    <cellStyle name="Heading 2 2 2 4 2 2 3 2 2 4" xfId="38754" xr:uid="{00000000-0005-0000-0000-0000C2950000}"/>
    <cellStyle name="Heading 2 2 2 4 2 2 3 2 2 5" xfId="38755" xr:uid="{00000000-0005-0000-0000-0000C3950000}"/>
    <cellStyle name="Heading 2 2 2 4 2 2 3 2 2 6" xfId="38756" xr:uid="{00000000-0005-0000-0000-0000C4950000}"/>
    <cellStyle name="Heading 2 2 2 4 2 2 3 2 2 7" xfId="38757" xr:uid="{00000000-0005-0000-0000-0000C5950000}"/>
    <cellStyle name="Heading 2 2 2 4 2 2 3 2 3" xfId="38758" xr:uid="{00000000-0005-0000-0000-0000C6950000}"/>
    <cellStyle name="Heading 2 2 2 4 2 2 3 2 3 2" xfId="38759" xr:uid="{00000000-0005-0000-0000-0000C7950000}"/>
    <cellStyle name="Heading 2 2 2 4 2 2 3 2 3 3" xfId="38760" xr:uid="{00000000-0005-0000-0000-0000C8950000}"/>
    <cellStyle name="Heading 2 2 2 4 2 2 3 2 3 3 2" xfId="38761" xr:uid="{00000000-0005-0000-0000-0000C9950000}"/>
    <cellStyle name="Heading 2 2 2 4 2 2 3 2 3 4" xfId="38762" xr:uid="{00000000-0005-0000-0000-0000CA950000}"/>
    <cellStyle name="Heading 2 2 2 4 2 2 3 2 4" xfId="38763" xr:uid="{00000000-0005-0000-0000-0000CB950000}"/>
    <cellStyle name="Heading 2 2 2 4 2 2 3 2 4 2" xfId="38764" xr:uid="{00000000-0005-0000-0000-0000CC950000}"/>
    <cellStyle name="Heading 2 2 2 4 2 2 3 2 4 2 2" xfId="38765" xr:uid="{00000000-0005-0000-0000-0000CD950000}"/>
    <cellStyle name="Heading 2 2 2 4 2 2 3 2 5" xfId="38766" xr:uid="{00000000-0005-0000-0000-0000CE950000}"/>
    <cellStyle name="Heading 2 2 2 4 2 2 3 2 6" xfId="38767" xr:uid="{00000000-0005-0000-0000-0000CF950000}"/>
    <cellStyle name="Heading 2 2 2 4 2 2 3 2 7" xfId="38768" xr:uid="{00000000-0005-0000-0000-0000D0950000}"/>
    <cellStyle name="Heading 2 2 2 4 2 2 3 2 8" xfId="38769" xr:uid="{00000000-0005-0000-0000-0000D1950000}"/>
    <cellStyle name="Heading 2 2 2 4 2 2 3 3" xfId="38770" xr:uid="{00000000-0005-0000-0000-0000D2950000}"/>
    <cellStyle name="Heading 2 2 2 4 2 2 3 3 2" xfId="38771" xr:uid="{00000000-0005-0000-0000-0000D3950000}"/>
    <cellStyle name="Heading 2 2 2 4 2 2 3 3 2 2" xfId="38772" xr:uid="{00000000-0005-0000-0000-0000D4950000}"/>
    <cellStyle name="Heading 2 2 2 4 2 2 3 3 2 3" xfId="38773" xr:uid="{00000000-0005-0000-0000-0000D5950000}"/>
    <cellStyle name="Heading 2 2 2 4 2 2 3 3 2 3 2" xfId="38774" xr:uid="{00000000-0005-0000-0000-0000D6950000}"/>
    <cellStyle name="Heading 2 2 2 4 2 2 3 3 2 4" xfId="38775" xr:uid="{00000000-0005-0000-0000-0000D7950000}"/>
    <cellStyle name="Heading 2 2 2 4 2 2 3 3 3" xfId="38776" xr:uid="{00000000-0005-0000-0000-0000D8950000}"/>
    <cellStyle name="Heading 2 2 2 4 2 2 3 3 3 2" xfId="38777" xr:uid="{00000000-0005-0000-0000-0000D9950000}"/>
    <cellStyle name="Heading 2 2 2 4 2 2 3 3 3 2 2" xfId="38778" xr:uid="{00000000-0005-0000-0000-0000DA950000}"/>
    <cellStyle name="Heading 2 2 2 4 2 2 3 3 4" xfId="38779" xr:uid="{00000000-0005-0000-0000-0000DB950000}"/>
    <cellStyle name="Heading 2 2 2 4 2 2 3 3 5" xfId="38780" xr:uid="{00000000-0005-0000-0000-0000DC950000}"/>
    <cellStyle name="Heading 2 2 2 4 2 2 3 3 6" xfId="38781" xr:uid="{00000000-0005-0000-0000-0000DD950000}"/>
    <cellStyle name="Heading 2 2 2 4 2 2 3 3 7" xfId="38782" xr:uid="{00000000-0005-0000-0000-0000DE950000}"/>
    <cellStyle name="Heading 2 2 2 4 2 2 3 4" xfId="38783" xr:uid="{00000000-0005-0000-0000-0000DF950000}"/>
    <cellStyle name="Heading 2 2 2 4 2 2 3 4 2" xfId="38784" xr:uid="{00000000-0005-0000-0000-0000E0950000}"/>
    <cellStyle name="Heading 2 2 2 4 2 2 3 4 3" xfId="38785" xr:uid="{00000000-0005-0000-0000-0000E1950000}"/>
    <cellStyle name="Heading 2 2 2 4 2 2 3 4 3 2" xfId="38786" xr:uid="{00000000-0005-0000-0000-0000E2950000}"/>
    <cellStyle name="Heading 2 2 2 4 2 2 3 5" xfId="38787" xr:uid="{00000000-0005-0000-0000-0000E3950000}"/>
    <cellStyle name="Heading 2 2 2 4 2 2 4" xfId="38788" xr:uid="{00000000-0005-0000-0000-0000E4950000}"/>
    <cellStyle name="Heading 2 2 2 4 2 2 4 2" xfId="38789" xr:uid="{00000000-0005-0000-0000-0000E5950000}"/>
    <cellStyle name="Heading 2 2 2 4 2 2 4 2 2" xfId="38790" xr:uid="{00000000-0005-0000-0000-0000E6950000}"/>
    <cellStyle name="Heading 2 2 2 4 2 2 4 2 2 2" xfId="38791" xr:uid="{00000000-0005-0000-0000-0000E7950000}"/>
    <cellStyle name="Heading 2 2 2 4 2 2 4 2 2 2 2" xfId="38792" xr:uid="{00000000-0005-0000-0000-0000E8950000}"/>
    <cellStyle name="Heading 2 2 2 4 2 2 4 2 2 2 2 2" xfId="38793" xr:uid="{00000000-0005-0000-0000-0000E9950000}"/>
    <cellStyle name="Heading 2 2 2 4 2 2 4 2 2 2 2 3" xfId="38794" xr:uid="{00000000-0005-0000-0000-0000EA950000}"/>
    <cellStyle name="Heading 2 2 2 4 2 2 4 2 2 2 2 3 2" xfId="38795" xr:uid="{00000000-0005-0000-0000-0000EB950000}"/>
    <cellStyle name="Heading 2 2 2 4 2 2 4 2 2 2 2 4" xfId="38796" xr:uid="{00000000-0005-0000-0000-0000EC950000}"/>
    <cellStyle name="Heading 2 2 2 4 2 2 4 2 2 2 3" xfId="38797" xr:uid="{00000000-0005-0000-0000-0000ED950000}"/>
    <cellStyle name="Heading 2 2 2 4 2 2 4 2 2 2 3 2" xfId="38798" xr:uid="{00000000-0005-0000-0000-0000EE950000}"/>
    <cellStyle name="Heading 2 2 2 4 2 2 4 2 2 2 3 2 2" xfId="38799" xr:uid="{00000000-0005-0000-0000-0000EF950000}"/>
    <cellStyle name="Heading 2 2 2 4 2 2 4 2 2 2 4" xfId="38800" xr:uid="{00000000-0005-0000-0000-0000F0950000}"/>
    <cellStyle name="Heading 2 2 2 4 2 2 4 2 2 2 5" xfId="38801" xr:uid="{00000000-0005-0000-0000-0000F1950000}"/>
    <cellStyle name="Heading 2 2 2 4 2 2 4 2 2 2 6" xfId="38802" xr:uid="{00000000-0005-0000-0000-0000F2950000}"/>
    <cellStyle name="Heading 2 2 2 4 2 2 4 2 2 2 7" xfId="38803" xr:uid="{00000000-0005-0000-0000-0000F3950000}"/>
    <cellStyle name="Heading 2 2 2 4 2 2 4 2 2 3" xfId="38804" xr:uid="{00000000-0005-0000-0000-0000F4950000}"/>
    <cellStyle name="Heading 2 2 2 4 2 2 4 2 2 3 2" xfId="38805" xr:uid="{00000000-0005-0000-0000-0000F5950000}"/>
    <cellStyle name="Heading 2 2 2 4 2 2 4 2 2 3 3" xfId="38806" xr:uid="{00000000-0005-0000-0000-0000F6950000}"/>
    <cellStyle name="Heading 2 2 2 4 2 2 4 2 2 3 3 2" xfId="38807" xr:uid="{00000000-0005-0000-0000-0000F7950000}"/>
    <cellStyle name="Heading 2 2 2 4 2 2 4 2 2 3 4" xfId="38808" xr:uid="{00000000-0005-0000-0000-0000F8950000}"/>
    <cellStyle name="Heading 2 2 2 4 2 2 4 2 2 4" xfId="38809" xr:uid="{00000000-0005-0000-0000-0000F9950000}"/>
    <cellStyle name="Heading 2 2 2 4 2 2 4 2 2 4 2" xfId="38810" xr:uid="{00000000-0005-0000-0000-0000FA950000}"/>
    <cellStyle name="Heading 2 2 2 4 2 2 4 2 2 4 2 2" xfId="38811" xr:uid="{00000000-0005-0000-0000-0000FB950000}"/>
    <cellStyle name="Heading 2 2 2 4 2 2 4 2 2 5" xfId="38812" xr:uid="{00000000-0005-0000-0000-0000FC950000}"/>
    <cellStyle name="Heading 2 2 2 4 2 2 4 2 2 6" xfId="38813" xr:uid="{00000000-0005-0000-0000-0000FD950000}"/>
    <cellStyle name="Heading 2 2 2 4 2 2 4 2 2 7" xfId="38814" xr:uid="{00000000-0005-0000-0000-0000FE950000}"/>
    <cellStyle name="Heading 2 2 2 4 2 2 4 2 2 8" xfId="38815" xr:uid="{00000000-0005-0000-0000-0000FF950000}"/>
    <cellStyle name="Heading 2 2 2 4 2 2 4 2 3" xfId="38816" xr:uid="{00000000-0005-0000-0000-000000960000}"/>
    <cellStyle name="Heading 2 2 2 4 2 2 4 2 3 2" xfId="38817" xr:uid="{00000000-0005-0000-0000-000001960000}"/>
    <cellStyle name="Heading 2 2 2 4 2 2 4 2 3 2 2" xfId="38818" xr:uid="{00000000-0005-0000-0000-000002960000}"/>
    <cellStyle name="Heading 2 2 2 4 2 2 4 2 3 2 3" xfId="38819" xr:uid="{00000000-0005-0000-0000-000003960000}"/>
    <cellStyle name="Heading 2 2 2 4 2 2 4 2 3 2 3 2" xfId="38820" xr:uid="{00000000-0005-0000-0000-000004960000}"/>
    <cellStyle name="Heading 2 2 2 4 2 2 4 2 3 2 4" xfId="38821" xr:uid="{00000000-0005-0000-0000-000005960000}"/>
    <cellStyle name="Heading 2 2 2 4 2 2 4 2 3 3" xfId="38822" xr:uid="{00000000-0005-0000-0000-000006960000}"/>
    <cellStyle name="Heading 2 2 2 4 2 2 4 2 3 3 2" xfId="38823" xr:uid="{00000000-0005-0000-0000-000007960000}"/>
    <cellStyle name="Heading 2 2 2 4 2 2 4 2 3 3 2 2" xfId="38824" xr:uid="{00000000-0005-0000-0000-000008960000}"/>
    <cellStyle name="Heading 2 2 2 4 2 2 4 2 3 4" xfId="38825" xr:uid="{00000000-0005-0000-0000-000009960000}"/>
    <cellStyle name="Heading 2 2 2 4 2 2 4 2 3 5" xfId="38826" xr:uid="{00000000-0005-0000-0000-00000A960000}"/>
    <cellStyle name="Heading 2 2 2 4 2 2 4 2 3 6" xfId="38827" xr:uid="{00000000-0005-0000-0000-00000B960000}"/>
    <cellStyle name="Heading 2 2 2 4 2 2 4 2 3 7" xfId="38828" xr:uid="{00000000-0005-0000-0000-00000C960000}"/>
    <cellStyle name="Heading 2 2 2 4 2 2 4 2 4" xfId="38829" xr:uid="{00000000-0005-0000-0000-00000D960000}"/>
    <cellStyle name="Heading 2 2 2 4 2 2 4 2 4 2" xfId="38830" xr:uid="{00000000-0005-0000-0000-00000E960000}"/>
    <cellStyle name="Heading 2 2 2 4 2 2 4 2 4 3" xfId="38831" xr:uid="{00000000-0005-0000-0000-00000F960000}"/>
    <cellStyle name="Heading 2 2 2 4 2 2 4 2 4 3 2" xfId="38832" xr:uid="{00000000-0005-0000-0000-000010960000}"/>
    <cellStyle name="Heading 2 2 2 4 2 2 4 2 5" xfId="38833" xr:uid="{00000000-0005-0000-0000-000011960000}"/>
    <cellStyle name="Heading 2 2 2 4 2 2 4 3" xfId="38834" xr:uid="{00000000-0005-0000-0000-000012960000}"/>
    <cellStyle name="Heading 2 2 2 4 2 2 4 3 2" xfId="38835" xr:uid="{00000000-0005-0000-0000-000013960000}"/>
    <cellStyle name="Heading 2 2 2 4 2 2 4 3 2 2" xfId="38836" xr:uid="{00000000-0005-0000-0000-000014960000}"/>
    <cellStyle name="Heading 2 2 2 4 2 2 4 3 2 2 2" xfId="38837" xr:uid="{00000000-0005-0000-0000-000015960000}"/>
    <cellStyle name="Heading 2 2 2 4 2 2 4 3 2 2 3" xfId="38838" xr:uid="{00000000-0005-0000-0000-000016960000}"/>
    <cellStyle name="Heading 2 2 2 4 2 2 4 3 2 2 3 2" xfId="38839" xr:uid="{00000000-0005-0000-0000-000017960000}"/>
    <cellStyle name="Heading 2 2 2 4 2 2 4 3 2 2 4" xfId="38840" xr:uid="{00000000-0005-0000-0000-000018960000}"/>
    <cellStyle name="Heading 2 2 2 4 2 2 4 3 2 3" xfId="38841" xr:uid="{00000000-0005-0000-0000-000019960000}"/>
    <cellStyle name="Heading 2 2 2 4 2 2 4 3 2 3 2" xfId="38842" xr:uid="{00000000-0005-0000-0000-00001A960000}"/>
    <cellStyle name="Heading 2 2 2 4 2 2 4 3 2 3 2 2" xfId="38843" xr:uid="{00000000-0005-0000-0000-00001B960000}"/>
    <cellStyle name="Heading 2 2 2 4 2 2 4 3 2 4" xfId="38844" xr:uid="{00000000-0005-0000-0000-00001C960000}"/>
    <cellStyle name="Heading 2 2 2 4 2 2 4 3 2 5" xfId="38845" xr:uid="{00000000-0005-0000-0000-00001D960000}"/>
    <cellStyle name="Heading 2 2 2 4 2 2 4 3 2 6" xfId="38846" xr:uid="{00000000-0005-0000-0000-00001E960000}"/>
    <cellStyle name="Heading 2 2 2 4 2 2 4 3 2 7" xfId="38847" xr:uid="{00000000-0005-0000-0000-00001F960000}"/>
    <cellStyle name="Heading 2 2 2 4 2 2 4 3 3" xfId="38848" xr:uid="{00000000-0005-0000-0000-000020960000}"/>
    <cellStyle name="Heading 2 2 2 4 2 2 4 3 3 2" xfId="38849" xr:uid="{00000000-0005-0000-0000-000021960000}"/>
    <cellStyle name="Heading 2 2 2 4 2 2 4 3 3 3" xfId="38850" xr:uid="{00000000-0005-0000-0000-000022960000}"/>
    <cellStyle name="Heading 2 2 2 4 2 2 4 3 3 3 2" xfId="38851" xr:uid="{00000000-0005-0000-0000-000023960000}"/>
    <cellStyle name="Heading 2 2 2 4 2 2 4 3 3 4" xfId="38852" xr:uid="{00000000-0005-0000-0000-000024960000}"/>
    <cellStyle name="Heading 2 2 2 4 2 2 4 3 4" xfId="38853" xr:uid="{00000000-0005-0000-0000-000025960000}"/>
    <cellStyle name="Heading 2 2 2 4 2 2 4 3 4 2" xfId="38854" xr:uid="{00000000-0005-0000-0000-000026960000}"/>
    <cellStyle name="Heading 2 2 2 4 2 2 4 3 4 2 2" xfId="38855" xr:uid="{00000000-0005-0000-0000-000027960000}"/>
    <cellStyle name="Heading 2 2 2 4 2 2 4 3 5" xfId="38856" xr:uid="{00000000-0005-0000-0000-000028960000}"/>
    <cellStyle name="Heading 2 2 2 4 2 2 4 3 6" xfId="38857" xr:uid="{00000000-0005-0000-0000-000029960000}"/>
    <cellStyle name="Heading 2 2 2 4 2 2 4 3 7" xfId="38858" xr:uid="{00000000-0005-0000-0000-00002A960000}"/>
    <cellStyle name="Heading 2 2 2 4 2 2 4 3 8" xfId="38859" xr:uid="{00000000-0005-0000-0000-00002B960000}"/>
    <cellStyle name="Heading 2 2 2 4 2 2 4 4" xfId="38860" xr:uid="{00000000-0005-0000-0000-00002C960000}"/>
    <cellStyle name="Heading 2 2 2 4 2 2 4 4 2" xfId="38861" xr:uid="{00000000-0005-0000-0000-00002D960000}"/>
    <cellStyle name="Heading 2 2 2 4 2 2 4 4 2 2" xfId="38862" xr:uid="{00000000-0005-0000-0000-00002E960000}"/>
    <cellStyle name="Heading 2 2 2 4 2 2 4 4 2 3" xfId="38863" xr:uid="{00000000-0005-0000-0000-00002F960000}"/>
    <cellStyle name="Heading 2 2 2 4 2 2 4 4 2 3 2" xfId="38864" xr:uid="{00000000-0005-0000-0000-000030960000}"/>
    <cellStyle name="Heading 2 2 2 4 2 2 4 4 2 4" xfId="38865" xr:uid="{00000000-0005-0000-0000-000031960000}"/>
    <cellStyle name="Heading 2 2 2 4 2 2 4 4 3" xfId="38866" xr:uid="{00000000-0005-0000-0000-000032960000}"/>
    <cellStyle name="Heading 2 2 2 4 2 2 4 4 3 2" xfId="38867" xr:uid="{00000000-0005-0000-0000-000033960000}"/>
    <cellStyle name="Heading 2 2 2 4 2 2 4 4 3 2 2" xfId="38868" xr:uid="{00000000-0005-0000-0000-000034960000}"/>
    <cellStyle name="Heading 2 2 2 4 2 2 4 4 4" xfId="38869" xr:uid="{00000000-0005-0000-0000-000035960000}"/>
    <cellStyle name="Heading 2 2 2 4 2 2 4 4 5" xfId="38870" xr:uid="{00000000-0005-0000-0000-000036960000}"/>
    <cellStyle name="Heading 2 2 2 4 2 2 4 4 6" xfId="38871" xr:uid="{00000000-0005-0000-0000-000037960000}"/>
    <cellStyle name="Heading 2 2 2 4 2 2 4 4 7" xfId="38872" xr:uid="{00000000-0005-0000-0000-000038960000}"/>
    <cellStyle name="Heading 2 2 2 4 2 2 4 5" xfId="38873" xr:uid="{00000000-0005-0000-0000-000039960000}"/>
    <cellStyle name="Heading 2 2 2 4 2 2 4 5 2" xfId="38874" xr:uid="{00000000-0005-0000-0000-00003A960000}"/>
    <cellStyle name="Heading 2 2 2 4 2 2 4 5 3" xfId="38875" xr:uid="{00000000-0005-0000-0000-00003B960000}"/>
    <cellStyle name="Heading 2 2 2 4 2 2 4 5 3 2" xfId="38876" xr:uid="{00000000-0005-0000-0000-00003C960000}"/>
    <cellStyle name="Heading 2 2 2 4 2 2 4 6" xfId="38877" xr:uid="{00000000-0005-0000-0000-00003D960000}"/>
    <cellStyle name="Heading 2 2 2 4 2 2 4 7" xfId="38878" xr:uid="{00000000-0005-0000-0000-00003E960000}"/>
    <cellStyle name="Heading 2 2 2 4 2 2 4 8" xfId="38879" xr:uid="{00000000-0005-0000-0000-00003F960000}"/>
    <cellStyle name="Heading 2 2 2 4 2 2 4 9" xfId="38880" xr:uid="{00000000-0005-0000-0000-000040960000}"/>
    <cellStyle name="Heading 2 2 2 4 2 2 5" xfId="38881" xr:uid="{00000000-0005-0000-0000-000041960000}"/>
    <cellStyle name="Heading 2 2 2 4 2 2 5 2" xfId="38882" xr:uid="{00000000-0005-0000-0000-000042960000}"/>
    <cellStyle name="Heading 2 2 2 4 2 2 5 2 2" xfId="38883" xr:uid="{00000000-0005-0000-0000-000043960000}"/>
    <cellStyle name="Heading 2 2 2 4 2 2 5 2 2 2" xfId="38884" xr:uid="{00000000-0005-0000-0000-000044960000}"/>
    <cellStyle name="Heading 2 2 2 4 2 2 5 2 2 3" xfId="38885" xr:uid="{00000000-0005-0000-0000-000045960000}"/>
    <cellStyle name="Heading 2 2 2 4 2 2 5 2 2 3 2" xfId="38886" xr:uid="{00000000-0005-0000-0000-000046960000}"/>
    <cellStyle name="Heading 2 2 2 4 2 2 5 2 2 4" xfId="38887" xr:uid="{00000000-0005-0000-0000-000047960000}"/>
    <cellStyle name="Heading 2 2 2 4 2 2 5 2 3" xfId="38888" xr:uid="{00000000-0005-0000-0000-000048960000}"/>
    <cellStyle name="Heading 2 2 2 4 2 2 5 2 3 2" xfId="38889" xr:uid="{00000000-0005-0000-0000-000049960000}"/>
    <cellStyle name="Heading 2 2 2 4 2 2 5 2 3 2 2" xfId="38890" xr:uid="{00000000-0005-0000-0000-00004A960000}"/>
    <cellStyle name="Heading 2 2 2 4 2 2 5 2 4" xfId="38891" xr:uid="{00000000-0005-0000-0000-00004B960000}"/>
    <cellStyle name="Heading 2 2 2 4 2 2 5 2 5" xfId="38892" xr:uid="{00000000-0005-0000-0000-00004C960000}"/>
    <cellStyle name="Heading 2 2 2 4 2 2 5 2 6" xfId="38893" xr:uid="{00000000-0005-0000-0000-00004D960000}"/>
    <cellStyle name="Heading 2 2 2 4 2 2 5 2 7" xfId="38894" xr:uid="{00000000-0005-0000-0000-00004E960000}"/>
    <cellStyle name="Heading 2 2 2 4 2 2 5 3" xfId="38895" xr:uid="{00000000-0005-0000-0000-00004F960000}"/>
    <cellStyle name="Heading 2 2 2 4 2 2 5 3 2" xfId="38896" xr:uid="{00000000-0005-0000-0000-000050960000}"/>
    <cellStyle name="Heading 2 2 2 4 2 2 5 3 3" xfId="38897" xr:uid="{00000000-0005-0000-0000-000051960000}"/>
    <cellStyle name="Heading 2 2 2 4 2 2 5 3 3 2" xfId="38898" xr:uid="{00000000-0005-0000-0000-000052960000}"/>
    <cellStyle name="Heading 2 2 2 4 2 2 5 3 4" xfId="38899" xr:uid="{00000000-0005-0000-0000-000053960000}"/>
    <cellStyle name="Heading 2 2 2 4 2 2 5 4" xfId="38900" xr:uid="{00000000-0005-0000-0000-000054960000}"/>
    <cellStyle name="Heading 2 2 2 4 2 2 5 4 2" xfId="38901" xr:uid="{00000000-0005-0000-0000-000055960000}"/>
    <cellStyle name="Heading 2 2 2 4 2 2 5 4 2 2" xfId="38902" xr:uid="{00000000-0005-0000-0000-000056960000}"/>
    <cellStyle name="Heading 2 2 2 4 2 2 5 5" xfId="38903" xr:uid="{00000000-0005-0000-0000-000057960000}"/>
    <cellStyle name="Heading 2 2 2 4 2 2 5 6" xfId="38904" xr:uid="{00000000-0005-0000-0000-000058960000}"/>
    <cellStyle name="Heading 2 2 2 4 2 2 5 7" xfId="38905" xr:uid="{00000000-0005-0000-0000-000059960000}"/>
    <cellStyle name="Heading 2 2 2 4 2 2 5 8" xfId="38906" xr:uid="{00000000-0005-0000-0000-00005A960000}"/>
    <cellStyle name="Heading 2 2 2 4 2 2 6" xfId="38907" xr:uid="{00000000-0005-0000-0000-00005B960000}"/>
    <cellStyle name="Heading 2 2 2 4 2 2 6 2" xfId="38908" xr:uid="{00000000-0005-0000-0000-00005C960000}"/>
    <cellStyle name="Heading 2 2 2 4 2 2 6 2 2" xfId="38909" xr:uid="{00000000-0005-0000-0000-00005D960000}"/>
    <cellStyle name="Heading 2 2 2 4 2 2 6 2 3" xfId="38910" xr:uid="{00000000-0005-0000-0000-00005E960000}"/>
    <cellStyle name="Heading 2 2 2 4 2 2 6 2 3 2" xfId="38911" xr:uid="{00000000-0005-0000-0000-00005F960000}"/>
    <cellStyle name="Heading 2 2 2 4 2 2 6 2 4" xfId="38912" xr:uid="{00000000-0005-0000-0000-000060960000}"/>
    <cellStyle name="Heading 2 2 2 4 2 2 6 3" xfId="38913" xr:uid="{00000000-0005-0000-0000-000061960000}"/>
    <cellStyle name="Heading 2 2 2 4 2 2 6 3 2" xfId="38914" xr:uid="{00000000-0005-0000-0000-000062960000}"/>
    <cellStyle name="Heading 2 2 2 4 2 2 6 3 2 2" xfId="38915" xr:uid="{00000000-0005-0000-0000-000063960000}"/>
    <cellStyle name="Heading 2 2 2 4 2 2 6 4" xfId="38916" xr:uid="{00000000-0005-0000-0000-000064960000}"/>
    <cellStyle name="Heading 2 2 2 4 2 2 6 5" xfId="38917" xr:uid="{00000000-0005-0000-0000-000065960000}"/>
    <cellStyle name="Heading 2 2 2 4 2 2 6 6" xfId="38918" xr:uid="{00000000-0005-0000-0000-000066960000}"/>
    <cellStyle name="Heading 2 2 2 4 2 2 6 7" xfId="38919" xr:uid="{00000000-0005-0000-0000-000067960000}"/>
    <cellStyle name="Heading 2 2 2 4 2 2 7" xfId="38920" xr:uid="{00000000-0005-0000-0000-000068960000}"/>
    <cellStyle name="Heading 2 2 2 4 2 2 7 2" xfId="38921" xr:uid="{00000000-0005-0000-0000-000069960000}"/>
    <cellStyle name="Heading 2 2 2 4 2 2 7 3" xfId="38922" xr:uid="{00000000-0005-0000-0000-00006A960000}"/>
    <cellStyle name="Heading 2 2 2 4 2 2 7 3 2" xfId="38923" xr:uid="{00000000-0005-0000-0000-00006B960000}"/>
    <cellStyle name="Heading 2 2 2 4 2 2 8" xfId="38924" xr:uid="{00000000-0005-0000-0000-00006C960000}"/>
    <cellStyle name="Heading 2 2 2 4 2 2 9" xfId="38925" xr:uid="{00000000-0005-0000-0000-00006D960000}"/>
    <cellStyle name="Heading 2 2 2 4 2 3" xfId="38926" xr:uid="{00000000-0005-0000-0000-00006E960000}"/>
    <cellStyle name="Heading 2 2 2 4 2 3 2" xfId="38927" xr:uid="{00000000-0005-0000-0000-00006F960000}"/>
    <cellStyle name="Heading 2 2 2 4 2 3 2 2" xfId="38928" xr:uid="{00000000-0005-0000-0000-000070960000}"/>
    <cellStyle name="Heading 2 2 2 4 2 3 2 2 2" xfId="38929" xr:uid="{00000000-0005-0000-0000-000071960000}"/>
    <cellStyle name="Heading 2 2 2 4 2 3 2 2 2 2" xfId="38930" xr:uid="{00000000-0005-0000-0000-000072960000}"/>
    <cellStyle name="Heading 2 2 2 4 2 3 2 2 2 2 2" xfId="38931" xr:uid="{00000000-0005-0000-0000-000073960000}"/>
    <cellStyle name="Heading 2 2 2 4 2 3 2 2 2 2 3" xfId="38932" xr:uid="{00000000-0005-0000-0000-000074960000}"/>
    <cellStyle name="Heading 2 2 2 4 2 3 2 2 2 2 3 2" xfId="38933" xr:uid="{00000000-0005-0000-0000-000075960000}"/>
    <cellStyle name="Heading 2 2 2 4 2 3 2 2 2 2 4" xfId="38934" xr:uid="{00000000-0005-0000-0000-000076960000}"/>
    <cellStyle name="Heading 2 2 2 4 2 3 2 2 2 3" xfId="38935" xr:uid="{00000000-0005-0000-0000-000077960000}"/>
    <cellStyle name="Heading 2 2 2 4 2 3 2 2 2 3 2" xfId="38936" xr:uid="{00000000-0005-0000-0000-000078960000}"/>
    <cellStyle name="Heading 2 2 2 4 2 3 2 2 2 3 2 2" xfId="38937" xr:uid="{00000000-0005-0000-0000-000079960000}"/>
    <cellStyle name="Heading 2 2 2 4 2 3 2 2 2 4" xfId="38938" xr:uid="{00000000-0005-0000-0000-00007A960000}"/>
    <cellStyle name="Heading 2 2 2 4 2 3 2 2 2 5" xfId="38939" xr:uid="{00000000-0005-0000-0000-00007B960000}"/>
    <cellStyle name="Heading 2 2 2 4 2 3 2 2 2 6" xfId="38940" xr:uid="{00000000-0005-0000-0000-00007C960000}"/>
    <cellStyle name="Heading 2 2 2 4 2 3 2 2 2 7" xfId="38941" xr:uid="{00000000-0005-0000-0000-00007D960000}"/>
    <cellStyle name="Heading 2 2 2 4 2 3 2 2 3" xfId="38942" xr:uid="{00000000-0005-0000-0000-00007E960000}"/>
    <cellStyle name="Heading 2 2 2 4 2 3 2 2 3 2" xfId="38943" xr:uid="{00000000-0005-0000-0000-00007F960000}"/>
    <cellStyle name="Heading 2 2 2 4 2 3 2 2 3 3" xfId="38944" xr:uid="{00000000-0005-0000-0000-000080960000}"/>
    <cellStyle name="Heading 2 2 2 4 2 3 2 2 3 3 2" xfId="38945" xr:uid="{00000000-0005-0000-0000-000081960000}"/>
    <cellStyle name="Heading 2 2 2 4 2 3 2 2 3 4" xfId="38946" xr:uid="{00000000-0005-0000-0000-000082960000}"/>
    <cellStyle name="Heading 2 2 2 4 2 3 2 2 4" xfId="38947" xr:uid="{00000000-0005-0000-0000-000083960000}"/>
    <cellStyle name="Heading 2 2 2 4 2 3 2 2 4 2" xfId="38948" xr:uid="{00000000-0005-0000-0000-000084960000}"/>
    <cellStyle name="Heading 2 2 2 4 2 3 2 2 4 2 2" xfId="38949" xr:uid="{00000000-0005-0000-0000-000085960000}"/>
    <cellStyle name="Heading 2 2 2 4 2 3 2 2 5" xfId="38950" xr:uid="{00000000-0005-0000-0000-000086960000}"/>
    <cellStyle name="Heading 2 2 2 4 2 3 2 2 6" xfId="38951" xr:uid="{00000000-0005-0000-0000-000087960000}"/>
    <cellStyle name="Heading 2 2 2 4 2 3 2 2 7" xfId="38952" xr:uid="{00000000-0005-0000-0000-000088960000}"/>
    <cellStyle name="Heading 2 2 2 4 2 3 2 2 8" xfId="38953" xr:uid="{00000000-0005-0000-0000-000089960000}"/>
    <cellStyle name="Heading 2 2 2 4 2 3 2 3" xfId="38954" xr:uid="{00000000-0005-0000-0000-00008A960000}"/>
    <cellStyle name="Heading 2 2 2 4 2 3 2 3 2" xfId="38955" xr:uid="{00000000-0005-0000-0000-00008B960000}"/>
    <cellStyle name="Heading 2 2 2 4 2 3 2 3 2 2" xfId="38956" xr:uid="{00000000-0005-0000-0000-00008C960000}"/>
    <cellStyle name="Heading 2 2 2 4 2 3 2 3 2 3" xfId="38957" xr:uid="{00000000-0005-0000-0000-00008D960000}"/>
    <cellStyle name="Heading 2 2 2 4 2 3 2 3 2 3 2" xfId="38958" xr:uid="{00000000-0005-0000-0000-00008E960000}"/>
    <cellStyle name="Heading 2 2 2 4 2 3 2 3 2 4" xfId="38959" xr:uid="{00000000-0005-0000-0000-00008F960000}"/>
    <cellStyle name="Heading 2 2 2 4 2 3 2 3 3" xfId="38960" xr:uid="{00000000-0005-0000-0000-000090960000}"/>
    <cellStyle name="Heading 2 2 2 4 2 3 2 3 3 2" xfId="38961" xr:uid="{00000000-0005-0000-0000-000091960000}"/>
    <cellStyle name="Heading 2 2 2 4 2 3 2 3 3 2 2" xfId="38962" xr:uid="{00000000-0005-0000-0000-000092960000}"/>
    <cellStyle name="Heading 2 2 2 4 2 3 2 3 4" xfId="38963" xr:uid="{00000000-0005-0000-0000-000093960000}"/>
    <cellStyle name="Heading 2 2 2 4 2 3 2 3 5" xfId="38964" xr:uid="{00000000-0005-0000-0000-000094960000}"/>
    <cellStyle name="Heading 2 2 2 4 2 3 2 3 6" xfId="38965" xr:uid="{00000000-0005-0000-0000-000095960000}"/>
    <cellStyle name="Heading 2 2 2 4 2 3 2 3 7" xfId="38966" xr:uid="{00000000-0005-0000-0000-000096960000}"/>
    <cellStyle name="Heading 2 2 2 4 2 3 2 4" xfId="38967" xr:uid="{00000000-0005-0000-0000-000097960000}"/>
    <cellStyle name="Heading 2 2 2 4 2 3 2 4 2" xfId="38968" xr:uid="{00000000-0005-0000-0000-000098960000}"/>
    <cellStyle name="Heading 2 2 2 4 2 3 2 4 3" xfId="38969" xr:uid="{00000000-0005-0000-0000-000099960000}"/>
    <cellStyle name="Heading 2 2 2 4 2 3 2 4 3 2" xfId="38970" xr:uid="{00000000-0005-0000-0000-00009A960000}"/>
    <cellStyle name="Heading 2 2 2 4 2 3 2 5" xfId="38971" xr:uid="{00000000-0005-0000-0000-00009B960000}"/>
    <cellStyle name="Heading 2 2 2 4 2 3 3" xfId="38972" xr:uid="{00000000-0005-0000-0000-00009C960000}"/>
    <cellStyle name="Heading 2 2 2 4 2 3 3 2" xfId="38973" xr:uid="{00000000-0005-0000-0000-00009D960000}"/>
    <cellStyle name="Heading 2 2 2 4 2 3 3 2 2" xfId="38974" xr:uid="{00000000-0005-0000-0000-00009E960000}"/>
    <cellStyle name="Heading 2 2 2 4 2 3 3 2 2 2" xfId="38975" xr:uid="{00000000-0005-0000-0000-00009F960000}"/>
    <cellStyle name="Heading 2 2 2 4 2 3 3 2 2 3" xfId="38976" xr:uid="{00000000-0005-0000-0000-0000A0960000}"/>
    <cellStyle name="Heading 2 2 2 4 2 3 3 2 2 3 2" xfId="38977" xr:uid="{00000000-0005-0000-0000-0000A1960000}"/>
    <cellStyle name="Heading 2 2 2 4 2 3 3 2 2 4" xfId="38978" xr:uid="{00000000-0005-0000-0000-0000A2960000}"/>
    <cellStyle name="Heading 2 2 2 4 2 3 3 2 3" xfId="38979" xr:uid="{00000000-0005-0000-0000-0000A3960000}"/>
    <cellStyle name="Heading 2 2 2 4 2 3 3 2 3 2" xfId="38980" xr:uid="{00000000-0005-0000-0000-0000A4960000}"/>
    <cellStyle name="Heading 2 2 2 4 2 3 3 2 3 2 2" xfId="38981" xr:uid="{00000000-0005-0000-0000-0000A5960000}"/>
    <cellStyle name="Heading 2 2 2 4 2 3 3 2 4" xfId="38982" xr:uid="{00000000-0005-0000-0000-0000A6960000}"/>
    <cellStyle name="Heading 2 2 2 4 2 3 3 2 5" xfId="38983" xr:uid="{00000000-0005-0000-0000-0000A7960000}"/>
    <cellStyle name="Heading 2 2 2 4 2 3 3 2 6" xfId="38984" xr:uid="{00000000-0005-0000-0000-0000A8960000}"/>
    <cellStyle name="Heading 2 2 2 4 2 3 3 2 7" xfId="38985" xr:uid="{00000000-0005-0000-0000-0000A9960000}"/>
    <cellStyle name="Heading 2 2 2 4 2 3 3 3" xfId="38986" xr:uid="{00000000-0005-0000-0000-0000AA960000}"/>
    <cellStyle name="Heading 2 2 2 4 2 3 3 3 2" xfId="38987" xr:uid="{00000000-0005-0000-0000-0000AB960000}"/>
    <cellStyle name="Heading 2 2 2 4 2 3 3 3 3" xfId="38988" xr:uid="{00000000-0005-0000-0000-0000AC960000}"/>
    <cellStyle name="Heading 2 2 2 4 2 3 3 3 3 2" xfId="38989" xr:uid="{00000000-0005-0000-0000-0000AD960000}"/>
    <cellStyle name="Heading 2 2 2 4 2 3 3 3 4" xfId="38990" xr:uid="{00000000-0005-0000-0000-0000AE960000}"/>
    <cellStyle name="Heading 2 2 2 4 2 3 3 4" xfId="38991" xr:uid="{00000000-0005-0000-0000-0000AF960000}"/>
    <cellStyle name="Heading 2 2 2 4 2 3 3 4 2" xfId="38992" xr:uid="{00000000-0005-0000-0000-0000B0960000}"/>
    <cellStyle name="Heading 2 2 2 4 2 3 3 4 2 2" xfId="38993" xr:uid="{00000000-0005-0000-0000-0000B1960000}"/>
    <cellStyle name="Heading 2 2 2 4 2 3 3 5" xfId="38994" xr:uid="{00000000-0005-0000-0000-0000B2960000}"/>
    <cellStyle name="Heading 2 2 2 4 2 3 3 6" xfId="38995" xr:uid="{00000000-0005-0000-0000-0000B3960000}"/>
    <cellStyle name="Heading 2 2 2 4 2 3 3 7" xfId="38996" xr:uid="{00000000-0005-0000-0000-0000B4960000}"/>
    <cellStyle name="Heading 2 2 2 4 2 3 3 8" xfId="38997" xr:uid="{00000000-0005-0000-0000-0000B5960000}"/>
    <cellStyle name="Heading 2 2 2 4 2 3 4" xfId="38998" xr:uid="{00000000-0005-0000-0000-0000B6960000}"/>
    <cellStyle name="Heading 2 2 2 4 2 3 4 2" xfId="38999" xr:uid="{00000000-0005-0000-0000-0000B7960000}"/>
    <cellStyle name="Heading 2 2 2 4 2 3 4 2 2" xfId="39000" xr:uid="{00000000-0005-0000-0000-0000B8960000}"/>
    <cellStyle name="Heading 2 2 2 4 2 3 4 2 3" xfId="39001" xr:uid="{00000000-0005-0000-0000-0000B9960000}"/>
    <cellStyle name="Heading 2 2 2 4 2 3 4 2 3 2" xfId="39002" xr:uid="{00000000-0005-0000-0000-0000BA960000}"/>
    <cellStyle name="Heading 2 2 2 4 2 3 4 2 4" xfId="39003" xr:uid="{00000000-0005-0000-0000-0000BB960000}"/>
    <cellStyle name="Heading 2 2 2 4 2 3 4 3" xfId="39004" xr:uid="{00000000-0005-0000-0000-0000BC960000}"/>
    <cellStyle name="Heading 2 2 2 4 2 3 4 3 2" xfId="39005" xr:uid="{00000000-0005-0000-0000-0000BD960000}"/>
    <cellStyle name="Heading 2 2 2 4 2 3 4 3 2 2" xfId="39006" xr:uid="{00000000-0005-0000-0000-0000BE960000}"/>
    <cellStyle name="Heading 2 2 2 4 2 3 4 4" xfId="39007" xr:uid="{00000000-0005-0000-0000-0000BF960000}"/>
    <cellStyle name="Heading 2 2 2 4 2 3 4 5" xfId="39008" xr:uid="{00000000-0005-0000-0000-0000C0960000}"/>
    <cellStyle name="Heading 2 2 2 4 2 3 4 6" xfId="39009" xr:uid="{00000000-0005-0000-0000-0000C1960000}"/>
    <cellStyle name="Heading 2 2 2 4 2 3 4 7" xfId="39010" xr:uid="{00000000-0005-0000-0000-0000C2960000}"/>
    <cellStyle name="Heading 2 2 2 4 2 3 5" xfId="39011" xr:uid="{00000000-0005-0000-0000-0000C3960000}"/>
    <cellStyle name="Heading 2 2 2 4 2 3 5 2" xfId="39012" xr:uid="{00000000-0005-0000-0000-0000C4960000}"/>
    <cellStyle name="Heading 2 2 2 4 2 3 5 3" xfId="39013" xr:uid="{00000000-0005-0000-0000-0000C5960000}"/>
    <cellStyle name="Heading 2 2 2 4 2 3 5 3 2" xfId="39014" xr:uid="{00000000-0005-0000-0000-0000C6960000}"/>
    <cellStyle name="Heading 2 2 2 4 2 3 6" xfId="39015" xr:uid="{00000000-0005-0000-0000-0000C7960000}"/>
    <cellStyle name="Heading 2 2 2 4 2 3 7" xfId="39016" xr:uid="{00000000-0005-0000-0000-0000C8960000}"/>
    <cellStyle name="Heading 2 2 2 4 2 3 8" xfId="39017" xr:uid="{00000000-0005-0000-0000-0000C9960000}"/>
    <cellStyle name="Heading 2 2 2 4 2 3 9" xfId="39018" xr:uid="{00000000-0005-0000-0000-0000CA960000}"/>
    <cellStyle name="Heading 2 2 2 4 2 4" xfId="39019" xr:uid="{00000000-0005-0000-0000-0000CB960000}"/>
    <cellStyle name="Heading 2 2 2 4 2 4 2" xfId="39020" xr:uid="{00000000-0005-0000-0000-0000CC960000}"/>
    <cellStyle name="Heading 2 2 2 4 2 4 2 2" xfId="39021" xr:uid="{00000000-0005-0000-0000-0000CD960000}"/>
    <cellStyle name="Heading 2 2 2 4 2 4 2 2 2" xfId="39022" xr:uid="{00000000-0005-0000-0000-0000CE960000}"/>
    <cellStyle name="Heading 2 2 2 4 2 4 2 2 2 2" xfId="39023" xr:uid="{00000000-0005-0000-0000-0000CF960000}"/>
    <cellStyle name="Heading 2 2 2 4 2 4 2 2 2 2 2" xfId="39024" xr:uid="{00000000-0005-0000-0000-0000D0960000}"/>
    <cellStyle name="Heading 2 2 2 4 2 4 2 2 2 2 3" xfId="39025" xr:uid="{00000000-0005-0000-0000-0000D1960000}"/>
    <cellStyle name="Heading 2 2 2 4 2 4 2 2 2 2 3 2" xfId="39026" xr:uid="{00000000-0005-0000-0000-0000D2960000}"/>
    <cellStyle name="Heading 2 2 2 4 2 4 2 2 2 2 4" xfId="39027" xr:uid="{00000000-0005-0000-0000-0000D3960000}"/>
    <cellStyle name="Heading 2 2 2 4 2 4 2 2 2 3" xfId="39028" xr:uid="{00000000-0005-0000-0000-0000D4960000}"/>
    <cellStyle name="Heading 2 2 2 4 2 4 2 2 2 3 2" xfId="39029" xr:uid="{00000000-0005-0000-0000-0000D5960000}"/>
    <cellStyle name="Heading 2 2 2 4 2 4 2 2 2 3 2 2" xfId="39030" xr:uid="{00000000-0005-0000-0000-0000D6960000}"/>
    <cellStyle name="Heading 2 2 2 4 2 4 2 2 2 4" xfId="39031" xr:uid="{00000000-0005-0000-0000-0000D7960000}"/>
    <cellStyle name="Heading 2 2 2 4 2 4 2 2 2 5" xfId="39032" xr:uid="{00000000-0005-0000-0000-0000D8960000}"/>
    <cellStyle name="Heading 2 2 2 4 2 4 2 2 2 6" xfId="39033" xr:uid="{00000000-0005-0000-0000-0000D9960000}"/>
    <cellStyle name="Heading 2 2 2 4 2 4 2 2 2 7" xfId="39034" xr:uid="{00000000-0005-0000-0000-0000DA960000}"/>
    <cellStyle name="Heading 2 2 2 4 2 4 2 2 3" xfId="39035" xr:uid="{00000000-0005-0000-0000-0000DB960000}"/>
    <cellStyle name="Heading 2 2 2 4 2 4 2 2 3 2" xfId="39036" xr:uid="{00000000-0005-0000-0000-0000DC960000}"/>
    <cellStyle name="Heading 2 2 2 4 2 4 2 2 3 3" xfId="39037" xr:uid="{00000000-0005-0000-0000-0000DD960000}"/>
    <cellStyle name="Heading 2 2 2 4 2 4 2 2 3 3 2" xfId="39038" xr:uid="{00000000-0005-0000-0000-0000DE960000}"/>
    <cellStyle name="Heading 2 2 2 4 2 4 2 2 3 4" xfId="39039" xr:uid="{00000000-0005-0000-0000-0000DF960000}"/>
    <cellStyle name="Heading 2 2 2 4 2 4 2 2 4" xfId="39040" xr:uid="{00000000-0005-0000-0000-0000E0960000}"/>
    <cellStyle name="Heading 2 2 2 4 2 4 2 2 4 2" xfId="39041" xr:uid="{00000000-0005-0000-0000-0000E1960000}"/>
    <cellStyle name="Heading 2 2 2 4 2 4 2 2 4 2 2" xfId="39042" xr:uid="{00000000-0005-0000-0000-0000E2960000}"/>
    <cellStyle name="Heading 2 2 2 4 2 4 2 2 5" xfId="39043" xr:uid="{00000000-0005-0000-0000-0000E3960000}"/>
    <cellStyle name="Heading 2 2 2 4 2 4 2 2 6" xfId="39044" xr:uid="{00000000-0005-0000-0000-0000E4960000}"/>
    <cellStyle name="Heading 2 2 2 4 2 4 2 2 7" xfId="39045" xr:uid="{00000000-0005-0000-0000-0000E5960000}"/>
    <cellStyle name="Heading 2 2 2 4 2 4 2 2 8" xfId="39046" xr:uid="{00000000-0005-0000-0000-0000E6960000}"/>
    <cellStyle name="Heading 2 2 2 4 2 4 2 3" xfId="39047" xr:uid="{00000000-0005-0000-0000-0000E7960000}"/>
    <cellStyle name="Heading 2 2 2 4 2 4 2 3 2" xfId="39048" xr:uid="{00000000-0005-0000-0000-0000E8960000}"/>
    <cellStyle name="Heading 2 2 2 4 2 4 2 3 2 2" xfId="39049" xr:uid="{00000000-0005-0000-0000-0000E9960000}"/>
    <cellStyle name="Heading 2 2 2 4 2 4 2 3 2 3" xfId="39050" xr:uid="{00000000-0005-0000-0000-0000EA960000}"/>
    <cellStyle name="Heading 2 2 2 4 2 4 2 3 2 3 2" xfId="39051" xr:uid="{00000000-0005-0000-0000-0000EB960000}"/>
    <cellStyle name="Heading 2 2 2 4 2 4 2 3 2 4" xfId="39052" xr:uid="{00000000-0005-0000-0000-0000EC960000}"/>
    <cellStyle name="Heading 2 2 2 4 2 4 2 3 3" xfId="39053" xr:uid="{00000000-0005-0000-0000-0000ED960000}"/>
    <cellStyle name="Heading 2 2 2 4 2 4 2 3 3 2" xfId="39054" xr:uid="{00000000-0005-0000-0000-0000EE960000}"/>
    <cellStyle name="Heading 2 2 2 4 2 4 2 3 3 2 2" xfId="39055" xr:uid="{00000000-0005-0000-0000-0000EF960000}"/>
    <cellStyle name="Heading 2 2 2 4 2 4 2 3 4" xfId="39056" xr:uid="{00000000-0005-0000-0000-0000F0960000}"/>
    <cellStyle name="Heading 2 2 2 4 2 4 2 3 5" xfId="39057" xr:uid="{00000000-0005-0000-0000-0000F1960000}"/>
    <cellStyle name="Heading 2 2 2 4 2 4 2 3 6" xfId="39058" xr:uid="{00000000-0005-0000-0000-0000F2960000}"/>
    <cellStyle name="Heading 2 2 2 4 2 4 2 3 7" xfId="39059" xr:uid="{00000000-0005-0000-0000-0000F3960000}"/>
    <cellStyle name="Heading 2 2 2 4 2 4 2 4" xfId="39060" xr:uid="{00000000-0005-0000-0000-0000F4960000}"/>
    <cellStyle name="Heading 2 2 2 4 2 4 2 4 2" xfId="39061" xr:uid="{00000000-0005-0000-0000-0000F5960000}"/>
    <cellStyle name="Heading 2 2 2 4 2 4 2 4 3" xfId="39062" xr:uid="{00000000-0005-0000-0000-0000F6960000}"/>
    <cellStyle name="Heading 2 2 2 4 2 4 2 4 3 2" xfId="39063" xr:uid="{00000000-0005-0000-0000-0000F7960000}"/>
    <cellStyle name="Heading 2 2 2 4 2 4 2 5" xfId="39064" xr:uid="{00000000-0005-0000-0000-0000F8960000}"/>
    <cellStyle name="Heading 2 2 2 4 2 4 3" xfId="39065" xr:uid="{00000000-0005-0000-0000-0000F9960000}"/>
    <cellStyle name="Heading 2 2 2 4 2 4 3 2" xfId="39066" xr:uid="{00000000-0005-0000-0000-0000FA960000}"/>
    <cellStyle name="Heading 2 2 2 4 2 4 3 2 2" xfId="39067" xr:uid="{00000000-0005-0000-0000-0000FB960000}"/>
    <cellStyle name="Heading 2 2 2 4 2 4 3 2 2 2" xfId="39068" xr:uid="{00000000-0005-0000-0000-0000FC960000}"/>
    <cellStyle name="Heading 2 2 2 4 2 4 3 2 2 3" xfId="39069" xr:uid="{00000000-0005-0000-0000-0000FD960000}"/>
    <cellStyle name="Heading 2 2 2 4 2 4 3 2 2 3 2" xfId="39070" xr:uid="{00000000-0005-0000-0000-0000FE960000}"/>
    <cellStyle name="Heading 2 2 2 4 2 4 3 2 2 4" xfId="39071" xr:uid="{00000000-0005-0000-0000-0000FF960000}"/>
    <cellStyle name="Heading 2 2 2 4 2 4 3 2 3" xfId="39072" xr:uid="{00000000-0005-0000-0000-000000970000}"/>
    <cellStyle name="Heading 2 2 2 4 2 4 3 2 3 2" xfId="39073" xr:uid="{00000000-0005-0000-0000-000001970000}"/>
    <cellStyle name="Heading 2 2 2 4 2 4 3 2 3 2 2" xfId="39074" xr:uid="{00000000-0005-0000-0000-000002970000}"/>
    <cellStyle name="Heading 2 2 2 4 2 4 3 2 4" xfId="39075" xr:uid="{00000000-0005-0000-0000-000003970000}"/>
    <cellStyle name="Heading 2 2 2 4 2 4 3 2 5" xfId="39076" xr:uid="{00000000-0005-0000-0000-000004970000}"/>
    <cellStyle name="Heading 2 2 2 4 2 4 3 2 6" xfId="39077" xr:uid="{00000000-0005-0000-0000-000005970000}"/>
    <cellStyle name="Heading 2 2 2 4 2 4 3 2 7" xfId="39078" xr:uid="{00000000-0005-0000-0000-000006970000}"/>
    <cellStyle name="Heading 2 2 2 4 2 4 3 3" xfId="39079" xr:uid="{00000000-0005-0000-0000-000007970000}"/>
    <cellStyle name="Heading 2 2 2 4 2 4 3 3 2" xfId="39080" xr:uid="{00000000-0005-0000-0000-000008970000}"/>
    <cellStyle name="Heading 2 2 2 4 2 4 3 3 3" xfId="39081" xr:uid="{00000000-0005-0000-0000-000009970000}"/>
    <cellStyle name="Heading 2 2 2 4 2 4 3 3 3 2" xfId="39082" xr:uid="{00000000-0005-0000-0000-00000A970000}"/>
    <cellStyle name="Heading 2 2 2 4 2 4 3 3 4" xfId="39083" xr:uid="{00000000-0005-0000-0000-00000B970000}"/>
    <cellStyle name="Heading 2 2 2 4 2 4 3 4" xfId="39084" xr:uid="{00000000-0005-0000-0000-00000C970000}"/>
    <cellStyle name="Heading 2 2 2 4 2 4 3 4 2" xfId="39085" xr:uid="{00000000-0005-0000-0000-00000D970000}"/>
    <cellStyle name="Heading 2 2 2 4 2 4 3 4 2 2" xfId="39086" xr:uid="{00000000-0005-0000-0000-00000E970000}"/>
    <cellStyle name="Heading 2 2 2 4 2 4 3 5" xfId="39087" xr:uid="{00000000-0005-0000-0000-00000F970000}"/>
    <cellStyle name="Heading 2 2 2 4 2 4 3 6" xfId="39088" xr:uid="{00000000-0005-0000-0000-000010970000}"/>
    <cellStyle name="Heading 2 2 2 4 2 4 3 7" xfId="39089" xr:uid="{00000000-0005-0000-0000-000011970000}"/>
    <cellStyle name="Heading 2 2 2 4 2 4 3 8" xfId="39090" xr:uid="{00000000-0005-0000-0000-000012970000}"/>
    <cellStyle name="Heading 2 2 2 4 2 4 4" xfId="39091" xr:uid="{00000000-0005-0000-0000-000013970000}"/>
    <cellStyle name="Heading 2 2 2 4 2 4 4 2" xfId="39092" xr:uid="{00000000-0005-0000-0000-000014970000}"/>
    <cellStyle name="Heading 2 2 2 4 2 4 4 2 2" xfId="39093" xr:uid="{00000000-0005-0000-0000-000015970000}"/>
    <cellStyle name="Heading 2 2 2 4 2 4 4 2 3" xfId="39094" xr:uid="{00000000-0005-0000-0000-000016970000}"/>
    <cellStyle name="Heading 2 2 2 4 2 4 4 2 3 2" xfId="39095" xr:uid="{00000000-0005-0000-0000-000017970000}"/>
    <cellStyle name="Heading 2 2 2 4 2 4 4 2 4" xfId="39096" xr:uid="{00000000-0005-0000-0000-000018970000}"/>
    <cellStyle name="Heading 2 2 2 4 2 4 4 3" xfId="39097" xr:uid="{00000000-0005-0000-0000-000019970000}"/>
    <cellStyle name="Heading 2 2 2 4 2 4 4 3 2" xfId="39098" xr:uid="{00000000-0005-0000-0000-00001A970000}"/>
    <cellStyle name="Heading 2 2 2 4 2 4 4 3 2 2" xfId="39099" xr:uid="{00000000-0005-0000-0000-00001B970000}"/>
    <cellStyle name="Heading 2 2 2 4 2 4 4 4" xfId="39100" xr:uid="{00000000-0005-0000-0000-00001C970000}"/>
    <cellStyle name="Heading 2 2 2 4 2 4 4 5" xfId="39101" xr:uid="{00000000-0005-0000-0000-00001D970000}"/>
    <cellStyle name="Heading 2 2 2 4 2 4 4 6" xfId="39102" xr:uid="{00000000-0005-0000-0000-00001E970000}"/>
    <cellStyle name="Heading 2 2 2 4 2 4 4 7" xfId="39103" xr:uid="{00000000-0005-0000-0000-00001F970000}"/>
    <cellStyle name="Heading 2 2 2 4 2 4 5" xfId="39104" xr:uid="{00000000-0005-0000-0000-000020970000}"/>
    <cellStyle name="Heading 2 2 2 4 2 4 5 2" xfId="39105" xr:uid="{00000000-0005-0000-0000-000021970000}"/>
    <cellStyle name="Heading 2 2 2 4 2 4 5 3" xfId="39106" xr:uid="{00000000-0005-0000-0000-000022970000}"/>
    <cellStyle name="Heading 2 2 2 4 2 4 5 3 2" xfId="39107" xr:uid="{00000000-0005-0000-0000-000023970000}"/>
    <cellStyle name="Heading 2 2 2 4 2 4 6" xfId="39108" xr:uid="{00000000-0005-0000-0000-000024970000}"/>
    <cellStyle name="Heading 2 2 2 4 2 4 7" xfId="39109" xr:uid="{00000000-0005-0000-0000-000025970000}"/>
    <cellStyle name="Heading 2 2 2 4 2 4 8" xfId="39110" xr:uid="{00000000-0005-0000-0000-000026970000}"/>
    <cellStyle name="Heading 2 2 2 4 2 4 9" xfId="39111" xr:uid="{00000000-0005-0000-0000-000027970000}"/>
    <cellStyle name="Heading 2 2 2 4 2 5" xfId="39112" xr:uid="{00000000-0005-0000-0000-000028970000}"/>
    <cellStyle name="Heading 2 2 2 4 2 5 2" xfId="39113" xr:uid="{00000000-0005-0000-0000-000029970000}"/>
    <cellStyle name="Heading 2 2 2 4 2 5 2 2" xfId="39114" xr:uid="{00000000-0005-0000-0000-00002A970000}"/>
    <cellStyle name="Heading 2 2 2 4 2 5 2 2 2" xfId="39115" xr:uid="{00000000-0005-0000-0000-00002B970000}"/>
    <cellStyle name="Heading 2 2 2 4 2 5 2 2 3" xfId="39116" xr:uid="{00000000-0005-0000-0000-00002C970000}"/>
    <cellStyle name="Heading 2 2 2 4 2 5 2 2 3 2" xfId="39117" xr:uid="{00000000-0005-0000-0000-00002D970000}"/>
    <cellStyle name="Heading 2 2 2 4 2 5 2 2 4" xfId="39118" xr:uid="{00000000-0005-0000-0000-00002E970000}"/>
    <cellStyle name="Heading 2 2 2 4 2 5 2 3" xfId="39119" xr:uid="{00000000-0005-0000-0000-00002F970000}"/>
    <cellStyle name="Heading 2 2 2 4 2 5 2 3 2" xfId="39120" xr:uid="{00000000-0005-0000-0000-000030970000}"/>
    <cellStyle name="Heading 2 2 2 4 2 5 2 3 2 2" xfId="39121" xr:uid="{00000000-0005-0000-0000-000031970000}"/>
    <cellStyle name="Heading 2 2 2 4 2 5 2 4" xfId="39122" xr:uid="{00000000-0005-0000-0000-000032970000}"/>
    <cellStyle name="Heading 2 2 2 4 2 5 2 5" xfId="39123" xr:uid="{00000000-0005-0000-0000-000033970000}"/>
    <cellStyle name="Heading 2 2 2 4 2 5 2 6" xfId="39124" xr:uid="{00000000-0005-0000-0000-000034970000}"/>
    <cellStyle name="Heading 2 2 2 4 2 5 2 7" xfId="39125" xr:uid="{00000000-0005-0000-0000-000035970000}"/>
    <cellStyle name="Heading 2 2 2 4 2 5 3" xfId="39126" xr:uid="{00000000-0005-0000-0000-000036970000}"/>
    <cellStyle name="Heading 2 2 2 4 2 5 3 2" xfId="39127" xr:uid="{00000000-0005-0000-0000-000037970000}"/>
    <cellStyle name="Heading 2 2 2 4 2 5 3 3" xfId="39128" xr:uid="{00000000-0005-0000-0000-000038970000}"/>
    <cellStyle name="Heading 2 2 2 4 2 5 3 3 2" xfId="39129" xr:uid="{00000000-0005-0000-0000-000039970000}"/>
    <cellStyle name="Heading 2 2 2 4 2 5 3 4" xfId="39130" xr:uid="{00000000-0005-0000-0000-00003A970000}"/>
    <cellStyle name="Heading 2 2 2 4 2 5 4" xfId="39131" xr:uid="{00000000-0005-0000-0000-00003B970000}"/>
    <cellStyle name="Heading 2 2 2 4 2 5 4 2" xfId="39132" xr:uid="{00000000-0005-0000-0000-00003C970000}"/>
    <cellStyle name="Heading 2 2 2 4 2 5 4 2 2" xfId="39133" xr:uid="{00000000-0005-0000-0000-00003D970000}"/>
    <cellStyle name="Heading 2 2 2 4 2 5 5" xfId="39134" xr:uid="{00000000-0005-0000-0000-00003E970000}"/>
    <cellStyle name="Heading 2 2 2 4 2 5 6" xfId="39135" xr:uid="{00000000-0005-0000-0000-00003F970000}"/>
    <cellStyle name="Heading 2 2 2 4 2 5 7" xfId="39136" xr:uid="{00000000-0005-0000-0000-000040970000}"/>
    <cellStyle name="Heading 2 2 2 4 2 5 8" xfId="39137" xr:uid="{00000000-0005-0000-0000-000041970000}"/>
    <cellStyle name="Heading 2 2 2 4 2 6" xfId="39138" xr:uid="{00000000-0005-0000-0000-000042970000}"/>
    <cellStyle name="Heading 2 2 2 4 2 6 2" xfId="39139" xr:uid="{00000000-0005-0000-0000-000043970000}"/>
    <cellStyle name="Heading 2 2 2 4 2 6 2 2" xfId="39140" xr:uid="{00000000-0005-0000-0000-000044970000}"/>
    <cellStyle name="Heading 2 2 2 4 2 6 2 3" xfId="39141" xr:uid="{00000000-0005-0000-0000-000045970000}"/>
    <cellStyle name="Heading 2 2 2 4 2 6 2 3 2" xfId="39142" xr:uid="{00000000-0005-0000-0000-000046970000}"/>
    <cellStyle name="Heading 2 2 2 4 2 6 2 4" xfId="39143" xr:uid="{00000000-0005-0000-0000-000047970000}"/>
    <cellStyle name="Heading 2 2 2 4 2 6 3" xfId="39144" xr:uid="{00000000-0005-0000-0000-000048970000}"/>
    <cellStyle name="Heading 2 2 2 4 2 6 3 2" xfId="39145" xr:uid="{00000000-0005-0000-0000-000049970000}"/>
    <cellStyle name="Heading 2 2 2 4 2 6 3 2 2" xfId="39146" xr:uid="{00000000-0005-0000-0000-00004A970000}"/>
    <cellStyle name="Heading 2 2 2 4 2 6 4" xfId="39147" xr:uid="{00000000-0005-0000-0000-00004B970000}"/>
    <cellStyle name="Heading 2 2 2 4 2 6 5" xfId="39148" xr:uid="{00000000-0005-0000-0000-00004C970000}"/>
    <cellStyle name="Heading 2 2 2 4 2 6 6" xfId="39149" xr:uid="{00000000-0005-0000-0000-00004D970000}"/>
    <cellStyle name="Heading 2 2 2 4 2 6 7" xfId="39150" xr:uid="{00000000-0005-0000-0000-00004E970000}"/>
    <cellStyle name="Heading 2 2 2 4 2 7" xfId="39151" xr:uid="{00000000-0005-0000-0000-00004F970000}"/>
    <cellStyle name="Heading 2 2 2 4 2 7 2" xfId="39152" xr:uid="{00000000-0005-0000-0000-000050970000}"/>
    <cellStyle name="Heading 2 2 2 4 2 7 3" xfId="39153" xr:uid="{00000000-0005-0000-0000-000051970000}"/>
    <cellStyle name="Heading 2 2 2 4 2 7 3 2" xfId="39154" xr:uid="{00000000-0005-0000-0000-000052970000}"/>
    <cellStyle name="Heading 2 2 2 4 2 8" xfId="39155" xr:uid="{00000000-0005-0000-0000-000053970000}"/>
    <cellStyle name="Heading 2 2 2 4 3" xfId="39156" xr:uid="{00000000-0005-0000-0000-000054970000}"/>
    <cellStyle name="Heading 2 2 2 4 3 10" xfId="39157" xr:uid="{00000000-0005-0000-0000-000055970000}"/>
    <cellStyle name="Heading 2 2 2 4 3 11" xfId="39158" xr:uid="{00000000-0005-0000-0000-000056970000}"/>
    <cellStyle name="Heading 2 2 2 4 3 2" xfId="39159" xr:uid="{00000000-0005-0000-0000-000057970000}"/>
    <cellStyle name="Heading 2 2 2 4 3 2 2" xfId="39160" xr:uid="{00000000-0005-0000-0000-000058970000}"/>
    <cellStyle name="Heading 2 2 2 4 3 2 2 2" xfId="39161" xr:uid="{00000000-0005-0000-0000-000059970000}"/>
    <cellStyle name="Heading 2 2 2 4 3 2 2 2 2" xfId="39162" xr:uid="{00000000-0005-0000-0000-00005A970000}"/>
    <cellStyle name="Heading 2 2 2 4 3 2 2 2 2 2" xfId="39163" xr:uid="{00000000-0005-0000-0000-00005B970000}"/>
    <cellStyle name="Heading 2 2 2 4 3 2 2 2 2 2 2" xfId="39164" xr:uid="{00000000-0005-0000-0000-00005C970000}"/>
    <cellStyle name="Heading 2 2 2 4 3 2 2 2 2 2 3" xfId="39165" xr:uid="{00000000-0005-0000-0000-00005D970000}"/>
    <cellStyle name="Heading 2 2 2 4 3 2 2 2 2 2 3 2" xfId="39166" xr:uid="{00000000-0005-0000-0000-00005E970000}"/>
    <cellStyle name="Heading 2 2 2 4 3 2 2 2 2 2 4" xfId="39167" xr:uid="{00000000-0005-0000-0000-00005F970000}"/>
    <cellStyle name="Heading 2 2 2 4 3 2 2 2 2 3" xfId="39168" xr:uid="{00000000-0005-0000-0000-000060970000}"/>
    <cellStyle name="Heading 2 2 2 4 3 2 2 2 2 3 2" xfId="39169" xr:uid="{00000000-0005-0000-0000-000061970000}"/>
    <cellStyle name="Heading 2 2 2 4 3 2 2 2 2 3 2 2" xfId="39170" xr:uid="{00000000-0005-0000-0000-000062970000}"/>
    <cellStyle name="Heading 2 2 2 4 3 2 2 2 2 4" xfId="39171" xr:uid="{00000000-0005-0000-0000-000063970000}"/>
    <cellStyle name="Heading 2 2 2 4 3 2 2 2 2 5" xfId="39172" xr:uid="{00000000-0005-0000-0000-000064970000}"/>
    <cellStyle name="Heading 2 2 2 4 3 2 2 2 2 6" xfId="39173" xr:uid="{00000000-0005-0000-0000-000065970000}"/>
    <cellStyle name="Heading 2 2 2 4 3 2 2 2 2 7" xfId="39174" xr:uid="{00000000-0005-0000-0000-000066970000}"/>
    <cellStyle name="Heading 2 2 2 4 3 2 2 2 3" xfId="39175" xr:uid="{00000000-0005-0000-0000-000067970000}"/>
    <cellStyle name="Heading 2 2 2 4 3 2 2 2 3 2" xfId="39176" xr:uid="{00000000-0005-0000-0000-000068970000}"/>
    <cellStyle name="Heading 2 2 2 4 3 2 2 2 3 3" xfId="39177" xr:uid="{00000000-0005-0000-0000-000069970000}"/>
    <cellStyle name="Heading 2 2 2 4 3 2 2 2 3 3 2" xfId="39178" xr:uid="{00000000-0005-0000-0000-00006A970000}"/>
    <cellStyle name="Heading 2 2 2 4 3 2 2 2 3 4" xfId="39179" xr:uid="{00000000-0005-0000-0000-00006B970000}"/>
    <cellStyle name="Heading 2 2 2 4 3 2 2 2 4" xfId="39180" xr:uid="{00000000-0005-0000-0000-00006C970000}"/>
    <cellStyle name="Heading 2 2 2 4 3 2 2 2 4 2" xfId="39181" xr:uid="{00000000-0005-0000-0000-00006D970000}"/>
    <cellStyle name="Heading 2 2 2 4 3 2 2 2 4 2 2" xfId="39182" xr:uid="{00000000-0005-0000-0000-00006E970000}"/>
    <cellStyle name="Heading 2 2 2 4 3 2 2 2 5" xfId="39183" xr:uid="{00000000-0005-0000-0000-00006F970000}"/>
    <cellStyle name="Heading 2 2 2 4 3 2 2 2 6" xfId="39184" xr:uid="{00000000-0005-0000-0000-000070970000}"/>
    <cellStyle name="Heading 2 2 2 4 3 2 2 2 7" xfId="39185" xr:uid="{00000000-0005-0000-0000-000071970000}"/>
    <cellStyle name="Heading 2 2 2 4 3 2 2 2 8" xfId="39186" xr:uid="{00000000-0005-0000-0000-000072970000}"/>
    <cellStyle name="Heading 2 2 2 4 3 2 2 3" xfId="39187" xr:uid="{00000000-0005-0000-0000-000073970000}"/>
    <cellStyle name="Heading 2 2 2 4 3 2 2 3 2" xfId="39188" xr:uid="{00000000-0005-0000-0000-000074970000}"/>
    <cellStyle name="Heading 2 2 2 4 3 2 2 3 2 2" xfId="39189" xr:uid="{00000000-0005-0000-0000-000075970000}"/>
    <cellStyle name="Heading 2 2 2 4 3 2 2 3 2 3" xfId="39190" xr:uid="{00000000-0005-0000-0000-000076970000}"/>
    <cellStyle name="Heading 2 2 2 4 3 2 2 3 2 3 2" xfId="39191" xr:uid="{00000000-0005-0000-0000-000077970000}"/>
    <cellStyle name="Heading 2 2 2 4 3 2 2 3 2 4" xfId="39192" xr:uid="{00000000-0005-0000-0000-000078970000}"/>
    <cellStyle name="Heading 2 2 2 4 3 2 2 3 3" xfId="39193" xr:uid="{00000000-0005-0000-0000-000079970000}"/>
    <cellStyle name="Heading 2 2 2 4 3 2 2 3 3 2" xfId="39194" xr:uid="{00000000-0005-0000-0000-00007A970000}"/>
    <cellStyle name="Heading 2 2 2 4 3 2 2 3 3 2 2" xfId="39195" xr:uid="{00000000-0005-0000-0000-00007B970000}"/>
    <cellStyle name="Heading 2 2 2 4 3 2 2 3 4" xfId="39196" xr:uid="{00000000-0005-0000-0000-00007C970000}"/>
    <cellStyle name="Heading 2 2 2 4 3 2 2 3 5" xfId="39197" xr:uid="{00000000-0005-0000-0000-00007D970000}"/>
    <cellStyle name="Heading 2 2 2 4 3 2 2 3 6" xfId="39198" xr:uid="{00000000-0005-0000-0000-00007E970000}"/>
    <cellStyle name="Heading 2 2 2 4 3 2 2 3 7" xfId="39199" xr:uid="{00000000-0005-0000-0000-00007F970000}"/>
    <cellStyle name="Heading 2 2 2 4 3 2 2 4" xfId="39200" xr:uid="{00000000-0005-0000-0000-000080970000}"/>
    <cellStyle name="Heading 2 2 2 4 3 2 2 4 2" xfId="39201" xr:uid="{00000000-0005-0000-0000-000081970000}"/>
    <cellStyle name="Heading 2 2 2 4 3 2 2 4 3" xfId="39202" xr:uid="{00000000-0005-0000-0000-000082970000}"/>
    <cellStyle name="Heading 2 2 2 4 3 2 2 4 3 2" xfId="39203" xr:uid="{00000000-0005-0000-0000-000083970000}"/>
    <cellStyle name="Heading 2 2 2 4 3 2 2 5" xfId="39204" xr:uid="{00000000-0005-0000-0000-000084970000}"/>
    <cellStyle name="Heading 2 2 2 4 3 2 3" xfId="39205" xr:uid="{00000000-0005-0000-0000-000085970000}"/>
    <cellStyle name="Heading 2 2 2 4 3 2 3 2" xfId="39206" xr:uid="{00000000-0005-0000-0000-000086970000}"/>
    <cellStyle name="Heading 2 2 2 4 3 2 3 2 2" xfId="39207" xr:uid="{00000000-0005-0000-0000-000087970000}"/>
    <cellStyle name="Heading 2 2 2 4 3 2 3 2 2 2" xfId="39208" xr:uid="{00000000-0005-0000-0000-000088970000}"/>
    <cellStyle name="Heading 2 2 2 4 3 2 3 2 2 3" xfId="39209" xr:uid="{00000000-0005-0000-0000-000089970000}"/>
    <cellStyle name="Heading 2 2 2 4 3 2 3 2 2 3 2" xfId="39210" xr:uid="{00000000-0005-0000-0000-00008A970000}"/>
    <cellStyle name="Heading 2 2 2 4 3 2 3 2 2 4" xfId="39211" xr:uid="{00000000-0005-0000-0000-00008B970000}"/>
    <cellStyle name="Heading 2 2 2 4 3 2 3 2 3" xfId="39212" xr:uid="{00000000-0005-0000-0000-00008C970000}"/>
    <cellStyle name="Heading 2 2 2 4 3 2 3 2 3 2" xfId="39213" xr:uid="{00000000-0005-0000-0000-00008D970000}"/>
    <cellStyle name="Heading 2 2 2 4 3 2 3 2 3 2 2" xfId="39214" xr:uid="{00000000-0005-0000-0000-00008E970000}"/>
    <cellStyle name="Heading 2 2 2 4 3 2 3 2 4" xfId="39215" xr:uid="{00000000-0005-0000-0000-00008F970000}"/>
    <cellStyle name="Heading 2 2 2 4 3 2 3 2 5" xfId="39216" xr:uid="{00000000-0005-0000-0000-000090970000}"/>
    <cellStyle name="Heading 2 2 2 4 3 2 3 2 6" xfId="39217" xr:uid="{00000000-0005-0000-0000-000091970000}"/>
    <cellStyle name="Heading 2 2 2 4 3 2 3 2 7" xfId="39218" xr:uid="{00000000-0005-0000-0000-000092970000}"/>
    <cellStyle name="Heading 2 2 2 4 3 2 3 3" xfId="39219" xr:uid="{00000000-0005-0000-0000-000093970000}"/>
    <cellStyle name="Heading 2 2 2 4 3 2 3 3 2" xfId="39220" xr:uid="{00000000-0005-0000-0000-000094970000}"/>
    <cellStyle name="Heading 2 2 2 4 3 2 3 3 3" xfId="39221" xr:uid="{00000000-0005-0000-0000-000095970000}"/>
    <cellStyle name="Heading 2 2 2 4 3 2 3 3 3 2" xfId="39222" xr:uid="{00000000-0005-0000-0000-000096970000}"/>
    <cellStyle name="Heading 2 2 2 4 3 2 3 3 4" xfId="39223" xr:uid="{00000000-0005-0000-0000-000097970000}"/>
    <cellStyle name="Heading 2 2 2 4 3 2 3 4" xfId="39224" xr:uid="{00000000-0005-0000-0000-000098970000}"/>
    <cellStyle name="Heading 2 2 2 4 3 2 3 4 2" xfId="39225" xr:uid="{00000000-0005-0000-0000-000099970000}"/>
    <cellStyle name="Heading 2 2 2 4 3 2 3 4 2 2" xfId="39226" xr:uid="{00000000-0005-0000-0000-00009A970000}"/>
    <cellStyle name="Heading 2 2 2 4 3 2 3 5" xfId="39227" xr:uid="{00000000-0005-0000-0000-00009B970000}"/>
    <cellStyle name="Heading 2 2 2 4 3 2 3 6" xfId="39228" xr:uid="{00000000-0005-0000-0000-00009C970000}"/>
    <cellStyle name="Heading 2 2 2 4 3 2 3 7" xfId="39229" xr:uid="{00000000-0005-0000-0000-00009D970000}"/>
    <cellStyle name="Heading 2 2 2 4 3 2 3 8" xfId="39230" xr:uid="{00000000-0005-0000-0000-00009E970000}"/>
    <cellStyle name="Heading 2 2 2 4 3 2 4" xfId="39231" xr:uid="{00000000-0005-0000-0000-00009F970000}"/>
    <cellStyle name="Heading 2 2 2 4 3 2 4 2" xfId="39232" xr:uid="{00000000-0005-0000-0000-0000A0970000}"/>
    <cellStyle name="Heading 2 2 2 4 3 2 4 2 2" xfId="39233" xr:uid="{00000000-0005-0000-0000-0000A1970000}"/>
    <cellStyle name="Heading 2 2 2 4 3 2 4 2 3" xfId="39234" xr:uid="{00000000-0005-0000-0000-0000A2970000}"/>
    <cellStyle name="Heading 2 2 2 4 3 2 4 2 3 2" xfId="39235" xr:uid="{00000000-0005-0000-0000-0000A3970000}"/>
    <cellStyle name="Heading 2 2 2 4 3 2 4 2 4" xfId="39236" xr:uid="{00000000-0005-0000-0000-0000A4970000}"/>
    <cellStyle name="Heading 2 2 2 4 3 2 4 3" xfId="39237" xr:uid="{00000000-0005-0000-0000-0000A5970000}"/>
    <cellStyle name="Heading 2 2 2 4 3 2 4 3 2" xfId="39238" xr:uid="{00000000-0005-0000-0000-0000A6970000}"/>
    <cellStyle name="Heading 2 2 2 4 3 2 4 3 2 2" xfId="39239" xr:uid="{00000000-0005-0000-0000-0000A7970000}"/>
    <cellStyle name="Heading 2 2 2 4 3 2 4 4" xfId="39240" xr:uid="{00000000-0005-0000-0000-0000A8970000}"/>
    <cellStyle name="Heading 2 2 2 4 3 2 4 5" xfId="39241" xr:uid="{00000000-0005-0000-0000-0000A9970000}"/>
    <cellStyle name="Heading 2 2 2 4 3 2 4 6" xfId="39242" xr:uid="{00000000-0005-0000-0000-0000AA970000}"/>
    <cellStyle name="Heading 2 2 2 4 3 2 4 7" xfId="39243" xr:uid="{00000000-0005-0000-0000-0000AB970000}"/>
    <cellStyle name="Heading 2 2 2 4 3 2 5" xfId="39244" xr:uid="{00000000-0005-0000-0000-0000AC970000}"/>
    <cellStyle name="Heading 2 2 2 4 3 2 5 2" xfId="39245" xr:uid="{00000000-0005-0000-0000-0000AD970000}"/>
    <cellStyle name="Heading 2 2 2 4 3 2 5 3" xfId="39246" xr:uid="{00000000-0005-0000-0000-0000AE970000}"/>
    <cellStyle name="Heading 2 2 2 4 3 2 5 3 2" xfId="39247" xr:uid="{00000000-0005-0000-0000-0000AF970000}"/>
    <cellStyle name="Heading 2 2 2 4 3 2 6" xfId="39248" xr:uid="{00000000-0005-0000-0000-0000B0970000}"/>
    <cellStyle name="Heading 2 2 2 4 3 2 7" xfId="39249" xr:uid="{00000000-0005-0000-0000-0000B1970000}"/>
    <cellStyle name="Heading 2 2 2 4 3 2 8" xfId="39250" xr:uid="{00000000-0005-0000-0000-0000B2970000}"/>
    <cellStyle name="Heading 2 2 2 4 3 2 9" xfId="39251" xr:uid="{00000000-0005-0000-0000-0000B3970000}"/>
    <cellStyle name="Heading 2 2 2 4 3 3" xfId="39252" xr:uid="{00000000-0005-0000-0000-0000B4970000}"/>
    <cellStyle name="Heading 2 2 2 4 3 3 2" xfId="39253" xr:uid="{00000000-0005-0000-0000-0000B5970000}"/>
    <cellStyle name="Heading 2 2 2 4 3 3 2 2" xfId="39254" xr:uid="{00000000-0005-0000-0000-0000B6970000}"/>
    <cellStyle name="Heading 2 2 2 4 3 3 2 2 2" xfId="39255" xr:uid="{00000000-0005-0000-0000-0000B7970000}"/>
    <cellStyle name="Heading 2 2 2 4 3 3 2 2 2 2" xfId="39256" xr:uid="{00000000-0005-0000-0000-0000B8970000}"/>
    <cellStyle name="Heading 2 2 2 4 3 3 2 2 2 3" xfId="39257" xr:uid="{00000000-0005-0000-0000-0000B9970000}"/>
    <cellStyle name="Heading 2 2 2 4 3 3 2 2 2 3 2" xfId="39258" xr:uid="{00000000-0005-0000-0000-0000BA970000}"/>
    <cellStyle name="Heading 2 2 2 4 3 3 2 2 2 4" xfId="39259" xr:uid="{00000000-0005-0000-0000-0000BB970000}"/>
    <cellStyle name="Heading 2 2 2 4 3 3 2 2 3" xfId="39260" xr:uid="{00000000-0005-0000-0000-0000BC970000}"/>
    <cellStyle name="Heading 2 2 2 4 3 3 2 2 3 2" xfId="39261" xr:uid="{00000000-0005-0000-0000-0000BD970000}"/>
    <cellStyle name="Heading 2 2 2 4 3 3 2 2 3 2 2" xfId="39262" xr:uid="{00000000-0005-0000-0000-0000BE970000}"/>
    <cellStyle name="Heading 2 2 2 4 3 3 2 2 4" xfId="39263" xr:uid="{00000000-0005-0000-0000-0000BF970000}"/>
    <cellStyle name="Heading 2 2 2 4 3 3 2 2 5" xfId="39264" xr:uid="{00000000-0005-0000-0000-0000C0970000}"/>
    <cellStyle name="Heading 2 2 2 4 3 3 2 2 6" xfId="39265" xr:uid="{00000000-0005-0000-0000-0000C1970000}"/>
    <cellStyle name="Heading 2 2 2 4 3 3 2 2 7" xfId="39266" xr:uid="{00000000-0005-0000-0000-0000C2970000}"/>
    <cellStyle name="Heading 2 2 2 4 3 3 2 3" xfId="39267" xr:uid="{00000000-0005-0000-0000-0000C3970000}"/>
    <cellStyle name="Heading 2 2 2 4 3 3 2 3 2" xfId="39268" xr:uid="{00000000-0005-0000-0000-0000C4970000}"/>
    <cellStyle name="Heading 2 2 2 4 3 3 2 3 3" xfId="39269" xr:uid="{00000000-0005-0000-0000-0000C5970000}"/>
    <cellStyle name="Heading 2 2 2 4 3 3 2 3 3 2" xfId="39270" xr:uid="{00000000-0005-0000-0000-0000C6970000}"/>
    <cellStyle name="Heading 2 2 2 4 3 3 2 3 4" xfId="39271" xr:uid="{00000000-0005-0000-0000-0000C7970000}"/>
    <cellStyle name="Heading 2 2 2 4 3 3 2 4" xfId="39272" xr:uid="{00000000-0005-0000-0000-0000C8970000}"/>
    <cellStyle name="Heading 2 2 2 4 3 3 2 4 2" xfId="39273" xr:uid="{00000000-0005-0000-0000-0000C9970000}"/>
    <cellStyle name="Heading 2 2 2 4 3 3 2 4 2 2" xfId="39274" xr:uid="{00000000-0005-0000-0000-0000CA970000}"/>
    <cellStyle name="Heading 2 2 2 4 3 3 2 5" xfId="39275" xr:uid="{00000000-0005-0000-0000-0000CB970000}"/>
    <cellStyle name="Heading 2 2 2 4 3 3 2 6" xfId="39276" xr:uid="{00000000-0005-0000-0000-0000CC970000}"/>
    <cellStyle name="Heading 2 2 2 4 3 3 2 7" xfId="39277" xr:uid="{00000000-0005-0000-0000-0000CD970000}"/>
    <cellStyle name="Heading 2 2 2 4 3 3 2 8" xfId="39278" xr:uid="{00000000-0005-0000-0000-0000CE970000}"/>
    <cellStyle name="Heading 2 2 2 4 3 3 3" xfId="39279" xr:uid="{00000000-0005-0000-0000-0000CF970000}"/>
    <cellStyle name="Heading 2 2 2 4 3 3 3 2" xfId="39280" xr:uid="{00000000-0005-0000-0000-0000D0970000}"/>
    <cellStyle name="Heading 2 2 2 4 3 3 3 2 2" xfId="39281" xr:uid="{00000000-0005-0000-0000-0000D1970000}"/>
    <cellStyle name="Heading 2 2 2 4 3 3 3 2 3" xfId="39282" xr:uid="{00000000-0005-0000-0000-0000D2970000}"/>
    <cellStyle name="Heading 2 2 2 4 3 3 3 2 3 2" xfId="39283" xr:uid="{00000000-0005-0000-0000-0000D3970000}"/>
    <cellStyle name="Heading 2 2 2 4 3 3 3 2 4" xfId="39284" xr:uid="{00000000-0005-0000-0000-0000D4970000}"/>
    <cellStyle name="Heading 2 2 2 4 3 3 3 3" xfId="39285" xr:uid="{00000000-0005-0000-0000-0000D5970000}"/>
    <cellStyle name="Heading 2 2 2 4 3 3 3 3 2" xfId="39286" xr:uid="{00000000-0005-0000-0000-0000D6970000}"/>
    <cellStyle name="Heading 2 2 2 4 3 3 3 3 2 2" xfId="39287" xr:uid="{00000000-0005-0000-0000-0000D7970000}"/>
    <cellStyle name="Heading 2 2 2 4 3 3 3 4" xfId="39288" xr:uid="{00000000-0005-0000-0000-0000D8970000}"/>
    <cellStyle name="Heading 2 2 2 4 3 3 3 5" xfId="39289" xr:uid="{00000000-0005-0000-0000-0000D9970000}"/>
    <cellStyle name="Heading 2 2 2 4 3 3 3 6" xfId="39290" xr:uid="{00000000-0005-0000-0000-0000DA970000}"/>
    <cellStyle name="Heading 2 2 2 4 3 3 3 7" xfId="39291" xr:uid="{00000000-0005-0000-0000-0000DB970000}"/>
    <cellStyle name="Heading 2 2 2 4 3 3 4" xfId="39292" xr:uid="{00000000-0005-0000-0000-0000DC970000}"/>
    <cellStyle name="Heading 2 2 2 4 3 3 4 2" xfId="39293" xr:uid="{00000000-0005-0000-0000-0000DD970000}"/>
    <cellStyle name="Heading 2 2 2 4 3 3 4 3" xfId="39294" xr:uid="{00000000-0005-0000-0000-0000DE970000}"/>
    <cellStyle name="Heading 2 2 2 4 3 3 4 3 2" xfId="39295" xr:uid="{00000000-0005-0000-0000-0000DF970000}"/>
    <cellStyle name="Heading 2 2 2 4 3 3 5" xfId="39296" xr:uid="{00000000-0005-0000-0000-0000E0970000}"/>
    <cellStyle name="Heading 2 2 2 4 3 4" xfId="39297" xr:uid="{00000000-0005-0000-0000-0000E1970000}"/>
    <cellStyle name="Heading 2 2 2 4 3 4 2" xfId="39298" xr:uid="{00000000-0005-0000-0000-0000E2970000}"/>
    <cellStyle name="Heading 2 2 2 4 3 4 2 2" xfId="39299" xr:uid="{00000000-0005-0000-0000-0000E3970000}"/>
    <cellStyle name="Heading 2 2 2 4 3 4 2 2 2" xfId="39300" xr:uid="{00000000-0005-0000-0000-0000E4970000}"/>
    <cellStyle name="Heading 2 2 2 4 3 4 2 2 2 2" xfId="39301" xr:uid="{00000000-0005-0000-0000-0000E5970000}"/>
    <cellStyle name="Heading 2 2 2 4 3 4 2 2 2 2 2" xfId="39302" xr:uid="{00000000-0005-0000-0000-0000E6970000}"/>
    <cellStyle name="Heading 2 2 2 4 3 4 2 2 2 2 3" xfId="39303" xr:uid="{00000000-0005-0000-0000-0000E7970000}"/>
    <cellStyle name="Heading 2 2 2 4 3 4 2 2 2 2 3 2" xfId="39304" xr:uid="{00000000-0005-0000-0000-0000E8970000}"/>
    <cellStyle name="Heading 2 2 2 4 3 4 2 2 2 2 4" xfId="39305" xr:uid="{00000000-0005-0000-0000-0000E9970000}"/>
    <cellStyle name="Heading 2 2 2 4 3 4 2 2 2 3" xfId="39306" xr:uid="{00000000-0005-0000-0000-0000EA970000}"/>
    <cellStyle name="Heading 2 2 2 4 3 4 2 2 2 3 2" xfId="39307" xr:uid="{00000000-0005-0000-0000-0000EB970000}"/>
    <cellStyle name="Heading 2 2 2 4 3 4 2 2 2 3 2 2" xfId="39308" xr:uid="{00000000-0005-0000-0000-0000EC970000}"/>
    <cellStyle name="Heading 2 2 2 4 3 4 2 2 2 4" xfId="39309" xr:uid="{00000000-0005-0000-0000-0000ED970000}"/>
    <cellStyle name="Heading 2 2 2 4 3 4 2 2 2 5" xfId="39310" xr:uid="{00000000-0005-0000-0000-0000EE970000}"/>
    <cellStyle name="Heading 2 2 2 4 3 4 2 2 2 6" xfId="39311" xr:uid="{00000000-0005-0000-0000-0000EF970000}"/>
    <cellStyle name="Heading 2 2 2 4 3 4 2 2 2 7" xfId="39312" xr:uid="{00000000-0005-0000-0000-0000F0970000}"/>
    <cellStyle name="Heading 2 2 2 4 3 4 2 2 3" xfId="39313" xr:uid="{00000000-0005-0000-0000-0000F1970000}"/>
    <cellStyle name="Heading 2 2 2 4 3 4 2 2 3 2" xfId="39314" xr:uid="{00000000-0005-0000-0000-0000F2970000}"/>
    <cellStyle name="Heading 2 2 2 4 3 4 2 2 3 3" xfId="39315" xr:uid="{00000000-0005-0000-0000-0000F3970000}"/>
    <cellStyle name="Heading 2 2 2 4 3 4 2 2 3 3 2" xfId="39316" xr:uid="{00000000-0005-0000-0000-0000F4970000}"/>
    <cellStyle name="Heading 2 2 2 4 3 4 2 2 3 4" xfId="39317" xr:uid="{00000000-0005-0000-0000-0000F5970000}"/>
    <cellStyle name="Heading 2 2 2 4 3 4 2 2 4" xfId="39318" xr:uid="{00000000-0005-0000-0000-0000F6970000}"/>
    <cellStyle name="Heading 2 2 2 4 3 4 2 2 4 2" xfId="39319" xr:uid="{00000000-0005-0000-0000-0000F7970000}"/>
    <cellStyle name="Heading 2 2 2 4 3 4 2 2 4 2 2" xfId="39320" xr:uid="{00000000-0005-0000-0000-0000F8970000}"/>
    <cellStyle name="Heading 2 2 2 4 3 4 2 2 5" xfId="39321" xr:uid="{00000000-0005-0000-0000-0000F9970000}"/>
    <cellStyle name="Heading 2 2 2 4 3 4 2 2 6" xfId="39322" xr:uid="{00000000-0005-0000-0000-0000FA970000}"/>
    <cellStyle name="Heading 2 2 2 4 3 4 2 2 7" xfId="39323" xr:uid="{00000000-0005-0000-0000-0000FB970000}"/>
    <cellStyle name="Heading 2 2 2 4 3 4 2 2 8" xfId="39324" xr:uid="{00000000-0005-0000-0000-0000FC970000}"/>
    <cellStyle name="Heading 2 2 2 4 3 4 2 3" xfId="39325" xr:uid="{00000000-0005-0000-0000-0000FD970000}"/>
    <cellStyle name="Heading 2 2 2 4 3 4 2 3 2" xfId="39326" xr:uid="{00000000-0005-0000-0000-0000FE970000}"/>
    <cellStyle name="Heading 2 2 2 4 3 4 2 3 2 2" xfId="39327" xr:uid="{00000000-0005-0000-0000-0000FF970000}"/>
    <cellStyle name="Heading 2 2 2 4 3 4 2 3 2 3" xfId="39328" xr:uid="{00000000-0005-0000-0000-000000980000}"/>
    <cellStyle name="Heading 2 2 2 4 3 4 2 3 2 3 2" xfId="39329" xr:uid="{00000000-0005-0000-0000-000001980000}"/>
    <cellStyle name="Heading 2 2 2 4 3 4 2 3 2 4" xfId="39330" xr:uid="{00000000-0005-0000-0000-000002980000}"/>
    <cellStyle name="Heading 2 2 2 4 3 4 2 3 3" xfId="39331" xr:uid="{00000000-0005-0000-0000-000003980000}"/>
    <cellStyle name="Heading 2 2 2 4 3 4 2 3 3 2" xfId="39332" xr:uid="{00000000-0005-0000-0000-000004980000}"/>
    <cellStyle name="Heading 2 2 2 4 3 4 2 3 3 2 2" xfId="39333" xr:uid="{00000000-0005-0000-0000-000005980000}"/>
    <cellStyle name="Heading 2 2 2 4 3 4 2 3 4" xfId="39334" xr:uid="{00000000-0005-0000-0000-000006980000}"/>
    <cellStyle name="Heading 2 2 2 4 3 4 2 3 5" xfId="39335" xr:uid="{00000000-0005-0000-0000-000007980000}"/>
    <cellStyle name="Heading 2 2 2 4 3 4 2 3 6" xfId="39336" xr:uid="{00000000-0005-0000-0000-000008980000}"/>
    <cellStyle name="Heading 2 2 2 4 3 4 2 3 7" xfId="39337" xr:uid="{00000000-0005-0000-0000-000009980000}"/>
    <cellStyle name="Heading 2 2 2 4 3 4 2 4" xfId="39338" xr:uid="{00000000-0005-0000-0000-00000A980000}"/>
    <cellStyle name="Heading 2 2 2 4 3 4 2 4 2" xfId="39339" xr:uid="{00000000-0005-0000-0000-00000B980000}"/>
    <cellStyle name="Heading 2 2 2 4 3 4 2 4 3" xfId="39340" xr:uid="{00000000-0005-0000-0000-00000C980000}"/>
    <cellStyle name="Heading 2 2 2 4 3 4 2 4 3 2" xfId="39341" xr:uid="{00000000-0005-0000-0000-00000D980000}"/>
    <cellStyle name="Heading 2 2 2 4 3 4 2 5" xfId="39342" xr:uid="{00000000-0005-0000-0000-00000E980000}"/>
    <cellStyle name="Heading 2 2 2 4 3 4 3" xfId="39343" xr:uid="{00000000-0005-0000-0000-00000F980000}"/>
    <cellStyle name="Heading 2 2 2 4 3 4 3 2" xfId="39344" xr:uid="{00000000-0005-0000-0000-000010980000}"/>
    <cellStyle name="Heading 2 2 2 4 3 4 3 2 2" xfId="39345" xr:uid="{00000000-0005-0000-0000-000011980000}"/>
    <cellStyle name="Heading 2 2 2 4 3 4 3 2 2 2" xfId="39346" xr:uid="{00000000-0005-0000-0000-000012980000}"/>
    <cellStyle name="Heading 2 2 2 4 3 4 3 2 2 3" xfId="39347" xr:uid="{00000000-0005-0000-0000-000013980000}"/>
    <cellStyle name="Heading 2 2 2 4 3 4 3 2 2 3 2" xfId="39348" xr:uid="{00000000-0005-0000-0000-000014980000}"/>
    <cellStyle name="Heading 2 2 2 4 3 4 3 2 2 4" xfId="39349" xr:uid="{00000000-0005-0000-0000-000015980000}"/>
    <cellStyle name="Heading 2 2 2 4 3 4 3 2 3" xfId="39350" xr:uid="{00000000-0005-0000-0000-000016980000}"/>
    <cellStyle name="Heading 2 2 2 4 3 4 3 2 3 2" xfId="39351" xr:uid="{00000000-0005-0000-0000-000017980000}"/>
    <cellStyle name="Heading 2 2 2 4 3 4 3 2 3 2 2" xfId="39352" xr:uid="{00000000-0005-0000-0000-000018980000}"/>
    <cellStyle name="Heading 2 2 2 4 3 4 3 2 4" xfId="39353" xr:uid="{00000000-0005-0000-0000-000019980000}"/>
    <cellStyle name="Heading 2 2 2 4 3 4 3 2 5" xfId="39354" xr:uid="{00000000-0005-0000-0000-00001A980000}"/>
    <cellStyle name="Heading 2 2 2 4 3 4 3 2 6" xfId="39355" xr:uid="{00000000-0005-0000-0000-00001B980000}"/>
    <cellStyle name="Heading 2 2 2 4 3 4 3 2 7" xfId="39356" xr:uid="{00000000-0005-0000-0000-00001C980000}"/>
    <cellStyle name="Heading 2 2 2 4 3 4 3 3" xfId="39357" xr:uid="{00000000-0005-0000-0000-00001D980000}"/>
    <cellStyle name="Heading 2 2 2 4 3 4 3 3 2" xfId="39358" xr:uid="{00000000-0005-0000-0000-00001E980000}"/>
    <cellStyle name="Heading 2 2 2 4 3 4 3 3 3" xfId="39359" xr:uid="{00000000-0005-0000-0000-00001F980000}"/>
    <cellStyle name="Heading 2 2 2 4 3 4 3 3 3 2" xfId="39360" xr:uid="{00000000-0005-0000-0000-000020980000}"/>
    <cellStyle name="Heading 2 2 2 4 3 4 3 3 4" xfId="39361" xr:uid="{00000000-0005-0000-0000-000021980000}"/>
    <cellStyle name="Heading 2 2 2 4 3 4 3 4" xfId="39362" xr:uid="{00000000-0005-0000-0000-000022980000}"/>
    <cellStyle name="Heading 2 2 2 4 3 4 3 4 2" xfId="39363" xr:uid="{00000000-0005-0000-0000-000023980000}"/>
    <cellStyle name="Heading 2 2 2 4 3 4 3 4 2 2" xfId="39364" xr:uid="{00000000-0005-0000-0000-000024980000}"/>
    <cellStyle name="Heading 2 2 2 4 3 4 3 5" xfId="39365" xr:uid="{00000000-0005-0000-0000-000025980000}"/>
    <cellStyle name="Heading 2 2 2 4 3 4 3 6" xfId="39366" xr:uid="{00000000-0005-0000-0000-000026980000}"/>
    <cellStyle name="Heading 2 2 2 4 3 4 3 7" xfId="39367" xr:uid="{00000000-0005-0000-0000-000027980000}"/>
    <cellStyle name="Heading 2 2 2 4 3 4 3 8" xfId="39368" xr:uid="{00000000-0005-0000-0000-000028980000}"/>
    <cellStyle name="Heading 2 2 2 4 3 4 4" xfId="39369" xr:uid="{00000000-0005-0000-0000-000029980000}"/>
    <cellStyle name="Heading 2 2 2 4 3 4 4 2" xfId="39370" xr:uid="{00000000-0005-0000-0000-00002A980000}"/>
    <cellStyle name="Heading 2 2 2 4 3 4 4 2 2" xfId="39371" xr:uid="{00000000-0005-0000-0000-00002B980000}"/>
    <cellStyle name="Heading 2 2 2 4 3 4 4 2 3" xfId="39372" xr:uid="{00000000-0005-0000-0000-00002C980000}"/>
    <cellStyle name="Heading 2 2 2 4 3 4 4 2 3 2" xfId="39373" xr:uid="{00000000-0005-0000-0000-00002D980000}"/>
    <cellStyle name="Heading 2 2 2 4 3 4 4 2 4" xfId="39374" xr:uid="{00000000-0005-0000-0000-00002E980000}"/>
    <cellStyle name="Heading 2 2 2 4 3 4 4 3" xfId="39375" xr:uid="{00000000-0005-0000-0000-00002F980000}"/>
    <cellStyle name="Heading 2 2 2 4 3 4 4 3 2" xfId="39376" xr:uid="{00000000-0005-0000-0000-000030980000}"/>
    <cellStyle name="Heading 2 2 2 4 3 4 4 3 2 2" xfId="39377" xr:uid="{00000000-0005-0000-0000-000031980000}"/>
    <cellStyle name="Heading 2 2 2 4 3 4 4 4" xfId="39378" xr:uid="{00000000-0005-0000-0000-000032980000}"/>
    <cellStyle name="Heading 2 2 2 4 3 4 4 5" xfId="39379" xr:uid="{00000000-0005-0000-0000-000033980000}"/>
    <cellStyle name="Heading 2 2 2 4 3 4 4 6" xfId="39380" xr:uid="{00000000-0005-0000-0000-000034980000}"/>
    <cellStyle name="Heading 2 2 2 4 3 4 4 7" xfId="39381" xr:uid="{00000000-0005-0000-0000-000035980000}"/>
    <cellStyle name="Heading 2 2 2 4 3 4 5" xfId="39382" xr:uid="{00000000-0005-0000-0000-000036980000}"/>
    <cellStyle name="Heading 2 2 2 4 3 4 5 2" xfId="39383" xr:uid="{00000000-0005-0000-0000-000037980000}"/>
    <cellStyle name="Heading 2 2 2 4 3 4 5 3" xfId="39384" xr:uid="{00000000-0005-0000-0000-000038980000}"/>
    <cellStyle name="Heading 2 2 2 4 3 4 5 3 2" xfId="39385" xr:uid="{00000000-0005-0000-0000-000039980000}"/>
    <cellStyle name="Heading 2 2 2 4 3 4 6" xfId="39386" xr:uid="{00000000-0005-0000-0000-00003A980000}"/>
    <cellStyle name="Heading 2 2 2 4 3 4 7" xfId="39387" xr:uid="{00000000-0005-0000-0000-00003B980000}"/>
    <cellStyle name="Heading 2 2 2 4 3 4 8" xfId="39388" xr:uid="{00000000-0005-0000-0000-00003C980000}"/>
    <cellStyle name="Heading 2 2 2 4 3 4 9" xfId="39389" xr:uid="{00000000-0005-0000-0000-00003D980000}"/>
    <cellStyle name="Heading 2 2 2 4 3 5" xfId="39390" xr:uid="{00000000-0005-0000-0000-00003E980000}"/>
    <cellStyle name="Heading 2 2 2 4 3 5 2" xfId="39391" xr:uid="{00000000-0005-0000-0000-00003F980000}"/>
    <cellStyle name="Heading 2 2 2 4 3 5 2 2" xfId="39392" xr:uid="{00000000-0005-0000-0000-000040980000}"/>
    <cellStyle name="Heading 2 2 2 4 3 5 2 2 2" xfId="39393" xr:uid="{00000000-0005-0000-0000-000041980000}"/>
    <cellStyle name="Heading 2 2 2 4 3 5 2 2 3" xfId="39394" xr:uid="{00000000-0005-0000-0000-000042980000}"/>
    <cellStyle name="Heading 2 2 2 4 3 5 2 2 3 2" xfId="39395" xr:uid="{00000000-0005-0000-0000-000043980000}"/>
    <cellStyle name="Heading 2 2 2 4 3 5 2 2 4" xfId="39396" xr:uid="{00000000-0005-0000-0000-000044980000}"/>
    <cellStyle name="Heading 2 2 2 4 3 5 2 3" xfId="39397" xr:uid="{00000000-0005-0000-0000-000045980000}"/>
    <cellStyle name="Heading 2 2 2 4 3 5 2 3 2" xfId="39398" xr:uid="{00000000-0005-0000-0000-000046980000}"/>
    <cellStyle name="Heading 2 2 2 4 3 5 2 3 2 2" xfId="39399" xr:uid="{00000000-0005-0000-0000-000047980000}"/>
    <cellStyle name="Heading 2 2 2 4 3 5 2 4" xfId="39400" xr:uid="{00000000-0005-0000-0000-000048980000}"/>
    <cellStyle name="Heading 2 2 2 4 3 5 2 5" xfId="39401" xr:uid="{00000000-0005-0000-0000-000049980000}"/>
    <cellStyle name="Heading 2 2 2 4 3 5 2 6" xfId="39402" xr:uid="{00000000-0005-0000-0000-00004A980000}"/>
    <cellStyle name="Heading 2 2 2 4 3 5 2 7" xfId="39403" xr:uid="{00000000-0005-0000-0000-00004B980000}"/>
    <cellStyle name="Heading 2 2 2 4 3 5 3" xfId="39404" xr:uid="{00000000-0005-0000-0000-00004C980000}"/>
    <cellStyle name="Heading 2 2 2 4 3 5 3 2" xfId="39405" xr:uid="{00000000-0005-0000-0000-00004D980000}"/>
    <cellStyle name="Heading 2 2 2 4 3 5 3 3" xfId="39406" xr:uid="{00000000-0005-0000-0000-00004E980000}"/>
    <cellStyle name="Heading 2 2 2 4 3 5 3 3 2" xfId="39407" xr:uid="{00000000-0005-0000-0000-00004F980000}"/>
    <cellStyle name="Heading 2 2 2 4 3 5 3 4" xfId="39408" xr:uid="{00000000-0005-0000-0000-000050980000}"/>
    <cellStyle name="Heading 2 2 2 4 3 5 4" xfId="39409" xr:uid="{00000000-0005-0000-0000-000051980000}"/>
    <cellStyle name="Heading 2 2 2 4 3 5 4 2" xfId="39410" xr:uid="{00000000-0005-0000-0000-000052980000}"/>
    <cellStyle name="Heading 2 2 2 4 3 5 4 2 2" xfId="39411" xr:uid="{00000000-0005-0000-0000-000053980000}"/>
    <cellStyle name="Heading 2 2 2 4 3 5 5" xfId="39412" xr:uid="{00000000-0005-0000-0000-000054980000}"/>
    <cellStyle name="Heading 2 2 2 4 3 5 6" xfId="39413" xr:uid="{00000000-0005-0000-0000-000055980000}"/>
    <cellStyle name="Heading 2 2 2 4 3 5 7" xfId="39414" xr:uid="{00000000-0005-0000-0000-000056980000}"/>
    <cellStyle name="Heading 2 2 2 4 3 5 8" xfId="39415" xr:uid="{00000000-0005-0000-0000-000057980000}"/>
    <cellStyle name="Heading 2 2 2 4 3 6" xfId="39416" xr:uid="{00000000-0005-0000-0000-000058980000}"/>
    <cellStyle name="Heading 2 2 2 4 3 6 2" xfId="39417" xr:uid="{00000000-0005-0000-0000-000059980000}"/>
    <cellStyle name="Heading 2 2 2 4 3 6 2 2" xfId="39418" xr:uid="{00000000-0005-0000-0000-00005A980000}"/>
    <cellStyle name="Heading 2 2 2 4 3 6 2 3" xfId="39419" xr:uid="{00000000-0005-0000-0000-00005B980000}"/>
    <cellStyle name="Heading 2 2 2 4 3 6 2 3 2" xfId="39420" xr:uid="{00000000-0005-0000-0000-00005C980000}"/>
    <cellStyle name="Heading 2 2 2 4 3 6 2 4" xfId="39421" xr:uid="{00000000-0005-0000-0000-00005D980000}"/>
    <cellStyle name="Heading 2 2 2 4 3 6 3" xfId="39422" xr:uid="{00000000-0005-0000-0000-00005E980000}"/>
    <cellStyle name="Heading 2 2 2 4 3 6 3 2" xfId="39423" xr:uid="{00000000-0005-0000-0000-00005F980000}"/>
    <cellStyle name="Heading 2 2 2 4 3 6 3 2 2" xfId="39424" xr:uid="{00000000-0005-0000-0000-000060980000}"/>
    <cellStyle name="Heading 2 2 2 4 3 6 4" xfId="39425" xr:uid="{00000000-0005-0000-0000-000061980000}"/>
    <cellStyle name="Heading 2 2 2 4 3 6 5" xfId="39426" xr:uid="{00000000-0005-0000-0000-000062980000}"/>
    <cellStyle name="Heading 2 2 2 4 3 6 6" xfId="39427" xr:uid="{00000000-0005-0000-0000-000063980000}"/>
    <cellStyle name="Heading 2 2 2 4 3 6 7" xfId="39428" xr:uid="{00000000-0005-0000-0000-000064980000}"/>
    <cellStyle name="Heading 2 2 2 4 3 7" xfId="39429" xr:uid="{00000000-0005-0000-0000-000065980000}"/>
    <cellStyle name="Heading 2 2 2 4 3 7 2" xfId="39430" xr:uid="{00000000-0005-0000-0000-000066980000}"/>
    <cellStyle name="Heading 2 2 2 4 3 7 3" xfId="39431" xr:uid="{00000000-0005-0000-0000-000067980000}"/>
    <cellStyle name="Heading 2 2 2 4 3 7 3 2" xfId="39432" xr:uid="{00000000-0005-0000-0000-000068980000}"/>
    <cellStyle name="Heading 2 2 2 4 3 8" xfId="39433" xr:uid="{00000000-0005-0000-0000-000069980000}"/>
    <cellStyle name="Heading 2 2 2 4 3 9" xfId="39434" xr:uid="{00000000-0005-0000-0000-00006A980000}"/>
    <cellStyle name="Heading 2 2 2 4 4" xfId="39435" xr:uid="{00000000-0005-0000-0000-00006B980000}"/>
    <cellStyle name="Heading 2 2 2 4 4 2" xfId="39436" xr:uid="{00000000-0005-0000-0000-00006C980000}"/>
    <cellStyle name="Heading 2 2 2 4 4 2 2" xfId="39437" xr:uid="{00000000-0005-0000-0000-00006D980000}"/>
    <cellStyle name="Heading 2 2 2 4 4 2 2 2" xfId="39438" xr:uid="{00000000-0005-0000-0000-00006E980000}"/>
    <cellStyle name="Heading 2 2 2 4 4 2 2 2 2" xfId="39439" xr:uid="{00000000-0005-0000-0000-00006F980000}"/>
    <cellStyle name="Heading 2 2 2 4 4 2 2 2 2 2" xfId="39440" xr:uid="{00000000-0005-0000-0000-000070980000}"/>
    <cellStyle name="Heading 2 2 2 4 4 2 2 2 2 3" xfId="39441" xr:uid="{00000000-0005-0000-0000-000071980000}"/>
    <cellStyle name="Heading 2 2 2 4 4 2 2 2 2 3 2" xfId="39442" xr:uid="{00000000-0005-0000-0000-000072980000}"/>
    <cellStyle name="Heading 2 2 2 4 4 2 2 2 2 4" xfId="39443" xr:uid="{00000000-0005-0000-0000-000073980000}"/>
    <cellStyle name="Heading 2 2 2 4 4 2 2 2 3" xfId="39444" xr:uid="{00000000-0005-0000-0000-000074980000}"/>
    <cellStyle name="Heading 2 2 2 4 4 2 2 2 3 2" xfId="39445" xr:uid="{00000000-0005-0000-0000-000075980000}"/>
    <cellStyle name="Heading 2 2 2 4 4 2 2 2 3 2 2" xfId="39446" xr:uid="{00000000-0005-0000-0000-000076980000}"/>
    <cellStyle name="Heading 2 2 2 4 4 2 2 2 4" xfId="39447" xr:uid="{00000000-0005-0000-0000-000077980000}"/>
    <cellStyle name="Heading 2 2 2 4 4 2 2 2 5" xfId="39448" xr:uid="{00000000-0005-0000-0000-000078980000}"/>
    <cellStyle name="Heading 2 2 2 4 4 2 2 2 6" xfId="39449" xr:uid="{00000000-0005-0000-0000-000079980000}"/>
    <cellStyle name="Heading 2 2 2 4 4 2 2 2 7" xfId="39450" xr:uid="{00000000-0005-0000-0000-00007A980000}"/>
    <cellStyle name="Heading 2 2 2 4 4 2 2 3" xfId="39451" xr:uid="{00000000-0005-0000-0000-00007B980000}"/>
    <cellStyle name="Heading 2 2 2 4 4 2 2 3 2" xfId="39452" xr:uid="{00000000-0005-0000-0000-00007C980000}"/>
    <cellStyle name="Heading 2 2 2 4 4 2 2 3 3" xfId="39453" xr:uid="{00000000-0005-0000-0000-00007D980000}"/>
    <cellStyle name="Heading 2 2 2 4 4 2 2 3 3 2" xfId="39454" xr:uid="{00000000-0005-0000-0000-00007E980000}"/>
    <cellStyle name="Heading 2 2 2 4 4 2 2 3 4" xfId="39455" xr:uid="{00000000-0005-0000-0000-00007F980000}"/>
    <cellStyle name="Heading 2 2 2 4 4 2 2 4" xfId="39456" xr:uid="{00000000-0005-0000-0000-000080980000}"/>
    <cellStyle name="Heading 2 2 2 4 4 2 2 4 2" xfId="39457" xr:uid="{00000000-0005-0000-0000-000081980000}"/>
    <cellStyle name="Heading 2 2 2 4 4 2 2 4 2 2" xfId="39458" xr:uid="{00000000-0005-0000-0000-000082980000}"/>
    <cellStyle name="Heading 2 2 2 4 4 2 2 5" xfId="39459" xr:uid="{00000000-0005-0000-0000-000083980000}"/>
    <cellStyle name="Heading 2 2 2 4 4 2 2 6" xfId="39460" xr:uid="{00000000-0005-0000-0000-000084980000}"/>
    <cellStyle name="Heading 2 2 2 4 4 2 2 7" xfId="39461" xr:uid="{00000000-0005-0000-0000-000085980000}"/>
    <cellStyle name="Heading 2 2 2 4 4 2 2 8" xfId="39462" xr:uid="{00000000-0005-0000-0000-000086980000}"/>
    <cellStyle name="Heading 2 2 2 4 4 2 3" xfId="39463" xr:uid="{00000000-0005-0000-0000-000087980000}"/>
    <cellStyle name="Heading 2 2 2 4 4 2 3 2" xfId="39464" xr:uid="{00000000-0005-0000-0000-000088980000}"/>
    <cellStyle name="Heading 2 2 2 4 4 2 3 2 2" xfId="39465" xr:uid="{00000000-0005-0000-0000-000089980000}"/>
    <cellStyle name="Heading 2 2 2 4 4 2 3 2 3" xfId="39466" xr:uid="{00000000-0005-0000-0000-00008A980000}"/>
    <cellStyle name="Heading 2 2 2 4 4 2 3 2 3 2" xfId="39467" xr:uid="{00000000-0005-0000-0000-00008B980000}"/>
    <cellStyle name="Heading 2 2 2 4 4 2 3 2 4" xfId="39468" xr:uid="{00000000-0005-0000-0000-00008C980000}"/>
    <cellStyle name="Heading 2 2 2 4 4 2 3 3" xfId="39469" xr:uid="{00000000-0005-0000-0000-00008D980000}"/>
    <cellStyle name="Heading 2 2 2 4 4 2 3 3 2" xfId="39470" xr:uid="{00000000-0005-0000-0000-00008E980000}"/>
    <cellStyle name="Heading 2 2 2 4 4 2 3 3 2 2" xfId="39471" xr:uid="{00000000-0005-0000-0000-00008F980000}"/>
    <cellStyle name="Heading 2 2 2 4 4 2 3 4" xfId="39472" xr:uid="{00000000-0005-0000-0000-000090980000}"/>
    <cellStyle name="Heading 2 2 2 4 4 2 3 5" xfId="39473" xr:uid="{00000000-0005-0000-0000-000091980000}"/>
    <cellStyle name="Heading 2 2 2 4 4 2 3 6" xfId="39474" xr:uid="{00000000-0005-0000-0000-000092980000}"/>
    <cellStyle name="Heading 2 2 2 4 4 2 3 7" xfId="39475" xr:uid="{00000000-0005-0000-0000-000093980000}"/>
    <cellStyle name="Heading 2 2 2 4 4 2 4" xfId="39476" xr:uid="{00000000-0005-0000-0000-000094980000}"/>
    <cellStyle name="Heading 2 2 2 4 4 2 4 2" xfId="39477" xr:uid="{00000000-0005-0000-0000-000095980000}"/>
    <cellStyle name="Heading 2 2 2 4 4 2 4 3" xfId="39478" xr:uid="{00000000-0005-0000-0000-000096980000}"/>
    <cellStyle name="Heading 2 2 2 4 4 2 4 3 2" xfId="39479" xr:uid="{00000000-0005-0000-0000-000097980000}"/>
    <cellStyle name="Heading 2 2 2 4 4 2 5" xfId="39480" xr:uid="{00000000-0005-0000-0000-000098980000}"/>
    <cellStyle name="Heading 2 2 2 4 4 3" xfId="39481" xr:uid="{00000000-0005-0000-0000-000099980000}"/>
    <cellStyle name="Heading 2 2 2 4 4 3 2" xfId="39482" xr:uid="{00000000-0005-0000-0000-00009A980000}"/>
    <cellStyle name="Heading 2 2 2 4 4 3 2 2" xfId="39483" xr:uid="{00000000-0005-0000-0000-00009B980000}"/>
    <cellStyle name="Heading 2 2 2 4 4 3 2 2 2" xfId="39484" xr:uid="{00000000-0005-0000-0000-00009C980000}"/>
    <cellStyle name="Heading 2 2 2 4 4 3 2 2 3" xfId="39485" xr:uid="{00000000-0005-0000-0000-00009D980000}"/>
    <cellStyle name="Heading 2 2 2 4 4 3 2 2 3 2" xfId="39486" xr:uid="{00000000-0005-0000-0000-00009E980000}"/>
    <cellStyle name="Heading 2 2 2 4 4 3 2 2 4" xfId="39487" xr:uid="{00000000-0005-0000-0000-00009F980000}"/>
    <cellStyle name="Heading 2 2 2 4 4 3 2 3" xfId="39488" xr:uid="{00000000-0005-0000-0000-0000A0980000}"/>
    <cellStyle name="Heading 2 2 2 4 4 3 2 3 2" xfId="39489" xr:uid="{00000000-0005-0000-0000-0000A1980000}"/>
    <cellStyle name="Heading 2 2 2 4 4 3 2 3 2 2" xfId="39490" xr:uid="{00000000-0005-0000-0000-0000A2980000}"/>
    <cellStyle name="Heading 2 2 2 4 4 3 2 4" xfId="39491" xr:uid="{00000000-0005-0000-0000-0000A3980000}"/>
    <cellStyle name="Heading 2 2 2 4 4 3 2 5" xfId="39492" xr:uid="{00000000-0005-0000-0000-0000A4980000}"/>
    <cellStyle name="Heading 2 2 2 4 4 3 2 6" xfId="39493" xr:uid="{00000000-0005-0000-0000-0000A5980000}"/>
    <cellStyle name="Heading 2 2 2 4 4 3 2 7" xfId="39494" xr:uid="{00000000-0005-0000-0000-0000A6980000}"/>
    <cellStyle name="Heading 2 2 2 4 4 3 3" xfId="39495" xr:uid="{00000000-0005-0000-0000-0000A7980000}"/>
    <cellStyle name="Heading 2 2 2 4 4 3 3 2" xfId="39496" xr:uid="{00000000-0005-0000-0000-0000A8980000}"/>
    <cellStyle name="Heading 2 2 2 4 4 3 3 3" xfId="39497" xr:uid="{00000000-0005-0000-0000-0000A9980000}"/>
    <cellStyle name="Heading 2 2 2 4 4 3 3 3 2" xfId="39498" xr:uid="{00000000-0005-0000-0000-0000AA980000}"/>
    <cellStyle name="Heading 2 2 2 4 4 3 3 4" xfId="39499" xr:uid="{00000000-0005-0000-0000-0000AB980000}"/>
    <cellStyle name="Heading 2 2 2 4 4 3 4" xfId="39500" xr:uid="{00000000-0005-0000-0000-0000AC980000}"/>
    <cellStyle name="Heading 2 2 2 4 4 3 4 2" xfId="39501" xr:uid="{00000000-0005-0000-0000-0000AD980000}"/>
    <cellStyle name="Heading 2 2 2 4 4 3 4 2 2" xfId="39502" xr:uid="{00000000-0005-0000-0000-0000AE980000}"/>
    <cellStyle name="Heading 2 2 2 4 4 3 5" xfId="39503" xr:uid="{00000000-0005-0000-0000-0000AF980000}"/>
    <cellStyle name="Heading 2 2 2 4 4 3 6" xfId="39504" xr:uid="{00000000-0005-0000-0000-0000B0980000}"/>
    <cellStyle name="Heading 2 2 2 4 4 3 7" xfId="39505" xr:uid="{00000000-0005-0000-0000-0000B1980000}"/>
    <cellStyle name="Heading 2 2 2 4 4 3 8" xfId="39506" xr:uid="{00000000-0005-0000-0000-0000B2980000}"/>
    <cellStyle name="Heading 2 2 2 4 4 4" xfId="39507" xr:uid="{00000000-0005-0000-0000-0000B3980000}"/>
    <cellStyle name="Heading 2 2 2 4 4 4 2" xfId="39508" xr:uid="{00000000-0005-0000-0000-0000B4980000}"/>
    <cellStyle name="Heading 2 2 2 4 4 4 2 2" xfId="39509" xr:uid="{00000000-0005-0000-0000-0000B5980000}"/>
    <cellStyle name="Heading 2 2 2 4 4 4 2 3" xfId="39510" xr:uid="{00000000-0005-0000-0000-0000B6980000}"/>
    <cellStyle name="Heading 2 2 2 4 4 4 2 3 2" xfId="39511" xr:uid="{00000000-0005-0000-0000-0000B7980000}"/>
    <cellStyle name="Heading 2 2 2 4 4 4 2 4" xfId="39512" xr:uid="{00000000-0005-0000-0000-0000B8980000}"/>
    <cellStyle name="Heading 2 2 2 4 4 4 3" xfId="39513" xr:uid="{00000000-0005-0000-0000-0000B9980000}"/>
    <cellStyle name="Heading 2 2 2 4 4 4 3 2" xfId="39514" xr:uid="{00000000-0005-0000-0000-0000BA980000}"/>
    <cellStyle name="Heading 2 2 2 4 4 4 3 2 2" xfId="39515" xr:uid="{00000000-0005-0000-0000-0000BB980000}"/>
    <cellStyle name="Heading 2 2 2 4 4 4 4" xfId="39516" xr:uid="{00000000-0005-0000-0000-0000BC980000}"/>
    <cellStyle name="Heading 2 2 2 4 4 4 5" xfId="39517" xr:uid="{00000000-0005-0000-0000-0000BD980000}"/>
    <cellStyle name="Heading 2 2 2 4 4 4 6" xfId="39518" xr:uid="{00000000-0005-0000-0000-0000BE980000}"/>
    <cellStyle name="Heading 2 2 2 4 4 4 7" xfId="39519" xr:uid="{00000000-0005-0000-0000-0000BF980000}"/>
    <cellStyle name="Heading 2 2 2 4 4 5" xfId="39520" xr:uid="{00000000-0005-0000-0000-0000C0980000}"/>
    <cellStyle name="Heading 2 2 2 4 4 5 2" xfId="39521" xr:uid="{00000000-0005-0000-0000-0000C1980000}"/>
    <cellStyle name="Heading 2 2 2 4 4 5 3" xfId="39522" xr:uid="{00000000-0005-0000-0000-0000C2980000}"/>
    <cellStyle name="Heading 2 2 2 4 4 5 3 2" xfId="39523" xr:uid="{00000000-0005-0000-0000-0000C3980000}"/>
    <cellStyle name="Heading 2 2 2 4 4 6" xfId="39524" xr:uid="{00000000-0005-0000-0000-0000C4980000}"/>
    <cellStyle name="Heading 2 2 2 4 4 7" xfId="39525" xr:uid="{00000000-0005-0000-0000-0000C5980000}"/>
    <cellStyle name="Heading 2 2 2 4 4 8" xfId="39526" xr:uid="{00000000-0005-0000-0000-0000C6980000}"/>
    <cellStyle name="Heading 2 2 2 4 4 9" xfId="39527" xr:uid="{00000000-0005-0000-0000-0000C7980000}"/>
    <cellStyle name="Heading 2 2 2 4 5" xfId="39528" xr:uid="{00000000-0005-0000-0000-0000C8980000}"/>
    <cellStyle name="Heading 2 2 2 4 5 2" xfId="39529" xr:uid="{00000000-0005-0000-0000-0000C9980000}"/>
    <cellStyle name="Heading 2 2 2 4 5 2 2" xfId="39530" xr:uid="{00000000-0005-0000-0000-0000CA980000}"/>
    <cellStyle name="Heading 2 2 2 4 5 2 2 2" xfId="39531" xr:uid="{00000000-0005-0000-0000-0000CB980000}"/>
    <cellStyle name="Heading 2 2 2 4 5 2 2 2 2" xfId="39532" xr:uid="{00000000-0005-0000-0000-0000CC980000}"/>
    <cellStyle name="Heading 2 2 2 4 5 2 2 2 2 2" xfId="39533" xr:uid="{00000000-0005-0000-0000-0000CD980000}"/>
    <cellStyle name="Heading 2 2 2 4 5 2 2 2 2 3" xfId="39534" xr:uid="{00000000-0005-0000-0000-0000CE980000}"/>
    <cellStyle name="Heading 2 2 2 4 5 2 2 2 2 3 2" xfId="39535" xr:uid="{00000000-0005-0000-0000-0000CF980000}"/>
    <cellStyle name="Heading 2 2 2 4 5 2 2 2 2 4" xfId="39536" xr:uid="{00000000-0005-0000-0000-0000D0980000}"/>
    <cellStyle name="Heading 2 2 2 4 5 2 2 2 3" xfId="39537" xr:uid="{00000000-0005-0000-0000-0000D1980000}"/>
    <cellStyle name="Heading 2 2 2 4 5 2 2 2 3 2" xfId="39538" xr:uid="{00000000-0005-0000-0000-0000D2980000}"/>
    <cellStyle name="Heading 2 2 2 4 5 2 2 2 3 2 2" xfId="39539" xr:uid="{00000000-0005-0000-0000-0000D3980000}"/>
    <cellStyle name="Heading 2 2 2 4 5 2 2 2 4" xfId="39540" xr:uid="{00000000-0005-0000-0000-0000D4980000}"/>
    <cellStyle name="Heading 2 2 2 4 5 2 2 2 5" xfId="39541" xr:uid="{00000000-0005-0000-0000-0000D5980000}"/>
    <cellStyle name="Heading 2 2 2 4 5 2 2 2 6" xfId="39542" xr:uid="{00000000-0005-0000-0000-0000D6980000}"/>
    <cellStyle name="Heading 2 2 2 4 5 2 2 2 7" xfId="39543" xr:uid="{00000000-0005-0000-0000-0000D7980000}"/>
    <cellStyle name="Heading 2 2 2 4 5 2 2 3" xfId="39544" xr:uid="{00000000-0005-0000-0000-0000D8980000}"/>
    <cellStyle name="Heading 2 2 2 4 5 2 2 3 2" xfId="39545" xr:uid="{00000000-0005-0000-0000-0000D9980000}"/>
    <cellStyle name="Heading 2 2 2 4 5 2 2 3 3" xfId="39546" xr:uid="{00000000-0005-0000-0000-0000DA980000}"/>
    <cellStyle name="Heading 2 2 2 4 5 2 2 3 3 2" xfId="39547" xr:uid="{00000000-0005-0000-0000-0000DB980000}"/>
    <cellStyle name="Heading 2 2 2 4 5 2 2 3 4" xfId="39548" xr:uid="{00000000-0005-0000-0000-0000DC980000}"/>
    <cellStyle name="Heading 2 2 2 4 5 2 2 4" xfId="39549" xr:uid="{00000000-0005-0000-0000-0000DD980000}"/>
    <cellStyle name="Heading 2 2 2 4 5 2 2 4 2" xfId="39550" xr:uid="{00000000-0005-0000-0000-0000DE980000}"/>
    <cellStyle name="Heading 2 2 2 4 5 2 2 4 2 2" xfId="39551" xr:uid="{00000000-0005-0000-0000-0000DF980000}"/>
    <cellStyle name="Heading 2 2 2 4 5 2 2 5" xfId="39552" xr:uid="{00000000-0005-0000-0000-0000E0980000}"/>
    <cellStyle name="Heading 2 2 2 4 5 2 2 6" xfId="39553" xr:uid="{00000000-0005-0000-0000-0000E1980000}"/>
    <cellStyle name="Heading 2 2 2 4 5 2 2 7" xfId="39554" xr:uid="{00000000-0005-0000-0000-0000E2980000}"/>
    <cellStyle name="Heading 2 2 2 4 5 2 2 8" xfId="39555" xr:uid="{00000000-0005-0000-0000-0000E3980000}"/>
    <cellStyle name="Heading 2 2 2 4 5 2 3" xfId="39556" xr:uid="{00000000-0005-0000-0000-0000E4980000}"/>
    <cellStyle name="Heading 2 2 2 4 5 2 3 2" xfId="39557" xr:uid="{00000000-0005-0000-0000-0000E5980000}"/>
    <cellStyle name="Heading 2 2 2 4 5 2 3 2 2" xfId="39558" xr:uid="{00000000-0005-0000-0000-0000E6980000}"/>
    <cellStyle name="Heading 2 2 2 4 5 2 3 2 3" xfId="39559" xr:uid="{00000000-0005-0000-0000-0000E7980000}"/>
    <cellStyle name="Heading 2 2 2 4 5 2 3 2 3 2" xfId="39560" xr:uid="{00000000-0005-0000-0000-0000E8980000}"/>
    <cellStyle name="Heading 2 2 2 4 5 2 3 2 4" xfId="39561" xr:uid="{00000000-0005-0000-0000-0000E9980000}"/>
    <cellStyle name="Heading 2 2 2 4 5 2 3 3" xfId="39562" xr:uid="{00000000-0005-0000-0000-0000EA980000}"/>
    <cellStyle name="Heading 2 2 2 4 5 2 3 3 2" xfId="39563" xr:uid="{00000000-0005-0000-0000-0000EB980000}"/>
    <cellStyle name="Heading 2 2 2 4 5 2 3 3 2 2" xfId="39564" xr:uid="{00000000-0005-0000-0000-0000EC980000}"/>
    <cellStyle name="Heading 2 2 2 4 5 2 3 4" xfId="39565" xr:uid="{00000000-0005-0000-0000-0000ED980000}"/>
    <cellStyle name="Heading 2 2 2 4 5 2 3 5" xfId="39566" xr:uid="{00000000-0005-0000-0000-0000EE980000}"/>
    <cellStyle name="Heading 2 2 2 4 5 2 3 6" xfId="39567" xr:uid="{00000000-0005-0000-0000-0000EF980000}"/>
    <cellStyle name="Heading 2 2 2 4 5 2 3 7" xfId="39568" xr:uid="{00000000-0005-0000-0000-0000F0980000}"/>
    <cellStyle name="Heading 2 2 2 4 5 2 4" xfId="39569" xr:uid="{00000000-0005-0000-0000-0000F1980000}"/>
    <cellStyle name="Heading 2 2 2 4 5 2 4 2" xfId="39570" xr:uid="{00000000-0005-0000-0000-0000F2980000}"/>
    <cellStyle name="Heading 2 2 2 4 5 2 4 3" xfId="39571" xr:uid="{00000000-0005-0000-0000-0000F3980000}"/>
    <cellStyle name="Heading 2 2 2 4 5 2 4 3 2" xfId="39572" xr:uid="{00000000-0005-0000-0000-0000F4980000}"/>
    <cellStyle name="Heading 2 2 2 4 5 2 5" xfId="39573" xr:uid="{00000000-0005-0000-0000-0000F5980000}"/>
    <cellStyle name="Heading 2 2 2 4 5 3" xfId="39574" xr:uid="{00000000-0005-0000-0000-0000F6980000}"/>
    <cellStyle name="Heading 2 2 2 4 5 3 2" xfId="39575" xr:uid="{00000000-0005-0000-0000-0000F7980000}"/>
    <cellStyle name="Heading 2 2 2 4 5 3 2 2" xfId="39576" xr:uid="{00000000-0005-0000-0000-0000F8980000}"/>
    <cellStyle name="Heading 2 2 2 4 5 3 2 2 2" xfId="39577" xr:uid="{00000000-0005-0000-0000-0000F9980000}"/>
    <cellStyle name="Heading 2 2 2 4 5 3 2 2 3" xfId="39578" xr:uid="{00000000-0005-0000-0000-0000FA980000}"/>
    <cellStyle name="Heading 2 2 2 4 5 3 2 2 3 2" xfId="39579" xr:uid="{00000000-0005-0000-0000-0000FB980000}"/>
    <cellStyle name="Heading 2 2 2 4 5 3 2 2 4" xfId="39580" xr:uid="{00000000-0005-0000-0000-0000FC980000}"/>
    <cellStyle name="Heading 2 2 2 4 5 3 2 3" xfId="39581" xr:uid="{00000000-0005-0000-0000-0000FD980000}"/>
    <cellStyle name="Heading 2 2 2 4 5 3 2 3 2" xfId="39582" xr:uid="{00000000-0005-0000-0000-0000FE980000}"/>
    <cellStyle name="Heading 2 2 2 4 5 3 2 3 2 2" xfId="39583" xr:uid="{00000000-0005-0000-0000-0000FF980000}"/>
    <cellStyle name="Heading 2 2 2 4 5 3 2 4" xfId="39584" xr:uid="{00000000-0005-0000-0000-000000990000}"/>
    <cellStyle name="Heading 2 2 2 4 5 3 2 5" xfId="39585" xr:uid="{00000000-0005-0000-0000-000001990000}"/>
    <cellStyle name="Heading 2 2 2 4 5 3 2 6" xfId="39586" xr:uid="{00000000-0005-0000-0000-000002990000}"/>
    <cellStyle name="Heading 2 2 2 4 5 3 2 7" xfId="39587" xr:uid="{00000000-0005-0000-0000-000003990000}"/>
    <cellStyle name="Heading 2 2 2 4 5 3 3" xfId="39588" xr:uid="{00000000-0005-0000-0000-000004990000}"/>
    <cellStyle name="Heading 2 2 2 4 5 3 3 2" xfId="39589" xr:uid="{00000000-0005-0000-0000-000005990000}"/>
    <cellStyle name="Heading 2 2 2 4 5 3 3 3" xfId="39590" xr:uid="{00000000-0005-0000-0000-000006990000}"/>
    <cellStyle name="Heading 2 2 2 4 5 3 3 3 2" xfId="39591" xr:uid="{00000000-0005-0000-0000-000007990000}"/>
    <cellStyle name="Heading 2 2 2 4 5 3 3 4" xfId="39592" xr:uid="{00000000-0005-0000-0000-000008990000}"/>
    <cellStyle name="Heading 2 2 2 4 5 3 4" xfId="39593" xr:uid="{00000000-0005-0000-0000-000009990000}"/>
    <cellStyle name="Heading 2 2 2 4 5 3 4 2" xfId="39594" xr:uid="{00000000-0005-0000-0000-00000A990000}"/>
    <cellStyle name="Heading 2 2 2 4 5 3 4 2 2" xfId="39595" xr:uid="{00000000-0005-0000-0000-00000B990000}"/>
    <cellStyle name="Heading 2 2 2 4 5 3 5" xfId="39596" xr:uid="{00000000-0005-0000-0000-00000C990000}"/>
    <cellStyle name="Heading 2 2 2 4 5 3 6" xfId="39597" xr:uid="{00000000-0005-0000-0000-00000D990000}"/>
    <cellStyle name="Heading 2 2 2 4 5 3 7" xfId="39598" xr:uid="{00000000-0005-0000-0000-00000E990000}"/>
    <cellStyle name="Heading 2 2 2 4 5 3 8" xfId="39599" xr:uid="{00000000-0005-0000-0000-00000F990000}"/>
    <cellStyle name="Heading 2 2 2 4 5 4" xfId="39600" xr:uid="{00000000-0005-0000-0000-000010990000}"/>
    <cellStyle name="Heading 2 2 2 4 5 4 2" xfId="39601" xr:uid="{00000000-0005-0000-0000-000011990000}"/>
    <cellStyle name="Heading 2 2 2 4 5 4 2 2" xfId="39602" xr:uid="{00000000-0005-0000-0000-000012990000}"/>
    <cellStyle name="Heading 2 2 2 4 5 4 2 3" xfId="39603" xr:uid="{00000000-0005-0000-0000-000013990000}"/>
    <cellStyle name="Heading 2 2 2 4 5 4 2 3 2" xfId="39604" xr:uid="{00000000-0005-0000-0000-000014990000}"/>
    <cellStyle name="Heading 2 2 2 4 5 4 2 4" xfId="39605" xr:uid="{00000000-0005-0000-0000-000015990000}"/>
    <cellStyle name="Heading 2 2 2 4 5 4 3" xfId="39606" xr:uid="{00000000-0005-0000-0000-000016990000}"/>
    <cellStyle name="Heading 2 2 2 4 5 4 3 2" xfId="39607" xr:uid="{00000000-0005-0000-0000-000017990000}"/>
    <cellStyle name="Heading 2 2 2 4 5 4 3 2 2" xfId="39608" xr:uid="{00000000-0005-0000-0000-000018990000}"/>
    <cellStyle name="Heading 2 2 2 4 5 4 4" xfId="39609" xr:uid="{00000000-0005-0000-0000-000019990000}"/>
    <cellStyle name="Heading 2 2 2 4 5 4 5" xfId="39610" xr:uid="{00000000-0005-0000-0000-00001A990000}"/>
    <cellStyle name="Heading 2 2 2 4 5 4 6" xfId="39611" xr:uid="{00000000-0005-0000-0000-00001B990000}"/>
    <cellStyle name="Heading 2 2 2 4 5 4 7" xfId="39612" xr:uid="{00000000-0005-0000-0000-00001C990000}"/>
    <cellStyle name="Heading 2 2 2 4 5 5" xfId="39613" xr:uid="{00000000-0005-0000-0000-00001D990000}"/>
    <cellStyle name="Heading 2 2 2 4 5 5 2" xfId="39614" xr:uid="{00000000-0005-0000-0000-00001E990000}"/>
    <cellStyle name="Heading 2 2 2 4 5 5 3" xfId="39615" xr:uid="{00000000-0005-0000-0000-00001F990000}"/>
    <cellStyle name="Heading 2 2 2 4 5 5 3 2" xfId="39616" xr:uid="{00000000-0005-0000-0000-000020990000}"/>
    <cellStyle name="Heading 2 2 2 4 5 6" xfId="39617" xr:uid="{00000000-0005-0000-0000-000021990000}"/>
    <cellStyle name="Heading 2 2 2 4 5 7" xfId="39618" xr:uid="{00000000-0005-0000-0000-000022990000}"/>
    <cellStyle name="Heading 2 2 2 4 5 8" xfId="39619" xr:uid="{00000000-0005-0000-0000-000023990000}"/>
    <cellStyle name="Heading 2 2 2 4 5 9" xfId="39620" xr:uid="{00000000-0005-0000-0000-000024990000}"/>
    <cellStyle name="Heading 2 2 2 4 6" xfId="39621" xr:uid="{00000000-0005-0000-0000-000025990000}"/>
    <cellStyle name="Heading 2 2 2 4 6 2" xfId="39622" xr:uid="{00000000-0005-0000-0000-000026990000}"/>
    <cellStyle name="Heading 2 2 2 4 6 2 2" xfId="39623" xr:uid="{00000000-0005-0000-0000-000027990000}"/>
    <cellStyle name="Heading 2 2 2 4 6 2 2 2" xfId="39624" xr:uid="{00000000-0005-0000-0000-000028990000}"/>
    <cellStyle name="Heading 2 2 2 4 6 2 2 3" xfId="39625" xr:uid="{00000000-0005-0000-0000-000029990000}"/>
    <cellStyle name="Heading 2 2 2 4 6 2 2 3 2" xfId="39626" xr:uid="{00000000-0005-0000-0000-00002A990000}"/>
    <cellStyle name="Heading 2 2 2 4 6 2 2 4" xfId="39627" xr:uid="{00000000-0005-0000-0000-00002B990000}"/>
    <cellStyle name="Heading 2 2 2 4 6 2 3" xfId="39628" xr:uid="{00000000-0005-0000-0000-00002C990000}"/>
    <cellStyle name="Heading 2 2 2 4 6 2 3 2" xfId="39629" xr:uid="{00000000-0005-0000-0000-00002D990000}"/>
    <cellStyle name="Heading 2 2 2 4 6 2 3 2 2" xfId="39630" xr:uid="{00000000-0005-0000-0000-00002E990000}"/>
    <cellStyle name="Heading 2 2 2 4 6 2 4" xfId="39631" xr:uid="{00000000-0005-0000-0000-00002F990000}"/>
    <cellStyle name="Heading 2 2 2 4 6 2 5" xfId="39632" xr:uid="{00000000-0005-0000-0000-000030990000}"/>
    <cellStyle name="Heading 2 2 2 4 6 2 6" xfId="39633" xr:uid="{00000000-0005-0000-0000-000031990000}"/>
    <cellStyle name="Heading 2 2 2 4 6 2 7" xfId="39634" xr:uid="{00000000-0005-0000-0000-000032990000}"/>
    <cellStyle name="Heading 2 2 2 4 6 3" xfId="39635" xr:uid="{00000000-0005-0000-0000-000033990000}"/>
    <cellStyle name="Heading 2 2 2 4 6 3 2" xfId="39636" xr:uid="{00000000-0005-0000-0000-000034990000}"/>
    <cellStyle name="Heading 2 2 2 4 6 3 3" xfId="39637" xr:uid="{00000000-0005-0000-0000-000035990000}"/>
    <cellStyle name="Heading 2 2 2 4 6 3 3 2" xfId="39638" xr:uid="{00000000-0005-0000-0000-000036990000}"/>
    <cellStyle name="Heading 2 2 2 4 6 3 4" xfId="39639" xr:uid="{00000000-0005-0000-0000-000037990000}"/>
    <cellStyle name="Heading 2 2 2 4 6 4" xfId="39640" xr:uid="{00000000-0005-0000-0000-000038990000}"/>
    <cellStyle name="Heading 2 2 2 4 6 4 2" xfId="39641" xr:uid="{00000000-0005-0000-0000-000039990000}"/>
    <cellStyle name="Heading 2 2 2 4 6 4 2 2" xfId="39642" xr:uid="{00000000-0005-0000-0000-00003A990000}"/>
    <cellStyle name="Heading 2 2 2 4 6 5" xfId="39643" xr:uid="{00000000-0005-0000-0000-00003B990000}"/>
    <cellStyle name="Heading 2 2 2 4 6 6" xfId="39644" xr:uid="{00000000-0005-0000-0000-00003C990000}"/>
    <cellStyle name="Heading 2 2 2 4 6 7" xfId="39645" xr:uid="{00000000-0005-0000-0000-00003D990000}"/>
    <cellStyle name="Heading 2 2 2 4 6 8" xfId="39646" xr:uid="{00000000-0005-0000-0000-00003E990000}"/>
    <cellStyle name="Heading 2 2 2 4 7" xfId="39647" xr:uid="{00000000-0005-0000-0000-00003F990000}"/>
    <cellStyle name="Heading 2 2 2 4 7 2" xfId="39648" xr:uid="{00000000-0005-0000-0000-000040990000}"/>
    <cellStyle name="Heading 2 2 2 4 7 2 2" xfId="39649" xr:uid="{00000000-0005-0000-0000-000041990000}"/>
    <cellStyle name="Heading 2 2 2 4 7 2 3" xfId="39650" xr:uid="{00000000-0005-0000-0000-000042990000}"/>
    <cellStyle name="Heading 2 2 2 4 7 2 3 2" xfId="39651" xr:uid="{00000000-0005-0000-0000-000043990000}"/>
    <cellStyle name="Heading 2 2 2 4 7 2 4" xfId="39652" xr:uid="{00000000-0005-0000-0000-000044990000}"/>
    <cellStyle name="Heading 2 2 2 4 7 3" xfId="39653" xr:uid="{00000000-0005-0000-0000-000045990000}"/>
    <cellStyle name="Heading 2 2 2 4 7 3 2" xfId="39654" xr:uid="{00000000-0005-0000-0000-000046990000}"/>
    <cellStyle name="Heading 2 2 2 4 7 3 2 2" xfId="39655" xr:uid="{00000000-0005-0000-0000-000047990000}"/>
    <cellStyle name="Heading 2 2 2 4 7 4" xfId="39656" xr:uid="{00000000-0005-0000-0000-000048990000}"/>
    <cellStyle name="Heading 2 2 2 4 7 5" xfId="39657" xr:uid="{00000000-0005-0000-0000-000049990000}"/>
    <cellStyle name="Heading 2 2 2 4 7 6" xfId="39658" xr:uid="{00000000-0005-0000-0000-00004A990000}"/>
    <cellStyle name="Heading 2 2 2 4 7 7" xfId="39659" xr:uid="{00000000-0005-0000-0000-00004B990000}"/>
    <cellStyle name="Heading 2 2 2 4 8" xfId="39660" xr:uid="{00000000-0005-0000-0000-00004C990000}"/>
    <cellStyle name="Heading 2 2 2 4 8 2" xfId="39661" xr:uid="{00000000-0005-0000-0000-00004D990000}"/>
    <cellStyle name="Heading 2 2 2 4 8 3" xfId="39662" xr:uid="{00000000-0005-0000-0000-00004E990000}"/>
    <cellStyle name="Heading 2 2 2 4 8 3 2" xfId="39663" xr:uid="{00000000-0005-0000-0000-00004F990000}"/>
    <cellStyle name="Heading 2 2 2 4 9" xfId="39664" xr:uid="{00000000-0005-0000-0000-000050990000}"/>
    <cellStyle name="Heading 2 2 2 5" xfId="212" xr:uid="{00000000-0005-0000-0000-000051990000}"/>
    <cellStyle name="Heading 2 2 2 5 10" xfId="39665" xr:uid="{00000000-0005-0000-0000-000052990000}"/>
    <cellStyle name="Heading 2 2 2 5 11" xfId="39666" xr:uid="{00000000-0005-0000-0000-000053990000}"/>
    <cellStyle name="Heading 2 2 2 5 2" xfId="39667" xr:uid="{00000000-0005-0000-0000-000054990000}"/>
    <cellStyle name="Heading 2 2 2 5 2 2" xfId="39668" xr:uid="{00000000-0005-0000-0000-000055990000}"/>
    <cellStyle name="Heading 2 2 2 5 2 2 2" xfId="39669" xr:uid="{00000000-0005-0000-0000-000056990000}"/>
    <cellStyle name="Heading 2 2 2 5 2 2 2 2" xfId="39670" xr:uid="{00000000-0005-0000-0000-000057990000}"/>
    <cellStyle name="Heading 2 2 2 5 2 2 2 2 2" xfId="39671" xr:uid="{00000000-0005-0000-0000-000058990000}"/>
    <cellStyle name="Heading 2 2 2 5 2 2 2 2 2 2" xfId="39672" xr:uid="{00000000-0005-0000-0000-000059990000}"/>
    <cellStyle name="Heading 2 2 2 5 2 2 2 2 2 3" xfId="39673" xr:uid="{00000000-0005-0000-0000-00005A990000}"/>
    <cellStyle name="Heading 2 2 2 5 2 2 2 2 2 3 2" xfId="39674" xr:uid="{00000000-0005-0000-0000-00005B990000}"/>
    <cellStyle name="Heading 2 2 2 5 2 2 2 2 2 4" xfId="39675" xr:uid="{00000000-0005-0000-0000-00005C990000}"/>
    <cellStyle name="Heading 2 2 2 5 2 2 2 2 3" xfId="39676" xr:uid="{00000000-0005-0000-0000-00005D990000}"/>
    <cellStyle name="Heading 2 2 2 5 2 2 2 2 3 2" xfId="39677" xr:uid="{00000000-0005-0000-0000-00005E990000}"/>
    <cellStyle name="Heading 2 2 2 5 2 2 2 2 3 2 2" xfId="39678" xr:uid="{00000000-0005-0000-0000-00005F990000}"/>
    <cellStyle name="Heading 2 2 2 5 2 2 2 2 4" xfId="39679" xr:uid="{00000000-0005-0000-0000-000060990000}"/>
    <cellStyle name="Heading 2 2 2 5 2 2 2 2 5" xfId="39680" xr:uid="{00000000-0005-0000-0000-000061990000}"/>
    <cellStyle name="Heading 2 2 2 5 2 2 2 2 6" xfId="39681" xr:uid="{00000000-0005-0000-0000-000062990000}"/>
    <cellStyle name="Heading 2 2 2 5 2 2 2 2 7" xfId="39682" xr:uid="{00000000-0005-0000-0000-000063990000}"/>
    <cellStyle name="Heading 2 2 2 5 2 2 2 3" xfId="39683" xr:uid="{00000000-0005-0000-0000-000064990000}"/>
    <cellStyle name="Heading 2 2 2 5 2 2 2 3 2" xfId="39684" xr:uid="{00000000-0005-0000-0000-000065990000}"/>
    <cellStyle name="Heading 2 2 2 5 2 2 2 3 3" xfId="39685" xr:uid="{00000000-0005-0000-0000-000066990000}"/>
    <cellStyle name="Heading 2 2 2 5 2 2 2 3 3 2" xfId="39686" xr:uid="{00000000-0005-0000-0000-000067990000}"/>
    <cellStyle name="Heading 2 2 2 5 2 2 2 3 4" xfId="39687" xr:uid="{00000000-0005-0000-0000-000068990000}"/>
    <cellStyle name="Heading 2 2 2 5 2 2 2 4" xfId="39688" xr:uid="{00000000-0005-0000-0000-000069990000}"/>
    <cellStyle name="Heading 2 2 2 5 2 2 2 4 2" xfId="39689" xr:uid="{00000000-0005-0000-0000-00006A990000}"/>
    <cellStyle name="Heading 2 2 2 5 2 2 2 4 2 2" xfId="39690" xr:uid="{00000000-0005-0000-0000-00006B990000}"/>
    <cellStyle name="Heading 2 2 2 5 2 2 2 5" xfId="39691" xr:uid="{00000000-0005-0000-0000-00006C990000}"/>
    <cellStyle name="Heading 2 2 2 5 2 2 2 6" xfId="39692" xr:uid="{00000000-0005-0000-0000-00006D990000}"/>
    <cellStyle name="Heading 2 2 2 5 2 2 2 7" xfId="39693" xr:uid="{00000000-0005-0000-0000-00006E990000}"/>
    <cellStyle name="Heading 2 2 2 5 2 2 2 8" xfId="39694" xr:uid="{00000000-0005-0000-0000-00006F990000}"/>
    <cellStyle name="Heading 2 2 2 5 2 2 3" xfId="39695" xr:uid="{00000000-0005-0000-0000-000070990000}"/>
    <cellStyle name="Heading 2 2 2 5 2 2 3 2" xfId="39696" xr:uid="{00000000-0005-0000-0000-000071990000}"/>
    <cellStyle name="Heading 2 2 2 5 2 2 3 2 2" xfId="39697" xr:uid="{00000000-0005-0000-0000-000072990000}"/>
    <cellStyle name="Heading 2 2 2 5 2 2 3 2 3" xfId="39698" xr:uid="{00000000-0005-0000-0000-000073990000}"/>
    <cellStyle name="Heading 2 2 2 5 2 2 3 2 3 2" xfId="39699" xr:uid="{00000000-0005-0000-0000-000074990000}"/>
    <cellStyle name="Heading 2 2 2 5 2 2 3 2 4" xfId="39700" xr:uid="{00000000-0005-0000-0000-000075990000}"/>
    <cellStyle name="Heading 2 2 2 5 2 2 3 3" xfId="39701" xr:uid="{00000000-0005-0000-0000-000076990000}"/>
    <cellStyle name="Heading 2 2 2 5 2 2 3 3 2" xfId="39702" xr:uid="{00000000-0005-0000-0000-000077990000}"/>
    <cellStyle name="Heading 2 2 2 5 2 2 3 3 2 2" xfId="39703" xr:uid="{00000000-0005-0000-0000-000078990000}"/>
    <cellStyle name="Heading 2 2 2 5 2 2 3 4" xfId="39704" xr:uid="{00000000-0005-0000-0000-000079990000}"/>
    <cellStyle name="Heading 2 2 2 5 2 2 3 5" xfId="39705" xr:uid="{00000000-0005-0000-0000-00007A990000}"/>
    <cellStyle name="Heading 2 2 2 5 2 2 3 6" xfId="39706" xr:uid="{00000000-0005-0000-0000-00007B990000}"/>
    <cellStyle name="Heading 2 2 2 5 2 2 3 7" xfId="39707" xr:uid="{00000000-0005-0000-0000-00007C990000}"/>
    <cellStyle name="Heading 2 2 2 5 2 2 4" xfId="39708" xr:uid="{00000000-0005-0000-0000-00007D990000}"/>
    <cellStyle name="Heading 2 2 2 5 2 2 4 2" xfId="39709" xr:uid="{00000000-0005-0000-0000-00007E990000}"/>
    <cellStyle name="Heading 2 2 2 5 2 2 4 3" xfId="39710" xr:uid="{00000000-0005-0000-0000-00007F990000}"/>
    <cellStyle name="Heading 2 2 2 5 2 2 4 3 2" xfId="39711" xr:uid="{00000000-0005-0000-0000-000080990000}"/>
    <cellStyle name="Heading 2 2 2 5 2 2 5" xfId="39712" xr:uid="{00000000-0005-0000-0000-000081990000}"/>
    <cellStyle name="Heading 2 2 2 5 2 3" xfId="39713" xr:uid="{00000000-0005-0000-0000-000082990000}"/>
    <cellStyle name="Heading 2 2 2 5 2 3 2" xfId="39714" xr:uid="{00000000-0005-0000-0000-000083990000}"/>
    <cellStyle name="Heading 2 2 2 5 2 3 2 2" xfId="39715" xr:uid="{00000000-0005-0000-0000-000084990000}"/>
    <cellStyle name="Heading 2 2 2 5 2 3 2 2 2" xfId="39716" xr:uid="{00000000-0005-0000-0000-000085990000}"/>
    <cellStyle name="Heading 2 2 2 5 2 3 2 2 3" xfId="39717" xr:uid="{00000000-0005-0000-0000-000086990000}"/>
    <cellStyle name="Heading 2 2 2 5 2 3 2 2 3 2" xfId="39718" xr:uid="{00000000-0005-0000-0000-000087990000}"/>
    <cellStyle name="Heading 2 2 2 5 2 3 2 2 4" xfId="39719" xr:uid="{00000000-0005-0000-0000-000088990000}"/>
    <cellStyle name="Heading 2 2 2 5 2 3 2 3" xfId="39720" xr:uid="{00000000-0005-0000-0000-000089990000}"/>
    <cellStyle name="Heading 2 2 2 5 2 3 2 3 2" xfId="39721" xr:uid="{00000000-0005-0000-0000-00008A990000}"/>
    <cellStyle name="Heading 2 2 2 5 2 3 2 3 2 2" xfId="39722" xr:uid="{00000000-0005-0000-0000-00008B990000}"/>
    <cellStyle name="Heading 2 2 2 5 2 3 2 4" xfId="39723" xr:uid="{00000000-0005-0000-0000-00008C990000}"/>
    <cellStyle name="Heading 2 2 2 5 2 3 2 5" xfId="39724" xr:uid="{00000000-0005-0000-0000-00008D990000}"/>
    <cellStyle name="Heading 2 2 2 5 2 3 2 6" xfId="39725" xr:uid="{00000000-0005-0000-0000-00008E990000}"/>
    <cellStyle name="Heading 2 2 2 5 2 3 2 7" xfId="39726" xr:uid="{00000000-0005-0000-0000-00008F990000}"/>
    <cellStyle name="Heading 2 2 2 5 2 3 3" xfId="39727" xr:uid="{00000000-0005-0000-0000-000090990000}"/>
    <cellStyle name="Heading 2 2 2 5 2 3 3 2" xfId="39728" xr:uid="{00000000-0005-0000-0000-000091990000}"/>
    <cellStyle name="Heading 2 2 2 5 2 3 3 3" xfId="39729" xr:uid="{00000000-0005-0000-0000-000092990000}"/>
    <cellStyle name="Heading 2 2 2 5 2 3 3 3 2" xfId="39730" xr:uid="{00000000-0005-0000-0000-000093990000}"/>
    <cellStyle name="Heading 2 2 2 5 2 3 3 4" xfId="39731" xr:uid="{00000000-0005-0000-0000-000094990000}"/>
    <cellStyle name="Heading 2 2 2 5 2 3 4" xfId="39732" xr:uid="{00000000-0005-0000-0000-000095990000}"/>
    <cellStyle name="Heading 2 2 2 5 2 3 4 2" xfId="39733" xr:uid="{00000000-0005-0000-0000-000096990000}"/>
    <cellStyle name="Heading 2 2 2 5 2 3 4 2 2" xfId="39734" xr:uid="{00000000-0005-0000-0000-000097990000}"/>
    <cellStyle name="Heading 2 2 2 5 2 3 5" xfId="39735" xr:uid="{00000000-0005-0000-0000-000098990000}"/>
    <cellStyle name="Heading 2 2 2 5 2 3 6" xfId="39736" xr:uid="{00000000-0005-0000-0000-000099990000}"/>
    <cellStyle name="Heading 2 2 2 5 2 3 7" xfId="39737" xr:uid="{00000000-0005-0000-0000-00009A990000}"/>
    <cellStyle name="Heading 2 2 2 5 2 3 8" xfId="39738" xr:uid="{00000000-0005-0000-0000-00009B990000}"/>
    <cellStyle name="Heading 2 2 2 5 2 4" xfId="39739" xr:uid="{00000000-0005-0000-0000-00009C990000}"/>
    <cellStyle name="Heading 2 2 2 5 2 4 2" xfId="39740" xr:uid="{00000000-0005-0000-0000-00009D990000}"/>
    <cellStyle name="Heading 2 2 2 5 2 4 2 2" xfId="39741" xr:uid="{00000000-0005-0000-0000-00009E990000}"/>
    <cellStyle name="Heading 2 2 2 5 2 4 2 3" xfId="39742" xr:uid="{00000000-0005-0000-0000-00009F990000}"/>
    <cellStyle name="Heading 2 2 2 5 2 4 2 3 2" xfId="39743" xr:uid="{00000000-0005-0000-0000-0000A0990000}"/>
    <cellStyle name="Heading 2 2 2 5 2 4 2 4" xfId="39744" xr:uid="{00000000-0005-0000-0000-0000A1990000}"/>
    <cellStyle name="Heading 2 2 2 5 2 4 3" xfId="39745" xr:uid="{00000000-0005-0000-0000-0000A2990000}"/>
    <cellStyle name="Heading 2 2 2 5 2 4 3 2" xfId="39746" xr:uid="{00000000-0005-0000-0000-0000A3990000}"/>
    <cellStyle name="Heading 2 2 2 5 2 4 3 2 2" xfId="39747" xr:uid="{00000000-0005-0000-0000-0000A4990000}"/>
    <cellStyle name="Heading 2 2 2 5 2 4 4" xfId="39748" xr:uid="{00000000-0005-0000-0000-0000A5990000}"/>
    <cellStyle name="Heading 2 2 2 5 2 4 5" xfId="39749" xr:uid="{00000000-0005-0000-0000-0000A6990000}"/>
    <cellStyle name="Heading 2 2 2 5 2 4 6" xfId="39750" xr:uid="{00000000-0005-0000-0000-0000A7990000}"/>
    <cellStyle name="Heading 2 2 2 5 2 4 7" xfId="39751" xr:uid="{00000000-0005-0000-0000-0000A8990000}"/>
    <cellStyle name="Heading 2 2 2 5 2 5" xfId="39752" xr:uid="{00000000-0005-0000-0000-0000A9990000}"/>
    <cellStyle name="Heading 2 2 2 5 2 5 2" xfId="39753" xr:uid="{00000000-0005-0000-0000-0000AA990000}"/>
    <cellStyle name="Heading 2 2 2 5 2 5 3" xfId="39754" xr:uid="{00000000-0005-0000-0000-0000AB990000}"/>
    <cellStyle name="Heading 2 2 2 5 2 5 3 2" xfId="39755" xr:uid="{00000000-0005-0000-0000-0000AC990000}"/>
    <cellStyle name="Heading 2 2 2 5 2 6" xfId="39756" xr:uid="{00000000-0005-0000-0000-0000AD990000}"/>
    <cellStyle name="Heading 2 2 2 5 2 7" xfId="39757" xr:uid="{00000000-0005-0000-0000-0000AE990000}"/>
    <cellStyle name="Heading 2 2 2 5 2 8" xfId="39758" xr:uid="{00000000-0005-0000-0000-0000AF990000}"/>
    <cellStyle name="Heading 2 2 2 5 2 9" xfId="39759" xr:uid="{00000000-0005-0000-0000-0000B0990000}"/>
    <cellStyle name="Heading 2 2 2 5 3" xfId="39760" xr:uid="{00000000-0005-0000-0000-0000B1990000}"/>
    <cellStyle name="Heading 2 2 2 5 3 2" xfId="39761" xr:uid="{00000000-0005-0000-0000-0000B2990000}"/>
    <cellStyle name="Heading 2 2 2 5 3 2 2" xfId="39762" xr:uid="{00000000-0005-0000-0000-0000B3990000}"/>
    <cellStyle name="Heading 2 2 2 5 3 2 2 2" xfId="39763" xr:uid="{00000000-0005-0000-0000-0000B4990000}"/>
    <cellStyle name="Heading 2 2 2 5 3 2 2 2 2" xfId="39764" xr:uid="{00000000-0005-0000-0000-0000B5990000}"/>
    <cellStyle name="Heading 2 2 2 5 3 2 2 2 3" xfId="39765" xr:uid="{00000000-0005-0000-0000-0000B6990000}"/>
    <cellStyle name="Heading 2 2 2 5 3 2 2 2 3 2" xfId="39766" xr:uid="{00000000-0005-0000-0000-0000B7990000}"/>
    <cellStyle name="Heading 2 2 2 5 3 2 2 2 4" xfId="39767" xr:uid="{00000000-0005-0000-0000-0000B8990000}"/>
    <cellStyle name="Heading 2 2 2 5 3 2 2 3" xfId="39768" xr:uid="{00000000-0005-0000-0000-0000B9990000}"/>
    <cellStyle name="Heading 2 2 2 5 3 2 2 3 2" xfId="39769" xr:uid="{00000000-0005-0000-0000-0000BA990000}"/>
    <cellStyle name="Heading 2 2 2 5 3 2 2 3 2 2" xfId="39770" xr:uid="{00000000-0005-0000-0000-0000BB990000}"/>
    <cellStyle name="Heading 2 2 2 5 3 2 2 4" xfId="39771" xr:uid="{00000000-0005-0000-0000-0000BC990000}"/>
    <cellStyle name="Heading 2 2 2 5 3 2 2 5" xfId="39772" xr:uid="{00000000-0005-0000-0000-0000BD990000}"/>
    <cellStyle name="Heading 2 2 2 5 3 2 2 6" xfId="39773" xr:uid="{00000000-0005-0000-0000-0000BE990000}"/>
    <cellStyle name="Heading 2 2 2 5 3 2 2 7" xfId="39774" xr:uid="{00000000-0005-0000-0000-0000BF990000}"/>
    <cellStyle name="Heading 2 2 2 5 3 2 3" xfId="39775" xr:uid="{00000000-0005-0000-0000-0000C0990000}"/>
    <cellStyle name="Heading 2 2 2 5 3 2 3 2" xfId="39776" xr:uid="{00000000-0005-0000-0000-0000C1990000}"/>
    <cellStyle name="Heading 2 2 2 5 3 2 3 3" xfId="39777" xr:uid="{00000000-0005-0000-0000-0000C2990000}"/>
    <cellStyle name="Heading 2 2 2 5 3 2 3 3 2" xfId="39778" xr:uid="{00000000-0005-0000-0000-0000C3990000}"/>
    <cellStyle name="Heading 2 2 2 5 3 2 3 4" xfId="39779" xr:uid="{00000000-0005-0000-0000-0000C4990000}"/>
    <cellStyle name="Heading 2 2 2 5 3 2 4" xfId="39780" xr:uid="{00000000-0005-0000-0000-0000C5990000}"/>
    <cellStyle name="Heading 2 2 2 5 3 2 4 2" xfId="39781" xr:uid="{00000000-0005-0000-0000-0000C6990000}"/>
    <cellStyle name="Heading 2 2 2 5 3 2 4 2 2" xfId="39782" xr:uid="{00000000-0005-0000-0000-0000C7990000}"/>
    <cellStyle name="Heading 2 2 2 5 3 2 5" xfId="39783" xr:uid="{00000000-0005-0000-0000-0000C8990000}"/>
    <cellStyle name="Heading 2 2 2 5 3 2 6" xfId="39784" xr:uid="{00000000-0005-0000-0000-0000C9990000}"/>
    <cellStyle name="Heading 2 2 2 5 3 2 7" xfId="39785" xr:uid="{00000000-0005-0000-0000-0000CA990000}"/>
    <cellStyle name="Heading 2 2 2 5 3 2 8" xfId="39786" xr:uid="{00000000-0005-0000-0000-0000CB990000}"/>
    <cellStyle name="Heading 2 2 2 5 3 3" xfId="39787" xr:uid="{00000000-0005-0000-0000-0000CC990000}"/>
    <cellStyle name="Heading 2 2 2 5 3 3 2" xfId="39788" xr:uid="{00000000-0005-0000-0000-0000CD990000}"/>
    <cellStyle name="Heading 2 2 2 5 3 3 2 2" xfId="39789" xr:uid="{00000000-0005-0000-0000-0000CE990000}"/>
    <cellStyle name="Heading 2 2 2 5 3 3 2 3" xfId="39790" xr:uid="{00000000-0005-0000-0000-0000CF990000}"/>
    <cellStyle name="Heading 2 2 2 5 3 3 2 3 2" xfId="39791" xr:uid="{00000000-0005-0000-0000-0000D0990000}"/>
    <cellStyle name="Heading 2 2 2 5 3 3 2 4" xfId="39792" xr:uid="{00000000-0005-0000-0000-0000D1990000}"/>
    <cellStyle name="Heading 2 2 2 5 3 3 3" xfId="39793" xr:uid="{00000000-0005-0000-0000-0000D2990000}"/>
    <cellStyle name="Heading 2 2 2 5 3 3 3 2" xfId="39794" xr:uid="{00000000-0005-0000-0000-0000D3990000}"/>
    <cellStyle name="Heading 2 2 2 5 3 3 3 2 2" xfId="39795" xr:uid="{00000000-0005-0000-0000-0000D4990000}"/>
    <cellStyle name="Heading 2 2 2 5 3 3 4" xfId="39796" xr:uid="{00000000-0005-0000-0000-0000D5990000}"/>
    <cellStyle name="Heading 2 2 2 5 3 3 5" xfId="39797" xr:uid="{00000000-0005-0000-0000-0000D6990000}"/>
    <cellStyle name="Heading 2 2 2 5 3 3 6" xfId="39798" xr:uid="{00000000-0005-0000-0000-0000D7990000}"/>
    <cellStyle name="Heading 2 2 2 5 3 3 7" xfId="39799" xr:uid="{00000000-0005-0000-0000-0000D8990000}"/>
    <cellStyle name="Heading 2 2 2 5 3 4" xfId="39800" xr:uid="{00000000-0005-0000-0000-0000D9990000}"/>
    <cellStyle name="Heading 2 2 2 5 3 4 2" xfId="39801" xr:uid="{00000000-0005-0000-0000-0000DA990000}"/>
    <cellStyle name="Heading 2 2 2 5 3 4 3" xfId="39802" xr:uid="{00000000-0005-0000-0000-0000DB990000}"/>
    <cellStyle name="Heading 2 2 2 5 3 4 3 2" xfId="39803" xr:uid="{00000000-0005-0000-0000-0000DC990000}"/>
    <cellStyle name="Heading 2 2 2 5 3 5" xfId="39804" xr:uid="{00000000-0005-0000-0000-0000DD990000}"/>
    <cellStyle name="Heading 2 2 2 5 4" xfId="39805" xr:uid="{00000000-0005-0000-0000-0000DE990000}"/>
    <cellStyle name="Heading 2 2 2 5 4 2" xfId="39806" xr:uid="{00000000-0005-0000-0000-0000DF990000}"/>
    <cellStyle name="Heading 2 2 2 5 4 2 2" xfId="39807" xr:uid="{00000000-0005-0000-0000-0000E0990000}"/>
    <cellStyle name="Heading 2 2 2 5 4 2 2 2" xfId="39808" xr:uid="{00000000-0005-0000-0000-0000E1990000}"/>
    <cellStyle name="Heading 2 2 2 5 4 2 2 2 2" xfId="39809" xr:uid="{00000000-0005-0000-0000-0000E2990000}"/>
    <cellStyle name="Heading 2 2 2 5 4 2 2 2 2 2" xfId="39810" xr:uid="{00000000-0005-0000-0000-0000E3990000}"/>
    <cellStyle name="Heading 2 2 2 5 4 2 2 2 2 3" xfId="39811" xr:uid="{00000000-0005-0000-0000-0000E4990000}"/>
    <cellStyle name="Heading 2 2 2 5 4 2 2 2 2 3 2" xfId="39812" xr:uid="{00000000-0005-0000-0000-0000E5990000}"/>
    <cellStyle name="Heading 2 2 2 5 4 2 2 2 2 4" xfId="39813" xr:uid="{00000000-0005-0000-0000-0000E6990000}"/>
    <cellStyle name="Heading 2 2 2 5 4 2 2 2 3" xfId="39814" xr:uid="{00000000-0005-0000-0000-0000E7990000}"/>
    <cellStyle name="Heading 2 2 2 5 4 2 2 2 3 2" xfId="39815" xr:uid="{00000000-0005-0000-0000-0000E8990000}"/>
    <cellStyle name="Heading 2 2 2 5 4 2 2 2 3 2 2" xfId="39816" xr:uid="{00000000-0005-0000-0000-0000E9990000}"/>
    <cellStyle name="Heading 2 2 2 5 4 2 2 2 4" xfId="39817" xr:uid="{00000000-0005-0000-0000-0000EA990000}"/>
    <cellStyle name="Heading 2 2 2 5 4 2 2 2 5" xfId="39818" xr:uid="{00000000-0005-0000-0000-0000EB990000}"/>
    <cellStyle name="Heading 2 2 2 5 4 2 2 2 6" xfId="39819" xr:uid="{00000000-0005-0000-0000-0000EC990000}"/>
    <cellStyle name="Heading 2 2 2 5 4 2 2 2 7" xfId="39820" xr:uid="{00000000-0005-0000-0000-0000ED990000}"/>
    <cellStyle name="Heading 2 2 2 5 4 2 2 3" xfId="39821" xr:uid="{00000000-0005-0000-0000-0000EE990000}"/>
    <cellStyle name="Heading 2 2 2 5 4 2 2 3 2" xfId="39822" xr:uid="{00000000-0005-0000-0000-0000EF990000}"/>
    <cellStyle name="Heading 2 2 2 5 4 2 2 3 3" xfId="39823" xr:uid="{00000000-0005-0000-0000-0000F0990000}"/>
    <cellStyle name="Heading 2 2 2 5 4 2 2 3 3 2" xfId="39824" xr:uid="{00000000-0005-0000-0000-0000F1990000}"/>
    <cellStyle name="Heading 2 2 2 5 4 2 2 3 4" xfId="39825" xr:uid="{00000000-0005-0000-0000-0000F2990000}"/>
    <cellStyle name="Heading 2 2 2 5 4 2 2 4" xfId="39826" xr:uid="{00000000-0005-0000-0000-0000F3990000}"/>
    <cellStyle name="Heading 2 2 2 5 4 2 2 4 2" xfId="39827" xr:uid="{00000000-0005-0000-0000-0000F4990000}"/>
    <cellStyle name="Heading 2 2 2 5 4 2 2 4 2 2" xfId="39828" xr:uid="{00000000-0005-0000-0000-0000F5990000}"/>
    <cellStyle name="Heading 2 2 2 5 4 2 2 5" xfId="39829" xr:uid="{00000000-0005-0000-0000-0000F6990000}"/>
    <cellStyle name="Heading 2 2 2 5 4 2 2 6" xfId="39830" xr:uid="{00000000-0005-0000-0000-0000F7990000}"/>
    <cellStyle name="Heading 2 2 2 5 4 2 2 7" xfId="39831" xr:uid="{00000000-0005-0000-0000-0000F8990000}"/>
    <cellStyle name="Heading 2 2 2 5 4 2 2 8" xfId="39832" xr:uid="{00000000-0005-0000-0000-0000F9990000}"/>
    <cellStyle name="Heading 2 2 2 5 4 2 3" xfId="39833" xr:uid="{00000000-0005-0000-0000-0000FA990000}"/>
    <cellStyle name="Heading 2 2 2 5 4 2 3 2" xfId="39834" xr:uid="{00000000-0005-0000-0000-0000FB990000}"/>
    <cellStyle name="Heading 2 2 2 5 4 2 3 2 2" xfId="39835" xr:uid="{00000000-0005-0000-0000-0000FC990000}"/>
    <cellStyle name="Heading 2 2 2 5 4 2 3 2 3" xfId="39836" xr:uid="{00000000-0005-0000-0000-0000FD990000}"/>
    <cellStyle name="Heading 2 2 2 5 4 2 3 2 3 2" xfId="39837" xr:uid="{00000000-0005-0000-0000-0000FE990000}"/>
    <cellStyle name="Heading 2 2 2 5 4 2 3 2 4" xfId="39838" xr:uid="{00000000-0005-0000-0000-0000FF990000}"/>
    <cellStyle name="Heading 2 2 2 5 4 2 3 3" xfId="39839" xr:uid="{00000000-0005-0000-0000-0000009A0000}"/>
    <cellStyle name="Heading 2 2 2 5 4 2 3 3 2" xfId="39840" xr:uid="{00000000-0005-0000-0000-0000019A0000}"/>
    <cellStyle name="Heading 2 2 2 5 4 2 3 3 2 2" xfId="39841" xr:uid="{00000000-0005-0000-0000-0000029A0000}"/>
    <cellStyle name="Heading 2 2 2 5 4 2 3 4" xfId="39842" xr:uid="{00000000-0005-0000-0000-0000039A0000}"/>
    <cellStyle name="Heading 2 2 2 5 4 2 3 5" xfId="39843" xr:uid="{00000000-0005-0000-0000-0000049A0000}"/>
    <cellStyle name="Heading 2 2 2 5 4 2 3 6" xfId="39844" xr:uid="{00000000-0005-0000-0000-0000059A0000}"/>
    <cellStyle name="Heading 2 2 2 5 4 2 3 7" xfId="39845" xr:uid="{00000000-0005-0000-0000-0000069A0000}"/>
    <cellStyle name="Heading 2 2 2 5 4 2 4" xfId="39846" xr:uid="{00000000-0005-0000-0000-0000079A0000}"/>
    <cellStyle name="Heading 2 2 2 5 4 2 4 2" xfId="39847" xr:uid="{00000000-0005-0000-0000-0000089A0000}"/>
    <cellStyle name="Heading 2 2 2 5 4 2 4 3" xfId="39848" xr:uid="{00000000-0005-0000-0000-0000099A0000}"/>
    <cellStyle name="Heading 2 2 2 5 4 2 4 3 2" xfId="39849" xr:uid="{00000000-0005-0000-0000-00000A9A0000}"/>
    <cellStyle name="Heading 2 2 2 5 4 2 5" xfId="39850" xr:uid="{00000000-0005-0000-0000-00000B9A0000}"/>
    <cellStyle name="Heading 2 2 2 5 4 3" xfId="39851" xr:uid="{00000000-0005-0000-0000-00000C9A0000}"/>
    <cellStyle name="Heading 2 2 2 5 4 3 2" xfId="39852" xr:uid="{00000000-0005-0000-0000-00000D9A0000}"/>
    <cellStyle name="Heading 2 2 2 5 4 3 2 2" xfId="39853" xr:uid="{00000000-0005-0000-0000-00000E9A0000}"/>
    <cellStyle name="Heading 2 2 2 5 4 3 2 2 2" xfId="39854" xr:uid="{00000000-0005-0000-0000-00000F9A0000}"/>
    <cellStyle name="Heading 2 2 2 5 4 3 2 2 3" xfId="39855" xr:uid="{00000000-0005-0000-0000-0000109A0000}"/>
    <cellStyle name="Heading 2 2 2 5 4 3 2 2 3 2" xfId="39856" xr:uid="{00000000-0005-0000-0000-0000119A0000}"/>
    <cellStyle name="Heading 2 2 2 5 4 3 2 2 4" xfId="39857" xr:uid="{00000000-0005-0000-0000-0000129A0000}"/>
    <cellStyle name="Heading 2 2 2 5 4 3 2 3" xfId="39858" xr:uid="{00000000-0005-0000-0000-0000139A0000}"/>
    <cellStyle name="Heading 2 2 2 5 4 3 2 3 2" xfId="39859" xr:uid="{00000000-0005-0000-0000-0000149A0000}"/>
    <cellStyle name="Heading 2 2 2 5 4 3 2 3 2 2" xfId="39860" xr:uid="{00000000-0005-0000-0000-0000159A0000}"/>
    <cellStyle name="Heading 2 2 2 5 4 3 2 4" xfId="39861" xr:uid="{00000000-0005-0000-0000-0000169A0000}"/>
    <cellStyle name="Heading 2 2 2 5 4 3 2 5" xfId="39862" xr:uid="{00000000-0005-0000-0000-0000179A0000}"/>
    <cellStyle name="Heading 2 2 2 5 4 3 2 6" xfId="39863" xr:uid="{00000000-0005-0000-0000-0000189A0000}"/>
    <cellStyle name="Heading 2 2 2 5 4 3 2 7" xfId="39864" xr:uid="{00000000-0005-0000-0000-0000199A0000}"/>
    <cellStyle name="Heading 2 2 2 5 4 3 3" xfId="39865" xr:uid="{00000000-0005-0000-0000-00001A9A0000}"/>
    <cellStyle name="Heading 2 2 2 5 4 3 3 2" xfId="39866" xr:uid="{00000000-0005-0000-0000-00001B9A0000}"/>
    <cellStyle name="Heading 2 2 2 5 4 3 3 3" xfId="39867" xr:uid="{00000000-0005-0000-0000-00001C9A0000}"/>
    <cellStyle name="Heading 2 2 2 5 4 3 3 3 2" xfId="39868" xr:uid="{00000000-0005-0000-0000-00001D9A0000}"/>
    <cellStyle name="Heading 2 2 2 5 4 3 3 4" xfId="39869" xr:uid="{00000000-0005-0000-0000-00001E9A0000}"/>
    <cellStyle name="Heading 2 2 2 5 4 3 4" xfId="39870" xr:uid="{00000000-0005-0000-0000-00001F9A0000}"/>
    <cellStyle name="Heading 2 2 2 5 4 3 4 2" xfId="39871" xr:uid="{00000000-0005-0000-0000-0000209A0000}"/>
    <cellStyle name="Heading 2 2 2 5 4 3 4 2 2" xfId="39872" xr:uid="{00000000-0005-0000-0000-0000219A0000}"/>
    <cellStyle name="Heading 2 2 2 5 4 3 5" xfId="39873" xr:uid="{00000000-0005-0000-0000-0000229A0000}"/>
    <cellStyle name="Heading 2 2 2 5 4 3 6" xfId="39874" xr:uid="{00000000-0005-0000-0000-0000239A0000}"/>
    <cellStyle name="Heading 2 2 2 5 4 3 7" xfId="39875" xr:uid="{00000000-0005-0000-0000-0000249A0000}"/>
    <cellStyle name="Heading 2 2 2 5 4 3 8" xfId="39876" xr:uid="{00000000-0005-0000-0000-0000259A0000}"/>
    <cellStyle name="Heading 2 2 2 5 4 4" xfId="39877" xr:uid="{00000000-0005-0000-0000-0000269A0000}"/>
    <cellStyle name="Heading 2 2 2 5 4 4 2" xfId="39878" xr:uid="{00000000-0005-0000-0000-0000279A0000}"/>
    <cellStyle name="Heading 2 2 2 5 4 4 2 2" xfId="39879" xr:uid="{00000000-0005-0000-0000-0000289A0000}"/>
    <cellStyle name="Heading 2 2 2 5 4 4 2 3" xfId="39880" xr:uid="{00000000-0005-0000-0000-0000299A0000}"/>
    <cellStyle name="Heading 2 2 2 5 4 4 2 3 2" xfId="39881" xr:uid="{00000000-0005-0000-0000-00002A9A0000}"/>
    <cellStyle name="Heading 2 2 2 5 4 4 2 4" xfId="39882" xr:uid="{00000000-0005-0000-0000-00002B9A0000}"/>
    <cellStyle name="Heading 2 2 2 5 4 4 3" xfId="39883" xr:uid="{00000000-0005-0000-0000-00002C9A0000}"/>
    <cellStyle name="Heading 2 2 2 5 4 4 3 2" xfId="39884" xr:uid="{00000000-0005-0000-0000-00002D9A0000}"/>
    <cellStyle name="Heading 2 2 2 5 4 4 3 2 2" xfId="39885" xr:uid="{00000000-0005-0000-0000-00002E9A0000}"/>
    <cellStyle name="Heading 2 2 2 5 4 4 4" xfId="39886" xr:uid="{00000000-0005-0000-0000-00002F9A0000}"/>
    <cellStyle name="Heading 2 2 2 5 4 4 5" xfId="39887" xr:uid="{00000000-0005-0000-0000-0000309A0000}"/>
    <cellStyle name="Heading 2 2 2 5 4 4 6" xfId="39888" xr:uid="{00000000-0005-0000-0000-0000319A0000}"/>
    <cellStyle name="Heading 2 2 2 5 4 4 7" xfId="39889" xr:uid="{00000000-0005-0000-0000-0000329A0000}"/>
    <cellStyle name="Heading 2 2 2 5 4 5" xfId="39890" xr:uid="{00000000-0005-0000-0000-0000339A0000}"/>
    <cellStyle name="Heading 2 2 2 5 4 5 2" xfId="39891" xr:uid="{00000000-0005-0000-0000-0000349A0000}"/>
    <cellStyle name="Heading 2 2 2 5 4 5 3" xfId="39892" xr:uid="{00000000-0005-0000-0000-0000359A0000}"/>
    <cellStyle name="Heading 2 2 2 5 4 5 3 2" xfId="39893" xr:uid="{00000000-0005-0000-0000-0000369A0000}"/>
    <cellStyle name="Heading 2 2 2 5 4 6" xfId="39894" xr:uid="{00000000-0005-0000-0000-0000379A0000}"/>
    <cellStyle name="Heading 2 2 2 5 4 7" xfId="39895" xr:uid="{00000000-0005-0000-0000-0000389A0000}"/>
    <cellStyle name="Heading 2 2 2 5 4 8" xfId="39896" xr:uid="{00000000-0005-0000-0000-0000399A0000}"/>
    <cellStyle name="Heading 2 2 2 5 4 9" xfId="39897" xr:uid="{00000000-0005-0000-0000-00003A9A0000}"/>
    <cellStyle name="Heading 2 2 2 5 5" xfId="39898" xr:uid="{00000000-0005-0000-0000-00003B9A0000}"/>
    <cellStyle name="Heading 2 2 2 5 5 2" xfId="39899" xr:uid="{00000000-0005-0000-0000-00003C9A0000}"/>
    <cellStyle name="Heading 2 2 2 5 5 2 2" xfId="39900" xr:uid="{00000000-0005-0000-0000-00003D9A0000}"/>
    <cellStyle name="Heading 2 2 2 5 5 2 2 2" xfId="39901" xr:uid="{00000000-0005-0000-0000-00003E9A0000}"/>
    <cellStyle name="Heading 2 2 2 5 5 2 2 3" xfId="39902" xr:uid="{00000000-0005-0000-0000-00003F9A0000}"/>
    <cellStyle name="Heading 2 2 2 5 5 2 2 3 2" xfId="39903" xr:uid="{00000000-0005-0000-0000-0000409A0000}"/>
    <cellStyle name="Heading 2 2 2 5 5 2 2 4" xfId="39904" xr:uid="{00000000-0005-0000-0000-0000419A0000}"/>
    <cellStyle name="Heading 2 2 2 5 5 2 3" xfId="39905" xr:uid="{00000000-0005-0000-0000-0000429A0000}"/>
    <cellStyle name="Heading 2 2 2 5 5 2 3 2" xfId="39906" xr:uid="{00000000-0005-0000-0000-0000439A0000}"/>
    <cellStyle name="Heading 2 2 2 5 5 2 3 2 2" xfId="39907" xr:uid="{00000000-0005-0000-0000-0000449A0000}"/>
    <cellStyle name="Heading 2 2 2 5 5 2 4" xfId="39908" xr:uid="{00000000-0005-0000-0000-0000459A0000}"/>
    <cellStyle name="Heading 2 2 2 5 5 2 5" xfId="39909" xr:uid="{00000000-0005-0000-0000-0000469A0000}"/>
    <cellStyle name="Heading 2 2 2 5 5 2 6" xfId="39910" xr:uid="{00000000-0005-0000-0000-0000479A0000}"/>
    <cellStyle name="Heading 2 2 2 5 5 2 7" xfId="39911" xr:uid="{00000000-0005-0000-0000-0000489A0000}"/>
    <cellStyle name="Heading 2 2 2 5 5 3" xfId="39912" xr:uid="{00000000-0005-0000-0000-0000499A0000}"/>
    <cellStyle name="Heading 2 2 2 5 5 3 2" xfId="39913" xr:uid="{00000000-0005-0000-0000-00004A9A0000}"/>
    <cellStyle name="Heading 2 2 2 5 5 3 3" xfId="39914" xr:uid="{00000000-0005-0000-0000-00004B9A0000}"/>
    <cellStyle name="Heading 2 2 2 5 5 3 3 2" xfId="39915" xr:uid="{00000000-0005-0000-0000-00004C9A0000}"/>
    <cellStyle name="Heading 2 2 2 5 5 3 4" xfId="39916" xr:uid="{00000000-0005-0000-0000-00004D9A0000}"/>
    <cellStyle name="Heading 2 2 2 5 5 4" xfId="39917" xr:uid="{00000000-0005-0000-0000-00004E9A0000}"/>
    <cellStyle name="Heading 2 2 2 5 5 4 2" xfId="39918" xr:uid="{00000000-0005-0000-0000-00004F9A0000}"/>
    <cellStyle name="Heading 2 2 2 5 5 4 2 2" xfId="39919" xr:uid="{00000000-0005-0000-0000-0000509A0000}"/>
    <cellStyle name="Heading 2 2 2 5 5 5" xfId="39920" xr:uid="{00000000-0005-0000-0000-0000519A0000}"/>
    <cellStyle name="Heading 2 2 2 5 5 6" xfId="39921" xr:uid="{00000000-0005-0000-0000-0000529A0000}"/>
    <cellStyle name="Heading 2 2 2 5 5 7" xfId="39922" xr:uid="{00000000-0005-0000-0000-0000539A0000}"/>
    <cellStyle name="Heading 2 2 2 5 5 8" xfId="39923" xr:uid="{00000000-0005-0000-0000-0000549A0000}"/>
    <cellStyle name="Heading 2 2 2 5 6" xfId="39924" xr:uid="{00000000-0005-0000-0000-0000559A0000}"/>
    <cellStyle name="Heading 2 2 2 5 6 2" xfId="39925" xr:uid="{00000000-0005-0000-0000-0000569A0000}"/>
    <cellStyle name="Heading 2 2 2 5 6 2 2" xfId="39926" xr:uid="{00000000-0005-0000-0000-0000579A0000}"/>
    <cellStyle name="Heading 2 2 2 5 6 2 3" xfId="39927" xr:uid="{00000000-0005-0000-0000-0000589A0000}"/>
    <cellStyle name="Heading 2 2 2 5 6 2 3 2" xfId="39928" xr:uid="{00000000-0005-0000-0000-0000599A0000}"/>
    <cellStyle name="Heading 2 2 2 5 6 2 4" xfId="39929" xr:uid="{00000000-0005-0000-0000-00005A9A0000}"/>
    <cellStyle name="Heading 2 2 2 5 6 3" xfId="39930" xr:uid="{00000000-0005-0000-0000-00005B9A0000}"/>
    <cellStyle name="Heading 2 2 2 5 6 3 2" xfId="39931" xr:uid="{00000000-0005-0000-0000-00005C9A0000}"/>
    <cellStyle name="Heading 2 2 2 5 6 3 2 2" xfId="39932" xr:uid="{00000000-0005-0000-0000-00005D9A0000}"/>
    <cellStyle name="Heading 2 2 2 5 6 4" xfId="39933" xr:uid="{00000000-0005-0000-0000-00005E9A0000}"/>
    <cellStyle name="Heading 2 2 2 5 6 5" xfId="39934" xr:uid="{00000000-0005-0000-0000-00005F9A0000}"/>
    <cellStyle name="Heading 2 2 2 5 6 6" xfId="39935" xr:uid="{00000000-0005-0000-0000-0000609A0000}"/>
    <cellStyle name="Heading 2 2 2 5 6 7" xfId="39936" xr:uid="{00000000-0005-0000-0000-0000619A0000}"/>
    <cellStyle name="Heading 2 2 2 5 7" xfId="39937" xr:uid="{00000000-0005-0000-0000-0000629A0000}"/>
    <cellStyle name="Heading 2 2 2 5 7 2" xfId="39938" xr:uid="{00000000-0005-0000-0000-0000639A0000}"/>
    <cellStyle name="Heading 2 2 2 5 7 3" xfId="39939" xr:uid="{00000000-0005-0000-0000-0000649A0000}"/>
    <cellStyle name="Heading 2 2 2 5 7 3 2" xfId="39940" xr:uid="{00000000-0005-0000-0000-0000659A0000}"/>
    <cellStyle name="Heading 2 2 2 5 8" xfId="39941" xr:uid="{00000000-0005-0000-0000-0000669A0000}"/>
    <cellStyle name="Heading 2 2 2 5 9" xfId="39942" xr:uid="{00000000-0005-0000-0000-0000679A0000}"/>
    <cellStyle name="Heading 2 2 2 6" xfId="213" xr:uid="{00000000-0005-0000-0000-0000689A0000}"/>
    <cellStyle name="Heading 2 2 2 6 2" xfId="39943" xr:uid="{00000000-0005-0000-0000-0000699A0000}"/>
    <cellStyle name="Heading 2 2 2 6 2 2" xfId="39944" xr:uid="{00000000-0005-0000-0000-00006A9A0000}"/>
    <cellStyle name="Heading 2 2 2 6 2 2 2" xfId="39945" xr:uid="{00000000-0005-0000-0000-00006B9A0000}"/>
    <cellStyle name="Heading 2 2 2 6 2 2 2 2" xfId="39946" xr:uid="{00000000-0005-0000-0000-00006C9A0000}"/>
    <cellStyle name="Heading 2 2 2 6 2 2 2 2 2" xfId="39947" xr:uid="{00000000-0005-0000-0000-00006D9A0000}"/>
    <cellStyle name="Heading 2 2 2 6 2 2 2 2 3" xfId="39948" xr:uid="{00000000-0005-0000-0000-00006E9A0000}"/>
    <cellStyle name="Heading 2 2 2 6 2 2 2 2 3 2" xfId="39949" xr:uid="{00000000-0005-0000-0000-00006F9A0000}"/>
    <cellStyle name="Heading 2 2 2 6 2 2 2 2 4" xfId="39950" xr:uid="{00000000-0005-0000-0000-0000709A0000}"/>
    <cellStyle name="Heading 2 2 2 6 2 2 2 3" xfId="39951" xr:uid="{00000000-0005-0000-0000-0000719A0000}"/>
    <cellStyle name="Heading 2 2 2 6 2 2 2 3 2" xfId="39952" xr:uid="{00000000-0005-0000-0000-0000729A0000}"/>
    <cellStyle name="Heading 2 2 2 6 2 2 2 3 2 2" xfId="39953" xr:uid="{00000000-0005-0000-0000-0000739A0000}"/>
    <cellStyle name="Heading 2 2 2 6 2 2 2 4" xfId="39954" xr:uid="{00000000-0005-0000-0000-0000749A0000}"/>
    <cellStyle name="Heading 2 2 2 6 2 2 2 5" xfId="39955" xr:uid="{00000000-0005-0000-0000-0000759A0000}"/>
    <cellStyle name="Heading 2 2 2 6 2 2 2 6" xfId="39956" xr:uid="{00000000-0005-0000-0000-0000769A0000}"/>
    <cellStyle name="Heading 2 2 2 6 2 2 2 7" xfId="39957" xr:uid="{00000000-0005-0000-0000-0000779A0000}"/>
    <cellStyle name="Heading 2 2 2 6 2 2 3" xfId="39958" xr:uid="{00000000-0005-0000-0000-0000789A0000}"/>
    <cellStyle name="Heading 2 2 2 6 2 2 3 2" xfId="39959" xr:uid="{00000000-0005-0000-0000-0000799A0000}"/>
    <cellStyle name="Heading 2 2 2 6 2 2 3 3" xfId="39960" xr:uid="{00000000-0005-0000-0000-00007A9A0000}"/>
    <cellStyle name="Heading 2 2 2 6 2 2 3 3 2" xfId="39961" xr:uid="{00000000-0005-0000-0000-00007B9A0000}"/>
    <cellStyle name="Heading 2 2 2 6 2 2 3 4" xfId="39962" xr:uid="{00000000-0005-0000-0000-00007C9A0000}"/>
    <cellStyle name="Heading 2 2 2 6 2 2 4" xfId="39963" xr:uid="{00000000-0005-0000-0000-00007D9A0000}"/>
    <cellStyle name="Heading 2 2 2 6 2 2 4 2" xfId="39964" xr:uid="{00000000-0005-0000-0000-00007E9A0000}"/>
    <cellStyle name="Heading 2 2 2 6 2 2 4 2 2" xfId="39965" xr:uid="{00000000-0005-0000-0000-00007F9A0000}"/>
    <cellStyle name="Heading 2 2 2 6 2 2 5" xfId="39966" xr:uid="{00000000-0005-0000-0000-0000809A0000}"/>
    <cellStyle name="Heading 2 2 2 6 2 2 6" xfId="39967" xr:uid="{00000000-0005-0000-0000-0000819A0000}"/>
    <cellStyle name="Heading 2 2 2 6 2 2 7" xfId="39968" xr:uid="{00000000-0005-0000-0000-0000829A0000}"/>
    <cellStyle name="Heading 2 2 2 6 2 2 8" xfId="39969" xr:uid="{00000000-0005-0000-0000-0000839A0000}"/>
    <cellStyle name="Heading 2 2 2 6 2 3" xfId="39970" xr:uid="{00000000-0005-0000-0000-0000849A0000}"/>
    <cellStyle name="Heading 2 2 2 6 2 3 2" xfId="39971" xr:uid="{00000000-0005-0000-0000-0000859A0000}"/>
    <cellStyle name="Heading 2 2 2 6 2 3 2 2" xfId="39972" xr:uid="{00000000-0005-0000-0000-0000869A0000}"/>
    <cellStyle name="Heading 2 2 2 6 2 3 2 3" xfId="39973" xr:uid="{00000000-0005-0000-0000-0000879A0000}"/>
    <cellStyle name="Heading 2 2 2 6 2 3 2 3 2" xfId="39974" xr:uid="{00000000-0005-0000-0000-0000889A0000}"/>
    <cellStyle name="Heading 2 2 2 6 2 3 2 4" xfId="39975" xr:uid="{00000000-0005-0000-0000-0000899A0000}"/>
    <cellStyle name="Heading 2 2 2 6 2 3 3" xfId="39976" xr:uid="{00000000-0005-0000-0000-00008A9A0000}"/>
    <cellStyle name="Heading 2 2 2 6 2 3 3 2" xfId="39977" xr:uid="{00000000-0005-0000-0000-00008B9A0000}"/>
    <cellStyle name="Heading 2 2 2 6 2 3 3 2 2" xfId="39978" xr:uid="{00000000-0005-0000-0000-00008C9A0000}"/>
    <cellStyle name="Heading 2 2 2 6 2 3 4" xfId="39979" xr:uid="{00000000-0005-0000-0000-00008D9A0000}"/>
    <cellStyle name="Heading 2 2 2 6 2 3 5" xfId="39980" xr:uid="{00000000-0005-0000-0000-00008E9A0000}"/>
    <cellStyle name="Heading 2 2 2 6 2 3 6" xfId="39981" xr:uid="{00000000-0005-0000-0000-00008F9A0000}"/>
    <cellStyle name="Heading 2 2 2 6 2 3 7" xfId="39982" xr:uid="{00000000-0005-0000-0000-0000909A0000}"/>
    <cellStyle name="Heading 2 2 2 6 2 4" xfId="39983" xr:uid="{00000000-0005-0000-0000-0000919A0000}"/>
    <cellStyle name="Heading 2 2 2 6 2 4 2" xfId="39984" xr:uid="{00000000-0005-0000-0000-0000929A0000}"/>
    <cellStyle name="Heading 2 2 2 6 2 4 3" xfId="39985" xr:uid="{00000000-0005-0000-0000-0000939A0000}"/>
    <cellStyle name="Heading 2 2 2 6 2 4 3 2" xfId="39986" xr:uid="{00000000-0005-0000-0000-0000949A0000}"/>
    <cellStyle name="Heading 2 2 2 6 2 5" xfId="39987" xr:uid="{00000000-0005-0000-0000-0000959A0000}"/>
    <cellStyle name="Heading 2 2 2 6 3" xfId="39988" xr:uid="{00000000-0005-0000-0000-0000969A0000}"/>
    <cellStyle name="Heading 2 2 2 6 3 2" xfId="39989" xr:uid="{00000000-0005-0000-0000-0000979A0000}"/>
    <cellStyle name="Heading 2 2 2 6 3 2 2" xfId="39990" xr:uid="{00000000-0005-0000-0000-0000989A0000}"/>
    <cellStyle name="Heading 2 2 2 6 3 2 2 2" xfId="39991" xr:uid="{00000000-0005-0000-0000-0000999A0000}"/>
    <cellStyle name="Heading 2 2 2 6 3 2 2 3" xfId="39992" xr:uid="{00000000-0005-0000-0000-00009A9A0000}"/>
    <cellStyle name="Heading 2 2 2 6 3 2 2 3 2" xfId="39993" xr:uid="{00000000-0005-0000-0000-00009B9A0000}"/>
    <cellStyle name="Heading 2 2 2 6 3 2 2 4" xfId="39994" xr:uid="{00000000-0005-0000-0000-00009C9A0000}"/>
    <cellStyle name="Heading 2 2 2 6 3 2 3" xfId="39995" xr:uid="{00000000-0005-0000-0000-00009D9A0000}"/>
    <cellStyle name="Heading 2 2 2 6 3 2 3 2" xfId="39996" xr:uid="{00000000-0005-0000-0000-00009E9A0000}"/>
    <cellStyle name="Heading 2 2 2 6 3 2 3 2 2" xfId="39997" xr:uid="{00000000-0005-0000-0000-00009F9A0000}"/>
    <cellStyle name="Heading 2 2 2 6 3 2 4" xfId="39998" xr:uid="{00000000-0005-0000-0000-0000A09A0000}"/>
    <cellStyle name="Heading 2 2 2 6 3 2 5" xfId="39999" xr:uid="{00000000-0005-0000-0000-0000A19A0000}"/>
    <cellStyle name="Heading 2 2 2 6 3 2 6" xfId="40000" xr:uid="{00000000-0005-0000-0000-0000A29A0000}"/>
    <cellStyle name="Heading 2 2 2 6 3 2 7" xfId="40001" xr:uid="{00000000-0005-0000-0000-0000A39A0000}"/>
    <cellStyle name="Heading 2 2 2 6 3 3" xfId="40002" xr:uid="{00000000-0005-0000-0000-0000A49A0000}"/>
    <cellStyle name="Heading 2 2 2 6 3 3 2" xfId="40003" xr:uid="{00000000-0005-0000-0000-0000A59A0000}"/>
    <cellStyle name="Heading 2 2 2 6 3 3 3" xfId="40004" xr:uid="{00000000-0005-0000-0000-0000A69A0000}"/>
    <cellStyle name="Heading 2 2 2 6 3 3 3 2" xfId="40005" xr:uid="{00000000-0005-0000-0000-0000A79A0000}"/>
    <cellStyle name="Heading 2 2 2 6 3 3 4" xfId="40006" xr:uid="{00000000-0005-0000-0000-0000A89A0000}"/>
    <cellStyle name="Heading 2 2 2 6 3 4" xfId="40007" xr:uid="{00000000-0005-0000-0000-0000A99A0000}"/>
    <cellStyle name="Heading 2 2 2 6 3 4 2" xfId="40008" xr:uid="{00000000-0005-0000-0000-0000AA9A0000}"/>
    <cellStyle name="Heading 2 2 2 6 3 4 2 2" xfId="40009" xr:uid="{00000000-0005-0000-0000-0000AB9A0000}"/>
    <cellStyle name="Heading 2 2 2 6 3 5" xfId="40010" xr:uid="{00000000-0005-0000-0000-0000AC9A0000}"/>
    <cellStyle name="Heading 2 2 2 6 3 6" xfId="40011" xr:uid="{00000000-0005-0000-0000-0000AD9A0000}"/>
    <cellStyle name="Heading 2 2 2 6 3 7" xfId="40012" xr:uid="{00000000-0005-0000-0000-0000AE9A0000}"/>
    <cellStyle name="Heading 2 2 2 6 3 8" xfId="40013" xr:uid="{00000000-0005-0000-0000-0000AF9A0000}"/>
    <cellStyle name="Heading 2 2 2 6 4" xfId="40014" xr:uid="{00000000-0005-0000-0000-0000B09A0000}"/>
    <cellStyle name="Heading 2 2 2 6 4 2" xfId="40015" xr:uid="{00000000-0005-0000-0000-0000B19A0000}"/>
    <cellStyle name="Heading 2 2 2 6 4 2 2" xfId="40016" xr:uid="{00000000-0005-0000-0000-0000B29A0000}"/>
    <cellStyle name="Heading 2 2 2 6 4 2 3" xfId="40017" xr:uid="{00000000-0005-0000-0000-0000B39A0000}"/>
    <cellStyle name="Heading 2 2 2 6 4 2 3 2" xfId="40018" xr:uid="{00000000-0005-0000-0000-0000B49A0000}"/>
    <cellStyle name="Heading 2 2 2 6 4 2 4" xfId="40019" xr:uid="{00000000-0005-0000-0000-0000B59A0000}"/>
    <cellStyle name="Heading 2 2 2 6 4 3" xfId="40020" xr:uid="{00000000-0005-0000-0000-0000B69A0000}"/>
    <cellStyle name="Heading 2 2 2 6 4 3 2" xfId="40021" xr:uid="{00000000-0005-0000-0000-0000B79A0000}"/>
    <cellStyle name="Heading 2 2 2 6 4 3 2 2" xfId="40022" xr:uid="{00000000-0005-0000-0000-0000B89A0000}"/>
    <cellStyle name="Heading 2 2 2 6 4 4" xfId="40023" xr:uid="{00000000-0005-0000-0000-0000B99A0000}"/>
    <cellStyle name="Heading 2 2 2 6 4 5" xfId="40024" xr:uid="{00000000-0005-0000-0000-0000BA9A0000}"/>
    <cellStyle name="Heading 2 2 2 6 4 6" xfId="40025" xr:uid="{00000000-0005-0000-0000-0000BB9A0000}"/>
    <cellStyle name="Heading 2 2 2 6 4 7" xfId="40026" xr:uid="{00000000-0005-0000-0000-0000BC9A0000}"/>
    <cellStyle name="Heading 2 2 2 6 5" xfId="40027" xr:uid="{00000000-0005-0000-0000-0000BD9A0000}"/>
    <cellStyle name="Heading 2 2 2 6 5 2" xfId="40028" xr:uid="{00000000-0005-0000-0000-0000BE9A0000}"/>
    <cellStyle name="Heading 2 2 2 6 5 3" xfId="40029" xr:uid="{00000000-0005-0000-0000-0000BF9A0000}"/>
    <cellStyle name="Heading 2 2 2 6 5 3 2" xfId="40030" xr:uid="{00000000-0005-0000-0000-0000C09A0000}"/>
    <cellStyle name="Heading 2 2 2 6 6" xfId="40031" xr:uid="{00000000-0005-0000-0000-0000C19A0000}"/>
    <cellStyle name="Heading 2 2 2 6 7" xfId="40032" xr:uid="{00000000-0005-0000-0000-0000C29A0000}"/>
    <cellStyle name="Heading 2 2 2 6 8" xfId="40033" xr:uid="{00000000-0005-0000-0000-0000C39A0000}"/>
    <cellStyle name="Heading 2 2 2 6 9" xfId="40034" xr:uid="{00000000-0005-0000-0000-0000C49A0000}"/>
    <cellStyle name="Heading 2 2 2 7" xfId="214" xr:uid="{00000000-0005-0000-0000-0000C59A0000}"/>
    <cellStyle name="Heading 2 2 2 7 2" xfId="40035" xr:uid="{00000000-0005-0000-0000-0000C69A0000}"/>
    <cellStyle name="Heading 2 2 2 7 2 2" xfId="40036" xr:uid="{00000000-0005-0000-0000-0000C79A0000}"/>
    <cellStyle name="Heading 2 2 2 7 2 2 2" xfId="40037" xr:uid="{00000000-0005-0000-0000-0000C89A0000}"/>
    <cellStyle name="Heading 2 2 2 7 2 2 2 2" xfId="40038" xr:uid="{00000000-0005-0000-0000-0000C99A0000}"/>
    <cellStyle name="Heading 2 2 2 7 2 2 2 2 2" xfId="40039" xr:uid="{00000000-0005-0000-0000-0000CA9A0000}"/>
    <cellStyle name="Heading 2 2 2 7 2 2 2 2 3" xfId="40040" xr:uid="{00000000-0005-0000-0000-0000CB9A0000}"/>
    <cellStyle name="Heading 2 2 2 7 2 2 2 2 3 2" xfId="40041" xr:uid="{00000000-0005-0000-0000-0000CC9A0000}"/>
    <cellStyle name="Heading 2 2 2 7 2 2 2 2 4" xfId="40042" xr:uid="{00000000-0005-0000-0000-0000CD9A0000}"/>
    <cellStyle name="Heading 2 2 2 7 2 2 2 3" xfId="40043" xr:uid="{00000000-0005-0000-0000-0000CE9A0000}"/>
    <cellStyle name="Heading 2 2 2 7 2 2 2 3 2" xfId="40044" xr:uid="{00000000-0005-0000-0000-0000CF9A0000}"/>
    <cellStyle name="Heading 2 2 2 7 2 2 2 3 2 2" xfId="40045" xr:uid="{00000000-0005-0000-0000-0000D09A0000}"/>
    <cellStyle name="Heading 2 2 2 7 2 2 2 4" xfId="40046" xr:uid="{00000000-0005-0000-0000-0000D19A0000}"/>
    <cellStyle name="Heading 2 2 2 7 2 2 2 5" xfId="40047" xr:uid="{00000000-0005-0000-0000-0000D29A0000}"/>
    <cellStyle name="Heading 2 2 2 7 2 2 2 6" xfId="40048" xr:uid="{00000000-0005-0000-0000-0000D39A0000}"/>
    <cellStyle name="Heading 2 2 2 7 2 2 2 7" xfId="40049" xr:uid="{00000000-0005-0000-0000-0000D49A0000}"/>
    <cellStyle name="Heading 2 2 2 7 2 2 3" xfId="40050" xr:uid="{00000000-0005-0000-0000-0000D59A0000}"/>
    <cellStyle name="Heading 2 2 2 7 2 2 3 2" xfId="40051" xr:uid="{00000000-0005-0000-0000-0000D69A0000}"/>
    <cellStyle name="Heading 2 2 2 7 2 2 3 3" xfId="40052" xr:uid="{00000000-0005-0000-0000-0000D79A0000}"/>
    <cellStyle name="Heading 2 2 2 7 2 2 3 3 2" xfId="40053" xr:uid="{00000000-0005-0000-0000-0000D89A0000}"/>
    <cellStyle name="Heading 2 2 2 7 2 2 3 4" xfId="40054" xr:uid="{00000000-0005-0000-0000-0000D99A0000}"/>
    <cellStyle name="Heading 2 2 2 7 2 2 4" xfId="40055" xr:uid="{00000000-0005-0000-0000-0000DA9A0000}"/>
    <cellStyle name="Heading 2 2 2 7 2 2 4 2" xfId="40056" xr:uid="{00000000-0005-0000-0000-0000DB9A0000}"/>
    <cellStyle name="Heading 2 2 2 7 2 2 4 2 2" xfId="40057" xr:uid="{00000000-0005-0000-0000-0000DC9A0000}"/>
    <cellStyle name="Heading 2 2 2 7 2 2 5" xfId="40058" xr:uid="{00000000-0005-0000-0000-0000DD9A0000}"/>
    <cellStyle name="Heading 2 2 2 7 2 2 6" xfId="40059" xr:uid="{00000000-0005-0000-0000-0000DE9A0000}"/>
    <cellStyle name="Heading 2 2 2 7 2 2 7" xfId="40060" xr:uid="{00000000-0005-0000-0000-0000DF9A0000}"/>
    <cellStyle name="Heading 2 2 2 7 2 2 8" xfId="40061" xr:uid="{00000000-0005-0000-0000-0000E09A0000}"/>
    <cellStyle name="Heading 2 2 2 7 2 3" xfId="40062" xr:uid="{00000000-0005-0000-0000-0000E19A0000}"/>
    <cellStyle name="Heading 2 2 2 7 2 3 2" xfId="40063" xr:uid="{00000000-0005-0000-0000-0000E29A0000}"/>
    <cellStyle name="Heading 2 2 2 7 2 3 2 2" xfId="40064" xr:uid="{00000000-0005-0000-0000-0000E39A0000}"/>
    <cellStyle name="Heading 2 2 2 7 2 3 2 3" xfId="40065" xr:uid="{00000000-0005-0000-0000-0000E49A0000}"/>
    <cellStyle name="Heading 2 2 2 7 2 3 2 3 2" xfId="40066" xr:uid="{00000000-0005-0000-0000-0000E59A0000}"/>
    <cellStyle name="Heading 2 2 2 7 2 3 2 4" xfId="40067" xr:uid="{00000000-0005-0000-0000-0000E69A0000}"/>
    <cellStyle name="Heading 2 2 2 7 2 3 3" xfId="40068" xr:uid="{00000000-0005-0000-0000-0000E79A0000}"/>
    <cellStyle name="Heading 2 2 2 7 2 3 3 2" xfId="40069" xr:uid="{00000000-0005-0000-0000-0000E89A0000}"/>
    <cellStyle name="Heading 2 2 2 7 2 3 3 2 2" xfId="40070" xr:uid="{00000000-0005-0000-0000-0000E99A0000}"/>
    <cellStyle name="Heading 2 2 2 7 2 3 4" xfId="40071" xr:uid="{00000000-0005-0000-0000-0000EA9A0000}"/>
    <cellStyle name="Heading 2 2 2 7 2 3 5" xfId="40072" xr:uid="{00000000-0005-0000-0000-0000EB9A0000}"/>
    <cellStyle name="Heading 2 2 2 7 2 3 6" xfId="40073" xr:uid="{00000000-0005-0000-0000-0000EC9A0000}"/>
    <cellStyle name="Heading 2 2 2 7 2 3 7" xfId="40074" xr:uid="{00000000-0005-0000-0000-0000ED9A0000}"/>
    <cellStyle name="Heading 2 2 2 7 2 4" xfId="40075" xr:uid="{00000000-0005-0000-0000-0000EE9A0000}"/>
    <cellStyle name="Heading 2 2 2 7 2 4 2" xfId="40076" xr:uid="{00000000-0005-0000-0000-0000EF9A0000}"/>
    <cellStyle name="Heading 2 2 2 7 2 4 3" xfId="40077" xr:uid="{00000000-0005-0000-0000-0000F09A0000}"/>
    <cellStyle name="Heading 2 2 2 7 2 4 3 2" xfId="40078" xr:uid="{00000000-0005-0000-0000-0000F19A0000}"/>
    <cellStyle name="Heading 2 2 2 7 2 5" xfId="40079" xr:uid="{00000000-0005-0000-0000-0000F29A0000}"/>
    <cellStyle name="Heading 2 2 2 7 3" xfId="40080" xr:uid="{00000000-0005-0000-0000-0000F39A0000}"/>
    <cellStyle name="Heading 2 2 2 7 3 2" xfId="40081" xr:uid="{00000000-0005-0000-0000-0000F49A0000}"/>
    <cellStyle name="Heading 2 2 2 7 3 2 2" xfId="40082" xr:uid="{00000000-0005-0000-0000-0000F59A0000}"/>
    <cellStyle name="Heading 2 2 2 7 3 2 2 2" xfId="40083" xr:uid="{00000000-0005-0000-0000-0000F69A0000}"/>
    <cellStyle name="Heading 2 2 2 7 3 2 2 3" xfId="40084" xr:uid="{00000000-0005-0000-0000-0000F79A0000}"/>
    <cellStyle name="Heading 2 2 2 7 3 2 2 3 2" xfId="40085" xr:uid="{00000000-0005-0000-0000-0000F89A0000}"/>
    <cellStyle name="Heading 2 2 2 7 3 2 2 4" xfId="40086" xr:uid="{00000000-0005-0000-0000-0000F99A0000}"/>
    <cellStyle name="Heading 2 2 2 7 3 2 3" xfId="40087" xr:uid="{00000000-0005-0000-0000-0000FA9A0000}"/>
    <cellStyle name="Heading 2 2 2 7 3 2 3 2" xfId="40088" xr:uid="{00000000-0005-0000-0000-0000FB9A0000}"/>
    <cellStyle name="Heading 2 2 2 7 3 2 3 2 2" xfId="40089" xr:uid="{00000000-0005-0000-0000-0000FC9A0000}"/>
    <cellStyle name="Heading 2 2 2 7 3 2 4" xfId="40090" xr:uid="{00000000-0005-0000-0000-0000FD9A0000}"/>
    <cellStyle name="Heading 2 2 2 7 3 2 5" xfId="40091" xr:uid="{00000000-0005-0000-0000-0000FE9A0000}"/>
    <cellStyle name="Heading 2 2 2 7 3 2 6" xfId="40092" xr:uid="{00000000-0005-0000-0000-0000FF9A0000}"/>
    <cellStyle name="Heading 2 2 2 7 3 2 7" xfId="40093" xr:uid="{00000000-0005-0000-0000-0000009B0000}"/>
    <cellStyle name="Heading 2 2 2 7 3 3" xfId="40094" xr:uid="{00000000-0005-0000-0000-0000019B0000}"/>
    <cellStyle name="Heading 2 2 2 7 3 3 2" xfId="40095" xr:uid="{00000000-0005-0000-0000-0000029B0000}"/>
    <cellStyle name="Heading 2 2 2 7 3 3 3" xfId="40096" xr:uid="{00000000-0005-0000-0000-0000039B0000}"/>
    <cellStyle name="Heading 2 2 2 7 3 3 3 2" xfId="40097" xr:uid="{00000000-0005-0000-0000-0000049B0000}"/>
    <cellStyle name="Heading 2 2 2 7 3 3 4" xfId="40098" xr:uid="{00000000-0005-0000-0000-0000059B0000}"/>
    <cellStyle name="Heading 2 2 2 7 3 4" xfId="40099" xr:uid="{00000000-0005-0000-0000-0000069B0000}"/>
    <cellStyle name="Heading 2 2 2 7 3 4 2" xfId="40100" xr:uid="{00000000-0005-0000-0000-0000079B0000}"/>
    <cellStyle name="Heading 2 2 2 7 3 4 2 2" xfId="40101" xr:uid="{00000000-0005-0000-0000-0000089B0000}"/>
    <cellStyle name="Heading 2 2 2 7 3 5" xfId="40102" xr:uid="{00000000-0005-0000-0000-0000099B0000}"/>
    <cellStyle name="Heading 2 2 2 7 3 6" xfId="40103" xr:uid="{00000000-0005-0000-0000-00000A9B0000}"/>
    <cellStyle name="Heading 2 2 2 7 3 7" xfId="40104" xr:uid="{00000000-0005-0000-0000-00000B9B0000}"/>
    <cellStyle name="Heading 2 2 2 7 3 8" xfId="40105" xr:uid="{00000000-0005-0000-0000-00000C9B0000}"/>
    <cellStyle name="Heading 2 2 2 7 4" xfId="40106" xr:uid="{00000000-0005-0000-0000-00000D9B0000}"/>
    <cellStyle name="Heading 2 2 2 7 4 2" xfId="40107" xr:uid="{00000000-0005-0000-0000-00000E9B0000}"/>
    <cellStyle name="Heading 2 2 2 7 4 2 2" xfId="40108" xr:uid="{00000000-0005-0000-0000-00000F9B0000}"/>
    <cellStyle name="Heading 2 2 2 7 4 2 3" xfId="40109" xr:uid="{00000000-0005-0000-0000-0000109B0000}"/>
    <cellStyle name="Heading 2 2 2 7 4 2 3 2" xfId="40110" xr:uid="{00000000-0005-0000-0000-0000119B0000}"/>
    <cellStyle name="Heading 2 2 2 7 4 2 4" xfId="40111" xr:uid="{00000000-0005-0000-0000-0000129B0000}"/>
    <cellStyle name="Heading 2 2 2 7 4 3" xfId="40112" xr:uid="{00000000-0005-0000-0000-0000139B0000}"/>
    <cellStyle name="Heading 2 2 2 7 4 3 2" xfId="40113" xr:uid="{00000000-0005-0000-0000-0000149B0000}"/>
    <cellStyle name="Heading 2 2 2 7 4 3 2 2" xfId="40114" xr:uid="{00000000-0005-0000-0000-0000159B0000}"/>
    <cellStyle name="Heading 2 2 2 7 4 4" xfId="40115" xr:uid="{00000000-0005-0000-0000-0000169B0000}"/>
    <cellStyle name="Heading 2 2 2 7 4 5" xfId="40116" xr:uid="{00000000-0005-0000-0000-0000179B0000}"/>
    <cellStyle name="Heading 2 2 2 7 4 6" xfId="40117" xr:uid="{00000000-0005-0000-0000-0000189B0000}"/>
    <cellStyle name="Heading 2 2 2 7 4 7" xfId="40118" xr:uid="{00000000-0005-0000-0000-0000199B0000}"/>
    <cellStyle name="Heading 2 2 2 7 5" xfId="40119" xr:uid="{00000000-0005-0000-0000-00001A9B0000}"/>
    <cellStyle name="Heading 2 2 2 7 5 2" xfId="40120" xr:uid="{00000000-0005-0000-0000-00001B9B0000}"/>
    <cellStyle name="Heading 2 2 2 7 5 3" xfId="40121" xr:uid="{00000000-0005-0000-0000-00001C9B0000}"/>
    <cellStyle name="Heading 2 2 2 7 5 3 2" xfId="40122" xr:uid="{00000000-0005-0000-0000-00001D9B0000}"/>
    <cellStyle name="Heading 2 2 2 7 6" xfId="40123" xr:uid="{00000000-0005-0000-0000-00001E9B0000}"/>
    <cellStyle name="Heading 2 2 2 7 7" xfId="40124" xr:uid="{00000000-0005-0000-0000-00001F9B0000}"/>
    <cellStyle name="Heading 2 2 2 7 8" xfId="40125" xr:uid="{00000000-0005-0000-0000-0000209B0000}"/>
    <cellStyle name="Heading 2 2 2 7 9" xfId="40126" xr:uid="{00000000-0005-0000-0000-0000219B0000}"/>
    <cellStyle name="Heading 2 2 2 8" xfId="40127" xr:uid="{00000000-0005-0000-0000-0000229B0000}"/>
    <cellStyle name="Heading 2 2 2 8 2" xfId="40128" xr:uid="{00000000-0005-0000-0000-0000239B0000}"/>
    <cellStyle name="Heading 2 2 2 8 2 2" xfId="40129" xr:uid="{00000000-0005-0000-0000-0000249B0000}"/>
    <cellStyle name="Heading 2 2 2 8 2 2 2" xfId="40130" xr:uid="{00000000-0005-0000-0000-0000259B0000}"/>
    <cellStyle name="Heading 2 2 2 8 2 2 3" xfId="40131" xr:uid="{00000000-0005-0000-0000-0000269B0000}"/>
    <cellStyle name="Heading 2 2 2 8 2 2 3 2" xfId="40132" xr:uid="{00000000-0005-0000-0000-0000279B0000}"/>
    <cellStyle name="Heading 2 2 2 8 2 2 4" xfId="40133" xr:uid="{00000000-0005-0000-0000-0000289B0000}"/>
    <cellStyle name="Heading 2 2 2 8 2 3" xfId="40134" xr:uid="{00000000-0005-0000-0000-0000299B0000}"/>
    <cellStyle name="Heading 2 2 2 8 2 3 2" xfId="40135" xr:uid="{00000000-0005-0000-0000-00002A9B0000}"/>
    <cellStyle name="Heading 2 2 2 8 2 3 2 2" xfId="40136" xr:uid="{00000000-0005-0000-0000-00002B9B0000}"/>
    <cellStyle name="Heading 2 2 2 8 2 4" xfId="40137" xr:uid="{00000000-0005-0000-0000-00002C9B0000}"/>
    <cellStyle name="Heading 2 2 2 8 2 5" xfId="40138" xr:uid="{00000000-0005-0000-0000-00002D9B0000}"/>
    <cellStyle name="Heading 2 2 2 8 2 6" xfId="40139" xr:uid="{00000000-0005-0000-0000-00002E9B0000}"/>
    <cellStyle name="Heading 2 2 2 8 2 7" xfId="40140" xr:uid="{00000000-0005-0000-0000-00002F9B0000}"/>
    <cellStyle name="Heading 2 2 2 8 3" xfId="40141" xr:uid="{00000000-0005-0000-0000-0000309B0000}"/>
    <cellStyle name="Heading 2 2 2 8 3 2" xfId="40142" xr:uid="{00000000-0005-0000-0000-0000319B0000}"/>
    <cellStyle name="Heading 2 2 2 8 3 3" xfId="40143" xr:uid="{00000000-0005-0000-0000-0000329B0000}"/>
    <cellStyle name="Heading 2 2 2 8 3 3 2" xfId="40144" xr:uid="{00000000-0005-0000-0000-0000339B0000}"/>
    <cellStyle name="Heading 2 2 2 8 3 4" xfId="40145" xr:uid="{00000000-0005-0000-0000-0000349B0000}"/>
    <cellStyle name="Heading 2 2 2 8 4" xfId="40146" xr:uid="{00000000-0005-0000-0000-0000359B0000}"/>
    <cellStyle name="Heading 2 2 2 8 4 2" xfId="40147" xr:uid="{00000000-0005-0000-0000-0000369B0000}"/>
    <cellStyle name="Heading 2 2 2 8 4 2 2" xfId="40148" xr:uid="{00000000-0005-0000-0000-0000379B0000}"/>
    <cellStyle name="Heading 2 2 2 8 5" xfId="40149" xr:uid="{00000000-0005-0000-0000-0000389B0000}"/>
    <cellStyle name="Heading 2 2 2 8 6" xfId="40150" xr:uid="{00000000-0005-0000-0000-0000399B0000}"/>
    <cellStyle name="Heading 2 2 2 8 7" xfId="40151" xr:uid="{00000000-0005-0000-0000-00003A9B0000}"/>
    <cellStyle name="Heading 2 2 2 8 8" xfId="40152" xr:uid="{00000000-0005-0000-0000-00003B9B0000}"/>
    <cellStyle name="Heading 2 2 2 9" xfId="40153" xr:uid="{00000000-0005-0000-0000-00003C9B0000}"/>
    <cellStyle name="Heading 2 2 2 9 2" xfId="40154" xr:uid="{00000000-0005-0000-0000-00003D9B0000}"/>
    <cellStyle name="Heading 2 2 2 9 2 2" xfId="40155" xr:uid="{00000000-0005-0000-0000-00003E9B0000}"/>
    <cellStyle name="Heading 2 2 2 9 2 3" xfId="40156" xr:uid="{00000000-0005-0000-0000-00003F9B0000}"/>
    <cellStyle name="Heading 2 2 2 9 2 3 2" xfId="40157" xr:uid="{00000000-0005-0000-0000-0000409B0000}"/>
    <cellStyle name="Heading 2 2 2 9 2 4" xfId="40158" xr:uid="{00000000-0005-0000-0000-0000419B0000}"/>
    <cellStyle name="Heading 2 2 2 9 3" xfId="40159" xr:uid="{00000000-0005-0000-0000-0000429B0000}"/>
    <cellStyle name="Heading 2 2 2 9 3 2" xfId="40160" xr:uid="{00000000-0005-0000-0000-0000439B0000}"/>
    <cellStyle name="Heading 2 2 2 9 3 2 2" xfId="40161" xr:uid="{00000000-0005-0000-0000-0000449B0000}"/>
    <cellStyle name="Heading 2 2 2 9 4" xfId="40162" xr:uid="{00000000-0005-0000-0000-0000459B0000}"/>
    <cellStyle name="Heading 2 2 2 9 5" xfId="40163" xr:uid="{00000000-0005-0000-0000-0000469B0000}"/>
    <cellStyle name="Heading 2 2 2 9 6" xfId="40164" xr:uid="{00000000-0005-0000-0000-0000479B0000}"/>
    <cellStyle name="Heading 2 2 2 9 7" xfId="40165" xr:uid="{00000000-0005-0000-0000-0000489B0000}"/>
    <cellStyle name="Heading 2 2 3" xfId="215" xr:uid="{00000000-0005-0000-0000-0000499B0000}"/>
    <cellStyle name="Heading 2 2 3 10" xfId="40166" xr:uid="{00000000-0005-0000-0000-00004A9B0000}"/>
    <cellStyle name="Heading 2 2 3 10 2" xfId="40167" xr:uid="{00000000-0005-0000-0000-00004B9B0000}"/>
    <cellStyle name="Heading 2 2 3 10 3" xfId="40168" xr:uid="{00000000-0005-0000-0000-00004C9B0000}"/>
    <cellStyle name="Heading 2 2 3 10 3 2" xfId="40169" xr:uid="{00000000-0005-0000-0000-00004D9B0000}"/>
    <cellStyle name="Heading 2 2 3 11" xfId="40170" xr:uid="{00000000-0005-0000-0000-00004E9B0000}"/>
    <cellStyle name="Heading 2 2 3 2" xfId="216" xr:uid="{00000000-0005-0000-0000-00004F9B0000}"/>
    <cellStyle name="Heading 2 2 3 2 2" xfId="217" xr:uid="{00000000-0005-0000-0000-0000509B0000}"/>
    <cellStyle name="Heading 2 2 3 2 2 10" xfId="40171" xr:uid="{00000000-0005-0000-0000-0000519B0000}"/>
    <cellStyle name="Heading 2 2 3 2 2 11" xfId="40172" xr:uid="{00000000-0005-0000-0000-0000529B0000}"/>
    <cellStyle name="Heading 2 2 3 2 2 12" xfId="40173" xr:uid="{00000000-0005-0000-0000-0000539B0000}"/>
    <cellStyle name="Heading 2 2 3 2 2 2" xfId="40174" xr:uid="{00000000-0005-0000-0000-0000549B0000}"/>
    <cellStyle name="Heading 2 2 3 2 2 2 2" xfId="40175" xr:uid="{00000000-0005-0000-0000-0000559B0000}"/>
    <cellStyle name="Heading 2 2 3 2 2 2 2 10" xfId="40176" xr:uid="{00000000-0005-0000-0000-0000569B0000}"/>
    <cellStyle name="Heading 2 2 3 2 2 2 2 11" xfId="40177" xr:uid="{00000000-0005-0000-0000-0000579B0000}"/>
    <cellStyle name="Heading 2 2 3 2 2 2 2 2" xfId="40178" xr:uid="{00000000-0005-0000-0000-0000589B0000}"/>
    <cellStyle name="Heading 2 2 3 2 2 2 2 2 2" xfId="40179" xr:uid="{00000000-0005-0000-0000-0000599B0000}"/>
    <cellStyle name="Heading 2 2 3 2 2 2 2 2 2 2" xfId="40180" xr:uid="{00000000-0005-0000-0000-00005A9B0000}"/>
    <cellStyle name="Heading 2 2 3 2 2 2 2 2 2 2 2" xfId="40181" xr:uid="{00000000-0005-0000-0000-00005B9B0000}"/>
    <cellStyle name="Heading 2 2 3 2 2 2 2 2 2 2 2 2" xfId="40182" xr:uid="{00000000-0005-0000-0000-00005C9B0000}"/>
    <cellStyle name="Heading 2 2 3 2 2 2 2 2 2 2 2 2 2" xfId="40183" xr:uid="{00000000-0005-0000-0000-00005D9B0000}"/>
    <cellStyle name="Heading 2 2 3 2 2 2 2 2 2 2 2 2 3" xfId="40184" xr:uid="{00000000-0005-0000-0000-00005E9B0000}"/>
    <cellStyle name="Heading 2 2 3 2 2 2 2 2 2 2 2 2 3 2" xfId="40185" xr:uid="{00000000-0005-0000-0000-00005F9B0000}"/>
    <cellStyle name="Heading 2 2 3 2 2 2 2 2 2 2 2 2 4" xfId="40186" xr:uid="{00000000-0005-0000-0000-0000609B0000}"/>
    <cellStyle name="Heading 2 2 3 2 2 2 2 2 2 2 2 3" xfId="40187" xr:uid="{00000000-0005-0000-0000-0000619B0000}"/>
    <cellStyle name="Heading 2 2 3 2 2 2 2 2 2 2 2 3 2" xfId="40188" xr:uid="{00000000-0005-0000-0000-0000629B0000}"/>
    <cellStyle name="Heading 2 2 3 2 2 2 2 2 2 2 2 3 2 2" xfId="40189" xr:uid="{00000000-0005-0000-0000-0000639B0000}"/>
    <cellStyle name="Heading 2 2 3 2 2 2 2 2 2 2 2 4" xfId="40190" xr:uid="{00000000-0005-0000-0000-0000649B0000}"/>
    <cellStyle name="Heading 2 2 3 2 2 2 2 2 2 2 2 5" xfId="40191" xr:uid="{00000000-0005-0000-0000-0000659B0000}"/>
    <cellStyle name="Heading 2 2 3 2 2 2 2 2 2 2 2 6" xfId="40192" xr:uid="{00000000-0005-0000-0000-0000669B0000}"/>
    <cellStyle name="Heading 2 2 3 2 2 2 2 2 2 2 2 7" xfId="40193" xr:uid="{00000000-0005-0000-0000-0000679B0000}"/>
    <cellStyle name="Heading 2 2 3 2 2 2 2 2 2 2 3" xfId="40194" xr:uid="{00000000-0005-0000-0000-0000689B0000}"/>
    <cellStyle name="Heading 2 2 3 2 2 2 2 2 2 2 3 2" xfId="40195" xr:uid="{00000000-0005-0000-0000-0000699B0000}"/>
    <cellStyle name="Heading 2 2 3 2 2 2 2 2 2 2 3 3" xfId="40196" xr:uid="{00000000-0005-0000-0000-00006A9B0000}"/>
    <cellStyle name="Heading 2 2 3 2 2 2 2 2 2 2 3 3 2" xfId="40197" xr:uid="{00000000-0005-0000-0000-00006B9B0000}"/>
    <cellStyle name="Heading 2 2 3 2 2 2 2 2 2 2 3 4" xfId="40198" xr:uid="{00000000-0005-0000-0000-00006C9B0000}"/>
    <cellStyle name="Heading 2 2 3 2 2 2 2 2 2 2 4" xfId="40199" xr:uid="{00000000-0005-0000-0000-00006D9B0000}"/>
    <cellStyle name="Heading 2 2 3 2 2 2 2 2 2 2 4 2" xfId="40200" xr:uid="{00000000-0005-0000-0000-00006E9B0000}"/>
    <cellStyle name="Heading 2 2 3 2 2 2 2 2 2 2 4 2 2" xfId="40201" xr:uid="{00000000-0005-0000-0000-00006F9B0000}"/>
    <cellStyle name="Heading 2 2 3 2 2 2 2 2 2 2 5" xfId="40202" xr:uid="{00000000-0005-0000-0000-0000709B0000}"/>
    <cellStyle name="Heading 2 2 3 2 2 2 2 2 2 2 6" xfId="40203" xr:uid="{00000000-0005-0000-0000-0000719B0000}"/>
    <cellStyle name="Heading 2 2 3 2 2 2 2 2 2 2 7" xfId="40204" xr:uid="{00000000-0005-0000-0000-0000729B0000}"/>
    <cellStyle name="Heading 2 2 3 2 2 2 2 2 2 2 8" xfId="40205" xr:uid="{00000000-0005-0000-0000-0000739B0000}"/>
    <cellStyle name="Heading 2 2 3 2 2 2 2 2 2 3" xfId="40206" xr:uid="{00000000-0005-0000-0000-0000749B0000}"/>
    <cellStyle name="Heading 2 2 3 2 2 2 2 2 2 3 2" xfId="40207" xr:uid="{00000000-0005-0000-0000-0000759B0000}"/>
    <cellStyle name="Heading 2 2 3 2 2 2 2 2 2 3 2 2" xfId="40208" xr:uid="{00000000-0005-0000-0000-0000769B0000}"/>
    <cellStyle name="Heading 2 2 3 2 2 2 2 2 2 3 2 3" xfId="40209" xr:uid="{00000000-0005-0000-0000-0000779B0000}"/>
    <cellStyle name="Heading 2 2 3 2 2 2 2 2 2 3 2 3 2" xfId="40210" xr:uid="{00000000-0005-0000-0000-0000789B0000}"/>
    <cellStyle name="Heading 2 2 3 2 2 2 2 2 2 3 2 4" xfId="40211" xr:uid="{00000000-0005-0000-0000-0000799B0000}"/>
    <cellStyle name="Heading 2 2 3 2 2 2 2 2 2 3 3" xfId="40212" xr:uid="{00000000-0005-0000-0000-00007A9B0000}"/>
    <cellStyle name="Heading 2 2 3 2 2 2 2 2 2 3 3 2" xfId="40213" xr:uid="{00000000-0005-0000-0000-00007B9B0000}"/>
    <cellStyle name="Heading 2 2 3 2 2 2 2 2 2 3 3 2 2" xfId="40214" xr:uid="{00000000-0005-0000-0000-00007C9B0000}"/>
    <cellStyle name="Heading 2 2 3 2 2 2 2 2 2 3 4" xfId="40215" xr:uid="{00000000-0005-0000-0000-00007D9B0000}"/>
    <cellStyle name="Heading 2 2 3 2 2 2 2 2 2 3 5" xfId="40216" xr:uid="{00000000-0005-0000-0000-00007E9B0000}"/>
    <cellStyle name="Heading 2 2 3 2 2 2 2 2 2 3 6" xfId="40217" xr:uid="{00000000-0005-0000-0000-00007F9B0000}"/>
    <cellStyle name="Heading 2 2 3 2 2 2 2 2 2 3 7" xfId="40218" xr:uid="{00000000-0005-0000-0000-0000809B0000}"/>
    <cellStyle name="Heading 2 2 3 2 2 2 2 2 2 4" xfId="40219" xr:uid="{00000000-0005-0000-0000-0000819B0000}"/>
    <cellStyle name="Heading 2 2 3 2 2 2 2 2 2 4 2" xfId="40220" xr:uid="{00000000-0005-0000-0000-0000829B0000}"/>
    <cellStyle name="Heading 2 2 3 2 2 2 2 2 2 4 3" xfId="40221" xr:uid="{00000000-0005-0000-0000-0000839B0000}"/>
    <cellStyle name="Heading 2 2 3 2 2 2 2 2 2 4 3 2" xfId="40222" xr:uid="{00000000-0005-0000-0000-0000849B0000}"/>
    <cellStyle name="Heading 2 2 3 2 2 2 2 2 2 5" xfId="40223" xr:uid="{00000000-0005-0000-0000-0000859B0000}"/>
    <cellStyle name="Heading 2 2 3 2 2 2 2 2 3" xfId="40224" xr:uid="{00000000-0005-0000-0000-0000869B0000}"/>
    <cellStyle name="Heading 2 2 3 2 2 2 2 2 3 2" xfId="40225" xr:uid="{00000000-0005-0000-0000-0000879B0000}"/>
    <cellStyle name="Heading 2 2 3 2 2 2 2 2 3 2 2" xfId="40226" xr:uid="{00000000-0005-0000-0000-0000889B0000}"/>
    <cellStyle name="Heading 2 2 3 2 2 2 2 2 3 2 2 2" xfId="40227" xr:uid="{00000000-0005-0000-0000-0000899B0000}"/>
    <cellStyle name="Heading 2 2 3 2 2 2 2 2 3 2 2 3" xfId="40228" xr:uid="{00000000-0005-0000-0000-00008A9B0000}"/>
    <cellStyle name="Heading 2 2 3 2 2 2 2 2 3 2 2 3 2" xfId="40229" xr:uid="{00000000-0005-0000-0000-00008B9B0000}"/>
    <cellStyle name="Heading 2 2 3 2 2 2 2 2 3 2 2 4" xfId="40230" xr:uid="{00000000-0005-0000-0000-00008C9B0000}"/>
    <cellStyle name="Heading 2 2 3 2 2 2 2 2 3 2 3" xfId="40231" xr:uid="{00000000-0005-0000-0000-00008D9B0000}"/>
    <cellStyle name="Heading 2 2 3 2 2 2 2 2 3 2 3 2" xfId="40232" xr:uid="{00000000-0005-0000-0000-00008E9B0000}"/>
    <cellStyle name="Heading 2 2 3 2 2 2 2 2 3 2 3 2 2" xfId="40233" xr:uid="{00000000-0005-0000-0000-00008F9B0000}"/>
    <cellStyle name="Heading 2 2 3 2 2 2 2 2 3 2 4" xfId="40234" xr:uid="{00000000-0005-0000-0000-0000909B0000}"/>
    <cellStyle name="Heading 2 2 3 2 2 2 2 2 3 2 5" xfId="40235" xr:uid="{00000000-0005-0000-0000-0000919B0000}"/>
    <cellStyle name="Heading 2 2 3 2 2 2 2 2 3 2 6" xfId="40236" xr:uid="{00000000-0005-0000-0000-0000929B0000}"/>
    <cellStyle name="Heading 2 2 3 2 2 2 2 2 3 2 7" xfId="40237" xr:uid="{00000000-0005-0000-0000-0000939B0000}"/>
    <cellStyle name="Heading 2 2 3 2 2 2 2 2 3 3" xfId="40238" xr:uid="{00000000-0005-0000-0000-0000949B0000}"/>
    <cellStyle name="Heading 2 2 3 2 2 2 2 2 3 3 2" xfId="40239" xr:uid="{00000000-0005-0000-0000-0000959B0000}"/>
    <cellStyle name="Heading 2 2 3 2 2 2 2 2 3 3 3" xfId="40240" xr:uid="{00000000-0005-0000-0000-0000969B0000}"/>
    <cellStyle name="Heading 2 2 3 2 2 2 2 2 3 3 3 2" xfId="40241" xr:uid="{00000000-0005-0000-0000-0000979B0000}"/>
    <cellStyle name="Heading 2 2 3 2 2 2 2 2 3 3 4" xfId="40242" xr:uid="{00000000-0005-0000-0000-0000989B0000}"/>
    <cellStyle name="Heading 2 2 3 2 2 2 2 2 3 4" xfId="40243" xr:uid="{00000000-0005-0000-0000-0000999B0000}"/>
    <cellStyle name="Heading 2 2 3 2 2 2 2 2 3 4 2" xfId="40244" xr:uid="{00000000-0005-0000-0000-00009A9B0000}"/>
    <cellStyle name="Heading 2 2 3 2 2 2 2 2 3 4 2 2" xfId="40245" xr:uid="{00000000-0005-0000-0000-00009B9B0000}"/>
    <cellStyle name="Heading 2 2 3 2 2 2 2 2 3 5" xfId="40246" xr:uid="{00000000-0005-0000-0000-00009C9B0000}"/>
    <cellStyle name="Heading 2 2 3 2 2 2 2 2 3 6" xfId="40247" xr:uid="{00000000-0005-0000-0000-00009D9B0000}"/>
    <cellStyle name="Heading 2 2 3 2 2 2 2 2 3 7" xfId="40248" xr:uid="{00000000-0005-0000-0000-00009E9B0000}"/>
    <cellStyle name="Heading 2 2 3 2 2 2 2 2 3 8" xfId="40249" xr:uid="{00000000-0005-0000-0000-00009F9B0000}"/>
    <cellStyle name="Heading 2 2 3 2 2 2 2 2 4" xfId="40250" xr:uid="{00000000-0005-0000-0000-0000A09B0000}"/>
    <cellStyle name="Heading 2 2 3 2 2 2 2 2 4 2" xfId="40251" xr:uid="{00000000-0005-0000-0000-0000A19B0000}"/>
    <cellStyle name="Heading 2 2 3 2 2 2 2 2 4 2 2" xfId="40252" xr:uid="{00000000-0005-0000-0000-0000A29B0000}"/>
    <cellStyle name="Heading 2 2 3 2 2 2 2 2 4 2 3" xfId="40253" xr:uid="{00000000-0005-0000-0000-0000A39B0000}"/>
    <cellStyle name="Heading 2 2 3 2 2 2 2 2 4 2 3 2" xfId="40254" xr:uid="{00000000-0005-0000-0000-0000A49B0000}"/>
    <cellStyle name="Heading 2 2 3 2 2 2 2 2 4 2 4" xfId="40255" xr:uid="{00000000-0005-0000-0000-0000A59B0000}"/>
    <cellStyle name="Heading 2 2 3 2 2 2 2 2 4 3" xfId="40256" xr:uid="{00000000-0005-0000-0000-0000A69B0000}"/>
    <cellStyle name="Heading 2 2 3 2 2 2 2 2 4 3 2" xfId="40257" xr:uid="{00000000-0005-0000-0000-0000A79B0000}"/>
    <cellStyle name="Heading 2 2 3 2 2 2 2 2 4 3 2 2" xfId="40258" xr:uid="{00000000-0005-0000-0000-0000A89B0000}"/>
    <cellStyle name="Heading 2 2 3 2 2 2 2 2 4 4" xfId="40259" xr:uid="{00000000-0005-0000-0000-0000A99B0000}"/>
    <cellStyle name="Heading 2 2 3 2 2 2 2 2 4 5" xfId="40260" xr:uid="{00000000-0005-0000-0000-0000AA9B0000}"/>
    <cellStyle name="Heading 2 2 3 2 2 2 2 2 4 6" xfId="40261" xr:uid="{00000000-0005-0000-0000-0000AB9B0000}"/>
    <cellStyle name="Heading 2 2 3 2 2 2 2 2 4 7" xfId="40262" xr:uid="{00000000-0005-0000-0000-0000AC9B0000}"/>
    <cellStyle name="Heading 2 2 3 2 2 2 2 2 5" xfId="40263" xr:uid="{00000000-0005-0000-0000-0000AD9B0000}"/>
    <cellStyle name="Heading 2 2 3 2 2 2 2 2 5 2" xfId="40264" xr:uid="{00000000-0005-0000-0000-0000AE9B0000}"/>
    <cellStyle name="Heading 2 2 3 2 2 2 2 2 5 3" xfId="40265" xr:uid="{00000000-0005-0000-0000-0000AF9B0000}"/>
    <cellStyle name="Heading 2 2 3 2 2 2 2 2 5 3 2" xfId="40266" xr:uid="{00000000-0005-0000-0000-0000B09B0000}"/>
    <cellStyle name="Heading 2 2 3 2 2 2 2 2 6" xfId="40267" xr:uid="{00000000-0005-0000-0000-0000B19B0000}"/>
    <cellStyle name="Heading 2 2 3 2 2 2 2 2 7" xfId="40268" xr:uid="{00000000-0005-0000-0000-0000B29B0000}"/>
    <cellStyle name="Heading 2 2 3 2 2 2 2 2 8" xfId="40269" xr:uid="{00000000-0005-0000-0000-0000B39B0000}"/>
    <cellStyle name="Heading 2 2 3 2 2 2 2 2 9" xfId="40270" xr:uid="{00000000-0005-0000-0000-0000B49B0000}"/>
    <cellStyle name="Heading 2 2 3 2 2 2 2 3" xfId="40271" xr:uid="{00000000-0005-0000-0000-0000B59B0000}"/>
    <cellStyle name="Heading 2 2 3 2 2 2 2 3 2" xfId="40272" xr:uid="{00000000-0005-0000-0000-0000B69B0000}"/>
    <cellStyle name="Heading 2 2 3 2 2 2 2 3 2 2" xfId="40273" xr:uid="{00000000-0005-0000-0000-0000B79B0000}"/>
    <cellStyle name="Heading 2 2 3 2 2 2 2 3 2 2 2" xfId="40274" xr:uid="{00000000-0005-0000-0000-0000B89B0000}"/>
    <cellStyle name="Heading 2 2 3 2 2 2 2 3 2 2 2 2" xfId="40275" xr:uid="{00000000-0005-0000-0000-0000B99B0000}"/>
    <cellStyle name="Heading 2 2 3 2 2 2 2 3 2 2 2 3" xfId="40276" xr:uid="{00000000-0005-0000-0000-0000BA9B0000}"/>
    <cellStyle name="Heading 2 2 3 2 2 2 2 3 2 2 2 3 2" xfId="40277" xr:uid="{00000000-0005-0000-0000-0000BB9B0000}"/>
    <cellStyle name="Heading 2 2 3 2 2 2 2 3 2 2 2 4" xfId="40278" xr:uid="{00000000-0005-0000-0000-0000BC9B0000}"/>
    <cellStyle name="Heading 2 2 3 2 2 2 2 3 2 2 3" xfId="40279" xr:uid="{00000000-0005-0000-0000-0000BD9B0000}"/>
    <cellStyle name="Heading 2 2 3 2 2 2 2 3 2 2 3 2" xfId="40280" xr:uid="{00000000-0005-0000-0000-0000BE9B0000}"/>
    <cellStyle name="Heading 2 2 3 2 2 2 2 3 2 2 3 2 2" xfId="40281" xr:uid="{00000000-0005-0000-0000-0000BF9B0000}"/>
    <cellStyle name="Heading 2 2 3 2 2 2 2 3 2 2 4" xfId="40282" xr:uid="{00000000-0005-0000-0000-0000C09B0000}"/>
    <cellStyle name="Heading 2 2 3 2 2 2 2 3 2 2 5" xfId="40283" xr:uid="{00000000-0005-0000-0000-0000C19B0000}"/>
    <cellStyle name="Heading 2 2 3 2 2 2 2 3 2 2 6" xfId="40284" xr:uid="{00000000-0005-0000-0000-0000C29B0000}"/>
    <cellStyle name="Heading 2 2 3 2 2 2 2 3 2 2 7" xfId="40285" xr:uid="{00000000-0005-0000-0000-0000C39B0000}"/>
    <cellStyle name="Heading 2 2 3 2 2 2 2 3 2 3" xfId="40286" xr:uid="{00000000-0005-0000-0000-0000C49B0000}"/>
    <cellStyle name="Heading 2 2 3 2 2 2 2 3 2 3 2" xfId="40287" xr:uid="{00000000-0005-0000-0000-0000C59B0000}"/>
    <cellStyle name="Heading 2 2 3 2 2 2 2 3 2 3 3" xfId="40288" xr:uid="{00000000-0005-0000-0000-0000C69B0000}"/>
    <cellStyle name="Heading 2 2 3 2 2 2 2 3 2 3 3 2" xfId="40289" xr:uid="{00000000-0005-0000-0000-0000C79B0000}"/>
    <cellStyle name="Heading 2 2 3 2 2 2 2 3 2 3 4" xfId="40290" xr:uid="{00000000-0005-0000-0000-0000C89B0000}"/>
    <cellStyle name="Heading 2 2 3 2 2 2 2 3 2 4" xfId="40291" xr:uid="{00000000-0005-0000-0000-0000C99B0000}"/>
    <cellStyle name="Heading 2 2 3 2 2 2 2 3 2 4 2" xfId="40292" xr:uid="{00000000-0005-0000-0000-0000CA9B0000}"/>
    <cellStyle name="Heading 2 2 3 2 2 2 2 3 2 4 2 2" xfId="40293" xr:uid="{00000000-0005-0000-0000-0000CB9B0000}"/>
    <cellStyle name="Heading 2 2 3 2 2 2 2 3 2 5" xfId="40294" xr:uid="{00000000-0005-0000-0000-0000CC9B0000}"/>
    <cellStyle name="Heading 2 2 3 2 2 2 2 3 2 6" xfId="40295" xr:uid="{00000000-0005-0000-0000-0000CD9B0000}"/>
    <cellStyle name="Heading 2 2 3 2 2 2 2 3 2 7" xfId="40296" xr:uid="{00000000-0005-0000-0000-0000CE9B0000}"/>
    <cellStyle name="Heading 2 2 3 2 2 2 2 3 2 8" xfId="40297" xr:uid="{00000000-0005-0000-0000-0000CF9B0000}"/>
    <cellStyle name="Heading 2 2 3 2 2 2 2 3 3" xfId="40298" xr:uid="{00000000-0005-0000-0000-0000D09B0000}"/>
    <cellStyle name="Heading 2 2 3 2 2 2 2 3 3 2" xfId="40299" xr:uid="{00000000-0005-0000-0000-0000D19B0000}"/>
    <cellStyle name="Heading 2 2 3 2 2 2 2 3 3 2 2" xfId="40300" xr:uid="{00000000-0005-0000-0000-0000D29B0000}"/>
    <cellStyle name="Heading 2 2 3 2 2 2 2 3 3 2 3" xfId="40301" xr:uid="{00000000-0005-0000-0000-0000D39B0000}"/>
    <cellStyle name="Heading 2 2 3 2 2 2 2 3 3 2 3 2" xfId="40302" xr:uid="{00000000-0005-0000-0000-0000D49B0000}"/>
    <cellStyle name="Heading 2 2 3 2 2 2 2 3 3 2 4" xfId="40303" xr:uid="{00000000-0005-0000-0000-0000D59B0000}"/>
    <cellStyle name="Heading 2 2 3 2 2 2 2 3 3 3" xfId="40304" xr:uid="{00000000-0005-0000-0000-0000D69B0000}"/>
    <cellStyle name="Heading 2 2 3 2 2 2 2 3 3 3 2" xfId="40305" xr:uid="{00000000-0005-0000-0000-0000D79B0000}"/>
    <cellStyle name="Heading 2 2 3 2 2 2 2 3 3 3 2 2" xfId="40306" xr:uid="{00000000-0005-0000-0000-0000D89B0000}"/>
    <cellStyle name="Heading 2 2 3 2 2 2 2 3 3 4" xfId="40307" xr:uid="{00000000-0005-0000-0000-0000D99B0000}"/>
    <cellStyle name="Heading 2 2 3 2 2 2 2 3 3 5" xfId="40308" xr:uid="{00000000-0005-0000-0000-0000DA9B0000}"/>
    <cellStyle name="Heading 2 2 3 2 2 2 2 3 3 6" xfId="40309" xr:uid="{00000000-0005-0000-0000-0000DB9B0000}"/>
    <cellStyle name="Heading 2 2 3 2 2 2 2 3 3 7" xfId="40310" xr:uid="{00000000-0005-0000-0000-0000DC9B0000}"/>
    <cellStyle name="Heading 2 2 3 2 2 2 2 3 4" xfId="40311" xr:uid="{00000000-0005-0000-0000-0000DD9B0000}"/>
    <cellStyle name="Heading 2 2 3 2 2 2 2 3 4 2" xfId="40312" xr:uid="{00000000-0005-0000-0000-0000DE9B0000}"/>
    <cellStyle name="Heading 2 2 3 2 2 2 2 3 4 3" xfId="40313" xr:uid="{00000000-0005-0000-0000-0000DF9B0000}"/>
    <cellStyle name="Heading 2 2 3 2 2 2 2 3 4 3 2" xfId="40314" xr:uid="{00000000-0005-0000-0000-0000E09B0000}"/>
    <cellStyle name="Heading 2 2 3 2 2 2 2 3 5" xfId="40315" xr:uid="{00000000-0005-0000-0000-0000E19B0000}"/>
    <cellStyle name="Heading 2 2 3 2 2 2 2 4" xfId="40316" xr:uid="{00000000-0005-0000-0000-0000E29B0000}"/>
    <cellStyle name="Heading 2 2 3 2 2 2 2 4 2" xfId="40317" xr:uid="{00000000-0005-0000-0000-0000E39B0000}"/>
    <cellStyle name="Heading 2 2 3 2 2 2 2 4 2 2" xfId="40318" xr:uid="{00000000-0005-0000-0000-0000E49B0000}"/>
    <cellStyle name="Heading 2 2 3 2 2 2 2 4 2 2 2" xfId="40319" xr:uid="{00000000-0005-0000-0000-0000E59B0000}"/>
    <cellStyle name="Heading 2 2 3 2 2 2 2 4 2 2 2 2" xfId="40320" xr:uid="{00000000-0005-0000-0000-0000E69B0000}"/>
    <cellStyle name="Heading 2 2 3 2 2 2 2 4 2 2 2 2 2" xfId="40321" xr:uid="{00000000-0005-0000-0000-0000E79B0000}"/>
    <cellStyle name="Heading 2 2 3 2 2 2 2 4 2 2 2 2 3" xfId="40322" xr:uid="{00000000-0005-0000-0000-0000E89B0000}"/>
    <cellStyle name="Heading 2 2 3 2 2 2 2 4 2 2 2 2 3 2" xfId="40323" xr:uid="{00000000-0005-0000-0000-0000E99B0000}"/>
    <cellStyle name="Heading 2 2 3 2 2 2 2 4 2 2 2 2 4" xfId="40324" xr:uid="{00000000-0005-0000-0000-0000EA9B0000}"/>
    <cellStyle name="Heading 2 2 3 2 2 2 2 4 2 2 2 3" xfId="40325" xr:uid="{00000000-0005-0000-0000-0000EB9B0000}"/>
    <cellStyle name="Heading 2 2 3 2 2 2 2 4 2 2 2 3 2" xfId="40326" xr:uid="{00000000-0005-0000-0000-0000EC9B0000}"/>
    <cellStyle name="Heading 2 2 3 2 2 2 2 4 2 2 2 3 2 2" xfId="40327" xr:uid="{00000000-0005-0000-0000-0000ED9B0000}"/>
    <cellStyle name="Heading 2 2 3 2 2 2 2 4 2 2 2 4" xfId="40328" xr:uid="{00000000-0005-0000-0000-0000EE9B0000}"/>
    <cellStyle name="Heading 2 2 3 2 2 2 2 4 2 2 2 5" xfId="40329" xr:uid="{00000000-0005-0000-0000-0000EF9B0000}"/>
    <cellStyle name="Heading 2 2 3 2 2 2 2 4 2 2 2 6" xfId="40330" xr:uid="{00000000-0005-0000-0000-0000F09B0000}"/>
    <cellStyle name="Heading 2 2 3 2 2 2 2 4 2 2 2 7" xfId="40331" xr:uid="{00000000-0005-0000-0000-0000F19B0000}"/>
    <cellStyle name="Heading 2 2 3 2 2 2 2 4 2 2 3" xfId="40332" xr:uid="{00000000-0005-0000-0000-0000F29B0000}"/>
    <cellStyle name="Heading 2 2 3 2 2 2 2 4 2 2 3 2" xfId="40333" xr:uid="{00000000-0005-0000-0000-0000F39B0000}"/>
    <cellStyle name="Heading 2 2 3 2 2 2 2 4 2 2 3 3" xfId="40334" xr:uid="{00000000-0005-0000-0000-0000F49B0000}"/>
    <cellStyle name="Heading 2 2 3 2 2 2 2 4 2 2 3 3 2" xfId="40335" xr:uid="{00000000-0005-0000-0000-0000F59B0000}"/>
    <cellStyle name="Heading 2 2 3 2 2 2 2 4 2 2 3 4" xfId="40336" xr:uid="{00000000-0005-0000-0000-0000F69B0000}"/>
    <cellStyle name="Heading 2 2 3 2 2 2 2 4 2 2 4" xfId="40337" xr:uid="{00000000-0005-0000-0000-0000F79B0000}"/>
    <cellStyle name="Heading 2 2 3 2 2 2 2 4 2 2 4 2" xfId="40338" xr:uid="{00000000-0005-0000-0000-0000F89B0000}"/>
    <cellStyle name="Heading 2 2 3 2 2 2 2 4 2 2 4 2 2" xfId="40339" xr:uid="{00000000-0005-0000-0000-0000F99B0000}"/>
    <cellStyle name="Heading 2 2 3 2 2 2 2 4 2 2 5" xfId="40340" xr:uid="{00000000-0005-0000-0000-0000FA9B0000}"/>
    <cellStyle name="Heading 2 2 3 2 2 2 2 4 2 2 6" xfId="40341" xr:uid="{00000000-0005-0000-0000-0000FB9B0000}"/>
    <cellStyle name="Heading 2 2 3 2 2 2 2 4 2 2 7" xfId="40342" xr:uid="{00000000-0005-0000-0000-0000FC9B0000}"/>
    <cellStyle name="Heading 2 2 3 2 2 2 2 4 2 2 8" xfId="40343" xr:uid="{00000000-0005-0000-0000-0000FD9B0000}"/>
    <cellStyle name="Heading 2 2 3 2 2 2 2 4 2 3" xfId="40344" xr:uid="{00000000-0005-0000-0000-0000FE9B0000}"/>
    <cellStyle name="Heading 2 2 3 2 2 2 2 4 2 3 2" xfId="40345" xr:uid="{00000000-0005-0000-0000-0000FF9B0000}"/>
    <cellStyle name="Heading 2 2 3 2 2 2 2 4 2 3 2 2" xfId="40346" xr:uid="{00000000-0005-0000-0000-0000009C0000}"/>
    <cellStyle name="Heading 2 2 3 2 2 2 2 4 2 3 2 3" xfId="40347" xr:uid="{00000000-0005-0000-0000-0000019C0000}"/>
    <cellStyle name="Heading 2 2 3 2 2 2 2 4 2 3 2 3 2" xfId="40348" xr:uid="{00000000-0005-0000-0000-0000029C0000}"/>
    <cellStyle name="Heading 2 2 3 2 2 2 2 4 2 3 2 4" xfId="40349" xr:uid="{00000000-0005-0000-0000-0000039C0000}"/>
    <cellStyle name="Heading 2 2 3 2 2 2 2 4 2 3 3" xfId="40350" xr:uid="{00000000-0005-0000-0000-0000049C0000}"/>
    <cellStyle name="Heading 2 2 3 2 2 2 2 4 2 3 3 2" xfId="40351" xr:uid="{00000000-0005-0000-0000-0000059C0000}"/>
    <cellStyle name="Heading 2 2 3 2 2 2 2 4 2 3 3 2 2" xfId="40352" xr:uid="{00000000-0005-0000-0000-0000069C0000}"/>
    <cellStyle name="Heading 2 2 3 2 2 2 2 4 2 3 4" xfId="40353" xr:uid="{00000000-0005-0000-0000-0000079C0000}"/>
    <cellStyle name="Heading 2 2 3 2 2 2 2 4 2 3 5" xfId="40354" xr:uid="{00000000-0005-0000-0000-0000089C0000}"/>
    <cellStyle name="Heading 2 2 3 2 2 2 2 4 2 3 6" xfId="40355" xr:uid="{00000000-0005-0000-0000-0000099C0000}"/>
    <cellStyle name="Heading 2 2 3 2 2 2 2 4 2 3 7" xfId="40356" xr:uid="{00000000-0005-0000-0000-00000A9C0000}"/>
    <cellStyle name="Heading 2 2 3 2 2 2 2 4 2 4" xfId="40357" xr:uid="{00000000-0005-0000-0000-00000B9C0000}"/>
    <cellStyle name="Heading 2 2 3 2 2 2 2 4 2 4 2" xfId="40358" xr:uid="{00000000-0005-0000-0000-00000C9C0000}"/>
    <cellStyle name="Heading 2 2 3 2 2 2 2 4 2 4 3" xfId="40359" xr:uid="{00000000-0005-0000-0000-00000D9C0000}"/>
    <cellStyle name="Heading 2 2 3 2 2 2 2 4 2 4 3 2" xfId="40360" xr:uid="{00000000-0005-0000-0000-00000E9C0000}"/>
    <cellStyle name="Heading 2 2 3 2 2 2 2 4 2 5" xfId="40361" xr:uid="{00000000-0005-0000-0000-00000F9C0000}"/>
    <cellStyle name="Heading 2 2 3 2 2 2 2 4 3" xfId="40362" xr:uid="{00000000-0005-0000-0000-0000109C0000}"/>
    <cellStyle name="Heading 2 2 3 2 2 2 2 4 3 2" xfId="40363" xr:uid="{00000000-0005-0000-0000-0000119C0000}"/>
    <cellStyle name="Heading 2 2 3 2 2 2 2 4 3 2 2" xfId="40364" xr:uid="{00000000-0005-0000-0000-0000129C0000}"/>
    <cellStyle name="Heading 2 2 3 2 2 2 2 4 3 2 2 2" xfId="40365" xr:uid="{00000000-0005-0000-0000-0000139C0000}"/>
    <cellStyle name="Heading 2 2 3 2 2 2 2 4 3 2 2 3" xfId="40366" xr:uid="{00000000-0005-0000-0000-0000149C0000}"/>
    <cellStyle name="Heading 2 2 3 2 2 2 2 4 3 2 2 3 2" xfId="40367" xr:uid="{00000000-0005-0000-0000-0000159C0000}"/>
    <cellStyle name="Heading 2 2 3 2 2 2 2 4 3 2 2 4" xfId="40368" xr:uid="{00000000-0005-0000-0000-0000169C0000}"/>
    <cellStyle name="Heading 2 2 3 2 2 2 2 4 3 2 3" xfId="40369" xr:uid="{00000000-0005-0000-0000-0000179C0000}"/>
    <cellStyle name="Heading 2 2 3 2 2 2 2 4 3 2 3 2" xfId="40370" xr:uid="{00000000-0005-0000-0000-0000189C0000}"/>
    <cellStyle name="Heading 2 2 3 2 2 2 2 4 3 2 3 2 2" xfId="40371" xr:uid="{00000000-0005-0000-0000-0000199C0000}"/>
    <cellStyle name="Heading 2 2 3 2 2 2 2 4 3 2 4" xfId="40372" xr:uid="{00000000-0005-0000-0000-00001A9C0000}"/>
    <cellStyle name="Heading 2 2 3 2 2 2 2 4 3 2 5" xfId="40373" xr:uid="{00000000-0005-0000-0000-00001B9C0000}"/>
    <cellStyle name="Heading 2 2 3 2 2 2 2 4 3 2 6" xfId="40374" xr:uid="{00000000-0005-0000-0000-00001C9C0000}"/>
    <cellStyle name="Heading 2 2 3 2 2 2 2 4 3 2 7" xfId="40375" xr:uid="{00000000-0005-0000-0000-00001D9C0000}"/>
    <cellStyle name="Heading 2 2 3 2 2 2 2 4 3 3" xfId="40376" xr:uid="{00000000-0005-0000-0000-00001E9C0000}"/>
    <cellStyle name="Heading 2 2 3 2 2 2 2 4 3 3 2" xfId="40377" xr:uid="{00000000-0005-0000-0000-00001F9C0000}"/>
    <cellStyle name="Heading 2 2 3 2 2 2 2 4 3 3 3" xfId="40378" xr:uid="{00000000-0005-0000-0000-0000209C0000}"/>
    <cellStyle name="Heading 2 2 3 2 2 2 2 4 3 3 3 2" xfId="40379" xr:uid="{00000000-0005-0000-0000-0000219C0000}"/>
    <cellStyle name="Heading 2 2 3 2 2 2 2 4 3 3 4" xfId="40380" xr:uid="{00000000-0005-0000-0000-0000229C0000}"/>
    <cellStyle name="Heading 2 2 3 2 2 2 2 4 3 4" xfId="40381" xr:uid="{00000000-0005-0000-0000-0000239C0000}"/>
    <cellStyle name="Heading 2 2 3 2 2 2 2 4 3 4 2" xfId="40382" xr:uid="{00000000-0005-0000-0000-0000249C0000}"/>
    <cellStyle name="Heading 2 2 3 2 2 2 2 4 3 4 2 2" xfId="40383" xr:uid="{00000000-0005-0000-0000-0000259C0000}"/>
    <cellStyle name="Heading 2 2 3 2 2 2 2 4 3 5" xfId="40384" xr:uid="{00000000-0005-0000-0000-0000269C0000}"/>
    <cellStyle name="Heading 2 2 3 2 2 2 2 4 3 6" xfId="40385" xr:uid="{00000000-0005-0000-0000-0000279C0000}"/>
    <cellStyle name="Heading 2 2 3 2 2 2 2 4 3 7" xfId="40386" xr:uid="{00000000-0005-0000-0000-0000289C0000}"/>
    <cellStyle name="Heading 2 2 3 2 2 2 2 4 3 8" xfId="40387" xr:uid="{00000000-0005-0000-0000-0000299C0000}"/>
    <cellStyle name="Heading 2 2 3 2 2 2 2 4 4" xfId="40388" xr:uid="{00000000-0005-0000-0000-00002A9C0000}"/>
    <cellStyle name="Heading 2 2 3 2 2 2 2 4 4 2" xfId="40389" xr:uid="{00000000-0005-0000-0000-00002B9C0000}"/>
    <cellStyle name="Heading 2 2 3 2 2 2 2 4 4 2 2" xfId="40390" xr:uid="{00000000-0005-0000-0000-00002C9C0000}"/>
    <cellStyle name="Heading 2 2 3 2 2 2 2 4 4 2 3" xfId="40391" xr:uid="{00000000-0005-0000-0000-00002D9C0000}"/>
    <cellStyle name="Heading 2 2 3 2 2 2 2 4 4 2 3 2" xfId="40392" xr:uid="{00000000-0005-0000-0000-00002E9C0000}"/>
    <cellStyle name="Heading 2 2 3 2 2 2 2 4 4 2 4" xfId="40393" xr:uid="{00000000-0005-0000-0000-00002F9C0000}"/>
    <cellStyle name="Heading 2 2 3 2 2 2 2 4 4 3" xfId="40394" xr:uid="{00000000-0005-0000-0000-0000309C0000}"/>
    <cellStyle name="Heading 2 2 3 2 2 2 2 4 4 3 2" xfId="40395" xr:uid="{00000000-0005-0000-0000-0000319C0000}"/>
    <cellStyle name="Heading 2 2 3 2 2 2 2 4 4 3 2 2" xfId="40396" xr:uid="{00000000-0005-0000-0000-0000329C0000}"/>
    <cellStyle name="Heading 2 2 3 2 2 2 2 4 4 4" xfId="40397" xr:uid="{00000000-0005-0000-0000-0000339C0000}"/>
    <cellStyle name="Heading 2 2 3 2 2 2 2 4 4 5" xfId="40398" xr:uid="{00000000-0005-0000-0000-0000349C0000}"/>
    <cellStyle name="Heading 2 2 3 2 2 2 2 4 4 6" xfId="40399" xr:uid="{00000000-0005-0000-0000-0000359C0000}"/>
    <cellStyle name="Heading 2 2 3 2 2 2 2 4 4 7" xfId="40400" xr:uid="{00000000-0005-0000-0000-0000369C0000}"/>
    <cellStyle name="Heading 2 2 3 2 2 2 2 4 5" xfId="40401" xr:uid="{00000000-0005-0000-0000-0000379C0000}"/>
    <cellStyle name="Heading 2 2 3 2 2 2 2 4 5 2" xfId="40402" xr:uid="{00000000-0005-0000-0000-0000389C0000}"/>
    <cellStyle name="Heading 2 2 3 2 2 2 2 4 5 3" xfId="40403" xr:uid="{00000000-0005-0000-0000-0000399C0000}"/>
    <cellStyle name="Heading 2 2 3 2 2 2 2 4 5 3 2" xfId="40404" xr:uid="{00000000-0005-0000-0000-00003A9C0000}"/>
    <cellStyle name="Heading 2 2 3 2 2 2 2 4 6" xfId="40405" xr:uid="{00000000-0005-0000-0000-00003B9C0000}"/>
    <cellStyle name="Heading 2 2 3 2 2 2 2 4 7" xfId="40406" xr:uid="{00000000-0005-0000-0000-00003C9C0000}"/>
    <cellStyle name="Heading 2 2 3 2 2 2 2 4 8" xfId="40407" xr:uid="{00000000-0005-0000-0000-00003D9C0000}"/>
    <cellStyle name="Heading 2 2 3 2 2 2 2 4 9" xfId="40408" xr:uid="{00000000-0005-0000-0000-00003E9C0000}"/>
    <cellStyle name="Heading 2 2 3 2 2 2 2 5" xfId="40409" xr:uid="{00000000-0005-0000-0000-00003F9C0000}"/>
    <cellStyle name="Heading 2 2 3 2 2 2 2 5 2" xfId="40410" xr:uid="{00000000-0005-0000-0000-0000409C0000}"/>
    <cellStyle name="Heading 2 2 3 2 2 2 2 5 2 2" xfId="40411" xr:uid="{00000000-0005-0000-0000-0000419C0000}"/>
    <cellStyle name="Heading 2 2 3 2 2 2 2 5 2 2 2" xfId="40412" xr:uid="{00000000-0005-0000-0000-0000429C0000}"/>
    <cellStyle name="Heading 2 2 3 2 2 2 2 5 2 2 3" xfId="40413" xr:uid="{00000000-0005-0000-0000-0000439C0000}"/>
    <cellStyle name="Heading 2 2 3 2 2 2 2 5 2 2 3 2" xfId="40414" xr:uid="{00000000-0005-0000-0000-0000449C0000}"/>
    <cellStyle name="Heading 2 2 3 2 2 2 2 5 2 2 4" xfId="40415" xr:uid="{00000000-0005-0000-0000-0000459C0000}"/>
    <cellStyle name="Heading 2 2 3 2 2 2 2 5 2 3" xfId="40416" xr:uid="{00000000-0005-0000-0000-0000469C0000}"/>
    <cellStyle name="Heading 2 2 3 2 2 2 2 5 2 3 2" xfId="40417" xr:uid="{00000000-0005-0000-0000-0000479C0000}"/>
    <cellStyle name="Heading 2 2 3 2 2 2 2 5 2 3 2 2" xfId="40418" xr:uid="{00000000-0005-0000-0000-0000489C0000}"/>
    <cellStyle name="Heading 2 2 3 2 2 2 2 5 2 4" xfId="40419" xr:uid="{00000000-0005-0000-0000-0000499C0000}"/>
    <cellStyle name="Heading 2 2 3 2 2 2 2 5 2 5" xfId="40420" xr:uid="{00000000-0005-0000-0000-00004A9C0000}"/>
    <cellStyle name="Heading 2 2 3 2 2 2 2 5 2 6" xfId="40421" xr:uid="{00000000-0005-0000-0000-00004B9C0000}"/>
    <cellStyle name="Heading 2 2 3 2 2 2 2 5 2 7" xfId="40422" xr:uid="{00000000-0005-0000-0000-00004C9C0000}"/>
    <cellStyle name="Heading 2 2 3 2 2 2 2 5 3" xfId="40423" xr:uid="{00000000-0005-0000-0000-00004D9C0000}"/>
    <cellStyle name="Heading 2 2 3 2 2 2 2 5 3 2" xfId="40424" xr:uid="{00000000-0005-0000-0000-00004E9C0000}"/>
    <cellStyle name="Heading 2 2 3 2 2 2 2 5 3 3" xfId="40425" xr:uid="{00000000-0005-0000-0000-00004F9C0000}"/>
    <cellStyle name="Heading 2 2 3 2 2 2 2 5 3 3 2" xfId="40426" xr:uid="{00000000-0005-0000-0000-0000509C0000}"/>
    <cellStyle name="Heading 2 2 3 2 2 2 2 5 3 4" xfId="40427" xr:uid="{00000000-0005-0000-0000-0000519C0000}"/>
    <cellStyle name="Heading 2 2 3 2 2 2 2 5 4" xfId="40428" xr:uid="{00000000-0005-0000-0000-0000529C0000}"/>
    <cellStyle name="Heading 2 2 3 2 2 2 2 5 4 2" xfId="40429" xr:uid="{00000000-0005-0000-0000-0000539C0000}"/>
    <cellStyle name="Heading 2 2 3 2 2 2 2 5 4 2 2" xfId="40430" xr:uid="{00000000-0005-0000-0000-0000549C0000}"/>
    <cellStyle name="Heading 2 2 3 2 2 2 2 5 5" xfId="40431" xr:uid="{00000000-0005-0000-0000-0000559C0000}"/>
    <cellStyle name="Heading 2 2 3 2 2 2 2 5 6" xfId="40432" xr:uid="{00000000-0005-0000-0000-0000569C0000}"/>
    <cellStyle name="Heading 2 2 3 2 2 2 2 5 7" xfId="40433" xr:uid="{00000000-0005-0000-0000-0000579C0000}"/>
    <cellStyle name="Heading 2 2 3 2 2 2 2 5 8" xfId="40434" xr:uid="{00000000-0005-0000-0000-0000589C0000}"/>
    <cellStyle name="Heading 2 2 3 2 2 2 2 6" xfId="40435" xr:uid="{00000000-0005-0000-0000-0000599C0000}"/>
    <cellStyle name="Heading 2 2 3 2 2 2 2 6 2" xfId="40436" xr:uid="{00000000-0005-0000-0000-00005A9C0000}"/>
    <cellStyle name="Heading 2 2 3 2 2 2 2 6 2 2" xfId="40437" xr:uid="{00000000-0005-0000-0000-00005B9C0000}"/>
    <cellStyle name="Heading 2 2 3 2 2 2 2 6 2 3" xfId="40438" xr:uid="{00000000-0005-0000-0000-00005C9C0000}"/>
    <cellStyle name="Heading 2 2 3 2 2 2 2 6 2 3 2" xfId="40439" xr:uid="{00000000-0005-0000-0000-00005D9C0000}"/>
    <cellStyle name="Heading 2 2 3 2 2 2 2 6 2 4" xfId="40440" xr:uid="{00000000-0005-0000-0000-00005E9C0000}"/>
    <cellStyle name="Heading 2 2 3 2 2 2 2 6 3" xfId="40441" xr:uid="{00000000-0005-0000-0000-00005F9C0000}"/>
    <cellStyle name="Heading 2 2 3 2 2 2 2 6 3 2" xfId="40442" xr:uid="{00000000-0005-0000-0000-0000609C0000}"/>
    <cellStyle name="Heading 2 2 3 2 2 2 2 6 3 2 2" xfId="40443" xr:uid="{00000000-0005-0000-0000-0000619C0000}"/>
    <cellStyle name="Heading 2 2 3 2 2 2 2 6 4" xfId="40444" xr:uid="{00000000-0005-0000-0000-0000629C0000}"/>
    <cellStyle name="Heading 2 2 3 2 2 2 2 6 5" xfId="40445" xr:uid="{00000000-0005-0000-0000-0000639C0000}"/>
    <cellStyle name="Heading 2 2 3 2 2 2 2 6 6" xfId="40446" xr:uid="{00000000-0005-0000-0000-0000649C0000}"/>
    <cellStyle name="Heading 2 2 3 2 2 2 2 6 7" xfId="40447" xr:uid="{00000000-0005-0000-0000-0000659C0000}"/>
    <cellStyle name="Heading 2 2 3 2 2 2 2 7" xfId="40448" xr:uid="{00000000-0005-0000-0000-0000669C0000}"/>
    <cellStyle name="Heading 2 2 3 2 2 2 2 7 2" xfId="40449" xr:uid="{00000000-0005-0000-0000-0000679C0000}"/>
    <cellStyle name="Heading 2 2 3 2 2 2 2 7 3" xfId="40450" xr:uid="{00000000-0005-0000-0000-0000689C0000}"/>
    <cellStyle name="Heading 2 2 3 2 2 2 2 7 3 2" xfId="40451" xr:uid="{00000000-0005-0000-0000-0000699C0000}"/>
    <cellStyle name="Heading 2 2 3 2 2 2 2 8" xfId="40452" xr:uid="{00000000-0005-0000-0000-00006A9C0000}"/>
    <cellStyle name="Heading 2 2 3 2 2 2 2 9" xfId="40453" xr:uid="{00000000-0005-0000-0000-00006B9C0000}"/>
    <cellStyle name="Heading 2 2 3 2 2 2 3" xfId="40454" xr:uid="{00000000-0005-0000-0000-00006C9C0000}"/>
    <cellStyle name="Heading 2 2 3 2 2 2 3 2" xfId="40455" xr:uid="{00000000-0005-0000-0000-00006D9C0000}"/>
    <cellStyle name="Heading 2 2 3 2 2 2 3 2 2" xfId="40456" xr:uid="{00000000-0005-0000-0000-00006E9C0000}"/>
    <cellStyle name="Heading 2 2 3 2 2 2 3 2 2 2" xfId="40457" xr:uid="{00000000-0005-0000-0000-00006F9C0000}"/>
    <cellStyle name="Heading 2 2 3 2 2 2 3 2 2 2 2" xfId="40458" xr:uid="{00000000-0005-0000-0000-0000709C0000}"/>
    <cellStyle name="Heading 2 2 3 2 2 2 3 2 2 2 2 2" xfId="40459" xr:uid="{00000000-0005-0000-0000-0000719C0000}"/>
    <cellStyle name="Heading 2 2 3 2 2 2 3 2 2 2 2 3" xfId="40460" xr:uid="{00000000-0005-0000-0000-0000729C0000}"/>
    <cellStyle name="Heading 2 2 3 2 2 2 3 2 2 2 2 3 2" xfId="40461" xr:uid="{00000000-0005-0000-0000-0000739C0000}"/>
    <cellStyle name="Heading 2 2 3 2 2 2 3 2 2 2 2 4" xfId="40462" xr:uid="{00000000-0005-0000-0000-0000749C0000}"/>
    <cellStyle name="Heading 2 2 3 2 2 2 3 2 2 2 3" xfId="40463" xr:uid="{00000000-0005-0000-0000-0000759C0000}"/>
    <cellStyle name="Heading 2 2 3 2 2 2 3 2 2 2 3 2" xfId="40464" xr:uid="{00000000-0005-0000-0000-0000769C0000}"/>
    <cellStyle name="Heading 2 2 3 2 2 2 3 2 2 2 3 2 2" xfId="40465" xr:uid="{00000000-0005-0000-0000-0000779C0000}"/>
    <cellStyle name="Heading 2 2 3 2 2 2 3 2 2 2 4" xfId="40466" xr:uid="{00000000-0005-0000-0000-0000789C0000}"/>
    <cellStyle name="Heading 2 2 3 2 2 2 3 2 2 2 5" xfId="40467" xr:uid="{00000000-0005-0000-0000-0000799C0000}"/>
    <cellStyle name="Heading 2 2 3 2 2 2 3 2 2 2 6" xfId="40468" xr:uid="{00000000-0005-0000-0000-00007A9C0000}"/>
    <cellStyle name="Heading 2 2 3 2 2 2 3 2 2 2 7" xfId="40469" xr:uid="{00000000-0005-0000-0000-00007B9C0000}"/>
    <cellStyle name="Heading 2 2 3 2 2 2 3 2 2 3" xfId="40470" xr:uid="{00000000-0005-0000-0000-00007C9C0000}"/>
    <cellStyle name="Heading 2 2 3 2 2 2 3 2 2 3 2" xfId="40471" xr:uid="{00000000-0005-0000-0000-00007D9C0000}"/>
    <cellStyle name="Heading 2 2 3 2 2 2 3 2 2 3 3" xfId="40472" xr:uid="{00000000-0005-0000-0000-00007E9C0000}"/>
    <cellStyle name="Heading 2 2 3 2 2 2 3 2 2 3 3 2" xfId="40473" xr:uid="{00000000-0005-0000-0000-00007F9C0000}"/>
    <cellStyle name="Heading 2 2 3 2 2 2 3 2 2 3 4" xfId="40474" xr:uid="{00000000-0005-0000-0000-0000809C0000}"/>
    <cellStyle name="Heading 2 2 3 2 2 2 3 2 2 4" xfId="40475" xr:uid="{00000000-0005-0000-0000-0000819C0000}"/>
    <cellStyle name="Heading 2 2 3 2 2 2 3 2 2 4 2" xfId="40476" xr:uid="{00000000-0005-0000-0000-0000829C0000}"/>
    <cellStyle name="Heading 2 2 3 2 2 2 3 2 2 4 2 2" xfId="40477" xr:uid="{00000000-0005-0000-0000-0000839C0000}"/>
    <cellStyle name="Heading 2 2 3 2 2 2 3 2 2 5" xfId="40478" xr:uid="{00000000-0005-0000-0000-0000849C0000}"/>
    <cellStyle name="Heading 2 2 3 2 2 2 3 2 2 6" xfId="40479" xr:uid="{00000000-0005-0000-0000-0000859C0000}"/>
    <cellStyle name="Heading 2 2 3 2 2 2 3 2 2 7" xfId="40480" xr:uid="{00000000-0005-0000-0000-0000869C0000}"/>
    <cellStyle name="Heading 2 2 3 2 2 2 3 2 2 8" xfId="40481" xr:uid="{00000000-0005-0000-0000-0000879C0000}"/>
    <cellStyle name="Heading 2 2 3 2 2 2 3 2 3" xfId="40482" xr:uid="{00000000-0005-0000-0000-0000889C0000}"/>
    <cellStyle name="Heading 2 2 3 2 2 2 3 2 3 2" xfId="40483" xr:uid="{00000000-0005-0000-0000-0000899C0000}"/>
    <cellStyle name="Heading 2 2 3 2 2 2 3 2 3 2 2" xfId="40484" xr:uid="{00000000-0005-0000-0000-00008A9C0000}"/>
    <cellStyle name="Heading 2 2 3 2 2 2 3 2 3 2 3" xfId="40485" xr:uid="{00000000-0005-0000-0000-00008B9C0000}"/>
    <cellStyle name="Heading 2 2 3 2 2 2 3 2 3 2 3 2" xfId="40486" xr:uid="{00000000-0005-0000-0000-00008C9C0000}"/>
    <cellStyle name="Heading 2 2 3 2 2 2 3 2 3 2 4" xfId="40487" xr:uid="{00000000-0005-0000-0000-00008D9C0000}"/>
    <cellStyle name="Heading 2 2 3 2 2 2 3 2 3 3" xfId="40488" xr:uid="{00000000-0005-0000-0000-00008E9C0000}"/>
    <cellStyle name="Heading 2 2 3 2 2 2 3 2 3 3 2" xfId="40489" xr:uid="{00000000-0005-0000-0000-00008F9C0000}"/>
    <cellStyle name="Heading 2 2 3 2 2 2 3 2 3 3 2 2" xfId="40490" xr:uid="{00000000-0005-0000-0000-0000909C0000}"/>
    <cellStyle name="Heading 2 2 3 2 2 2 3 2 3 4" xfId="40491" xr:uid="{00000000-0005-0000-0000-0000919C0000}"/>
    <cellStyle name="Heading 2 2 3 2 2 2 3 2 3 5" xfId="40492" xr:uid="{00000000-0005-0000-0000-0000929C0000}"/>
    <cellStyle name="Heading 2 2 3 2 2 2 3 2 3 6" xfId="40493" xr:uid="{00000000-0005-0000-0000-0000939C0000}"/>
    <cellStyle name="Heading 2 2 3 2 2 2 3 2 3 7" xfId="40494" xr:uid="{00000000-0005-0000-0000-0000949C0000}"/>
    <cellStyle name="Heading 2 2 3 2 2 2 3 2 4" xfId="40495" xr:uid="{00000000-0005-0000-0000-0000959C0000}"/>
    <cellStyle name="Heading 2 2 3 2 2 2 3 2 4 2" xfId="40496" xr:uid="{00000000-0005-0000-0000-0000969C0000}"/>
    <cellStyle name="Heading 2 2 3 2 2 2 3 2 4 3" xfId="40497" xr:uid="{00000000-0005-0000-0000-0000979C0000}"/>
    <cellStyle name="Heading 2 2 3 2 2 2 3 2 4 3 2" xfId="40498" xr:uid="{00000000-0005-0000-0000-0000989C0000}"/>
    <cellStyle name="Heading 2 2 3 2 2 2 3 2 5" xfId="40499" xr:uid="{00000000-0005-0000-0000-0000999C0000}"/>
    <cellStyle name="Heading 2 2 3 2 2 2 3 3" xfId="40500" xr:uid="{00000000-0005-0000-0000-00009A9C0000}"/>
    <cellStyle name="Heading 2 2 3 2 2 2 3 3 2" xfId="40501" xr:uid="{00000000-0005-0000-0000-00009B9C0000}"/>
    <cellStyle name="Heading 2 2 3 2 2 2 3 3 2 2" xfId="40502" xr:uid="{00000000-0005-0000-0000-00009C9C0000}"/>
    <cellStyle name="Heading 2 2 3 2 2 2 3 3 2 2 2" xfId="40503" xr:uid="{00000000-0005-0000-0000-00009D9C0000}"/>
    <cellStyle name="Heading 2 2 3 2 2 2 3 3 2 2 3" xfId="40504" xr:uid="{00000000-0005-0000-0000-00009E9C0000}"/>
    <cellStyle name="Heading 2 2 3 2 2 2 3 3 2 2 3 2" xfId="40505" xr:uid="{00000000-0005-0000-0000-00009F9C0000}"/>
    <cellStyle name="Heading 2 2 3 2 2 2 3 3 2 2 4" xfId="40506" xr:uid="{00000000-0005-0000-0000-0000A09C0000}"/>
    <cellStyle name="Heading 2 2 3 2 2 2 3 3 2 3" xfId="40507" xr:uid="{00000000-0005-0000-0000-0000A19C0000}"/>
    <cellStyle name="Heading 2 2 3 2 2 2 3 3 2 3 2" xfId="40508" xr:uid="{00000000-0005-0000-0000-0000A29C0000}"/>
    <cellStyle name="Heading 2 2 3 2 2 2 3 3 2 3 2 2" xfId="40509" xr:uid="{00000000-0005-0000-0000-0000A39C0000}"/>
    <cellStyle name="Heading 2 2 3 2 2 2 3 3 2 4" xfId="40510" xr:uid="{00000000-0005-0000-0000-0000A49C0000}"/>
    <cellStyle name="Heading 2 2 3 2 2 2 3 3 2 5" xfId="40511" xr:uid="{00000000-0005-0000-0000-0000A59C0000}"/>
    <cellStyle name="Heading 2 2 3 2 2 2 3 3 2 6" xfId="40512" xr:uid="{00000000-0005-0000-0000-0000A69C0000}"/>
    <cellStyle name="Heading 2 2 3 2 2 2 3 3 2 7" xfId="40513" xr:uid="{00000000-0005-0000-0000-0000A79C0000}"/>
    <cellStyle name="Heading 2 2 3 2 2 2 3 3 3" xfId="40514" xr:uid="{00000000-0005-0000-0000-0000A89C0000}"/>
    <cellStyle name="Heading 2 2 3 2 2 2 3 3 3 2" xfId="40515" xr:uid="{00000000-0005-0000-0000-0000A99C0000}"/>
    <cellStyle name="Heading 2 2 3 2 2 2 3 3 3 3" xfId="40516" xr:uid="{00000000-0005-0000-0000-0000AA9C0000}"/>
    <cellStyle name="Heading 2 2 3 2 2 2 3 3 3 3 2" xfId="40517" xr:uid="{00000000-0005-0000-0000-0000AB9C0000}"/>
    <cellStyle name="Heading 2 2 3 2 2 2 3 3 3 4" xfId="40518" xr:uid="{00000000-0005-0000-0000-0000AC9C0000}"/>
    <cellStyle name="Heading 2 2 3 2 2 2 3 3 4" xfId="40519" xr:uid="{00000000-0005-0000-0000-0000AD9C0000}"/>
    <cellStyle name="Heading 2 2 3 2 2 2 3 3 4 2" xfId="40520" xr:uid="{00000000-0005-0000-0000-0000AE9C0000}"/>
    <cellStyle name="Heading 2 2 3 2 2 2 3 3 4 2 2" xfId="40521" xr:uid="{00000000-0005-0000-0000-0000AF9C0000}"/>
    <cellStyle name="Heading 2 2 3 2 2 2 3 3 5" xfId="40522" xr:uid="{00000000-0005-0000-0000-0000B09C0000}"/>
    <cellStyle name="Heading 2 2 3 2 2 2 3 3 6" xfId="40523" xr:uid="{00000000-0005-0000-0000-0000B19C0000}"/>
    <cellStyle name="Heading 2 2 3 2 2 2 3 3 7" xfId="40524" xr:uid="{00000000-0005-0000-0000-0000B29C0000}"/>
    <cellStyle name="Heading 2 2 3 2 2 2 3 3 8" xfId="40525" xr:uid="{00000000-0005-0000-0000-0000B39C0000}"/>
    <cellStyle name="Heading 2 2 3 2 2 2 3 4" xfId="40526" xr:uid="{00000000-0005-0000-0000-0000B49C0000}"/>
    <cellStyle name="Heading 2 2 3 2 2 2 3 4 2" xfId="40527" xr:uid="{00000000-0005-0000-0000-0000B59C0000}"/>
    <cellStyle name="Heading 2 2 3 2 2 2 3 4 2 2" xfId="40528" xr:uid="{00000000-0005-0000-0000-0000B69C0000}"/>
    <cellStyle name="Heading 2 2 3 2 2 2 3 4 2 3" xfId="40529" xr:uid="{00000000-0005-0000-0000-0000B79C0000}"/>
    <cellStyle name="Heading 2 2 3 2 2 2 3 4 2 3 2" xfId="40530" xr:uid="{00000000-0005-0000-0000-0000B89C0000}"/>
    <cellStyle name="Heading 2 2 3 2 2 2 3 4 2 4" xfId="40531" xr:uid="{00000000-0005-0000-0000-0000B99C0000}"/>
    <cellStyle name="Heading 2 2 3 2 2 2 3 4 3" xfId="40532" xr:uid="{00000000-0005-0000-0000-0000BA9C0000}"/>
    <cellStyle name="Heading 2 2 3 2 2 2 3 4 3 2" xfId="40533" xr:uid="{00000000-0005-0000-0000-0000BB9C0000}"/>
    <cellStyle name="Heading 2 2 3 2 2 2 3 4 3 2 2" xfId="40534" xr:uid="{00000000-0005-0000-0000-0000BC9C0000}"/>
    <cellStyle name="Heading 2 2 3 2 2 2 3 4 4" xfId="40535" xr:uid="{00000000-0005-0000-0000-0000BD9C0000}"/>
    <cellStyle name="Heading 2 2 3 2 2 2 3 4 5" xfId="40536" xr:uid="{00000000-0005-0000-0000-0000BE9C0000}"/>
    <cellStyle name="Heading 2 2 3 2 2 2 3 4 6" xfId="40537" xr:uid="{00000000-0005-0000-0000-0000BF9C0000}"/>
    <cellStyle name="Heading 2 2 3 2 2 2 3 4 7" xfId="40538" xr:uid="{00000000-0005-0000-0000-0000C09C0000}"/>
    <cellStyle name="Heading 2 2 3 2 2 2 3 5" xfId="40539" xr:uid="{00000000-0005-0000-0000-0000C19C0000}"/>
    <cellStyle name="Heading 2 2 3 2 2 2 3 5 2" xfId="40540" xr:uid="{00000000-0005-0000-0000-0000C29C0000}"/>
    <cellStyle name="Heading 2 2 3 2 2 2 3 5 3" xfId="40541" xr:uid="{00000000-0005-0000-0000-0000C39C0000}"/>
    <cellStyle name="Heading 2 2 3 2 2 2 3 5 3 2" xfId="40542" xr:uid="{00000000-0005-0000-0000-0000C49C0000}"/>
    <cellStyle name="Heading 2 2 3 2 2 2 3 6" xfId="40543" xr:uid="{00000000-0005-0000-0000-0000C59C0000}"/>
    <cellStyle name="Heading 2 2 3 2 2 2 3 7" xfId="40544" xr:uid="{00000000-0005-0000-0000-0000C69C0000}"/>
    <cellStyle name="Heading 2 2 3 2 2 2 3 8" xfId="40545" xr:uid="{00000000-0005-0000-0000-0000C79C0000}"/>
    <cellStyle name="Heading 2 2 3 2 2 2 3 9" xfId="40546" xr:uid="{00000000-0005-0000-0000-0000C89C0000}"/>
    <cellStyle name="Heading 2 2 3 2 2 2 4" xfId="40547" xr:uid="{00000000-0005-0000-0000-0000C99C0000}"/>
    <cellStyle name="Heading 2 2 3 2 2 2 4 2" xfId="40548" xr:uid="{00000000-0005-0000-0000-0000CA9C0000}"/>
    <cellStyle name="Heading 2 2 3 2 2 2 4 2 2" xfId="40549" xr:uid="{00000000-0005-0000-0000-0000CB9C0000}"/>
    <cellStyle name="Heading 2 2 3 2 2 2 4 2 2 2" xfId="40550" xr:uid="{00000000-0005-0000-0000-0000CC9C0000}"/>
    <cellStyle name="Heading 2 2 3 2 2 2 4 2 2 2 2" xfId="40551" xr:uid="{00000000-0005-0000-0000-0000CD9C0000}"/>
    <cellStyle name="Heading 2 2 3 2 2 2 4 2 2 2 2 2" xfId="40552" xr:uid="{00000000-0005-0000-0000-0000CE9C0000}"/>
    <cellStyle name="Heading 2 2 3 2 2 2 4 2 2 2 2 3" xfId="40553" xr:uid="{00000000-0005-0000-0000-0000CF9C0000}"/>
    <cellStyle name="Heading 2 2 3 2 2 2 4 2 2 2 2 3 2" xfId="40554" xr:uid="{00000000-0005-0000-0000-0000D09C0000}"/>
    <cellStyle name="Heading 2 2 3 2 2 2 4 2 2 2 2 4" xfId="40555" xr:uid="{00000000-0005-0000-0000-0000D19C0000}"/>
    <cellStyle name="Heading 2 2 3 2 2 2 4 2 2 2 3" xfId="40556" xr:uid="{00000000-0005-0000-0000-0000D29C0000}"/>
    <cellStyle name="Heading 2 2 3 2 2 2 4 2 2 2 3 2" xfId="40557" xr:uid="{00000000-0005-0000-0000-0000D39C0000}"/>
    <cellStyle name="Heading 2 2 3 2 2 2 4 2 2 2 3 2 2" xfId="40558" xr:uid="{00000000-0005-0000-0000-0000D49C0000}"/>
    <cellStyle name="Heading 2 2 3 2 2 2 4 2 2 2 4" xfId="40559" xr:uid="{00000000-0005-0000-0000-0000D59C0000}"/>
    <cellStyle name="Heading 2 2 3 2 2 2 4 2 2 2 5" xfId="40560" xr:uid="{00000000-0005-0000-0000-0000D69C0000}"/>
    <cellStyle name="Heading 2 2 3 2 2 2 4 2 2 2 6" xfId="40561" xr:uid="{00000000-0005-0000-0000-0000D79C0000}"/>
    <cellStyle name="Heading 2 2 3 2 2 2 4 2 2 2 7" xfId="40562" xr:uid="{00000000-0005-0000-0000-0000D89C0000}"/>
    <cellStyle name="Heading 2 2 3 2 2 2 4 2 2 3" xfId="40563" xr:uid="{00000000-0005-0000-0000-0000D99C0000}"/>
    <cellStyle name="Heading 2 2 3 2 2 2 4 2 2 3 2" xfId="40564" xr:uid="{00000000-0005-0000-0000-0000DA9C0000}"/>
    <cellStyle name="Heading 2 2 3 2 2 2 4 2 2 3 3" xfId="40565" xr:uid="{00000000-0005-0000-0000-0000DB9C0000}"/>
    <cellStyle name="Heading 2 2 3 2 2 2 4 2 2 3 3 2" xfId="40566" xr:uid="{00000000-0005-0000-0000-0000DC9C0000}"/>
    <cellStyle name="Heading 2 2 3 2 2 2 4 2 2 3 4" xfId="40567" xr:uid="{00000000-0005-0000-0000-0000DD9C0000}"/>
    <cellStyle name="Heading 2 2 3 2 2 2 4 2 2 4" xfId="40568" xr:uid="{00000000-0005-0000-0000-0000DE9C0000}"/>
    <cellStyle name="Heading 2 2 3 2 2 2 4 2 2 4 2" xfId="40569" xr:uid="{00000000-0005-0000-0000-0000DF9C0000}"/>
    <cellStyle name="Heading 2 2 3 2 2 2 4 2 2 4 2 2" xfId="40570" xr:uid="{00000000-0005-0000-0000-0000E09C0000}"/>
    <cellStyle name="Heading 2 2 3 2 2 2 4 2 2 5" xfId="40571" xr:uid="{00000000-0005-0000-0000-0000E19C0000}"/>
    <cellStyle name="Heading 2 2 3 2 2 2 4 2 2 6" xfId="40572" xr:uid="{00000000-0005-0000-0000-0000E29C0000}"/>
    <cellStyle name="Heading 2 2 3 2 2 2 4 2 2 7" xfId="40573" xr:uid="{00000000-0005-0000-0000-0000E39C0000}"/>
    <cellStyle name="Heading 2 2 3 2 2 2 4 2 2 8" xfId="40574" xr:uid="{00000000-0005-0000-0000-0000E49C0000}"/>
    <cellStyle name="Heading 2 2 3 2 2 2 4 2 3" xfId="40575" xr:uid="{00000000-0005-0000-0000-0000E59C0000}"/>
    <cellStyle name="Heading 2 2 3 2 2 2 4 2 3 2" xfId="40576" xr:uid="{00000000-0005-0000-0000-0000E69C0000}"/>
    <cellStyle name="Heading 2 2 3 2 2 2 4 2 3 2 2" xfId="40577" xr:uid="{00000000-0005-0000-0000-0000E79C0000}"/>
    <cellStyle name="Heading 2 2 3 2 2 2 4 2 3 2 3" xfId="40578" xr:uid="{00000000-0005-0000-0000-0000E89C0000}"/>
    <cellStyle name="Heading 2 2 3 2 2 2 4 2 3 2 3 2" xfId="40579" xr:uid="{00000000-0005-0000-0000-0000E99C0000}"/>
    <cellStyle name="Heading 2 2 3 2 2 2 4 2 3 2 4" xfId="40580" xr:uid="{00000000-0005-0000-0000-0000EA9C0000}"/>
    <cellStyle name="Heading 2 2 3 2 2 2 4 2 3 3" xfId="40581" xr:uid="{00000000-0005-0000-0000-0000EB9C0000}"/>
    <cellStyle name="Heading 2 2 3 2 2 2 4 2 3 3 2" xfId="40582" xr:uid="{00000000-0005-0000-0000-0000EC9C0000}"/>
    <cellStyle name="Heading 2 2 3 2 2 2 4 2 3 3 2 2" xfId="40583" xr:uid="{00000000-0005-0000-0000-0000ED9C0000}"/>
    <cellStyle name="Heading 2 2 3 2 2 2 4 2 3 4" xfId="40584" xr:uid="{00000000-0005-0000-0000-0000EE9C0000}"/>
    <cellStyle name="Heading 2 2 3 2 2 2 4 2 3 5" xfId="40585" xr:uid="{00000000-0005-0000-0000-0000EF9C0000}"/>
    <cellStyle name="Heading 2 2 3 2 2 2 4 2 3 6" xfId="40586" xr:uid="{00000000-0005-0000-0000-0000F09C0000}"/>
    <cellStyle name="Heading 2 2 3 2 2 2 4 2 3 7" xfId="40587" xr:uid="{00000000-0005-0000-0000-0000F19C0000}"/>
    <cellStyle name="Heading 2 2 3 2 2 2 4 2 4" xfId="40588" xr:uid="{00000000-0005-0000-0000-0000F29C0000}"/>
    <cellStyle name="Heading 2 2 3 2 2 2 4 2 4 2" xfId="40589" xr:uid="{00000000-0005-0000-0000-0000F39C0000}"/>
    <cellStyle name="Heading 2 2 3 2 2 2 4 2 4 3" xfId="40590" xr:uid="{00000000-0005-0000-0000-0000F49C0000}"/>
    <cellStyle name="Heading 2 2 3 2 2 2 4 2 4 3 2" xfId="40591" xr:uid="{00000000-0005-0000-0000-0000F59C0000}"/>
    <cellStyle name="Heading 2 2 3 2 2 2 4 2 5" xfId="40592" xr:uid="{00000000-0005-0000-0000-0000F69C0000}"/>
    <cellStyle name="Heading 2 2 3 2 2 2 4 3" xfId="40593" xr:uid="{00000000-0005-0000-0000-0000F79C0000}"/>
    <cellStyle name="Heading 2 2 3 2 2 2 4 3 2" xfId="40594" xr:uid="{00000000-0005-0000-0000-0000F89C0000}"/>
    <cellStyle name="Heading 2 2 3 2 2 2 4 3 2 2" xfId="40595" xr:uid="{00000000-0005-0000-0000-0000F99C0000}"/>
    <cellStyle name="Heading 2 2 3 2 2 2 4 3 2 2 2" xfId="40596" xr:uid="{00000000-0005-0000-0000-0000FA9C0000}"/>
    <cellStyle name="Heading 2 2 3 2 2 2 4 3 2 2 3" xfId="40597" xr:uid="{00000000-0005-0000-0000-0000FB9C0000}"/>
    <cellStyle name="Heading 2 2 3 2 2 2 4 3 2 2 3 2" xfId="40598" xr:uid="{00000000-0005-0000-0000-0000FC9C0000}"/>
    <cellStyle name="Heading 2 2 3 2 2 2 4 3 2 2 4" xfId="40599" xr:uid="{00000000-0005-0000-0000-0000FD9C0000}"/>
    <cellStyle name="Heading 2 2 3 2 2 2 4 3 2 3" xfId="40600" xr:uid="{00000000-0005-0000-0000-0000FE9C0000}"/>
    <cellStyle name="Heading 2 2 3 2 2 2 4 3 2 3 2" xfId="40601" xr:uid="{00000000-0005-0000-0000-0000FF9C0000}"/>
    <cellStyle name="Heading 2 2 3 2 2 2 4 3 2 3 2 2" xfId="40602" xr:uid="{00000000-0005-0000-0000-0000009D0000}"/>
    <cellStyle name="Heading 2 2 3 2 2 2 4 3 2 4" xfId="40603" xr:uid="{00000000-0005-0000-0000-0000019D0000}"/>
    <cellStyle name="Heading 2 2 3 2 2 2 4 3 2 5" xfId="40604" xr:uid="{00000000-0005-0000-0000-0000029D0000}"/>
    <cellStyle name="Heading 2 2 3 2 2 2 4 3 2 6" xfId="40605" xr:uid="{00000000-0005-0000-0000-0000039D0000}"/>
    <cellStyle name="Heading 2 2 3 2 2 2 4 3 2 7" xfId="40606" xr:uid="{00000000-0005-0000-0000-0000049D0000}"/>
    <cellStyle name="Heading 2 2 3 2 2 2 4 3 3" xfId="40607" xr:uid="{00000000-0005-0000-0000-0000059D0000}"/>
    <cellStyle name="Heading 2 2 3 2 2 2 4 3 3 2" xfId="40608" xr:uid="{00000000-0005-0000-0000-0000069D0000}"/>
    <cellStyle name="Heading 2 2 3 2 2 2 4 3 3 3" xfId="40609" xr:uid="{00000000-0005-0000-0000-0000079D0000}"/>
    <cellStyle name="Heading 2 2 3 2 2 2 4 3 3 3 2" xfId="40610" xr:uid="{00000000-0005-0000-0000-0000089D0000}"/>
    <cellStyle name="Heading 2 2 3 2 2 2 4 3 3 4" xfId="40611" xr:uid="{00000000-0005-0000-0000-0000099D0000}"/>
    <cellStyle name="Heading 2 2 3 2 2 2 4 3 4" xfId="40612" xr:uid="{00000000-0005-0000-0000-00000A9D0000}"/>
    <cellStyle name="Heading 2 2 3 2 2 2 4 3 4 2" xfId="40613" xr:uid="{00000000-0005-0000-0000-00000B9D0000}"/>
    <cellStyle name="Heading 2 2 3 2 2 2 4 3 4 2 2" xfId="40614" xr:uid="{00000000-0005-0000-0000-00000C9D0000}"/>
    <cellStyle name="Heading 2 2 3 2 2 2 4 3 5" xfId="40615" xr:uid="{00000000-0005-0000-0000-00000D9D0000}"/>
    <cellStyle name="Heading 2 2 3 2 2 2 4 3 6" xfId="40616" xr:uid="{00000000-0005-0000-0000-00000E9D0000}"/>
    <cellStyle name="Heading 2 2 3 2 2 2 4 3 7" xfId="40617" xr:uid="{00000000-0005-0000-0000-00000F9D0000}"/>
    <cellStyle name="Heading 2 2 3 2 2 2 4 3 8" xfId="40618" xr:uid="{00000000-0005-0000-0000-0000109D0000}"/>
    <cellStyle name="Heading 2 2 3 2 2 2 4 4" xfId="40619" xr:uid="{00000000-0005-0000-0000-0000119D0000}"/>
    <cellStyle name="Heading 2 2 3 2 2 2 4 4 2" xfId="40620" xr:uid="{00000000-0005-0000-0000-0000129D0000}"/>
    <cellStyle name="Heading 2 2 3 2 2 2 4 4 2 2" xfId="40621" xr:uid="{00000000-0005-0000-0000-0000139D0000}"/>
    <cellStyle name="Heading 2 2 3 2 2 2 4 4 2 3" xfId="40622" xr:uid="{00000000-0005-0000-0000-0000149D0000}"/>
    <cellStyle name="Heading 2 2 3 2 2 2 4 4 2 3 2" xfId="40623" xr:uid="{00000000-0005-0000-0000-0000159D0000}"/>
    <cellStyle name="Heading 2 2 3 2 2 2 4 4 2 4" xfId="40624" xr:uid="{00000000-0005-0000-0000-0000169D0000}"/>
    <cellStyle name="Heading 2 2 3 2 2 2 4 4 3" xfId="40625" xr:uid="{00000000-0005-0000-0000-0000179D0000}"/>
    <cellStyle name="Heading 2 2 3 2 2 2 4 4 3 2" xfId="40626" xr:uid="{00000000-0005-0000-0000-0000189D0000}"/>
    <cellStyle name="Heading 2 2 3 2 2 2 4 4 3 2 2" xfId="40627" xr:uid="{00000000-0005-0000-0000-0000199D0000}"/>
    <cellStyle name="Heading 2 2 3 2 2 2 4 4 4" xfId="40628" xr:uid="{00000000-0005-0000-0000-00001A9D0000}"/>
    <cellStyle name="Heading 2 2 3 2 2 2 4 4 5" xfId="40629" xr:uid="{00000000-0005-0000-0000-00001B9D0000}"/>
    <cellStyle name="Heading 2 2 3 2 2 2 4 4 6" xfId="40630" xr:uid="{00000000-0005-0000-0000-00001C9D0000}"/>
    <cellStyle name="Heading 2 2 3 2 2 2 4 4 7" xfId="40631" xr:uid="{00000000-0005-0000-0000-00001D9D0000}"/>
    <cellStyle name="Heading 2 2 3 2 2 2 4 5" xfId="40632" xr:uid="{00000000-0005-0000-0000-00001E9D0000}"/>
    <cellStyle name="Heading 2 2 3 2 2 2 4 5 2" xfId="40633" xr:uid="{00000000-0005-0000-0000-00001F9D0000}"/>
    <cellStyle name="Heading 2 2 3 2 2 2 4 5 3" xfId="40634" xr:uid="{00000000-0005-0000-0000-0000209D0000}"/>
    <cellStyle name="Heading 2 2 3 2 2 2 4 5 3 2" xfId="40635" xr:uid="{00000000-0005-0000-0000-0000219D0000}"/>
    <cellStyle name="Heading 2 2 3 2 2 2 4 6" xfId="40636" xr:uid="{00000000-0005-0000-0000-0000229D0000}"/>
    <cellStyle name="Heading 2 2 3 2 2 2 4 7" xfId="40637" xr:uid="{00000000-0005-0000-0000-0000239D0000}"/>
    <cellStyle name="Heading 2 2 3 2 2 2 4 8" xfId="40638" xr:uid="{00000000-0005-0000-0000-0000249D0000}"/>
    <cellStyle name="Heading 2 2 3 2 2 2 4 9" xfId="40639" xr:uid="{00000000-0005-0000-0000-0000259D0000}"/>
    <cellStyle name="Heading 2 2 3 2 2 2 5" xfId="40640" xr:uid="{00000000-0005-0000-0000-0000269D0000}"/>
    <cellStyle name="Heading 2 2 3 2 2 2 5 2" xfId="40641" xr:uid="{00000000-0005-0000-0000-0000279D0000}"/>
    <cellStyle name="Heading 2 2 3 2 2 2 5 2 2" xfId="40642" xr:uid="{00000000-0005-0000-0000-0000289D0000}"/>
    <cellStyle name="Heading 2 2 3 2 2 2 5 2 2 2" xfId="40643" xr:uid="{00000000-0005-0000-0000-0000299D0000}"/>
    <cellStyle name="Heading 2 2 3 2 2 2 5 2 2 3" xfId="40644" xr:uid="{00000000-0005-0000-0000-00002A9D0000}"/>
    <cellStyle name="Heading 2 2 3 2 2 2 5 2 2 3 2" xfId="40645" xr:uid="{00000000-0005-0000-0000-00002B9D0000}"/>
    <cellStyle name="Heading 2 2 3 2 2 2 5 2 2 4" xfId="40646" xr:uid="{00000000-0005-0000-0000-00002C9D0000}"/>
    <cellStyle name="Heading 2 2 3 2 2 2 5 2 3" xfId="40647" xr:uid="{00000000-0005-0000-0000-00002D9D0000}"/>
    <cellStyle name="Heading 2 2 3 2 2 2 5 2 3 2" xfId="40648" xr:uid="{00000000-0005-0000-0000-00002E9D0000}"/>
    <cellStyle name="Heading 2 2 3 2 2 2 5 2 3 2 2" xfId="40649" xr:uid="{00000000-0005-0000-0000-00002F9D0000}"/>
    <cellStyle name="Heading 2 2 3 2 2 2 5 2 4" xfId="40650" xr:uid="{00000000-0005-0000-0000-0000309D0000}"/>
    <cellStyle name="Heading 2 2 3 2 2 2 5 2 5" xfId="40651" xr:uid="{00000000-0005-0000-0000-0000319D0000}"/>
    <cellStyle name="Heading 2 2 3 2 2 2 5 2 6" xfId="40652" xr:uid="{00000000-0005-0000-0000-0000329D0000}"/>
    <cellStyle name="Heading 2 2 3 2 2 2 5 2 7" xfId="40653" xr:uid="{00000000-0005-0000-0000-0000339D0000}"/>
    <cellStyle name="Heading 2 2 3 2 2 2 5 3" xfId="40654" xr:uid="{00000000-0005-0000-0000-0000349D0000}"/>
    <cellStyle name="Heading 2 2 3 2 2 2 5 3 2" xfId="40655" xr:uid="{00000000-0005-0000-0000-0000359D0000}"/>
    <cellStyle name="Heading 2 2 3 2 2 2 5 3 3" xfId="40656" xr:uid="{00000000-0005-0000-0000-0000369D0000}"/>
    <cellStyle name="Heading 2 2 3 2 2 2 5 3 3 2" xfId="40657" xr:uid="{00000000-0005-0000-0000-0000379D0000}"/>
    <cellStyle name="Heading 2 2 3 2 2 2 5 3 4" xfId="40658" xr:uid="{00000000-0005-0000-0000-0000389D0000}"/>
    <cellStyle name="Heading 2 2 3 2 2 2 5 4" xfId="40659" xr:uid="{00000000-0005-0000-0000-0000399D0000}"/>
    <cellStyle name="Heading 2 2 3 2 2 2 5 4 2" xfId="40660" xr:uid="{00000000-0005-0000-0000-00003A9D0000}"/>
    <cellStyle name="Heading 2 2 3 2 2 2 5 4 2 2" xfId="40661" xr:uid="{00000000-0005-0000-0000-00003B9D0000}"/>
    <cellStyle name="Heading 2 2 3 2 2 2 5 5" xfId="40662" xr:uid="{00000000-0005-0000-0000-00003C9D0000}"/>
    <cellStyle name="Heading 2 2 3 2 2 2 5 6" xfId="40663" xr:uid="{00000000-0005-0000-0000-00003D9D0000}"/>
    <cellStyle name="Heading 2 2 3 2 2 2 5 7" xfId="40664" xr:uid="{00000000-0005-0000-0000-00003E9D0000}"/>
    <cellStyle name="Heading 2 2 3 2 2 2 5 8" xfId="40665" xr:uid="{00000000-0005-0000-0000-00003F9D0000}"/>
    <cellStyle name="Heading 2 2 3 2 2 2 6" xfId="40666" xr:uid="{00000000-0005-0000-0000-0000409D0000}"/>
    <cellStyle name="Heading 2 2 3 2 2 2 6 2" xfId="40667" xr:uid="{00000000-0005-0000-0000-0000419D0000}"/>
    <cellStyle name="Heading 2 2 3 2 2 2 6 2 2" xfId="40668" xr:uid="{00000000-0005-0000-0000-0000429D0000}"/>
    <cellStyle name="Heading 2 2 3 2 2 2 6 2 3" xfId="40669" xr:uid="{00000000-0005-0000-0000-0000439D0000}"/>
    <cellStyle name="Heading 2 2 3 2 2 2 6 2 3 2" xfId="40670" xr:uid="{00000000-0005-0000-0000-0000449D0000}"/>
    <cellStyle name="Heading 2 2 3 2 2 2 6 2 4" xfId="40671" xr:uid="{00000000-0005-0000-0000-0000459D0000}"/>
    <cellStyle name="Heading 2 2 3 2 2 2 6 3" xfId="40672" xr:uid="{00000000-0005-0000-0000-0000469D0000}"/>
    <cellStyle name="Heading 2 2 3 2 2 2 6 3 2" xfId="40673" xr:uid="{00000000-0005-0000-0000-0000479D0000}"/>
    <cellStyle name="Heading 2 2 3 2 2 2 6 3 2 2" xfId="40674" xr:uid="{00000000-0005-0000-0000-0000489D0000}"/>
    <cellStyle name="Heading 2 2 3 2 2 2 6 4" xfId="40675" xr:uid="{00000000-0005-0000-0000-0000499D0000}"/>
    <cellStyle name="Heading 2 2 3 2 2 2 6 5" xfId="40676" xr:uid="{00000000-0005-0000-0000-00004A9D0000}"/>
    <cellStyle name="Heading 2 2 3 2 2 2 6 6" xfId="40677" xr:uid="{00000000-0005-0000-0000-00004B9D0000}"/>
    <cellStyle name="Heading 2 2 3 2 2 2 6 7" xfId="40678" xr:uid="{00000000-0005-0000-0000-00004C9D0000}"/>
    <cellStyle name="Heading 2 2 3 2 2 2 7" xfId="40679" xr:uid="{00000000-0005-0000-0000-00004D9D0000}"/>
    <cellStyle name="Heading 2 2 3 2 2 2 7 2" xfId="40680" xr:uid="{00000000-0005-0000-0000-00004E9D0000}"/>
    <cellStyle name="Heading 2 2 3 2 2 2 7 3" xfId="40681" xr:uid="{00000000-0005-0000-0000-00004F9D0000}"/>
    <cellStyle name="Heading 2 2 3 2 2 2 7 3 2" xfId="40682" xr:uid="{00000000-0005-0000-0000-0000509D0000}"/>
    <cellStyle name="Heading 2 2 3 2 2 2 8" xfId="40683" xr:uid="{00000000-0005-0000-0000-0000519D0000}"/>
    <cellStyle name="Heading 2 2 3 2 2 3" xfId="40684" xr:uid="{00000000-0005-0000-0000-0000529D0000}"/>
    <cellStyle name="Heading 2 2 3 2 2 3 10" xfId="40685" xr:uid="{00000000-0005-0000-0000-0000539D0000}"/>
    <cellStyle name="Heading 2 2 3 2 2 3 11" xfId="40686" xr:uid="{00000000-0005-0000-0000-0000549D0000}"/>
    <cellStyle name="Heading 2 2 3 2 2 3 2" xfId="40687" xr:uid="{00000000-0005-0000-0000-0000559D0000}"/>
    <cellStyle name="Heading 2 2 3 2 2 3 2 2" xfId="40688" xr:uid="{00000000-0005-0000-0000-0000569D0000}"/>
    <cellStyle name="Heading 2 2 3 2 2 3 2 2 2" xfId="40689" xr:uid="{00000000-0005-0000-0000-0000579D0000}"/>
    <cellStyle name="Heading 2 2 3 2 2 3 2 2 2 2" xfId="40690" xr:uid="{00000000-0005-0000-0000-0000589D0000}"/>
    <cellStyle name="Heading 2 2 3 2 2 3 2 2 2 2 2" xfId="40691" xr:uid="{00000000-0005-0000-0000-0000599D0000}"/>
    <cellStyle name="Heading 2 2 3 2 2 3 2 2 2 2 2 2" xfId="40692" xr:uid="{00000000-0005-0000-0000-00005A9D0000}"/>
    <cellStyle name="Heading 2 2 3 2 2 3 2 2 2 2 2 3" xfId="40693" xr:uid="{00000000-0005-0000-0000-00005B9D0000}"/>
    <cellStyle name="Heading 2 2 3 2 2 3 2 2 2 2 2 3 2" xfId="40694" xr:uid="{00000000-0005-0000-0000-00005C9D0000}"/>
    <cellStyle name="Heading 2 2 3 2 2 3 2 2 2 2 2 4" xfId="40695" xr:uid="{00000000-0005-0000-0000-00005D9D0000}"/>
    <cellStyle name="Heading 2 2 3 2 2 3 2 2 2 2 3" xfId="40696" xr:uid="{00000000-0005-0000-0000-00005E9D0000}"/>
    <cellStyle name="Heading 2 2 3 2 2 3 2 2 2 2 3 2" xfId="40697" xr:uid="{00000000-0005-0000-0000-00005F9D0000}"/>
    <cellStyle name="Heading 2 2 3 2 2 3 2 2 2 2 3 2 2" xfId="40698" xr:uid="{00000000-0005-0000-0000-0000609D0000}"/>
    <cellStyle name="Heading 2 2 3 2 2 3 2 2 2 2 4" xfId="40699" xr:uid="{00000000-0005-0000-0000-0000619D0000}"/>
    <cellStyle name="Heading 2 2 3 2 2 3 2 2 2 2 5" xfId="40700" xr:uid="{00000000-0005-0000-0000-0000629D0000}"/>
    <cellStyle name="Heading 2 2 3 2 2 3 2 2 2 2 6" xfId="40701" xr:uid="{00000000-0005-0000-0000-0000639D0000}"/>
    <cellStyle name="Heading 2 2 3 2 2 3 2 2 2 2 7" xfId="40702" xr:uid="{00000000-0005-0000-0000-0000649D0000}"/>
    <cellStyle name="Heading 2 2 3 2 2 3 2 2 2 3" xfId="40703" xr:uid="{00000000-0005-0000-0000-0000659D0000}"/>
    <cellStyle name="Heading 2 2 3 2 2 3 2 2 2 3 2" xfId="40704" xr:uid="{00000000-0005-0000-0000-0000669D0000}"/>
    <cellStyle name="Heading 2 2 3 2 2 3 2 2 2 3 3" xfId="40705" xr:uid="{00000000-0005-0000-0000-0000679D0000}"/>
    <cellStyle name="Heading 2 2 3 2 2 3 2 2 2 3 3 2" xfId="40706" xr:uid="{00000000-0005-0000-0000-0000689D0000}"/>
    <cellStyle name="Heading 2 2 3 2 2 3 2 2 2 3 4" xfId="40707" xr:uid="{00000000-0005-0000-0000-0000699D0000}"/>
    <cellStyle name="Heading 2 2 3 2 2 3 2 2 2 4" xfId="40708" xr:uid="{00000000-0005-0000-0000-00006A9D0000}"/>
    <cellStyle name="Heading 2 2 3 2 2 3 2 2 2 4 2" xfId="40709" xr:uid="{00000000-0005-0000-0000-00006B9D0000}"/>
    <cellStyle name="Heading 2 2 3 2 2 3 2 2 2 4 2 2" xfId="40710" xr:uid="{00000000-0005-0000-0000-00006C9D0000}"/>
    <cellStyle name="Heading 2 2 3 2 2 3 2 2 2 5" xfId="40711" xr:uid="{00000000-0005-0000-0000-00006D9D0000}"/>
    <cellStyle name="Heading 2 2 3 2 2 3 2 2 2 6" xfId="40712" xr:uid="{00000000-0005-0000-0000-00006E9D0000}"/>
    <cellStyle name="Heading 2 2 3 2 2 3 2 2 2 7" xfId="40713" xr:uid="{00000000-0005-0000-0000-00006F9D0000}"/>
    <cellStyle name="Heading 2 2 3 2 2 3 2 2 2 8" xfId="40714" xr:uid="{00000000-0005-0000-0000-0000709D0000}"/>
    <cellStyle name="Heading 2 2 3 2 2 3 2 2 3" xfId="40715" xr:uid="{00000000-0005-0000-0000-0000719D0000}"/>
    <cellStyle name="Heading 2 2 3 2 2 3 2 2 3 2" xfId="40716" xr:uid="{00000000-0005-0000-0000-0000729D0000}"/>
    <cellStyle name="Heading 2 2 3 2 2 3 2 2 3 2 2" xfId="40717" xr:uid="{00000000-0005-0000-0000-0000739D0000}"/>
    <cellStyle name="Heading 2 2 3 2 2 3 2 2 3 2 3" xfId="40718" xr:uid="{00000000-0005-0000-0000-0000749D0000}"/>
    <cellStyle name="Heading 2 2 3 2 2 3 2 2 3 2 3 2" xfId="40719" xr:uid="{00000000-0005-0000-0000-0000759D0000}"/>
    <cellStyle name="Heading 2 2 3 2 2 3 2 2 3 2 4" xfId="40720" xr:uid="{00000000-0005-0000-0000-0000769D0000}"/>
    <cellStyle name="Heading 2 2 3 2 2 3 2 2 3 3" xfId="40721" xr:uid="{00000000-0005-0000-0000-0000779D0000}"/>
    <cellStyle name="Heading 2 2 3 2 2 3 2 2 3 3 2" xfId="40722" xr:uid="{00000000-0005-0000-0000-0000789D0000}"/>
    <cellStyle name="Heading 2 2 3 2 2 3 2 2 3 3 2 2" xfId="40723" xr:uid="{00000000-0005-0000-0000-0000799D0000}"/>
    <cellStyle name="Heading 2 2 3 2 2 3 2 2 3 4" xfId="40724" xr:uid="{00000000-0005-0000-0000-00007A9D0000}"/>
    <cellStyle name="Heading 2 2 3 2 2 3 2 2 3 5" xfId="40725" xr:uid="{00000000-0005-0000-0000-00007B9D0000}"/>
    <cellStyle name="Heading 2 2 3 2 2 3 2 2 3 6" xfId="40726" xr:uid="{00000000-0005-0000-0000-00007C9D0000}"/>
    <cellStyle name="Heading 2 2 3 2 2 3 2 2 3 7" xfId="40727" xr:uid="{00000000-0005-0000-0000-00007D9D0000}"/>
    <cellStyle name="Heading 2 2 3 2 2 3 2 2 4" xfId="40728" xr:uid="{00000000-0005-0000-0000-00007E9D0000}"/>
    <cellStyle name="Heading 2 2 3 2 2 3 2 2 4 2" xfId="40729" xr:uid="{00000000-0005-0000-0000-00007F9D0000}"/>
    <cellStyle name="Heading 2 2 3 2 2 3 2 2 4 3" xfId="40730" xr:uid="{00000000-0005-0000-0000-0000809D0000}"/>
    <cellStyle name="Heading 2 2 3 2 2 3 2 2 4 3 2" xfId="40731" xr:uid="{00000000-0005-0000-0000-0000819D0000}"/>
    <cellStyle name="Heading 2 2 3 2 2 3 2 2 5" xfId="40732" xr:uid="{00000000-0005-0000-0000-0000829D0000}"/>
    <cellStyle name="Heading 2 2 3 2 2 3 2 3" xfId="40733" xr:uid="{00000000-0005-0000-0000-0000839D0000}"/>
    <cellStyle name="Heading 2 2 3 2 2 3 2 3 2" xfId="40734" xr:uid="{00000000-0005-0000-0000-0000849D0000}"/>
    <cellStyle name="Heading 2 2 3 2 2 3 2 3 2 2" xfId="40735" xr:uid="{00000000-0005-0000-0000-0000859D0000}"/>
    <cellStyle name="Heading 2 2 3 2 2 3 2 3 2 2 2" xfId="40736" xr:uid="{00000000-0005-0000-0000-0000869D0000}"/>
    <cellStyle name="Heading 2 2 3 2 2 3 2 3 2 2 3" xfId="40737" xr:uid="{00000000-0005-0000-0000-0000879D0000}"/>
    <cellStyle name="Heading 2 2 3 2 2 3 2 3 2 2 3 2" xfId="40738" xr:uid="{00000000-0005-0000-0000-0000889D0000}"/>
    <cellStyle name="Heading 2 2 3 2 2 3 2 3 2 2 4" xfId="40739" xr:uid="{00000000-0005-0000-0000-0000899D0000}"/>
    <cellStyle name="Heading 2 2 3 2 2 3 2 3 2 3" xfId="40740" xr:uid="{00000000-0005-0000-0000-00008A9D0000}"/>
    <cellStyle name="Heading 2 2 3 2 2 3 2 3 2 3 2" xfId="40741" xr:uid="{00000000-0005-0000-0000-00008B9D0000}"/>
    <cellStyle name="Heading 2 2 3 2 2 3 2 3 2 3 2 2" xfId="40742" xr:uid="{00000000-0005-0000-0000-00008C9D0000}"/>
    <cellStyle name="Heading 2 2 3 2 2 3 2 3 2 4" xfId="40743" xr:uid="{00000000-0005-0000-0000-00008D9D0000}"/>
    <cellStyle name="Heading 2 2 3 2 2 3 2 3 2 5" xfId="40744" xr:uid="{00000000-0005-0000-0000-00008E9D0000}"/>
    <cellStyle name="Heading 2 2 3 2 2 3 2 3 2 6" xfId="40745" xr:uid="{00000000-0005-0000-0000-00008F9D0000}"/>
    <cellStyle name="Heading 2 2 3 2 2 3 2 3 2 7" xfId="40746" xr:uid="{00000000-0005-0000-0000-0000909D0000}"/>
    <cellStyle name="Heading 2 2 3 2 2 3 2 3 3" xfId="40747" xr:uid="{00000000-0005-0000-0000-0000919D0000}"/>
    <cellStyle name="Heading 2 2 3 2 2 3 2 3 3 2" xfId="40748" xr:uid="{00000000-0005-0000-0000-0000929D0000}"/>
    <cellStyle name="Heading 2 2 3 2 2 3 2 3 3 3" xfId="40749" xr:uid="{00000000-0005-0000-0000-0000939D0000}"/>
    <cellStyle name="Heading 2 2 3 2 2 3 2 3 3 3 2" xfId="40750" xr:uid="{00000000-0005-0000-0000-0000949D0000}"/>
    <cellStyle name="Heading 2 2 3 2 2 3 2 3 3 4" xfId="40751" xr:uid="{00000000-0005-0000-0000-0000959D0000}"/>
    <cellStyle name="Heading 2 2 3 2 2 3 2 3 4" xfId="40752" xr:uid="{00000000-0005-0000-0000-0000969D0000}"/>
    <cellStyle name="Heading 2 2 3 2 2 3 2 3 4 2" xfId="40753" xr:uid="{00000000-0005-0000-0000-0000979D0000}"/>
    <cellStyle name="Heading 2 2 3 2 2 3 2 3 4 2 2" xfId="40754" xr:uid="{00000000-0005-0000-0000-0000989D0000}"/>
    <cellStyle name="Heading 2 2 3 2 2 3 2 3 5" xfId="40755" xr:uid="{00000000-0005-0000-0000-0000999D0000}"/>
    <cellStyle name="Heading 2 2 3 2 2 3 2 3 6" xfId="40756" xr:uid="{00000000-0005-0000-0000-00009A9D0000}"/>
    <cellStyle name="Heading 2 2 3 2 2 3 2 3 7" xfId="40757" xr:uid="{00000000-0005-0000-0000-00009B9D0000}"/>
    <cellStyle name="Heading 2 2 3 2 2 3 2 3 8" xfId="40758" xr:uid="{00000000-0005-0000-0000-00009C9D0000}"/>
    <cellStyle name="Heading 2 2 3 2 2 3 2 4" xfId="40759" xr:uid="{00000000-0005-0000-0000-00009D9D0000}"/>
    <cellStyle name="Heading 2 2 3 2 2 3 2 4 2" xfId="40760" xr:uid="{00000000-0005-0000-0000-00009E9D0000}"/>
    <cellStyle name="Heading 2 2 3 2 2 3 2 4 2 2" xfId="40761" xr:uid="{00000000-0005-0000-0000-00009F9D0000}"/>
    <cellStyle name="Heading 2 2 3 2 2 3 2 4 2 3" xfId="40762" xr:uid="{00000000-0005-0000-0000-0000A09D0000}"/>
    <cellStyle name="Heading 2 2 3 2 2 3 2 4 2 3 2" xfId="40763" xr:uid="{00000000-0005-0000-0000-0000A19D0000}"/>
    <cellStyle name="Heading 2 2 3 2 2 3 2 4 2 4" xfId="40764" xr:uid="{00000000-0005-0000-0000-0000A29D0000}"/>
    <cellStyle name="Heading 2 2 3 2 2 3 2 4 3" xfId="40765" xr:uid="{00000000-0005-0000-0000-0000A39D0000}"/>
    <cellStyle name="Heading 2 2 3 2 2 3 2 4 3 2" xfId="40766" xr:uid="{00000000-0005-0000-0000-0000A49D0000}"/>
    <cellStyle name="Heading 2 2 3 2 2 3 2 4 3 2 2" xfId="40767" xr:uid="{00000000-0005-0000-0000-0000A59D0000}"/>
    <cellStyle name="Heading 2 2 3 2 2 3 2 4 4" xfId="40768" xr:uid="{00000000-0005-0000-0000-0000A69D0000}"/>
    <cellStyle name="Heading 2 2 3 2 2 3 2 4 5" xfId="40769" xr:uid="{00000000-0005-0000-0000-0000A79D0000}"/>
    <cellStyle name="Heading 2 2 3 2 2 3 2 4 6" xfId="40770" xr:uid="{00000000-0005-0000-0000-0000A89D0000}"/>
    <cellStyle name="Heading 2 2 3 2 2 3 2 4 7" xfId="40771" xr:uid="{00000000-0005-0000-0000-0000A99D0000}"/>
    <cellStyle name="Heading 2 2 3 2 2 3 2 5" xfId="40772" xr:uid="{00000000-0005-0000-0000-0000AA9D0000}"/>
    <cellStyle name="Heading 2 2 3 2 2 3 2 5 2" xfId="40773" xr:uid="{00000000-0005-0000-0000-0000AB9D0000}"/>
    <cellStyle name="Heading 2 2 3 2 2 3 2 5 3" xfId="40774" xr:uid="{00000000-0005-0000-0000-0000AC9D0000}"/>
    <cellStyle name="Heading 2 2 3 2 2 3 2 5 3 2" xfId="40775" xr:uid="{00000000-0005-0000-0000-0000AD9D0000}"/>
    <cellStyle name="Heading 2 2 3 2 2 3 2 6" xfId="40776" xr:uid="{00000000-0005-0000-0000-0000AE9D0000}"/>
    <cellStyle name="Heading 2 2 3 2 2 3 2 7" xfId="40777" xr:uid="{00000000-0005-0000-0000-0000AF9D0000}"/>
    <cellStyle name="Heading 2 2 3 2 2 3 2 8" xfId="40778" xr:uid="{00000000-0005-0000-0000-0000B09D0000}"/>
    <cellStyle name="Heading 2 2 3 2 2 3 2 9" xfId="40779" xr:uid="{00000000-0005-0000-0000-0000B19D0000}"/>
    <cellStyle name="Heading 2 2 3 2 2 3 3" xfId="40780" xr:uid="{00000000-0005-0000-0000-0000B29D0000}"/>
    <cellStyle name="Heading 2 2 3 2 2 3 3 2" xfId="40781" xr:uid="{00000000-0005-0000-0000-0000B39D0000}"/>
    <cellStyle name="Heading 2 2 3 2 2 3 3 2 2" xfId="40782" xr:uid="{00000000-0005-0000-0000-0000B49D0000}"/>
    <cellStyle name="Heading 2 2 3 2 2 3 3 2 2 2" xfId="40783" xr:uid="{00000000-0005-0000-0000-0000B59D0000}"/>
    <cellStyle name="Heading 2 2 3 2 2 3 3 2 2 2 2" xfId="40784" xr:uid="{00000000-0005-0000-0000-0000B69D0000}"/>
    <cellStyle name="Heading 2 2 3 2 2 3 3 2 2 2 3" xfId="40785" xr:uid="{00000000-0005-0000-0000-0000B79D0000}"/>
    <cellStyle name="Heading 2 2 3 2 2 3 3 2 2 2 3 2" xfId="40786" xr:uid="{00000000-0005-0000-0000-0000B89D0000}"/>
    <cellStyle name="Heading 2 2 3 2 2 3 3 2 2 2 4" xfId="40787" xr:uid="{00000000-0005-0000-0000-0000B99D0000}"/>
    <cellStyle name="Heading 2 2 3 2 2 3 3 2 2 3" xfId="40788" xr:uid="{00000000-0005-0000-0000-0000BA9D0000}"/>
    <cellStyle name="Heading 2 2 3 2 2 3 3 2 2 3 2" xfId="40789" xr:uid="{00000000-0005-0000-0000-0000BB9D0000}"/>
    <cellStyle name="Heading 2 2 3 2 2 3 3 2 2 3 2 2" xfId="40790" xr:uid="{00000000-0005-0000-0000-0000BC9D0000}"/>
    <cellStyle name="Heading 2 2 3 2 2 3 3 2 2 4" xfId="40791" xr:uid="{00000000-0005-0000-0000-0000BD9D0000}"/>
    <cellStyle name="Heading 2 2 3 2 2 3 3 2 2 5" xfId="40792" xr:uid="{00000000-0005-0000-0000-0000BE9D0000}"/>
    <cellStyle name="Heading 2 2 3 2 2 3 3 2 2 6" xfId="40793" xr:uid="{00000000-0005-0000-0000-0000BF9D0000}"/>
    <cellStyle name="Heading 2 2 3 2 2 3 3 2 2 7" xfId="40794" xr:uid="{00000000-0005-0000-0000-0000C09D0000}"/>
    <cellStyle name="Heading 2 2 3 2 2 3 3 2 3" xfId="40795" xr:uid="{00000000-0005-0000-0000-0000C19D0000}"/>
    <cellStyle name="Heading 2 2 3 2 2 3 3 2 3 2" xfId="40796" xr:uid="{00000000-0005-0000-0000-0000C29D0000}"/>
    <cellStyle name="Heading 2 2 3 2 2 3 3 2 3 3" xfId="40797" xr:uid="{00000000-0005-0000-0000-0000C39D0000}"/>
    <cellStyle name="Heading 2 2 3 2 2 3 3 2 3 3 2" xfId="40798" xr:uid="{00000000-0005-0000-0000-0000C49D0000}"/>
    <cellStyle name="Heading 2 2 3 2 2 3 3 2 3 4" xfId="40799" xr:uid="{00000000-0005-0000-0000-0000C59D0000}"/>
    <cellStyle name="Heading 2 2 3 2 2 3 3 2 4" xfId="40800" xr:uid="{00000000-0005-0000-0000-0000C69D0000}"/>
    <cellStyle name="Heading 2 2 3 2 2 3 3 2 4 2" xfId="40801" xr:uid="{00000000-0005-0000-0000-0000C79D0000}"/>
    <cellStyle name="Heading 2 2 3 2 2 3 3 2 4 2 2" xfId="40802" xr:uid="{00000000-0005-0000-0000-0000C89D0000}"/>
    <cellStyle name="Heading 2 2 3 2 2 3 3 2 5" xfId="40803" xr:uid="{00000000-0005-0000-0000-0000C99D0000}"/>
    <cellStyle name="Heading 2 2 3 2 2 3 3 2 6" xfId="40804" xr:uid="{00000000-0005-0000-0000-0000CA9D0000}"/>
    <cellStyle name="Heading 2 2 3 2 2 3 3 2 7" xfId="40805" xr:uid="{00000000-0005-0000-0000-0000CB9D0000}"/>
    <cellStyle name="Heading 2 2 3 2 2 3 3 2 8" xfId="40806" xr:uid="{00000000-0005-0000-0000-0000CC9D0000}"/>
    <cellStyle name="Heading 2 2 3 2 2 3 3 3" xfId="40807" xr:uid="{00000000-0005-0000-0000-0000CD9D0000}"/>
    <cellStyle name="Heading 2 2 3 2 2 3 3 3 2" xfId="40808" xr:uid="{00000000-0005-0000-0000-0000CE9D0000}"/>
    <cellStyle name="Heading 2 2 3 2 2 3 3 3 2 2" xfId="40809" xr:uid="{00000000-0005-0000-0000-0000CF9D0000}"/>
    <cellStyle name="Heading 2 2 3 2 2 3 3 3 2 3" xfId="40810" xr:uid="{00000000-0005-0000-0000-0000D09D0000}"/>
    <cellStyle name="Heading 2 2 3 2 2 3 3 3 2 3 2" xfId="40811" xr:uid="{00000000-0005-0000-0000-0000D19D0000}"/>
    <cellStyle name="Heading 2 2 3 2 2 3 3 3 2 4" xfId="40812" xr:uid="{00000000-0005-0000-0000-0000D29D0000}"/>
    <cellStyle name="Heading 2 2 3 2 2 3 3 3 3" xfId="40813" xr:uid="{00000000-0005-0000-0000-0000D39D0000}"/>
    <cellStyle name="Heading 2 2 3 2 2 3 3 3 3 2" xfId="40814" xr:uid="{00000000-0005-0000-0000-0000D49D0000}"/>
    <cellStyle name="Heading 2 2 3 2 2 3 3 3 3 2 2" xfId="40815" xr:uid="{00000000-0005-0000-0000-0000D59D0000}"/>
    <cellStyle name="Heading 2 2 3 2 2 3 3 3 4" xfId="40816" xr:uid="{00000000-0005-0000-0000-0000D69D0000}"/>
    <cellStyle name="Heading 2 2 3 2 2 3 3 3 5" xfId="40817" xr:uid="{00000000-0005-0000-0000-0000D79D0000}"/>
    <cellStyle name="Heading 2 2 3 2 2 3 3 3 6" xfId="40818" xr:uid="{00000000-0005-0000-0000-0000D89D0000}"/>
    <cellStyle name="Heading 2 2 3 2 2 3 3 3 7" xfId="40819" xr:uid="{00000000-0005-0000-0000-0000D99D0000}"/>
    <cellStyle name="Heading 2 2 3 2 2 3 3 4" xfId="40820" xr:uid="{00000000-0005-0000-0000-0000DA9D0000}"/>
    <cellStyle name="Heading 2 2 3 2 2 3 3 4 2" xfId="40821" xr:uid="{00000000-0005-0000-0000-0000DB9D0000}"/>
    <cellStyle name="Heading 2 2 3 2 2 3 3 4 3" xfId="40822" xr:uid="{00000000-0005-0000-0000-0000DC9D0000}"/>
    <cellStyle name="Heading 2 2 3 2 2 3 3 4 3 2" xfId="40823" xr:uid="{00000000-0005-0000-0000-0000DD9D0000}"/>
    <cellStyle name="Heading 2 2 3 2 2 3 3 5" xfId="40824" xr:uid="{00000000-0005-0000-0000-0000DE9D0000}"/>
    <cellStyle name="Heading 2 2 3 2 2 3 4" xfId="40825" xr:uid="{00000000-0005-0000-0000-0000DF9D0000}"/>
    <cellStyle name="Heading 2 2 3 2 2 3 4 2" xfId="40826" xr:uid="{00000000-0005-0000-0000-0000E09D0000}"/>
    <cellStyle name="Heading 2 2 3 2 2 3 4 2 2" xfId="40827" xr:uid="{00000000-0005-0000-0000-0000E19D0000}"/>
    <cellStyle name="Heading 2 2 3 2 2 3 4 2 2 2" xfId="40828" xr:uid="{00000000-0005-0000-0000-0000E29D0000}"/>
    <cellStyle name="Heading 2 2 3 2 2 3 4 2 2 2 2" xfId="40829" xr:uid="{00000000-0005-0000-0000-0000E39D0000}"/>
    <cellStyle name="Heading 2 2 3 2 2 3 4 2 2 2 2 2" xfId="40830" xr:uid="{00000000-0005-0000-0000-0000E49D0000}"/>
    <cellStyle name="Heading 2 2 3 2 2 3 4 2 2 2 2 3" xfId="40831" xr:uid="{00000000-0005-0000-0000-0000E59D0000}"/>
    <cellStyle name="Heading 2 2 3 2 2 3 4 2 2 2 2 3 2" xfId="40832" xr:uid="{00000000-0005-0000-0000-0000E69D0000}"/>
    <cellStyle name="Heading 2 2 3 2 2 3 4 2 2 2 2 4" xfId="40833" xr:uid="{00000000-0005-0000-0000-0000E79D0000}"/>
    <cellStyle name="Heading 2 2 3 2 2 3 4 2 2 2 3" xfId="40834" xr:uid="{00000000-0005-0000-0000-0000E89D0000}"/>
    <cellStyle name="Heading 2 2 3 2 2 3 4 2 2 2 3 2" xfId="40835" xr:uid="{00000000-0005-0000-0000-0000E99D0000}"/>
    <cellStyle name="Heading 2 2 3 2 2 3 4 2 2 2 3 2 2" xfId="40836" xr:uid="{00000000-0005-0000-0000-0000EA9D0000}"/>
    <cellStyle name="Heading 2 2 3 2 2 3 4 2 2 2 4" xfId="40837" xr:uid="{00000000-0005-0000-0000-0000EB9D0000}"/>
    <cellStyle name="Heading 2 2 3 2 2 3 4 2 2 2 5" xfId="40838" xr:uid="{00000000-0005-0000-0000-0000EC9D0000}"/>
    <cellStyle name="Heading 2 2 3 2 2 3 4 2 2 2 6" xfId="40839" xr:uid="{00000000-0005-0000-0000-0000ED9D0000}"/>
    <cellStyle name="Heading 2 2 3 2 2 3 4 2 2 2 7" xfId="40840" xr:uid="{00000000-0005-0000-0000-0000EE9D0000}"/>
    <cellStyle name="Heading 2 2 3 2 2 3 4 2 2 3" xfId="40841" xr:uid="{00000000-0005-0000-0000-0000EF9D0000}"/>
    <cellStyle name="Heading 2 2 3 2 2 3 4 2 2 3 2" xfId="40842" xr:uid="{00000000-0005-0000-0000-0000F09D0000}"/>
    <cellStyle name="Heading 2 2 3 2 2 3 4 2 2 3 3" xfId="40843" xr:uid="{00000000-0005-0000-0000-0000F19D0000}"/>
    <cellStyle name="Heading 2 2 3 2 2 3 4 2 2 3 3 2" xfId="40844" xr:uid="{00000000-0005-0000-0000-0000F29D0000}"/>
    <cellStyle name="Heading 2 2 3 2 2 3 4 2 2 3 4" xfId="40845" xr:uid="{00000000-0005-0000-0000-0000F39D0000}"/>
    <cellStyle name="Heading 2 2 3 2 2 3 4 2 2 4" xfId="40846" xr:uid="{00000000-0005-0000-0000-0000F49D0000}"/>
    <cellStyle name="Heading 2 2 3 2 2 3 4 2 2 4 2" xfId="40847" xr:uid="{00000000-0005-0000-0000-0000F59D0000}"/>
    <cellStyle name="Heading 2 2 3 2 2 3 4 2 2 4 2 2" xfId="40848" xr:uid="{00000000-0005-0000-0000-0000F69D0000}"/>
    <cellStyle name="Heading 2 2 3 2 2 3 4 2 2 5" xfId="40849" xr:uid="{00000000-0005-0000-0000-0000F79D0000}"/>
    <cellStyle name="Heading 2 2 3 2 2 3 4 2 2 6" xfId="40850" xr:uid="{00000000-0005-0000-0000-0000F89D0000}"/>
    <cellStyle name="Heading 2 2 3 2 2 3 4 2 2 7" xfId="40851" xr:uid="{00000000-0005-0000-0000-0000F99D0000}"/>
    <cellStyle name="Heading 2 2 3 2 2 3 4 2 2 8" xfId="40852" xr:uid="{00000000-0005-0000-0000-0000FA9D0000}"/>
    <cellStyle name="Heading 2 2 3 2 2 3 4 2 3" xfId="40853" xr:uid="{00000000-0005-0000-0000-0000FB9D0000}"/>
    <cellStyle name="Heading 2 2 3 2 2 3 4 2 3 2" xfId="40854" xr:uid="{00000000-0005-0000-0000-0000FC9D0000}"/>
    <cellStyle name="Heading 2 2 3 2 2 3 4 2 3 2 2" xfId="40855" xr:uid="{00000000-0005-0000-0000-0000FD9D0000}"/>
    <cellStyle name="Heading 2 2 3 2 2 3 4 2 3 2 3" xfId="40856" xr:uid="{00000000-0005-0000-0000-0000FE9D0000}"/>
    <cellStyle name="Heading 2 2 3 2 2 3 4 2 3 2 3 2" xfId="40857" xr:uid="{00000000-0005-0000-0000-0000FF9D0000}"/>
    <cellStyle name="Heading 2 2 3 2 2 3 4 2 3 2 4" xfId="40858" xr:uid="{00000000-0005-0000-0000-0000009E0000}"/>
    <cellStyle name="Heading 2 2 3 2 2 3 4 2 3 3" xfId="40859" xr:uid="{00000000-0005-0000-0000-0000019E0000}"/>
    <cellStyle name="Heading 2 2 3 2 2 3 4 2 3 3 2" xfId="40860" xr:uid="{00000000-0005-0000-0000-0000029E0000}"/>
    <cellStyle name="Heading 2 2 3 2 2 3 4 2 3 3 2 2" xfId="40861" xr:uid="{00000000-0005-0000-0000-0000039E0000}"/>
    <cellStyle name="Heading 2 2 3 2 2 3 4 2 3 4" xfId="40862" xr:uid="{00000000-0005-0000-0000-0000049E0000}"/>
    <cellStyle name="Heading 2 2 3 2 2 3 4 2 3 5" xfId="40863" xr:uid="{00000000-0005-0000-0000-0000059E0000}"/>
    <cellStyle name="Heading 2 2 3 2 2 3 4 2 3 6" xfId="40864" xr:uid="{00000000-0005-0000-0000-0000069E0000}"/>
    <cellStyle name="Heading 2 2 3 2 2 3 4 2 3 7" xfId="40865" xr:uid="{00000000-0005-0000-0000-0000079E0000}"/>
    <cellStyle name="Heading 2 2 3 2 2 3 4 2 4" xfId="40866" xr:uid="{00000000-0005-0000-0000-0000089E0000}"/>
    <cellStyle name="Heading 2 2 3 2 2 3 4 2 4 2" xfId="40867" xr:uid="{00000000-0005-0000-0000-0000099E0000}"/>
    <cellStyle name="Heading 2 2 3 2 2 3 4 2 4 3" xfId="40868" xr:uid="{00000000-0005-0000-0000-00000A9E0000}"/>
    <cellStyle name="Heading 2 2 3 2 2 3 4 2 4 3 2" xfId="40869" xr:uid="{00000000-0005-0000-0000-00000B9E0000}"/>
    <cellStyle name="Heading 2 2 3 2 2 3 4 2 5" xfId="40870" xr:uid="{00000000-0005-0000-0000-00000C9E0000}"/>
    <cellStyle name="Heading 2 2 3 2 2 3 4 3" xfId="40871" xr:uid="{00000000-0005-0000-0000-00000D9E0000}"/>
    <cellStyle name="Heading 2 2 3 2 2 3 4 3 2" xfId="40872" xr:uid="{00000000-0005-0000-0000-00000E9E0000}"/>
    <cellStyle name="Heading 2 2 3 2 2 3 4 3 2 2" xfId="40873" xr:uid="{00000000-0005-0000-0000-00000F9E0000}"/>
    <cellStyle name="Heading 2 2 3 2 2 3 4 3 2 2 2" xfId="40874" xr:uid="{00000000-0005-0000-0000-0000109E0000}"/>
    <cellStyle name="Heading 2 2 3 2 2 3 4 3 2 2 3" xfId="40875" xr:uid="{00000000-0005-0000-0000-0000119E0000}"/>
    <cellStyle name="Heading 2 2 3 2 2 3 4 3 2 2 3 2" xfId="40876" xr:uid="{00000000-0005-0000-0000-0000129E0000}"/>
    <cellStyle name="Heading 2 2 3 2 2 3 4 3 2 2 4" xfId="40877" xr:uid="{00000000-0005-0000-0000-0000139E0000}"/>
    <cellStyle name="Heading 2 2 3 2 2 3 4 3 2 3" xfId="40878" xr:uid="{00000000-0005-0000-0000-0000149E0000}"/>
    <cellStyle name="Heading 2 2 3 2 2 3 4 3 2 3 2" xfId="40879" xr:uid="{00000000-0005-0000-0000-0000159E0000}"/>
    <cellStyle name="Heading 2 2 3 2 2 3 4 3 2 3 2 2" xfId="40880" xr:uid="{00000000-0005-0000-0000-0000169E0000}"/>
    <cellStyle name="Heading 2 2 3 2 2 3 4 3 2 4" xfId="40881" xr:uid="{00000000-0005-0000-0000-0000179E0000}"/>
    <cellStyle name="Heading 2 2 3 2 2 3 4 3 2 5" xfId="40882" xr:uid="{00000000-0005-0000-0000-0000189E0000}"/>
    <cellStyle name="Heading 2 2 3 2 2 3 4 3 2 6" xfId="40883" xr:uid="{00000000-0005-0000-0000-0000199E0000}"/>
    <cellStyle name="Heading 2 2 3 2 2 3 4 3 2 7" xfId="40884" xr:uid="{00000000-0005-0000-0000-00001A9E0000}"/>
    <cellStyle name="Heading 2 2 3 2 2 3 4 3 3" xfId="40885" xr:uid="{00000000-0005-0000-0000-00001B9E0000}"/>
    <cellStyle name="Heading 2 2 3 2 2 3 4 3 3 2" xfId="40886" xr:uid="{00000000-0005-0000-0000-00001C9E0000}"/>
    <cellStyle name="Heading 2 2 3 2 2 3 4 3 3 3" xfId="40887" xr:uid="{00000000-0005-0000-0000-00001D9E0000}"/>
    <cellStyle name="Heading 2 2 3 2 2 3 4 3 3 3 2" xfId="40888" xr:uid="{00000000-0005-0000-0000-00001E9E0000}"/>
    <cellStyle name="Heading 2 2 3 2 2 3 4 3 3 4" xfId="40889" xr:uid="{00000000-0005-0000-0000-00001F9E0000}"/>
    <cellStyle name="Heading 2 2 3 2 2 3 4 3 4" xfId="40890" xr:uid="{00000000-0005-0000-0000-0000209E0000}"/>
    <cellStyle name="Heading 2 2 3 2 2 3 4 3 4 2" xfId="40891" xr:uid="{00000000-0005-0000-0000-0000219E0000}"/>
    <cellStyle name="Heading 2 2 3 2 2 3 4 3 4 2 2" xfId="40892" xr:uid="{00000000-0005-0000-0000-0000229E0000}"/>
    <cellStyle name="Heading 2 2 3 2 2 3 4 3 5" xfId="40893" xr:uid="{00000000-0005-0000-0000-0000239E0000}"/>
    <cellStyle name="Heading 2 2 3 2 2 3 4 3 6" xfId="40894" xr:uid="{00000000-0005-0000-0000-0000249E0000}"/>
    <cellStyle name="Heading 2 2 3 2 2 3 4 3 7" xfId="40895" xr:uid="{00000000-0005-0000-0000-0000259E0000}"/>
    <cellStyle name="Heading 2 2 3 2 2 3 4 3 8" xfId="40896" xr:uid="{00000000-0005-0000-0000-0000269E0000}"/>
    <cellStyle name="Heading 2 2 3 2 2 3 4 4" xfId="40897" xr:uid="{00000000-0005-0000-0000-0000279E0000}"/>
    <cellStyle name="Heading 2 2 3 2 2 3 4 4 2" xfId="40898" xr:uid="{00000000-0005-0000-0000-0000289E0000}"/>
    <cellStyle name="Heading 2 2 3 2 2 3 4 4 2 2" xfId="40899" xr:uid="{00000000-0005-0000-0000-0000299E0000}"/>
    <cellStyle name="Heading 2 2 3 2 2 3 4 4 2 3" xfId="40900" xr:uid="{00000000-0005-0000-0000-00002A9E0000}"/>
    <cellStyle name="Heading 2 2 3 2 2 3 4 4 2 3 2" xfId="40901" xr:uid="{00000000-0005-0000-0000-00002B9E0000}"/>
    <cellStyle name="Heading 2 2 3 2 2 3 4 4 2 4" xfId="40902" xr:uid="{00000000-0005-0000-0000-00002C9E0000}"/>
    <cellStyle name="Heading 2 2 3 2 2 3 4 4 3" xfId="40903" xr:uid="{00000000-0005-0000-0000-00002D9E0000}"/>
    <cellStyle name="Heading 2 2 3 2 2 3 4 4 3 2" xfId="40904" xr:uid="{00000000-0005-0000-0000-00002E9E0000}"/>
    <cellStyle name="Heading 2 2 3 2 2 3 4 4 3 2 2" xfId="40905" xr:uid="{00000000-0005-0000-0000-00002F9E0000}"/>
    <cellStyle name="Heading 2 2 3 2 2 3 4 4 4" xfId="40906" xr:uid="{00000000-0005-0000-0000-0000309E0000}"/>
    <cellStyle name="Heading 2 2 3 2 2 3 4 4 5" xfId="40907" xr:uid="{00000000-0005-0000-0000-0000319E0000}"/>
    <cellStyle name="Heading 2 2 3 2 2 3 4 4 6" xfId="40908" xr:uid="{00000000-0005-0000-0000-0000329E0000}"/>
    <cellStyle name="Heading 2 2 3 2 2 3 4 4 7" xfId="40909" xr:uid="{00000000-0005-0000-0000-0000339E0000}"/>
    <cellStyle name="Heading 2 2 3 2 2 3 4 5" xfId="40910" xr:uid="{00000000-0005-0000-0000-0000349E0000}"/>
    <cellStyle name="Heading 2 2 3 2 2 3 4 5 2" xfId="40911" xr:uid="{00000000-0005-0000-0000-0000359E0000}"/>
    <cellStyle name="Heading 2 2 3 2 2 3 4 5 3" xfId="40912" xr:uid="{00000000-0005-0000-0000-0000369E0000}"/>
    <cellStyle name="Heading 2 2 3 2 2 3 4 5 3 2" xfId="40913" xr:uid="{00000000-0005-0000-0000-0000379E0000}"/>
    <cellStyle name="Heading 2 2 3 2 2 3 4 6" xfId="40914" xr:uid="{00000000-0005-0000-0000-0000389E0000}"/>
    <cellStyle name="Heading 2 2 3 2 2 3 4 7" xfId="40915" xr:uid="{00000000-0005-0000-0000-0000399E0000}"/>
    <cellStyle name="Heading 2 2 3 2 2 3 4 8" xfId="40916" xr:uid="{00000000-0005-0000-0000-00003A9E0000}"/>
    <cellStyle name="Heading 2 2 3 2 2 3 4 9" xfId="40917" xr:uid="{00000000-0005-0000-0000-00003B9E0000}"/>
    <cellStyle name="Heading 2 2 3 2 2 3 5" xfId="40918" xr:uid="{00000000-0005-0000-0000-00003C9E0000}"/>
    <cellStyle name="Heading 2 2 3 2 2 3 5 2" xfId="40919" xr:uid="{00000000-0005-0000-0000-00003D9E0000}"/>
    <cellStyle name="Heading 2 2 3 2 2 3 5 2 2" xfId="40920" xr:uid="{00000000-0005-0000-0000-00003E9E0000}"/>
    <cellStyle name="Heading 2 2 3 2 2 3 5 2 2 2" xfId="40921" xr:uid="{00000000-0005-0000-0000-00003F9E0000}"/>
    <cellStyle name="Heading 2 2 3 2 2 3 5 2 2 3" xfId="40922" xr:uid="{00000000-0005-0000-0000-0000409E0000}"/>
    <cellStyle name="Heading 2 2 3 2 2 3 5 2 2 3 2" xfId="40923" xr:uid="{00000000-0005-0000-0000-0000419E0000}"/>
    <cellStyle name="Heading 2 2 3 2 2 3 5 2 2 4" xfId="40924" xr:uid="{00000000-0005-0000-0000-0000429E0000}"/>
    <cellStyle name="Heading 2 2 3 2 2 3 5 2 3" xfId="40925" xr:uid="{00000000-0005-0000-0000-0000439E0000}"/>
    <cellStyle name="Heading 2 2 3 2 2 3 5 2 3 2" xfId="40926" xr:uid="{00000000-0005-0000-0000-0000449E0000}"/>
    <cellStyle name="Heading 2 2 3 2 2 3 5 2 3 2 2" xfId="40927" xr:uid="{00000000-0005-0000-0000-0000459E0000}"/>
    <cellStyle name="Heading 2 2 3 2 2 3 5 2 4" xfId="40928" xr:uid="{00000000-0005-0000-0000-0000469E0000}"/>
    <cellStyle name="Heading 2 2 3 2 2 3 5 2 5" xfId="40929" xr:uid="{00000000-0005-0000-0000-0000479E0000}"/>
    <cellStyle name="Heading 2 2 3 2 2 3 5 2 6" xfId="40930" xr:uid="{00000000-0005-0000-0000-0000489E0000}"/>
    <cellStyle name="Heading 2 2 3 2 2 3 5 2 7" xfId="40931" xr:uid="{00000000-0005-0000-0000-0000499E0000}"/>
    <cellStyle name="Heading 2 2 3 2 2 3 5 3" xfId="40932" xr:uid="{00000000-0005-0000-0000-00004A9E0000}"/>
    <cellStyle name="Heading 2 2 3 2 2 3 5 3 2" xfId="40933" xr:uid="{00000000-0005-0000-0000-00004B9E0000}"/>
    <cellStyle name="Heading 2 2 3 2 2 3 5 3 3" xfId="40934" xr:uid="{00000000-0005-0000-0000-00004C9E0000}"/>
    <cellStyle name="Heading 2 2 3 2 2 3 5 3 3 2" xfId="40935" xr:uid="{00000000-0005-0000-0000-00004D9E0000}"/>
    <cellStyle name="Heading 2 2 3 2 2 3 5 3 4" xfId="40936" xr:uid="{00000000-0005-0000-0000-00004E9E0000}"/>
    <cellStyle name="Heading 2 2 3 2 2 3 5 4" xfId="40937" xr:uid="{00000000-0005-0000-0000-00004F9E0000}"/>
    <cellStyle name="Heading 2 2 3 2 2 3 5 4 2" xfId="40938" xr:uid="{00000000-0005-0000-0000-0000509E0000}"/>
    <cellStyle name="Heading 2 2 3 2 2 3 5 4 2 2" xfId="40939" xr:uid="{00000000-0005-0000-0000-0000519E0000}"/>
    <cellStyle name="Heading 2 2 3 2 2 3 5 5" xfId="40940" xr:uid="{00000000-0005-0000-0000-0000529E0000}"/>
    <cellStyle name="Heading 2 2 3 2 2 3 5 6" xfId="40941" xr:uid="{00000000-0005-0000-0000-0000539E0000}"/>
    <cellStyle name="Heading 2 2 3 2 2 3 5 7" xfId="40942" xr:uid="{00000000-0005-0000-0000-0000549E0000}"/>
    <cellStyle name="Heading 2 2 3 2 2 3 5 8" xfId="40943" xr:uid="{00000000-0005-0000-0000-0000559E0000}"/>
    <cellStyle name="Heading 2 2 3 2 2 3 6" xfId="40944" xr:uid="{00000000-0005-0000-0000-0000569E0000}"/>
    <cellStyle name="Heading 2 2 3 2 2 3 6 2" xfId="40945" xr:uid="{00000000-0005-0000-0000-0000579E0000}"/>
    <cellStyle name="Heading 2 2 3 2 2 3 6 2 2" xfId="40946" xr:uid="{00000000-0005-0000-0000-0000589E0000}"/>
    <cellStyle name="Heading 2 2 3 2 2 3 6 2 3" xfId="40947" xr:uid="{00000000-0005-0000-0000-0000599E0000}"/>
    <cellStyle name="Heading 2 2 3 2 2 3 6 2 3 2" xfId="40948" xr:uid="{00000000-0005-0000-0000-00005A9E0000}"/>
    <cellStyle name="Heading 2 2 3 2 2 3 6 2 4" xfId="40949" xr:uid="{00000000-0005-0000-0000-00005B9E0000}"/>
    <cellStyle name="Heading 2 2 3 2 2 3 6 3" xfId="40950" xr:uid="{00000000-0005-0000-0000-00005C9E0000}"/>
    <cellStyle name="Heading 2 2 3 2 2 3 6 3 2" xfId="40951" xr:uid="{00000000-0005-0000-0000-00005D9E0000}"/>
    <cellStyle name="Heading 2 2 3 2 2 3 6 3 2 2" xfId="40952" xr:uid="{00000000-0005-0000-0000-00005E9E0000}"/>
    <cellStyle name="Heading 2 2 3 2 2 3 6 4" xfId="40953" xr:uid="{00000000-0005-0000-0000-00005F9E0000}"/>
    <cellStyle name="Heading 2 2 3 2 2 3 6 5" xfId="40954" xr:uid="{00000000-0005-0000-0000-0000609E0000}"/>
    <cellStyle name="Heading 2 2 3 2 2 3 6 6" xfId="40955" xr:uid="{00000000-0005-0000-0000-0000619E0000}"/>
    <cellStyle name="Heading 2 2 3 2 2 3 6 7" xfId="40956" xr:uid="{00000000-0005-0000-0000-0000629E0000}"/>
    <cellStyle name="Heading 2 2 3 2 2 3 7" xfId="40957" xr:uid="{00000000-0005-0000-0000-0000639E0000}"/>
    <cellStyle name="Heading 2 2 3 2 2 3 7 2" xfId="40958" xr:uid="{00000000-0005-0000-0000-0000649E0000}"/>
    <cellStyle name="Heading 2 2 3 2 2 3 7 3" xfId="40959" xr:uid="{00000000-0005-0000-0000-0000659E0000}"/>
    <cellStyle name="Heading 2 2 3 2 2 3 7 3 2" xfId="40960" xr:uid="{00000000-0005-0000-0000-0000669E0000}"/>
    <cellStyle name="Heading 2 2 3 2 2 3 8" xfId="40961" xr:uid="{00000000-0005-0000-0000-0000679E0000}"/>
    <cellStyle name="Heading 2 2 3 2 2 3 9" xfId="40962" xr:uid="{00000000-0005-0000-0000-0000689E0000}"/>
    <cellStyle name="Heading 2 2 3 2 2 4" xfId="40963" xr:uid="{00000000-0005-0000-0000-0000699E0000}"/>
    <cellStyle name="Heading 2 2 3 2 2 4 2" xfId="40964" xr:uid="{00000000-0005-0000-0000-00006A9E0000}"/>
    <cellStyle name="Heading 2 2 3 2 2 4 2 2" xfId="40965" xr:uid="{00000000-0005-0000-0000-00006B9E0000}"/>
    <cellStyle name="Heading 2 2 3 2 2 4 2 2 2" xfId="40966" xr:uid="{00000000-0005-0000-0000-00006C9E0000}"/>
    <cellStyle name="Heading 2 2 3 2 2 4 2 2 2 2" xfId="40967" xr:uid="{00000000-0005-0000-0000-00006D9E0000}"/>
    <cellStyle name="Heading 2 2 3 2 2 4 2 2 2 2 2" xfId="40968" xr:uid="{00000000-0005-0000-0000-00006E9E0000}"/>
    <cellStyle name="Heading 2 2 3 2 2 4 2 2 2 2 3" xfId="40969" xr:uid="{00000000-0005-0000-0000-00006F9E0000}"/>
    <cellStyle name="Heading 2 2 3 2 2 4 2 2 2 2 3 2" xfId="40970" xr:uid="{00000000-0005-0000-0000-0000709E0000}"/>
    <cellStyle name="Heading 2 2 3 2 2 4 2 2 2 2 4" xfId="40971" xr:uid="{00000000-0005-0000-0000-0000719E0000}"/>
    <cellStyle name="Heading 2 2 3 2 2 4 2 2 2 3" xfId="40972" xr:uid="{00000000-0005-0000-0000-0000729E0000}"/>
    <cellStyle name="Heading 2 2 3 2 2 4 2 2 2 3 2" xfId="40973" xr:uid="{00000000-0005-0000-0000-0000739E0000}"/>
    <cellStyle name="Heading 2 2 3 2 2 4 2 2 2 3 2 2" xfId="40974" xr:uid="{00000000-0005-0000-0000-0000749E0000}"/>
    <cellStyle name="Heading 2 2 3 2 2 4 2 2 2 4" xfId="40975" xr:uid="{00000000-0005-0000-0000-0000759E0000}"/>
    <cellStyle name="Heading 2 2 3 2 2 4 2 2 2 5" xfId="40976" xr:uid="{00000000-0005-0000-0000-0000769E0000}"/>
    <cellStyle name="Heading 2 2 3 2 2 4 2 2 2 6" xfId="40977" xr:uid="{00000000-0005-0000-0000-0000779E0000}"/>
    <cellStyle name="Heading 2 2 3 2 2 4 2 2 2 7" xfId="40978" xr:uid="{00000000-0005-0000-0000-0000789E0000}"/>
    <cellStyle name="Heading 2 2 3 2 2 4 2 2 3" xfId="40979" xr:uid="{00000000-0005-0000-0000-0000799E0000}"/>
    <cellStyle name="Heading 2 2 3 2 2 4 2 2 3 2" xfId="40980" xr:uid="{00000000-0005-0000-0000-00007A9E0000}"/>
    <cellStyle name="Heading 2 2 3 2 2 4 2 2 3 3" xfId="40981" xr:uid="{00000000-0005-0000-0000-00007B9E0000}"/>
    <cellStyle name="Heading 2 2 3 2 2 4 2 2 3 3 2" xfId="40982" xr:uid="{00000000-0005-0000-0000-00007C9E0000}"/>
    <cellStyle name="Heading 2 2 3 2 2 4 2 2 3 4" xfId="40983" xr:uid="{00000000-0005-0000-0000-00007D9E0000}"/>
    <cellStyle name="Heading 2 2 3 2 2 4 2 2 4" xfId="40984" xr:uid="{00000000-0005-0000-0000-00007E9E0000}"/>
    <cellStyle name="Heading 2 2 3 2 2 4 2 2 4 2" xfId="40985" xr:uid="{00000000-0005-0000-0000-00007F9E0000}"/>
    <cellStyle name="Heading 2 2 3 2 2 4 2 2 4 2 2" xfId="40986" xr:uid="{00000000-0005-0000-0000-0000809E0000}"/>
    <cellStyle name="Heading 2 2 3 2 2 4 2 2 5" xfId="40987" xr:uid="{00000000-0005-0000-0000-0000819E0000}"/>
    <cellStyle name="Heading 2 2 3 2 2 4 2 2 6" xfId="40988" xr:uid="{00000000-0005-0000-0000-0000829E0000}"/>
    <cellStyle name="Heading 2 2 3 2 2 4 2 2 7" xfId="40989" xr:uid="{00000000-0005-0000-0000-0000839E0000}"/>
    <cellStyle name="Heading 2 2 3 2 2 4 2 2 8" xfId="40990" xr:uid="{00000000-0005-0000-0000-0000849E0000}"/>
    <cellStyle name="Heading 2 2 3 2 2 4 2 3" xfId="40991" xr:uid="{00000000-0005-0000-0000-0000859E0000}"/>
    <cellStyle name="Heading 2 2 3 2 2 4 2 3 2" xfId="40992" xr:uid="{00000000-0005-0000-0000-0000869E0000}"/>
    <cellStyle name="Heading 2 2 3 2 2 4 2 3 2 2" xfId="40993" xr:uid="{00000000-0005-0000-0000-0000879E0000}"/>
    <cellStyle name="Heading 2 2 3 2 2 4 2 3 2 3" xfId="40994" xr:uid="{00000000-0005-0000-0000-0000889E0000}"/>
    <cellStyle name="Heading 2 2 3 2 2 4 2 3 2 3 2" xfId="40995" xr:uid="{00000000-0005-0000-0000-0000899E0000}"/>
    <cellStyle name="Heading 2 2 3 2 2 4 2 3 2 4" xfId="40996" xr:uid="{00000000-0005-0000-0000-00008A9E0000}"/>
    <cellStyle name="Heading 2 2 3 2 2 4 2 3 3" xfId="40997" xr:uid="{00000000-0005-0000-0000-00008B9E0000}"/>
    <cellStyle name="Heading 2 2 3 2 2 4 2 3 3 2" xfId="40998" xr:uid="{00000000-0005-0000-0000-00008C9E0000}"/>
    <cellStyle name="Heading 2 2 3 2 2 4 2 3 3 2 2" xfId="40999" xr:uid="{00000000-0005-0000-0000-00008D9E0000}"/>
    <cellStyle name="Heading 2 2 3 2 2 4 2 3 4" xfId="41000" xr:uid="{00000000-0005-0000-0000-00008E9E0000}"/>
    <cellStyle name="Heading 2 2 3 2 2 4 2 3 5" xfId="41001" xr:uid="{00000000-0005-0000-0000-00008F9E0000}"/>
    <cellStyle name="Heading 2 2 3 2 2 4 2 3 6" xfId="41002" xr:uid="{00000000-0005-0000-0000-0000909E0000}"/>
    <cellStyle name="Heading 2 2 3 2 2 4 2 3 7" xfId="41003" xr:uid="{00000000-0005-0000-0000-0000919E0000}"/>
    <cellStyle name="Heading 2 2 3 2 2 4 2 4" xfId="41004" xr:uid="{00000000-0005-0000-0000-0000929E0000}"/>
    <cellStyle name="Heading 2 2 3 2 2 4 2 4 2" xfId="41005" xr:uid="{00000000-0005-0000-0000-0000939E0000}"/>
    <cellStyle name="Heading 2 2 3 2 2 4 2 4 3" xfId="41006" xr:uid="{00000000-0005-0000-0000-0000949E0000}"/>
    <cellStyle name="Heading 2 2 3 2 2 4 2 4 3 2" xfId="41007" xr:uid="{00000000-0005-0000-0000-0000959E0000}"/>
    <cellStyle name="Heading 2 2 3 2 2 4 2 5" xfId="41008" xr:uid="{00000000-0005-0000-0000-0000969E0000}"/>
    <cellStyle name="Heading 2 2 3 2 2 4 3" xfId="41009" xr:uid="{00000000-0005-0000-0000-0000979E0000}"/>
    <cellStyle name="Heading 2 2 3 2 2 4 3 2" xfId="41010" xr:uid="{00000000-0005-0000-0000-0000989E0000}"/>
    <cellStyle name="Heading 2 2 3 2 2 4 3 2 2" xfId="41011" xr:uid="{00000000-0005-0000-0000-0000999E0000}"/>
    <cellStyle name="Heading 2 2 3 2 2 4 3 2 2 2" xfId="41012" xr:uid="{00000000-0005-0000-0000-00009A9E0000}"/>
    <cellStyle name="Heading 2 2 3 2 2 4 3 2 2 3" xfId="41013" xr:uid="{00000000-0005-0000-0000-00009B9E0000}"/>
    <cellStyle name="Heading 2 2 3 2 2 4 3 2 2 3 2" xfId="41014" xr:uid="{00000000-0005-0000-0000-00009C9E0000}"/>
    <cellStyle name="Heading 2 2 3 2 2 4 3 2 2 4" xfId="41015" xr:uid="{00000000-0005-0000-0000-00009D9E0000}"/>
    <cellStyle name="Heading 2 2 3 2 2 4 3 2 3" xfId="41016" xr:uid="{00000000-0005-0000-0000-00009E9E0000}"/>
    <cellStyle name="Heading 2 2 3 2 2 4 3 2 3 2" xfId="41017" xr:uid="{00000000-0005-0000-0000-00009F9E0000}"/>
    <cellStyle name="Heading 2 2 3 2 2 4 3 2 3 2 2" xfId="41018" xr:uid="{00000000-0005-0000-0000-0000A09E0000}"/>
    <cellStyle name="Heading 2 2 3 2 2 4 3 2 4" xfId="41019" xr:uid="{00000000-0005-0000-0000-0000A19E0000}"/>
    <cellStyle name="Heading 2 2 3 2 2 4 3 2 5" xfId="41020" xr:uid="{00000000-0005-0000-0000-0000A29E0000}"/>
    <cellStyle name="Heading 2 2 3 2 2 4 3 2 6" xfId="41021" xr:uid="{00000000-0005-0000-0000-0000A39E0000}"/>
    <cellStyle name="Heading 2 2 3 2 2 4 3 2 7" xfId="41022" xr:uid="{00000000-0005-0000-0000-0000A49E0000}"/>
    <cellStyle name="Heading 2 2 3 2 2 4 3 3" xfId="41023" xr:uid="{00000000-0005-0000-0000-0000A59E0000}"/>
    <cellStyle name="Heading 2 2 3 2 2 4 3 3 2" xfId="41024" xr:uid="{00000000-0005-0000-0000-0000A69E0000}"/>
    <cellStyle name="Heading 2 2 3 2 2 4 3 3 3" xfId="41025" xr:uid="{00000000-0005-0000-0000-0000A79E0000}"/>
    <cellStyle name="Heading 2 2 3 2 2 4 3 3 3 2" xfId="41026" xr:uid="{00000000-0005-0000-0000-0000A89E0000}"/>
    <cellStyle name="Heading 2 2 3 2 2 4 3 3 4" xfId="41027" xr:uid="{00000000-0005-0000-0000-0000A99E0000}"/>
    <cellStyle name="Heading 2 2 3 2 2 4 3 4" xfId="41028" xr:uid="{00000000-0005-0000-0000-0000AA9E0000}"/>
    <cellStyle name="Heading 2 2 3 2 2 4 3 4 2" xfId="41029" xr:uid="{00000000-0005-0000-0000-0000AB9E0000}"/>
    <cellStyle name="Heading 2 2 3 2 2 4 3 4 2 2" xfId="41030" xr:uid="{00000000-0005-0000-0000-0000AC9E0000}"/>
    <cellStyle name="Heading 2 2 3 2 2 4 3 5" xfId="41031" xr:uid="{00000000-0005-0000-0000-0000AD9E0000}"/>
    <cellStyle name="Heading 2 2 3 2 2 4 3 6" xfId="41032" xr:uid="{00000000-0005-0000-0000-0000AE9E0000}"/>
    <cellStyle name="Heading 2 2 3 2 2 4 3 7" xfId="41033" xr:uid="{00000000-0005-0000-0000-0000AF9E0000}"/>
    <cellStyle name="Heading 2 2 3 2 2 4 3 8" xfId="41034" xr:uid="{00000000-0005-0000-0000-0000B09E0000}"/>
    <cellStyle name="Heading 2 2 3 2 2 4 4" xfId="41035" xr:uid="{00000000-0005-0000-0000-0000B19E0000}"/>
    <cellStyle name="Heading 2 2 3 2 2 4 4 2" xfId="41036" xr:uid="{00000000-0005-0000-0000-0000B29E0000}"/>
    <cellStyle name="Heading 2 2 3 2 2 4 4 2 2" xfId="41037" xr:uid="{00000000-0005-0000-0000-0000B39E0000}"/>
    <cellStyle name="Heading 2 2 3 2 2 4 4 2 3" xfId="41038" xr:uid="{00000000-0005-0000-0000-0000B49E0000}"/>
    <cellStyle name="Heading 2 2 3 2 2 4 4 2 3 2" xfId="41039" xr:uid="{00000000-0005-0000-0000-0000B59E0000}"/>
    <cellStyle name="Heading 2 2 3 2 2 4 4 2 4" xfId="41040" xr:uid="{00000000-0005-0000-0000-0000B69E0000}"/>
    <cellStyle name="Heading 2 2 3 2 2 4 4 3" xfId="41041" xr:uid="{00000000-0005-0000-0000-0000B79E0000}"/>
    <cellStyle name="Heading 2 2 3 2 2 4 4 3 2" xfId="41042" xr:uid="{00000000-0005-0000-0000-0000B89E0000}"/>
    <cellStyle name="Heading 2 2 3 2 2 4 4 3 2 2" xfId="41043" xr:uid="{00000000-0005-0000-0000-0000B99E0000}"/>
    <cellStyle name="Heading 2 2 3 2 2 4 4 4" xfId="41044" xr:uid="{00000000-0005-0000-0000-0000BA9E0000}"/>
    <cellStyle name="Heading 2 2 3 2 2 4 4 5" xfId="41045" xr:uid="{00000000-0005-0000-0000-0000BB9E0000}"/>
    <cellStyle name="Heading 2 2 3 2 2 4 4 6" xfId="41046" xr:uid="{00000000-0005-0000-0000-0000BC9E0000}"/>
    <cellStyle name="Heading 2 2 3 2 2 4 4 7" xfId="41047" xr:uid="{00000000-0005-0000-0000-0000BD9E0000}"/>
    <cellStyle name="Heading 2 2 3 2 2 4 5" xfId="41048" xr:uid="{00000000-0005-0000-0000-0000BE9E0000}"/>
    <cellStyle name="Heading 2 2 3 2 2 4 5 2" xfId="41049" xr:uid="{00000000-0005-0000-0000-0000BF9E0000}"/>
    <cellStyle name="Heading 2 2 3 2 2 4 5 3" xfId="41050" xr:uid="{00000000-0005-0000-0000-0000C09E0000}"/>
    <cellStyle name="Heading 2 2 3 2 2 4 5 3 2" xfId="41051" xr:uid="{00000000-0005-0000-0000-0000C19E0000}"/>
    <cellStyle name="Heading 2 2 3 2 2 4 6" xfId="41052" xr:uid="{00000000-0005-0000-0000-0000C29E0000}"/>
    <cellStyle name="Heading 2 2 3 2 2 4 7" xfId="41053" xr:uid="{00000000-0005-0000-0000-0000C39E0000}"/>
    <cellStyle name="Heading 2 2 3 2 2 4 8" xfId="41054" xr:uid="{00000000-0005-0000-0000-0000C49E0000}"/>
    <cellStyle name="Heading 2 2 3 2 2 4 9" xfId="41055" xr:uid="{00000000-0005-0000-0000-0000C59E0000}"/>
    <cellStyle name="Heading 2 2 3 2 2 5" xfId="41056" xr:uid="{00000000-0005-0000-0000-0000C69E0000}"/>
    <cellStyle name="Heading 2 2 3 2 2 5 2" xfId="41057" xr:uid="{00000000-0005-0000-0000-0000C79E0000}"/>
    <cellStyle name="Heading 2 2 3 2 2 5 2 2" xfId="41058" xr:uid="{00000000-0005-0000-0000-0000C89E0000}"/>
    <cellStyle name="Heading 2 2 3 2 2 5 2 2 2" xfId="41059" xr:uid="{00000000-0005-0000-0000-0000C99E0000}"/>
    <cellStyle name="Heading 2 2 3 2 2 5 2 2 2 2" xfId="41060" xr:uid="{00000000-0005-0000-0000-0000CA9E0000}"/>
    <cellStyle name="Heading 2 2 3 2 2 5 2 2 2 2 2" xfId="41061" xr:uid="{00000000-0005-0000-0000-0000CB9E0000}"/>
    <cellStyle name="Heading 2 2 3 2 2 5 2 2 2 2 3" xfId="41062" xr:uid="{00000000-0005-0000-0000-0000CC9E0000}"/>
    <cellStyle name="Heading 2 2 3 2 2 5 2 2 2 2 3 2" xfId="41063" xr:uid="{00000000-0005-0000-0000-0000CD9E0000}"/>
    <cellStyle name="Heading 2 2 3 2 2 5 2 2 2 2 4" xfId="41064" xr:uid="{00000000-0005-0000-0000-0000CE9E0000}"/>
    <cellStyle name="Heading 2 2 3 2 2 5 2 2 2 3" xfId="41065" xr:uid="{00000000-0005-0000-0000-0000CF9E0000}"/>
    <cellStyle name="Heading 2 2 3 2 2 5 2 2 2 3 2" xfId="41066" xr:uid="{00000000-0005-0000-0000-0000D09E0000}"/>
    <cellStyle name="Heading 2 2 3 2 2 5 2 2 2 3 2 2" xfId="41067" xr:uid="{00000000-0005-0000-0000-0000D19E0000}"/>
    <cellStyle name="Heading 2 2 3 2 2 5 2 2 2 4" xfId="41068" xr:uid="{00000000-0005-0000-0000-0000D29E0000}"/>
    <cellStyle name="Heading 2 2 3 2 2 5 2 2 2 5" xfId="41069" xr:uid="{00000000-0005-0000-0000-0000D39E0000}"/>
    <cellStyle name="Heading 2 2 3 2 2 5 2 2 2 6" xfId="41070" xr:uid="{00000000-0005-0000-0000-0000D49E0000}"/>
    <cellStyle name="Heading 2 2 3 2 2 5 2 2 2 7" xfId="41071" xr:uid="{00000000-0005-0000-0000-0000D59E0000}"/>
    <cellStyle name="Heading 2 2 3 2 2 5 2 2 3" xfId="41072" xr:uid="{00000000-0005-0000-0000-0000D69E0000}"/>
    <cellStyle name="Heading 2 2 3 2 2 5 2 2 3 2" xfId="41073" xr:uid="{00000000-0005-0000-0000-0000D79E0000}"/>
    <cellStyle name="Heading 2 2 3 2 2 5 2 2 3 3" xfId="41074" xr:uid="{00000000-0005-0000-0000-0000D89E0000}"/>
    <cellStyle name="Heading 2 2 3 2 2 5 2 2 3 3 2" xfId="41075" xr:uid="{00000000-0005-0000-0000-0000D99E0000}"/>
    <cellStyle name="Heading 2 2 3 2 2 5 2 2 3 4" xfId="41076" xr:uid="{00000000-0005-0000-0000-0000DA9E0000}"/>
    <cellStyle name="Heading 2 2 3 2 2 5 2 2 4" xfId="41077" xr:uid="{00000000-0005-0000-0000-0000DB9E0000}"/>
    <cellStyle name="Heading 2 2 3 2 2 5 2 2 4 2" xfId="41078" xr:uid="{00000000-0005-0000-0000-0000DC9E0000}"/>
    <cellStyle name="Heading 2 2 3 2 2 5 2 2 4 2 2" xfId="41079" xr:uid="{00000000-0005-0000-0000-0000DD9E0000}"/>
    <cellStyle name="Heading 2 2 3 2 2 5 2 2 5" xfId="41080" xr:uid="{00000000-0005-0000-0000-0000DE9E0000}"/>
    <cellStyle name="Heading 2 2 3 2 2 5 2 2 6" xfId="41081" xr:uid="{00000000-0005-0000-0000-0000DF9E0000}"/>
    <cellStyle name="Heading 2 2 3 2 2 5 2 2 7" xfId="41082" xr:uid="{00000000-0005-0000-0000-0000E09E0000}"/>
    <cellStyle name="Heading 2 2 3 2 2 5 2 2 8" xfId="41083" xr:uid="{00000000-0005-0000-0000-0000E19E0000}"/>
    <cellStyle name="Heading 2 2 3 2 2 5 2 3" xfId="41084" xr:uid="{00000000-0005-0000-0000-0000E29E0000}"/>
    <cellStyle name="Heading 2 2 3 2 2 5 2 3 2" xfId="41085" xr:uid="{00000000-0005-0000-0000-0000E39E0000}"/>
    <cellStyle name="Heading 2 2 3 2 2 5 2 3 2 2" xfId="41086" xr:uid="{00000000-0005-0000-0000-0000E49E0000}"/>
    <cellStyle name="Heading 2 2 3 2 2 5 2 3 2 3" xfId="41087" xr:uid="{00000000-0005-0000-0000-0000E59E0000}"/>
    <cellStyle name="Heading 2 2 3 2 2 5 2 3 2 3 2" xfId="41088" xr:uid="{00000000-0005-0000-0000-0000E69E0000}"/>
    <cellStyle name="Heading 2 2 3 2 2 5 2 3 2 4" xfId="41089" xr:uid="{00000000-0005-0000-0000-0000E79E0000}"/>
    <cellStyle name="Heading 2 2 3 2 2 5 2 3 3" xfId="41090" xr:uid="{00000000-0005-0000-0000-0000E89E0000}"/>
    <cellStyle name="Heading 2 2 3 2 2 5 2 3 3 2" xfId="41091" xr:uid="{00000000-0005-0000-0000-0000E99E0000}"/>
    <cellStyle name="Heading 2 2 3 2 2 5 2 3 3 2 2" xfId="41092" xr:uid="{00000000-0005-0000-0000-0000EA9E0000}"/>
    <cellStyle name="Heading 2 2 3 2 2 5 2 3 4" xfId="41093" xr:uid="{00000000-0005-0000-0000-0000EB9E0000}"/>
    <cellStyle name="Heading 2 2 3 2 2 5 2 3 5" xfId="41094" xr:uid="{00000000-0005-0000-0000-0000EC9E0000}"/>
    <cellStyle name="Heading 2 2 3 2 2 5 2 3 6" xfId="41095" xr:uid="{00000000-0005-0000-0000-0000ED9E0000}"/>
    <cellStyle name="Heading 2 2 3 2 2 5 2 3 7" xfId="41096" xr:uid="{00000000-0005-0000-0000-0000EE9E0000}"/>
    <cellStyle name="Heading 2 2 3 2 2 5 2 4" xfId="41097" xr:uid="{00000000-0005-0000-0000-0000EF9E0000}"/>
    <cellStyle name="Heading 2 2 3 2 2 5 2 4 2" xfId="41098" xr:uid="{00000000-0005-0000-0000-0000F09E0000}"/>
    <cellStyle name="Heading 2 2 3 2 2 5 2 4 3" xfId="41099" xr:uid="{00000000-0005-0000-0000-0000F19E0000}"/>
    <cellStyle name="Heading 2 2 3 2 2 5 2 4 3 2" xfId="41100" xr:uid="{00000000-0005-0000-0000-0000F29E0000}"/>
    <cellStyle name="Heading 2 2 3 2 2 5 2 5" xfId="41101" xr:uid="{00000000-0005-0000-0000-0000F39E0000}"/>
    <cellStyle name="Heading 2 2 3 2 2 5 3" xfId="41102" xr:uid="{00000000-0005-0000-0000-0000F49E0000}"/>
    <cellStyle name="Heading 2 2 3 2 2 5 3 2" xfId="41103" xr:uid="{00000000-0005-0000-0000-0000F59E0000}"/>
    <cellStyle name="Heading 2 2 3 2 2 5 3 2 2" xfId="41104" xr:uid="{00000000-0005-0000-0000-0000F69E0000}"/>
    <cellStyle name="Heading 2 2 3 2 2 5 3 2 2 2" xfId="41105" xr:uid="{00000000-0005-0000-0000-0000F79E0000}"/>
    <cellStyle name="Heading 2 2 3 2 2 5 3 2 2 3" xfId="41106" xr:uid="{00000000-0005-0000-0000-0000F89E0000}"/>
    <cellStyle name="Heading 2 2 3 2 2 5 3 2 2 3 2" xfId="41107" xr:uid="{00000000-0005-0000-0000-0000F99E0000}"/>
    <cellStyle name="Heading 2 2 3 2 2 5 3 2 2 4" xfId="41108" xr:uid="{00000000-0005-0000-0000-0000FA9E0000}"/>
    <cellStyle name="Heading 2 2 3 2 2 5 3 2 3" xfId="41109" xr:uid="{00000000-0005-0000-0000-0000FB9E0000}"/>
    <cellStyle name="Heading 2 2 3 2 2 5 3 2 3 2" xfId="41110" xr:uid="{00000000-0005-0000-0000-0000FC9E0000}"/>
    <cellStyle name="Heading 2 2 3 2 2 5 3 2 3 2 2" xfId="41111" xr:uid="{00000000-0005-0000-0000-0000FD9E0000}"/>
    <cellStyle name="Heading 2 2 3 2 2 5 3 2 4" xfId="41112" xr:uid="{00000000-0005-0000-0000-0000FE9E0000}"/>
    <cellStyle name="Heading 2 2 3 2 2 5 3 2 5" xfId="41113" xr:uid="{00000000-0005-0000-0000-0000FF9E0000}"/>
    <cellStyle name="Heading 2 2 3 2 2 5 3 2 6" xfId="41114" xr:uid="{00000000-0005-0000-0000-0000009F0000}"/>
    <cellStyle name="Heading 2 2 3 2 2 5 3 2 7" xfId="41115" xr:uid="{00000000-0005-0000-0000-0000019F0000}"/>
    <cellStyle name="Heading 2 2 3 2 2 5 3 3" xfId="41116" xr:uid="{00000000-0005-0000-0000-0000029F0000}"/>
    <cellStyle name="Heading 2 2 3 2 2 5 3 3 2" xfId="41117" xr:uid="{00000000-0005-0000-0000-0000039F0000}"/>
    <cellStyle name="Heading 2 2 3 2 2 5 3 3 3" xfId="41118" xr:uid="{00000000-0005-0000-0000-0000049F0000}"/>
    <cellStyle name="Heading 2 2 3 2 2 5 3 3 3 2" xfId="41119" xr:uid="{00000000-0005-0000-0000-0000059F0000}"/>
    <cellStyle name="Heading 2 2 3 2 2 5 3 3 4" xfId="41120" xr:uid="{00000000-0005-0000-0000-0000069F0000}"/>
    <cellStyle name="Heading 2 2 3 2 2 5 3 4" xfId="41121" xr:uid="{00000000-0005-0000-0000-0000079F0000}"/>
    <cellStyle name="Heading 2 2 3 2 2 5 3 4 2" xfId="41122" xr:uid="{00000000-0005-0000-0000-0000089F0000}"/>
    <cellStyle name="Heading 2 2 3 2 2 5 3 4 2 2" xfId="41123" xr:uid="{00000000-0005-0000-0000-0000099F0000}"/>
    <cellStyle name="Heading 2 2 3 2 2 5 3 5" xfId="41124" xr:uid="{00000000-0005-0000-0000-00000A9F0000}"/>
    <cellStyle name="Heading 2 2 3 2 2 5 3 6" xfId="41125" xr:uid="{00000000-0005-0000-0000-00000B9F0000}"/>
    <cellStyle name="Heading 2 2 3 2 2 5 3 7" xfId="41126" xr:uid="{00000000-0005-0000-0000-00000C9F0000}"/>
    <cellStyle name="Heading 2 2 3 2 2 5 3 8" xfId="41127" xr:uid="{00000000-0005-0000-0000-00000D9F0000}"/>
    <cellStyle name="Heading 2 2 3 2 2 5 4" xfId="41128" xr:uid="{00000000-0005-0000-0000-00000E9F0000}"/>
    <cellStyle name="Heading 2 2 3 2 2 5 4 2" xfId="41129" xr:uid="{00000000-0005-0000-0000-00000F9F0000}"/>
    <cellStyle name="Heading 2 2 3 2 2 5 4 2 2" xfId="41130" xr:uid="{00000000-0005-0000-0000-0000109F0000}"/>
    <cellStyle name="Heading 2 2 3 2 2 5 4 2 3" xfId="41131" xr:uid="{00000000-0005-0000-0000-0000119F0000}"/>
    <cellStyle name="Heading 2 2 3 2 2 5 4 2 3 2" xfId="41132" xr:uid="{00000000-0005-0000-0000-0000129F0000}"/>
    <cellStyle name="Heading 2 2 3 2 2 5 4 2 4" xfId="41133" xr:uid="{00000000-0005-0000-0000-0000139F0000}"/>
    <cellStyle name="Heading 2 2 3 2 2 5 4 3" xfId="41134" xr:uid="{00000000-0005-0000-0000-0000149F0000}"/>
    <cellStyle name="Heading 2 2 3 2 2 5 4 3 2" xfId="41135" xr:uid="{00000000-0005-0000-0000-0000159F0000}"/>
    <cellStyle name="Heading 2 2 3 2 2 5 4 3 2 2" xfId="41136" xr:uid="{00000000-0005-0000-0000-0000169F0000}"/>
    <cellStyle name="Heading 2 2 3 2 2 5 4 4" xfId="41137" xr:uid="{00000000-0005-0000-0000-0000179F0000}"/>
    <cellStyle name="Heading 2 2 3 2 2 5 4 5" xfId="41138" xr:uid="{00000000-0005-0000-0000-0000189F0000}"/>
    <cellStyle name="Heading 2 2 3 2 2 5 4 6" xfId="41139" xr:uid="{00000000-0005-0000-0000-0000199F0000}"/>
    <cellStyle name="Heading 2 2 3 2 2 5 4 7" xfId="41140" xr:uid="{00000000-0005-0000-0000-00001A9F0000}"/>
    <cellStyle name="Heading 2 2 3 2 2 5 5" xfId="41141" xr:uid="{00000000-0005-0000-0000-00001B9F0000}"/>
    <cellStyle name="Heading 2 2 3 2 2 5 5 2" xfId="41142" xr:uid="{00000000-0005-0000-0000-00001C9F0000}"/>
    <cellStyle name="Heading 2 2 3 2 2 5 5 3" xfId="41143" xr:uid="{00000000-0005-0000-0000-00001D9F0000}"/>
    <cellStyle name="Heading 2 2 3 2 2 5 5 3 2" xfId="41144" xr:uid="{00000000-0005-0000-0000-00001E9F0000}"/>
    <cellStyle name="Heading 2 2 3 2 2 5 6" xfId="41145" xr:uid="{00000000-0005-0000-0000-00001F9F0000}"/>
    <cellStyle name="Heading 2 2 3 2 2 5 7" xfId="41146" xr:uid="{00000000-0005-0000-0000-0000209F0000}"/>
    <cellStyle name="Heading 2 2 3 2 2 5 8" xfId="41147" xr:uid="{00000000-0005-0000-0000-0000219F0000}"/>
    <cellStyle name="Heading 2 2 3 2 2 5 9" xfId="41148" xr:uid="{00000000-0005-0000-0000-0000229F0000}"/>
    <cellStyle name="Heading 2 2 3 2 2 6" xfId="41149" xr:uid="{00000000-0005-0000-0000-0000239F0000}"/>
    <cellStyle name="Heading 2 2 3 2 2 6 2" xfId="41150" xr:uid="{00000000-0005-0000-0000-0000249F0000}"/>
    <cellStyle name="Heading 2 2 3 2 2 6 2 2" xfId="41151" xr:uid="{00000000-0005-0000-0000-0000259F0000}"/>
    <cellStyle name="Heading 2 2 3 2 2 6 2 2 2" xfId="41152" xr:uid="{00000000-0005-0000-0000-0000269F0000}"/>
    <cellStyle name="Heading 2 2 3 2 2 6 2 2 3" xfId="41153" xr:uid="{00000000-0005-0000-0000-0000279F0000}"/>
    <cellStyle name="Heading 2 2 3 2 2 6 2 2 3 2" xfId="41154" xr:uid="{00000000-0005-0000-0000-0000289F0000}"/>
    <cellStyle name="Heading 2 2 3 2 2 6 2 2 4" xfId="41155" xr:uid="{00000000-0005-0000-0000-0000299F0000}"/>
    <cellStyle name="Heading 2 2 3 2 2 6 2 3" xfId="41156" xr:uid="{00000000-0005-0000-0000-00002A9F0000}"/>
    <cellStyle name="Heading 2 2 3 2 2 6 2 3 2" xfId="41157" xr:uid="{00000000-0005-0000-0000-00002B9F0000}"/>
    <cellStyle name="Heading 2 2 3 2 2 6 2 3 2 2" xfId="41158" xr:uid="{00000000-0005-0000-0000-00002C9F0000}"/>
    <cellStyle name="Heading 2 2 3 2 2 6 2 4" xfId="41159" xr:uid="{00000000-0005-0000-0000-00002D9F0000}"/>
    <cellStyle name="Heading 2 2 3 2 2 6 2 5" xfId="41160" xr:uid="{00000000-0005-0000-0000-00002E9F0000}"/>
    <cellStyle name="Heading 2 2 3 2 2 6 2 6" xfId="41161" xr:uid="{00000000-0005-0000-0000-00002F9F0000}"/>
    <cellStyle name="Heading 2 2 3 2 2 6 2 7" xfId="41162" xr:uid="{00000000-0005-0000-0000-0000309F0000}"/>
    <cellStyle name="Heading 2 2 3 2 2 6 3" xfId="41163" xr:uid="{00000000-0005-0000-0000-0000319F0000}"/>
    <cellStyle name="Heading 2 2 3 2 2 6 3 2" xfId="41164" xr:uid="{00000000-0005-0000-0000-0000329F0000}"/>
    <cellStyle name="Heading 2 2 3 2 2 6 3 3" xfId="41165" xr:uid="{00000000-0005-0000-0000-0000339F0000}"/>
    <cellStyle name="Heading 2 2 3 2 2 6 3 3 2" xfId="41166" xr:uid="{00000000-0005-0000-0000-0000349F0000}"/>
    <cellStyle name="Heading 2 2 3 2 2 6 3 4" xfId="41167" xr:uid="{00000000-0005-0000-0000-0000359F0000}"/>
    <cellStyle name="Heading 2 2 3 2 2 6 4" xfId="41168" xr:uid="{00000000-0005-0000-0000-0000369F0000}"/>
    <cellStyle name="Heading 2 2 3 2 2 6 4 2" xfId="41169" xr:uid="{00000000-0005-0000-0000-0000379F0000}"/>
    <cellStyle name="Heading 2 2 3 2 2 6 4 2 2" xfId="41170" xr:uid="{00000000-0005-0000-0000-0000389F0000}"/>
    <cellStyle name="Heading 2 2 3 2 2 6 5" xfId="41171" xr:uid="{00000000-0005-0000-0000-0000399F0000}"/>
    <cellStyle name="Heading 2 2 3 2 2 6 6" xfId="41172" xr:uid="{00000000-0005-0000-0000-00003A9F0000}"/>
    <cellStyle name="Heading 2 2 3 2 2 6 7" xfId="41173" xr:uid="{00000000-0005-0000-0000-00003B9F0000}"/>
    <cellStyle name="Heading 2 2 3 2 2 6 8" xfId="41174" xr:uid="{00000000-0005-0000-0000-00003C9F0000}"/>
    <cellStyle name="Heading 2 2 3 2 2 7" xfId="41175" xr:uid="{00000000-0005-0000-0000-00003D9F0000}"/>
    <cellStyle name="Heading 2 2 3 2 2 7 2" xfId="41176" xr:uid="{00000000-0005-0000-0000-00003E9F0000}"/>
    <cellStyle name="Heading 2 2 3 2 2 7 2 2" xfId="41177" xr:uid="{00000000-0005-0000-0000-00003F9F0000}"/>
    <cellStyle name="Heading 2 2 3 2 2 7 2 3" xfId="41178" xr:uid="{00000000-0005-0000-0000-0000409F0000}"/>
    <cellStyle name="Heading 2 2 3 2 2 7 2 3 2" xfId="41179" xr:uid="{00000000-0005-0000-0000-0000419F0000}"/>
    <cellStyle name="Heading 2 2 3 2 2 7 2 4" xfId="41180" xr:uid="{00000000-0005-0000-0000-0000429F0000}"/>
    <cellStyle name="Heading 2 2 3 2 2 7 3" xfId="41181" xr:uid="{00000000-0005-0000-0000-0000439F0000}"/>
    <cellStyle name="Heading 2 2 3 2 2 7 3 2" xfId="41182" xr:uid="{00000000-0005-0000-0000-0000449F0000}"/>
    <cellStyle name="Heading 2 2 3 2 2 7 3 2 2" xfId="41183" xr:uid="{00000000-0005-0000-0000-0000459F0000}"/>
    <cellStyle name="Heading 2 2 3 2 2 7 4" xfId="41184" xr:uid="{00000000-0005-0000-0000-0000469F0000}"/>
    <cellStyle name="Heading 2 2 3 2 2 7 5" xfId="41185" xr:uid="{00000000-0005-0000-0000-0000479F0000}"/>
    <cellStyle name="Heading 2 2 3 2 2 7 6" xfId="41186" xr:uid="{00000000-0005-0000-0000-0000489F0000}"/>
    <cellStyle name="Heading 2 2 3 2 2 7 7" xfId="41187" xr:uid="{00000000-0005-0000-0000-0000499F0000}"/>
    <cellStyle name="Heading 2 2 3 2 2 8" xfId="41188" xr:uid="{00000000-0005-0000-0000-00004A9F0000}"/>
    <cellStyle name="Heading 2 2 3 2 2 8 2" xfId="41189" xr:uid="{00000000-0005-0000-0000-00004B9F0000}"/>
    <cellStyle name="Heading 2 2 3 2 2 8 3" xfId="41190" xr:uid="{00000000-0005-0000-0000-00004C9F0000}"/>
    <cellStyle name="Heading 2 2 3 2 2 8 3 2" xfId="41191" xr:uid="{00000000-0005-0000-0000-00004D9F0000}"/>
    <cellStyle name="Heading 2 2 3 2 2 9" xfId="41192" xr:uid="{00000000-0005-0000-0000-00004E9F0000}"/>
    <cellStyle name="Heading 2 2 3 2 3" xfId="218" xr:uid="{00000000-0005-0000-0000-00004F9F0000}"/>
    <cellStyle name="Heading 2 2 3 2 3 10" xfId="41193" xr:uid="{00000000-0005-0000-0000-0000509F0000}"/>
    <cellStyle name="Heading 2 2 3 2 3 11" xfId="41194" xr:uid="{00000000-0005-0000-0000-0000519F0000}"/>
    <cellStyle name="Heading 2 2 3 2 3 2" xfId="41195" xr:uid="{00000000-0005-0000-0000-0000529F0000}"/>
    <cellStyle name="Heading 2 2 3 2 3 2 2" xfId="41196" xr:uid="{00000000-0005-0000-0000-0000539F0000}"/>
    <cellStyle name="Heading 2 2 3 2 3 2 2 2" xfId="41197" xr:uid="{00000000-0005-0000-0000-0000549F0000}"/>
    <cellStyle name="Heading 2 2 3 2 3 2 2 2 2" xfId="41198" xr:uid="{00000000-0005-0000-0000-0000559F0000}"/>
    <cellStyle name="Heading 2 2 3 2 3 2 2 2 2 2" xfId="41199" xr:uid="{00000000-0005-0000-0000-0000569F0000}"/>
    <cellStyle name="Heading 2 2 3 2 3 2 2 2 2 2 2" xfId="41200" xr:uid="{00000000-0005-0000-0000-0000579F0000}"/>
    <cellStyle name="Heading 2 2 3 2 3 2 2 2 2 2 3" xfId="41201" xr:uid="{00000000-0005-0000-0000-0000589F0000}"/>
    <cellStyle name="Heading 2 2 3 2 3 2 2 2 2 2 3 2" xfId="41202" xr:uid="{00000000-0005-0000-0000-0000599F0000}"/>
    <cellStyle name="Heading 2 2 3 2 3 2 2 2 2 2 4" xfId="41203" xr:uid="{00000000-0005-0000-0000-00005A9F0000}"/>
    <cellStyle name="Heading 2 2 3 2 3 2 2 2 2 3" xfId="41204" xr:uid="{00000000-0005-0000-0000-00005B9F0000}"/>
    <cellStyle name="Heading 2 2 3 2 3 2 2 2 2 3 2" xfId="41205" xr:uid="{00000000-0005-0000-0000-00005C9F0000}"/>
    <cellStyle name="Heading 2 2 3 2 3 2 2 2 2 3 2 2" xfId="41206" xr:uid="{00000000-0005-0000-0000-00005D9F0000}"/>
    <cellStyle name="Heading 2 2 3 2 3 2 2 2 2 4" xfId="41207" xr:uid="{00000000-0005-0000-0000-00005E9F0000}"/>
    <cellStyle name="Heading 2 2 3 2 3 2 2 2 2 5" xfId="41208" xr:uid="{00000000-0005-0000-0000-00005F9F0000}"/>
    <cellStyle name="Heading 2 2 3 2 3 2 2 2 2 6" xfId="41209" xr:uid="{00000000-0005-0000-0000-0000609F0000}"/>
    <cellStyle name="Heading 2 2 3 2 3 2 2 2 2 7" xfId="41210" xr:uid="{00000000-0005-0000-0000-0000619F0000}"/>
    <cellStyle name="Heading 2 2 3 2 3 2 2 2 3" xfId="41211" xr:uid="{00000000-0005-0000-0000-0000629F0000}"/>
    <cellStyle name="Heading 2 2 3 2 3 2 2 2 3 2" xfId="41212" xr:uid="{00000000-0005-0000-0000-0000639F0000}"/>
    <cellStyle name="Heading 2 2 3 2 3 2 2 2 3 3" xfId="41213" xr:uid="{00000000-0005-0000-0000-0000649F0000}"/>
    <cellStyle name="Heading 2 2 3 2 3 2 2 2 3 3 2" xfId="41214" xr:uid="{00000000-0005-0000-0000-0000659F0000}"/>
    <cellStyle name="Heading 2 2 3 2 3 2 2 2 3 4" xfId="41215" xr:uid="{00000000-0005-0000-0000-0000669F0000}"/>
    <cellStyle name="Heading 2 2 3 2 3 2 2 2 4" xfId="41216" xr:uid="{00000000-0005-0000-0000-0000679F0000}"/>
    <cellStyle name="Heading 2 2 3 2 3 2 2 2 4 2" xfId="41217" xr:uid="{00000000-0005-0000-0000-0000689F0000}"/>
    <cellStyle name="Heading 2 2 3 2 3 2 2 2 4 2 2" xfId="41218" xr:uid="{00000000-0005-0000-0000-0000699F0000}"/>
    <cellStyle name="Heading 2 2 3 2 3 2 2 2 5" xfId="41219" xr:uid="{00000000-0005-0000-0000-00006A9F0000}"/>
    <cellStyle name="Heading 2 2 3 2 3 2 2 2 6" xfId="41220" xr:uid="{00000000-0005-0000-0000-00006B9F0000}"/>
    <cellStyle name="Heading 2 2 3 2 3 2 2 2 7" xfId="41221" xr:uid="{00000000-0005-0000-0000-00006C9F0000}"/>
    <cellStyle name="Heading 2 2 3 2 3 2 2 2 8" xfId="41222" xr:uid="{00000000-0005-0000-0000-00006D9F0000}"/>
    <cellStyle name="Heading 2 2 3 2 3 2 2 3" xfId="41223" xr:uid="{00000000-0005-0000-0000-00006E9F0000}"/>
    <cellStyle name="Heading 2 2 3 2 3 2 2 3 2" xfId="41224" xr:uid="{00000000-0005-0000-0000-00006F9F0000}"/>
    <cellStyle name="Heading 2 2 3 2 3 2 2 3 2 2" xfId="41225" xr:uid="{00000000-0005-0000-0000-0000709F0000}"/>
    <cellStyle name="Heading 2 2 3 2 3 2 2 3 2 3" xfId="41226" xr:uid="{00000000-0005-0000-0000-0000719F0000}"/>
    <cellStyle name="Heading 2 2 3 2 3 2 2 3 2 3 2" xfId="41227" xr:uid="{00000000-0005-0000-0000-0000729F0000}"/>
    <cellStyle name="Heading 2 2 3 2 3 2 2 3 2 4" xfId="41228" xr:uid="{00000000-0005-0000-0000-0000739F0000}"/>
    <cellStyle name="Heading 2 2 3 2 3 2 2 3 3" xfId="41229" xr:uid="{00000000-0005-0000-0000-0000749F0000}"/>
    <cellStyle name="Heading 2 2 3 2 3 2 2 3 3 2" xfId="41230" xr:uid="{00000000-0005-0000-0000-0000759F0000}"/>
    <cellStyle name="Heading 2 2 3 2 3 2 2 3 3 2 2" xfId="41231" xr:uid="{00000000-0005-0000-0000-0000769F0000}"/>
    <cellStyle name="Heading 2 2 3 2 3 2 2 3 4" xfId="41232" xr:uid="{00000000-0005-0000-0000-0000779F0000}"/>
    <cellStyle name="Heading 2 2 3 2 3 2 2 3 5" xfId="41233" xr:uid="{00000000-0005-0000-0000-0000789F0000}"/>
    <cellStyle name="Heading 2 2 3 2 3 2 2 3 6" xfId="41234" xr:uid="{00000000-0005-0000-0000-0000799F0000}"/>
    <cellStyle name="Heading 2 2 3 2 3 2 2 3 7" xfId="41235" xr:uid="{00000000-0005-0000-0000-00007A9F0000}"/>
    <cellStyle name="Heading 2 2 3 2 3 2 2 4" xfId="41236" xr:uid="{00000000-0005-0000-0000-00007B9F0000}"/>
    <cellStyle name="Heading 2 2 3 2 3 2 2 4 2" xfId="41237" xr:uid="{00000000-0005-0000-0000-00007C9F0000}"/>
    <cellStyle name="Heading 2 2 3 2 3 2 2 4 3" xfId="41238" xr:uid="{00000000-0005-0000-0000-00007D9F0000}"/>
    <cellStyle name="Heading 2 2 3 2 3 2 2 4 3 2" xfId="41239" xr:uid="{00000000-0005-0000-0000-00007E9F0000}"/>
    <cellStyle name="Heading 2 2 3 2 3 2 2 5" xfId="41240" xr:uid="{00000000-0005-0000-0000-00007F9F0000}"/>
    <cellStyle name="Heading 2 2 3 2 3 2 3" xfId="41241" xr:uid="{00000000-0005-0000-0000-0000809F0000}"/>
    <cellStyle name="Heading 2 2 3 2 3 2 3 2" xfId="41242" xr:uid="{00000000-0005-0000-0000-0000819F0000}"/>
    <cellStyle name="Heading 2 2 3 2 3 2 3 2 2" xfId="41243" xr:uid="{00000000-0005-0000-0000-0000829F0000}"/>
    <cellStyle name="Heading 2 2 3 2 3 2 3 2 2 2" xfId="41244" xr:uid="{00000000-0005-0000-0000-0000839F0000}"/>
    <cellStyle name="Heading 2 2 3 2 3 2 3 2 2 3" xfId="41245" xr:uid="{00000000-0005-0000-0000-0000849F0000}"/>
    <cellStyle name="Heading 2 2 3 2 3 2 3 2 2 3 2" xfId="41246" xr:uid="{00000000-0005-0000-0000-0000859F0000}"/>
    <cellStyle name="Heading 2 2 3 2 3 2 3 2 2 4" xfId="41247" xr:uid="{00000000-0005-0000-0000-0000869F0000}"/>
    <cellStyle name="Heading 2 2 3 2 3 2 3 2 3" xfId="41248" xr:uid="{00000000-0005-0000-0000-0000879F0000}"/>
    <cellStyle name="Heading 2 2 3 2 3 2 3 2 3 2" xfId="41249" xr:uid="{00000000-0005-0000-0000-0000889F0000}"/>
    <cellStyle name="Heading 2 2 3 2 3 2 3 2 3 2 2" xfId="41250" xr:uid="{00000000-0005-0000-0000-0000899F0000}"/>
    <cellStyle name="Heading 2 2 3 2 3 2 3 2 4" xfId="41251" xr:uid="{00000000-0005-0000-0000-00008A9F0000}"/>
    <cellStyle name="Heading 2 2 3 2 3 2 3 2 5" xfId="41252" xr:uid="{00000000-0005-0000-0000-00008B9F0000}"/>
    <cellStyle name="Heading 2 2 3 2 3 2 3 2 6" xfId="41253" xr:uid="{00000000-0005-0000-0000-00008C9F0000}"/>
    <cellStyle name="Heading 2 2 3 2 3 2 3 2 7" xfId="41254" xr:uid="{00000000-0005-0000-0000-00008D9F0000}"/>
    <cellStyle name="Heading 2 2 3 2 3 2 3 3" xfId="41255" xr:uid="{00000000-0005-0000-0000-00008E9F0000}"/>
    <cellStyle name="Heading 2 2 3 2 3 2 3 3 2" xfId="41256" xr:uid="{00000000-0005-0000-0000-00008F9F0000}"/>
    <cellStyle name="Heading 2 2 3 2 3 2 3 3 3" xfId="41257" xr:uid="{00000000-0005-0000-0000-0000909F0000}"/>
    <cellStyle name="Heading 2 2 3 2 3 2 3 3 3 2" xfId="41258" xr:uid="{00000000-0005-0000-0000-0000919F0000}"/>
    <cellStyle name="Heading 2 2 3 2 3 2 3 3 4" xfId="41259" xr:uid="{00000000-0005-0000-0000-0000929F0000}"/>
    <cellStyle name="Heading 2 2 3 2 3 2 3 4" xfId="41260" xr:uid="{00000000-0005-0000-0000-0000939F0000}"/>
    <cellStyle name="Heading 2 2 3 2 3 2 3 4 2" xfId="41261" xr:uid="{00000000-0005-0000-0000-0000949F0000}"/>
    <cellStyle name="Heading 2 2 3 2 3 2 3 4 2 2" xfId="41262" xr:uid="{00000000-0005-0000-0000-0000959F0000}"/>
    <cellStyle name="Heading 2 2 3 2 3 2 3 5" xfId="41263" xr:uid="{00000000-0005-0000-0000-0000969F0000}"/>
    <cellStyle name="Heading 2 2 3 2 3 2 3 6" xfId="41264" xr:uid="{00000000-0005-0000-0000-0000979F0000}"/>
    <cellStyle name="Heading 2 2 3 2 3 2 3 7" xfId="41265" xr:uid="{00000000-0005-0000-0000-0000989F0000}"/>
    <cellStyle name="Heading 2 2 3 2 3 2 3 8" xfId="41266" xr:uid="{00000000-0005-0000-0000-0000999F0000}"/>
    <cellStyle name="Heading 2 2 3 2 3 2 4" xfId="41267" xr:uid="{00000000-0005-0000-0000-00009A9F0000}"/>
    <cellStyle name="Heading 2 2 3 2 3 2 4 2" xfId="41268" xr:uid="{00000000-0005-0000-0000-00009B9F0000}"/>
    <cellStyle name="Heading 2 2 3 2 3 2 4 2 2" xfId="41269" xr:uid="{00000000-0005-0000-0000-00009C9F0000}"/>
    <cellStyle name="Heading 2 2 3 2 3 2 4 2 3" xfId="41270" xr:uid="{00000000-0005-0000-0000-00009D9F0000}"/>
    <cellStyle name="Heading 2 2 3 2 3 2 4 2 3 2" xfId="41271" xr:uid="{00000000-0005-0000-0000-00009E9F0000}"/>
    <cellStyle name="Heading 2 2 3 2 3 2 4 2 4" xfId="41272" xr:uid="{00000000-0005-0000-0000-00009F9F0000}"/>
    <cellStyle name="Heading 2 2 3 2 3 2 4 3" xfId="41273" xr:uid="{00000000-0005-0000-0000-0000A09F0000}"/>
    <cellStyle name="Heading 2 2 3 2 3 2 4 3 2" xfId="41274" xr:uid="{00000000-0005-0000-0000-0000A19F0000}"/>
    <cellStyle name="Heading 2 2 3 2 3 2 4 3 2 2" xfId="41275" xr:uid="{00000000-0005-0000-0000-0000A29F0000}"/>
    <cellStyle name="Heading 2 2 3 2 3 2 4 4" xfId="41276" xr:uid="{00000000-0005-0000-0000-0000A39F0000}"/>
    <cellStyle name="Heading 2 2 3 2 3 2 4 5" xfId="41277" xr:uid="{00000000-0005-0000-0000-0000A49F0000}"/>
    <cellStyle name="Heading 2 2 3 2 3 2 4 6" xfId="41278" xr:uid="{00000000-0005-0000-0000-0000A59F0000}"/>
    <cellStyle name="Heading 2 2 3 2 3 2 4 7" xfId="41279" xr:uid="{00000000-0005-0000-0000-0000A69F0000}"/>
    <cellStyle name="Heading 2 2 3 2 3 2 5" xfId="41280" xr:uid="{00000000-0005-0000-0000-0000A79F0000}"/>
    <cellStyle name="Heading 2 2 3 2 3 2 5 2" xfId="41281" xr:uid="{00000000-0005-0000-0000-0000A89F0000}"/>
    <cellStyle name="Heading 2 2 3 2 3 2 5 3" xfId="41282" xr:uid="{00000000-0005-0000-0000-0000A99F0000}"/>
    <cellStyle name="Heading 2 2 3 2 3 2 5 3 2" xfId="41283" xr:uid="{00000000-0005-0000-0000-0000AA9F0000}"/>
    <cellStyle name="Heading 2 2 3 2 3 2 6" xfId="41284" xr:uid="{00000000-0005-0000-0000-0000AB9F0000}"/>
    <cellStyle name="Heading 2 2 3 2 3 2 7" xfId="41285" xr:uid="{00000000-0005-0000-0000-0000AC9F0000}"/>
    <cellStyle name="Heading 2 2 3 2 3 2 8" xfId="41286" xr:uid="{00000000-0005-0000-0000-0000AD9F0000}"/>
    <cellStyle name="Heading 2 2 3 2 3 2 9" xfId="41287" xr:uid="{00000000-0005-0000-0000-0000AE9F0000}"/>
    <cellStyle name="Heading 2 2 3 2 3 3" xfId="41288" xr:uid="{00000000-0005-0000-0000-0000AF9F0000}"/>
    <cellStyle name="Heading 2 2 3 2 3 3 2" xfId="41289" xr:uid="{00000000-0005-0000-0000-0000B09F0000}"/>
    <cellStyle name="Heading 2 2 3 2 3 3 2 2" xfId="41290" xr:uid="{00000000-0005-0000-0000-0000B19F0000}"/>
    <cellStyle name="Heading 2 2 3 2 3 3 2 2 2" xfId="41291" xr:uid="{00000000-0005-0000-0000-0000B29F0000}"/>
    <cellStyle name="Heading 2 2 3 2 3 3 2 2 2 2" xfId="41292" xr:uid="{00000000-0005-0000-0000-0000B39F0000}"/>
    <cellStyle name="Heading 2 2 3 2 3 3 2 2 2 3" xfId="41293" xr:uid="{00000000-0005-0000-0000-0000B49F0000}"/>
    <cellStyle name="Heading 2 2 3 2 3 3 2 2 2 3 2" xfId="41294" xr:uid="{00000000-0005-0000-0000-0000B59F0000}"/>
    <cellStyle name="Heading 2 2 3 2 3 3 2 2 2 4" xfId="41295" xr:uid="{00000000-0005-0000-0000-0000B69F0000}"/>
    <cellStyle name="Heading 2 2 3 2 3 3 2 2 3" xfId="41296" xr:uid="{00000000-0005-0000-0000-0000B79F0000}"/>
    <cellStyle name="Heading 2 2 3 2 3 3 2 2 3 2" xfId="41297" xr:uid="{00000000-0005-0000-0000-0000B89F0000}"/>
    <cellStyle name="Heading 2 2 3 2 3 3 2 2 3 2 2" xfId="41298" xr:uid="{00000000-0005-0000-0000-0000B99F0000}"/>
    <cellStyle name="Heading 2 2 3 2 3 3 2 2 4" xfId="41299" xr:uid="{00000000-0005-0000-0000-0000BA9F0000}"/>
    <cellStyle name="Heading 2 2 3 2 3 3 2 2 5" xfId="41300" xr:uid="{00000000-0005-0000-0000-0000BB9F0000}"/>
    <cellStyle name="Heading 2 2 3 2 3 3 2 2 6" xfId="41301" xr:uid="{00000000-0005-0000-0000-0000BC9F0000}"/>
    <cellStyle name="Heading 2 2 3 2 3 3 2 2 7" xfId="41302" xr:uid="{00000000-0005-0000-0000-0000BD9F0000}"/>
    <cellStyle name="Heading 2 2 3 2 3 3 2 3" xfId="41303" xr:uid="{00000000-0005-0000-0000-0000BE9F0000}"/>
    <cellStyle name="Heading 2 2 3 2 3 3 2 3 2" xfId="41304" xr:uid="{00000000-0005-0000-0000-0000BF9F0000}"/>
    <cellStyle name="Heading 2 2 3 2 3 3 2 3 3" xfId="41305" xr:uid="{00000000-0005-0000-0000-0000C09F0000}"/>
    <cellStyle name="Heading 2 2 3 2 3 3 2 3 3 2" xfId="41306" xr:uid="{00000000-0005-0000-0000-0000C19F0000}"/>
    <cellStyle name="Heading 2 2 3 2 3 3 2 3 4" xfId="41307" xr:uid="{00000000-0005-0000-0000-0000C29F0000}"/>
    <cellStyle name="Heading 2 2 3 2 3 3 2 4" xfId="41308" xr:uid="{00000000-0005-0000-0000-0000C39F0000}"/>
    <cellStyle name="Heading 2 2 3 2 3 3 2 4 2" xfId="41309" xr:uid="{00000000-0005-0000-0000-0000C49F0000}"/>
    <cellStyle name="Heading 2 2 3 2 3 3 2 4 2 2" xfId="41310" xr:uid="{00000000-0005-0000-0000-0000C59F0000}"/>
    <cellStyle name="Heading 2 2 3 2 3 3 2 5" xfId="41311" xr:uid="{00000000-0005-0000-0000-0000C69F0000}"/>
    <cellStyle name="Heading 2 2 3 2 3 3 2 6" xfId="41312" xr:uid="{00000000-0005-0000-0000-0000C79F0000}"/>
    <cellStyle name="Heading 2 2 3 2 3 3 2 7" xfId="41313" xr:uid="{00000000-0005-0000-0000-0000C89F0000}"/>
    <cellStyle name="Heading 2 2 3 2 3 3 2 8" xfId="41314" xr:uid="{00000000-0005-0000-0000-0000C99F0000}"/>
    <cellStyle name="Heading 2 2 3 2 3 3 3" xfId="41315" xr:uid="{00000000-0005-0000-0000-0000CA9F0000}"/>
    <cellStyle name="Heading 2 2 3 2 3 3 3 2" xfId="41316" xr:uid="{00000000-0005-0000-0000-0000CB9F0000}"/>
    <cellStyle name="Heading 2 2 3 2 3 3 3 2 2" xfId="41317" xr:uid="{00000000-0005-0000-0000-0000CC9F0000}"/>
    <cellStyle name="Heading 2 2 3 2 3 3 3 2 3" xfId="41318" xr:uid="{00000000-0005-0000-0000-0000CD9F0000}"/>
    <cellStyle name="Heading 2 2 3 2 3 3 3 2 3 2" xfId="41319" xr:uid="{00000000-0005-0000-0000-0000CE9F0000}"/>
    <cellStyle name="Heading 2 2 3 2 3 3 3 2 4" xfId="41320" xr:uid="{00000000-0005-0000-0000-0000CF9F0000}"/>
    <cellStyle name="Heading 2 2 3 2 3 3 3 3" xfId="41321" xr:uid="{00000000-0005-0000-0000-0000D09F0000}"/>
    <cellStyle name="Heading 2 2 3 2 3 3 3 3 2" xfId="41322" xr:uid="{00000000-0005-0000-0000-0000D19F0000}"/>
    <cellStyle name="Heading 2 2 3 2 3 3 3 3 2 2" xfId="41323" xr:uid="{00000000-0005-0000-0000-0000D29F0000}"/>
    <cellStyle name="Heading 2 2 3 2 3 3 3 4" xfId="41324" xr:uid="{00000000-0005-0000-0000-0000D39F0000}"/>
    <cellStyle name="Heading 2 2 3 2 3 3 3 5" xfId="41325" xr:uid="{00000000-0005-0000-0000-0000D49F0000}"/>
    <cellStyle name="Heading 2 2 3 2 3 3 3 6" xfId="41326" xr:uid="{00000000-0005-0000-0000-0000D59F0000}"/>
    <cellStyle name="Heading 2 2 3 2 3 3 3 7" xfId="41327" xr:uid="{00000000-0005-0000-0000-0000D69F0000}"/>
    <cellStyle name="Heading 2 2 3 2 3 3 4" xfId="41328" xr:uid="{00000000-0005-0000-0000-0000D79F0000}"/>
    <cellStyle name="Heading 2 2 3 2 3 3 4 2" xfId="41329" xr:uid="{00000000-0005-0000-0000-0000D89F0000}"/>
    <cellStyle name="Heading 2 2 3 2 3 3 4 3" xfId="41330" xr:uid="{00000000-0005-0000-0000-0000D99F0000}"/>
    <cellStyle name="Heading 2 2 3 2 3 3 4 3 2" xfId="41331" xr:uid="{00000000-0005-0000-0000-0000DA9F0000}"/>
    <cellStyle name="Heading 2 2 3 2 3 3 5" xfId="41332" xr:uid="{00000000-0005-0000-0000-0000DB9F0000}"/>
    <cellStyle name="Heading 2 2 3 2 3 4" xfId="41333" xr:uid="{00000000-0005-0000-0000-0000DC9F0000}"/>
    <cellStyle name="Heading 2 2 3 2 3 4 2" xfId="41334" xr:uid="{00000000-0005-0000-0000-0000DD9F0000}"/>
    <cellStyle name="Heading 2 2 3 2 3 4 2 2" xfId="41335" xr:uid="{00000000-0005-0000-0000-0000DE9F0000}"/>
    <cellStyle name="Heading 2 2 3 2 3 4 2 2 2" xfId="41336" xr:uid="{00000000-0005-0000-0000-0000DF9F0000}"/>
    <cellStyle name="Heading 2 2 3 2 3 4 2 2 2 2" xfId="41337" xr:uid="{00000000-0005-0000-0000-0000E09F0000}"/>
    <cellStyle name="Heading 2 2 3 2 3 4 2 2 2 2 2" xfId="41338" xr:uid="{00000000-0005-0000-0000-0000E19F0000}"/>
    <cellStyle name="Heading 2 2 3 2 3 4 2 2 2 2 3" xfId="41339" xr:uid="{00000000-0005-0000-0000-0000E29F0000}"/>
    <cellStyle name="Heading 2 2 3 2 3 4 2 2 2 2 3 2" xfId="41340" xr:uid="{00000000-0005-0000-0000-0000E39F0000}"/>
    <cellStyle name="Heading 2 2 3 2 3 4 2 2 2 2 4" xfId="41341" xr:uid="{00000000-0005-0000-0000-0000E49F0000}"/>
    <cellStyle name="Heading 2 2 3 2 3 4 2 2 2 3" xfId="41342" xr:uid="{00000000-0005-0000-0000-0000E59F0000}"/>
    <cellStyle name="Heading 2 2 3 2 3 4 2 2 2 3 2" xfId="41343" xr:uid="{00000000-0005-0000-0000-0000E69F0000}"/>
    <cellStyle name="Heading 2 2 3 2 3 4 2 2 2 3 2 2" xfId="41344" xr:uid="{00000000-0005-0000-0000-0000E79F0000}"/>
    <cellStyle name="Heading 2 2 3 2 3 4 2 2 2 4" xfId="41345" xr:uid="{00000000-0005-0000-0000-0000E89F0000}"/>
    <cellStyle name="Heading 2 2 3 2 3 4 2 2 2 5" xfId="41346" xr:uid="{00000000-0005-0000-0000-0000E99F0000}"/>
    <cellStyle name="Heading 2 2 3 2 3 4 2 2 2 6" xfId="41347" xr:uid="{00000000-0005-0000-0000-0000EA9F0000}"/>
    <cellStyle name="Heading 2 2 3 2 3 4 2 2 2 7" xfId="41348" xr:uid="{00000000-0005-0000-0000-0000EB9F0000}"/>
    <cellStyle name="Heading 2 2 3 2 3 4 2 2 3" xfId="41349" xr:uid="{00000000-0005-0000-0000-0000EC9F0000}"/>
    <cellStyle name="Heading 2 2 3 2 3 4 2 2 3 2" xfId="41350" xr:uid="{00000000-0005-0000-0000-0000ED9F0000}"/>
    <cellStyle name="Heading 2 2 3 2 3 4 2 2 3 3" xfId="41351" xr:uid="{00000000-0005-0000-0000-0000EE9F0000}"/>
    <cellStyle name="Heading 2 2 3 2 3 4 2 2 3 3 2" xfId="41352" xr:uid="{00000000-0005-0000-0000-0000EF9F0000}"/>
    <cellStyle name="Heading 2 2 3 2 3 4 2 2 3 4" xfId="41353" xr:uid="{00000000-0005-0000-0000-0000F09F0000}"/>
    <cellStyle name="Heading 2 2 3 2 3 4 2 2 4" xfId="41354" xr:uid="{00000000-0005-0000-0000-0000F19F0000}"/>
    <cellStyle name="Heading 2 2 3 2 3 4 2 2 4 2" xfId="41355" xr:uid="{00000000-0005-0000-0000-0000F29F0000}"/>
    <cellStyle name="Heading 2 2 3 2 3 4 2 2 4 2 2" xfId="41356" xr:uid="{00000000-0005-0000-0000-0000F39F0000}"/>
    <cellStyle name="Heading 2 2 3 2 3 4 2 2 5" xfId="41357" xr:uid="{00000000-0005-0000-0000-0000F49F0000}"/>
    <cellStyle name="Heading 2 2 3 2 3 4 2 2 6" xfId="41358" xr:uid="{00000000-0005-0000-0000-0000F59F0000}"/>
    <cellStyle name="Heading 2 2 3 2 3 4 2 2 7" xfId="41359" xr:uid="{00000000-0005-0000-0000-0000F69F0000}"/>
    <cellStyle name="Heading 2 2 3 2 3 4 2 2 8" xfId="41360" xr:uid="{00000000-0005-0000-0000-0000F79F0000}"/>
    <cellStyle name="Heading 2 2 3 2 3 4 2 3" xfId="41361" xr:uid="{00000000-0005-0000-0000-0000F89F0000}"/>
    <cellStyle name="Heading 2 2 3 2 3 4 2 3 2" xfId="41362" xr:uid="{00000000-0005-0000-0000-0000F99F0000}"/>
    <cellStyle name="Heading 2 2 3 2 3 4 2 3 2 2" xfId="41363" xr:uid="{00000000-0005-0000-0000-0000FA9F0000}"/>
    <cellStyle name="Heading 2 2 3 2 3 4 2 3 2 3" xfId="41364" xr:uid="{00000000-0005-0000-0000-0000FB9F0000}"/>
    <cellStyle name="Heading 2 2 3 2 3 4 2 3 2 3 2" xfId="41365" xr:uid="{00000000-0005-0000-0000-0000FC9F0000}"/>
    <cellStyle name="Heading 2 2 3 2 3 4 2 3 2 4" xfId="41366" xr:uid="{00000000-0005-0000-0000-0000FD9F0000}"/>
    <cellStyle name="Heading 2 2 3 2 3 4 2 3 3" xfId="41367" xr:uid="{00000000-0005-0000-0000-0000FE9F0000}"/>
    <cellStyle name="Heading 2 2 3 2 3 4 2 3 3 2" xfId="41368" xr:uid="{00000000-0005-0000-0000-0000FF9F0000}"/>
    <cellStyle name="Heading 2 2 3 2 3 4 2 3 3 2 2" xfId="41369" xr:uid="{00000000-0005-0000-0000-000000A00000}"/>
    <cellStyle name="Heading 2 2 3 2 3 4 2 3 4" xfId="41370" xr:uid="{00000000-0005-0000-0000-000001A00000}"/>
    <cellStyle name="Heading 2 2 3 2 3 4 2 3 5" xfId="41371" xr:uid="{00000000-0005-0000-0000-000002A00000}"/>
    <cellStyle name="Heading 2 2 3 2 3 4 2 3 6" xfId="41372" xr:uid="{00000000-0005-0000-0000-000003A00000}"/>
    <cellStyle name="Heading 2 2 3 2 3 4 2 3 7" xfId="41373" xr:uid="{00000000-0005-0000-0000-000004A00000}"/>
    <cellStyle name="Heading 2 2 3 2 3 4 2 4" xfId="41374" xr:uid="{00000000-0005-0000-0000-000005A00000}"/>
    <cellStyle name="Heading 2 2 3 2 3 4 2 4 2" xfId="41375" xr:uid="{00000000-0005-0000-0000-000006A00000}"/>
    <cellStyle name="Heading 2 2 3 2 3 4 2 4 3" xfId="41376" xr:uid="{00000000-0005-0000-0000-000007A00000}"/>
    <cellStyle name="Heading 2 2 3 2 3 4 2 4 3 2" xfId="41377" xr:uid="{00000000-0005-0000-0000-000008A00000}"/>
    <cellStyle name="Heading 2 2 3 2 3 4 2 5" xfId="41378" xr:uid="{00000000-0005-0000-0000-000009A00000}"/>
    <cellStyle name="Heading 2 2 3 2 3 4 3" xfId="41379" xr:uid="{00000000-0005-0000-0000-00000AA00000}"/>
    <cellStyle name="Heading 2 2 3 2 3 4 3 2" xfId="41380" xr:uid="{00000000-0005-0000-0000-00000BA00000}"/>
    <cellStyle name="Heading 2 2 3 2 3 4 3 2 2" xfId="41381" xr:uid="{00000000-0005-0000-0000-00000CA00000}"/>
    <cellStyle name="Heading 2 2 3 2 3 4 3 2 2 2" xfId="41382" xr:uid="{00000000-0005-0000-0000-00000DA00000}"/>
    <cellStyle name="Heading 2 2 3 2 3 4 3 2 2 3" xfId="41383" xr:uid="{00000000-0005-0000-0000-00000EA00000}"/>
    <cellStyle name="Heading 2 2 3 2 3 4 3 2 2 3 2" xfId="41384" xr:uid="{00000000-0005-0000-0000-00000FA00000}"/>
    <cellStyle name="Heading 2 2 3 2 3 4 3 2 2 4" xfId="41385" xr:uid="{00000000-0005-0000-0000-000010A00000}"/>
    <cellStyle name="Heading 2 2 3 2 3 4 3 2 3" xfId="41386" xr:uid="{00000000-0005-0000-0000-000011A00000}"/>
    <cellStyle name="Heading 2 2 3 2 3 4 3 2 3 2" xfId="41387" xr:uid="{00000000-0005-0000-0000-000012A00000}"/>
    <cellStyle name="Heading 2 2 3 2 3 4 3 2 3 2 2" xfId="41388" xr:uid="{00000000-0005-0000-0000-000013A00000}"/>
    <cellStyle name="Heading 2 2 3 2 3 4 3 2 4" xfId="41389" xr:uid="{00000000-0005-0000-0000-000014A00000}"/>
    <cellStyle name="Heading 2 2 3 2 3 4 3 2 5" xfId="41390" xr:uid="{00000000-0005-0000-0000-000015A00000}"/>
    <cellStyle name="Heading 2 2 3 2 3 4 3 2 6" xfId="41391" xr:uid="{00000000-0005-0000-0000-000016A00000}"/>
    <cellStyle name="Heading 2 2 3 2 3 4 3 2 7" xfId="41392" xr:uid="{00000000-0005-0000-0000-000017A00000}"/>
    <cellStyle name="Heading 2 2 3 2 3 4 3 3" xfId="41393" xr:uid="{00000000-0005-0000-0000-000018A00000}"/>
    <cellStyle name="Heading 2 2 3 2 3 4 3 3 2" xfId="41394" xr:uid="{00000000-0005-0000-0000-000019A00000}"/>
    <cellStyle name="Heading 2 2 3 2 3 4 3 3 3" xfId="41395" xr:uid="{00000000-0005-0000-0000-00001AA00000}"/>
    <cellStyle name="Heading 2 2 3 2 3 4 3 3 3 2" xfId="41396" xr:uid="{00000000-0005-0000-0000-00001BA00000}"/>
    <cellStyle name="Heading 2 2 3 2 3 4 3 3 4" xfId="41397" xr:uid="{00000000-0005-0000-0000-00001CA00000}"/>
    <cellStyle name="Heading 2 2 3 2 3 4 3 4" xfId="41398" xr:uid="{00000000-0005-0000-0000-00001DA00000}"/>
    <cellStyle name="Heading 2 2 3 2 3 4 3 4 2" xfId="41399" xr:uid="{00000000-0005-0000-0000-00001EA00000}"/>
    <cellStyle name="Heading 2 2 3 2 3 4 3 4 2 2" xfId="41400" xr:uid="{00000000-0005-0000-0000-00001FA00000}"/>
    <cellStyle name="Heading 2 2 3 2 3 4 3 5" xfId="41401" xr:uid="{00000000-0005-0000-0000-000020A00000}"/>
    <cellStyle name="Heading 2 2 3 2 3 4 3 6" xfId="41402" xr:uid="{00000000-0005-0000-0000-000021A00000}"/>
    <cellStyle name="Heading 2 2 3 2 3 4 3 7" xfId="41403" xr:uid="{00000000-0005-0000-0000-000022A00000}"/>
    <cellStyle name="Heading 2 2 3 2 3 4 3 8" xfId="41404" xr:uid="{00000000-0005-0000-0000-000023A00000}"/>
    <cellStyle name="Heading 2 2 3 2 3 4 4" xfId="41405" xr:uid="{00000000-0005-0000-0000-000024A00000}"/>
    <cellStyle name="Heading 2 2 3 2 3 4 4 2" xfId="41406" xr:uid="{00000000-0005-0000-0000-000025A00000}"/>
    <cellStyle name="Heading 2 2 3 2 3 4 4 2 2" xfId="41407" xr:uid="{00000000-0005-0000-0000-000026A00000}"/>
    <cellStyle name="Heading 2 2 3 2 3 4 4 2 3" xfId="41408" xr:uid="{00000000-0005-0000-0000-000027A00000}"/>
    <cellStyle name="Heading 2 2 3 2 3 4 4 2 3 2" xfId="41409" xr:uid="{00000000-0005-0000-0000-000028A00000}"/>
    <cellStyle name="Heading 2 2 3 2 3 4 4 2 4" xfId="41410" xr:uid="{00000000-0005-0000-0000-000029A00000}"/>
    <cellStyle name="Heading 2 2 3 2 3 4 4 3" xfId="41411" xr:uid="{00000000-0005-0000-0000-00002AA00000}"/>
    <cellStyle name="Heading 2 2 3 2 3 4 4 3 2" xfId="41412" xr:uid="{00000000-0005-0000-0000-00002BA00000}"/>
    <cellStyle name="Heading 2 2 3 2 3 4 4 3 2 2" xfId="41413" xr:uid="{00000000-0005-0000-0000-00002CA00000}"/>
    <cellStyle name="Heading 2 2 3 2 3 4 4 4" xfId="41414" xr:uid="{00000000-0005-0000-0000-00002DA00000}"/>
    <cellStyle name="Heading 2 2 3 2 3 4 4 5" xfId="41415" xr:uid="{00000000-0005-0000-0000-00002EA00000}"/>
    <cellStyle name="Heading 2 2 3 2 3 4 4 6" xfId="41416" xr:uid="{00000000-0005-0000-0000-00002FA00000}"/>
    <cellStyle name="Heading 2 2 3 2 3 4 4 7" xfId="41417" xr:uid="{00000000-0005-0000-0000-000030A00000}"/>
    <cellStyle name="Heading 2 2 3 2 3 4 5" xfId="41418" xr:uid="{00000000-0005-0000-0000-000031A00000}"/>
    <cellStyle name="Heading 2 2 3 2 3 4 5 2" xfId="41419" xr:uid="{00000000-0005-0000-0000-000032A00000}"/>
    <cellStyle name="Heading 2 2 3 2 3 4 5 3" xfId="41420" xr:uid="{00000000-0005-0000-0000-000033A00000}"/>
    <cellStyle name="Heading 2 2 3 2 3 4 5 3 2" xfId="41421" xr:uid="{00000000-0005-0000-0000-000034A00000}"/>
    <cellStyle name="Heading 2 2 3 2 3 4 6" xfId="41422" xr:uid="{00000000-0005-0000-0000-000035A00000}"/>
    <cellStyle name="Heading 2 2 3 2 3 4 7" xfId="41423" xr:uid="{00000000-0005-0000-0000-000036A00000}"/>
    <cellStyle name="Heading 2 2 3 2 3 4 8" xfId="41424" xr:uid="{00000000-0005-0000-0000-000037A00000}"/>
    <cellStyle name="Heading 2 2 3 2 3 4 9" xfId="41425" xr:uid="{00000000-0005-0000-0000-000038A00000}"/>
    <cellStyle name="Heading 2 2 3 2 3 5" xfId="41426" xr:uid="{00000000-0005-0000-0000-000039A00000}"/>
    <cellStyle name="Heading 2 2 3 2 3 5 2" xfId="41427" xr:uid="{00000000-0005-0000-0000-00003AA00000}"/>
    <cellStyle name="Heading 2 2 3 2 3 5 2 2" xfId="41428" xr:uid="{00000000-0005-0000-0000-00003BA00000}"/>
    <cellStyle name="Heading 2 2 3 2 3 5 2 2 2" xfId="41429" xr:uid="{00000000-0005-0000-0000-00003CA00000}"/>
    <cellStyle name="Heading 2 2 3 2 3 5 2 2 3" xfId="41430" xr:uid="{00000000-0005-0000-0000-00003DA00000}"/>
    <cellStyle name="Heading 2 2 3 2 3 5 2 2 3 2" xfId="41431" xr:uid="{00000000-0005-0000-0000-00003EA00000}"/>
    <cellStyle name="Heading 2 2 3 2 3 5 2 2 4" xfId="41432" xr:uid="{00000000-0005-0000-0000-00003FA00000}"/>
    <cellStyle name="Heading 2 2 3 2 3 5 2 3" xfId="41433" xr:uid="{00000000-0005-0000-0000-000040A00000}"/>
    <cellStyle name="Heading 2 2 3 2 3 5 2 3 2" xfId="41434" xr:uid="{00000000-0005-0000-0000-000041A00000}"/>
    <cellStyle name="Heading 2 2 3 2 3 5 2 3 2 2" xfId="41435" xr:uid="{00000000-0005-0000-0000-000042A00000}"/>
    <cellStyle name="Heading 2 2 3 2 3 5 2 4" xfId="41436" xr:uid="{00000000-0005-0000-0000-000043A00000}"/>
    <cellStyle name="Heading 2 2 3 2 3 5 2 5" xfId="41437" xr:uid="{00000000-0005-0000-0000-000044A00000}"/>
    <cellStyle name="Heading 2 2 3 2 3 5 2 6" xfId="41438" xr:uid="{00000000-0005-0000-0000-000045A00000}"/>
    <cellStyle name="Heading 2 2 3 2 3 5 2 7" xfId="41439" xr:uid="{00000000-0005-0000-0000-000046A00000}"/>
    <cellStyle name="Heading 2 2 3 2 3 5 3" xfId="41440" xr:uid="{00000000-0005-0000-0000-000047A00000}"/>
    <cellStyle name="Heading 2 2 3 2 3 5 3 2" xfId="41441" xr:uid="{00000000-0005-0000-0000-000048A00000}"/>
    <cellStyle name="Heading 2 2 3 2 3 5 3 3" xfId="41442" xr:uid="{00000000-0005-0000-0000-000049A00000}"/>
    <cellStyle name="Heading 2 2 3 2 3 5 3 3 2" xfId="41443" xr:uid="{00000000-0005-0000-0000-00004AA00000}"/>
    <cellStyle name="Heading 2 2 3 2 3 5 3 4" xfId="41444" xr:uid="{00000000-0005-0000-0000-00004BA00000}"/>
    <cellStyle name="Heading 2 2 3 2 3 5 4" xfId="41445" xr:uid="{00000000-0005-0000-0000-00004CA00000}"/>
    <cellStyle name="Heading 2 2 3 2 3 5 4 2" xfId="41446" xr:uid="{00000000-0005-0000-0000-00004DA00000}"/>
    <cellStyle name="Heading 2 2 3 2 3 5 4 2 2" xfId="41447" xr:uid="{00000000-0005-0000-0000-00004EA00000}"/>
    <cellStyle name="Heading 2 2 3 2 3 5 5" xfId="41448" xr:uid="{00000000-0005-0000-0000-00004FA00000}"/>
    <cellStyle name="Heading 2 2 3 2 3 5 6" xfId="41449" xr:uid="{00000000-0005-0000-0000-000050A00000}"/>
    <cellStyle name="Heading 2 2 3 2 3 5 7" xfId="41450" xr:uid="{00000000-0005-0000-0000-000051A00000}"/>
    <cellStyle name="Heading 2 2 3 2 3 5 8" xfId="41451" xr:uid="{00000000-0005-0000-0000-000052A00000}"/>
    <cellStyle name="Heading 2 2 3 2 3 6" xfId="41452" xr:uid="{00000000-0005-0000-0000-000053A00000}"/>
    <cellStyle name="Heading 2 2 3 2 3 6 2" xfId="41453" xr:uid="{00000000-0005-0000-0000-000054A00000}"/>
    <cellStyle name="Heading 2 2 3 2 3 6 2 2" xfId="41454" xr:uid="{00000000-0005-0000-0000-000055A00000}"/>
    <cellStyle name="Heading 2 2 3 2 3 6 2 3" xfId="41455" xr:uid="{00000000-0005-0000-0000-000056A00000}"/>
    <cellStyle name="Heading 2 2 3 2 3 6 2 3 2" xfId="41456" xr:uid="{00000000-0005-0000-0000-000057A00000}"/>
    <cellStyle name="Heading 2 2 3 2 3 6 2 4" xfId="41457" xr:uid="{00000000-0005-0000-0000-000058A00000}"/>
    <cellStyle name="Heading 2 2 3 2 3 6 3" xfId="41458" xr:uid="{00000000-0005-0000-0000-000059A00000}"/>
    <cellStyle name="Heading 2 2 3 2 3 6 3 2" xfId="41459" xr:uid="{00000000-0005-0000-0000-00005AA00000}"/>
    <cellStyle name="Heading 2 2 3 2 3 6 3 2 2" xfId="41460" xr:uid="{00000000-0005-0000-0000-00005BA00000}"/>
    <cellStyle name="Heading 2 2 3 2 3 6 4" xfId="41461" xr:uid="{00000000-0005-0000-0000-00005CA00000}"/>
    <cellStyle name="Heading 2 2 3 2 3 6 5" xfId="41462" xr:uid="{00000000-0005-0000-0000-00005DA00000}"/>
    <cellStyle name="Heading 2 2 3 2 3 6 6" xfId="41463" xr:uid="{00000000-0005-0000-0000-00005EA00000}"/>
    <cellStyle name="Heading 2 2 3 2 3 6 7" xfId="41464" xr:uid="{00000000-0005-0000-0000-00005FA00000}"/>
    <cellStyle name="Heading 2 2 3 2 3 7" xfId="41465" xr:uid="{00000000-0005-0000-0000-000060A00000}"/>
    <cellStyle name="Heading 2 2 3 2 3 7 2" xfId="41466" xr:uid="{00000000-0005-0000-0000-000061A00000}"/>
    <cellStyle name="Heading 2 2 3 2 3 7 3" xfId="41467" xr:uid="{00000000-0005-0000-0000-000062A00000}"/>
    <cellStyle name="Heading 2 2 3 2 3 7 3 2" xfId="41468" xr:uid="{00000000-0005-0000-0000-000063A00000}"/>
    <cellStyle name="Heading 2 2 3 2 3 8" xfId="41469" xr:uid="{00000000-0005-0000-0000-000064A00000}"/>
    <cellStyle name="Heading 2 2 3 2 3 9" xfId="41470" xr:uid="{00000000-0005-0000-0000-000065A00000}"/>
    <cellStyle name="Heading 2 2 3 2 4" xfId="219" xr:uid="{00000000-0005-0000-0000-000066A00000}"/>
    <cellStyle name="Heading 2 2 3 2 4 2" xfId="41471" xr:uid="{00000000-0005-0000-0000-000067A00000}"/>
    <cellStyle name="Heading 2 2 3 2 4 2 2" xfId="41472" xr:uid="{00000000-0005-0000-0000-000068A00000}"/>
    <cellStyle name="Heading 2 2 3 2 4 2 2 2" xfId="41473" xr:uid="{00000000-0005-0000-0000-000069A00000}"/>
    <cellStyle name="Heading 2 2 3 2 4 2 2 2 2" xfId="41474" xr:uid="{00000000-0005-0000-0000-00006AA00000}"/>
    <cellStyle name="Heading 2 2 3 2 4 2 2 2 2 2" xfId="41475" xr:uid="{00000000-0005-0000-0000-00006BA00000}"/>
    <cellStyle name="Heading 2 2 3 2 4 2 2 2 2 3" xfId="41476" xr:uid="{00000000-0005-0000-0000-00006CA00000}"/>
    <cellStyle name="Heading 2 2 3 2 4 2 2 2 2 3 2" xfId="41477" xr:uid="{00000000-0005-0000-0000-00006DA00000}"/>
    <cellStyle name="Heading 2 2 3 2 4 2 2 2 2 4" xfId="41478" xr:uid="{00000000-0005-0000-0000-00006EA00000}"/>
    <cellStyle name="Heading 2 2 3 2 4 2 2 2 3" xfId="41479" xr:uid="{00000000-0005-0000-0000-00006FA00000}"/>
    <cellStyle name="Heading 2 2 3 2 4 2 2 2 3 2" xfId="41480" xr:uid="{00000000-0005-0000-0000-000070A00000}"/>
    <cellStyle name="Heading 2 2 3 2 4 2 2 2 3 2 2" xfId="41481" xr:uid="{00000000-0005-0000-0000-000071A00000}"/>
    <cellStyle name="Heading 2 2 3 2 4 2 2 2 4" xfId="41482" xr:uid="{00000000-0005-0000-0000-000072A00000}"/>
    <cellStyle name="Heading 2 2 3 2 4 2 2 2 5" xfId="41483" xr:uid="{00000000-0005-0000-0000-000073A00000}"/>
    <cellStyle name="Heading 2 2 3 2 4 2 2 2 6" xfId="41484" xr:uid="{00000000-0005-0000-0000-000074A00000}"/>
    <cellStyle name="Heading 2 2 3 2 4 2 2 2 7" xfId="41485" xr:uid="{00000000-0005-0000-0000-000075A00000}"/>
    <cellStyle name="Heading 2 2 3 2 4 2 2 3" xfId="41486" xr:uid="{00000000-0005-0000-0000-000076A00000}"/>
    <cellStyle name="Heading 2 2 3 2 4 2 2 3 2" xfId="41487" xr:uid="{00000000-0005-0000-0000-000077A00000}"/>
    <cellStyle name="Heading 2 2 3 2 4 2 2 3 3" xfId="41488" xr:uid="{00000000-0005-0000-0000-000078A00000}"/>
    <cellStyle name="Heading 2 2 3 2 4 2 2 3 3 2" xfId="41489" xr:uid="{00000000-0005-0000-0000-000079A00000}"/>
    <cellStyle name="Heading 2 2 3 2 4 2 2 3 4" xfId="41490" xr:uid="{00000000-0005-0000-0000-00007AA00000}"/>
    <cellStyle name="Heading 2 2 3 2 4 2 2 4" xfId="41491" xr:uid="{00000000-0005-0000-0000-00007BA00000}"/>
    <cellStyle name="Heading 2 2 3 2 4 2 2 4 2" xfId="41492" xr:uid="{00000000-0005-0000-0000-00007CA00000}"/>
    <cellStyle name="Heading 2 2 3 2 4 2 2 4 2 2" xfId="41493" xr:uid="{00000000-0005-0000-0000-00007DA00000}"/>
    <cellStyle name="Heading 2 2 3 2 4 2 2 5" xfId="41494" xr:uid="{00000000-0005-0000-0000-00007EA00000}"/>
    <cellStyle name="Heading 2 2 3 2 4 2 2 6" xfId="41495" xr:uid="{00000000-0005-0000-0000-00007FA00000}"/>
    <cellStyle name="Heading 2 2 3 2 4 2 2 7" xfId="41496" xr:uid="{00000000-0005-0000-0000-000080A00000}"/>
    <cellStyle name="Heading 2 2 3 2 4 2 2 8" xfId="41497" xr:uid="{00000000-0005-0000-0000-000081A00000}"/>
    <cellStyle name="Heading 2 2 3 2 4 2 3" xfId="41498" xr:uid="{00000000-0005-0000-0000-000082A00000}"/>
    <cellStyle name="Heading 2 2 3 2 4 2 3 2" xfId="41499" xr:uid="{00000000-0005-0000-0000-000083A00000}"/>
    <cellStyle name="Heading 2 2 3 2 4 2 3 2 2" xfId="41500" xr:uid="{00000000-0005-0000-0000-000084A00000}"/>
    <cellStyle name="Heading 2 2 3 2 4 2 3 2 3" xfId="41501" xr:uid="{00000000-0005-0000-0000-000085A00000}"/>
    <cellStyle name="Heading 2 2 3 2 4 2 3 2 3 2" xfId="41502" xr:uid="{00000000-0005-0000-0000-000086A00000}"/>
    <cellStyle name="Heading 2 2 3 2 4 2 3 2 4" xfId="41503" xr:uid="{00000000-0005-0000-0000-000087A00000}"/>
    <cellStyle name="Heading 2 2 3 2 4 2 3 3" xfId="41504" xr:uid="{00000000-0005-0000-0000-000088A00000}"/>
    <cellStyle name="Heading 2 2 3 2 4 2 3 3 2" xfId="41505" xr:uid="{00000000-0005-0000-0000-000089A00000}"/>
    <cellStyle name="Heading 2 2 3 2 4 2 3 3 2 2" xfId="41506" xr:uid="{00000000-0005-0000-0000-00008AA00000}"/>
    <cellStyle name="Heading 2 2 3 2 4 2 3 4" xfId="41507" xr:uid="{00000000-0005-0000-0000-00008BA00000}"/>
    <cellStyle name="Heading 2 2 3 2 4 2 3 5" xfId="41508" xr:uid="{00000000-0005-0000-0000-00008CA00000}"/>
    <cellStyle name="Heading 2 2 3 2 4 2 3 6" xfId="41509" xr:uid="{00000000-0005-0000-0000-00008DA00000}"/>
    <cellStyle name="Heading 2 2 3 2 4 2 3 7" xfId="41510" xr:uid="{00000000-0005-0000-0000-00008EA00000}"/>
    <cellStyle name="Heading 2 2 3 2 4 2 4" xfId="41511" xr:uid="{00000000-0005-0000-0000-00008FA00000}"/>
    <cellStyle name="Heading 2 2 3 2 4 2 4 2" xfId="41512" xr:uid="{00000000-0005-0000-0000-000090A00000}"/>
    <cellStyle name="Heading 2 2 3 2 4 2 4 3" xfId="41513" xr:uid="{00000000-0005-0000-0000-000091A00000}"/>
    <cellStyle name="Heading 2 2 3 2 4 2 4 3 2" xfId="41514" xr:uid="{00000000-0005-0000-0000-000092A00000}"/>
    <cellStyle name="Heading 2 2 3 2 4 2 5" xfId="41515" xr:uid="{00000000-0005-0000-0000-000093A00000}"/>
    <cellStyle name="Heading 2 2 3 2 4 3" xfId="41516" xr:uid="{00000000-0005-0000-0000-000094A00000}"/>
    <cellStyle name="Heading 2 2 3 2 4 3 2" xfId="41517" xr:uid="{00000000-0005-0000-0000-000095A00000}"/>
    <cellStyle name="Heading 2 2 3 2 4 3 2 2" xfId="41518" xr:uid="{00000000-0005-0000-0000-000096A00000}"/>
    <cellStyle name="Heading 2 2 3 2 4 3 2 2 2" xfId="41519" xr:uid="{00000000-0005-0000-0000-000097A00000}"/>
    <cellStyle name="Heading 2 2 3 2 4 3 2 2 3" xfId="41520" xr:uid="{00000000-0005-0000-0000-000098A00000}"/>
    <cellStyle name="Heading 2 2 3 2 4 3 2 2 3 2" xfId="41521" xr:uid="{00000000-0005-0000-0000-000099A00000}"/>
    <cellStyle name="Heading 2 2 3 2 4 3 2 2 4" xfId="41522" xr:uid="{00000000-0005-0000-0000-00009AA00000}"/>
    <cellStyle name="Heading 2 2 3 2 4 3 2 3" xfId="41523" xr:uid="{00000000-0005-0000-0000-00009BA00000}"/>
    <cellStyle name="Heading 2 2 3 2 4 3 2 3 2" xfId="41524" xr:uid="{00000000-0005-0000-0000-00009CA00000}"/>
    <cellStyle name="Heading 2 2 3 2 4 3 2 3 2 2" xfId="41525" xr:uid="{00000000-0005-0000-0000-00009DA00000}"/>
    <cellStyle name="Heading 2 2 3 2 4 3 2 4" xfId="41526" xr:uid="{00000000-0005-0000-0000-00009EA00000}"/>
    <cellStyle name="Heading 2 2 3 2 4 3 2 5" xfId="41527" xr:uid="{00000000-0005-0000-0000-00009FA00000}"/>
    <cellStyle name="Heading 2 2 3 2 4 3 2 6" xfId="41528" xr:uid="{00000000-0005-0000-0000-0000A0A00000}"/>
    <cellStyle name="Heading 2 2 3 2 4 3 2 7" xfId="41529" xr:uid="{00000000-0005-0000-0000-0000A1A00000}"/>
    <cellStyle name="Heading 2 2 3 2 4 3 3" xfId="41530" xr:uid="{00000000-0005-0000-0000-0000A2A00000}"/>
    <cellStyle name="Heading 2 2 3 2 4 3 3 2" xfId="41531" xr:uid="{00000000-0005-0000-0000-0000A3A00000}"/>
    <cellStyle name="Heading 2 2 3 2 4 3 3 3" xfId="41532" xr:uid="{00000000-0005-0000-0000-0000A4A00000}"/>
    <cellStyle name="Heading 2 2 3 2 4 3 3 3 2" xfId="41533" xr:uid="{00000000-0005-0000-0000-0000A5A00000}"/>
    <cellStyle name="Heading 2 2 3 2 4 3 3 4" xfId="41534" xr:uid="{00000000-0005-0000-0000-0000A6A00000}"/>
    <cellStyle name="Heading 2 2 3 2 4 3 4" xfId="41535" xr:uid="{00000000-0005-0000-0000-0000A7A00000}"/>
    <cellStyle name="Heading 2 2 3 2 4 3 4 2" xfId="41536" xr:uid="{00000000-0005-0000-0000-0000A8A00000}"/>
    <cellStyle name="Heading 2 2 3 2 4 3 4 2 2" xfId="41537" xr:uid="{00000000-0005-0000-0000-0000A9A00000}"/>
    <cellStyle name="Heading 2 2 3 2 4 3 5" xfId="41538" xr:uid="{00000000-0005-0000-0000-0000AAA00000}"/>
    <cellStyle name="Heading 2 2 3 2 4 3 6" xfId="41539" xr:uid="{00000000-0005-0000-0000-0000ABA00000}"/>
    <cellStyle name="Heading 2 2 3 2 4 3 7" xfId="41540" xr:uid="{00000000-0005-0000-0000-0000ACA00000}"/>
    <cellStyle name="Heading 2 2 3 2 4 3 8" xfId="41541" xr:uid="{00000000-0005-0000-0000-0000ADA00000}"/>
    <cellStyle name="Heading 2 2 3 2 4 4" xfId="41542" xr:uid="{00000000-0005-0000-0000-0000AEA00000}"/>
    <cellStyle name="Heading 2 2 3 2 4 4 2" xfId="41543" xr:uid="{00000000-0005-0000-0000-0000AFA00000}"/>
    <cellStyle name="Heading 2 2 3 2 4 4 2 2" xfId="41544" xr:uid="{00000000-0005-0000-0000-0000B0A00000}"/>
    <cellStyle name="Heading 2 2 3 2 4 4 2 3" xfId="41545" xr:uid="{00000000-0005-0000-0000-0000B1A00000}"/>
    <cellStyle name="Heading 2 2 3 2 4 4 2 3 2" xfId="41546" xr:uid="{00000000-0005-0000-0000-0000B2A00000}"/>
    <cellStyle name="Heading 2 2 3 2 4 4 2 4" xfId="41547" xr:uid="{00000000-0005-0000-0000-0000B3A00000}"/>
    <cellStyle name="Heading 2 2 3 2 4 4 3" xfId="41548" xr:uid="{00000000-0005-0000-0000-0000B4A00000}"/>
    <cellStyle name="Heading 2 2 3 2 4 4 3 2" xfId="41549" xr:uid="{00000000-0005-0000-0000-0000B5A00000}"/>
    <cellStyle name="Heading 2 2 3 2 4 4 3 2 2" xfId="41550" xr:uid="{00000000-0005-0000-0000-0000B6A00000}"/>
    <cellStyle name="Heading 2 2 3 2 4 4 4" xfId="41551" xr:uid="{00000000-0005-0000-0000-0000B7A00000}"/>
    <cellStyle name="Heading 2 2 3 2 4 4 5" xfId="41552" xr:uid="{00000000-0005-0000-0000-0000B8A00000}"/>
    <cellStyle name="Heading 2 2 3 2 4 4 6" xfId="41553" xr:uid="{00000000-0005-0000-0000-0000B9A00000}"/>
    <cellStyle name="Heading 2 2 3 2 4 4 7" xfId="41554" xr:uid="{00000000-0005-0000-0000-0000BAA00000}"/>
    <cellStyle name="Heading 2 2 3 2 4 5" xfId="41555" xr:uid="{00000000-0005-0000-0000-0000BBA00000}"/>
    <cellStyle name="Heading 2 2 3 2 4 5 2" xfId="41556" xr:uid="{00000000-0005-0000-0000-0000BCA00000}"/>
    <cellStyle name="Heading 2 2 3 2 4 5 3" xfId="41557" xr:uid="{00000000-0005-0000-0000-0000BDA00000}"/>
    <cellStyle name="Heading 2 2 3 2 4 5 3 2" xfId="41558" xr:uid="{00000000-0005-0000-0000-0000BEA00000}"/>
    <cellStyle name="Heading 2 2 3 2 4 6" xfId="41559" xr:uid="{00000000-0005-0000-0000-0000BFA00000}"/>
    <cellStyle name="Heading 2 2 3 2 4 7" xfId="41560" xr:uid="{00000000-0005-0000-0000-0000C0A00000}"/>
    <cellStyle name="Heading 2 2 3 2 4 8" xfId="41561" xr:uid="{00000000-0005-0000-0000-0000C1A00000}"/>
    <cellStyle name="Heading 2 2 3 2 4 9" xfId="41562" xr:uid="{00000000-0005-0000-0000-0000C2A00000}"/>
    <cellStyle name="Heading 2 2 3 2 5" xfId="220" xr:uid="{00000000-0005-0000-0000-0000C3A00000}"/>
    <cellStyle name="Heading 2 2 3 2 5 2" xfId="41563" xr:uid="{00000000-0005-0000-0000-0000C4A00000}"/>
    <cellStyle name="Heading 2 2 3 2 5 2 2" xfId="41564" xr:uid="{00000000-0005-0000-0000-0000C5A00000}"/>
    <cellStyle name="Heading 2 2 3 2 5 2 2 2" xfId="41565" xr:uid="{00000000-0005-0000-0000-0000C6A00000}"/>
    <cellStyle name="Heading 2 2 3 2 5 2 2 2 2" xfId="41566" xr:uid="{00000000-0005-0000-0000-0000C7A00000}"/>
    <cellStyle name="Heading 2 2 3 2 5 2 2 2 2 2" xfId="41567" xr:uid="{00000000-0005-0000-0000-0000C8A00000}"/>
    <cellStyle name="Heading 2 2 3 2 5 2 2 2 2 3" xfId="41568" xr:uid="{00000000-0005-0000-0000-0000C9A00000}"/>
    <cellStyle name="Heading 2 2 3 2 5 2 2 2 2 3 2" xfId="41569" xr:uid="{00000000-0005-0000-0000-0000CAA00000}"/>
    <cellStyle name="Heading 2 2 3 2 5 2 2 2 2 4" xfId="41570" xr:uid="{00000000-0005-0000-0000-0000CBA00000}"/>
    <cellStyle name="Heading 2 2 3 2 5 2 2 2 3" xfId="41571" xr:uid="{00000000-0005-0000-0000-0000CCA00000}"/>
    <cellStyle name="Heading 2 2 3 2 5 2 2 2 3 2" xfId="41572" xr:uid="{00000000-0005-0000-0000-0000CDA00000}"/>
    <cellStyle name="Heading 2 2 3 2 5 2 2 2 3 2 2" xfId="41573" xr:uid="{00000000-0005-0000-0000-0000CEA00000}"/>
    <cellStyle name="Heading 2 2 3 2 5 2 2 2 4" xfId="41574" xr:uid="{00000000-0005-0000-0000-0000CFA00000}"/>
    <cellStyle name="Heading 2 2 3 2 5 2 2 2 5" xfId="41575" xr:uid="{00000000-0005-0000-0000-0000D0A00000}"/>
    <cellStyle name="Heading 2 2 3 2 5 2 2 2 6" xfId="41576" xr:uid="{00000000-0005-0000-0000-0000D1A00000}"/>
    <cellStyle name="Heading 2 2 3 2 5 2 2 2 7" xfId="41577" xr:uid="{00000000-0005-0000-0000-0000D2A00000}"/>
    <cellStyle name="Heading 2 2 3 2 5 2 2 3" xfId="41578" xr:uid="{00000000-0005-0000-0000-0000D3A00000}"/>
    <cellStyle name="Heading 2 2 3 2 5 2 2 3 2" xfId="41579" xr:uid="{00000000-0005-0000-0000-0000D4A00000}"/>
    <cellStyle name="Heading 2 2 3 2 5 2 2 3 3" xfId="41580" xr:uid="{00000000-0005-0000-0000-0000D5A00000}"/>
    <cellStyle name="Heading 2 2 3 2 5 2 2 3 3 2" xfId="41581" xr:uid="{00000000-0005-0000-0000-0000D6A00000}"/>
    <cellStyle name="Heading 2 2 3 2 5 2 2 3 4" xfId="41582" xr:uid="{00000000-0005-0000-0000-0000D7A00000}"/>
    <cellStyle name="Heading 2 2 3 2 5 2 2 4" xfId="41583" xr:uid="{00000000-0005-0000-0000-0000D8A00000}"/>
    <cellStyle name="Heading 2 2 3 2 5 2 2 4 2" xfId="41584" xr:uid="{00000000-0005-0000-0000-0000D9A00000}"/>
    <cellStyle name="Heading 2 2 3 2 5 2 2 4 2 2" xfId="41585" xr:uid="{00000000-0005-0000-0000-0000DAA00000}"/>
    <cellStyle name="Heading 2 2 3 2 5 2 2 5" xfId="41586" xr:uid="{00000000-0005-0000-0000-0000DBA00000}"/>
    <cellStyle name="Heading 2 2 3 2 5 2 2 6" xfId="41587" xr:uid="{00000000-0005-0000-0000-0000DCA00000}"/>
    <cellStyle name="Heading 2 2 3 2 5 2 2 7" xfId="41588" xr:uid="{00000000-0005-0000-0000-0000DDA00000}"/>
    <cellStyle name="Heading 2 2 3 2 5 2 2 8" xfId="41589" xr:uid="{00000000-0005-0000-0000-0000DEA00000}"/>
    <cellStyle name="Heading 2 2 3 2 5 2 3" xfId="41590" xr:uid="{00000000-0005-0000-0000-0000DFA00000}"/>
    <cellStyle name="Heading 2 2 3 2 5 2 3 2" xfId="41591" xr:uid="{00000000-0005-0000-0000-0000E0A00000}"/>
    <cellStyle name="Heading 2 2 3 2 5 2 3 2 2" xfId="41592" xr:uid="{00000000-0005-0000-0000-0000E1A00000}"/>
    <cellStyle name="Heading 2 2 3 2 5 2 3 2 3" xfId="41593" xr:uid="{00000000-0005-0000-0000-0000E2A00000}"/>
    <cellStyle name="Heading 2 2 3 2 5 2 3 2 3 2" xfId="41594" xr:uid="{00000000-0005-0000-0000-0000E3A00000}"/>
    <cellStyle name="Heading 2 2 3 2 5 2 3 2 4" xfId="41595" xr:uid="{00000000-0005-0000-0000-0000E4A00000}"/>
    <cellStyle name="Heading 2 2 3 2 5 2 3 3" xfId="41596" xr:uid="{00000000-0005-0000-0000-0000E5A00000}"/>
    <cellStyle name="Heading 2 2 3 2 5 2 3 3 2" xfId="41597" xr:uid="{00000000-0005-0000-0000-0000E6A00000}"/>
    <cellStyle name="Heading 2 2 3 2 5 2 3 3 2 2" xfId="41598" xr:uid="{00000000-0005-0000-0000-0000E7A00000}"/>
    <cellStyle name="Heading 2 2 3 2 5 2 3 4" xfId="41599" xr:uid="{00000000-0005-0000-0000-0000E8A00000}"/>
    <cellStyle name="Heading 2 2 3 2 5 2 3 5" xfId="41600" xr:uid="{00000000-0005-0000-0000-0000E9A00000}"/>
    <cellStyle name="Heading 2 2 3 2 5 2 3 6" xfId="41601" xr:uid="{00000000-0005-0000-0000-0000EAA00000}"/>
    <cellStyle name="Heading 2 2 3 2 5 2 3 7" xfId="41602" xr:uid="{00000000-0005-0000-0000-0000EBA00000}"/>
    <cellStyle name="Heading 2 2 3 2 5 2 4" xfId="41603" xr:uid="{00000000-0005-0000-0000-0000ECA00000}"/>
    <cellStyle name="Heading 2 2 3 2 5 2 4 2" xfId="41604" xr:uid="{00000000-0005-0000-0000-0000EDA00000}"/>
    <cellStyle name="Heading 2 2 3 2 5 2 4 3" xfId="41605" xr:uid="{00000000-0005-0000-0000-0000EEA00000}"/>
    <cellStyle name="Heading 2 2 3 2 5 2 4 3 2" xfId="41606" xr:uid="{00000000-0005-0000-0000-0000EFA00000}"/>
    <cellStyle name="Heading 2 2 3 2 5 2 5" xfId="41607" xr:uid="{00000000-0005-0000-0000-0000F0A00000}"/>
    <cellStyle name="Heading 2 2 3 2 5 3" xfId="41608" xr:uid="{00000000-0005-0000-0000-0000F1A00000}"/>
    <cellStyle name="Heading 2 2 3 2 5 3 2" xfId="41609" xr:uid="{00000000-0005-0000-0000-0000F2A00000}"/>
    <cellStyle name="Heading 2 2 3 2 5 3 2 2" xfId="41610" xr:uid="{00000000-0005-0000-0000-0000F3A00000}"/>
    <cellStyle name="Heading 2 2 3 2 5 3 2 2 2" xfId="41611" xr:uid="{00000000-0005-0000-0000-0000F4A00000}"/>
    <cellStyle name="Heading 2 2 3 2 5 3 2 2 3" xfId="41612" xr:uid="{00000000-0005-0000-0000-0000F5A00000}"/>
    <cellStyle name="Heading 2 2 3 2 5 3 2 2 3 2" xfId="41613" xr:uid="{00000000-0005-0000-0000-0000F6A00000}"/>
    <cellStyle name="Heading 2 2 3 2 5 3 2 2 4" xfId="41614" xr:uid="{00000000-0005-0000-0000-0000F7A00000}"/>
    <cellStyle name="Heading 2 2 3 2 5 3 2 3" xfId="41615" xr:uid="{00000000-0005-0000-0000-0000F8A00000}"/>
    <cellStyle name="Heading 2 2 3 2 5 3 2 3 2" xfId="41616" xr:uid="{00000000-0005-0000-0000-0000F9A00000}"/>
    <cellStyle name="Heading 2 2 3 2 5 3 2 3 2 2" xfId="41617" xr:uid="{00000000-0005-0000-0000-0000FAA00000}"/>
    <cellStyle name="Heading 2 2 3 2 5 3 2 4" xfId="41618" xr:uid="{00000000-0005-0000-0000-0000FBA00000}"/>
    <cellStyle name="Heading 2 2 3 2 5 3 2 5" xfId="41619" xr:uid="{00000000-0005-0000-0000-0000FCA00000}"/>
    <cellStyle name="Heading 2 2 3 2 5 3 2 6" xfId="41620" xr:uid="{00000000-0005-0000-0000-0000FDA00000}"/>
    <cellStyle name="Heading 2 2 3 2 5 3 2 7" xfId="41621" xr:uid="{00000000-0005-0000-0000-0000FEA00000}"/>
    <cellStyle name="Heading 2 2 3 2 5 3 3" xfId="41622" xr:uid="{00000000-0005-0000-0000-0000FFA00000}"/>
    <cellStyle name="Heading 2 2 3 2 5 3 3 2" xfId="41623" xr:uid="{00000000-0005-0000-0000-000000A10000}"/>
    <cellStyle name="Heading 2 2 3 2 5 3 3 3" xfId="41624" xr:uid="{00000000-0005-0000-0000-000001A10000}"/>
    <cellStyle name="Heading 2 2 3 2 5 3 3 3 2" xfId="41625" xr:uid="{00000000-0005-0000-0000-000002A10000}"/>
    <cellStyle name="Heading 2 2 3 2 5 3 3 4" xfId="41626" xr:uid="{00000000-0005-0000-0000-000003A10000}"/>
    <cellStyle name="Heading 2 2 3 2 5 3 4" xfId="41627" xr:uid="{00000000-0005-0000-0000-000004A10000}"/>
    <cellStyle name="Heading 2 2 3 2 5 3 4 2" xfId="41628" xr:uid="{00000000-0005-0000-0000-000005A10000}"/>
    <cellStyle name="Heading 2 2 3 2 5 3 4 2 2" xfId="41629" xr:uid="{00000000-0005-0000-0000-000006A10000}"/>
    <cellStyle name="Heading 2 2 3 2 5 3 5" xfId="41630" xr:uid="{00000000-0005-0000-0000-000007A10000}"/>
    <cellStyle name="Heading 2 2 3 2 5 3 6" xfId="41631" xr:uid="{00000000-0005-0000-0000-000008A10000}"/>
    <cellStyle name="Heading 2 2 3 2 5 3 7" xfId="41632" xr:uid="{00000000-0005-0000-0000-000009A10000}"/>
    <cellStyle name="Heading 2 2 3 2 5 3 8" xfId="41633" xr:uid="{00000000-0005-0000-0000-00000AA10000}"/>
    <cellStyle name="Heading 2 2 3 2 5 4" xfId="41634" xr:uid="{00000000-0005-0000-0000-00000BA10000}"/>
    <cellStyle name="Heading 2 2 3 2 5 4 2" xfId="41635" xr:uid="{00000000-0005-0000-0000-00000CA10000}"/>
    <cellStyle name="Heading 2 2 3 2 5 4 2 2" xfId="41636" xr:uid="{00000000-0005-0000-0000-00000DA10000}"/>
    <cellStyle name="Heading 2 2 3 2 5 4 2 3" xfId="41637" xr:uid="{00000000-0005-0000-0000-00000EA10000}"/>
    <cellStyle name="Heading 2 2 3 2 5 4 2 3 2" xfId="41638" xr:uid="{00000000-0005-0000-0000-00000FA10000}"/>
    <cellStyle name="Heading 2 2 3 2 5 4 2 4" xfId="41639" xr:uid="{00000000-0005-0000-0000-000010A10000}"/>
    <cellStyle name="Heading 2 2 3 2 5 4 3" xfId="41640" xr:uid="{00000000-0005-0000-0000-000011A10000}"/>
    <cellStyle name="Heading 2 2 3 2 5 4 3 2" xfId="41641" xr:uid="{00000000-0005-0000-0000-000012A10000}"/>
    <cellStyle name="Heading 2 2 3 2 5 4 3 2 2" xfId="41642" xr:uid="{00000000-0005-0000-0000-000013A10000}"/>
    <cellStyle name="Heading 2 2 3 2 5 4 4" xfId="41643" xr:uid="{00000000-0005-0000-0000-000014A10000}"/>
    <cellStyle name="Heading 2 2 3 2 5 4 5" xfId="41644" xr:uid="{00000000-0005-0000-0000-000015A10000}"/>
    <cellStyle name="Heading 2 2 3 2 5 4 6" xfId="41645" xr:uid="{00000000-0005-0000-0000-000016A10000}"/>
    <cellStyle name="Heading 2 2 3 2 5 4 7" xfId="41646" xr:uid="{00000000-0005-0000-0000-000017A10000}"/>
    <cellStyle name="Heading 2 2 3 2 5 5" xfId="41647" xr:uid="{00000000-0005-0000-0000-000018A10000}"/>
    <cellStyle name="Heading 2 2 3 2 5 5 2" xfId="41648" xr:uid="{00000000-0005-0000-0000-000019A10000}"/>
    <cellStyle name="Heading 2 2 3 2 5 5 3" xfId="41649" xr:uid="{00000000-0005-0000-0000-00001AA10000}"/>
    <cellStyle name="Heading 2 2 3 2 5 5 3 2" xfId="41650" xr:uid="{00000000-0005-0000-0000-00001BA10000}"/>
    <cellStyle name="Heading 2 2 3 2 5 6" xfId="41651" xr:uid="{00000000-0005-0000-0000-00001CA10000}"/>
    <cellStyle name="Heading 2 2 3 2 5 7" xfId="41652" xr:uid="{00000000-0005-0000-0000-00001DA10000}"/>
    <cellStyle name="Heading 2 2 3 2 5 8" xfId="41653" xr:uid="{00000000-0005-0000-0000-00001EA10000}"/>
    <cellStyle name="Heading 2 2 3 2 5 9" xfId="41654" xr:uid="{00000000-0005-0000-0000-00001FA10000}"/>
    <cellStyle name="Heading 2 2 3 2 6" xfId="41655" xr:uid="{00000000-0005-0000-0000-000020A10000}"/>
    <cellStyle name="Heading 2 2 3 2 6 2" xfId="41656" xr:uid="{00000000-0005-0000-0000-000021A10000}"/>
    <cellStyle name="Heading 2 2 3 2 6 2 2" xfId="41657" xr:uid="{00000000-0005-0000-0000-000022A10000}"/>
    <cellStyle name="Heading 2 2 3 2 6 2 2 2" xfId="41658" xr:uid="{00000000-0005-0000-0000-000023A10000}"/>
    <cellStyle name="Heading 2 2 3 2 6 2 2 3" xfId="41659" xr:uid="{00000000-0005-0000-0000-000024A10000}"/>
    <cellStyle name="Heading 2 2 3 2 6 2 2 3 2" xfId="41660" xr:uid="{00000000-0005-0000-0000-000025A10000}"/>
    <cellStyle name="Heading 2 2 3 2 6 2 2 4" xfId="41661" xr:uid="{00000000-0005-0000-0000-000026A10000}"/>
    <cellStyle name="Heading 2 2 3 2 6 2 3" xfId="41662" xr:uid="{00000000-0005-0000-0000-000027A10000}"/>
    <cellStyle name="Heading 2 2 3 2 6 2 3 2" xfId="41663" xr:uid="{00000000-0005-0000-0000-000028A10000}"/>
    <cellStyle name="Heading 2 2 3 2 6 2 3 2 2" xfId="41664" xr:uid="{00000000-0005-0000-0000-000029A10000}"/>
    <cellStyle name="Heading 2 2 3 2 6 2 4" xfId="41665" xr:uid="{00000000-0005-0000-0000-00002AA10000}"/>
    <cellStyle name="Heading 2 2 3 2 6 2 5" xfId="41666" xr:uid="{00000000-0005-0000-0000-00002BA10000}"/>
    <cellStyle name="Heading 2 2 3 2 6 2 6" xfId="41667" xr:uid="{00000000-0005-0000-0000-00002CA10000}"/>
    <cellStyle name="Heading 2 2 3 2 6 2 7" xfId="41668" xr:uid="{00000000-0005-0000-0000-00002DA10000}"/>
    <cellStyle name="Heading 2 2 3 2 6 3" xfId="41669" xr:uid="{00000000-0005-0000-0000-00002EA10000}"/>
    <cellStyle name="Heading 2 2 3 2 6 3 2" xfId="41670" xr:uid="{00000000-0005-0000-0000-00002FA10000}"/>
    <cellStyle name="Heading 2 2 3 2 6 3 3" xfId="41671" xr:uid="{00000000-0005-0000-0000-000030A10000}"/>
    <cellStyle name="Heading 2 2 3 2 6 3 3 2" xfId="41672" xr:uid="{00000000-0005-0000-0000-000031A10000}"/>
    <cellStyle name="Heading 2 2 3 2 6 3 4" xfId="41673" xr:uid="{00000000-0005-0000-0000-000032A10000}"/>
    <cellStyle name="Heading 2 2 3 2 6 4" xfId="41674" xr:uid="{00000000-0005-0000-0000-000033A10000}"/>
    <cellStyle name="Heading 2 2 3 2 6 4 2" xfId="41675" xr:uid="{00000000-0005-0000-0000-000034A10000}"/>
    <cellStyle name="Heading 2 2 3 2 6 4 2 2" xfId="41676" xr:uid="{00000000-0005-0000-0000-000035A10000}"/>
    <cellStyle name="Heading 2 2 3 2 6 5" xfId="41677" xr:uid="{00000000-0005-0000-0000-000036A10000}"/>
    <cellStyle name="Heading 2 2 3 2 6 6" xfId="41678" xr:uid="{00000000-0005-0000-0000-000037A10000}"/>
    <cellStyle name="Heading 2 2 3 2 6 7" xfId="41679" xr:uid="{00000000-0005-0000-0000-000038A10000}"/>
    <cellStyle name="Heading 2 2 3 2 6 8" xfId="41680" xr:uid="{00000000-0005-0000-0000-000039A10000}"/>
    <cellStyle name="Heading 2 2 3 2 7" xfId="41681" xr:uid="{00000000-0005-0000-0000-00003AA10000}"/>
    <cellStyle name="Heading 2 2 3 2 7 2" xfId="41682" xr:uid="{00000000-0005-0000-0000-00003BA10000}"/>
    <cellStyle name="Heading 2 2 3 2 7 2 2" xfId="41683" xr:uid="{00000000-0005-0000-0000-00003CA10000}"/>
    <cellStyle name="Heading 2 2 3 2 7 2 3" xfId="41684" xr:uid="{00000000-0005-0000-0000-00003DA10000}"/>
    <cellStyle name="Heading 2 2 3 2 7 2 3 2" xfId="41685" xr:uid="{00000000-0005-0000-0000-00003EA10000}"/>
    <cellStyle name="Heading 2 2 3 2 7 2 4" xfId="41686" xr:uid="{00000000-0005-0000-0000-00003FA10000}"/>
    <cellStyle name="Heading 2 2 3 2 7 3" xfId="41687" xr:uid="{00000000-0005-0000-0000-000040A10000}"/>
    <cellStyle name="Heading 2 2 3 2 7 3 2" xfId="41688" xr:uid="{00000000-0005-0000-0000-000041A10000}"/>
    <cellStyle name="Heading 2 2 3 2 7 3 2 2" xfId="41689" xr:uid="{00000000-0005-0000-0000-000042A10000}"/>
    <cellStyle name="Heading 2 2 3 2 7 4" xfId="41690" xr:uid="{00000000-0005-0000-0000-000043A10000}"/>
    <cellStyle name="Heading 2 2 3 2 7 5" xfId="41691" xr:uid="{00000000-0005-0000-0000-000044A10000}"/>
    <cellStyle name="Heading 2 2 3 2 7 6" xfId="41692" xr:uid="{00000000-0005-0000-0000-000045A10000}"/>
    <cellStyle name="Heading 2 2 3 2 7 7" xfId="41693" xr:uid="{00000000-0005-0000-0000-000046A10000}"/>
    <cellStyle name="Heading 2 2 3 2 8" xfId="41694" xr:uid="{00000000-0005-0000-0000-000047A10000}"/>
    <cellStyle name="Heading 2 2 3 2 8 2" xfId="41695" xr:uid="{00000000-0005-0000-0000-000048A10000}"/>
    <cellStyle name="Heading 2 2 3 2 8 3" xfId="41696" xr:uid="{00000000-0005-0000-0000-000049A10000}"/>
    <cellStyle name="Heading 2 2 3 2 8 3 2" xfId="41697" xr:uid="{00000000-0005-0000-0000-00004AA10000}"/>
    <cellStyle name="Heading 2 2 3 2 9" xfId="41698" xr:uid="{00000000-0005-0000-0000-00004BA10000}"/>
    <cellStyle name="Heading 2 2 3 3" xfId="221" xr:uid="{00000000-0005-0000-0000-00004CA10000}"/>
    <cellStyle name="Heading 2 2 3 3 2" xfId="222" xr:uid="{00000000-0005-0000-0000-00004DA10000}"/>
    <cellStyle name="Heading 2 2 3 3 2 10" xfId="41699" xr:uid="{00000000-0005-0000-0000-00004EA10000}"/>
    <cellStyle name="Heading 2 2 3 3 2 11" xfId="41700" xr:uid="{00000000-0005-0000-0000-00004FA10000}"/>
    <cellStyle name="Heading 2 2 3 3 2 12" xfId="41701" xr:uid="{00000000-0005-0000-0000-000050A10000}"/>
    <cellStyle name="Heading 2 2 3 3 2 2" xfId="41702" xr:uid="{00000000-0005-0000-0000-000051A10000}"/>
    <cellStyle name="Heading 2 2 3 3 2 2 2" xfId="41703" xr:uid="{00000000-0005-0000-0000-000052A10000}"/>
    <cellStyle name="Heading 2 2 3 3 2 2 2 10" xfId="41704" xr:uid="{00000000-0005-0000-0000-000053A10000}"/>
    <cellStyle name="Heading 2 2 3 3 2 2 2 11" xfId="41705" xr:uid="{00000000-0005-0000-0000-000054A10000}"/>
    <cellStyle name="Heading 2 2 3 3 2 2 2 2" xfId="41706" xr:uid="{00000000-0005-0000-0000-000055A10000}"/>
    <cellStyle name="Heading 2 2 3 3 2 2 2 2 2" xfId="41707" xr:uid="{00000000-0005-0000-0000-000056A10000}"/>
    <cellStyle name="Heading 2 2 3 3 2 2 2 2 2 2" xfId="41708" xr:uid="{00000000-0005-0000-0000-000057A10000}"/>
    <cellStyle name="Heading 2 2 3 3 2 2 2 2 2 2 2" xfId="41709" xr:uid="{00000000-0005-0000-0000-000058A10000}"/>
    <cellStyle name="Heading 2 2 3 3 2 2 2 2 2 2 2 2" xfId="41710" xr:uid="{00000000-0005-0000-0000-000059A10000}"/>
    <cellStyle name="Heading 2 2 3 3 2 2 2 2 2 2 2 2 2" xfId="41711" xr:uid="{00000000-0005-0000-0000-00005AA10000}"/>
    <cellStyle name="Heading 2 2 3 3 2 2 2 2 2 2 2 2 3" xfId="41712" xr:uid="{00000000-0005-0000-0000-00005BA10000}"/>
    <cellStyle name="Heading 2 2 3 3 2 2 2 2 2 2 2 2 3 2" xfId="41713" xr:uid="{00000000-0005-0000-0000-00005CA10000}"/>
    <cellStyle name="Heading 2 2 3 3 2 2 2 2 2 2 2 2 4" xfId="41714" xr:uid="{00000000-0005-0000-0000-00005DA10000}"/>
    <cellStyle name="Heading 2 2 3 3 2 2 2 2 2 2 2 3" xfId="41715" xr:uid="{00000000-0005-0000-0000-00005EA10000}"/>
    <cellStyle name="Heading 2 2 3 3 2 2 2 2 2 2 2 3 2" xfId="41716" xr:uid="{00000000-0005-0000-0000-00005FA10000}"/>
    <cellStyle name="Heading 2 2 3 3 2 2 2 2 2 2 2 3 2 2" xfId="41717" xr:uid="{00000000-0005-0000-0000-000060A10000}"/>
    <cellStyle name="Heading 2 2 3 3 2 2 2 2 2 2 2 4" xfId="41718" xr:uid="{00000000-0005-0000-0000-000061A10000}"/>
    <cellStyle name="Heading 2 2 3 3 2 2 2 2 2 2 2 5" xfId="41719" xr:uid="{00000000-0005-0000-0000-000062A10000}"/>
    <cellStyle name="Heading 2 2 3 3 2 2 2 2 2 2 2 6" xfId="41720" xr:uid="{00000000-0005-0000-0000-000063A10000}"/>
    <cellStyle name="Heading 2 2 3 3 2 2 2 2 2 2 2 7" xfId="41721" xr:uid="{00000000-0005-0000-0000-000064A10000}"/>
    <cellStyle name="Heading 2 2 3 3 2 2 2 2 2 2 3" xfId="41722" xr:uid="{00000000-0005-0000-0000-000065A10000}"/>
    <cellStyle name="Heading 2 2 3 3 2 2 2 2 2 2 3 2" xfId="41723" xr:uid="{00000000-0005-0000-0000-000066A10000}"/>
    <cellStyle name="Heading 2 2 3 3 2 2 2 2 2 2 3 3" xfId="41724" xr:uid="{00000000-0005-0000-0000-000067A10000}"/>
    <cellStyle name="Heading 2 2 3 3 2 2 2 2 2 2 3 3 2" xfId="41725" xr:uid="{00000000-0005-0000-0000-000068A10000}"/>
    <cellStyle name="Heading 2 2 3 3 2 2 2 2 2 2 3 4" xfId="41726" xr:uid="{00000000-0005-0000-0000-000069A10000}"/>
    <cellStyle name="Heading 2 2 3 3 2 2 2 2 2 2 4" xfId="41727" xr:uid="{00000000-0005-0000-0000-00006AA10000}"/>
    <cellStyle name="Heading 2 2 3 3 2 2 2 2 2 2 4 2" xfId="41728" xr:uid="{00000000-0005-0000-0000-00006BA10000}"/>
    <cellStyle name="Heading 2 2 3 3 2 2 2 2 2 2 4 2 2" xfId="41729" xr:uid="{00000000-0005-0000-0000-00006CA10000}"/>
    <cellStyle name="Heading 2 2 3 3 2 2 2 2 2 2 5" xfId="41730" xr:uid="{00000000-0005-0000-0000-00006DA10000}"/>
    <cellStyle name="Heading 2 2 3 3 2 2 2 2 2 2 6" xfId="41731" xr:uid="{00000000-0005-0000-0000-00006EA10000}"/>
    <cellStyle name="Heading 2 2 3 3 2 2 2 2 2 2 7" xfId="41732" xr:uid="{00000000-0005-0000-0000-00006FA10000}"/>
    <cellStyle name="Heading 2 2 3 3 2 2 2 2 2 2 8" xfId="41733" xr:uid="{00000000-0005-0000-0000-000070A10000}"/>
    <cellStyle name="Heading 2 2 3 3 2 2 2 2 2 3" xfId="41734" xr:uid="{00000000-0005-0000-0000-000071A10000}"/>
    <cellStyle name="Heading 2 2 3 3 2 2 2 2 2 3 2" xfId="41735" xr:uid="{00000000-0005-0000-0000-000072A10000}"/>
    <cellStyle name="Heading 2 2 3 3 2 2 2 2 2 3 2 2" xfId="41736" xr:uid="{00000000-0005-0000-0000-000073A10000}"/>
    <cellStyle name="Heading 2 2 3 3 2 2 2 2 2 3 2 3" xfId="41737" xr:uid="{00000000-0005-0000-0000-000074A10000}"/>
    <cellStyle name="Heading 2 2 3 3 2 2 2 2 2 3 2 3 2" xfId="41738" xr:uid="{00000000-0005-0000-0000-000075A10000}"/>
    <cellStyle name="Heading 2 2 3 3 2 2 2 2 2 3 2 4" xfId="41739" xr:uid="{00000000-0005-0000-0000-000076A10000}"/>
    <cellStyle name="Heading 2 2 3 3 2 2 2 2 2 3 3" xfId="41740" xr:uid="{00000000-0005-0000-0000-000077A10000}"/>
    <cellStyle name="Heading 2 2 3 3 2 2 2 2 2 3 3 2" xfId="41741" xr:uid="{00000000-0005-0000-0000-000078A10000}"/>
    <cellStyle name="Heading 2 2 3 3 2 2 2 2 2 3 3 2 2" xfId="41742" xr:uid="{00000000-0005-0000-0000-000079A10000}"/>
    <cellStyle name="Heading 2 2 3 3 2 2 2 2 2 3 4" xfId="41743" xr:uid="{00000000-0005-0000-0000-00007AA10000}"/>
    <cellStyle name="Heading 2 2 3 3 2 2 2 2 2 3 5" xfId="41744" xr:uid="{00000000-0005-0000-0000-00007BA10000}"/>
    <cellStyle name="Heading 2 2 3 3 2 2 2 2 2 3 6" xfId="41745" xr:uid="{00000000-0005-0000-0000-00007CA10000}"/>
    <cellStyle name="Heading 2 2 3 3 2 2 2 2 2 3 7" xfId="41746" xr:uid="{00000000-0005-0000-0000-00007DA10000}"/>
    <cellStyle name="Heading 2 2 3 3 2 2 2 2 2 4" xfId="41747" xr:uid="{00000000-0005-0000-0000-00007EA10000}"/>
    <cellStyle name="Heading 2 2 3 3 2 2 2 2 2 4 2" xfId="41748" xr:uid="{00000000-0005-0000-0000-00007FA10000}"/>
    <cellStyle name="Heading 2 2 3 3 2 2 2 2 2 4 3" xfId="41749" xr:uid="{00000000-0005-0000-0000-000080A10000}"/>
    <cellStyle name="Heading 2 2 3 3 2 2 2 2 2 4 3 2" xfId="41750" xr:uid="{00000000-0005-0000-0000-000081A10000}"/>
    <cellStyle name="Heading 2 2 3 3 2 2 2 2 2 5" xfId="41751" xr:uid="{00000000-0005-0000-0000-000082A10000}"/>
    <cellStyle name="Heading 2 2 3 3 2 2 2 2 3" xfId="41752" xr:uid="{00000000-0005-0000-0000-000083A10000}"/>
    <cellStyle name="Heading 2 2 3 3 2 2 2 2 3 2" xfId="41753" xr:uid="{00000000-0005-0000-0000-000084A10000}"/>
    <cellStyle name="Heading 2 2 3 3 2 2 2 2 3 2 2" xfId="41754" xr:uid="{00000000-0005-0000-0000-000085A10000}"/>
    <cellStyle name="Heading 2 2 3 3 2 2 2 2 3 2 2 2" xfId="41755" xr:uid="{00000000-0005-0000-0000-000086A10000}"/>
    <cellStyle name="Heading 2 2 3 3 2 2 2 2 3 2 2 3" xfId="41756" xr:uid="{00000000-0005-0000-0000-000087A10000}"/>
    <cellStyle name="Heading 2 2 3 3 2 2 2 2 3 2 2 3 2" xfId="41757" xr:uid="{00000000-0005-0000-0000-000088A10000}"/>
    <cellStyle name="Heading 2 2 3 3 2 2 2 2 3 2 2 4" xfId="41758" xr:uid="{00000000-0005-0000-0000-000089A10000}"/>
    <cellStyle name="Heading 2 2 3 3 2 2 2 2 3 2 3" xfId="41759" xr:uid="{00000000-0005-0000-0000-00008AA10000}"/>
    <cellStyle name="Heading 2 2 3 3 2 2 2 2 3 2 3 2" xfId="41760" xr:uid="{00000000-0005-0000-0000-00008BA10000}"/>
    <cellStyle name="Heading 2 2 3 3 2 2 2 2 3 2 3 2 2" xfId="41761" xr:uid="{00000000-0005-0000-0000-00008CA10000}"/>
    <cellStyle name="Heading 2 2 3 3 2 2 2 2 3 2 4" xfId="41762" xr:uid="{00000000-0005-0000-0000-00008DA10000}"/>
    <cellStyle name="Heading 2 2 3 3 2 2 2 2 3 2 5" xfId="41763" xr:uid="{00000000-0005-0000-0000-00008EA10000}"/>
    <cellStyle name="Heading 2 2 3 3 2 2 2 2 3 2 6" xfId="41764" xr:uid="{00000000-0005-0000-0000-00008FA10000}"/>
    <cellStyle name="Heading 2 2 3 3 2 2 2 2 3 2 7" xfId="41765" xr:uid="{00000000-0005-0000-0000-000090A10000}"/>
    <cellStyle name="Heading 2 2 3 3 2 2 2 2 3 3" xfId="41766" xr:uid="{00000000-0005-0000-0000-000091A10000}"/>
    <cellStyle name="Heading 2 2 3 3 2 2 2 2 3 3 2" xfId="41767" xr:uid="{00000000-0005-0000-0000-000092A10000}"/>
    <cellStyle name="Heading 2 2 3 3 2 2 2 2 3 3 3" xfId="41768" xr:uid="{00000000-0005-0000-0000-000093A10000}"/>
    <cellStyle name="Heading 2 2 3 3 2 2 2 2 3 3 3 2" xfId="41769" xr:uid="{00000000-0005-0000-0000-000094A10000}"/>
    <cellStyle name="Heading 2 2 3 3 2 2 2 2 3 3 4" xfId="41770" xr:uid="{00000000-0005-0000-0000-000095A10000}"/>
    <cellStyle name="Heading 2 2 3 3 2 2 2 2 3 4" xfId="41771" xr:uid="{00000000-0005-0000-0000-000096A10000}"/>
    <cellStyle name="Heading 2 2 3 3 2 2 2 2 3 4 2" xfId="41772" xr:uid="{00000000-0005-0000-0000-000097A10000}"/>
    <cellStyle name="Heading 2 2 3 3 2 2 2 2 3 4 2 2" xfId="41773" xr:uid="{00000000-0005-0000-0000-000098A10000}"/>
    <cellStyle name="Heading 2 2 3 3 2 2 2 2 3 5" xfId="41774" xr:uid="{00000000-0005-0000-0000-000099A10000}"/>
    <cellStyle name="Heading 2 2 3 3 2 2 2 2 3 6" xfId="41775" xr:uid="{00000000-0005-0000-0000-00009AA10000}"/>
    <cellStyle name="Heading 2 2 3 3 2 2 2 2 3 7" xfId="41776" xr:uid="{00000000-0005-0000-0000-00009BA10000}"/>
    <cellStyle name="Heading 2 2 3 3 2 2 2 2 3 8" xfId="41777" xr:uid="{00000000-0005-0000-0000-00009CA10000}"/>
    <cellStyle name="Heading 2 2 3 3 2 2 2 2 4" xfId="41778" xr:uid="{00000000-0005-0000-0000-00009DA10000}"/>
    <cellStyle name="Heading 2 2 3 3 2 2 2 2 4 2" xfId="41779" xr:uid="{00000000-0005-0000-0000-00009EA10000}"/>
    <cellStyle name="Heading 2 2 3 3 2 2 2 2 4 2 2" xfId="41780" xr:uid="{00000000-0005-0000-0000-00009FA10000}"/>
    <cellStyle name="Heading 2 2 3 3 2 2 2 2 4 2 3" xfId="41781" xr:uid="{00000000-0005-0000-0000-0000A0A10000}"/>
    <cellStyle name="Heading 2 2 3 3 2 2 2 2 4 2 3 2" xfId="41782" xr:uid="{00000000-0005-0000-0000-0000A1A10000}"/>
    <cellStyle name="Heading 2 2 3 3 2 2 2 2 4 2 4" xfId="41783" xr:uid="{00000000-0005-0000-0000-0000A2A10000}"/>
    <cellStyle name="Heading 2 2 3 3 2 2 2 2 4 3" xfId="41784" xr:uid="{00000000-0005-0000-0000-0000A3A10000}"/>
    <cellStyle name="Heading 2 2 3 3 2 2 2 2 4 3 2" xfId="41785" xr:uid="{00000000-0005-0000-0000-0000A4A10000}"/>
    <cellStyle name="Heading 2 2 3 3 2 2 2 2 4 3 2 2" xfId="41786" xr:uid="{00000000-0005-0000-0000-0000A5A10000}"/>
    <cellStyle name="Heading 2 2 3 3 2 2 2 2 4 4" xfId="41787" xr:uid="{00000000-0005-0000-0000-0000A6A10000}"/>
    <cellStyle name="Heading 2 2 3 3 2 2 2 2 4 5" xfId="41788" xr:uid="{00000000-0005-0000-0000-0000A7A10000}"/>
    <cellStyle name="Heading 2 2 3 3 2 2 2 2 4 6" xfId="41789" xr:uid="{00000000-0005-0000-0000-0000A8A10000}"/>
    <cellStyle name="Heading 2 2 3 3 2 2 2 2 4 7" xfId="41790" xr:uid="{00000000-0005-0000-0000-0000A9A10000}"/>
    <cellStyle name="Heading 2 2 3 3 2 2 2 2 5" xfId="41791" xr:uid="{00000000-0005-0000-0000-0000AAA10000}"/>
    <cellStyle name="Heading 2 2 3 3 2 2 2 2 5 2" xfId="41792" xr:uid="{00000000-0005-0000-0000-0000ABA10000}"/>
    <cellStyle name="Heading 2 2 3 3 2 2 2 2 5 3" xfId="41793" xr:uid="{00000000-0005-0000-0000-0000ACA10000}"/>
    <cellStyle name="Heading 2 2 3 3 2 2 2 2 5 3 2" xfId="41794" xr:uid="{00000000-0005-0000-0000-0000ADA10000}"/>
    <cellStyle name="Heading 2 2 3 3 2 2 2 2 6" xfId="41795" xr:uid="{00000000-0005-0000-0000-0000AEA10000}"/>
    <cellStyle name="Heading 2 2 3 3 2 2 2 2 7" xfId="41796" xr:uid="{00000000-0005-0000-0000-0000AFA10000}"/>
    <cellStyle name="Heading 2 2 3 3 2 2 2 2 8" xfId="41797" xr:uid="{00000000-0005-0000-0000-0000B0A10000}"/>
    <cellStyle name="Heading 2 2 3 3 2 2 2 2 9" xfId="41798" xr:uid="{00000000-0005-0000-0000-0000B1A10000}"/>
    <cellStyle name="Heading 2 2 3 3 2 2 2 3" xfId="41799" xr:uid="{00000000-0005-0000-0000-0000B2A10000}"/>
    <cellStyle name="Heading 2 2 3 3 2 2 2 3 2" xfId="41800" xr:uid="{00000000-0005-0000-0000-0000B3A10000}"/>
    <cellStyle name="Heading 2 2 3 3 2 2 2 3 2 2" xfId="41801" xr:uid="{00000000-0005-0000-0000-0000B4A10000}"/>
    <cellStyle name="Heading 2 2 3 3 2 2 2 3 2 2 2" xfId="41802" xr:uid="{00000000-0005-0000-0000-0000B5A10000}"/>
    <cellStyle name="Heading 2 2 3 3 2 2 2 3 2 2 2 2" xfId="41803" xr:uid="{00000000-0005-0000-0000-0000B6A10000}"/>
    <cellStyle name="Heading 2 2 3 3 2 2 2 3 2 2 2 3" xfId="41804" xr:uid="{00000000-0005-0000-0000-0000B7A10000}"/>
    <cellStyle name="Heading 2 2 3 3 2 2 2 3 2 2 2 3 2" xfId="41805" xr:uid="{00000000-0005-0000-0000-0000B8A10000}"/>
    <cellStyle name="Heading 2 2 3 3 2 2 2 3 2 2 2 4" xfId="41806" xr:uid="{00000000-0005-0000-0000-0000B9A10000}"/>
    <cellStyle name="Heading 2 2 3 3 2 2 2 3 2 2 3" xfId="41807" xr:uid="{00000000-0005-0000-0000-0000BAA10000}"/>
    <cellStyle name="Heading 2 2 3 3 2 2 2 3 2 2 3 2" xfId="41808" xr:uid="{00000000-0005-0000-0000-0000BBA10000}"/>
    <cellStyle name="Heading 2 2 3 3 2 2 2 3 2 2 3 2 2" xfId="41809" xr:uid="{00000000-0005-0000-0000-0000BCA10000}"/>
    <cellStyle name="Heading 2 2 3 3 2 2 2 3 2 2 4" xfId="41810" xr:uid="{00000000-0005-0000-0000-0000BDA10000}"/>
    <cellStyle name="Heading 2 2 3 3 2 2 2 3 2 2 5" xfId="41811" xr:uid="{00000000-0005-0000-0000-0000BEA10000}"/>
    <cellStyle name="Heading 2 2 3 3 2 2 2 3 2 2 6" xfId="41812" xr:uid="{00000000-0005-0000-0000-0000BFA10000}"/>
    <cellStyle name="Heading 2 2 3 3 2 2 2 3 2 2 7" xfId="41813" xr:uid="{00000000-0005-0000-0000-0000C0A10000}"/>
    <cellStyle name="Heading 2 2 3 3 2 2 2 3 2 3" xfId="41814" xr:uid="{00000000-0005-0000-0000-0000C1A10000}"/>
    <cellStyle name="Heading 2 2 3 3 2 2 2 3 2 3 2" xfId="41815" xr:uid="{00000000-0005-0000-0000-0000C2A10000}"/>
    <cellStyle name="Heading 2 2 3 3 2 2 2 3 2 3 3" xfId="41816" xr:uid="{00000000-0005-0000-0000-0000C3A10000}"/>
    <cellStyle name="Heading 2 2 3 3 2 2 2 3 2 3 3 2" xfId="41817" xr:uid="{00000000-0005-0000-0000-0000C4A10000}"/>
    <cellStyle name="Heading 2 2 3 3 2 2 2 3 2 3 4" xfId="41818" xr:uid="{00000000-0005-0000-0000-0000C5A10000}"/>
    <cellStyle name="Heading 2 2 3 3 2 2 2 3 2 4" xfId="41819" xr:uid="{00000000-0005-0000-0000-0000C6A10000}"/>
    <cellStyle name="Heading 2 2 3 3 2 2 2 3 2 4 2" xfId="41820" xr:uid="{00000000-0005-0000-0000-0000C7A10000}"/>
    <cellStyle name="Heading 2 2 3 3 2 2 2 3 2 4 2 2" xfId="41821" xr:uid="{00000000-0005-0000-0000-0000C8A10000}"/>
    <cellStyle name="Heading 2 2 3 3 2 2 2 3 2 5" xfId="41822" xr:uid="{00000000-0005-0000-0000-0000C9A10000}"/>
    <cellStyle name="Heading 2 2 3 3 2 2 2 3 2 6" xfId="41823" xr:uid="{00000000-0005-0000-0000-0000CAA10000}"/>
    <cellStyle name="Heading 2 2 3 3 2 2 2 3 2 7" xfId="41824" xr:uid="{00000000-0005-0000-0000-0000CBA10000}"/>
    <cellStyle name="Heading 2 2 3 3 2 2 2 3 2 8" xfId="41825" xr:uid="{00000000-0005-0000-0000-0000CCA10000}"/>
    <cellStyle name="Heading 2 2 3 3 2 2 2 3 3" xfId="41826" xr:uid="{00000000-0005-0000-0000-0000CDA10000}"/>
    <cellStyle name="Heading 2 2 3 3 2 2 2 3 3 2" xfId="41827" xr:uid="{00000000-0005-0000-0000-0000CEA10000}"/>
    <cellStyle name="Heading 2 2 3 3 2 2 2 3 3 2 2" xfId="41828" xr:uid="{00000000-0005-0000-0000-0000CFA10000}"/>
    <cellStyle name="Heading 2 2 3 3 2 2 2 3 3 2 3" xfId="41829" xr:uid="{00000000-0005-0000-0000-0000D0A10000}"/>
    <cellStyle name="Heading 2 2 3 3 2 2 2 3 3 2 3 2" xfId="41830" xr:uid="{00000000-0005-0000-0000-0000D1A10000}"/>
    <cellStyle name="Heading 2 2 3 3 2 2 2 3 3 2 4" xfId="41831" xr:uid="{00000000-0005-0000-0000-0000D2A10000}"/>
    <cellStyle name="Heading 2 2 3 3 2 2 2 3 3 3" xfId="41832" xr:uid="{00000000-0005-0000-0000-0000D3A10000}"/>
    <cellStyle name="Heading 2 2 3 3 2 2 2 3 3 3 2" xfId="41833" xr:uid="{00000000-0005-0000-0000-0000D4A10000}"/>
    <cellStyle name="Heading 2 2 3 3 2 2 2 3 3 3 2 2" xfId="41834" xr:uid="{00000000-0005-0000-0000-0000D5A10000}"/>
    <cellStyle name="Heading 2 2 3 3 2 2 2 3 3 4" xfId="41835" xr:uid="{00000000-0005-0000-0000-0000D6A10000}"/>
    <cellStyle name="Heading 2 2 3 3 2 2 2 3 3 5" xfId="41836" xr:uid="{00000000-0005-0000-0000-0000D7A10000}"/>
    <cellStyle name="Heading 2 2 3 3 2 2 2 3 3 6" xfId="41837" xr:uid="{00000000-0005-0000-0000-0000D8A10000}"/>
    <cellStyle name="Heading 2 2 3 3 2 2 2 3 3 7" xfId="41838" xr:uid="{00000000-0005-0000-0000-0000D9A10000}"/>
    <cellStyle name="Heading 2 2 3 3 2 2 2 3 4" xfId="41839" xr:uid="{00000000-0005-0000-0000-0000DAA10000}"/>
    <cellStyle name="Heading 2 2 3 3 2 2 2 3 4 2" xfId="41840" xr:uid="{00000000-0005-0000-0000-0000DBA10000}"/>
    <cellStyle name="Heading 2 2 3 3 2 2 2 3 4 3" xfId="41841" xr:uid="{00000000-0005-0000-0000-0000DCA10000}"/>
    <cellStyle name="Heading 2 2 3 3 2 2 2 3 4 3 2" xfId="41842" xr:uid="{00000000-0005-0000-0000-0000DDA10000}"/>
    <cellStyle name="Heading 2 2 3 3 2 2 2 3 5" xfId="41843" xr:uid="{00000000-0005-0000-0000-0000DEA10000}"/>
    <cellStyle name="Heading 2 2 3 3 2 2 2 4" xfId="41844" xr:uid="{00000000-0005-0000-0000-0000DFA10000}"/>
    <cellStyle name="Heading 2 2 3 3 2 2 2 4 2" xfId="41845" xr:uid="{00000000-0005-0000-0000-0000E0A10000}"/>
    <cellStyle name="Heading 2 2 3 3 2 2 2 4 2 2" xfId="41846" xr:uid="{00000000-0005-0000-0000-0000E1A10000}"/>
    <cellStyle name="Heading 2 2 3 3 2 2 2 4 2 2 2" xfId="41847" xr:uid="{00000000-0005-0000-0000-0000E2A10000}"/>
    <cellStyle name="Heading 2 2 3 3 2 2 2 4 2 2 2 2" xfId="41848" xr:uid="{00000000-0005-0000-0000-0000E3A10000}"/>
    <cellStyle name="Heading 2 2 3 3 2 2 2 4 2 2 2 2 2" xfId="41849" xr:uid="{00000000-0005-0000-0000-0000E4A10000}"/>
    <cellStyle name="Heading 2 2 3 3 2 2 2 4 2 2 2 2 3" xfId="41850" xr:uid="{00000000-0005-0000-0000-0000E5A10000}"/>
    <cellStyle name="Heading 2 2 3 3 2 2 2 4 2 2 2 2 3 2" xfId="41851" xr:uid="{00000000-0005-0000-0000-0000E6A10000}"/>
    <cellStyle name="Heading 2 2 3 3 2 2 2 4 2 2 2 2 4" xfId="41852" xr:uid="{00000000-0005-0000-0000-0000E7A10000}"/>
    <cellStyle name="Heading 2 2 3 3 2 2 2 4 2 2 2 3" xfId="41853" xr:uid="{00000000-0005-0000-0000-0000E8A10000}"/>
    <cellStyle name="Heading 2 2 3 3 2 2 2 4 2 2 2 3 2" xfId="41854" xr:uid="{00000000-0005-0000-0000-0000E9A10000}"/>
    <cellStyle name="Heading 2 2 3 3 2 2 2 4 2 2 2 3 2 2" xfId="41855" xr:uid="{00000000-0005-0000-0000-0000EAA10000}"/>
    <cellStyle name="Heading 2 2 3 3 2 2 2 4 2 2 2 4" xfId="41856" xr:uid="{00000000-0005-0000-0000-0000EBA10000}"/>
    <cellStyle name="Heading 2 2 3 3 2 2 2 4 2 2 2 5" xfId="41857" xr:uid="{00000000-0005-0000-0000-0000ECA10000}"/>
    <cellStyle name="Heading 2 2 3 3 2 2 2 4 2 2 2 6" xfId="41858" xr:uid="{00000000-0005-0000-0000-0000EDA10000}"/>
    <cellStyle name="Heading 2 2 3 3 2 2 2 4 2 2 2 7" xfId="41859" xr:uid="{00000000-0005-0000-0000-0000EEA10000}"/>
    <cellStyle name="Heading 2 2 3 3 2 2 2 4 2 2 3" xfId="41860" xr:uid="{00000000-0005-0000-0000-0000EFA10000}"/>
    <cellStyle name="Heading 2 2 3 3 2 2 2 4 2 2 3 2" xfId="41861" xr:uid="{00000000-0005-0000-0000-0000F0A10000}"/>
    <cellStyle name="Heading 2 2 3 3 2 2 2 4 2 2 3 3" xfId="41862" xr:uid="{00000000-0005-0000-0000-0000F1A10000}"/>
    <cellStyle name="Heading 2 2 3 3 2 2 2 4 2 2 3 3 2" xfId="41863" xr:uid="{00000000-0005-0000-0000-0000F2A10000}"/>
    <cellStyle name="Heading 2 2 3 3 2 2 2 4 2 2 3 4" xfId="41864" xr:uid="{00000000-0005-0000-0000-0000F3A10000}"/>
    <cellStyle name="Heading 2 2 3 3 2 2 2 4 2 2 4" xfId="41865" xr:uid="{00000000-0005-0000-0000-0000F4A10000}"/>
    <cellStyle name="Heading 2 2 3 3 2 2 2 4 2 2 4 2" xfId="41866" xr:uid="{00000000-0005-0000-0000-0000F5A10000}"/>
    <cellStyle name="Heading 2 2 3 3 2 2 2 4 2 2 4 2 2" xfId="41867" xr:uid="{00000000-0005-0000-0000-0000F6A10000}"/>
    <cellStyle name="Heading 2 2 3 3 2 2 2 4 2 2 5" xfId="41868" xr:uid="{00000000-0005-0000-0000-0000F7A10000}"/>
    <cellStyle name="Heading 2 2 3 3 2 2 2 4 2 2 6" xfId="41869" xr:uid="{00000000-0005-0000-0000-0000F8A10000}"/>
    <cellStyle name="Heading 2 2 3 3 2 2 2 4 2 2 7" xfId="41870" xr:uid="{00000000-0005-0000-0000-0000F9A10000}"/>
    <cellStyle name="Heading 2 2 3 3 2 2 2 4 2 2 8" xfId="41871" xr:uid="{00000000-0005-0000-0000-0000FAA10000}"/>
    <cellStyle name="Heading 2 2 3 3 2 2 2 4 2 3" xfId="41872" xr:uid="{00000000-0005-0000-0000-0000FBA10000}"/>
    <cellStyle name="Heading 2 2 3 3 2 2 2 4 2 3 2" xfId="41873" xr:uid="{00000000-0005-0000-0000-0000FCA10000}"/>
    <cellStyle name="Heading 2 2 3 3 2 2 2 4 2 3 2 2" xfId="41874" xr:uid="{00000000-0005-0000-0000-0000FDA10000}"/>
    <cellStyle name="Heading 2 2 3 3 2 2 2 4 2 3 2 3" xfId="41875" xr:uid="{00000000-0005-0000-0000-0000FEA10000}"/>
    <cellStyle name="Heading 2 2 3 3 2 2 2 4 2 3 2 3 2" xfId="41876" xr:uid="{00000000-0005-0000-0000-0000FFA10000}"/>
    <cellStyle name="Heading 2 2 3 3 2 2 2 4 2 3 2 4" xfId="41877" xr:uid="{00000000-0005-0000-0000-000000A20000}"/>
    <cellStyle name="Heading 2 2 3 3 2 2 2 4 2 3 3" xfId="41878" xr:uid="{00000000-0005-0000-0000-000001A20000}"/>
    <cellStyle name="Heading 2 2 3 3 2 2 2 4 2 3 3 2" xfId="41879" xr:uid="{00000000-0005-0000-0000-000002A20000}"/>
    <cellStyle name="Heading 2 2 3 3 2 2 2 4 2 3 3 2 2" xfId="41880" xr:uid="{00000000-0005-0000-0000-000003A20000}"/>
    <cellStyle name="Heading 2 2 3 3 2 2 2 4 2 3 4" xfId="41881" xr:uid="{00000000-0005-0000-0000-000004A20000}"/>
    <cellStyle name="Heading 2 2 3 3 2 2 2 4 2 3 5" xfId="41882" xr:uid="{00000000-0005-0000-0000-000005A20000}"/>
    <cellStyle name="Heading 2 2 3 3 2 2 2 4 2 3 6" xfId="41883" xr:uid="{00000000-0005-0000-0000-000006A20000}"/>
    <cellStyle name="Heading 2 2 3 3 2 2 2 4 2 3 7" xfId="41884" xr:uid="{00000000-0005-0000-0000-000007A20000}"/>
    <cellStyle name="Heading 2 2 3 3 2 2 2 4 2 4" xfId="41885" xr:uid="{00000000-0005-0000-0000-000008A20000}"/>
    <cellStyle name="Heading 2 2 3 3 2 2 2 4 2 4 2" xfId="41886" xr:uid="{00000000-0005-0000-0000-000009A20000}"/>
    <cellStyle name="Heading 2 2 3 3 2 2 2 4 2 4 3" xfId="41887" xr:uid="{00000000-0005-0000-0000-00000AA20000}"/>
    <cellStyle name="Heading 2 2 3 3 2 2 2 4 2 4 3 2" xfId="41888" xr:uid="{00000000-0005-0000-0000-00000BA20000}"/>
    <cellStyle name="Heading 2 2 3 3 2 2 2 4 2 5" xfId="41889" xr:uid="{00000000-0005-0000-0000-00000CA20000}"/>
    <cellStyle name="Heading 2 2 3 3 2 2 2 4 3" xfId="41890" xr:uid="{00000000-0005-0000-0000-00000DA20000}"/>
    <cellStyle name="Heading 2 2 3 3 2 2 2 4 3 2" xfId="41891" xr:uid="{00000000-0005-0000-0000-00000EA20000}"/>
    <cellStyle name="Heading 2 2 3 3 2 2 2 4 3 2 2" xfId="41892" xr:uid="{00000000-0005-0000-0000-00000FA20000}"/>
    <cellStyle name="Heading 2 2 3 3 2 2 2 4 3 2 2 2" xfId="41893" xr:uid="{00000000-0005-0000-0000-000010A20000}"/>
    <cellStyle name="Heading 2 2 3 3 2 2 2 4 3 2 2 3" xfId="41894" xr:uid="{00000000-0005-0000-0000-000011A20000}"/>
    <cellStyle name="Heading 2 2 3 3 2 2 2 4 3 2 2 3 2" xfId="41895" xr:uid="{00000000-0005-0000-0000-000012A20000}"/>
    <cellStyle name="Heading 2 2 3 3 2 2 2 4 3 2 2 4" xfId="41896" xr:uid="{00000000-0005-0000-0000-000013A20000}"/>
    <cellStyle name="Heading 2 2 3 3 2 2 2 4 3 2 3" xfId="41897" xr:uid="{00000000-0005-0000-0000-000014A20000}"/>
    <cellStyle name="Heading 2 2 3 3 2 2 2 4 3 2 3 2" xfId="41898" xr:uid="{00000000-0005-0000-0000-000015A20000}"/>
    <cellStyle name="Heading 2 2 3 3 2 2 2 4 3 2 3 2 2" xfId="41899" xr:uid="{00000000-0005-0000-0000-000016A20000}"/>
    <cellStyle name="Heading 2 2 3 3 2 2 2 4 3 2 4" xfId="41900" xr:uid="{00000000-0005-0000-0000-000017A20000}"/>
    <cellStyle name="Heading 2 2 3 3 2 2 2 4 3 2 5" xfId="41901" xr:uid="{00000000-0005-0000-0000-000018A20000}"/>
    <cellStyle name="Heading 2 2 3 3 2 2 2 4 3 2 6" xfId="41902" xr:uid="{00000000-0005-0000-0000-000019A20000}"/>
    <cellStyle name="Heading 2 2 3 3 2 2 2 4 3 2 7" xfId="41903" xr:uid="{00000000-0005-0000-0000-00001AA20000}"/>
    <cellStyle name="Heading 2 2 3 3 2 2 2 4 3 3" xfId="41904" xr:uid="{00000000-0005-0000-0000-00001BA20000}"/>
    <cellStyle name="Heading 2 2 3 3 2 2 2 4 3 3 2" xfId="41905" xr:uid="{00000000-0005-0000-0000-00001CA20000}"/>
    <cellStyle name="Heading 2 2 3 3 2 2 2 4 3 3 3" xfId="41906" xr:uid="{00000000-0005-0000-0000-00001DA20000}"/>
    <cellStyle name="Heading 2 2 3 3 2 2 2 4 3 3 3 2" xfId="41907" xr:uid="{00000000-0005-0000-0000-00001EA20000}"/>
    <cellStyle name="Heading 2 2 3 3 2 2 2 4 3 3 4" xfId="41908" xr:uid="{00000000-0005-0000-0000-00001FA20000}"/>
    <cellStyle name="Heading 2 2 3 3 2 2 2 4 3 4" xfId="41909" xr:uid="{00000000-0005-0000-0000-000020A20000}"/>
    <cellStyle name="Heading 2 2 3 3 2 2 2 4 3 4 2" xfId="41910" xr:uid="{00000000-0005-0000-0000-000021A20000}"/>
    <cellStyle name="Heading 2 2 3 3 2 2 2 4 3 4 2 2" xfId="41911" xr:uid="{00000000-0005-0000-0000-000022A20000}"/>
    <cellStyle name="Heading 2 2 3 3 2 2 2 4 3 5" xfId="41912" xr:uid="{00000000-0005-0000-0000-000023A20000}"/>
    <cellStyle name="Heading 2 2 3 3 2 2 2 4 3 6" xfId="41913" xr:uid="{00000000-0005-0000-0000-000024A20000}"/>
    <cellStyle name="Heading 2 2 3 3 2 2 2 4 3 7" xfId="41914" xr:uid="{00000000-0005-0000-0000-000025A20000}"/>
    <cellStyle name="Heading 2 2 3 3 2 2 2 4 3 8" xfId="41915" xr:uid="{00000000-0005-0000-0000-000026A20000}"/>
    <cellStyle name="Heading 2 2 3 3 2 2 2 4 4" xfId="41916" xr:uid="{00000000-0005-0000-0000-000027A20000}"/>
    <cellStyle name="Heading 2 2 3 3 2 2 2 4 4 2" xfId="41917" xr:uid="{00000000-0005-0000-0000-000028A20000}"/>
    <cellStyle name="Heading 2 2 3 3 2 2 2 4 4 2 2" xfId="41918" xr:uid="{00000000-0005-0000-0000-000029A20000}"/>
    <cellStyle name="Heading 2 2 3 3 2 2 2 4 4 2 3" xfId="41919" xr:uid="{00000000-0005-0000-0000-00002AA20000}"/>
    <cellStyle name="Heading 2 2 3 3 2 2 2 4 4 2 3 2" xfId="41920" xr:uid="{00000000-0005-0000-0000-00002BA20000}"/>
    <cellStyle name="Heading 2 2 3 3 2 2 2 4 4 2 4" xfId="41921" xr:uid="{00000000-0005-0000-0000-00002CA20000}"/>
    <cellStyle name="Heading 2 2 3 3 2 2 2 4 4 3" xfId="41922" xr:uid="{00000000-0005-0000-0000-00002DA20000}"/>
    <cellStyle name="Heading 2 2 3 3 2 2 2 4 4 3 2" xfId="41923" xr:uid="{00000000-0005-0000-0000-00002EA20000}"/>
    <cellStyle name="Heading 2 2 3 3 2 2 2 4 4 3 2 2" xfId="41924" xr:uid="{00000000-0005-0000-0000-00002FA20000}"/>
    <cellStyle name="Heading 2 2 3 3 2 2 2 4 4 4" xfId="41925" xr:uid="{00000000-0005-0000-0000-000030A20000}"/>
    <cellStyle name="Heading 2 2 3 3 2 2 2 4 4 5" xfId="41926" xr:uid="{00000000-0005-0000-0000-000031A20000}"/>
    <cellStyle name="Heading 2 2 3 3 2 2 2 4 4 6" xfId="41927" xr:uid="{00000000-0005-0000-0000-000032A20000}"/>
    <cellStyle name="Heading 2 2 3 3 2 2 2 4 4 7" xfId="41928" xr:uid="{00000000-0005-0000-0000-000033A20000}"/>
    <cellStyle name="Heading 2 2 3 3 2 2 2 4 5" xfId="41929" xr:uid="{00000000-0005-0000-0000-000034A20000}"/>
    <cellStyle name="Heading 2 2 3 3 2 2 2 4 5 2" xfId="41930" xr:uid="{00000000-0005-0000-0000-000035A20000}"/>
    <cellStyle name="Heading 2 2 3 3 2 2 2 4 5 3" xfId="41931" xr:uid="{00000000-0005-0000-0000-000036A20000}"/>
    <cellStyle name="Heading 2 2 3 3 2 2 2 4 5 3 2" xfId="41932" xr:uid="{00000000-0005-0000-0000-000037A20000}"/>
    <cellStyle name="Heading 2 2 3 3 2 2 2 4 6" xfId="41933" xr:uid="{00000000-0005-0000-0000-000038A20000}"/>
    <cellStyle name="Heading 2 2 3 3 2 2 2 4 7" xfId="41934" xr:uid="{00000000-0005-0000-0000-000039A20000}"/>
    <cellStyle name="Heading 2 2 3 3 2 2 2 4 8" xfId="41935" xr:uid="{00000000-0005-0000-0000-00003AA20000}"/>
    <cellStyle name="Heading 2 2 3 3 2 2 2 4 9" xfId="41936" xr:uid="{00000000-0005-0000-0000-00003BA20000}"/>
    <cellStyle name="Heading 2 2 3 3 2 2 2 5" xfId="41937" xr:uid="{00000000-0005-0000-0000-00003CA20000}"/>
    <cellStyle name="Heading 2 2 3 3 2 2 2 5 2" xfId="41938" xr:uid="{00000000-0005-0000-0000-00003DA20000}"/>
    <cellStyle name="Heading 2 2 3 3 2 2 2 5 2 2" xfId="41939" xr:uid="{00000000-0005-0000-0000-00003EA20000}"/>
    <cellStyle name="Heading 2 2 3 3 2 2 2 5 2 2 2" xfId="41940" xr:uid="{00000000-0005-0000-0000-00003FA20000}"/>
    <cellStyle name="Heading 2 2 3 3 2 2 2 5 2 2 3" xfId="41941" xr:uid="{00000000-0005-0000-0000-000040A20000}"/>
    <cellStyle name="Heading 2 2 3 3 2 2 2 5 2 2 3 2" xfId="41942" xr:uid="{00000000-0005-0000-0000-000041A20000}"/>
    <cellStyle name="Heading 2 2 3 3 2 2 2 5 2 2 4" xfId="41943" xr:uid="{00000000-0005-0000-0000-000042A20000}"/>
    <cellStyle name="Heading 2 2 3 3 2 2 2 5 2 3" xfId="41944" xr:uid="{00000000-0005-0000-0000-000043A20000}"/>
    <cellStyle name="Heading 2 2 3 3 2 2 2 5 2 3 2" xfId="41945" xr:uid="{00000000-0005-0000-0000-000044A20000}"/>
    <cellStyle name="Heading 2 2 3 3 2 2 2 5 2 3 2 2" xfId="41946" xr:uid="{00000000-0005-0000-0000-000045A20000}"/>
    <cellStyle name="Heading 2 2 3 3 2 2 2 5 2 4" xfId="41947" xr:uid="{00000000-0005-0000-0000-000046A20000}"/>
    <cellStyle name="Heading 2 2 3 3 2 2 2 5 2 5" xfId="41948" xr:uid="{00000000-0005-0000-0000-000047A20000}"/>
    <cellStyle name="Heading 2 2 3 3 2 2 2 5 2 6" xfId="41949" xr:uid="{00000000-0005-0000-0000-000048A20000}"/>
    <cellStyle name="Heading 2 2 3 3 2 2 2 5 2 7" xfId="41950" xr:uid="{00000000-0005-0000-0000-000049A20000}"/>
    <cellStyle name="Heading 2 2 3 3 2 2 2 5 3" xfId="41951" xr:uid="{00000000-0005-0000-0000-00004AA20000}"/>
    <cellStyle name="Heading 2 2 3 3 2 2 2 5 3 2" xfId="41952" xr:uid="{00000000-0005-0000-0000-00004BA20000}"/>
    <cellStyle name="Heading 2 2 3 3 2 2 2 5 3 3" xfId="41953" xr:uid="{00000000-0005-0000-0000-00004CA20000}"/>
    <cellStyle name="Heading 2 2 3 3 2 2 2 5 3 3 2" xfId="41954" xr:uid="{00000000-0005-0000-0000-00004DA20000}"/>
    <cellStyle name="Heading 2 2 3 3 2 2 2 5 3 4" xfId="41955" xr:uid="{00000000-0005-0000-0000-00004EA20000}"/>
    <cellStyle name="Heading 2 2 3 3 2 2 2 5 4" xfId="41956" xr:uid="{00000000-0005-0000-0000-00004FA20000}"/>
    <cellStyle name="Heading 2 2 3 3 2 2 2 5 4 2" xfId="41957" xr:uid="{00000000-0005-0000-0000-000050A20000}"/>
    <cellStyle name="Heading 2 2 3 3 2 2 2 5 4 2 2" xfId="41958" xr:uid="{00000000-0005-0000-0000-000051A20000}"/>
    <cellStyle name="Heading 2 2 3 3 2 2 2 5 5" xfId="41959" xr:uid="{00000000-0005-0000-0000-000052A20000}"/>
    <cellStyle name="Heading 2 2 3 3 2 2 2 5 6" xfId="41960" xr:uid="{00000000-0005-0000-0000-000053A20000}"/>
    <cellStyle name="Heading 2 2 3 3 2 2 2 5 7" xfId="41961" xr:uid="{00000000-0005-0000-0000-000054A20000}"/>
    <cellStyle name="Heading 2 2 3 3 2 2 2 5 8" xfId="41962" xr:uid="{00000000-0005-0000-0000-000055A20000}"/>
    <cellStyle name="Heading 2 2 3 3 2 2 2 6" xfId="41963" xr:uid="{00000000-0005-0000-0000-000056A20000}"/>
    <cellStyle name="Heading 2 2 3 3 2 2 2 6 2" xfId="41964" xr:uid="{00000000-0005-0000-0000-000057A20000}"/>
    <cellStyle name="Heading 2 2 3 3 2 2 2 6 2 2" xfId="41965" xr:uid="{00000000-0005-0000-0000-000058A20000}"/>
    <cellStyle name="Heading 2 2 3 3 2 2 2 6 2 3" xfId="41966" xr:uid="{00000000-0005-0000-0000-000059A20000}"/>
    <cellStyle name="Heading 2 2 3 3 2 2 2 6 2 3 2" xfId="41967" xr:uid="{00000000-0005-0000-0000-00005AA20000}"/>
    <cellStyle name="Heading 2 2 3 3 2 2 2 6 2 4" xfId="41968" xr:uid="{00000000-0005-0000-0000-00005BA20000}"/>
    <cellStyle name="Heading 2 2 3 3 2 2 2 6 3" xfId="41969" xr:uid="{00000000-0005-0000-0000-00005CA20000}"/>
    <cellStyle name="Heading 2 2 3 3 2 2 2 6 3 2" xfId="41970" xr:uid="{00000000-0005-0000-0000-00005DA20000}"/>
    <cellStyle name="Heading 2 2 3 3 2 2 2 6 3 2 2" xfId="41971" xr:uid="{00000000-0005-0000-0000-00005EA20000}"/>
    <cellStyle name="Heading 2 2 3 3 2 2 2 6 4" xfId="41972" xr:uid="{00000000-0005-0000-0000-00005FA20000}"/>
    <cellStyle name="Heading 2 2 3 3 2 2 2 6 5" xfId="41973" xr:uid="{00000000-0005-0000-0000-000060A20000}"/>
    <cellStyle name="Heading 2 2 3 3 2 2 2 6 6" xfId="41974" xr:uid="{00000000-0005-0000-0000-000061A20000}"/>
    <cellStyle name="Heading 2 2 3 3 2 2 2 6 7" xfId="41975" xr:uid="{00000000-0005-0000-0000-000062A20000}"/>
    <cellStyle name="Heading 2 2 3 3 2 2 2 7" xfId="41976" xr:uid="{00000000-0005-0000-0000-000063A20000}"/>
    <cellStyle name="Heading 2 2 3 3 2 2 2 7 2" xfId="41977" xr:uid="{00000000-0005-0000-0000-000064A20000}"/>
    <cellStyle name="Heading 2 2 3 3 2 2 2 7 3" xfId="41978" xr:uid="{00000000-0005-0000-0000-000065A20000}"/>
    <cellStyle name="Heading 2 2 3 3 2 2 2 7 3 2" xfId="41979" xr:uid="{00000000-0005-0000-0000-000066A20000}"/>
    <cellStyle name="Heading 2 2 3 3 2 2 2 8" xfId="41980" xr:uid="{00000000-0005-0000-0000-000067A20000}"/>
    <cellStyle name="Heading 2 2 3 3 2 2 2 9" xfId="41981" xr:uid="{00000000-0005-0000-0000-000068A20000}"/>
    <cellStyle name="Heading 2 2 3 3 2 2 3" xfId="41982" xr:uid="{00000000-0005-0000-0000-000069A20000}"/>
    <cellStyle name="Heading 2 2 3 3 2 2 3 2" xfId="41983" xr:uid="{00000000-0005-0000-0000-00006AA20000}"/>
    <cellStyle name="Heading 2 2 3 3 2 2 3 2 2" xfId="41984" xr:uid="{00000000-0005-0000-0000-00006BA20000}"/>
    <cellStyle name="Heading 2 2 3 3 2 2 3 2 2 2" xfId="41985" xr:uid="{00000000-0005-0000-0000-00006CA20000}"/>
    <cellStyle name="Heading 2 2 3 3 2 2 3 2 2 2 2" xfId="41986" xr:uid="{00000000-0005-0000-0000-00006DA20000}"/>
    <cellStyle name="Heading 2 2 3 3 2 2 3 2 2 2 2 2" xfId="41987" xr:uid="{00000000-0005-0000-0000-00006EA20000}"/>
    <cellStyle name="Heading 2 2 3 3 2 2 3 2 2 2 2 3" xfId="41988" xr:uid="{00000000-0005-0000-0000-00006FA20000}"/>
    <cellStyle name="Heading 2 2 3 3 2 2 3 2 2 2 2 3 2" xfId="41989" xr:uid="{00000000-0005-0000-0000-000070A20000}"/>
    <cellStyle name="Heading 2 2 3 3 2 2 3 2 2 2 2 4" xfId="41990" xr:uid="{00000000-0005-0000-0000-000071A20000}"/>
    <cellStyle name="Heading 2 2 3 3 2 2 3 2 2 2 3" xfId="41991" xr:uid="{00000000-0005-0000-0000-000072A20000}"/>
    <cellStyle name="Heading 2 2 3 3 2 2 3 2 2 2 3 2" xfId="41992" xr:uid="{00000000-0005-0000-0000-000073A20000}"/>
    <cellStyle name="Heading 2 2 3 3 2 2 3 2 2 2 3 2 2" xfId="41993" xr:uid="{00000000-0005-0000-0000-000074A20000}"/>
    <cellStyle name="Heading 2 2 3 3 2 2 3 2 2 2 4" xfId="41994" xr:uid="{00000000-0005-0000-0000-000075A20000}"/>
    <cellStyle name="Heading 2 2 3 3 2 2 3 2 2 2 5" xfId="41995" xr:uid="{00000000-0005-0000-0000-000076A20000}"/>
    <cellStyle name="Heading 2 2 3 3 2 2 3 2 2 2 6" xfId="41996" xr:uid="{00000000-0005-0000-0000-000077A20000}"/>
    <cellStyle name="Heading 2 2 3 3 2 2 3 2 2 2 7" xfId="41997" xr:uid="{00000000-0005-0000-0000-000078A20000}"/>
    <cellStyle name="Heading 2 2 3 3 2 2 3 2 2 3" xfId="41998" xr:uid="{00000000-0005-0000-0000-000079A20000}"/>
    <cellStyle name="Heading 2 2 3 3 2 2 3 2 2 3 2" xfId="41999" xr:uid="{00000000-0005-0000-0000-00007AA20000}"/>
    <cellStyle name="Heading 2 2 3 3 2 2 3 2 2 3 3" xfId="42000" xr:uid="{00000000-0005-0000-0000-00007BA20000}"/>
    <cellStyle name="Heading 2 2 3 3 2 2 3 2 2 3 3 2" xfId="42001" xr:uid="{00000000-0005-0000-0000-00007CA20000}"/>
    <cellStyle name="Heading 2 2 3 3 2 2 3 2 2 3 4" xfId="42002" xr:uid="{00000000-0005-0000-0000-00007DA20000}"/>
    <cellStyle name="Heading 2 2 3 3 2 2 3 2 2 4" xfId="42003" xr:uid="{00000000-0005-0000-0000-00007EA20000}"/>
    <cellStyle name="Heading 2 2 3 3 2 2 3 2 2 4 2" xfId="42004" xr:uid="{00000000-0005-0000-0000-00007FA20000}"/>
    <cellStyle name="Heading 2 2 3 3 2 2 3 2 2 4 2 2" xfId="42005" xr:uid="{00000000-0005-0000-0000-000080A20000}"/>
    <cellStyle name="Heading 2 2 3 3 2 2 3 2 2 5" xfId="42006" xr:uid="{00000000-0005-0000-0000-000081A20000}"/>
    <cellStyle name="Heading 2 2 3 3 2 2 3 2 2 6" xfId="42007" xr:uid="{00000000-0005-0000-0000-000082A20000}"/>
    <cellStyle name="Heading 2 2 3 3 2 2 3 2 2 7" xfId="42008" xr:uid="{00000000-0005-0000-0000-000083A20000}"/>
    <cellStyle name="Heading 2 2 3 3 2 2 3 2 2 8" xfId="42009" xr:uid="{00000000-0005-0000-0000-000084A20000}"/>
    <cellStyle name="Heading 2 2 3 3 2 2 3 2 3" xfId="42010" xr:uid="{00000000-0005-0000-0000-000085A20000}"/>
    <cellStyle name="Heading 2 2 3 3 2 2 3 2 3 2" xfId="42011" xr:uid="{00000000-0005-0000-0000-000086A20000}"/>
    <cellStyle name="Heading 2 2 3 3 2 2 3 2 3 2 2" xfId="42012" xr:uid="{00000000-0005-0000-0000-000087A20000}"/>
    <cellStyle name="Heading 2 2 3 3 2 2 3 2 3 2 3" xfId="42013" xr:uid="{00000000-0005-0000-0000-000088A20000}"/>
    <cellStyle name="Heading 2 2 3 3 2 2 3 2 3 2 3 2" xfId="42014" xr:uid="{00000000-0005-0000-0000-000089A20000}"/>
    <cellStyle name="Heading 2 2 3 3 2 2 3 2 3 2 4" xfId="42015" xr:uid="{00000000-0005-0000-0000-00008AA20000}"/>
    <cellStyle name="Heading 2 2 3 3 2 2 3 2 3 3" xfId="42016" xr:uid="{00000000-0005-0000-0000-00008BA20000}"/>
    <cellStyle name="Heading 2 2 3 3 2 2 3 2 3 3 2" xfId="42017" xr:uid="{00000000-0005-0000-0000-00008CA20000}"/>
    <cellStyle name="Heading 2 2 3 3 2 2 3 2 3 3 2 2" xfId="42018" xr:uid="{00000000-0005-0000-0000-00008DA20000}"/>
    <cellStyle name="Heading 2 2 3 3 2 2 3 2 3 4" xfId="42019" xr:uid="{00000000-0005-0000-0000-00008EA20000}"/>
    <cellStyle name="Heading 2 2 3 3 2 2 3 2 3 5" xfId="42020" xr:uid="{00000000-0005-0000-0000-00008FA20000}"/>
    <cellStyle name="Heading 2 2 3 3 2 2 3 2 3 6" xfId="42021" xr:uid="{00000000-0005-0000-0000-000090A20000}"/>
    <cellStyle name="Heading 2 2 3 3 2 2 3 2 3 7" xfId="42022" xr:uid="{00000000-0005-0000-0000-000091A20000}"/>
    <cellStyle name="Heading 2 2 3 3 2 2 3 2 4" xfId="42023" xr:uid="{00000000-0005-0000-0000-000092A20000}"/>
    <cellStyle name="Heading 2 2 3 3 2 2 3 2 4 2" xfId="42024" xr:uid="{00000000-0005-0000-0000-000093A20000}"/>
    <cellStyle name="Heading 2 2 3 3 2 2 3 2 4 3" xfId="42025" xr:uid="{00000000-0005-0000-0000-000094A20000}"/>
    <cellStyle name="Heading 2 2 3 3 2 2 3 2 4 3 2" xfId="42026" xr:uid="{00000000-0005-0000-0000-000095A20000}"/>
    <cellStyle name="Heading 2 2 3 3 2 2 3 2 5" xfId="42027" xr:uid="{00000000-0005-0000-0000-000096A20000}"/>
    <cellStyle name="Heading 2 2 3 3 2 2 3 3" xfId="42028" xr:uid="{00000000-0005-0000-0000-000097A20000}"/>
    <cellStyle name="Heading 2 2 3 3 2 2 3 3 2" xfId="42029" xr:uid="{00000000-0005-0000-0000-000098A20000}"/>
    <cellStyle name="Heading 2 2 3 3 2 2 3 3 2 2" xfId="42030" xr:uid="{00000000-0005-0000-0000-000099A20000}"/>
    <cellStyle name="Heading 2 2 3 3 2 2 3 3 2 2 2" xfId="42031" xr:uid="{00000000-0005-0000-0000-00009AA20000}"/>
    <cellStyle name="Heading 2 2 3 3 2 2 3 3 2 2 3" xfId="42032" xr:uid="{00000000-0005-0000-0000-00009BA20000}"/>
    <cellStyle name="Heading 2 2 3 3 2 2 3 3 2 2 3 2" xfId="42033" xr:uid="{00000000-0005-0000-0000-00009CA20000}"/>
    <cellStyle name="Heading 2 2 3 3 2 2 3 3 2 2 4" xfId="42034" xr:uid="{00000000-0005-0000-0000-00009DA20000}"/>
    <cellStyle name="Heading 2 2 3 3 2 2 3 3 2 3" xfId="42035" xr:uid="{00000000-0005-0000-0000-00009EA20000}"/>
    <cellStyle name="Heading 2 2 3 3 2 2 3 3 2 3 2" xfId="42036" xr:uid="{00000000-0005-0000-0000-00009FA20000}"/>
    <cellStyle name="Heading 2 2 3 3 2 2 3 3 2 3 2 2" xfId="42037" xr:uid="{00000000-0005-0000-0000-0000A0A20000}"/>
    <cellStyle name="Heading 2 2 3 3 2 2 3 3 2 4" xfId="42038" xr:uid="{00000000-0005-0000-0000-0000A1A20000}"/>
    <cellStyle name="Heading 2 2 3 3 2 2 3 3 2 5" xfId="42039" xr:uid="{00000000-0005-0000-0000-0000A2A20000}"/>
    <cellStyle name="Heading 2 2 3 3 2 2 3 3 2 6" xfId="42040" xr:uid="{00000000-0005-0000-0000-0000A3A20000}"/>
    <cellStyle name="Heading 2 2 3 3 2 2 3 3 2 7" xfId="42041" xr:uid="{00000000-0005-0000-0000-0000A4A20000}"/>
    <cellStyle name="Heading 2 2 3 3 2 2 3 3 3" xfId="42042" xr:uid="{00000000-0005-0000-0000-0000A5A20000}"/>
    <cellStyle name="Heading 2 2 3 3 2 2 3 3 3 2" xfId="42043" xr:uid="{00000000-0005-0000-0000-0000A6A20000}"/>
    <cellStyle name="Heading 2 2 3 3 2 2 3 3 3 3" xfId="42044" xr:uid="{00000000-0005-0000-0000-0000A7A20000}"/>
    <cellStyle name="Heading 2 2 3 3 2 2 3 3 3 3 2" xfId="42045" xr:uid="{00000000-0005-0000-0000-0000A8A20000}"/>
    <cellStyle name="Heading 2 2 3 3 2 2 3 3 3 4" xfId="42046" xr:uid="{00000000-0005-0000-0000-0000A9A20000}"/>
    <cellStyle name="Heading 2 2 3 3 2 2 3 3 4" xfId="42047" xr:uid="{00000000-0005-0000-0000-0000AAA20000}"/>
    <cellStyle name="Heading 2 2 3 3 2 2 3 3 4 2" xfId="42048" xr:uid="{00000000-0005-0000-0000-0000ABA20000}"/>
    <cellStyle name="Heading 2 2 3 3 2 2 3 3 4 2 2" xfId="42049" xr:uid="{00000000-0005-0000-0000-0000ACA20000}"/>
    <cellStyle name="Heading 2 2 3 3 2 2 3 3 5" xfId="42050" xr:uid="{00000000-0005-0000-0000-0000ADA20000}"/>
    <cellStyle name="Heading 2 2 3 3 2 2 3 3 6" xfId="42051" xr:uid="{00000000-0005-0000-0000-0000AEA20000}"/>
    <cellStyle name="Heading 2 2 3 3 2 2 3 3 7" xfId="42052" xr:uid="{00000000-0005-0000-0000-0000AFA20000}"/>
    <cellStyle name="Heading 2 2 3 3 2 2 3 3 8" xfId="42053" xr:uid="{00000000-0005-0000-0000-0000B0A20000}"/>
    <cellStyle name="Heading 2 2 3 3 2 2 3 4" xfId="42054" xr:uid="{00000000-0005-0000-0000-0000B1A20000}"/>
    <cellStyle name="Heading 2 2 3 3 2 2 3 4 2" xfId="42055" xr:uid="{00000000-0005-0000-0000-0000B2A20000}"/>
    <cellStyle name="Heading 2 2 3 3 2 2 3 4 2 2" xfId="42056" xr:uid="{00000000-0005-0000-0000-0000B3A20000}"/>
    <cellStyle name="Heading 2 2 3 3 2 2 3 4 2 3" xfId="42057" xr:uid="{00000000-0005-0000-0000-0000B4A20000}"/>
    <cellStyle name="Heading 2 2 3 3 2 2 3 4 2 3 2" xfId="42058" xr:uid="{00000000-0005-0000-0000-0000B5A20000}"/>
    <cellStyle name="Heading 2 2 3 3 2 2 3 4 2 4" xfId="42059" xr:uid="{00000000-0005-0000-0000-0000B6A20000}"/>
    <cellStyle name="Heading 2 2 3 3 2 2 3 4 3" xfId="42060" xr:uid="{00000000-0005-0000-0000-0000B7A20000}"/>
    <cellStyle name="Heading 2 2 3 3 2 2 3 4 3 2" xfId="42061" xr:uid="{00000000-0005-0000-0000-0000B8A20000}"/>
    <cellStyle name="Heading 2 2 3 3 2 2 3 4 3 2 2" xfId="42062" xr:uid="{00000000-0005-0000-0000-0000B9A20000}"/>
    <cellStyle name="Heading 2 2 3 3 2 2 3 4 4" xfId="42063" xr:uid="{00000000-0005-0000-0000-0000BAA20000}"/>
    <cellStyle name="Heading 2 2 3 3 2 2 3 4 5" xfId="42064" xr:uid="{00000000-0005-0000-0000-0000BBA20000}"/>
    <cellStyle name="Heading 2 2 3 3 2 2 3 4 6" xfId="42065" xr:uid="{00000000-0005-0000-0000-0000BCA20000}"/>
    <cellStyle name="Heading 2 2 3 3 2 2 3 4 7" xfId="42066" xr:uid="{00000000-0005-0000-0000-0000BDA20000}"/>
    <cellStyle name="Heading 2 2 3 3 2 2 3 5" xfId="42067" xr:uid="{00000000-0005-0000-0000-0000BEA20000}"/>
    <cellStyle name="Heading 2 2 3 3 2 2 3 5 2" xfId="42068" xr:uid="{00000000-0005-0000-0000-0000BFA20000}"/>
    <cellStyle name="Heading 2 2 3 3 2 2 3 5 3" xfId="42069" xr:uid="{00000000-0005-0000-0000-0000C0A20000}"/>
    <cellStyle name="Heading 2 2 3 3 2 2 3 5 3 2" xfId="42070" xr:uid="{00000000-0005-0000-0000-0000C1A20000}"/>
    <cellStyle name="Heading 2 2 3 3 2 2 3 6" xfId="42071" xr:uid="{00000000-0005-0000-0000-0000C2A20000}"/>
    <cellStyle name="Heading 2 2 3 3 2 2 3 7" xfId="42072" xr:uid="{00000000-0005-0000-0000-0000C3A20000}"/>
    <cellStyle name="Heading 2 2 3 3 2 2 3 8" xfId="42073" xr:uid="{00000000-0005-0000-0000-0000C4A20000}"/>
    <cellStyle name="Heading 2 2 3 3 2 2 3 9" xfId="42074" xr:uid="{00000000-0005-0000-0000-0000C5A20000}"/>
    <cellStyle name="Heading 2 2 3 3 2 2 4" xfId="42075" xr:uid="{00000000-0005-0000-0000-0000C6A20000}"/>
    <cellStyle name="Heading 2 2 3 3 2 2 4 2" xfId="42076" xr:uid="{00000000-0005-0000-0000-0000C7A20000}"/>
    <cellStyle name="Heading 2 2 3 3 2 2 4 2 2" xfId="42077" xr:uid="{00000000-0005-0000-0000-0000C8A20000}"/>
    <cellStyle name="Heading 2 2 3 3 2 2 4 2 2 2" xfId="42078" xr:uid="{00000000-0005-0000-0000-0000C9A20000}"/>
    <cellStyle name="Heading 2 2 3 3 2 2 4 2 2 2 2" xfId="42079" xr:uid="{00000000-0005-0000-0000-0000CAA20000}"/>
    <cellStyle name="Heading 2 2 3 3 2 2 4 2 2 2 2 2" xfId="42080" xr:uid="{00000000-0005-0000-0000-0000CBA20000}"/>
    <cellStyle name="Heading 2 2 3 3 2 2 4 2 2 2 2 3" xfId="42081" xr:uid="{00000000-0005-0000-0000-0000CCA20000}"/>
    <cellStyle name="Heading 2 2 3 3 2 2 4 2 2 2 2 3 2" xfId="42082" xr:uid="{00000000-0005-0000-0000-0000CDA20000}"/>
    <cellStyle name="Heading 2 2 3 3 2 2 4 2 2 2 2 4" xfId="42083" xr:uid="{00000000-0005-0000-0000-0000CEA20000}"/>
    <cellStyle name="Heading 2 2 3 3 2 2 4 2 2 2 3" xfId="42084" xr:uid="{00000000-0005-0000-0000-0000CFA20000}"/>
    <cellStyle name="Heading 2 2 3 3 2 2 4 2 2 2 3 2" xfId="42085" xr:uid="{00000000-0005-0000-0000-0000D0A20000}"/>
    <cellStyle name="Heading 2 2 3 3 2 2 4 2 2 2 3 2 2" xfId="42086" xr:uid="{00000000-0005-0000-0000-0000D1A20000}"/>
    <cellStyle name="Heading 2 2 3 3 2 2 4 2 2 2 4" xfId="42087" xr:uid="{00000000-0005-0000-0000-0000D2A20000}"/>
    <cellStyle name="Heading 2 2 3 3 2 2 4 2 2 2 5" xfId="42088" xr:uid="{00000000-0005-0000-0000-0000D3A20000}"/>
    <cellStyle name="Heading 2 2 3 3 2 2 4 2 2 2 6" xfId="42089" xr:uid="{00000000-0005-0000-0000-0000D4A20000}"/>
    <cellStyle name="Heading 2 2 3 3 2 2 4 2 2 2 7" xfId="42090" xr:uid="{00000000-0005-0000-0000-0000D5A20000}"/>
    <cellStyle name="Heading 2 2 3 3 2 2 4 2 2 3" xfId="42091" xr:uid="{00000000-0005-0000-0000-0000D6A20000}"/>
    <cellStyle name="Heading 2 2 3 3 2 2 4 2 2 3 2" xfId="42092" xr:uid="{00000000-0005-0000-0000-0000D7A20000}"/>
    <cellStyle name="Heading 2 2 3 3 2 2 4 2 2 3 3" xfId="42093" xr:uid="{00000000-0005-0000-0000-0000D8A20000}"/>
    <cellStyle name="Heading 2 2 3 3 2 2 4 2 2 3 3 2" xfId="42094" xr:uid="{00000000-0005-0000-0000-0000D9A20000}"/>
    <cellStyle name="Heading 2 2 3 3 2 2 4 2 2 3 4" xfId="42095" xr:uid="{00000000-0005-0000-0000-0000DAA20000}"/>
    <cellStyle name="Heading 2 2 3 3 2 2 4 2 2 4" xfId="42096" xr:uid="{00000000-0005-0000-0000-0000DBA20000}"/>
    <cellStyle name="Heading 2 2 3 3 2 2 4 2 2 4 2" xfId="42097" xr:uid="{00000000-0005-0000-0000-0000DCA20000}"/>
    <cellStyle name="Heading 2 2 3 3 2 2 4 2 2 4 2 2" xfId="42098" xr:uid="{00000000-0005-0000-0000-0000DDA20000}"/>
    <cellStyle name="Heading 2 2 3 3 2 2 4 2 2 5" xfId="42099" xr:uid="{00000000-0005-0000-0000-0000DEA20000}"/>
    <cellStyle name="Heading 2 2 3 3 2 2 4 2 2 6" xfId="42100" xr:uid="{00000000-0005-0000-0000-0000DFA20000}"/>
    <cellStyle name="Heading 2 2 3 3 2 2 4 2 2 7" xfId="42101" xr:uid="{00000000-0005-0000-0000-0000E0A20000}"/>
    <cellStyle name="Heading 2 2 3 3 2 2 4 2 2 8" xfId="42102" xr:uid="{00000000-0005-0000-0000-0000E1A20000}"/>
    <cellStyle name="Heading 2 2 3 3 2 2 4 2 3" xfId="42103" xr:uid="{00000000-0005-0000-0000-0000E2A20000}"/>
    <cellStyle name="Heading 2 2 3 3 2 2 4 2 3 2" xfId="42104" xr:uid="{00000000-0005-0000-0000-0000E3A20000}"/>
    <cellStyle name="Heading 2 2 3 3 2 2 4 2 3 2 2" xfId="42105" xr:uid="{00000000-0005-0000-0000-0000E4A20000}"/>
    <cellStyle name="Heading 2 2 3 3 2 2 4 2 3 2 3" xfId="42106" xr:uid="{00000000-0005-0000-0000-0000E5A20000}"/>
    <cellStyle name="Heading 2 2 3 3 2 2 4 2 3 2 3 2" xfId="42107" xr:uid="{00000000-0005-0000-0000-0000E6A20000}"/>
    <cellStyle name="Heading 2 2 3 3 2 2 4 2 3 2 4" xfId="42108" xr:uid="{00000000-0005-0000-0000-0000E7A20000}"/>
    <cellStyle name="Heading 2 2 3 3 2 2 4 2 3 3" xfId="42109" xr:uid="{00000000-0005-0000-0000-0000E8A20000}"/>
    <cellStyle name="Heading 2 2 3 3 2 2 4 2 3 3 2" xfId="42110" xr:uid="{00000000-0005-0000-0000-0000E9A20000}"/>
    <cellStyle name="Heading 2 2 3 3 2 2 4 2 3 3 2 2" xfId="42111" xr:uid="{00000000-0005-0000-0000-0000EAA20000}"/>
    <cellStyle name="Heading 2 2 3 3 2 2 4 2 3 4" xfId="42112" xr:uid="{00000000-0005-0000-0000-0000EBA20000}"/>
    <cellStyle name="Heading 2 2 3 3 2 2 4 2 3 5" xfId="42113" xr:uid="{00000000-0005-0000-0000-0000ECA20000}"/>
    <cellStyle name="Heading 2 2 3 3 2 2 4 2 3 6" xfId="42114" xr:uid="{00000000-0005-0000-0000-0000EDA20000}"/>
    <cellStyle name="Heading 2 2 3 3 2 2 4 2 3 7" xfId="42115" xr:uid="{00000000-0005-0000-0000-0000EEA20000}"/>
    <cellStyle name="Heading 2 2 3 3 2 2 4 2 4" xfId="42116" xr:uid="{00000000-0005-0000-0000-0000EFA20000}"/>
    <cellStyle name="Heading 2 2 3 3 2 2 4 2 4 2" xfId="42117" xr:uid="{00000000-0005-0000-0000-0000F0A20000}"/>
    <cellStyle name="Heading 2 2 3 3 2 2 4 2 4 3" xfId="42118" xr:uid="{00000000-0005-0000-0000-0000F1A20000}"/>
    <cellStyle name="Heading 2 2 3 3 2 2 4 2 4 3 2" xfId="42119" xr:uid="{00000000-0005-0000-0000-0000F2A20000}"/>
    <cellStyle name="Heading 2 2 3 3 2 2 4 2 5" xfId="42120" xr:uid="{00000000-0005-0000-0000-0000F3A20000}"/>
    <cellStyle name="Heading 2 2 3 3 2 2 4 3" xfId="42121" xr:uid="{00000000-0005-0000-0000-0000F4A20000}"/>
    <cellStyle name="Heading 2 2 3 3 2 2 4 3 2" xfId="42122" xr:uid="{00000000-0005-0000-0000-0000F5A20000}"/>
    <cellStyle name="Heading 2 2 3 3 2 2 4 3 2 2" xfId="42123" xr:uid="{00000000-0005-0000-0000-0000F6A20000}"/>
    <cellStyle name="Heading 2 2 3 3 2 2 4 3 2 2 2" xfId="42124" xr:uid="{00000000-0005-0000-0000-0000F7A20000}"/>
    <cellStyle name="Heading 2 2 3 3 2 2 4 3 2 2 3" xfId="42125" xr:uid="{00000000-0005-0000-0000-0000F8A20000}"/>
    <cellStyle name="Heading 2 2 3 3 2 2 4 3 2 2 3 2" xfId="42126" xr:uid="{00000000-0005-0000-0000-0000F9A20000}"/>
    <cellStyle name="Heading 2 2 3 3 2 2 4 3 2 2 4" xfId="42127" xr:uid="{00000000-0005-0000-0000-0000FAA20000}"/>
    <cellStyle name="Heading 2 2 3 3 2 2 4 3 2 3" xfId="42128" xr:uid="{00000000-0005-0000-0000-0000FBA20000}"/>
    <cellStyle name="Heading 2 2 3 3 2 2 4 3 2 3 2" xfId="42129" xr:uid="{00000000-0005-0000-0000-0000FCA20000}"/>
    <cellStyle name="Heading 2 2 3 3 2 2 4 3 2 3 2 2" xfId="42130" xr:uid="{00000000-0005-0000-0000-0000FDA20000}"/>
    <cellStyle name="Heading 2 2 3 3 2 2 4 3 2 4" xfId="42131" xr:uid="{00000000-0005-0000-0000-0000FEA20000}"/>
    <cellStyle name="Heading 2 2 3 3 2 2 4 3 2 5" xfId="42132" xr:uid="{00000000-0005-0000-0000-0000FFA20000}"/>
    <cellStyle name="Heading 2 2 3 3 2 2 4 3 2 6" xfId="42133" xr:uid="{00000000-0005-0000-0000-000000A30000}"/>
    <cellStyle name="Heading 2 2 3 3 2 2 4 3 2 7" xfId="42134" xr:uid="{00000000-0005-0000-0000-000001A30000}"/>
    <cellStyle name="Heading 2 2 3 3 2 2 4 3 3" xfId="42135" xr:uid="{00000000-0005-0000-0000-000002A30000}"/>
    <cellStyle name="Heading 2 2 3 3 2 2 4 3 3 2" xfId="42136" xr:uid="{00000000-0005-0000-0000-000003A30000}"/>
    <cellStyle name="Heading 2 2 3 3 2 2 4 3 3 3" xfId="42137" xr:uid="{00000000-0005-0000-0000-000004A30000}"/>
    <cellStyle name="Heading 2 2 3 3 2 2 4 3 3 3 2" xfId="42138" xr:uid="{00000000-0005-0000-0000-000005A30000}"/>
    <cellStyle name="Heading 2 2 3 3 2 2 4 3 3 4" xfId="42139" xr:uid="{00000000-0005-0000-0000-000006A30000}"/>
    <cellStyle name="Heading 2 2 3 3 2 2 4 3 4" xfId="42140" xr:uid="{00000000-0005-0000-0000-000007A30000}"/>
    <cellStyle name="Heading 2 2 3 3 2 2 4 3 4 2" xfId="42141" xr:uid="{00000000-0005-0000-0000-000008A30000}"/>
    <cellStyle name="Heading 2 2 3 3 2 2 4 3 4 2 2" xfId="42142" xr:uid="{00000000-0005-0000-0000-000009A30000}"/>
    <cellStyle name="Heading 2 2 3 3 2 2 4 3 5" xfId="42143" xr:uid="{00000000-0005-0000-0000-00000AA30000}"/>
    <cellStyle name="Heading 2 2 3 3 2 2 4 3 6" xfId="42144" xr:uid="{00000000-0005-0000-0000-00000BA30000}"/>
    <cellStyle name="Heading 2 2 3 3 2 2 4 3 7" xfId="42145" xr:uid="{00000000-0005-0000-0000-00000CA30000}"/>
    <cellStyle name="Heading 2 2 3 3 2 2 4 3 8" xfId="42146" xr:uid="{00000000-0005-0000-0000-00000DA30000}"/>
    <cellStyle name="Heading 2 2 3 3 2 2 4 4" xfId="42147" xr:uid="{00000000-0005-0000-0000-00000EA30000}"/>
    <cellStyle name="Heading 2 2 3 3 2 2 4 4 2" xfId="42148" xr:uid="{00000000-0005-0000-0000-00000FA30000}"/>
    <cellStyle name="Heading 2 2 3 3 2 2 4 4 2 2" xfId="42149" xr:uid="{00000000-0005-0000-0000-000010A30000}"/>
    <cellStyle name="Heading 2 2 3 3 2 2 4 4 2 3" xfId="42150" xr:uid="{00000000-0005-0000-0000-000011A30000}"/>
    <cellStyle name="Heading 2 2 3 3 2 2 4 4 2 3 2" xfId="42151" xr:uid="{00000000-0005-0000-0000-000012A30000}"/>
    <cellStyle name="Heading 2 2 3 3 2 2 4 4 2 4" xfId="42152" xr:uid="{00000000-0005-0000-0000-000013A30000}"/>
    <cellStyle name="Heading 2 2 3 3 2 2 4 4 3" xfId="42153" xr:uid="{00000000-0005-0000-0000-000014A30000}"/>
    <cellStyle name="Heading 2 2 3 3 2 2 4 4 3 2" xfId="42154" xr:uid="{00000000-0005-0000-0000-000015A30000}"/>
    <cellStyle name="Heading 2 2 3 3 2 2 4 4 3 2 2" xfId="42155" xr:uid="{00000000-0005-0000-0000-000016A30000}"/>
    <cellStyle name="Heading 2 2 3 3 2 2 4 4 4" xfId="42156" xr:uid="{00000000-0005-0000-0000-000017A30000}"/>
    <cellStyle name="Heading 2 2 3 3 2 2 4 4 5" xfId="42157" xr:uid="{00000000-0005-0000-0000-000018A30000}"/>
    <cellStyle name="Heading 2 2 3 3 2 2 4 4 6" xfId="42158" xr:uid="{00000000-0005-0000-0000-000019A30000}"/>
    <cellStyle name="Heading 2 2 3 3 2 2 4 4 7" xfId="42159" xr:uid="{00000000-0005-0000-0000-00001AA30000}"/>
    <cellStyle name="Heading 2 2 3 3 2 2 4 5" xfId="42160" xr:uid="{00000000-0005-0000-0000-00001BA30000}"/>
    <cellStyle name="Heading 2 2 3 3 2 2 4 5 2" xfId="42161" xr:uid="{00000000-0005-0000-0000-00001CA30000}"/>
    <cellStyle name="Heading 2 2 3 3 2 2 4 5 3" xfId="42162" xr:uid="{00000000-0005-0000-0000-00001DA30000}"/>
    <cellStyle name="Heading 2 2 3 3 2 2 4 5 3 2" xfId="42163" xr:uid="{00000000-0005-0000-0000-00001EA30000}"/>
    <cellStyle name="Heading 2 2 3 3 2 2 4 6" xfId="42164" xr:uid="{00000000-0005-0000-0000-00001FA30000}"/>
    <cellStyle name="Heading 2 2 3 3 2 2 4 7" xfId="42165" xr:uid="{00000000-0005-0000-0000-000020A30000}"/>
    <cellStyle name="Heading 2 2 3 3 2 2 4 8" xfId="42166" xr:uid="{00000000-0005-0000-0000-000021A30000}"/>
    <cellStyle name="Heading 2 2 3 3 2 2 4 9" xfId="42167" xr:uid="{00000000-0005-0000-0000-000022A30000}"/>
    <cellStyle name="Heading 2 2 3 3 2 2 5" xfId="42168" xr:uid="{00000000-0005-0000-0000-000023A30000}"/>
    <cellStyle name="Heading 2 2 3 3 2 2 5 2" xfId="42169" xr:uid="{00000000-0005-0000-0000-000024A30000}"/>
    <cellStyle name="Heading 2 2 3 3 2 2 5 2 2" xfId="42170" xr:uid="{00000000-0005-0000-0000-000025A30000}"/>
    <cellStyle name="Heading 2 2 3 3 2 2 5 2 2 2" xfId="42171" xr:uid="{00000000-0005-0000-0000-000026A30000}"/>
    <cellStyle name="Heading 2 2 3 3 2 2 5 2 2 3" xfId="42172" xr:uid="{00000000-0005-0000-0000-000027A30000}"/>
    <cellStyle name="Heading 2 2 3 3 2 2 5 2 2 3 2" xfId="42173" xr:uid="{00000000-0005-0000-0000-000028A30000}"/>
    <cellStyle name="Heading 2 2 3 3 2 2 5 2 2 4" xfId="42174" xr:uid="{00000000-0005-0000-0000-000029A30000}"/>
    <cellStyle name="Heading 2 2 3 3 2 2 5 2 3" xfId="42175" xr:uid="{00000000-0005-0000-0000-00002AA30000}"/>
    <cellStyle name="Heading 2 2 3 3 2 2 5 2 3 2" xfId="42176" xr:uid="{00000000-0005-0000-0000-00002BA30000}"/>
    <cellStyle name="Heading 2 2 3 3 2 2 5 2 3 2 2" xfId="42177" xr:uid="{00000000-0005-0000-0000-00002CA30000}"/>
    <cellStyle name="Heading 2 2 3 3 2 2 5 2 4" xfId="42178" xr:uid="{00000000-0005-0000-0000-00002DA30000}"/>
    <cellStyle name="Heading 2 2 3 3 2 2 5 2 5" xfId="42179" xr:uid="{00000000-0005-0000-0000-00002EA30000}"/>
    <cellStyle name="Heading 2 2 3 3 2 2 5 2 6" xfId="42180" xr:uid="{00000000-0005-0000-0000-00002FA30000}"/>
    <cellStyle name="Heading 2 2 3 3 2 2 5 2 7" xfId="42181" xr:uid="{00000000-0005-0000-0000-000030A30000}"/>
    <cellStyle name="Heading 2 2 3 3 2 2 5 3" xfId="42182" xr:uid="{00000000-0005-0000-0000-000031A30000}"/>
    <cellStyle name="Heading 2 2 3 3 2 2 5 3 2" xfId="42183" xr:uid="{00000000-0005-0000-0000-000032A30000}"/>
    <cellStyle name="Heading 2 2 3 3 2 2 5 3 3" xfId="42184" xr:uid="{00000000-0005-0000-0000-000033A30000}"/>
    <cellStyle name="Heading 2 2 3 3 2 2 5 3 3 2" xfId="42185" xr:uid="{00000000-0005-0000-0000-000034A30000}"/>
    <cellStyle name="Heading 2 2 3 3 2 2 5 3 4" xfId="42186" xr:uid="{00000000-0005-0000-0000-000035A30000}"/>
    <cellStyle name="Heading 2 2 3 3 2 2 5 4" xfId="42187" xr:uid="{00000000-0005-0000-0000-000036A30000}"/>
    <cellStyle name="Heading 2 2 3 3 2 2 5 4 2" xfId="42188" xr:uid="{00000000-0005-0000-0000-000037A30000}"/>
    <cellStyle name="Heading 2 2 3 3 2 2 5 4 2 2" xfId="42189" xr:uid="{00000000-0005-0000-0000-000038A30000}"/>
    <cellStyle name="Heading 2 2 3 3 2 2 5 5" xfId="42190" xr:uid="{00000000-0005-0000-0000-000039A30000}"/>
    <cellStyle name="Heading 2 2 3 3 2 2 5 6" xfId="42191" xr:uid="{00000000-0005-0000-0000-00003AA30000}"/>
    <cellStyle name="Heading 2 2 3 3 2 2 5 7" xfId="42192" xr:uid="{00000000-0005-0000-0000-00003BA30000}"/>
    <cellStyle name="Heading 2 2 3 3 2 2 5 8" xfId="42193" xr:uid="{00000000-0005-0000-0000-00003CA30000}"/>
    <cellStyle name="Heading 2 2 3 3 2 2 6" xfId="42194" xr:uid="{00000000-0005-0000-0000-00003DA30000}"/>
    <cellStyle name="Heading 2 2 3 3 2 2 6 2" xfId="42195" xr:uid="{00000000-0005-0000-0000-00003EA30000}"/>
    <cellStyle name="Heading 2 2 3 3 2 2 6 2 2" xfId="42196" xr:uid="{00000000-0005-0000-0000-00003FA30000}"/>
    <cellStyle name="Heading 2 2 3 3 2 2 6 2 3" xfId="42197" xr:uid="{00000000-0005-0000-0000-000040A30000}"/>
    <cellStyle name="Heading 2 2 3 3 2 2 6 2 3 2" xfId="42198" xr:uid="{00000000-0005-0000-0000-000041A30000}"/>
    <cellStyle name="Heading 2 2 3 3 2 2 6 2 4" xfId="42199" xr:uid="{00000000-0005-0000-0000-000042A30000}"/>
    <cellStyle name="Heading 2 2 3 3 2 2 6 3" xfId="42200" xr:uid="{00000000-0005-0000-0000-000043A30000}"/>
    <cellStyle name="Heading 2 2 3 3 2 2 6 3 2" xfId="42201" xr:uid="{00000000-0005-0000-0000-000044A30000}"/>
    <cellStyle name="Heading 2 2 3 3 2 2 6 3 2 2" xfId="42202" xr:uid="{00000000-0005-0000-0000-000045A30000}"/>
    <cellStyle name="Heading 2 2 3 3 2 2 6 4" xfId="42203" xr:uid="{00000000-0005-0000-0000-000046A30000}"/>
    <cellStyle name="Heading 2 2 3 3 2 2 6 5" xfId="42204" xr:uid="{00000000-0005-0000-0000-000047A30000}"/>
    <cellStyle name="Heading 2 2 3 3 2 2 6 6" xfId="42205" xr:uid="{00000000-0005-0000-0000-000048A30000}"/>
    <cellStyle name="Heading 2 2 3 3 2 2 6 7" xfId="42206" xr:uid="{00000000-0005-0000-0000-000049A30000}"/>
    <cellStyle name="Heading 2 2 3 3 2 2 7" xfId="42207" xr:uid="{00000000-0005-0000-0000-00004AA30000}"/>
    <cellStyle name="Heading 2 2 3 3 2 2 7 2" xfId="42208" xr:uid="{00000000-0005-0000-0000-00004BA30000}"/>
    <cellStyle name="Heading 2 2 3 3 2 2 7 3" xfId="42209" xr:uid="{00000000-0005-0000-0000-00004CA30000}"/>
    <cellStyle name="Heading 2 2 3 3 2 2 7 3 2" xfId="42210" xr:uid="{00000000-0005-0000-0000-00004DA30000}"/>
    <cellStyle name="Heading 2 2 3 3 2 2 8" xfId="42211" xr:uid="{00000000-0005-0000-0000-00004EA30000}"/>
    <cellStyle name="Heading 2 2 3 3 2 3" xfId="42212" xr:uid="{00000000-0005-0000-0000-00004FA30000}"/>
    <cellStyle name="Heading 2 2 3 3 2 3 10" xfId="42213" xr:uid="{00000000-0005-0000-0000-000050A30000}"/>
    <cellStyle name="Heading 2 2 3 3 2 3 11" xfId="42214" xr:uid="{00000000-0005-0000-0000-000051A30000}"/>
    <cellStyle name="Heading 2 2 3 3 2 3 2" xfId="42215" xr:uid="{00000000-0005-0000-0000-000052A30000}"/>
    <cellStyle name="Heading 2 2 3 3 2 3 2 2" xfId="42216" xr:uid="{00000000-0005-0000-0000-000053A30000}"/>
    <cellStyle name="Heading 2 2 3 3 2 3 2 2 2" xfId="42217" xr:uid="{00000000-0005-0000-0000-000054A30000}"/>
    <cellStyle name="Heading 2 2 3 3 2 3 2 2 2 2" xfId="42218" xr:uid="{00000000-0005-0000-0000-000055A30000}"/>
    <cellStyle name="Heading 2 2 3 3 2 3 2 2 2 2 2" xfId="42219" xr:uid="{00000000-0005-0000-0000-000056A30000}"/>
    <cellStyle name="Heading 2 2 3 3 2 3 2 2 2 2 2 2" xfId="42220" xr:uid="{00000000-0005-0000-0000-000057A30000}"/>
    <cellStyle name="Heading 2 2 3 3 2 3 2 2 2 2 2 3" xfId="42221" xr:uid="{00000000-0005-0000-0000-000058A30000}"/>
    <cellStyle name="Heading 2 2 3 3 2 3 2 2 2 2 2 3 2" xfId="42222" xr:uid="{00000000-0005-0000-0000-000059A30000}"/>
    <cellStyle name="Heading 2 2 3 3 2 3 2 2 2 2 2 4" xfId="42223" xr:uid="{00000000-0005-0000-0000-00005AA30000}"/>
    <cellStyle name="Heading 2 2 3 3 2 3 2 2 2 2 3" xfId="42224" xr:uid="{00000000-0005-0000-0000-00005BA30000}"/>
    <cellStyle name="Heading 2 2 3 3 2 3 2 2 2 2 3 2" xfId="42225" xr:uid="{00000000-0005-0000-0000-00005CA30000}"/>
    <cellStyle name="Heading 2 2 3 3 2 3 2 2 2 2 3 2 2" xfId="42226" xr:uid="{00000000-0005-0000-0000-00005DA30000}"/>
    <cellStyle name="Heading 2 2 3 3 2 3 2 2 2 2 4" xfId="42227" xr:uid="{00000000-0005-0000-0000-00005EA30000}"/>
    <cellStyle name="Heading 2 2 3 3 2 3 2 2 2 2 5" xfId="42228" xr:uid="{00000000-0005-0000-0000-00005FA30000}"/>
    <cellStyle name="Heading 2 2 3 3 2 3 2 2 2 2 6" xfId="42229" xr:uid="{00000000-0005-0000-0000-000060A30000}"/>
    <cellStyle name="Heading 2 2 3 3 2 3 2 2 2 2 7" xfId="42230" xr:uid="{00000000-0005-0000-0000-000061A30000}"/>
    <cellStyle name="Heading 2 2 3 3 2 3 2 2 2 3" xfId="42231" xr:uid="{00000000-0005-0000-0000-000062A30000}"/>
    <cellStyle name="Heading 2 2 3 3 2 3 2 2 2 3 2" xfId="42232" xr:uid="{00000000-0005-0000-0000-000063A30000}"/>
    <cellStyle name="Heading 2 2 3 3 2 3 2 2 2 3 3" xfId="42233" xr:uid="{00000000-0005-0000-0000-000064A30000}"/>
    <cellStyle name="Heading 2 2 3 3 2 3 2 2 2 3 3 2" xfId="42234" xr:uid="{00000000-0005-0000-0000-000065A30000}"/>
    <cellStyle name="Heading 2 2 3 3 2 3 2 2 2 3 4" xfId="42235" xr:uid="{00000000-0005-0000-0000-000066A30000}"/>
    <cellStyle name="Heading 2 2 3 3 2 3 2 2 2 4" xfId="42236" xr:uid="{00000000-0005-0000-0000-000067A30000}"/>
    <cellStyle name="Heading 2 2 3 3 2 3 2 2 2 4 2" xfId="42237" xr:uid="{00000000-0005-0000-0000-000068A30000}"/>
    <cellStyle name="Heading 2 2 3 3 2 3 2 2 2 4 2 2" xfId="42238" xr:uid="{00000000-0005-0000-0000-000069A30000}"/>
    <cellStyle name="Heading 2 2 3 3 2 3 2 2 2 5" xfId="42239" xr:uid="{00000000-0005-0000-0000-00006AA30000}"/>
    <cellStyle name="Heading 2 2 3 3 2 3 2 2 2 6" xfId="42240" xr:uid="{00000000-0005-0000-0000-00006BA30000}"/>
    <cellStyle name="Heading 2 2 3 3 2 3 2 2 2 7" xfId="42241" xr:uid="{00000000-0005-0000-0000-00006CA30000}"/>
    <cellStyle name="Heading 2 2 3 3 2 3 2 2 2 8" xfId="42242" xr:uid="{00000000-0005-0000-0000-00006DA30000}"/>
    <cellStyle name="Heading 2 2 3 3 2 3 2 2 3" xfId="42243" xr:uid="{00000000-0005-0000-0000-00006EA30000}"/>
    <cellStyle name="Heading 2 2 3 3 2 3 2 2 3 2" xfId="42244" xr:uid="{00000000-0005-0000-0000-00006FA30000}"/>
    <cellStyle name="Heading 2 2 3 3 2 3 2 2 3 2 2" xfId="42245" xr:uid="{00000000-0005-0000-0000-000070A30000}"/>
    <cellStyle name="Heading 2 2 3 3 2 3 2 2 3 2 3" xfId="42246" xr:uid="{00000000-0005-0000-0000-000071A30000}"/>
    <cellStyle name="Heading 2 2 3 3 2 3 2 2 3 2 3 2" xfId="42247" xr:uid="{00000000-0005-0000-0000-000072A30000}"/>
    <cellStyle name="Heading 2 2 3 3 2 3 2 2 3 2 4" xfId="42248" xr:uid="{00000000-0005-0000-0000-000073A30000}"/>
    <cellStyle name="Heading 2 2 3 3 2 3 2 2 3 3" xfId="42249" xr:uid="{00000000-0005-0000-0000-000074A30000}"/>
    <cellStyle name="Heading 2 2 3 3 2 3 2 2 3 3 2" xfId="42250" xr:uid="{00000000-0005-0000-0000-000075A30000}"/>
    <cellStyle name="Heading 2 2 3 3 2 3 2 2 3 3 2 2" xfId="42251" xr:uid="{00000000-0005-0000-0000-000076A30000}"/>
    <cellStyle name="Heading 2 2 3 3 2 3 2 2 3 4" xfId="42252" xr:uid="{00000000-0005-0000-0000-000077A30000}"/>
    <cellStyle name="Heading 2 2 3 3 2 3 2 2 3 5" xfId="42253" xr:uid="{00000000-0005-0000-0000-000078A30000}"/>
    <cellStyle name="Heading 2 2 3 3 2 3 2 2 3 6" xfId="42254" xr:uid="{00000000-0005-0000-0000-000079A30000}"/>
    <cellStyle name="Heading 2 2 3 3 2 3 2 2 3 7" xfId="42255" xr:uid="{00000000-0005-0000-0000-00007AA30000}"/>
    <cellStyle name="Heading 2 2 3 3 2 3 2 2 4" xfId="42256" xr:uid="{00000000-0005-0000-0000-00007BA30000}"/>
    <cellStyle name="Heading 2 2 3 3 2 3 2 2 4 2" xfId="42257" xr:uid="{00000000-0005-0000-0000-00007CA30000}"/>
    <cellStyle name="Heading 2 2 3 3 2 3 2 2 4 3" xfId="42258" xr:uid="{00000000-0005-0000-0000-00007DA30000}"/>
    <cellStyle name="Heading 2 2 3 3 2 3 2 2 4 3 2" xfId="42259" xr:uid="{00000000-0005-0000-0000-00007EA30000}"/>
    <cellStyle name="Heading 2 2 3 3 2 3 2 2 5" xfId="42260" xr:uid="{00000000-0005-0000-0000-00007FA30000}"/>
    <cellStyle name="Heading 2 2 3 3 2 3 2 3" xfId="42261" xr:uid="{00000000-0005-0000-0000-000080A30000}"/>
    <cellStyle name="Heading 2 2 3 3 2 3 2 3 2" xfId="42262" xr:uid="{00000000-0005-0000-0000-000081A30000}"/>
    <cellStyle name="Heading 2 2 3 3 2 3 2 3 2 2" xfId="42263" xr:uid="{00000000-0005-0000-0000-000082A30000}"/>
    <cellStyle name="Heading 2 2 3 3 2 3 2 3 2 2 2" xfId="42264" xr:uid="{00000000-0005-0000-0000-000083A30000}"/>
    <cellStyle name="Heading 2 2 3 3 2 3 2 3 2 2 3" xfId="42265" xr:uid="{00000000-0005-0000-0000-000084A30000}"/>
    <cellStyle name="Heading 2 2 3 3 2 3 2 3 2 2 3 2" xfId="42266" xr:uid="{00000000-0005-0000-0000-000085A30000}"/>
    <cellStyle name="Heading 2 2 3 3 2 3 2 3 2 2 4" xfId="42267" xr:uid="{00000000-0005-0000-0000-000086A30000}"/>
    <cellStyle name="Heading 2 2 3 3 2 3 2 3 2 3" xfId="42268" xr:uid="{00000000-0005-0000-0000-000087A30000}"/>
    <cellStyle name="Heading 2 2 3 3 2 3 2 3 2 3 2" xfId="42269" xr:uid="{00000000-0005-0000-0000-000088A30000}"/>
    <cellStyle name="Heading 2 2 3 3 2 3 2 3 2 3 2 2" xfId="42270" xr:uid="{00000000-0005-0000-0000-000089A30000}"/>
    <cellStyle name="Heading 2 2 3 3 2 3 2 3 2 4" xfId="42271" xr:uid="{00000000-0005-0000-0000-00008AA30000}"/>
    <cellStyle name="Heading 2 2 3 3 2 3 2 3 2 5" xfId="42272" xr:uid="{00000000-0005-0000-0000-00008BA30000}"/>
    <cellStyle name="Heading 2 2 3 3 2 3 2 3 2 6" xfId="42273" xr:uid="{00000000-0005-0000-0000-00008CA30000}"/>
    <cellStyle name="Heading 2 2 3 3 2 3 2 3 2 7" xfId="42274" xr:uid="{00000000-0005-0000-0000-00008DA30000}"/>
    <cellStyle name="Heading 2 2 3 3 2 3 2 3 3" xfId="42275" xr:uid="{00000000-0005-0000-0000-00008EA30000}"/>
    <cellStyle name="Heading 2 2 3 3 2 3 2 3 3 2" xfId="42276" xr:uid="{00000000-0005-0000-0000-00008FA30000}"/>
    <cellStyle name="Heading 2 2 3 3 2 3 2 3 3 3" xfId="42277" xr:uid="{00000000-0005-0000-0000-000090A30000}"/>
    <cellStyle name="Heading 2 2 3 3 2 3 2 3 3 3 2" xfId="42278" xr:uid="{00000000-0005-0000-0000-000091A30000}"/>
    <cellStyle name="Heading 2 2 3 3 2 3 2 3 3 4" xfId="42279" xr:uid="{00000000-0005-0000-0000-000092A30000}"/>
    <cellStyle name="Heading 2 2 3 3 2 3 2 3 4" xfId="42280" xr:uid="{00000000-0005-0000-0000-000093A30000}"/>
    <cellStyle name="Heading 2 2 3 3 2 3 2 3 4 2" xfId="42281" xr:uid="{00000000-0005-0000-0000-000094A30000}"/>
    <cellStyle name="Heading 2 2 3 3 2 3 2 3 4 2 2" xfId="42282" xr:uid="{00000000-0005-0000-0000-000095A30000}"/>
    <cellStyle name="Heading 2 2 3 3 2 3 2 3 5" xfId="42283" xr:uid="{00000000-0005-0000-0000-000096A30000}"/>
    <cellStyle name="Heading 2 2 3 3 2 3 2 3 6" xfId="42284" xr:uid="{00000000-0005-0000-0000-000097A30000}"/>
    <cellStyle name="Heading 2 2 3 3 2 3 2 3 7" xfId="42285" xr:uid="{00000000-0005-0000-0000-000098A30000}"/>
    <cellStyle name="Heading 2 2 3 3 2 3 2 3 8" xfId="42286" xr:uid="{00000000-0005-0000-0000-000099A30000}"/>
    <cellStyle name="Heading 2 2 3 3 2 3 2 4" xfId="42287" xr:uid="{00000000-0005-0000-0000-00009AA30000}"/>
    <cellStyle name="Heading 2 2 3 3 2 3 2 4 2" xfId="42288" xr:uid="{00000000-0005-0000-0000-00009BA30000}"/>
    <cellStyle name="Heading 2 2 3 3 2 3 2 4 2 2" xfId="42289" xr:uid="{00000000-0005-0000-0000-00009CA30000}"/>
    <cellStyle name="Heading 2 2 3 3 2 3 2 4 2 3" xfId="42290" xr:uid="{00000000-0005-0000-0000-00009DA30000}"/>
    <cellStyle name="Heading 2 2 3 3 2 3 2 4 2 3 2" xfId="42291" xr:uid="{00000000-0005-0000-0000-00009EA30000}"/>
    <cellStyle name="Heading 2 2 3 3 2 3 2 4 2 4" xfId="42292" xr:uid="{00000000-0005-0000-0000-00009FA30000}"/>
    <cellStyle name="Heading 2 2 3 3 2 3 2 4 3" xfId="42293" xr:uid="{00000000-0005-0000-0000-0000A0A30000}"/>
    <cellStyle name="Heading 2 2 3 3 2 3 2 4 3 2" xfId="42294" xr:uid="{00000000-0005-0000-0000-0000A1A30000}"/>
    <cellStyle name="Heading 2 2 3 3 2 3 2 4 3 2 2" xfId="42295" xr:uid="{00000000-0005-0000-0000-0000A2A30000}"/>
    <cellStyle name="Heading 2 2 3 3 2 3 2 4 4" xfId="42296" xr:uid="{00000000-0005-0000-0000-0000A3A30000}"/>
    <cellStyle name="Heading 2 2 3 3 2 3 2 4 5" xfId="42297" xr:uid="{00000000-0005-0000-0000-0000A4A30000}"/>
    <cellStyle name="Heading 2 2 3 3 2 3 2 4 6" xfId="42298" xr:uid="{00000000-0005-0000-0000-0000A5A30000}"/>
    <cellStyle name="Heading 2 2 3 3 2 3 2 4 7" xfId="42299" xr:uid="{00000000-0005-0000-0000-0000A6A30000}"/>
    <cellStyle name="Heading 2 2 3 3 2 3 2 5" xfId="42300" xr:uid="{00000000-0005-0000-0000-0000A7A30000}"/>
    <cellStyle name="Heading 2 2 3 3 2 3 2 5 2" xfId="42301" xr:uid="{00000000-0005-0000-0000-0000A8A30000}"/>
    <cellStyle name="Heading 2 2 3 3 2 3 2 5 3" xfId="42302" xr:uid="{00000000-0005-0000-0000-0000A9A30000}"/>
    <cellStyle name="Heading 2 2 3 3 2 3 2 5 3 2" xfId="42303" xr:uid="{00000000-0005-0000-0000-0000AAA30000}"/>
    <cellStyle name="Heading 2 2 3 3 2 3 2 6" xfId="42304" xr:uid="{00000000-0005-0000-0000-0000ABA30000}"/>
    <cellStyle name="Heading 2 2 3 3 2 3 2 7" xfId="42305" xr:uid="{00000000-0005-0000-0000-0000ACA30000}"/>
    <cellStyle name="Heading 2 2 3 3 2 3 2 8" xfId="42306" xr:uid="{00000000-0005-0000-0000-0000ADA30000}"/>
    <cellStyle name="Heading 2 2 3 3 2 3 2 9" xfId="42307" xr:uid="{00000000-0005-0000-0000-0000AEA30000}"/>
    <cellStyle name="Heading 2 2 3 3 2 3 3" xfId="42308" xr:uid="{00000000-0005-0000-0000-0000AFA30000}"/>
    <cellStyle name="Heading 2 2 3 3 2 3 3 2" xfId="42309" xr:uid="{00000000-0005-0000-0000-0000B0A30000}"/>
    <cellStyle name="Heading 2 2 3 3 2 3 3 2 2" xfId="42310" xr:uid="{00000000-0005-0000-0000-0000B1A30000}"/>
    <cellStyle name="Heading 2 2 3 3 2 3 3 2 2 2" xfId="42311" xr:uid="{00000000-0005-0000-0000-0000B2A30000}"/>
    <cellStyle name="Heading 2 2 3 3 2 3 3 2 2 2 2" xfId="42312" xr:uid="{00000000-0005-0000-0000-0000B3A30000}"/>
    <cellStyle name="Heading 2 2 3 3 2 3 3 2 2 2 3" xfId="42313" xr:uid="{00000000-0005-0000-0000-0000B4A30000}"/>
    <cellStyle name="Heading 2 2 3 3 2 3 3 2 2 2 3 2" xfId="42314" xr:uid="{00000000-0005-0000-0000-0000B5A30000}"/>
    <cellStyle name="Heading 2 2 3 3 2 3 3 2 2 2 4" xfId="42315" xr:uid="{00000000-0005-0000-0000-0000B6A30000}"/>
    <cellStyle name="Heading 2 2 3 3 2 3 3 2 2 3" xfId="42316" xr:uid="{00000000-0005-0000-0000-0000B7A30000}"/>
    <cellStyle name="Heading 2 2 3 3 2 3 3 2 2 3 2" xfId="42317" xr:uid="{00000000-0005-0000-0000-0000B8A30000}"/>
    <cellStyle name="Heading 2 2 3 3 2 3 3 2 2 3 2 2" xfId="42318" xr:uid="{00000000-0005-0000-0000-0000B9A30000}"/>
    <cellStyle name="Heading 2 2 3 3 2 3 3 2 2 4" xfId="42319" xr:uid="{00000000-0005-0000-0000-0000BAA30000}"/>
    <cellStyle name="Heading 2 2 3 3 2 3 3 2 2 5" xfId="42320" xr:uid="{00000000-0005-0000-0000-0000BBA30000}"/>
    <cellStyle name="Heading 2 2 3 3 2 3 3 2 2 6" xfId="42321" xr:uid="{00000000-0005-0000-0000-0000BCA30000}"/>
    <cellStyle name="Heading 2 2 3 3 2 3 3 2 2 7" xfId="42322" xr:uid="{00000000-0005-0000-0000-0000BDA30000}"/>
    <cellStyle name="Heading 2 2 3 3 2 3 3 2 3" xfId="42323" xr:uid="{00000000-0005-0000-0000-0000BEA30000}"/>
    <cellStyle name="Heading 2 2 3 3 2 3 3 2 3 2" xfId="42324" xr:uid="{00000000-0005-0000-0000-0000BFA30000}"/>
    <cellStyle name="Heading 2 2 3 3 2 3 3 2 3 3" xfId="42325" xr:uid="{00000000-0005-0000-0000-0000C0A30000}"/>
    <cellStyle name="Heading 2 2 3 3 2 3 3 2 3 3 2" xfId="42326" xr:uid="{00000000-0005-0000-0000-0000C1A30000}"/>
    <cellStyle name="Heading 2 2 3 3 2 3 3 2 3 4" xfId="42327" xr:uid="{00000000-0005-0000-0000-0000C2A30000}"/>
    <cellStyle name="Heading 2 2 3 3 2 3 3 2 4" xfId="42328" xr:uid="{00000000-0005-0000-0000-0000C3A30000}"/>
    <cellStyle name="Heading 2 2 3 3 2 3 3 2 4 2" xfId="42329" xr:uid="{00000000-0005-0000-0000-0000C4A30000}"/>
    <cellStyle name="Heading 2 2 3 3 2 3 3 2 4 2 2" xfId="42330" xr:uid="{00000000-0005-0000-0000-0000C5A30000}"/>
    <cellStyle name="Heading 2 2 3 3 2 3 3 2 5" xfId="42331" xr:uid="{00000000-0005-0000-0000-0000C6A30000}"/>
    <cellStyle name="Heading 2 2 3 3 2 3 3 2 6" xfId="42332" xr:uid="{00000000-0005-0000-0000-0000C7A30000}"/>
    <cellStyle name="Heading 2 2 3 3 2 3 3 2 7" xfId="42333" xr:uid="{00000000-0005-0000-0000-0000C8A30000}"/>
    <cellStyle name="Heading 2 2 3 3 2 3 3 2 8" xfId="42334" xr:uid="{00000000-0005-0000-0000-0000C9A30000}"/>
    <cellStyle name="Heading 2 2 3 3 2 3 3 3" xfId="42335" xr:uid="{00000000-0005-0000-0000-0000CAA30000}"/>
    <cellStyle name="Heading 2 2 3 3 2 3 3 3 2" xfId="42336" xr:uid="{00000000-0005-0000-0000-0000CBA30000}"/>
    <cellStyle name="Heading 2 2 3 3 2 3 3 3 2 2" xfId="42337" xr:uid="{00000000-0005-0000-0000-0000CCA30000}"/>
    <cellStyle name="Heading 2 2 3 3 2 3 3 3 2 3" xfId="42338" xr:uid="{00000000-0005-0000-0000-0000CDA30000}"/>
    <cellStyle name="Heading 2 2 3 3 2 3 3 3 2 3 2" xfId="42339" xr:uid="{00000000-0005-0000-0000-0000CEA30000}"/>
    <cellStyle name="Heading 2 2 3 3 2 3 3 3 2 4" xfId="42340" xr:uid="{00000000-0005-0000-0000-0000CFA30000}"/>
    <cellStyle name="Heading 2 2 3 3 2 3 3 3 3" xfId="42341" xr:uid="{00000000-0005-0000-0000-0000D0A30000}"/>
    <cellStyle name="Heading 2 2 3 3 2 3 3 3 3 2" xfId="42342" xr:uid="{00000000-0005-0000-0000-0000D1A30000}"/>
    <cellStyle name="Heading 2 2 3 3 2 3 3 3 3 2 2" xfId="42343" xr:uid="{00000000-0005-0000-0000-0000D2A30000}"/>
    <cellStyle name="Heading 2 2 3 3 2 3 3 3 4" xfId="42344" xr:uid="{00000000-0005-0000-0000-0000D3A30000}"/>
    <cellStyle name="Heading 2 2 3 3 2 3 3 3 5" xfId="42345" xr:uid="{00000000-0005-0000-0000-0000D4A30000}"/>
    <cellStyle name="Heading 2 2 3 3 2 3 3 3 6" xfId="42346" xr:uid="{00000000-0005-0000-0000-0000D5A30000}"/>
    <cellStyle name="Heading 2 2 3 3 2 3 3 3 7" xfId="42347" xr:uid="{00000000-0005-0000-0000-0000D6A30000}"/>
    <cellStyle name="Heading 2 2 3 3 2 3 3 4" xfId="42348" xr:uid="{00000000-0005-0000-0000-0000D7A30000}"/>
    <cellStyle name="Heading 2 2 3 3 2 3 3 4 2" xfId="42349" xr:uid="{00000000-0005-0000-0000-0000D8A30000}"/>
    <cellStyle name="Heading 2 2 3 3 2 3 3 4 3" xfId="42350" xr:uid="{00000000-0005-0000-0000-0000D9A30000}"/>
    <cellStyle name="Heading 2 2 3 3 2 3 3 4 3 2" xfId="42351" xr:uid="{00000000-0005-0000-0000-0000DAA30000}"/>
    <cellStyle name="Heading 2 2 3 3 2 3 3 5" xfId="42352" xr:uid="{00000000-0005-0000-0000-0000DBA30000}"/>
    <cellStyle name="Heading 2 2 3 3 2 3 4" xfId="42353" xr:uid="{00000000-0005-0000-0000-0000DCA30000}"/>
    <cellStyle name="Heading 2 2 3 3 2 3 4 2" xfId="42354" xr:uid="{00000000-0005-0000-0000-0000DDA30000}"/>
    <cellStyle name="Heading 2 2 3 3 2 3 4 2 2" xfId="42355" xr:uid="{00000000-0005-0000-0000-0000DEA30000}"/>
    <cellStyle name="Heading 2 2 3 3 2 3 4 2 2 2" xfId="42356" xr:uid="{00000000-0005-0000-0000-0000DFA30000}"/>
    <cellStyle name="Heading 2 2 3 3 2 3 4 2 2 2 2" xfId="42357" xr:uid="{00000000-0005-0000-0000-0000E0A30000}"/>
    <cellStyle name="Heading 2 2 3 3 2 3 4 2 2 2 2 2" xfId="42358" xr:uid="{00000000-0005-0000-0000-0000E1A30000}"/>
    <cellStyle name="Heading 2 2 3 3 2 3 4 2 2 2 2 3" xfId="42359" xr:uid="{00000000-0005-0000-0000-0000E2A30000}"/>
    <cellStyle name="Heading 2 2 3 3 2 3 4 2 2 2 2 3 2" xfId="42360" xr:uid="{00000000-0005-0000-0000-0000E3A30000}"/>
    <cellStyle name="Heading 2 2 3 3 2 3 4 2 2 2 2 4" xfId="42361" xr:uid="{00000000-0005-0000-0000-0000E4A30000}"/>
    <cellStyle name="Heading 2 2 3 3 2 3 4 2 2 2 3" xfId="42362" xr:uid="{00000000-0005-0000-0000-0000E5A30000}"/>
    <cellStyle name="Heading 2 2 3 3 2 3 4 2 2 2 3 2" xfId="42363" xr:uid="{00000000-0005-0000-0000-0000E6A30000}"/>
    <cellStyle name="Heading 2 2 3 3 2 3 4 2 2 2 3 2 2" xfId="42364" xr:uid="{00000000-0005-0000-0000-0000E7A30000}"/>
    <cellStyle name="Heading 2 2 3 3 2 3 4 2 2 2 4" xfId="42365" xr:uid="{00000000-0005-0000-0000-0000E8A30000}"/>
    <cellStyle name="Heading 2 2 3 3 2 3 4 2 2 2 5" xfId="42366" xr:uid="{00000000-0005-0000-0000-0000E9A30000}"/>
    <cellStyle name="Heading 2 2 3 3 2 3 4 2 2 2 6" xfId="42367" xr:uid="{00000000-0005-0000-0000-0000EAA30000}"/>
    <cellStyle name="Heading 2 2 3 3 2 3 4 2 2 2 7" xfId="42368" xr:uid="{00000000-0005-0000-0000-0000EBA30000}"/>
    <cellStyle name="Heading 2 2 3 3 2 3 4 2 2 3" xfId="42369" xr:uid="{00000000-0005-0000-0000-0000ECA30000}"/>
    <cellStyle name="Heading 2 2 3 3 2 3 4 2 2 3 2" xfId="42370" xr:uid="{00000000-0005-0000-0000-0000EDA30000}"/>
    <cellStyle name="Heading 2 2 3 3 2 3 4 2 2 3 3" xfId="42371" xr:uid="{00000000-0005-0000-0000-0000EEA30000}"/>
    <cellStyle name="Heading 2 2 3 3 2 3 4 2 2 3 3 2" xfId="42372" xr:uid="{00000000-0005-0000-0000-0000EFA30000}"/>
    <cellStyle name="Heading 2 2 3 3 2 3 4 2 2 3 4" xfId="42373" xr:uid="{00000000-0005-0000-0000-0000F0A30000}"/>
    <cellStyle name="Heading 2 2 3 3 2 3 4 2 2 4" xfId="42374" xr:uid="{00000000-0005-0000-0000-0000F1A30000}"/>
    <cellStyle name="Heading 2 2 3 3 2 3 4 2 2 4 2" xfId="42375" xr:uid="{00000000-0005-0000-0000-0000F2A30000}"/>
    <cellStyle name="Heading 2 2 3 3 2 3 4 2 2 4 2 2" xfId="42376" xr:uid="{00000000-0005-0000-0000-0000F3A30000}"/>
    <cellStyle name="Heading 2 2 3 3 2 3 4 2 2 5" xfId="42377" xr:uid="{00000000-0005-0000-0000-0000F4A30000}"/>
    <cellStyle name="Heading 2 2 3 3 2 3 4 2 2 6" xfId="42378" xr:uid="{00000000-0005-0000-0000-0000F5A30000}"/>
    <cellStyle name="Heading 2 2 3 3 2 3 4 2 2 7" xfId="42379" xr:uid="{00000000-0005-0000-0000-0000F6A30000}"/>
    <cellStyle name="Heading 2 2 3 3 2 3 4 2 2 8" xfId="42380" xr:uid="{00000000-0005-0000-0000-0000F7A30000}"/>
    <cellStyle name="Heading 2 2 3 3 2 3 4 2 3" xfId="42381" xr:uid="{00000000-0005-0000-0000-0000F8A30000}"/>
    <cellStyle name="Heading 2 2 3 3 2 3 4 2 3 2" xfId="42382" xr:uid="{00000000-0005-0000-0000-0000F9A30000}"/>
    <cellStyle name="Heading 2 2 3 3 2 3 4 2 3 2 2" xfId="42383" xr:uid="{00000000-0005-0000-0000-0000FAA30000}"/>
    <cellStyle name="Heading 2 2 3 3 2 3 4 2 3 2 3" xfId="42384" xr:uid="{00000000-0005-0000-0000-0000FBA30000}"/>
    <cellStyle name="Heading 2 2 3 3 2 3 4 2 3 2 3 2" xfId="42385" xr:uid="{00000000-0005-0000-0000-0000FCA30000}"/>
    <cellStyle name="Heading 2 2 3 3 2 3 4 2 3 2 4" xfId="42386" xr:uid="{00000000-0005-0000-0000-0000FDA30000}"/>
    <cellStyle name="Heading 2 2 3 3 2 3 4 2 3 3" xfId="42387" xr:uid="{00000000-0005-0000-0000-0000FEA30000}"/>
    <cellStyle name="Heading 2 2 3 3 2 3 4 2 3 3 2" xfId="42388" xr:uid="{00000000-0005-0000-0000-0000FFA30000}"/>
    <cellStyle name="Heading 2 2 3 3 2 3 4 2 3 3 2 2" xfId="42389" xr:uid="{00000000-0005-0000-0000-000000A40000}"/>
    <cellStyle name="Heading 2 2 3 3 2 3 4 2 3 4" xfId="42390" xr:uid="{00000000-0005-0000-0000-000001A40000}"/>
    <cellStyle name="Heading 2 2 3 3 2 3 4 2 3 5" xfId="42391" xr:uid="{00000000-0005-0000-0000-000002A40000}"/>
    <cellStyle name="Heading 2 2 3 3 2 3 4 2 3 6" xfId="42392" xr:uid="{00000000-0005-0000-0000-000003A40000}"/>
    <cellStyle name="Heading 2 2 3 3 2 3 4 2 3 7" xfId="42393" xr:uid="{00000000-0005-0000-0000-000004A40000}"/>
    <cellStyle name="Heading 2 2 3 3 2 3 4 2 4" xfId="42394" xr:uid="{00000000-0005-0000-0000-000005A40000}"/>
    <cellStyle name="Heading 2 2 3 3 2 3 4 2 4 2" xfId="42395" xr:uid="{00000000-0005-0000-0000-000006A40000}"/>
    <cellStyle name="Heading 2 2 3 3 2 3 4 2 4 3" xfId="42396" xr:uid="{00000000-0005-0000-0000-000007A40000}"/>
    <cellStyle name="Heading 2 2 3 3 2 3 4 2 4 3 2" xfId="42397" xr:uid="{00000000-0005-0000-0000-000008A40000}"/>
    <cellStyle name="Heading 2 2 3 3 2 3 4 2 5" xfId="42398" xr:uid="{00000000-0005-0000-0000-000009A40000}"/>
    <cellStyle name="Heading 2 2 3 3 2 3 4 3" xfId="42399" xr:uid="{00000000-0005-0000-0000-00000AA40000}"/>
    <cellStyle name="Heading 2 2 3 3 2 3 4 3 2" xfId="42400" xr:uid="{00000000-0005-0000-0000-00000BA40000}"/>
    <cellStyle name="Heading 2 2 3 3 2 3 4 3 2 2" xfId="42401" xr:uid="{00000000-0005-0000-0000-00000CA40000}"/>
    <cellStyle name="Heading 2 2 3 3 2 3 4 3 2 2 2" xfId="42402" xr:uid="{00000000-0005-0000-0000-00000DA40000}"/>
    <cellStyle name="Heading 2 2 3 3 2 3 4 3 2 2 3" xfId="42403" xr:uid="{00000000-0005-0000-0000-00000EA40000}"/>
    <cellStyle name="Heading 2 2 3 3 2 3 4 3 2 2 3 2" xfId="42404" xr:uid="{00000000-0005-0000-0000-00000FA40000}"/>
    <cellStyle name="Heading 2 2 3 3 2 3 4 3 2 2 4" xfId="42405" xr:uid="{00000000-0005-0000-0000-000010A40000}"/>
    <cellStyle name="Heading 2 2 3 3 2 3 4 3 2 3" xfId="42406" xr:uid="{00000000-0005-0000-0000-000011A40000}"/>
    <cellStyle name="Heading 2 2 3 3 2 3 4 3 2 3 2" xfId="42407" xr:uid="{00000000-0005-0000-0000-000012A40000}"/>
    <cellStyle name="Heading 2 2 3 3 2 3 4 3 2 3 2 2" xfId="42408" xr:uid="{00000000-0005-0000-0000-000013A40000}"/>
    <cellStyle name="Heading 2 2 3 3 2 3 4 3 2 4" xfId="42409" xr:uid="{00000000-0005-0000-0000-000014A40000}"/>
    <cellStyle name="Heading 2 2 3 3 2 3 4 3 2 5" xfId="42410" xr:uid="{00000000-0005-0000-0000-000015A40000}"/>
    <cellStyle name="Heading 2 2 3 3 2 3 4 3 2 6" xfId="42411" xr:uid="{00000000-0005-0000-0000-000016A40000}"/>
    <cellStyle name="Heading 2 2 3 3 2 3 4 3 2 7" xfId="42412" xr:uid="{00000000-0005-0000-0000-000017A40000}"/>
    <cellStyle name="Heading 2 2 3 3 2 3 4 3 3" xfId="42413" xr:uid="{00000000-0005-0000-0000-000018A40000}"/>
    <cellStyle name="Heading 2 2 3 3 2 3 4 3 3 2" xfId="42414" xr:uid="{00000000-0005-0000-0000-000019A40000}"/>
    <cellStyle name="Heading 2 2 3 3 2 3 4 3 3 3" xfId="42415" xr:uid="{00000000-0005-0000-0000-00001AA40000}"/>
    <cellStyle name="Heading 2 2 3 3 2 3 4 3 3 3 2" xfId="42416" xr:uid="{00000000-0005-0000-0000-00001BA40000}"/>
    <cellStyle name="Heading 2 2 3 3 2 3 4 3 3 4" xfId="42417" xr:uid="{00000000-0005-0000-0000-00001CA40000}"/>
    <cellStyle name="Heading 2 2 3 3 2 3 4 3 4" xfId="42418" xr:uid="{00000000-0005-0000-0000-00001DA40000}"/>
    <cellStyle name="Heading 2 2 3 3 2 3 4 3 4 2" xfId="42419" xr:uid="{00000000-0005-0000-0000-00001EA40000}"/>
    <cellStyle name="Heading 2 2 3 3 2 3 4 3 4 2 2" xfId="42420" xr:uid="{00000000-0005-0000-0000-00001FA40000}"/>
    <cellStyle name="Heading 2 2 3 3 2 3 4 3 5" xfId="42421" xr:uid="{00000000-0005-0000-0000-000020A40000}"/>
    <cellStyle name="Heading 2 2 3 3 2 3 4 3 6" xfId="42422" xr:uid="{00000000-0005-0000-0000-000021A40000}"/>
    <cellStyle name="Heading 2 2 3 3 2 3 4 3 7" xfId="42423" xr:uid="{00000000-0005-0000-0000-000022A40000}"/>
    <cellStyle name="Heading 2 2 3 3 2 3 4 3 8" xfId="42424" xr:uid="{00000000-0005-0000-0000-000023A40000}"/>
    <cellStyle name="Heading 2 2 3 3 2 3 4 4" xfId="42425" xr:uid="{00000000-0005-0000-0000-000024A40000}"/>
    <cellStyle name="Heading 2 2 3 3 2 3 4 4 2" xfId="42426" xr:uid="{00000000-0005-0000-0000-000025A40000}"/>
    <cellStyle name="Heading 2 2 3 3 2 3 4 4 2 2" xfId="42427" xr:uid="{00000000-0005-0000-0000-000026A40000}"/>
    <cellStyle name="Heading 2 2 3 3 2 3 4 4 2 3" xfId="42428" xr:uid="{00000000-0005-0000-0000-000027A40000}"/>
    <cellStyle name="Heading 2 2 3 3 2 3 4 4 2 3 2" xfId="42429" xr:uid="{00000000-0005-0000-0000-000028A40000}"/>
    <cellStyle name="Heading 2 2 3 3 2 3 4 4 2 4" xfId="42430" xr:uid="{00000000-0005-0000-0000-000029A40000}"/>
    <cellStyle name="Heading 2 2 3 3 2 3 4 4 3" xfId="42431" xr:uid="{00000000-0005-0000-0000-00002AA40000}"/>
    <cellStyle name="Heading 2 2 3 3 2 3 4 4 3 2" xfId="42432" xr:uid="{00000000-0005-0000-0000-00002BA40000}"/>
    <cellStyle name="Heading 2 2 3 3 2 3 4 4 3 2 2" xfId="42433" xr:uid="{00000000-0005-0000-0000-00002CA40000}"/>
    <cellStyle name="Heading 2 2 3 3 2 3 4 4 4" xfId="42434" xr:uid="{00000000-0005-0000-0000-00002DA40000}"/>
    <cellStyle name="Heading 2 2 3 3 2 3 4 4 5" xfId="42435" xr:uid="{00000000-0005-0000-0000-00002EA40000}"/>
    <cellStyle name="Heading 2 2 3 3 2 3 4 4 6" xfId="42436" xr:uid="{00000000-0005-0000-0000-00002FA40000}"/>
    <cellStyle name="Heading 2 2 3 3 2 3 4 4 7" xfId="42437" xr:uid="{00000000-0005-0000-0000-000030A40000}"/>
    <cellStyle name="Heading 2 2 3 3 2 3 4 5" xfId="42438" xr:uid="{00000000-0005-0000-0000-000031A40000}"/>
    <cellStyle name="Heading 2 2 3 3 2 3 4 5 2" xfId="42439" xr:uid="{00000000-0005-0000-0000-000032A40000}"/>
    <cellStyle name="Heading 2 2 3 3 2 3 4 5 3" xfId="42440" xr:uid="{00000000-0005-0000-0000-000033A40000}"/>
    <cellStyle name="Heading 2 2 3 3 2 3 4 5 3 2" xfId="42441" xr:uid="{00000000-0005-0000-0000-000034A40000}"/>
    <cellStyle name="Heading 2 2 3 3 2 3 4 6" xfId="42442" xr:uid="{00000000-0005-0000-0000-000035A40000}"/>
    <cellStyle name="Heading 2 2 3 3 2 3 4 7" xfId="42443" xr:uid="{00000000-0005-0000-0000-000036A40000}"/>
    <cellStyle name="Heading 2 2 3 3 2 3 4 8" xfId="42444" xr:uid="{00000000-0005-0000-0000-000037A40000}"/>
    <cellStyle name="Heading 2 2 3 3 2 3 4 9" xfId="42445" xr:uid="{00000000-0005-0000-0000-000038A40000}"/>
    <cellStyle name="Heading 2 2 3 3 2 3 5" xfId="42446" xr:uid="{00000000-0005-0000-0000-000039A40000}"/>
    <cellStyle name="Heading 2 2 3 3 2 3 5 2" xfId="42447" xr:uid="{00000000-0005-0000-0000-00003AA40000}"/>
    <cellStyle name="Heading 2 2 3 3 2 3 5 2 2" xfId="42448" xr:uid="{00000000-0005-0000-0000-00003BA40000}"/>
    <cellStyle name="Heading 2 2 3 3 2 3 5 2 2 2" xfId="42449" xr:uid="{00000000-0005-0000-0000-00003CA40000}"/>
    <cellStyle name="Heading 2 2 3 3 2 3 5 2 2 3" xfId="42450" xr:uid="{00000000-0005-0000-0000-00003DA40000}"/>
    <cellStyle name="Heading 2 2 3 3 2 3 5 2 2 3 2" xfId="42451" xr:uid="{00000000-0005-0000-0000-00003EA40000}"/>
    <cellStyle name="Heading 2 2 3 3 2 3 5 2 2 4" xfId="42452" xr:uid="{00000000-0005-0000-0000-00003FA40000}"/>
    <cellStyle name="Heading 2 2 3 3 2 3 5 2 3" xfId="42453" xr:uid="{00000000-0005-0000-0000-000040A40000}"/>
    <cellStyle name="Heading 2 2 3 3 2 3 5 2 3 2" xfId="42454" xr:uid="{00000000-0005-0000-0000-000041A40000}"/>
    <cellStyle name="Heading 2 2 3 3 2 3 5 2 3 2 2" xfId="42455" xr:uid="{00000000-0005-0000-0000-000042A40000}"/>
    <cellStyle name="Heading 2 2 3 3 2 3 5 2 4" xfId="42456" xr:uid="{00000000-0005-0000-0000-000043A40000}"/>
    <cellStyle name="Heading 2 2 3 3 2 3 5 2 5" xfId="42457" xr:uid="{00000000-0005-0000-0000-000044A40000}"/>
    <cellStyle name="Heading 2 2 3 3 2 3 5 2 6" xfId="42458" xr:uid="{00000000-0005-0000-0000-000045A40000}"/>
    <cellStyle name="Heading 2 2 3 3 2 3 5 2 7" xfId="42459" xr:uid="{00000000-0005-0000-0000-000046A40000}"/>
    <cellStyle name="Heading 2 2 3 3 2 3 5 3" xfId="42460" xr:uid="{00000000-0005-0000-0000-000047A40000}"/>
    <cellStyle name="Heading 2 2 3 3 2 3 5 3 2" xfId="42461" xr:uid="{00000000-0005-0000-0000-000048A40000}"/>
    <cellStyle name="Heading 2 2 3 3 2 3 5 3 3" xfId="42462" xr:uid="{00000000-0005-0000-0000-000049A40000}"/>
    <cellStyle name="Heading 2 2 3 3 2 3 5 3 3 2" xfId="42463" xr:uid="{00000000-0005-0000-0000-00004AA40000}"/>
    <cellStyle name="Heading 2 2 3 3 2 3 5 3 4" xfId="42464" xr:uid="{00000000-0005-0000-0000-00004BA40000}"/>
    <cellStyle name="Heading 2 2 3 3 2 3 5 4" xfId="42465" xr:uid="{00000000-0005-0000-0000-00004CA40000}"/>
    <cellStyle name="Heading 2 2 3 3 2 3 5 4 2" xfId="42466" xr:uid="{00000000-0005-0000-0000-00004DA40000}"/>
    <cellStyle name="Heading 2 2 3 3 2 3 5 4 2 2" xfId="42467" xr:uid="{00000000-0005-0000-0000-00004EA40000}"/>
    <cellStyle name="Heading 2 2 3 3 2 3 5 5" xfId="42468" xr:uid="{00000000-0005-0000-0000-00004FA40000}"/>
    <cellStyle name="Heading 2 2 3 3 2 3 5 6" xfId="42469" xr:uid="{00000000-0005-0000-0000-000050A40000}"/>
    <cellStyle name="Heading 2 2 3 3 2 3 5 7" xfId="42470" xr:uid="{00000000-0005-0000-0000-000051A40000}"/>
    <cellStyle name="Heading 2 2 3 3 2 3 5 8" xfId="42471" xr:uid="{00000000-0005-0000-0000-000052A40000}"/>
    <cellStyle name="Heading 2 2 3 3 2 3 6" xfId="42472" xr:uid="{00000000-0005-0000-0000-000053A40000}"/>
    <cellStyle name="Heading 2 2 3 3 2 3 6 2" xfId="42473" xr:uid="{00000000-0005-0000-0000-000054A40000}"/>
    <cellStyle name="Heading 2 2 3 3 2 3 6 2 2" xfId="42474" xr:uid="{00000000-0005-0000-0000-000055A40000}"/>
    <cellStyle name="Heading 2 2 3 3 2 3 6 2 3" xfId="42475" xr:uid="{00000000-0005-0000-0000-000056A40000}"/>
    <cellStyle name="Heading 2 2 3 3 2 3 6 2 3 2" xfId="42476" xr:uid="{00000000-0005-0000-0000-000057A40000}"/>
    <cellStyle name="Heading 2 2 3 3 2 3 6 2 4" xfId="42477" xr:uid="{00000000-0005-0000-0000-000058A40000}"/>
    <cellStyle name="Heading 2 2 3 3 2 3 6 3" xfId="42478" xr:uid="{00000000-0005-0000-0000-000059A40000}"/>
    <cellStyle name="Heading 2 2 3 3 2 3 6 3 2" xfId="42479" xr:uid="{00000000-0005-0000-0000-00005AA40000}"/>
    <cellStyle name="Heading 2 2 3 3 2 3 6 3 2 2" xfId="42480" xr:uid="{00000000-0005-0000-0000-00005BA40000}"/>
    <cellStyle name="Heading 2 2 3 3 2 3 6 4" xfId="42481" xr:uid="{00000000-0005-0000-0000-00005CA40000}"/>
    <cellStyle name="Heading 2 2 3 3 2 3 6 5" xfId="42482" xr:uid="{00000000-0005-0000-0000-00005DA40000}"/>
    <cellStyle name="Heading 2 2 3 3 2 3 6 6" xfId="42483" xr:uid="{00000000-0005-0000-0000-00005EA40000}"/>
    <cellStyle name="Heading 2 2 3 3 2 3 6 7" xfId="42484" xr:uid="{00000000-0005-0000-0000-00005FA40000}"/>
    <cellStyle name="Heading 2 2 3 3 2 3 7" xfId="42485" xr:uid="{00000000-0005-0000-0000-000060A40000}"/>
    <cellStyle name="Heading 2 2 3 3 2 3 7 2" xfId="42486" xr:uid="{00000000-0005-0000-0000-000061A40000}"/>
    <cellStyle name="Heading 2 2 3 3 2 3 7 3" xfId="42487" xr:uid="{00000000-0005-0000-0000-000062A40000}"/>
    <cellStyle name="Heading 2 2 3 3 2 3 7 3 2" xfId="42488" xr:uid="{00000000-0005-0000-0000-000063A40000}"/>
    <cellStyle name="Heading 2 2 3 3 2 3 8" xfId="42489" xr:uid="{00000000-0005-0000-0000-000064A40000}"/>
    <cellStyle name="Heading 2 2 3 3 2 3 9" xfId="42490" xr:uid="{00000000-0005-0000-0000-000065A40000}"/>
    <cellStyle name="Heading 2 2 3 3 2 4" xfId="42491" xr:uid="{00000000-0005-0000-0000-000066A40000}"/>
    <cellStyle name="Heading 2 2 3 3 2 4 2" xfId="42492" xr:uid="{00000000-0005-0000-0000-000067A40000}"/>
    <cellStyle name="Heading 2 2 3 3 2 4 2 2" xfId="42493" xr:uid="{00000000-0005-0000-0000-000068A40000}"/>
    <cellStyle name="Heading 2 2 3 3 2 4 2 2 2" xfId="42494" xr:uid="{00000000-0005-0000-0000-000069A40000}"/>
    <cellStyle name="Heading 2 2 3 3 2 4 2 2 2 2" xfId="42495" xr:uid="{00000000-0005-0000-0000-00006AA40000}"/>
    <cellStyle name="Heading 2 2 3 3 2 4 2 2 2 2 2" xfId="42496" xr:uid="{00000000-0005-0000-0000-00006BA40000}"/>
    <cellStyle name="Heading 2 2 3 3 2 4 2 2 2 2 3" xfId="42497" xr:uid="{00000000-0005-0000-0000-00006CA40000}"/>
    <cellStyle name="Heading 2 2 3 3 2 4 2 2 2 2 3 2" xfId="42498" xr:uid="{00000000-0005-0000-0000-00006DA40000}"/>
    <cellStyle name="Heading 2 2 3 3 2 4 2 2 2 2 4" xfId="42499" xr:uid="{00000000-0005-0000-0000-00006EA40000}"/>
    <cellStyle name="Heading 2 2 3 3 2 4 2 2 2 3" xfId="42500" xr:uid="{00000000-0005-0000-0000-00006FA40000}"/>
    <cellStyle name="Heading 2 2 3 3 2 4 2 2 2 3 2" xfId="42501" xr:uid="{00000000-0005-0000-0000-000070A40000}"/>
    <cellStyle name="Heading 2 2 3 3 2 4 2 2 2 3 2 2" xfId="42502" xr:uid="{00000000-0005-0000-0000-000071A40000}"/>
    <cellStyle name="Heading 2 2 3 3 2 4 2 2 2 4" xfId="42503" xr:uid="{00000000-0005-0000-0000-000072A40000}"/>
    <cellStyle name="Heading 2 2 3 3 2 4 2 2 2 5" xfId="42504" xr:uid="{00000000-0005-0000-0000-000073A40000}"/>
    <cellStyle name="Heading 2 2 3 3 2 4 2 2 2 6" xfId="42505" xr:uid="{00000000-0005-0000-0000-000074A40000}"/>
    <cellStyle name="Heading 2 2 3 3 2 4 2 2 2 7" xfId="42506" xr:uid="{00000000-0005-0000-0000-000075A40000}"/>
    <cellStyle name="Heading 2 2 3 3 2 4 2 2 3" xfId="42507" xr:uid="{00000000-0005-0000-0000-000076A40000}"/>
    <cellStyle name="Heading 2 2 3 3 2 4 2 2 3 2" xfId="42508" xr:uid="{00000000-0005-0000-0000-000077A40000}"/>
    <cellStyle name="Heading 2 2 3 3 2 4 2 2 3 3" xfId="42509" xr:uid="{00000000-0005-0000-0000-000078A40000}"/>
    <cellStyle name="Heading 2 2 3 3 2 4 2 2 3 3 2" xfId="42510" xr:uid="{00000000-0005-0000-0000-000079A40000}"/>
    <cellStyle name="Heading 2 2 3 3 2 4 2 2 3 4" xfId="42511" xr:uid="{00000000-0005-0000-0000-00007AA40000}"/>
    <cellStyle name="Heading 2 2 3 3 2 4 2 2 4" xfId="42512" xr:uid="{00000000-0005-0000-0000-00007BA40000}"/>
    <cellStyle name="Heading 2 2 3 3 2 4 2 2 4 2" xfId="42513" xr:uid="{00000000-0005-0000-0000-00007CA40000}"/>
    <cellStyle name="Heading 2 2 3 3 2 4 2 2 4 2 2" xfId="42514" xr:uid="{00000000-0005-0000-0000-00007DA40000}"/>
    <cellStyle name="Heading 2 2 3 3 2 4 2 2 5" xfId="42515" xr:uid="{00000000-0005-0000-0000-00007EA40000}"/>
    <cellStyle name="Heading 2 2 3 3 2 4 2 2 6" xfId="42516" xr:uid="{00000000-0005-0000-0000-00007FA40000}"/>
    <cellStyle name="Heading 2 2 3 3 2 4 2 2 7" xfId="42517" xr:uid="{00000000-0005-0000-0000-000080A40000}"/>
    <cellStyle name="Heading 2 2 3 3 2 4 2 2 8" xfId="42518" xr:uid="{00000000-0005-0000-0000-000081A40000}"/>
    <cellStyle name="Heading 2 2 3 3 2 4 2 3" xfId="42519" xr:uid="{00000000-0005-0000-0000-000082A40000}"/>
    <cellStyle name="Heading 2 2 3 3 2 4 2 3 2" xfId="42520" xr:uid="{00000000-0005-0000-0000-000083A40000}"/>
    <cellStyle name="Heading 2 2 3 3 2 4 2 3 2 2" xfId="42521" xr:uid="{00000000-0005-0000-0000-000084A40000}"/>
    <cellStyle name="Heading 2 2 3 3 2 4 2 3 2 3" xfId="42522" xr:uid="{00000000-0005-0000-0000-000085A40000}"/>
    <cellStyle name="Heading 2 2 3 3 2 4 2 3 2 3 2" xfId="42523" xr:uid="{00000000-0005-0000-0000-000086A40000}"/>
    <cellStyle name="Heading 2 2 3 3 2 4 2 3 2 4" xfId="42524" xr:uid="{00000000-0005-0000-0000-000087A40000}"/>
    <cellStyle name="Heading 2 2 3 3 2 4 2 3 3" xfId="42525" xr:uid="{00000000-0005-0000-0000-000088A40000}"/>
    <cellStyle name="Heading 2 2 3 3 2 4 2 3 3 2" xfId="42526" xr:uid="{00000000-0005-0000-0000-000089A40000}"/>
    <cellStyle name="Heading 2 2 3 3 2 4 2 3 3 2 2" xfId="42527" xr:uid="{00000000-0005-0000-0000-00008AA40000}"/>
    <cellStyle name="Heading 2 2 3 3 2 4 2 3 4" xfId="42528" xr:uid="{00000000-0005-0000-0000-00008BA40000}"/>
    <cellStyle name="Heading 2 2 3 3 2 4 2 3 5" xfId="42529" xr:uid="{00000000-0005-0000-0000-00008CA40000}"/>
    <cellStyle name="Heading 2 2 3 3 2 4 2 3 6" xfId="42530" xr:uid="{00000000-0005-0000-0000-00008DA40000}"/>
    <cellStyle name="Heading 2 2 3 3 2 4 2 3 7" xfId="42531" xr:uid="{00000000-0005-0000-0000-00008EA40000}"/>
    <cellStyle name="Heading 2 2 3 3 2 4 2 4" xfId="42532" xr:uid="{00000000-0005-0000-0000-00008FA40000}"/>
    <cellStyle name="Heading 2 2 3 3 2 4 2 4 2" xfId="42533" xr:uid="{00000000-0005-0000-0000-000090A40000}"/>
    <cellStyle name="Heading 2 2 3 3 2 4 2 4 3" xfId="42534" xr:uid="{00000000-0005-0000-0000-000091A40000}"/>
    <cellStyle name="Heading 2 2 3 3 2 4 2 4 3 2" xfId="42535" xr:uid="{00000000-0005-0000-0000-000092A40000}"/>
    <cellStyle name="Heading 2 2 3 3 2 4 2 5" xfId="42536" xr:uid="{00000000-0005-0000-0000-000093A40000}"/>
    <cellStyle name="Heading 2 2 3 3 2 4 3" xfId="42537" xr:uid="{00000000-0005-0000-0000-000094A40000}"/>
    <cellStyle name="Heading 2 2 3 3 2 4 3 2" xfId="42538" xr:uid="{00000000-0005-0000-0000-000095A40000}"/>
    <cellStyle name="Heading 2 2 3 3 2 4 3 2 2" xfId="42539" xr:uid="{00000000-0005-0000-0000-000096A40000}"/>
    <cellStyle name="Heading 2 2 3 3 2 4 3 2 2 2" xfId="42540" xr:uid="{00000000-0005-0000-0000-000097A40000}"/>
    <cellStyle name="Heading 2 2 3 3 2 4 3 2 2 3" xfId="42541" xr:uid="{00000000-0005-0000-0000-000098A40000}"/>
    <cellStyle name="Heading 2 2 3 3 2 4 3 2 2 3 2" xfId="42542" xr:uid="{00000000-0005-0000-0000-000099A40000}"/>
    <cellStyle name="Heading 2 2 3 3 2 4 3 2 2 4" xfId="42543" xr:uid="{00000000-0005-0000-0000-00009AA40000}"/>
    <cellStyle name="Heading 2 2 3 3 2 4 3 2 3" xfId="42544" xr:uid="{00000000-0005-0000-0000-00009BA40000}"/>
    <cellStyle name="Heading 2 2 3 3 2 4 3 2 3 2" xfId="42545" xr:uid="{00000000-0005-0000-0000-00009CA40000}"/>
    <cellStyle name="Heading 2 2 3 3 2 4 3 2 3 2 2" xfId="42546" xr:uid="{00000000-0005-0000-0000-00009DA40000}"/>
    <cellStyle name="Heading 2 2 3 3 2 4 3 2 4" xfId="42547" xr:uid="{00000000-0005-0000-0000-00009EA40000}"/>
    <cellStyle name="Heading 2 2 3 3 2 4 3 2 5" xfId="42548" xr:uid="{00000000-0005-0000-0000-00009FA40000}"/>
    <cellStyle name="Heading 2 2 3 3 2 4 3 2 6" xfId="42549" xr:uid="{00000000-0005-0000-0000-0000A0A40000}"/>
    <cellStyle name="Heading 2 2 3 3 2 4 3 2 7" xfId="42550" xr:uid="{00000000-0005-0000-0000-0000A1A40000}"/>
    <cellStyle name="Heading 2 2 3 3 2 4 3 3" xfId="42551" xr:uid="{00000000-0005-0000-0000-0000A2A40000}"/>
    <cellStyle name="Heading 2 2 3 3 2 4 3 3 2" xfId="42552" xr:uid="{00000000-0005-0000-0000-0000A3A40000}"/>
    <cellStyle name="Heading 2 2 3 3 2 4 3 3 3" xfId="42553" xr:uid="{00000000-0005-0000-0000-0000A4A40000}"/>
    <cellStyle name="Heading 2 2 3 3 2 4 3 3 3 2" xfId="42554" xr:uid="{00000000-0005-0000-0000-0000A5A40000}"/>
    <cellStyle name="Heading 2 2 3 3 2 4 3 3 4" xfId="42555" xr:uid="{00000000-0005-0000-0000-0000A6A40000}"/>
    <cellStyle name="Heading 2 2 3 3 2 4 3 4" xfId="42556" xr:uid="{00000000-0005-0000-0000-0000A7A40000}"/>
    <cellStyle name="Heading 2 2 3 3 2 4 3 4 2" xfId="42557" xr:uid="{00000000-0005-0000-0000-0000A8A40000}"/>
    <cellStyle name="Heading 2 2 3 3 2 4 3 4 2 2" xfId="42558" xr:uid="{00000000-0005-0000-0000-0000A9A40000}"/>
    <cellStyle name="Heading 2 2 3 3 2 4 3 5" xfId="42559" xr:uid="{00000000-0005-0000-0000-0000AAA40000}"/>
    <cellStyle name="Heading 2 2 3 3 2 4 3 6" xfId="42560" xr:uid="{00000000-0005-0000-0000-0000ABA40000}"/>
    <cellStyle name="Heading 2 2 3 3 2 4 3 7" xfId="42561" xr:uid="{00000000-0005-0000-0000-0000ACA40000}"/>
    <cellStyle name="Heading 2 2 3 3 2 4 3 8" xfId="42562" xr:uid="{00000000-0005-0000-0000-0000ADA40000}"/>
    <cellStyle name="Heading 2 2 3 3 2 4 4" xfId="42563" xr:uid="{00000000-0005-0000-0000-0000AEA40000}"/>
    <cellStyle name="Heading 2 2 3 3 2 4 4 2" xfId="42564" xr:uid="{00000000-0005-0000-0000-0000AFA40000}"/>
    <cellStyle name="Heading 2 2 3 3 2 4 4 2 2" xfId="42565" xr:uid="{00000000-0005-0000-0000-0000B0A40000}"/>
    <cellStyle name="Heading 2 2 3 3 2 4 4 2 3" xfId="42566" xr:uid="{00000000-0005-0000-0000-0000B1A40000}"/>
    <cellStyle name="Heading 2 2 3 3 2 4 4 2 3 2" xfId="42567" xr:uid="{00000000-0005-0000-0000-0000B2A40000}"/>
    <cellStyle name="Heading 2 2 3 3 2 4 4 2 4" xfId="42568" xr:uid="{00000000-0005-0000-0000-0000B3A40000}"/>
    <cellStyle name="Heading 2 2 3 3 2 4 4 3" xfId="42569" xr:uid="{00000000-0005-0000-0000-0000B4A40000}"/>
    <cellStyle name="Heading 2 2 3 3 2 4 4 3 2" xfId="42570" xr:uid="{00000000-0005-0000-0000-0000B5A40000}"/>
    <cellStyle name="Heading 2 2 3 3 2 4 4 3 2 2" xfId="42571" xr:uid="{00000000-0005-0000-0000-0000B6A40000}"/>
    <cellStyle name="Heading 2 2 3 3 2 4 4 4" xfId="42572" xr:uid="{00000000-0005-0000-0000-0000B7A40000}"/>
    <cellStyle name="Heading 2 2 3 3 2 4 4 5" xfId="42573" xr:uid="{00000000-0005-0000-0000-0000B8A40000}"/>
    <cellStyle name="Heading 2 2 3 3 2 4 4 6" xfId="42574" xr:uid="{00000000-0005-0000-0000-0000B9A40000}"/>
    <cellStyle name="Heading 2 2 3 3 2 4 4 7" xfId="42575" xr:uid="{00000000-0005-0000-0000-0000BAA40000}"/>
    <cellStyle name="Heading 2 2 3 3 2 4 5" xfId="42576" xr:uid="{00000000-0005-0000-0000-0000BBA40000}"/>
    <cellStyle name="Heading 2 2 3 3 2 4 5 2" xfId="42577" xr:uid="{00000000-0005-0000-0000-0000BCA40000}"/>
    <cellStyle name="Heading 2 2 3 3 2 4 5 3" xfId="42578" xr:uid="{00000000-0005-0000-0000-0000BDA40000}"/>
    <cellStyle name="Heading 2 2 3 3 2 4 5 3 2" xfId="42579" xr:uid="{00000000-0005-0000-0000-0000BEA40000}"/>
    <cellStyle name="Heading 2 2 3 3 2 4 6" xfId="42580" xr:uid="{00000000-0005-0000-0000-0000BFA40000}"/>
    <cellStyle name="Heading 2 2 3 3 2 4 7" xfId="42581" xr:uid="{00000000-0005-0000-0000-0000C0A40000}"/>
    <cellStyle name="Heading 2 2 3 3 2 4 8" xfId="42582" xr:uid="{00000000-0005-0000-0000-0000C1A40000}"/>
    <cellStyle name="Heading 2 2 3 3 2 4 9" xfId="42583" xr:uid="{00000000-0005-0000-0000-0000C2A40000}"/>
    <cellStyle name="Heading 2 2 3 3 2 5" xfId="42584" xr:uid="{00000000-0005-0000-0000-0000C3A40000}"/>
    <cellStyle name="Heading 2 2 3 3 2 5 2" xfId="42585" xr:uid="{00000000-0005-0000-0000-0000C4A40000}"/>
    <cellStyle name="Heading 2 2 3 3 2 5 2 2" xfId="42586" xr:uid="{00000000-0005-0000-0000-0000C5A40000}"/>
    <cellStyle name="Heading 2 2 3 3 2 5 2 2 2" xfId="42587" xr:uid="{00000000-0005-0000-0000-0000C6A40000}"/>
    <cellStyle name="Heading 2 2 3 3 2 5 2 2 2 2" xfId="42588" xr:uid="{00000000-0005-0000-0000-0000C7A40000}"/>
    <cellStyle name="Heading 2 2 3 3 2 5 2 2 2 2 2" xfId="42589" xr:uid="{00000000-0005-0000-0000-0000C8A40000}"/>
    <cellStyle name="Heading 2 2 3 3 2 5 2 2 2 2 3" xfId="42590" xr:uid="{00000000-0005-0000-0000-0000C9A40000}"/>
    <cellStyle name="Heading 2 2 3 3 2 5 2 2 2 2 3 2" xfId="42591" xr:uid="{00000000-0005-0000-0000-0000CAA40000}"/>
    <cellStyle name="Heading 2 2 3 3 2 5 2 2 2 2 4" xfId="42592" xr:uid="{00000000-0005-0000-0000-0000CBA40000}"/>
    <cellStyle name="Heading 2 2 3 3 2 5 2 2 2 3" xfId="42593" xr:uid="{00000000-0005-0000-0000-0000CCA40000}"/>
    <cellStyle name="Heading 2 2 3 3 2 5 2 2 2 3 2" xfId="42594" xr:uid="{00000000-0005-0000-0000-0000CDA40000}"/>
    <cellStyle name="Heading 2 2 3 3 2 5 2 2 2 3 2 2" xfId="42595" xr:uid="{00000000-0005-0000-0000-0000CEA40000}"/>
    <cellStyle name="Heading 2 2 3 3 2 5 2 2 2 4" xfId="42596" xr:uid="{00000000-0005-0000-0000-0000CFA40000}"/>
    <cellStyle name="Heading 2 2 3 3 2 5 2 2 2 5" xfId="42597" xr:uid="{00000000-0005-0000-0000-0000D0A40000}"/>
    <cellStyle name="Heading 2 2 3 3 2 5 2 2 2 6" xfId="42598" xr:uid="{00000000-0005-0000-0000-0000D1A40000}"/>
    <cellStyle name="Heading 2 2 3 3 2 5 2 2 2 7" xfId="42599" xr:uid="{00000000-0005-0000-0000-0000D2A40000}"/>
    <cellStyle name="Heading 2 2 3 3 2 5 2 2 3" xfId="42600" xr:uid="{00000000-0005-0000-0000-0000D3A40000}"/>
    <cellStyle name="Heading 2 2 3 3 2 5 2 2 3 2" xfId="42601" xr:uid="{00000000-0005-0000-0000-0000D4A40000}"/>
    <cellStyle name="Heading 2 2 3 3 2 5 2 2 3 3" xfId="42602" xr:uid="{00000000-0005-0000-0000-0000D5A40000}"/>
    <cellStyle name="Heading 2 2 3 3 2 5 2 2 3 3 2" xfId="42603" xr:uid="{00000000-0005-0000-0000-0000D6A40000}"/>
    <cellStyle name="Heading 2 2 3 3 2 5 2 2 3 4" xfId="42604" xr:uid="{00000000-0005-0000-0000-0000D7A40000}"/>
    <cellStyle name="Heading 2 2 3 3 2 5 2 2 4" xfId="42605" xr:uid="{00000000-0005-0000-0000-0000D8A40000}"/>
    <cellStyle name="Heading 2 2 3 3 2 5 2 2 4 2" xfId="42606" xr:uid="{00000000-0005-0000-0000-0000D9A40000}"/>
    <cellStyle name="Heading 2 2 3 3 2 5 2 2 4 2 2" xfId="42607" xr:uid="{00000000-0005-0000-0000-0000DAA40000}"/>
    <cellStyle name="Heading 2 2 3 3 2 5 2 2 5" xfId="42608" xr:uid="{00000000-0005-0000-0000-0000DBA40000}"/>
    <cellStyle name="Heading 2 2 3 3 2 5 2 2 6" xfId="42609" xr:uid="{00000000-0005-0000-0000-0000DCA40000}"/>
    <cellStyle name="Heading 2 2 3 3 2 5 2 2 7" xfId="42610" xr:uid="{00000000-0005-0000-0000-0000DDA40000}"/>
    <cellStyle name="Heading 2 2 3 3 2 5 2 2 8" xfId="42611" xr:uid="{00000000-0005-0000-0000-0000DEA40000}"/>
    <cellStyle name="Heading 2 2 3 3 2 5 2 3" xfId="42612" xr:uid="{00000000-0005-0000-0000-0000DFA40000}"/>
    <cellStyle name="Heading 2 2 3 3 2 5 2 3 2" xfId="42613" xr:uid="{00000000-0005-0000-0000-0000E0A40000}"/>
    <cellStyle name="Heading 2 2 3 3 2 5 2 3 2 2" xfId="42614" xr:uid="{00000000-0005-0000-0000-0000E1A40000}"/>
    <cellStyle name="Heading 2 2 3 3 2 5 2 3 2 3" xfId="42615" xr:uid="{00000000-0005-0000-0000-0000E2A40000}"/>
    <cellStyle name="Heading 2 2 3 3 2 5 2 3 2 3 2" xfId="42616" xr:uid="{00000000-0005-0000-0000-0000E3A40000}"/>
    <cellStyle name="Heading 2 2 3 3 2 5 2 3 2 4" xfId="42617" xr:uid="{00000000-0005-0000-0000-0000E4A40000}"/>
    <cellStyle name="Heading 2 2 3 3 2 5 2 3 3" xfId="42618" xr:uid="{00000000-0005-0000-0000-0000E5A40000}"/>
    <cellStyle name="Heading 2 2 3 3 2 5 2 3 3 2" xfId="42619" xr:uid="{00000000-0005-0000-0000-0000E6A40000}"/>
    <cellStyle name="Heading 2 2 3 3 2 5 2 3 3 2 2" xfId="42620" xr:uid="{00000000-0005-0000-0000-0000E7A40000}"/>
    <cellStyle name="Heading 2 2 3 3 2 5 2 3 4" xfId="42621" xr:uid="{00000000-0005-0000-0000-0000E8A40000}"/>
    <cellStyle name="Heading 2 2 3 3 2 5 2 3 5" xfId="42622" xr:uid="{00000000-0005-0000-0000-0000E9A40000}"/>
    <cellStyle name="Heading 2 2 3 3 2 5 2 3 6" xfId="42623" xr:uid="{00000000-0005-0000-0000-0000EAA40000}"/>
    <cellStyle name="Heading 2 2 3 3 2 5 2 3 7" xfId="42624" xr:uid="{00000000-0005-0000-0000-0000EBA40000}"/>
    <cellStyle name="Heading 2 2 3 3 2 5 2 4" xfId="42625" xr:uid="{00000000-0005-0000-0000-0000ECA40000}"/>
    <cellStyle name="Heading 2 2 3 3 2 5 2 4 2" xfId="42626" xr:uid="{00000000-0005-0000-0000-0000EDA40000}"/>
    <cellStyle name="Heading 2 2 3 3 2 5 2 4 3" xfId="42627" xr:uid="{00000000-0005-0000-0000-0000EEA40000}"/>
    <cellStyle name="Heading 2 2 3 3 2 5 2 4 3 2" xfId="42628" xr:uid="{00000000-0005-0000-0000-0000EFA40000}"/>
    <cellStyle name="Heading 2 2 3 3 2 5 2 5" xfId="42629" xr:uid="{00000000-0005-0000-0000-0000F0A40000}"/>
    <cellStyle name="Heading 2 2 3 3 2 5 3" xfId="42630" xr:uid="{00000000-0005-0000-0000-0000F1A40000}"/>
    <cellStyle name="Heading 2 2 3 3 2 5 3 2" xfId="42631" xr:uid="{00000000-0005-0000-0000-0000F2A40000}"/>
    <cellStyle name="Heading 2 2 3 3 2 5 3 2 2" xfId="42632" xr:uid="{00000000-0005-0000-0000-0000F3A40000}"/>
    <cellStyle name="Heading 2 2 3 3 2 5 3 2 2 2" xfId="42633" xr:uid="{00000000-0005-0000-0000-0000F4A40000}"/>
    <cellStyle name="Heading 2 2 3 3 2 5 3 2 2 3" xfId="42634" xr:uid="{00000000-0005-0000-0000-0000F5A40000}"/>
    <cellStyle name="Heading 2 2 3 3 2 5 3 2 2 3 2" xfId="42635" xr:uid="{00000000-0005-0000-0000-0000F6A40000}"/>
    <cellStyle name="Heading 2 2 3 3 2 5 3 2 2 4" xfId="42636" xr:uid="{00000000-0005-0000-0000-0000F7A40000}"/>
    <cellStyle name="Heading 2 2 3 3 2 5 3 2 3" xfId="42637" xr:uid="{00000000-0005-0000-0000-0000F8A40000}"/>
    <cellStyle name="Heading 2 2 3 3 2 5 3 2 3 2" xfId="42638" xr:uid="{00000000-0005-0000-0000-0000F9A40000}"/>
    <cellStyle name="Heading 2 2 3 3 2 5 3 2 3 2 2" xfId="42639" xr:uid="{00000000-0005-0000-0000-0000FAA40000}"/>
    <cellStyle name="Heading 2 2 3 3 2 5 3 2 4" xfId="42640" xr:uid="{00000000-0005-0000-0000-0000FBA40000}"/>
    <cellStyle name="Heading 2 2 3 3 2 5 3 2 5" xfId="42641" xr:uid="{00000000-0005-0000-0000-0000FCA40000}"/>
    <cellStyle name="Heading 2 2 3 3 2 5 3 2 6" xfId="42642" xr:uid="{00000000-0005-0000-0000-0000FDA40000}"/>
    <cellStyle name="Heading 2 2 3 3 2 5 3 2 7" xfId="42643" xr:uid="{00000000-0005-0000-0000-0000FEA40000}"/>
    <cellStyle name="Heading 2 2 3 3 2 5 3 3" xfId="42644" xr:uid="{00000000-0005-0000-0000-0000FFA40000}"/>
    <cellStyle name="Heading 2 2 3 3 2 5 3 3 2" xfId="42645" xr:uid="{00000000-0005-0000-0000-000000A50000}"/>
    <cellStyle name="Heading 2 2 3 3 2 5 3 3 3" xfId="42646" xr:uid="{00000000-0005-0000-0000-000001A50000}"/>
    <cellStyle name="Heading 2 2 3 3 2 5 3 3 3 2" xfId="42647" xr:uid="{00000000-0005-0000-0000-000002A50000}"/>
    <cellStyle name="Heading 2 2 3 3 2 5 3 3 4" xfId="42648" xr:uid="{00000000-0005-0000-0000-000003A50000}"/>
    <cellStyle name="Heading 2 2 3 3 2 5 3 4" xfId="42649" xr:uid="{00000000-0005-0000-0000-000004A50000}"/>
    <cellStyle name="Heading 2 2 3 3 2 5 3 4 2" xfId="42650" xr:uid="{00000000-0005-0000-0000-000005A50000}"/>
    <cellStyle name="Heading 2 2 3 3 2 5 3 4 2 2" xfId="42651" xr:uid="{00000000-0005-0000-0000-000006A50000}"/>
    <cellStyle name="Heading 2 2 3 3 2 5 3 5" xfId="42652" xr:uid="{00000000-0005-0000-0000-000007A50000}"/>
    <cellStyle name="Heading 2 2 3 3 2 5 3 6" xfId="42653" xr:uid="{00000000-0005-0000-0000-000008A50000}"/>
    <cellStyle name="Heading 2 2 3 3 2 5 3 7" xfId="42654" xr:uid="{00000000-0005-0000-0000-000009A50000}"/>
    <cellStyle name="Heading 2 2 3 3 2 5 3 8" xfId="42655" xr:uid="{00000000-0005-0000-0000-00000AA50000}"/>
    <cellStyle name="Heading 2 2 3 3 2 5 4" xfId="42656" xr:uid="{00000000-0005-0000-0000-00000BA50000}"/>
    <cellStyle name="Heading 2 2 3 3 2 5 4 2" xfId="42657" xr:uid="{00000000-0005-0000-0000-00000CA50000}"/>
    <cellStyle name="Heading 2 2 3 3 2 5 4 2 2" xfId="42658" xr:uid="{00000000-0005-0000-0000-00000DA50000}"/>
    <cellStyle name="Heading 2 2 3 3 2 5 4 2 3" xfId="42659" xr:uid="{00000000-0005-0000-0000-00000EA50000}"/>
    <cellStyle name="Heading 2 2 3 3 2 5 4 2 3 2" xfId="42660" xr:uid="{00000000-0005-0000-0000-00000FA50000}"/>
    <cellStyle name="Heading 2 2 3 3 2 5 4 2 4" xfId="42661" xr:uid="{00000000-0005-0000-0000-000010A50000}"/>
    <cellStyle name="Heading 2 2 3 3 2 5 4 3" xfId="42662" xr:uid="{00000000-0005-0000-0000-000011A50000}"/>
    <cellStyle name="Heading 2 2 3 3 2 5 4 3 2" xfId="42663" xr:uid="{00000000-0005-0000-0000-000012A50000}"/>
    <cellStyle name="Heading 2 2 3 3 2 5 4 3 2 2" xfId="42664" xr:uid="{00000000-0005-0000-0000-000013A50000}"/>
    <cellStyle name="Heading 2 2 3 3 2 5 4 4" xfId="42665" xr:uid="{00000000-0005-0000-0000-000014A50000}"/>
    <cellStyle name="Heading 2 2 3 3 2 5 4 5" xfId="42666" xr:uid="{00000000-0005-0000-0000-000015A50000}"/>
    <cellStyle name="Heading 2 2 3 3 2 5 4 6" xfId="42667" xr:uid="{00000000-0005-0000-0000-000016A50000}"/>
    <cellStyle name="Heading 2 2 3 3 2 5 4 7" xfId="42668" xr:uid="{00000000-0005-0000-0000-000017A50000}"/>
    <cellStyle name="Heading 2 2 3 3 2 5 5" xfId="42669" xr:uid="{00000000-0005-0000-0000-000018A50000}"/>
    <cellStyle name="Heading 2 2 3 3 2 5 5 2" xfId="42670" xr:uid="{00000000-0005-0000-0000-000019A50000}"/>
    <cellStyle name="Heading 2 2 3 3 2 5 5 3" xfId="42671" xr:uid="{00000000-0005-0000-0000-00001AA50000}"/>
    <cellStyle name="Heading 2 2 3 3 2 5 5 3 2" xfId="42672" xr:uid="{00000000-0005-0000-0000-00001BA50000}"/>
    <cellStyle name="Heading 2 2 3 3 2 5 6" xfId="42673" xr:uid="{00000000-0005-0000-0000-00001CA50000}"/>
    <cellStyle name="Heading 2 2 3 3 2 5 7" xfId="42674" xr:uid="{00000000-0005-0000-0000-00001DA50000}"/>
    <cellStyle name="Heading 2 2 3 3 2 5 8" xfId="42675" xr:uid="{00000000-0005-0000-0000-00001EA50000}"/>
    <cellStyle name="Heading 2 2 3 3 2 5 9" xfId="42676" xr:uid="{00000000-0005-0000-0000-00001FA50000}"/>
    <cellStyle name="Heading 2 2 3 3 2 6" xfId="42677" xr:uid="{00000000-0005-0000-0000-000020A50000}"/>
    <cellStyle name="Heading 2 2 3 3 2 6 2" xfId="42678" xr:uid="{00000000-0005-0000-0000-000021A50000}"/>
    <cellStyle name="Heading 2 2 3 3 2 6 2 2" xfId="42679" xr:uid="{00000000-0005-0000-0000-000022A50000}"/>
    <cellStyle name="Heading 2 2 3 3 2 6 2 2 2" xfId="42680" xr:uid="{00000000-0005-0000-0000-000023A50000}"/>
    <cellStyle name="Heading 2 2 3 3 2 6 2 2 3" xfId="42681" xr:uid="{00000000-0005-0000-0000-000024A50000}"/>
    <cellStyle name="Heading 2 2 3 3 2 6 2 2 3 2" xfId="42682" xr:uid="{00000000-0005-0000-0000-000025A50000}"/>
    <cellStyle name="Heading 2 2 3 3 2 6 2 2 4" xfId="42683" xr:uid="{00000000-0005-0000-0000-000026A50000}"/>
    <cellStyle name="Heading 2 2 3 3 2 6 2 3" xfId="42684" xr:uid="{00000000-0005-0000-0000-000027A50000}"/>
    <cellStyle name="Heading 2 2 3 3 2 6 2 3 2" xfId="42685" xr:uid="{00000000-0005-0000-0000-000028A50000}"/>
    <cellStyle name="Heading 2 2 3 3 2 6 2 3 2 2" xfId="42686" xr:uid="{00000000-0005-0000-0000-000029A50000}"/>
    <cellStyle name="Heading 2 2 3 3 2 6 2 4" xfId="42687" xr:uid="{00000000-0005-0000-0000-00002AA50000}"/>
    <cellStyle name="Heading 2 2 3 3 2 6 2 5" xfId="42688" xr:uid="{00000000-0005-0000-0000-00002BA50000}"/>
    <cellStyle name="Heading 2 2 3 3 2 6 2 6" xfId="42689" xr:uid="{00000000-0005-0000-0000-00002CA50000}"/>
    <cellStyle name="Heading 2 2 3 3 2 6 2 7" xfId="42690" xr:uid="{00000000-0005-0000-0000-00002DA50000}"/>
    <cellStyle name="Heading 2 2 3 3 2 6 3" xfId="42691" xr:uid="{00000000-0005-0000-0000-00002EA50000}"/>
    <cellStyle name="Heading 2 2 3 3 2 6 3 2" xfId="42692" xr:uid="{00000000-0005-0000-0000-00002FA50000}"/>
    <cellStyle name="Heading 2 2 3 3 2 6 3 3" xfId="42693" xr:uid="{00000000-0005-0000-0000-000030A50000}"/>
    <cellStyle name="Heading 2 2 3 3 2 6 3 3 2" xfId="42694" xr:uid="{00000000-0005-0000-0000-000031A50000}"/>
    <cellStyle name="Heading 2 2 3 3 2 6 3 4" xfId="42695" xr:uid="{00000000-0005-0000-0000-000032A50000}"/>
    <cellStyle name="Heading 2 2 3 3 2 6 4" xfId="42696" xr:uid="{00000000-0005-0000-0000-000033A50000}"/>
    <cellStyle name="Heading 2 2 3 3 2 6 4 2" xfId="42697" xr:uid="{00000000-0005-0000-0000-000034A50000}"/>
    <cellStyle name="Heading 2 2 3 3 2 6 4 2 2" xfId="42698" xr:uid="{00000000-0005-0000-0000-000035A50000}"/>
    <cellStyle name="Heading 2 2 3 3 2 6 5" xfId="42699" xr:uid="{00000000-0005-0000-0000-000036A50000}"/>
    <cellStyle name="Heading 2 2 3 3 2 6 6" xfId="42700" xr:uid="{00000000-0005-0000-0000-000037A50000}"/>
    <cellStyle name="Heading 2 2 3 3 2 6 7" xfId="42701" xr:uid="{00000000-0005-0000-0000-000038A50000}"/>
    <cellStyle name="Heading 2 2 3 3 2 6 8" xfId="42702" xr:uid="{00000000-0005-0000-0000-000039A50000}"/>
    <cellStyle name="Heading 2 2 3 3 2 7" xfId="42703" xr:uid="{00000000-0005-0000-0000-00003AA50000}"/>
    <cellStyle name="Heading 2 2 3 3 2 7 2" xfId="42704" xr:uid="{00000000-0005-0000-0000-00003BA50000}"/>
    <cellStyle name="Heading 2 2 3 3 2 7 2 2" xfId="42705" xr:uid="{00000000-0005-0000-0000-00003CA50000}"/>
    <cellStyle name="Heading 2 2 3 3 2 7 2 3" xfId="42706" xr:uid="{00000000-0005-0000-0000-00003DA50000}"/>
    <cellStyle name="Heading 2 2 3 3 2 7 2 3 2" xfId="42707" xr:uid="{00000000-0005-0000-0000-00003EA50000}"/>
    <cellStyle name="Heading 2 2 3 3 2 7 2 4" xfId="42708" xr:uid="{00000000-0005-0000-0000-00003FA50000}"/>
    <cellStyle name="Heading 2 2 3 3 2 7 3" xfId="42709" xr:uid="{00000000-0005-0000-0000-000040A50000}"/>
    <cellStyle name="Heading 2 2 3 3 2 7 3 2" xfId="42710" xr:uid="{00000000-0005-0000-0000-000041A50000}"/>
    <cellStyle name="Heading 2 2 3 3 2 7 3 2 2" xfId="42711" xr:uid="{00000000-0005-0000-0000-000042A50000}"/>
    <cellStyle name="Heading 2 2 3 3 2 7 4" xfId="42712" xr:uid="{00000000-0005-0000-0000-000043A50000}"/>
    <cellStyle name="Heading 2 2 3 3 2 7 5" xfId="42713" xr:uid="{00000000-0005-0000-0000-000044A50000}"/>
    <cellStyle name="Heading 2 2 3 3 2 7 6" xfId="42714" xr:uid="{00000000-0005-0000-0000-000045A50000}"/>
    <cellStyle name="Heading 2 2 3 3 2 7 7" xfId="42715" xr:uid="{00000000-0005-0000-0000-000046A50000}"/>
    <cellStyle name="Heading 2 2 3 3 2 8" xfId="42716" xr:uid="{00000000-0005-0000-0000-000047A50000}"/>
    <cellStyle name="Heading 2 2 3 3 2 8 2" xfId="42717" xr:uid="{00000000-0005-0000-0000-000048A50000}"/>
    <cellStyle name="Heading 2 2 3 3 2 8 3" xfId="42718" xr:uid="{00000000-0005-0000-0000-000049A50000}"/>
    <cellStyle name="Heading 2 2 3 3 2 8 3 2" xfId="42719" xr:uid="{00000000-0005-0000-0000-00004AA50000}"/>
    <cellStyle name="Heading 2 2 3 3 2 9" xfId="42720" xr:uid="{00000000-0005-0000-0000-00004BA50000}"/>
    <cellStyle name="Heading 2 2 3 3 3" xfId="223" xr:uid="{00000000-0005-0000-0000-00004CA50000}"/>
    <cellStyle name="Heading 2 2 3 3 3 10" xfId="42721" xr:uid="{00000000-0005-0000-0000-00004DA50000}"/>
    <cellStyle name="Heading 2 2 3 3 3 11" xfId="42722" xr:uid="{00000000-0005-0000-0000-00004EA50000}"/>
    <cellStyle name="Heading 2 2 3 3 3 2" xfId="42723" xr:uid="{00000000-0005-0000-0000-00004FA50000}"/>
    <cellStyle name="Heading 2 2 3 3 3 2 2" xfId="42724" xr:uid="{00000000-0005-0000-0000-000050A50000}"/>
    <cellStyle name="Heading 2 2 3 3 3 2 2 2" xfId="42725" xr:uid="{00000000-0005-0000-0000-000051A50000}"/>
    <cellStyle name="Heading 2 2 3 3 3 2 2 2 2" xfId="42726" xr:uid="{00000000-0005-0000-0000-000052A50000}"/>
    <cellStyle name="Heading 2 2 3 3 3 2 2 2 2 2" xfId="42727" xr:uid="{00000000-0005-0000-0000-000053A50000}"/>
    <cellStyle name="Heading 2 2 3 3 3 2 2 2 2 2 2" xfId="42728" xr:uid="{00000000-0005-0000-0000-000054A50000}"/>
    <cellStyle name="Heading 2 2 3 3 3 2 2 2 2 2 3" xfId="42729" xr:uid="{00000000-0005-0000-0000-000055A50000}"/>
    <cellStyle name="Heading 2 2 3 3 3 2 2 2 2 2 3 2" xfId="42730" xr:uid="{00000000-0005-0000-0000-000056A50000}"/>
    <cellStyle name="Heading 2 2 3 3 3 2 2 2 2 2 4" xfId="42731" xr:uid="{00000000-0005-0000-0000-000057A50000}"/>
    <cellStyle name="Heading 2 2 3 3 3 2 2 2 2 3" xfId="42732" xr:uid="{00000000-0005-0000-0000-000058A50000}"/>
    <cellStyle name="Heading 2 2 3 3 3 2 2 2 2 3 2" xfId="42733" xr:uid="{00000000-0005-0000-0000-000059A50000}"/>
    <cellStyle name="Heading 2 2 3 3 3 2 2 2 2 3 2 2" xfId="42734" xr:uid="{00000000-0005-0000-0000-00005AA50000}"/>
    <cellStyle name="Heading 2 2 3 3 3 2 2 2 2 4" xfId="42735" xr:uid="{00000000-0005-0000-0000-00005BA50000}"/>
    <cellStyle name="Heading 2 2 3 3 3 2 2 2 2 5" xfId="42736" xr:uid="{00000000-0005-0000-0000-00005CA50000}"/>
    <cellStyle name="Heading 2 2 3 3 3 2 2 2 2 6" xfId="42737" xr:uid="{00000000-0005-0000-0000-00005DA50000}"/>
    <cellStyle name="Heading 2 2 3 3 3 2 2 2 2 7" xfId="42738" xr:uid="{00000000-0005-0000-0000-00005EA50000}"/>
    <cellStyle name="Heading 2 2 3 3 3 2 2 2 3" xfId="42739" xr:uid="{00000000-0005-0000-0000-00005FA50000}"/>
    <cellStyle name="Heading 2 2 3 3 3 2 2 2 3 2" xfId="42740" xr:uid="{00000000-0005-0000-0000-000060A50000}"/>
    <cellStyle name="Heading 2 2 3 3 3 2 2 2 3 3" xfId="42741" xr:uid="{00000000-0005-0000-0000-000061A50000}"/>
    <cellStyle name="Heading 2 2 3 3 3 2 2 2 3 3 2" xfId="42742" xr:uid="{00000000-0005-0000-0000-000062A50000}"/>
    <cellStyle name="Heading 2 2 3 3 3 2 2 2 3 4" xfId="42743" xr:uid="{00000000-0005-0000-0000-000063A50000}"/>
    <cellStyle name="Heading 2 2 3 3 3 2 2 2 4" xfId="42744" xr:uid="{00000000-0005-0000-0000-000064A50000}"/>
    <cellStyle name="Heading 2 2 3 3 3 2 2 2 4 2" xfId="42745" xr:uid="{00000000-0005-0000-0000-000065A50000}"/>
    <cellStyle name="Heading 2 2 3 3 3 2 2 2 4 2 2" xfId="42746" xr:uid="{00000000-0005-0000-0000-000066A50000}"/>
    <cellStyle name="Heading 2 2 3 3 3 2 2 2 5" xfId="42747" xr:uid="{00000000-0005-0000-0000-000067A50000}"/>
    <cellStyle name="Heading 2 2 3 3 3 2 2 2 6" xfId="42748" xr:uid="{00000000-0005-0000-0000-000068A50000}"/>
    <cellStyle name="Heading 2 2 3 3 3 2 2 2 7" xfId="42749" xr:uid="{00000000-0005-0000-0000-000069A50000}"/>
    <cellStyle name="Heading 2 2 3 3 3 2 2 2 8" xfId="42750" xr:uid="{00000000-0005-0000-0000-00006AA50000}"/>
    <cellStyle name="Heading 2 2 3 3 3 2 2 3" xfId="42751" xr:uid="{00000000-0005-0000-0000-00006BA50000}"/>
    <cellStyle name="Heading 2 2 3 3 3 2 2 3 2" xfId="42752" xr:uid="{00000000-0005-0000-0000-00006CA50000}"/>
    <cellStyle name="Heading 2 2 3 3 3 2 2 3 2 2" xfId="42753" xr:uid="{00000000-0005-0000-0000-00006DA50000}"/>
    <cellStyle name="Heading 2 2 3 3 3 2 2 3 2 3" xfId="42754" xr:uid="{00000000-0005-0000-0000-00006EA50000}"/>
    <cellStyle name="Heading 2 2 3 3 3 2 2 3 2 3 2" xfId="42755" xr:uid="{00000000-0005-0000-0000-00006FA50000}"/>
    <cellStyle name="Heading 2 2 3 3 3 2 2 3 2 4" xfId="42756" xr:uid="{00000000-0005-0000-0000-000070A50000}"/>
    <cellStyle name="Heading 2 2 3 3 3 2 2 3 3" xfId="42757" xr:uid="{00000000-0005-0000-0000-000071A50000}"/>
    <cellStyle name="Heading 2 2 3 3 3 2 2 3 3 2" xfId="42758" xr:uid="{00000000-0005-0000-0000-000072A50000}"/>
    <cellStyle name="Heading 2 2 3 3 3 2 2 3 3 2 2" xfId="42759" xr:uid="{00000000-0005-0000-0000-000073A50000}"/>
    <cellStyle name="Heading 2 2 3 3 3 2 2 3 4" xfId="42760" xr:uid="{00000000-0005-0000-0000-000074A50000}"/>
    <cellStyle name="Heading 2 2 3 3 3 2 2 3 5" xfId="42761" xr:uid="{00000000-0005-0000-0000-000075A50000}"/>
    <cellStyle name="Heading 2 2 3 3 3 2 2 3 6" xfId="42762" xr:uid="{00000000-0005-0000-0000-000076A50000}"/>
    <cellStyle name="Heading 2 2 3 3 3 2 2 3 7" xfId="42763" xr:uid="{00000000-0005-0000-0000-000077A50000}"/>
    <cellStyle name="Heading 2 2 3 3 3 2 2 4" xfId="42764" xr:uid="{00000000-0005-0000-0000-000078A50000}"/>
    <cellStyle name="Heading 2 2 3 3 3 2 2 4 2" xfId="42765" xr:uid="{00000000-0005-0000-0000-000079A50000}"/>
    <cellStyle name="Heading 2 2 3 3 3 2 2 4 3" xfId="42766" xr:uid="{00000000-0005-0000-0000-00007AA50000}"/>
    <cellStyle name="Heading 2 2 3 3 3 2 2 4 3 2" xfId="42767" xr:uid="{00000000-0005-0000-0000-00007BA50000}"/>
    <cellStyle name="Heading 2 2 3 3 3 2 2 5" xfId="42768" xr:uid="{00000000-0005-0000-0000-00007CA50000}"/>
    <cellStyle name="Heading 2 2 3 3 3 2 3" xfId="42769" xr:uid="{00000000-0005-0000-0000-00007DA50000}"/>
    <cellStyle name="Heading 2 2 3 3 3 2 3 2" xfId="42770" xr:uid="{00000000-0005-0000-0000-00007EA50000}"/>
    <cellStyle name="Heading 2 2 3 3 3 2 3 2 2" xfId="42771" xr:uid="{00000000-0005-0000-0000-00007FA50000}"/>
    <cellStyle name="Heading 2 2 3 3 3 2 3 2 2 2" xfId="42772" xr:uid="{00000000-0005-0000-0000-000080A50000}"/>
    <cellStyle name="Heading 2 2 3 3 3 2 3 2 2 3" xfId="42773" xr:uid="{00000000-0005-0000-0000-000081A50000}"/>
    <cellStyle name="Heading 2 2 3 3 3 2 3 2 2 3 2" xfId="42774" xr:uid="{00000000-0005-0000-0000-000082A50000}"/>
    <cellStyle name="Heading 2 2 3 3 3 2 3 2 2 4" xfId="42775" xr:uid="{00000000-0005-0000-0000-000083A50000}"/>
    <cellStyle name="Heading 2 2 3 3 3 2 3 2 3" xfId="42776" xr:uid="{00000000-0005-0000-0000-000084A50000}"/>
    <cellStyle name="Heading 2 2 3 3 3 2 3 2 3 2" xfId="42777" xr:uid="{00000000-0005-0000-0000-000085A50000}"/>
    <cellStyle name="Heading 2 2 3 3 3 2 3 2 3 2 2" xfId="42778" xr:uid="{00000000-0005-0000-0000-000086A50000}"/>
    <cellStyle name="Heading 2 2 3 3 3 2 3 2 4" xfId="42779" xr:uid="{00000000-0005-0000-0000-000087A50000}"/>
    <cellStyle name="Heading 2 2 3 3 3 2 3 2 5" xfId="42780" xr:uid="{00000000-0005-0000-0000-000088A50000}"/>
    <cellStyle name="Heading 2 2 3 3 3 2 3 2 6" xfId="42781" xr:uid="{00000000-0005-0000-0000-000089A50000}"/>
    <cellStyle name="Heading 2 2 3 3 3 2 3 2 7" xfId="42782" xr:uid="{00000000-0005-0000-0000-00008AA50000}"/>
    <cellStyle name="Heading 2 2 3 3 3 2 3 3" xfId="42783" xr:uid="{00000000-0005-0000-0000-00008BA50000}"/>
    <cellStyle name="Heading 2 2 3 3 3 2 3 3 2" xfId="42784" xr:uid="{00000000-0005-0000-0000-00008CA50000}"/>
    <cellStyle name="Heading 2 2 3 3 3 2 3 3 3" xfId="42785" xr:uid="{00000000-0005-0000-0000-00008DA50000}"/>
    <cellStyle name="Heading 2 2 3 3 3 2 3 3 3 2" xfId="42786" xr:uid="{00000000-0005-0000-0000-00008EA50000}"/>
    <cellStyle name="Heading 2 2 3 3 3 2 3 3 4" xfId="42787" xr:uid="{00000000-0005-0000-0000-00008FA50000}"/>
    <cellStyle name="Heading 2 2 3 3 3 2 3 4" xfId="42788" xr:uid="{00000000-0005-0000-0000-000090A50000}"/>
    <cellStyle name="Heading 2 2 3 3 3 2 3 4 2" xfId="42789" xr:uid="{00000000-0005-0000-0000-000091A50000}"/>
    <cellStyle name="Heading 2 2 3 3 3 2 3 4 2 2" xfId="42790" xr:uid="{00000000-0005-0000-0000-000092A50000}"/>
    <cellStyle name="Heading 2 2 3 3 3 2 3 5" xfId="42791" xr:uid="{00000000-0005-0000-0000-000093A50000}"/>
    <cellStyle name="Heading 2 2 3 3 3 2 3 6" xfId="42792" xr:uid="{00000000-0005-0000-0000-000094A50000}"/>
    <cellStyle name="Heading 2 2 3 3 3 2 3 7" xfId="42793" xr:uid="{00000000-0005-0000-0000-000095A50000}"/>
    <cellStyle name="Heading 2 2 3 3 3 2 3 8" xfId="42794" xr:uid="{00000000-0005-0000-0000-000096A50000}"/>
    <cellStyle name="Heading 2 2 3 3 3 2 4" xfId="42795" xr:uid="{00000000-0005-0000-0000-000097A50000}"/>
    <cellStyle name="Heading 2 2 3 3 3 2 4 2" xfId="42796" xr:uid="{00000000-0005-0000-0000-000098A50000}"/>
    <cellStyle name="Heading 2 2 3 3 3 2 4 2 2" xfId="42797" xr:uid="{00000000-0005-0000-0000-000099A50000}"/>
    <cellStyle name="Heading 2 2 3 3 3 2 4 2 3" xfId="42798" xr:uid="{00000000-0005-0000-0000-00009AA50000}"/>
    <cellStyle name="Heading 2 2 3 3 3 2 4 2 3 2" xfId="42799" xr:uid="{00000000-0005-0000-0000-00009BA50000}"/>
    <cellStyle name="Heading 2 2 3 3 3 2 4 2 4" xfId="42800" xr:uid="{00000000-0005-0000-0000-00009CA50000}"/>
    <cellStyle name="Heading 2 2 3 3 3 2 4 3" xfId="42801" xr:uid="{00000000-0005-0000-0000-00009DA50000}"/>
    <cellStyle name="Heading 2 2 3 3 3 2 4 3 2" xfId="42802" xr:uid="{00000000-0005-0000-0000-00009EA50000}"/>
    <cellStyle name="Heading 2 2 3 3 3 2 4 3 2 2" xfId="42803" xr:uid="{00000000-0005-0000-0000-00009FA50000}"/>
    <cellStyle name="Heading 2 2 3 3 3 2 4 4" xfId="42804" xr:uid="{00000000-0005-0000-0000-0000A0A50000}"/>
    <cellStyle name="Heading 2 2 3 3 3 2 4 5" xfId="42805" xr:uid="{00000000-0005-0000-0000-0000A1A50000}"/>
    <cellStyle name="Heading 2 2 3 3 3 2 4 6" xfId="42806" xr:uid="{00000000-0005-0000-0000-0000A2A50000}"/>
    <cellStyle name="Heading 2 2 3 3 3 2 4 7" xfId="42807" xr:uid="{00000000-0005-0000-0000-0000A3A50000}"/>
    <cellStyle name="Heading 2 2 3 3 3 2 5" xfId="42808" xr:uid="{00000000-0005-0000-0000-0000A4A50000}"/>
    <cellStyle name="Heading 2 2 3 3 3 2 5 2" xfId="42809" xr:uid="{00000000-0005-0000-0000-0000A5A50000}"/>
    <cellStyle name="Heading 2 2 3 3 3 2 5 3" xfId="42810" xr:uid="{00000000-0005-0000-0000-0000A6A50000}"/>
    <cellStyle name="Heading 2 2 3 3 3 2 5 3 2" xfId="42811" xr:uid="{00000000-0005-0000-0000-0000A7A50000}"/>
    <cellStyle name="Heading 2 2 3 3 3 2 6" xfId="42812" xr:uid="{00000000-0005-0000-0000-0000A8A50000}"/>
    <cellStyle name="Heading 2 2 3 3 3 2 7" xfId="42813" xr:uid="{00000000-0005-0000-0000-0000A9A50000}"/>
    <cellStyle name="Heading 2 2 3 3 3 2 8" xfId="42814" xr:uid="{00000000-0005-0000-0000-0000AAA50000}"/>
    <cellStyle name="Heading 2 2 3 3 3 2 9" xfId="42815" xr:uid="{00000000-0005-0000-0000-0000ABA50000}"/>
    <cellStyle name="Heading 2 2 3 3 3 3" xfId="42816" xr:uid="{00000000-0005-0000-0000-0000ACA50000}"/>
    <cellStyle name="Heading 2 2 3 3 3 3 2" xfId="42817" xr:uid="{00000000-0005-0000-0000-0000ADA50000}"/>
    <cellStyle name="Heading 2 2 3 3 3 3 2 2" xfId="42818" xr:uid="{00000000-0005-0000-0000-0000AEA50000}"/>
    <cellStyle name="Heading 2 2 3 3 3 3 2 2 2" xfId="42819" xr:uid="{00000000-0005-0000-0000-0000AFA50000}"/>
    <cellStyle name="Heading 2 2 3 3 3 3 2 2 2 2" xfId="42820" xr:uid="{00000000-0005-0000-0000-0000B0A50000}"/>
    <cellStyle name="Heading 2 2 3 3 3 3 2 2 2 3" xfId="42821" xr:uid="{00000000-0005-0000-0000-0000B1A50000}"/>
    <cellStyle name="Heading 2 2 3 3 3 3 2 2 2 3 2" xfId="42822" xr:uid="{00000000-0005-0000-0000-0000B2A50000}"/>
    <cellStyle name="Heading 2 2 3 3 3 3 2 2 2 4" xfId="42823" xr:uid="{00000000-0005-0000-0000-0000B3A50000}"/>
    <cellStyle name="Heading 2 2 3 3 3 3 2 2 3" xfId="42824" xr:uid="{00000000-0005-0000-0000-0000B4A50000}"/>
    <cellStyle name="Heading 2 2 3 3 3 3 2 2 3 2" xfId="42825" xr:uid="{00000000-0005-0000-0000-0000B5A50000}"/>
    <cellStyle name="Heading 2 2 3 3 3 3 2 2 3 2 2" xfId="42826" xr:uid="{00000000-0005-0000-0000-0000B6A50000}"/>
    <cellStyle name="Heading 2 2 3 3 3 3 2 2 4" xfId="42827" xr:uid="{00000000-0005-0000-0000-0000B7A50000}"/>
    <cellStyle name="Heading 2 2 3 3 3 3 2 2 5" xfId="42828" xr:uid="{00000000-0005-0000-0000-0000B8A50000}"/>
    <cellStyle name="Heading 2 2 3 3 3 3 2 2 6" xfId="42829" xr:uid="{00000000-0005-0000-0000-0000B9A50000}"/>
    <cellStyle name="Heading 2 2 3 3 3 3 2 2 7" xfId="42830" xr:uid="{00000000-0005-0000-0000-0000BAA50000}"/>
    <cellStyle name="Heading 2 2 3 3 3 3 2 3" xfId="42831" xr:uid="{00000000-0005-0000-0000-0000BBA50000}"/>
    <cellStyle name="Heading 2 2 3 3 3 3 2 3 2" xfId="42832" xr:uid="{00000000-0005-0000-0000-0000BCA50000}"/>
    <cellStyle name="Heading 2 2 3 3 3 3 2 3 3" xfId="42833" xr:uid="{00000000-0005-0000-0000-0000BDA50000}"/>
    <cellStyle name="Heading 2 2 3 3 3 3 2 3 3 2" xfId="42834" xr:uid="{00000000-0005-0000-0000-0000BEA50000}"/>
    <cellStyle name="Heading 2 2 3 3 3 3 2 3 4" xfId="42835" xr:uid="{00000000-0005-0000-0000-0000BFA50000}"/>
    <cellStyle name="Heading 2 2 3 3 3 3 2 4" xfId="42836" xr:uid="{00000000-0005-0000-0000-0000C0A50000}"/>
    <cellStyle name="Heading 2 2 3 3 3 3 2 4 2" xfId="42837" xr:uid="{00000000-0005-0000-0000-0000C1A50000}"/>
    <cellStyle name="Heading 2 2 3 3 3 3 2 4 2 2" xfId="42838" xr:uid="{00000000-0005-0000-0000-0000C2A50000}"/>
    <cellStyle name="Heading 2 2 3 3 3 3 2 5" xfId="42839" xr:uid="{00000000-0005-0000-0000-0000C3A50000}"/>
    <cellStyle name="Heading 2 2 3 3 3 3 2 6" xfId="42840" xr:uid="{00000000-0005-0000-0000-0000C4A50000}"/>
    <cellStyle name="Heading 2 2 3 3 3 3 2 7" xfId="42841" xr:uid="{00000000-0005-0000-0000-0000C5A50000}"/>
    <cellStyle name="Heading 2 2 3 3 3 3 2 8" xfId="42842" xr:uid="{00000000-0005-0000-0000-0000C6A50000}"/>
    <cellStyle name="Heading 2 2 3 3 3 3 3" xfId="42843" xr:uid="{00000000-0005-0000-0000-0000C7A50000}"/>
    <cellStyle name="Heading 2 2 3 3 3 3 3 2" xfId="42844" xr:uid="{00000000-0005-0000-0000-0000C8A50000}"/>
    <cellStyle name="Heading 2 2 3 3 3 3 3 2 2" xfId="42845" xr:uid="{00000000-0005-0000-0000-0000C9A50000}"/>
    <cellStyle name="Heading 2 2 3 3 3 3 3 2 3" xfId="42846" xr:uid="{00000000-0005-0000-0000-0000CAA50000}"/>
    <cellStyle name="Heading 2 2 3 3 3 3 3 2 3 2" xfId="42847" xr:uid="{00000000-0005-0000-0000-0000CBA50000}"/>
    <cellStyle name="Heading 2 2 3 3 3 3 3 2 4" xfId="42848" xr:uid="{00000000-0005-0000-0000-0000CCA50000}"/>
    <cellStyle name="Heading 2 2 3 3 3 3 3 3" xfId="42849" xr:uid="{00000000-0005-0000-0000-0000CDA50000}"/>
    <cellStyle name="Heading 2 2 3 3 3 3 3 3 2" xfId="42850" xr:uid="{00000000-0005-0000-0000-0000CEA50000}"/>
    <cellStyle name="Heading 2 2 3 3 3 3 3 3 2 2" xfId="42851" xr:uid="{00000000-0005-0000-0000-0000CFA50000}"/>
    <cellStyle name="Heading 2 2 3 3 3 3 3 4" xfId="42852" xr:uid="{00000000-0005-0000-0000-0000D0A50000}"/>
    <cellStyle name="Heading 2 2 3 3 3 3 3 5" xfId="42853" xr:uid="{00000000-0005-0000-0000-0000D1A50000}"/>
    <cellStyle name="Heading 2 2 3 3 3 3 3 6" xfId="42854" xr:uid="{00000000-0005-0000-0000-0000D2A50000}"/>
    <cellStyle name="Heading 2 2 3 3 3 3 3 7" xfId="42855" xr:uid="{00000000-0005-0000-0000-0000D3A50000}"/>
    <cellStyle name="Heading 2 2 3 3 3 3 4" xfId="42856" xr:uid="{00000000-0005-0000-0000-0000D4A50000}"/>
    <cellStyle name="Heading 2 2 3 3 3 3 4 2" xfId="42857" xr:uid="{00000000-0005-0000-0000-0000D5A50000}"/>
    <cellStyle name="Heading 2 2 3 3 3 3 4 3" xfId="42858" xr:uid="{00000000-0005-0000-0000-0000D6A50000}"/>
    <cellStyle name="Heading 2 2 3 3 3 3 4 3 2" xfId="42859" xr:uid="{00000000-0005-0000-0000-0000D7A50000}"/>
    <cellStyle name="Heading 2 2 3 3 3 3 5" xfId="42860" xr:uid="{00000000-0005-0000-0000-0000D8A50000}"/>
    <cellStyle name="Heading 2 2 3 3 3 4" xfId="42861" xr:uid="{00000000-0005-0000-0000-0000D9A50000}"/>
    <cellStyle name="Heading 2 2 3 3 3 4 2" xfId="42862" xr:uid="{00000000-0005-0000-0000-0000DAA50000}"/>
    <cellStyle name="Heading 2 2 3 3 3 4 2 2" xfId="42863" xr:uid="{00000000-0005-0000-0000-0000DBA50000}"/>
    <cellStyle name="Heading 2 2 3 3 3 4 2 2 2" xfId="42864" xr:uid="{00000000-0005-0000-0000-0000DCA50000}"/>
    <cellStyle name="Heading 2 2 3 3 3 4 2 2 2 2" xfId="42865" xr:uid="{00000000-0005-0000-0000-0000DDA50000}"/>
    <cellStyle name="Heading 2 2 3 3 3 4 2 2 2 2 2" xfId="42866" xr:uid="{00000000-0005-0000-0000-0000DEA50000}"/>
    <cellStyle name="Heading 2 2 3 3 3 4 2 2 2 2 3" xfId="42867" xr:uid="{00000000-0005-0000-0000-0000DFA50000}"/>
    <cellStyle name="Heading 2 2 3 3 3 4 2 2 2 2 3 2" xfId="42868" xr:uid="{00000000-0005-0000-0000-0000E0A50000}"/>
    <cellStyle name="Heading 2 2 3 3 3 4 2 2 2 2 4" xfId="42869" xr:uid="{00000000-0005-0000-0000-0000E1A50000}"/>
    <cellStyle name="Heading 2 2 3 3 3 4 2 2 2 3" xfId="42870" xr:uid="{00000000-0005-0000-0000-0000E2A50000}"/>
    <cellStyle name="Heading 2 2 3 3 3 4 2 2 2 3 2" xfId="42871" xr:uid="{00000000-0005-0000-0000-0000E3A50000}"/>
    <cellStyle name="Heading 2 2 3 3 3 4 2 2 2 3 2 2" xfId="42872" xr:uid="{00000000-0005-0000-0000-0000E4A50000}"/>
    <cellStyle name="Heading 2 2 3 3 3 4 2 2 2 4" xfId="42873" xr:uid="{00000000-0005-0000-0000-0000E5A50000}"/>
    <cellStyle name="Heading 2 2 3 3 3 4 2 2 2 5" xfId="42874" xr:uid="{00000000-0005-0000-0000-0000E6A50000}"/>
    <cellStyle name="Heading 2 2 3 3 3 4 2 2 2 6" xfId="42875" xr:uid="{00000000-0005-0000-0000-0000E7A50000}"/>
    <cellStyle name="Heading 2 2 3 3 3 4 2 2 2 7" xfId="42876" xr:uid="{00000000-0005-0000-0000-0000E8A50000}"/>
    <cellStyle name="Heading 2 2 3 3 3 4 2 2 3" xfId="42877" xr:uid="{00000000-0005-0000-0000-0000E9A50000}"/>
    <cellStyle name="Heading 2 2 3 3 3 4 2 2 3 2" xfId="42878" xr:uid="{00000000-0005-0000-0000-0000EAA50000}"/>
    <cellStyle name="Heading 2 2 3 3 3 4 2 2 3 3" xfId="42879" xr:uid="{00000000-0005-0000-0000-0000EBA50000}"/>
    <cellStyle name="Heading 2 2 3 3 3 4 2 2 3 3 2" xfId="42880" xr:uid="{00000000-0005-0000-0000-0000ECA50000}"/>
    <cellStyle name="Heading 2 2 3 3 3 4 2 2 3 4" xfId="42881" xr:uid="{00000000-0005-0000-0000-0000EDA50000}"/>
    <cellStyle name="Heading 2 2 3 3 3 4 2 2 4" xfId="42882" xr:uid="{00000000-0005-0000-0000-0000EEA50000}"/>
    <cellStyle name="Heading 2 2 3 3 3 4 2 2 4 2" xfId="42883" xr:uid="{00000000-0005-0000-0000-0000EFA50000}"/>
    <cellStyle name="Heading 2 2 3 3 3 4 2 2 4 2 2" xfId="42884" xr:uid="{00000000-0005-0000-0000-0000F0A50000}"/>
    <cellStyle name="Heading 2 2 3 3 3 4 2 2 5" xfId="42885" xr:uid="{00000000-0005-0000-0000-0000F1A50000}"/>
    <cellStyle name="Heading 2 2 3 3 3 4 2 2 6" xfId="42886" xr:uid="{00000000-0005-0000-0000-0000F2A50000}"/>
    <cellStyle name="Heading 2 2 3 3 3 4 2 2 7" xfId="42887" xr:uid="{00000000-0005-0000-0000-0000F3A50000}"/>
    <cellStyle name="Heading 2 2 3 3 3 4 2 2 8" xfId="42888" xr:uid="{00000000-0005-0000-0000-0000F4A50000}"/>
    <cellStyle name="Heading 2 2 3 3 3 4 2 3" xfId="42889" xr:uid="{00000000-0005-0000-0000-0000F5A50000}"/>
    <cellStyle name="Heading 2 2 3 3 3 4 2 3 2" xfId="42890" xr:uid="{00000000-0005-0000-0000-0000F6A50000}"/>
    <cellStyle name="Heading 2 2 3 3 3 4 2 3 2 2" xfId="42891" xr:uid="{00000000-0005-0000-0000-0000F7A50000}"/>
    <cellStyle name="Heading 2 2 3 3 3 4 2 3 2 3" xfId="42892" xr:uid="{00000000-0005-0000-0000-0000F8A50000}"/>
    <cellStyle name="Heading 2 2 3 3 3 4 2 3 2 3 2" xfId="42893" xr:uid="{00000000-0005-0000-0000-0000F9A50000}"/>
    <cellStyle name="Heading 2 2 3 3 3 4 2 3 2 4" xfId="42894" xr:uid="{00000000-0005-0000-0000-0000FAA50000}"/>
    <cellStyle name="Heading 2 2 3 3 3 4 2 3 3" xfId="42895" xr:uid="{00000000-0005-0000-0000-0000FBA50000}"/>
    <cellStyle name="Heading 2 2 3 3 3 4 2 3 3 2" xfId="42896" xr:uid="{00000000-0005-0000-0000-0000FCA50000}"/>
    <cellStyle name="Heading 2 2 3 3 3 4 2 3 3 2 2" xfId="42897" xr:uid="{00000000-0005-0000-0000-0000FDA50000}"/>
    <cellStyle name="Heading 2 2 3 3 3 4 2 3 4" xfId="42898" xr:uid="{00000000-0005-0000-0000-0000FEA50000}"/>
    <cellStyle name="Heading 2 2 3 3 3 4 2 3 5" xfId="42899" xr:uid="{00000000-0005-0000-0000-0000FFA50000}"/>
    <cellStyle name="Heading 2 2 3 3 3 4 2 3 6" xfId="42900" xr:uid="{00000000-0005-0000-0000-000000A60000}"/>
    <cellStyle name="Heading 2 2 3 3 3 4 2 3 7" xfId="42901" xr:uid="{00000000-0005-0000-0000-000001A60000}"/>
    <cellStyle name="Heading 2 2 3 3 3 4 2 4" xfId="42902" xr:uid="{00000000-0005-0000-0000-000002A60000}"/>
    <cellStyle name="Heading 2 2 3 3 3 4 2 4 2" xfId="42903" xr:uid="{00000000-0005-0000-0000-000003A60000}"/>
    <cellStyle name="Heading 2 2 3 3 3 4 2 4 3" xfId="42904" xr:uid="{00000000-0005-0000-0000-000004A60000}"/>
    <cellStyle name="Heading 2 2 3 3 3 4 2 4 3 2" xfId="42905" xr:uid="{00000000-0005-0000-0000-000005A60000}"/>
    <cellStyle name="Heading 2 2 3 3 3 4 2 5" xfId="42906" xr:uid="{00000000-0005-0000-0000-000006A60000}"/>
    <cellStyle name="Heading 2 2 3 3 3 4 3" xfId="42907" xr:uid="{00000000-0005-0000-0000-000007A60000}"/>
    <cellStyle name="Heading 2 2 3 3 3 4 3 2" xfId="42908" xr:uid="{00000000-0005-0000-0000-000008A60000}"/>
    <cellStyle name="Heading 2 2 3 3 3 4 3 2 2" xfId="42909" xr:uid="{00000000-0005-0000-0000-000009A60000}"/>
    <cellStyle name="Heading 2 2 3 3 3 4 3 2 2 2" xfId="42910" xr:uid="{00000000-0005-0000-0000-00000AA60000}"/>
    <cellStyle name="Heading 2 2 3 3 3 4 3 2 2 3" xfId="42911" xr:uid="{00000000-0005-0000-0000-00000BA60000}"/>
    <cellStyle name="Heading 2 2 3 3 3 4 3 2 2 3 2" xfId="42912" xr:uid="{00000000-0005-0000-0000-00000CA60000}"/>
    <cellStyle name="Heading 2 2 3 3 3 4 3 2 2 4" xfId="42913" xr:uid="{00000000-0005-0000-0000-00000DA60000}"/>
    <cellStyle name="Heading 2 2 3 3 3 4 3 2 3" xfId="42914" xr:uid="{00000000-0005-0000-0000-00000EA60000}"/>
    <cellStyle name="Heading 2 2 3 3 3 4 3 2 3 2" xfId="42915" xr:uid="{00000000-0005-0000-0000-00000FA60000}"/>
    <cellStyle name="Heading 2 2 3 3 3 4 3 2 3 2 2" xfId="42916" xr:uid="{00000000-0005-0000-0000-000010A60000}"/>
    <cellStyle name="Heading 2 2 3 3 3 4 3 2 4" xfId="42917" xr:uid="{00000000-0005-0000-0000-000011A60000}"/>
    <cellStyle name="Heading 2 2 3 3 3 4 3 2 5" xfId="42918" xr:uid="{00000000-0005-0000-0000-000012A60000}"/>
    <cellStyle name="Heading 2 2 3 3 3 4 3 2 6" xfId="42919" xr:uid="{00000000-0005-0000-0000-000013A60000}"/>
    <cellStyle name="Heading 2 2 3 3 3 4 3 2 7" xfId="42920" xr:uid="{00000000-0005-0000-0000-000014A60000}"/>
    <cellStyle name="Heading 2 2 3 3 3 4 3 3" xfId="42921" xr:uid="{00000000-0005-0000-0000-000015A60000}"/>
    <cellStyle name="Heading 2 2 3 3 3 4 3 3 2" xfId="42922" xr:uid="{00000000-0005-0000-0000-000016A60000}"/>
    <cellStyle name="Heading 2 2 3 3 3 4 3 3 3" xfId="42923" xr:uid="{00000000-0005-0000-0000-000017A60000}"/>
    <cellStyle name="Heading 2 2 3 3 3 4 3 3 3 2" xfId="42924" xr:uid="{00000000-0005-0000-0000-000018A60000}"/>
    <cellStyle name="Heading 2 2 3 3 3 4 3 3 4" xfId="42925" xr:uid="{00000000-0005-0000-0000-000019A60000}"/>
    <cellStyle name="Heading 2 2 3 3 3 4 3 4" xfId="42926" xr:uid="{00000000-0005-0000-0000-00001AA60000}"/>
    <cellStyle name="Heading 2 2 3 3 3 4 3 4 2" xfId="42927" xr:uid="{00000000-0005-0000-0000-00001BA60000}"/>
    <cellStyle name="Heading 2 2 3 3 3 4 3 4 2 2" xfId="42928" xr:uid="{00000000-0005-0000-0000-00001CA60000}"/>
    <cellStyle name="Heading 2 2 3 3 3 4 3 5" xfId="42929" xr:uid="{00000000-0005-0000-0000-00001DA60000}"/>
    <cellStyle name="Heading 2 2 3 3 3 4 3 6" xfId="42930" xr:uid="{00000000-0005-0000-0000-00001EA60000}"/>
    <cellStyle name="Heading 2 2 3 3 3 4 3 7" xfId="42931" xr:uid="{00000000-0005-0000-0000-00001FA60000}"/>
    <cellStyle name="Heading 2 2 3 3 3 4 3 8" xfId="42932" xr:uid="{00000000-0005-0000-0000-000020A60000}"/>
    <cellStyle name="Heading 2 2 3 3 3 4 4" xfId="42933" xr:uid="{00000000-0005-0000-0000-000021A60000}"/>
    <cellStyle name="Heading 2 2 3 3 3 4 4 2" xfId="42934" xr:uid="{00000000-0005-0000-0000-000022A60000}"/>
    <cellStyle name="Heading 2 2 3 3 3 4 4 2 2" xfId="42935" xr:uid="{00000000-0005-0000-0000-000023A60000}"/>
    <cellStyle name="Heading 2 2 3 3 3 4 4 2 3" xfId="42936" xr:uid="{00000000-0005-0000-0000-000024A60000}"/>
    <cellStyle name="Heading 2 2 3 3 3 4 4 2 3 2" xfId="42937" xr:uid="{00000000-0005-0000-0000-000025A60000}"/>
    <cellStyle name="Heading 2 2 3 3 3 4 4 2 4" xfId="42938" xr:uid="{00000000-0005-0000-0000-000026A60000}"/>
    <cellStyle name="Heading 2 2 3 3 3 4 4 3" xfId="42939" xr:uid="{00000000-0005-0000-0000-000027A60000}"/>
    <cellStyle name="Heading 2 2 3 3 3 4 4 3 2" xfId="42940" xr:uid="{00000000-0005-0000-0000-000028A60000}"/>
    <cellStyle name="Heading 2 2 3 3 3 4 4 3 2 2" xfId="42941" xr:uid="{00000000-0005-0000-0000-000029A60000}"/>
    <cellStyle name="Heading 2 2 3 3 3 4 4 4" xfId="42942" xr:uid="{00000000-0005-0000-0000-00002AA60000}"/>
    <cellStyle name="Heading 2 2 3 3 3 4 4 5" xfId="42943" xr:uid="{00000000-0005-0000-0000-00002BA60000}"/>
    <cellStyle name="Heading 2 2 3 3 3 4 4 6" xfId="42944" xr:uid="{00000000-0005-0000-0000-00002CA60000}"/>
    <cellStyle name="Heading 2 2 3 3 3 4 4 7" xfId="42945" xr:uid="{00000000-0005-0000-0000-00002DA60000}"/>
    <cellStyle name="Heading 2 2 3 3 3 4 5" xfId="42946" xr:uid="{00000000-0005-0000-0000-00002EA60000}"/>
    <cellStyle name="Heading 2 2 3 3 3 4 5 2" xfId="42947" xr:uid="{00000000-0005-0000-0000-00002FA60000}"/>
    <cellStyle name="Heading 2 2 3 3 3 4 5 3" xfId="42948" xr:uid="{00000000-0005-0000-0000-000030A60000}"/>
    <cellStyle name="Heading 2 2 3 3 3 4 5 3 2" xfId="42949" xr:uid="{00000000-0005-0000-0000-000031A60000}"/>
    <cellStyle name="Heading 2 2 3 3 3 4 6" xfId="42950" xr:uid="{00000000-0005-0000-0000-000032A60000}"/>
    <cellStyle name="Heading 2 2 3 3 3 4 7" xfId="42951" xr:uid="{00000000-0005-0000-0000-000033A60000}"/>
    <cellStyle name="Heading 2 2 3 3 3 4 8" xfId="42952" xr:uid="{00000000-0005-0000-0000-000034A60000}"/>
    <cellStyle name="Heading 2 2 3 3 3 4 9" xfId="42953" xr:uid="{00000000-0005-0000-0000-000035A60000}"/>
    <cellStyle name="Heading 2 2 3 3 3 5" xfId="42954" xr:uid="{00000000-0005-0000-0000-000036A60000}"/>
    <cellStyle name="Heading 2 2 3 3 3 5 2" xfId="42955" xr:uid="{00000000-0005-0000-0000-000037A60000}"/>
    <cellStyle name="Heading 2 2 3 3 3 5 2 2" xfId="42956" xr:uid="{00000000-0005-0000-0000-000038A60000}"/>
    <cellStyle name="Heading 2 2 3 3 3 5 2 2 2" xfId="42957" xr:uid="{00000000-0005-0000-0000-000039A60000}"/>
    <cellStyle name="Heading 2 2 3 3 3 5 2 2 3" xfId="42958" xr:uid="{00000000-0005-0000-0000-00003AA60000}"/>
    <cellStyle name="Heading 2 2 3 3 3 5 2 2 3 2" xfId="42959" xr:uid="{00000000-0005-0000-0000-00003BA60000}"/>
    <cellStyle name="Heading 2 2 3 3 3 5 2 2 4" xfId="42960" xr:uid="{00000000-0005-0000-0000-00003CA60000}"/>
    <cellStyle name="Heading 2 2 3 3 3 5 2 3" xfId="42961" xr:uid="{00000000-0005-0000-0000-00003DA60000}"/>
    <cellStyle name="Heading 2 2 3 3 3 5 2 3 2" xfId="42962" xr:uid="{00000000-0005-0000-0000-00003EA60000}"/>
    <cellStyle name="Heading 2 2 3 3 3 5 2 3 2 2" xfId="42963" xr:uid="{00000000-0005-0000-0000-00003FA60000}"/>
    <cellStyle name="Heading 2 2 3 3 3 5 2 4" xfId="42964" xr:uid="{00000000-0005-0000-0000-000040A60000}"/>
    <cellStyle name="Heading 2 2 3 3 3 5 2 5" xfId="42965" xr:uid="{00000000-0005-0000-0000-000041A60000}"/>
    <cellStyle name="Heading 2 2 3 3 3 5 2 6" xfId="42966" xr:uid="{00000000-0005-0000-0000-000042A60000}"/>
    <cellStyle name="Heading 2 2 3 3 3 5 2 7" xfId="42967" xr:uid="{00000000-0005-0000-0000-000043A60000}"/>
    <cellStyle name="Heading 2 2 3 3 3 5 3" xfId="42968" xr:uid="{00000000-0005-0000-0000-000044A60000}"/>
    <cellStyle name="Heading 2 2 3 3 3 5 3 2" xfId="42969" xr:uid="{00000000-0005-0000-0000-000045A60000}"/>
    <cellStyle name="Heading 2 2 3 3 3 5 3 3" xfId="42970" xr:uid="{00000000-0005-0000-0000-000046A60000}"/>
    <cellStyle name="Heading 2 2 3 3 3 5 3 3 2" xfId="42971" xr:uid="{00000000-0005-0000-0000-000047A60000}"/>
    <cellStyle name="Heading 2 2 3 3 3 5 3 4" xfId="42972" xr:uid="{00000000-0005-0000-0000-000048A60000}"/>
    <cellStyle name="Heading 2 2 3 3 3 5 4" xfId="42973" xr:uid="{00000000-0005-0000-0000-000049A60000}"/>
    <cellStyle name="Heading 2 2 3 3 3 5 4 2" xfId="42974" xr:uid="{00000000-0005-0000-0000-00004AA60000}"/>
    <cellStyle name="Heading 2 2 3 3 3 5 4 2 2" xfId="42975" xr:uid="{00000000-0005-0000-0000-00004BA60000}"/>
    <cellStyle name="Heading 2 2 3 3 3 5 5" xfId="42976" xr:uid="{00000000-0005-0000-0000-00004CA60000}"/>
    <cellStyle name="Heading 2 2 3 3 3 5 6" xfId="42977" xr:uid="{00000000-0005-0000-0000-00004DA60000}"/>
    <cellStyle name="Heading 2 2 3 3 3 5 7" xfId="42978" xr:uid="{00000000-0005-0000-0000-00004EA60000}"/>
    <cellStyle name="Heading 2 2 3 3 3 5 8" xfId="42979" xr:uid="{00000000-0005-0000-0000-00004FA60000}"/>
    <cellStyle name="Heading 2 2 3 3 3 6" xfId="42980" xr:uid="{00000000-0005-0000-0000-000050A60000}"/>
    <cellStyle name="Heading 2 2 3 3 3 6 2" xfId="42981" xr:uid="{00000000-0005-0000-0000-000051A60000}"/>
    <cellStyle name="Heading 2 2 3 3 3 6 2 2" xfId="42982" xr:uid="{00000000-0005-0000-0000-000052A60000}"/>
    <cellStyle name="Heading 2 2 3 3 3 6 2 3" xfId="42983" xr:uid="{00000000-0005-0000-0000-000053A60000}"/>
    <cellStyle name="Heading 2 2 3 3 3 6 2 3 2" xfId="42984" xr:uid="{00000000-0005-0000-0000-000054A60000}"/>
    <cellStyle name="Heading 2 2 3 3 3 6 2 4" xfId="42985" xr:uid="{00000000-0005-0000-0000-000055A60000}"/>
    <cellStyle name="Heading 2 2 3 3 3 6 3" xfId="42986" xr:uid="{00000000-0005-0000-0000-000056A60000}"/>
    <cellStyle name="Heading 2 2 3 3 3 6 3 2" xfId="42987" xr:uid="{00000000-0005-0000-0000-000057A60000}"/>
    <cellStyle name="Heading 2 2 3 3 3 6 3 2 2" xfId="42988" xr:uid="{00000000-0005-0000-0000-000058A60000}"/>
    <cellStyle name="Heading 2 2 3 3 3 6 4" xfId="42989" xr:uid="{00000000-0005-0000-0000-000059A60000}"/>
    <cellStyle name="Heading 2 2 3 3 3 6 5" xfId="42990" xr:uid="{00000000-0005-0000-0000-00005AA60000}"/>
    <cellStyle name="Heading 2 2 3 3 3 6 6" xfId="42991" xr:uid="{00000000-0005-0000-0000-00005BA60000}"/>
    <cellStyle name="Heading 2 2 3 3 3 6 7" xfId="42992" xr:uid="{00000000-0005-0000-0000-00005CA60000}"/>
    <cellStyle name="Heading 2 2 3 3 3 7" xfId="42993" xr:uid="{00000000-0005-0000-0000-00005DA60000}"/>
    <cellStyle name="Heading 2 2 3 3 3 7 2" xfId="42994" xr:uid="{00000000-0005-0000-0000-00005EA60000}"/>
    <cellStyle name="Heading 2 2 3 3 3 7 3" xfId="42995" xr:uid="{00000000-0005-0000-0000-00005FA60000}"/>
    <cellStyle name="Heading 2 2 3 3 3 7 3 2" xfId="42996" xr:uid="{00000000-0005-0000-0000-000060A60000}"/>
    <cellStyle name="Heading 2 2 3 3 3 8" xfId="42997" xr:uid="{00000000-0005-0000-0000-000061A60000}"/>
    <cellStyle name="Heading 2 2 3 3 3 9" xfId="42998" xr:uid="{00000000-0005-0000-0000-000062A60000}"/>
    <cellStyle name="Heading 2 2 3 3 4" xfId="224" xr:uid="{00000000-0005-0000-0000-000063A60000}"/>
    <cellStyle name="Heading 2 2 3 3 4 2" xfId="42999" xr:uid="{00000000-0005-0000-0000-000064A60000}"/>
    <cellStyle name="Heading 2 2 3 3 4 2 2" xfId="43000" xr:uid="{00000000-0005-0000-0000-000065A60000}"/>
    <cellStyle name="Heading 2 2 3 3 4 2 2 2" xfId="43001" xr:uid="{00000000-0005-0000-0000-000066A60000}"/>
    <cellStyle name="Heading 2 2 3 3 4 2 2 2 2" xfId="43002" xr:uid="{00000000-0005-0000-0000-000067A60000}"/>
    <cellStyle name="Heading 2 2 3 3 4 2 2 2 2 2" xfId="43003" xr:uid="{00000000-0005-0000-0000-000068A60000}"/>
    <cellStyle name="Heading 2 2 3 3 4 2 2 2 2 3" xfId="43004" xr:uid="{00000000-0005-0000-0000-000069A60000}"/>
    <cellStyle name="Heading 2 2 3 3 4 2 2 2 2 3 2" xfId="43005" xr:uid="{00000000-0005-0000-0000-00006AA60000}"/>
    <cellStyle name="Heading 2 2 3 3 4 2 2 2 2 4" xfId="43006" xr:uid="{00000000-0005-0000-0000-00006BA60000}"/>
    <cellStyle name="Heading 2 2 3 3 4 2 2 2 3" xfId="43007" xr:uid="{00000000-0005-0000-0000-00006CA60000}"/>
    <cellStyle name="Heading 2 2 3 3 4 2 2 2 3 2" xfId="43008" xr:uid="{00000000-0005-0000-0000-00006DA60000}"/>
    <cellStyle name="Heading 2 2 3 3 4 2 2 2 3 2 2" xfId="43009" xr:uid="{00000000-0005-0000-0000-00006EA60000}"/>
    <cellStyle name="Heading 2 2 3 3 4 2 2 2 4" xfId="43010" xr:uid="{00000000-0005-0000-0000-00006FA60000}"/>
    <cellStyle name="Heading 2 2 3 3 4 2 2 2 5" xfId="43011" xr:uid="{00000000-0005-0000-0000-000070A60000}"/>
    <cellStyle name="Heading 2 2 3 3 4 2 2 2 6" xfId="43012" xr:uid="{00000000-0005-0000-0000-000071A60000}"/>
    <cellStyle name="Heading 2 2 3 3 4 2 2 2 7" xfId="43013" xr:uid="{00000000-0005-0000-0000-000072A60000}"/>
    <cellStyle name="Heading 2 2 3 3 4 2 2 3" xfId="43014" xr:uid="{00000000-0005-0000-0000-000073A60000}"/>
    <cellStyle name="Heading 2 2 3 3 4 2 2 3 2" xfId="43015" xr:uid="{00000000-0005-0000-0000-000074A60000}"/>
    <cellStyle name="Heading 2 2 3 3 4 2 2 3 3" xfId="43016" xr:uid="{00000000-0005-0000-0000-000075A60000}"/>
    <cellStyle name="Heading 2 2 3 3 4 2 2 3 3 2" xfId="43017" xr:uid="{00000000-0005-0000-0000-000076A60000}"/>
    <cellStyle name="Heading 2 2 3 3 4 2 2 3 4" xfId="43018" xr:uid="{00000000-0005-0000-0000-000077A60000}"/>
    <cellStyle name="Heading 2 2 3 3 4 2 2 4" xfId="43019" xr:uid="{00000000-0005-0000-0000-000078A60000}"/>
    <cellStyle name="Heading 2 2 3 3 4 2 2 4 2" xfId="43020" xr:uid="{00000000-0005-0000-0000-000079A60000}"/>
    <cellStyle name="Heading 2 2 3 3 4 2 2 4 2 2" xfId="43021" xr:uid="{00000000-0005-0000-0000-00007AA60000}"/>
    <cellStyle name="Heading 2 2 3 3 4 2 2 5" xfId="43022" xr:uid="{00000000-0005-0000-0000-00007BA60000}"/>
    <cellStyle name="Heading 2 2 3 3 4 2 2 6" xfId="43023" xr:uid="{00000000-0005-0000-0000-00007CA60000}"/>
    <cellStyle name="Heading 2 2 3 3 4 2 2 7" xfId="43024" xr:uid="{00000000-0005-0000-0000-00007DA60000}"/>
    <cellStyle name="Heading 2 2 3 3 4 2 2 8" xfId="43025" xr:uid="{00000000-0005-0000-0000-00007EA60000}"/>
    <cellStyle name="Heading 2 2 3 3 4 2 3" xfId="43026" xr:uid="{00000000-0005-0000-0000-00007FA60000}"/>
    <cellStyle name="Heading 2 2 3 3 4 2 3 2" xfId="43027" xr:uid="{00000000-0005-0000-0000-000080A60000}"/>
    <cellStyle name="Heading 2 2 3 3 4 2 3 2 2" xfId="43028" xr:uid="{00000000-0005-0000-0000-000081A60000}"/>
    <cellStyle name="Heading 2 2 3 3 4 2 3 2 3" xfId="43029" xr:uid="{00000000-0005-0000-0000-000082A60000}"/>
    <cellStyle name="Heading 2 2 3 3 4 2 3 2 3 2" xfId="43030" xr:uid="{00000000-0005-0000-0000-000083A60000}"/>
    <cellStyle name="Heading 2 2 3 3 4 2 3 2 4" xfId="43031" xr:uid="{00000000-0005-0000-0000-000084A60000}"/>
    <cellStyle name="Heading 2 2 3 3 4 2 3 3" xfId="43032" xr:uid="{00000000-0005-0000-0000-000085A60000}"/>
    <cellStyle name="Heading 2 2 3 3 4 2 3 3 2" xfId="43033" xr:uid="{00000000-0005-0000-0000-000086A60000}"/>
    <cellStyle name="Heading 2 2 3 3 4 2 3 3 2 2" xfId="43034" xr:uid="{00000000-0005-0000-0000-000087A60000}"/>
    <cellStyle name="Heading 2 2 3 3 4 2 3 4" xfId="43035" xr:uid="{00000000-0005-0000-0000-000088A60000}"/>
    <cellStyle name="Heading 2 2 3 3 4 2 3 5" xfId="43036" xr:uid="{00000000-0005-0000-0000-000089A60000}"/>
    <cellStyle name="Heading 2 2 3 3 4 2 3 6" xfId="43037" xr:uid="{00000000-0005-0000-0000-00008AA60000}"/>
    <cellStyle name="Heading 2 2 3 3 4 2 3 7" xfId="43038" xr:uid="{00000000-0005-0000-0000-00008BA60000}"/>
    <cellStyle name="Heading 2 2 3 3 4 2 4" xfId="43039" xr:uid="{00000000-0005-0000-0000-00008CA60000}"/>
    <cellStyle name="Heading 2 2 3 3 4 2 4 2" xfId="43040" xr:uid="{00000000-0005-0000-0000-00008DA60000}"/>
    <cellStyle name="Heading 2 2 3 3 4 2 4 3" xfId="43041" xr:uid="{00000000-0005-0000-0000-00008EA60000}"/>
    <cellStyle name="Heading 2 2 3 3 4 2 4 3 2" xfId="43042" xr:uid="{00000000-0005-0000-0000-00008FA60000}"/>
    <cellStyle name="Heading 2 2 3 3 4 2 5" xfId="43043" xr:uid="{00000000-0005-0000-0000-000090A60000}"/>
    <cellStyle name="Heading 2 2 3 3 4 3" xfId="43044" xr:uid="{00000000-0005-0000-0000-000091A60000}"/>
    <cellStyle name="Heading 2 2 3 3 4 3 2" xfId="43045" xr:uid="{00000000-0005-0000-0000-000092A60000}"/>
    <cellStyle name="Heading 2 2 3 3 4 3 2 2" xfId="43046" xr:uid="{00000000-0005-0000-0000-000093A60000}"/>
    <cellStyle name="Heading 2 2 3 3 4 3 2 2 2" xfId="43047" xr:uid="{00000000-0005-0000-0000-000094A60000}"/>
    <cellStyle name="Heading 2 2 3 3 4 3 2 2 3" xfId="43048" xr:uid="{00000000-0005-0000-0000-000095A60000}"/>
    <cellStyle name="Heading 2 2 3 3 4 3 2 2 3 2" xfId="43049" xr:uid="{00000000-0005-0000-0000-000096A60000}"/>
    <cellStyle name="Heading 2 2 3 3 4 3 2 2 4" xfId="43050" xr:uid="{00000000-0005-0000-0000-000097A60000}"/>
    <cellStyle name="Heading 2 2 3 3 4 3 2 3" xfId="43051" xr:uid="{00000000-0005-0000-0000-000098A60000}"/>
    <cellStyle name="Heading 2 2 3 3 4 3 2 3 2" xfId="43052" xr:uid="{00000000-0005-0000-0000-000099A60000}"/>
    <cellStyle name="Heading 2 2 3 3 4 3 2 3 2 2" xfId="43053" xr:uid="{00000000-0005-0000-0000-00009AA60000}"/>
    <cellStyle name="Heading 2 2 3 3 4 3 2 4" xfId="43054" xr:uid="{00000000-0005-0000-0000-00009BA60000}"/>
    <cellStyle name="Heading 2 2 3 3 4 3 2 5" xfId="43055" xr:uid="{00000000-0005-0000-0000-00009CA60000}"/>
    <cellStyle name="Heading 2 2 3 3 4 3 2 6" xfId="43056" xr:uid="{00000000-0005-0000-0000-00009DA60000}"/>
    <cellStyle name="Heading 2 2 3 3 4 3 2 7" xfId="43057" xr:uid="{00000000-0005-0000-0000-00009EA60000}"/>
    <cellStyle name="Heading 2 2 3 3 4 3 3" xfId="43058" xr:uid="{00000000-0005-0000-0000-00009FA60000}"/>
    <cellStyle name="Heading 2 2 3 3 4 3 3 2" xfId="43059" xr:uid="{00000000-0005-0000-0000-0000A0A60000}"/>
    <cellStyle name="Heading 2 2 3 3 4 3 3 3" xfId="43060" xr:uid="{00000000-0005-0000-0000-0000A1A60000}"/>
    <cellStyle name="Heading 2 2 3 3 4 3 3 3 2" xfId="43061" xr:uid="{00000000-0005-0000-0000-0000A2A60000}"/>
    <cellStyle name="Heading 2 2 3 3 4 3 3 4" xfId="43062" xr:uid="{00000000-0005-0000-0000-0000A3A60000}"/>
    <cellStyle name="Heading 2 2 3 3 4 3 4" xfId="43063" xr:uid="{00000000-0005-0000-0000-0000A4A60000}"/>
    <cellStyle name="Heading 2 2 3 3 4 3 4 2" xfId="43064" xr:uid="{00000000-0005-0000-0000-0000A5A60000}"/>
    <cellStyle name="Heading 2 2 3 3 4 3 4 2 2" xfId="43065" xr:uid="{00000000-0005-0000-0000-0000A6A60000}"/>
    <cellStyle name="Heading 2 2 3 3 4 3 5" xfId="43066" xr:uid="{00000000-0005-0000-0000-0000A7A60000}"/>
    <cellStyle name="Heading 2 2 3 3 4 3 6" xfId="43067" xr:uid="{00000000-0005-0000-0000-0000A8A60000}"/>
    <cellStyle name="Heading 2 2 3 3 4 3 7" xfId="43068" xr:uid="{00000000-0005-0000-0000-0000A9A60000}"/>
    <cellStyle name="Heading 2 2 3 3 4 3 8" xfId="43069" xr:uid="{00000000-0005-0000-0000-0000AAA60000}"/>
    <cellStyle name="Heading 2 2 3 3 4 4" xfId="43070" xr:uid="{00000000-0005-0000-0000-0000ABA60000}"/>
    <cellStyle name="Heading 2 2 3 3 4 4 2" xfId="43071" xr:uid="{00000000-0005-0000-0000-0000ACA60000}"/>
    <cellStyle name="Heading 2 2 3 3 4 4 2 2" xfId="43072" xr:uid="{00000000-0005-0000-0000-0000ADA60000}"/>
    <cellStyle name="Heading 2 2 3 3 4 4 2 3" xfId="43073" xr:uid="{00000000-0005-0000-0000-0000AEA60000}"/>
    <cellStyle name="Heading 2 2 3 3 4 4 2 3 2" xfId="43074" xr:uid="{00000000-0005-0000-0000-0000AFA60000}"/>
    <cellStyle name="Heading 2 2 3 3 4 4 2 4" xfId="43075" xr:uid="{00000000-0005-0000-0000-0000B0A60000}"/>
    <cellStyle name="Heading 2 2 3 3 4 4 3" xfId="43076" xr:uid="{00000000-0005-0000-0000-0000B1A60000}"/>
    <cellStyle name="Heading 2 2 3 3 4 4 3 2" xfId="43077" xr:uid="{00000000-0005-0000-0000-0000B2A60000}"/>
    <cellStyle name="Heading 2 2 3 3 4 4 3 2 2" xfId="43078" xr:uid="{00000000-0005-0000-0000-0000B3A60000}"/>
    <cellStyle name="Heading 2 2 3 3 4 4 4" xfId="43079" xr:uid="{00000000-0005-0000-0000-0000B4A60000}"/>
    <cellStyle name="Heading 2 2 3 3 4 4 5" xfId="43080" xr:uid="{00000000-0005-0000-0000-0000B5A60000}"/>
    <cellStyle name="Heading 2 2 3 3 4 4 6" xfId="43081" xr:uid="{00000000-0005-0000-0000-0000B6A60000}"/>
    <cellStyle name="Heading 2 2 3 3 4 4 7" xfId="43082" xr:uid="{00000000-0005-0000-0000-0000B7A60000}"/>
    <cellStyle name="Heading 2 2 3 3 4 5" xfId="43083" xr:uid="{00000000-0005-0000-0000-0000B8A60000}"/>
    <cellStyle name="Heading 2 2 3 3 4 5 2" xfId="43084" xr:uid="{00000000-0005-0000-0000-0000B9A60000}"/>
    <cellStyle name="Heading 2 2 3 3 4 5 3" xfId="43085" xr:uid="{00000000-0005-0000-0000-0000BAA60000}"/>
    <cellStyle name="Heading 2 2 3 3 4 5 3 2" xfId="43086" xr:uid="{00000000-0005-0000-0000-0000BBA60000}"/>
    <cellStyle name="Heading 2 2 3 3 4 6" xfId="43087" xr:uid="{00000000-0005-0000-0000-0000BCA60000}"/>
    <cellStyle name="Heading 2 2 3 3 4 7" xfId="43088" xr:uid="{00000000-0005-0000-0000-0000BDA60000}"/>
    <cellStyle name="Heading 2 2 3 3 4 8" xfId="43089" xr:uid="{00000000-0005-0000-0000-0000BEA60000}"/>
    <cellStyle name="Heading 2 2 3 3 4 9" xfId="43090" xr:uid="{00000000-0005-0000-0000-0000BFA60000}"/>
    <cellStyle name="Heading 2 2 3 3 5" xfId="225" xr:uid="{00000000-0005-0000-0000-0000C0A60000}"/>
    <cellStyle name="Heading 2 2 3 3 5 2" xfId="43091" xr:uid="{00000000-0005-0000-0000-0000C1A60000}"/>
    <cellStyle name="Heading 2 2 3 3 5 2 2" xfId="43092" xr:uid="{00000000-0005-0000-0000-0000C2A60000}"/>
    <cellStyle name="Heading 2 2 3 3 5 2 2 2" xfId="43093" xr:uid="{00000000-0005-0000-0000-0000C3A60000}"/>
    <cellStyle name="Heading 2 2 3 3 5 2 2 2 2" xfId="43094" xr:uid="{00000000-0005-0000-0000-0000C4A60000}"/>
    <cellStyle name="Heading 2 2 3 3 5 2 2 2 2 2" xfId="43095" xr:uid="{00000000-0005-0000-0000-0000C5A60000}"/>
    <cellStyle name="Heading 2 2 3 3 5 2 2 2 2 3" xfId="43096" xr:uid="{00000000-0005-0000-0000-0000C6A60000}"/>
    <cellStyle name="Heading 2 2 3 3 5 2 2 2 2 3 2" xfId="43097" xr:uid="{00000000-0005-0000-0000-0000C7A60000}"/>
    <cellStyle name="Heading 2 2 3 3 5 2 2 2 2 4" xfId="43098" xr:uid="{00000000-0005-0000-0000-0000C8A60000}"/>
    <cellStyle name="Heading 2 2 3 3 5 2 2 2 3" xfId="43099" xr:uid="{00000000-0005-0000-0000-0000C9A60000}"/>
    <cellStyle name="Heading 2 2 3 3 5 2 2 2 3 2" xfId="43100" xr:uid="{00000000-0005-0000-0000-0000CAA60000}"/>
    <cellStyle name="Heading 2 2 3 3 5 2 2 2 3 2 2" xfId="43101" xr:uid="{00000000-0005-0000-0000-0000CBA60000}"/>
    <cellStyle name="Heading 2 2 3 3 5 2 2 2 4" xfId="43102" xr:uid="{00000000-0005-0000-0000-0000CCA60000}"/>
    <cellStyle name="Heading 2 2 3 3 5 2 2 2 5" xfId="43103" xr:uid="{00000000-0005-0000-0000-0000CDA60000}"/>
    <cellStyle name="Heading 2 2 3 3 5 2 2 2 6" xfId="43104" xr:uid="{00000000-0005-0000-0000-0000CEA60000}"/>
    <cellStyle name="Heading 2 2 3 3 5 2 2 2 7" xfId="43105" xr:uid="{00000000-0005-0000-0000-0000CFA60000}"/>
    <cellStyle name="Heading 2 2 3 3 5 2 2 3" xfId="43106" xr:uid="{00000000-0005-0000-0000-0000D0A60000}"/>
    <cellStyle name="Heading 2 2 3 3 5 2 2 3 2" xfId="43107" xr:uid="{00000000-0005-0000-0000-0000D1A60000}"/>
    <cellStyle name="Heading 2 2 3 3 5 2 2 3 3" xfId="43108" xr:uid="{00000000-0005-0000-0000-0000D2A60000}"/>
    <cellStyle name="Heading 2 2 3 3 5 2 2 3 3 2" xfId="43109" xr:uid="{00000000-0005-0000-0000-0000D3A60000}"/>
    <cellStyle name="Heading 2 2 3 3 5 2 2 3 4" xfId="43110" xr:uid="{00000000-0005-0000-0000-0000D4A60000}"/>
    <cellStyle name="Heading 2 2 3 3 5 2 2 4" xfId="43111" xr:uid="{00000000-0005-0000-0000-0000D5A60000}"/>
    <cellStyle name="Heading 2 2 3 3 5 2 2 4 2" xfId="43112" xr:uid="{00000000-0005-0000-0000-0000D6A60000}"/>
    <cellStyle name="Heading 2 2 3 3 5 2 2 4 2 2" xfId="43113" xr:uid="{00000000-0005-0000-0000-0000D7A60000}"/>
    <cellStyle name="Heading 2 2 3 3 5 2 2 5" xfId="43114" xr:uid="{00000000-0005-0000-0000-0000D8A60000}"/>
    <cellStyle name="Heading 2 2 3 3 5 2 2 6" xfId="43115" xr:uid="{00000000-0005-0000-0000-0000D9A60000}"/>
    <cellStyle name="Heading 2 2 3 3 5 2 2 7" xfId="43116" xr:uid="{00000000-0005-0000-0000-0000DAA60000}"/>
    <cellStyle name="Heading 2 2 3 3 5 2 2 8" xfId="43117" xr:uid="{00000000-0005-0000-0000-0000DBA60000}"/>
    <cellStyle name="Heading 2 2 3 3 5 2 3" xfId="43118" xr:uid="{00000000-0005-0000-0000-0000DCA60000}"/>
    <cellStyle name="Heading 2 2 3 3 5 2 3 2" xfId="43119" xr:uid="{00000000-0005-0000-0000-0000DDA60000}"/>
    <cellStyle name="Heading 2 2 3 3 5 2 3 2 2" xfId="43120" xr:uid="{00000000-0005-0000-0000-0000DEA60000}"/>
    <cellStyle name="Heading 2 2 3 3 5 2 3 2 3" xfId="43121" xr:uid="{00000000-0005-0000-0000-0000DFA60000}"/>
    <cellStyle name="Heading 2 2 3 3 5 2 3 2 3 2" xfId="43122" xr:uid="{00000000-0005-0000-0000-0000E0A60000}"/>
    <cellStyle name="Heading 2 2 3 3 5 2 3 2 4" xfId="43123" xr:uid="{00000000-0005-0000-0000-0000E1A60000}"/>
    <cellStyle name="Heading 2 2 3 3 5 2 3 3" xfId="43124" xr:uid="{00000000-0005-0000-0000-0000E2A60000}"/>
    <cellStyle name="Heading 2 2 3 3 5 2 3 3 2" xfId="43125" xr:uid="{00000000-0005-0000-0000-0000E3A60000}"/>
    <cellStyle name="Heading 2 2 3 3 5 2 3 3 2 2" xfId="43126" xr:uid="{00000000-0005-0000-0000-0000E4A60000}"/>
    <cellStyle name="Heading 2 2 3 3 5 2 3 4" xfId="43127" xr:uid="{00000000-0005-0000-0000-0000E5A60000}"/>
    <cellStyle name="Heading 2 2 3 3 5 2 3 5" xfId="43128" xr:uid="{00000000-0005-0000-0000-0000E6A60000}"/>
    <cellStyle name="Heading 2 2 3 3 5 2 3 6" xfId="43129" xr:uid="{00000000-0005-0000-0000-0000E7A60000}"/>
    <cellStyle name="Heading 2 2 3 3 5 2 3 7" xfId="43130" xr:uid="{00000000-0005-0000-0000-0000E8A60000}"/>
    <cellStyle name="Heading 2 2 3 3 5 2 4" xfId="43131" xr:uid="{00000000-0005-0000-0000-0000E9A60000}"/>
    <cellStyle name="Heading 2 2 3 3 5 2 4 2" xfId="43132" xr:uid="{00000000-0005-0000-0000-0000EAA60000}"/>
    <cellStyle name="Heading 2 2 3 3 5 2 4 3" xfId="43133" xr:uid="{00000000-0005-0000-0000-0000EBA60000}"/>
    <cellStyle name="Heading 2 2 3 3 5 2 4 3 2" xfId="43134" xr:uid="{00000000-0005-0000-0000-0000ECA60000}"/>
    <cellStyle name="Heading 2 2 3 3 5 2 5" xfId="43135" xr:uid="{00000000-0005-0000-0000-0000EDA60000}"/>
    <cellStyle name="Heading 2 2 3 3 5 3" xfId="43136" xr:uid="{00000000-0005-0000-0000-0000EEA60000}"/>
    <cellStyle name="Heading 2 2 3 3 5 3 2" xfId="43137" xr:uid="{00000000-0005-0000-0000-0000EFA60000}"/>
    <cellStyle name="Heading 2 2 3 3 5 3 2 2" xfId="43138" xr:uid="{00000000-0005-0000-0000-0000F0A60000}"/>
    <cellStyle name="Heading 2 2 3 3 5 3 2 2 2" xfId="43139" xr:uid="{00000000-0005-0000-0000-0000F1A60000}"/>
    <cellStyle name="Heading 2 2 3 3 5 3 2 2 3" xfId="43140" xr:uid="{00000000-0005-0000-0000-0000F2A60000}"/>
    <cellStyle name="Heading 2 2 3 3 5 3 2 2 3 2" xfId="43141" xr:uid="{00000000-0005-0000-0000-0000F3A60000}"/>
    <cellStyle name="Heading 2 2 3 3 5 3 2 2 4" xfId="43142" xr:uid="{00000000-0005-0000-0000-0000F4A60000}"/>
    <cellStyle name="Heading 2 2 3 3 5 3 2 3" xfId="43143" xr:uid="{00000000-0005-0000-0000-0000F5A60000}"/>
    <cellStyle name="Heading 2 2 3 3 5 3 2 3 2" xfId="43144" xr:uid="{00000000-0005-0000-0000-0000F6A60000}"/>
    <cellStyle name="Heading 2 2 3 3 5 3 2 3 2 2" xfId="43145" xr:uid="{00000000-0005-0000-0000-0000F7A60000}"/>
    <cellStyle name="Heading 2 2 3 3 5 3 2 4" xfId="43146" xr:uid="{00000000-0005-0000-0000-0000F8A60000}"/>
    <cellStyle name="Heading 2 2 3 3 5 3 2 5" xfId="43147" xr:uid="{00000000-0005-0000-0000-0000F9A60000}"/>
    <cellStyle name="Heading 2 2 3 3 5 3 2 6" xfId="43148" xr:uid="{00000000-0005-0000-0000-0000FAA60000}"/>
    <cellStyle name="Heading 2 2 3 3 5 3 2 7" xfId="43149" xr:uid="{00000000-0005-0000-0000-0000FBA60000}"/>
    <cellStyle name="Heading 2 2 3 3 5 3 3" xfId="43150" xr:uid="{00000000-0005-0000-0000-0000FCA60000}"/>
    <cellStyle name="Heading 2 2 3 3 5 3 3 2" xfId="43151" xr:uid="{00000000-0005-0000-0000-0000FDA60000}"/>
    <cellStyle name="Heading 2 2 3 3 5 3 3 3" xfId="43152" xr:uid="{00000000-0005-0000-0000-0000FEA60000}"/>
    <cellStyle name="Heading 2 2 3 3 5 3 3 3 2" xfId="43153" xr:uid="{00000000-0005-0000-0000-0000FFA60000}"/>
    <cellStyle name="Heading 2 2 3 3 5 3 3 4" xfId="43154" xr:uid="{00000000-0005-0000-0000-000000A70000}"/>
    <cellStyle name="Heading 2 2 3 3 5 3 4" xfId="43155" xr:uid="{00000000-0005-0000-0000-000001A70000}"/>
    <cellStyle name="Heading 2 2 3 3 5 3 4 2" xfId="43156" xr:uid="{00000000-0005-0000-0000-000002A70000}"/>
    <cellStyle name="Heading 2 2 3 3 5 3 4 2 2" xfId="43157" xr:uid="{00000000-0005-0000-0000-000003A70000}"/>
    <cellStyle name="Heading 2 2 3 3 5 3 5" xfId="43158" xr:uid="{00000000-0005-0000-0000-000004A70000}"/>
    <cellStyle name="Heading 2 2 3 3 5 3 6" xfId="43159" xr:uid="{00000000-0005-0000-0000-000005A70000}"/>
    <cellStyle name="Heading 2 2 3 3 5 3 7" xfId="43160" xr:uid="{00000000-0005-0000-0000-000006A70000}"/>
    <cellStyle name="Heading 2 2 3 3 5 3 8" xfId="43161" xr:uid="{00000000-0005-0000-0000-000007A70000}"/>
    <cellStyle name="Heading 2 2 3 3 5 4" xfId="43162" xr:uid="{00000000-0005-0000-0000-000008A70000}"/>
    <cellStyle name="Heading 2 2 3 3 5 4 2" xfId="43163" xr:uid="{00000000-0005-0000-0000-000009A70000}"/>
    <cellStyle name="Heading 2 2 3 3 5 4 2 2" xfId="43164" xr:uid="{00000000-0005-0000-0000-00000AA70000}"/>
    <cellStyle name="Heading 2 2 3 3 5 4 2 3" xfId="43165" xr:uid="{00000000-0005-0000-0000-00000BA70000}"/>
    <cellStyle name="Heading 2 2 3 3 5 4 2 3 2" xfId="43166" xr:uid="{00000000-0005-0000-0000-00000CA70000}"/>
    <cellStyle name="Heading 2 2 3 3 5 4 2 4" xfId="43167" xr:uid="{00000000-0005-0000-0000-00000DA70000}"/>
    <cellStyle name="Heading 2 2 3 3 5 4 3" xfId="43168" xr:uid="{00000000-0005-0000-0000-00000EA70000}"/>
    <cellStyle name="Heading 2 2 3 3 5 4 3 2" xfId="43169" xr:uid="{00000000-0005-0000-0000-00000FA70000}"/>
    <cellStyle name="Heading 2 2 3 3 5 4 3 2 2" xfId="43170" xr:uid="{00000000-0005-0000-0000-000010A70000}"/>
    <cellStyle name="Heading 2 2 3 3 5 4 4" xfId="43171" xr:uid="{00000000-0005-0000-0000-000011A70000}"/>
    <cellStyle name="Heading 2 2 3 3 5 4 5" xfId="43172" xr:uid="{00000000-0005-0000-0000-000012A70000}"/>
    <cellStyle name="Heading 2 2 3 3 5 4 6" xfId="43173" xr:uid="{00000000-0005-0000-0000-000013A70000}"/>
    <cellStyle name="Heading 2 2 3 3 5 4 7" xfId="43174" xr:uid="{00000000-0005-0000-0000-000014A70000}"/>
    <cellStyle name="Heading 2 2 3 3 5 5" xfId="43175" xr:uid="{00000000-0005-0000-0000-000015A70000}"/>
    <cellStyle name="Heading 2 2 3 3 5 5 2" xfId="43176" xr:uid="{00000000-0005-0000-0000-000016A70000}"/>
    <cellStyle name="Heading 2 2 3 3 5 5 3" xfId="43177" xr:uid="{00000000-0005-0000-0000-000017A70000}"/>
    <cellStyle name="Heading 2 2 3 3 5 5 3 2" xfId="43178" xr:uid="{00000000-0005-0000-0000-000018A70000}"/>
    <cellStyle name="Heading 2 2 3 3 5 6" xfId="43179" xr:uid="{00000000-0005-0000-0000-000019A70000}"/>
    <cellStyle name="Heading 2 2 3 3 5 7" xfId="43180" xr:uid="{00000000-0005-0000-0000-00001AA70000}"/>
    <cellStyle name="Heading 2 2 3 3 5 8" xfId="43181" xr:uid="{00000000-0005-0000-0000-00001BA70000}"/>
    <cellStyle name="Heading 2 2 3 3 5 9" xfId="43182" xr:uid="{00000000-0005-0000-0000-00001CA70000}"/>
    <cellStyle name="Heading 2 2 3 3 6" xfId="43183" xr:uid="{00000000-0005-0000-0000-00001DA70000}"/>
    <cellStyle name="Heading 2 2 3 3 6 2" xfId="43184" xr:uid="{00000000-0005-0000-0000-00001EA70000}"/>
    <cellStyle name="Heading 2 2 3 3 6 2 2" xfId="43185" xr:uid="{00000000-0005-0000-0000-00001FA70000}"/>
    <cellStyle name="Heading 2 2 3 3 6 2 2 2" xfId="43186" xr:uid="{00000000-0005-0000-0000-000020A70000}"/>
    <cellStyle name="Heading 2 2 3 3 6 2 2 3" xfId="43187" xr:uid="{00000000-0005-0000-0000-000021A70000}"/>
    <cellStyle name="Heading 2 2 3 3 6 2 2 3 2" xfId="43188" xr:uid="{00000000-0005-0000-0000-000022A70000}"/>
    <cellStyle name="Heading 2 2 3 3 6 2 2 4" xfId="43189" xr:uid="{00000000-0005-0000-0000-000023A70000}"/>
    <cellStyle name="Heading 2 2 3 3 6 2 3" xfId="43190" xr:uid="{00000000-0005-0000-0000-000024A70000}"/>
    <cellStyle name="Heading 2 2 3 3 6 2 3 2" xfId="43191" xr:uid="{00000000-0005-0000-0000-000025A70000}"/>
    <cellStyle name="Heading 2 2 3 3 6 2 3 2 2" xfId="43192" xr:uid="{00000000-0005-0000-0000-000026A70000}"/>
    <cellStyle name="Heading 2 2 3 3 6 2 4" xfId="43193" xr:uid="{00000000-0005-0000-0000-000027A70000}"/>
    <cellStyle name="Heading 2 2 3 3 6 2 5" xfId="43194" xr:uid="{00000000-0005-0000-0000-000028A70000}"/>
    <cellStyle name="Heading 2 2 3 3 6 2 6" xfId="43195" xr:uid="{00000000-0005-0000-0000-000029A70000}"/>
    <cellStyle name="Heading 2 2 3 3 6 2 7" xfId="43196" xr:uid="{00000000-0005-0000-0000-00002AA70000}"/>
    <cellStyle name="Heading 2 2 3 3 6 3" xfId="43197" xr:uid="{00000000-0005-0000-0000-00002BA70000}"/>
    <cellStyle name="Heading 2 2 3 3 6 3 2" xfId="43198" xr:uid="{00000000-0005-0000-0000-00002CA70000}"/>
    <cellStyle name="Heading 2 2 3 3 6 3 3" xfId="43199" xr:uid="{00000000-0005-0000-0000-00002DA70000}"/>
    <cellStyle name="Heading 2 2 3 3 6 3 3 2" xfId="43200" xr:uid="{00000000-0005-0000-0000-00002EA70000}"/>
    <cellStyle name="Heading 2 2 3 3 6 3 4" xfId="43201" xr:uid="{00000000-0005-0000-0000-00002FA70000}"/>
    <cellStyle name="Heading 2 2 3 3 6 4" xfId="43202" xr:uid="{00000000-0005-0000-0000-000030A70000}"/>
    <cellStyle name="Heading 2 2 3 3 6 4 2" xfId="43203" xr:uid="{00000000-0005-0000-0000-000031A70000}"/>
    <cellStyle name="Heading 2 2 3 3 6 4 2 2" xfId="43204" xr:uid="{00000000-0005-0000-0000-000032A70000}"/>
    <cellStyle name="Heading 2 2 3 3 6 5" xfId="43205" xr:uid="{00000000-0005-0000-0000-000033A70000}"/>
    <cellStyle name="Heading 2 2 3 3 6 6" xfId="43206" xr:uid="{00000000-0005-0000-0000-000034A70000}"/>
    <cellStyle name="Heading 2 2 3 3 6 7" xfId="43207" xr:uid="{00000000-0005-0000-0000-000035A70000}"/>
    <cellStyle name="Heading 2 2 3 3 6 8" xfId="43208" xr:uid="{00000000-0005-0000-0000-000036A70000}"/>
    <cellStyle name="Heading 2 2 3 3 7" xfId="43209" xr:uid="{00000000-0005-0000-0000-000037A70000}"/>
    <cellStyle name="Heading 2 2 3 3 7 2" xfId="43210" xr:uid="{00000000-0005-0000-0000-000038A70000}"/>
    <cellStyle name="Heading 2 2 3 3 7 2 2" xfId="43211" xr:uid="{00000000-0005-0000-0000-000039A70000}"/>
    <cellStyle name="Heading 2 2 3 3 7 2 3" xfId="43212" xr:uid="{00000000-0005-0000-0000-00003AA70000}"/>
    <cellStyle name="Heading 2 2 3 3 7 2 3 2" xfId="43213" xr:uid="{00000000-0005-0000-0000-00003BA70000}"/>
    <cellStyle name="Heading 2 2 3 3 7 2 4" xfId="43214" xr:uid="{00000000-0005-0000-0000-00003CA70000}"/>
    <cellStyle name="Heading 2 2 3 3 7 3" xfId="43215" xr:uid="{00000000-0005-0000-0000-00003DA70000}"/>
    <cellStyle name="Heading 2 2 3 3 7 3 2" xfId="43216" xr:uid="{00000000-0005-0000-0000-00003EA70000}"/>
    <cellStyle name="Heading 2 2 3 3 7 3 2 2" xfId="43217" xr:uid="{00000000-0005-0000-0000-00003FA70000}"/>
    <cellStyle name="Heading 2 2 3 3 7 4" xfId="43218" xr:uid="{00000000-0005-0000-0000-000040A70000}"/>
    <cellStyle name="Heading 2 2 3 3 7 5" xfId="43219" xr:uid="{00000000-0005-0000-0000-000041A70000}"/>
    <cellStyle name="Heading 2 2 3 3 7 6" xfId="43220" xr:uid="{00000000-0005-0000-0000-000042A70000}"/>
    <cellStyle name="Heading 2 2 3 3 7 7" xfId="43221" xr:uid="{00000000-0005-0000-0000-000043A70000}"/>
    <cellStyle name="Heading 2 2 3 3 8" xfId="43222" xr:uid="{00000000-0005-0000-0000-000044A70000}"/>
    <cellStyle name="Heading 2 2 3 3 8 2" xfId="43223" xr:uid="{00000000-0005-0000-0000-000045A70000}"/>
    <cellStyle name="Heading 2 2 3 3 8 3" xfId="43224" xr:uid="{00000000-0005-0000-0000-000046A70000}"/>
    <cellStyle name="Heading 2 2 3 3 8 3 2" xfId="43225" xr:uid="{00000000-0005-0000-0000-000047A70000}"/>
    <cellStyle name="Heading 2 2 3 3 9" xfId="43226" xr:uid="{00000000-0005-0000-0000-000048A70000}"/>
    <cellStyle name="Heading 2 2 3 4" xfId="226" xr:uid="{00000000-0005-0000-0000-000049A70000}"/>
    <cellStyle name="Heading 2 2 3 4 10" xfId="43227" xr:uid="{00000000-0005-0000-0000-00004AA70000}"/>
    <cellStyle name="Heading 2 2 3 4 11" xfId="43228" xr:uid="{00000000-0005-0000-0000-00004BA70000}"/>
    <cellStyle name="Heading 2 2 3 4 12" xfId="43229" xr:uid="{00000000-0005-0000-0000-00004CA70000}"/>
    <cellStyle name="Heading 2 2 3 4 2" xfId="43230" xr:uid="{00000000-0005-0000-0000-00004DA70000}"/>
    <cellStyle name="Heading 2 2 3 4 2 2" xfId="43231" xr:uid="{00000000-0005-0000-0000-00004EA70000}"/>
    <cellStyle name="Heading 2 2 3 4 2 2 10" xfId="43232" xr:uid="{00000000-0005-0000-0000-00004FA70000}"/>
    <cellStyle name="Heading 2 2 3 4 2 2 11" xfId="43233" xr:uid="{00000000-0005-0000-0000-000050A70000}"/>
    <cellStyle name="Heading 2 2 3 4 2 2 2" xfId="43234" xr:uid="{00000000-0005-0000-0000-000051A70000}"/>
    <cellStyle name="Heading 2 2 3 4 2 2 2 2" xfId="43235" xr:uid="{00000000-0005-0000-0000-000052A70000}"/>
    <cellStyle name="Heading 2 2 3 4 2 2 2 2 2" xfId="43236" xr:uid="{00000000-0005-0000-0000-000053A70000}"/>
    <cellStyle name="Heading 2 2 3 4 2 2 2 2 2 2" xfId="43237" xr:uid="{00000000-0005-0000-0000-000054A70000}"/>
    <cellStyle name="Heading 2 2 3 4 2 2 2 2 2 2 2" xfId="43238" xr:uid="{00000000-0005-0000-0000-000055A70000}"/>
    <cellStyle name="Heading 2 2 3 4 2 2 2 2 2 2 2 2" xfId="43239" xr:uid="{00000000-0005-0000-0000-000056A70000}"/>
    <cellStyle name="Heading 2 2 3 4 2 2 2 2 2 2 2 3" xfId="43240" xr:uid="{00000000-0005-0000-0000-000057A70000}"/>
    <cellStyle name="Heading 2 2 3 4 2 2 2 2 2 2 2 3 2" xfId="43241" xr:uid="{00000000-0005-0000-0000-000058A70000}"/>
    <cellStyle name="Heading 2 2 3 4 2 2 2 2 2 2 2 4" xfId="43242" xr:uid="{00000000-0005-0000-0000-000059A70000}"/>
    <cellStyle name="Heading 2 2 3 4 2 2 2 2 2 2 3" xfId="43243" xr:uid="{00000000-0005-0000-0000-00005AA70000}"/>
    <cellStyle name="Heading 2 2 3 4 2 2 2 2 2 2 3 2" xfId="43244" xr:uid="{00000000-0005-0000-0000-00005BA70000}"/>
    <cellStyle name="Heading 2 2 3 4 2 2 2 2 2 2 3 2 2" xfId="43245" xr:uid="{00000000-0005-0000-0000-00005CA70000}"/>
    <cellStyle name="Heading 2 2 3 4 2 2 2 2 2 2 4" xfId="43246" xr:uid="{00000000-0005-0000-0000-00005DA70000}"/>
    <cellStyle name="Heading 2 2 3 4 2 2 2 2 2 2 5" xfId="43247" xr:uid="{00000000-0005-0000-0000-00005EA70000}"/>
    <cellStyle name="Heading 2 2 3 4 2 2 2 2 2 2 6" xfId="43248" xr:uid="{00000000-0005-0000-0000-00005FA70000}"/>
    <cellStyle name="Heading 2 2 3 4 2 2 2 2 2 2 7" xfId="43249" xr:uid="{00000000-0005-0000-0000-000060A70000}"/>
    <cellStyle name="Heading 2 2 3 4 2 2 2 2 2 3" xfId="43250" xr:uid="{00000000-0005-0000-0000-000061A70000}"/>
    <cellStyle name="Heading 2 2 3 4 2 2 2 2 2 3 2" xfId="43251" xr:uid="{00000000-0005-0000-0000-000062A70000}"/>
    <cellStyle name="Heading 2 2 3 4 2 2 2 2 2 3 3" xfId="43252" xr:uid="{00000000-0005-0000-0000-000063A70000}"/>
    <cellStyle name="Heading 2 2 3 4 2 2 2 2 2 3 3 2" xfId="43253" xr:uid="{00000000-0005-0000-0000-000064A70000}"/>
    <cellStyle name="Heading 2 2 3 4 2 2 2 2 2 3 4" xfId="43254" xr:uid="{00000000-0005-0000-0000-000065A70000}"/>
    <cellStyle name="Heading 2 2 3 4 2 2 2 2 2 4" xfId="43255" xr:uid="{00000000-0005-0000-0000-000066A70000}"/>
    <cellStyle name="Heading 2 2 3 4 2 2 2 2 2 4 2" xfId="43256" xr:uid="{00000000-0005-0000-0000-000067A70000}"/>
    <cellStyle name="Heading 2 2 3 4 2 2 2 2 2 4 2 2" xfId="43257" xr:uid="{00000000-0005-0000-0000-000068A70000}"/>
    <cellStyle name="Heading 2 2 3 4 2 2 2 2 2 5" xfId="43258" xr:uid="{00000000-0005-0000-0000-000069A70000}"/>
    <cellStyle name="Heading 2 2 3 4 2 2 2 2 2 6" xfId="43259" xr:uid="{00000000-0005-0000-0000-00006AA70000}"/>
    <cellStyle name="Heading 2 2 3 4 2 2 2 2 2 7" xfId="43260" xr:uid="{00000000-0005-0000-0000-00006BA70000}"/>
    <cellStyle name="Heading 2 2 3 4 2 2 2 2 2 8" xfId="43261" xr:uid="{00000000-0005-0000-0000-00006CA70000}"/>
    <cellStyle name="Heading 2 2 3 4 2 2 2 2 3" xfId="43262" xr:uid="{00000000-0005-0000-0000-00006DA70000}"/>
    <cellStyle name="Heading 2 2 3 4 2 2 2 2 3 2" xfId="43263" xr:uid="{00000000-0005-0000-0000-00006EA70000}"/>
    <cellStyle name="Heading 2 2 3 4 2 2 2 2 3 2 2" xfId="43264" xr:uid="{00000000-0005-0000-0000-00006FA70000}"/>
    <cellStyle name="Heading 2 2 3 4 2 2 2 2 3 2 3" xfId="43265" xr:uid="{00000000-0005-0000-0000-000070A70000}"/>
    <cellStyle name="Heading 2 2 3 4 2 2 2 2 3 2 3 2" xfId="43266" xr:uid="{00000000-0005-0000-0000-000071A70000}"/>
    <cellStyle name="Heading 2 2 3 4 2 2 2 2 3 2 4" xfId="43267" xr:uid="{00000000-0005-0000-0000-000072A70000}"/>
    <cellStyle name="Heading 2 2 3 4 2 2 2 2 3 3" xfId="43268" xr:uid="{00000000-0005-0000-0000-000073A70000}"/>
    <cellStyle name="Heading 2 2 3 4 2 2 2 2 3 3 2" xfId="43269" xr:uid="{00000000-0005-0000-0000-000074A70000}"/>
    <cellStyle name="Heading 2 2 3 4 2 2 2 2 3 3 2 2" xfId="43270" xr:uid="{00000000-0005-0000-0000-000075A70000}"/>
    <cellStyle name="Heading 2 2 3 4 2 2 2 2 3 4" xfId="43271" xr:uid="{00000000-0005-0000-0000-000076A70000}"/>
    <cellStyle name="Heading 2 2 3 4 2 2 2 2 3 5" xfId="43272" xr:uid="{00000000-0005-0000-0000-000077A70000}"/>
    <cellStyle name="Heading 2 2 3 4 2 2 2 2 3 6" xfId="43273" xr:uid="{00000000-0005-0000-0000-000078A70000}"/>
    <cellStyle name="Heading 2 2 3 4 2 2 2 2 3 7" xfId="43274" xr:uid="{00000000-0005-0000-0000-000079A70000}"/>
    <cellStyle name="Heading 2 2 3 4 2 2 2 2 4" xfId="43275" xr:uid="{00000000-0005-0000-0000-00007AA70000}"/>
    <cellStyle name="Heading 2 2 3 4 2 2 2 2 4 2" xfId="43276" xr:uid="{00000000-0005-0000-0000-00007BA70000}"/>
    <cellStyle name="Heading 2 2 3 4 2 2 2 2 4 3" xfId="43277" xr:uid="{00000000-0005-0000-0000-00007CA70000}"/>
    <cellStyle name="Heading 2 2 3 4 2 2 2 2 4 3 2" xfId="43278" xr:uid="{00000000-0005-0000-0000-00007DA70000}"/>
    <cellStyle name="Heading 2 2 3 4 2 2 2 2 5" xfId="43279" xr:uid="{00000000-0005-0000-0000-00007EA70000}"/>
    <cellStyle name="Heading 2 2 3 4 2 2 2 3" xfId="43280" xr:uid="{00000000-0005-0000-0000-00007FA70000}"/>
    <cellStyle name="Heading 2 2 3 4 2 2 2 3 2" xfId="43281" xr:uid="{00000000-0005-0000-0000-000080A70000}"/>
    <cellStyle name="Heading 2 2 3 4 2 2 2 3 2 2" xfId="43282" xr:uid="{00000000-0005-0000-0000-000081A70000}"/>
    <cellStyle name="Heading 2 2 3 4 2 2 2 3 2 2 2" xfId="43283" xr:uid="{00000000-0005-0000-0000-000082A70000}"/>
    <cellStyle name="Heading 2 2 3 4 2 2 2 3 2 2 3" xfId="43284" xr:uid="{00000000-0005-0000-0000-000083A70000}"/>
    <cellStyle name="Heading 2 2 3 4 2 2 2 3 2 2 3 2" xfId="43285" xr:uid="{00000000-0005-0000-0000-000084A70000}"/>
    <cellStyle name="Heading 2 2 3 4 2 2 2 3 2 2 4" xfId="43286" xr:uid="{00000000-0005-0000-0000-000085A70000}"/>
    <cellStyle name="Heading 2 2 3 4 2 2 2 3 2 3" xfId="43287" xr:uid="{00000000-0005-0000-0000-000086A70000}"/>
    <cellStyle name="Heading 2 2 3 4 2 2 2 3 2 3 2" xfId="43288" xr:uid="{00000000-0005-0000-0000-000087A70000}"/>
    <cellStyle name="Heading 2 2 3 4 2 2 2 3 2 3 2 2" xfId="43289" xr:uid="{00000000-0005-0000-0000-000088A70000}"/>
    <cellStyle name="Heading 2 2 3 4 2 2 2 3 2 4" xfId="43290" xr:uid="{00000000-0005-0000-0000-000089A70000}"/>
    <cellStyle name="Heading 2 2 3 4 2 2 2 3 2 5" xfId="43291" xr:uid="{00000000-0005-0000-0000-00008AA70000}"/>
    <cellStyle name="Heading 2 2 3 4 2 2 2 3 2 6" xfId="43292" xr:uid="{00000000-0005-0000-0000-00008BA70000}"/>
    <cellStyle name="Heading 2 2 3 4 2 2 2 3 2 7" xfId="43293" xr:uid="{00000000-0005-0000-0000-00008CA70000}"/>
    <cellStyle name="Heading 2 2 3 4 2 2 2 3 3" xfId="43294" xr:uid="{00000000-0005-0000-0000-00008DA70000}"/>
    <cellStyle name="Heading 2 2 3 4 2 2 2 3 3 2" xfId="43295" xr:uid="{00000000-0005-0000-0000-00008EA70000}"/>
    <cellStyle name="Heading 2 2 3 4 2 2 2 3 3 3" xfId="43296" xr:uid="{00000000-0005-0000-0000-00008FA70000}"/>
    <cellStyle name="Heading 2 2 3 4 2 2 2 3 3 3 2" xfId="43297" xr:uid="{00000000-0005-0000-0000-000090A70000}"/>
    <cellStyle name="Heading 2 2 3 4 2 2 2 3 3 4" xfId="43298" xr:uid="{00000000-0005-0000-0000-000091A70000}"/>
    <cellStyle name="Heading 2 2 3 4 2 2 2 3 4" xfId="43299" xr:uid="{00000000-0005-0000-0000-000092A70000}"/>
    <cellStyle name="Heading 2 2 3 4 2 2 2 3 4 2" xfId="43300" xr:uid="{00000000-0005-0000-0000-000093A70000}"/>
    <cellStyle name="Heading 2 2 3 4 2 2 2 3 4 2 2" xfId="43301" xr:uid="{00000000-0005-0000-0000-000094A70000}"/>
    <cellStyle name="Heading 2 2 3 4 2 2 2 3 5" xfId="43302" xr:uid="{00000000-0005-0000-0000-000095A70000}"/>
    <cellStyle name="Heading 2 2 3 4 2 2 2 3 6" xfId="43303" xr:uid="{00000000-0005-0000-0000-000096A70000}"/>
    <cellStyle name="Heading 2 2 3 4 2 2 2 3 7" xfId="43304" xr:uid="{00000000-0005-0000-0000-000097A70000}"/>
    <cellStyle name="Heading 2 2 3 4 2 2 2 3 8" xfId="43305" xr:uid="{00000000-0005-0000-0000-000098A70000}"/>
    <cellStyle name="Heading 2 2 3 4 2 2 2 4" xfId="43306" xr:uid="{00000000-0005-0000-0000-000099A70000}"/>
    <cellStyle name="Heading 2 2 3 4 2 2 2 4 2" xfId="43307" xr:uid="{00000000-0005-0000-0000-00009AA70000}"/>
    <cellStyle name="Heading 2 2 3 4 2 2 2 4 2 2" xfId="43308" xr:uid="{00000000-0005-0000-0000-00009BA70000}"/>
    <cellStyle name="Heading 2 2 3 4 2 2 2 4 2 3" xfId="43309" xr:uid="{00000000-0005-0000-0000-00009CA70000}"/>
    <cellStyle name="Heading 2 2 3 4 2 2 2 4 2 3 2" xfId="43310" xr:uid="{00000000-0005-0000-0000-00009DA70000}"/>
    <cellStyle name="Heading 2 2 3 4 2 2 2 4 2 4" xfId="43311" xr:uid="{00000000-0005-0000-0000-00009EA70000}"/>
    <cellStyle name="Heading 2 2 3 4 2 2 2 4 3" xfId="43312" xr:uid="{00000000-0005-0000-0000-00009FA70000}"/>
    <cellStyle name="Heading 2 2 3 4 2 2 2 4 3 2" xfId="43313" xr:uid="{00000000-0005-0000-0000-0000A0A70000}"/>
    <cellStyle name="Heading 2 2 3 4 2 2 2 4 3 2 2" xfId="43314" xr:uid="{00000000-0005-0000-0000-0000A1A70000}"/>
    <cellStyle name="Heading 2 2 3 4 2 2 2 4 4" xfId="43315" xr:uid="{00000000-0005-0000-0000-0000A2A70000}"/>
    <cellStyle name="Heading 2 2 3 4 2 2 2 4 5" xfId="43316" xr:uid="{00000000-0005-0000-0000-0000A3A70000}"/>
    <cellStyle name="Heading 2 2 3 4 2 2 2 4 6" xfId="43317" xr:uid="{00000000-0005-0000-0000-0000A4A70000}"/>
    <cellStyle name="Heading 2 2 3 4 2 2 2 4 7" xfId="43318" xr:uid="{00000000-0005-0000-0000-0000A5A70000}"/>
    <cellStyle name="Heading 2 2 3 4 2 2 2 5" xfId="43319" xr:uid="{00000000-0005-0000-0000-0000A6A70000}"/>
    <cellStyle name="Heading 2 2 3 4 2 2 2 5 2" xfId="43320" xr:uid="{00000000-0005-0000-0000-0000A7A70000}"/>
    <cellStyle name="Heading 2 2 3 4 2 2 2 5 3" xfId="43321" xr:uid="{00000000-0005-0000-0000-0000A8A70000}"/>
    <cellStyle name="Heading 2 2 3 4 2 2 2 5 3 2" xfId="43322" xr:uid="{00000000-0005-0000-0000-0000A9A70000}"/>
    <cellStyle name="Heading 2 2 3 4 2 2 2 6" xfId="43323" xr:uid="{00000000-0005-0000-0000-0000AAA70000}"/>
    <cellStyle name="Heading 2 2 3 4 2 2 2 7" xfId="43324" xr:uid="{00000000-0005-0000-0000-0000ABA70000}"/>
    <cellStyle name="Heading 2 2 3 4 2 2 2 8" xfId="43325" xr:uid="{00000000-0005-0000-0000-0000ACA70000}"/>
    <cellStyle name="Heading 2 2 3 4 2 2 2 9" xfId="43326" xr:uid="{00000000-0005-0000-0000-0000ADA70000}"/>
    <cellStyle name="Heading 2 2 3 4 2 2 3" xfId="43327" xr:uid="{00000000-0005-0000-0000-0000AEA70000}"/>
    <cellStyle name="Heading 2 2 3 4 2 2 3 2" xfId="43328" xr:uid="{00000000-0005-0000-0000-0000AFA70000}"/>
    <cellStyle name="Heading 2 2 3 4 2 2 3 2 2" xfId="43329" xr:uid="{00000000-0005-0000-0000-0000B0A70000}"/>
    <cellStyle name="Heading 2 2 3 4 2 2 3 2 2 2" xfId="43330" xr:uid="{00000000-0005-0000-0000-0000B1A70000}"/>
    <cellStyle name="Heading 2 2 3 4 2 2 3 2 2 2 2" xfId="43331" xr:uid="{00000000-0005-0000-0000-0000B2A70000}"/>
    <cellStyle name="Heading 2 2 3 4 2 2 3 2 2 2 3" xfId="43332" xr:uid="{00000000-0005-0000-0000-0000B3A70000}"/>
    <cellStyle name="Heading 2 2 3 4 2 2 3 2 2 2 3 2" xfId="43333" xr:uid="{00000000-0005-0000-0000-0000B4A70000}"/>
    <cellStyle name="Heading 2 2 3 4 2 2 3 2 2 2 4" xfId="43334" xr:uid="{00000000-0005-0000-0000-0000B5A70000}"/>
    <cellStyle name="Heading 2 2 3 4 2 2 3 2 2 3" xfId="43335" xr:uid="{00000000-0005-0000-0000-0000B6A70000}"/>
    <cellStyle name="Heading 2 2 3 4 2 2 3 2 2 3 2" xfId="43336" xr:uid="{00000000-0005-0000-0000-0000B7A70000}"/>
    <cellStyle name="Heading 2 2 3 4 2 2 3 2 2 3 2 2" xfId="43337" xr:uid="{00000000-0005-0000-0000-0000B8A70000}"/>
    <cellStyle name="Heading 2 2 3 4 2 2 3 2 2 4" xfId="43338" xr:uid="{00000000-0005-0000-0000-0000B9A70000}"/>
    <cellStyle name="Heading 2 2 3 4 2 2 3 2 2 5" xfId="43339" xr:uid="{00000000-0005-0000-0000-0000BAA70000}"/>
    <cellStyle name="Heading 2 2 3 4 2 2 3 2 2 6" xfId="43340" xr:uid="{00000000-0005-0000-0000-0000BBA70000}"/>
    <cellStyle name="Heading 2 2 3 4 2 2 3 2 2 7" xfId="43341" xr:uid="{00000000-0005-0000-0000-0000BCA70000}"/>
    <cellStyle name="Heading 2 2 3 4 2 2 3 2 3" xfId="43342" xr:uid="{00000000-0005-0000-0000-0000BDA70000}"/>
    <cellStyle name="Heading 2 2 3 4 2 2 3 2 3 2" xfId="43343" xr:uid="{00000000-0005-0000-0000-0000BEA70000}"/>
    <cellStyle name="Heading 2 2 3 4 2 2 3 2 3 3" xfId="43344" xr:uid="{00000000-0005-0000-0000-0000BFA70000}"/>
    <cellStyle name="Heading 2 2 3 4 2 2 3 2 3 3 2" xfId="43345" xr:uid="{00000000-0005-0000-0000-0000C0A70000}"/>
    <cellStyle name="Heading 2 2 3 4 2 2 3 2 3 4" xfId="43346" xr:uid="{00000000-0005-0000-0000-0000C1A70000}"/>
    <cellStyle name="Heading 2 2 3 4 2 2 3 2 4" xfId="43347" xr:uid="{00000000-0005-0000-0000-0000C2A70000}"/>
    <cellStyle name="Heading 2 2 3 4 2 2 3 2 4 2" xfId="43348" xr:uid="{00000000-0005-0000-0000-0000C3A70000}"/>
    <cellStyle name="Heading 2 2 3 4 2 2 3 2 4 2 2" xfId="43349" xr:uid="{00000000-0005-0000-0000-0000C4A70000}"/>
    <cellStyle name="Heading 2 2 3 4 2 2 3 2 5" xfId="43350" xr:uid="{00000000-0005-0000-0000-0000C5A70000}"/>
    <cellStyle name="Heading 2 2 3 4 2 2 3 2 6" xfId="43351" xr:uid="{00000000-0005-0000-0000-0000C6A70000}"/>
    <cellStyle name="Heading 2 2 3 4 2 2 3 2 7" xfId="43352" xr:uid="{00000000-0005-0000-0000-0000C7A70000}"/>
    <cellStyle name="Heading 2 2 3 4 2 2 3 2 8" xfId="43353" xr:uid="{00000000-0005-0000-0000-0000C8A70000}"/>
    <cellStyle name="Heading 2 2 3 4 2 2 3 3" xfId="43354" xr:uid="{00000000-0005-0000-0000-0000C9A70000}"/>
    <cellStyle name="Heading 2 2 3 4 2 2 3 3 2" xfId="43355" xr:uid="{00000000-0005-0000-0000-0000CAA70000}"/>
    <cellStyle name="Heading 2 2 3 4 2 2 3 3 2 2" xfId="43356" xr:uid="{00000000-0005-0000-0000-0000CBA70000}"/>
    <cellStyle name="Heading 2 2 3 4 2 2 3 3 2 3" xfId="43357" xr:uid="{00000000-0005-0000-0000-0000CCA70000}"/>
    <cellStyle name="Heading 2 2 3 4 2 2 3 3 2 3 2" xfId="43358" xr:uid="{00000000-0005-0000-0000-0000CDA70000}"/>
    <cellStyle name="Heading 2 2 3 4 2 2 3 3 2 4" xfId="43359" xr:uid="{00000000-0005-0000-0000-0000CEA70000}"/>
    <cellStyle name="Heading 2 2 3 4 2 2 3 3 3" xfId="43360" xr:uid="{00000000-0005-0000-0000-0000CFA70000}"/>
    <cellStyle name="Heading 2 2 3 4 2 2 3 3 3 2" xfId="43361" xr:uid="{00000000-0005-0000-0000-0000D0A70000}"/>
    <cellStyle name="Heading 2 2 3 4 2 2 3 3 3 2 2" xfId="43362" xr:uid="{00000000-0005-0000-0000-0000D1A70000}"/>
    <cellStyle name="Heading 2 2 3 4 2 2 3 3 4" xfId="43363" xr:uid="{00000000-0005-0000-0000-0000D2A70000}"/>
    <cellStyle name="Heading 2 2 3 4 2 2 3 3 5" xfId="43364" xr:uid="{00000000-0005-0000-0000-0000D3A70000}"/>
    <cellStyle name="Heading 2 2 3 4 2 2 3 3 6" xfId="43365" xr:uid="{00000000-0005-0000-0000-0000D4A70000}"/>
    <cellStyle name="Heading 2 2 3 4 2 2 3 3 7" xfId="43366" xr:uid="{00000000-0005-0000-0000-0000D5A70000}"/>
    <cellStyle name="Heading 2 2 3 4 2 2 3 4" xfId="43367" xr:uid="{00000000-0005-0000-0000-0000D6A70000}"/>
    <cellStyle name="Heading 2 2 3 4 2 2 3 4 2" xfId="43368" xr:uid="{00000000-0005-0000-0000-0000D7A70000}"/>
    <cellStyle name="Heading 2 2 3 4 2 2 3 4 3" xfId="43369" xr:uid="{00000000-0005-0000-0000-0000D8A70000}"/>
    <cellStyle name="Heading 2 2 3 4 2 2 3 4 3 2" xfId="43370" xr:uid="{00000000-0005-0000-0000-0000D9A70000}"/>
    <cellStyle name="Heading 2 2 3 4 2 2 3 5" xfId="43371" xr:uid="{00000000-0005-0000-0000-0000DAA70000}"/>
    <cellStyle name="Heading 2 2 3 4 2 2 4" xfId="43372" xr:uid="{00000000-0005-0000-0000-0000DBA70000}"/>
    <cellStyle name="Heading 2 2 3 4 2 2 4 2" xfId="43373" xr:uid="{00000000-0005-0000-0000-0000DCA70000}"/>
    <cellStyle name="Heading 2 2 3 4 2 2 4 2 2" xfId="43374" xr:uid="{00000000-0005-0000-0000-0000DDA70000}"/>
    <cellStyle name="Heading 2 2 3 4 2 2 4 2 2 2" xfId="43375" xr:uid="{00000000-0005-0000-0000-0000DEA70000}"/>
    <cellStyle name="Heading 2 2 3 4 2 2 4 2 2 2 2" xfId="43376" xr:uid="{00000000-0005-0000-0000-0000DFA70000}"/>
    <cellStyle name="Heading 2 2 3 4 2 2 4 2 2 2 2 2" xfId="43377" xr:uid="{00000000-0005-0000-0000-0000E0A70000}"/>
    <cellStyle name="Heading 2 2 3 4 2 2 4 2 2 2 2 3" xfId="43378" xr:uid="{00000000-0005-0000-0000-0000E1A70000}"/>
    <cellStyle name="Heading 2 2 3 4 2 2 4 2 2 2 2 3 2" xfId="43379" xr:uid="{00000000-0005-0000-0000-0000E2A70000}"/>
    <cellStyle name="Heading 2 2 3 4 2 2 4 2 2 2 2 4" xfId="43380" xr:uid="{00000000-0005-0000-0000-0000E3A70000}"/>
    <cellStyle name="Heading 2 2 3 4 2 2 4 2 2 2 3" xfId="43381" xr:uid="{00000000-0005-0000-0000-0000E4A70000}"/>
    <cellStyle name="Heading 2 2 3 4 2 2 4 2 2 2 3 2" xfId="43382" xr:uid="{00000000-0005-0000-0000-0000E5A70000}"/>
    <cellStyle name="Heading 2 2 3 4 2 2 4 2 2 2 3 2 2" xfId="43383" xr:uid="{00000000-0005-0000-0000-0000E6A70000}"/>
    <cellStyle name="Heading 2 2 3 4 2 2 4 2 2 2 4" xfId="43384" xr:uid="{00000000-0005-0000-0000-0000E7A70000}"/>
    <cellStyle name="Heading 2 2 3 4 2 2 4 2 2 2 5" xfId="43385" xr:uid="{00000000-0005-0000-0000-0000E8A70000}"/>
    <cellStyle name="Heading 2 2 3 4 2 2 4 2 2 2 6" xfId="43386" xr:uid="{00000000-0005-0000-0000-0000E9A70000}"/>
    <cellStyle name="Heading 2 2 3 4 2 2 4 2 2 2 7" xfId="43387" xr:uid="{00000000-0005-0000-0000-0000EAA70000}"/>
    <cellStyle name="Heading 2 2 3 4 2 2 4 2 2 3" xfId="43388" xr:uid="{00000000-0005-0000-0000-0000EBA70000}"/>
    <cellStyle name="Heading 2 2 3 4 2 2 4 2 2 3 2" xfId="43389" xr:uid="{00000000-0005-0000-0000-0000ECA70000}"/>
    <cellStyle name="Heading 2 2 3 4 2 2 4 2 2 3 3" xfId="43390" xr:uid="{00000000-0005-0000-0000-0000EDA70000}"/>
    <cellStyle name="Heading 2 2 3 4 2 2 4 2 2 3 3 2" xfId="43391" xr:uid="{00000000-0005-0000-0000-0000EEA70000}"/>
    <cellStyle name="Heading 2 2 3 4 2 2 4 2 2 3 4" xfId="43392" xr:uid="{00000000-0005-0000-0000-0000EFA70000}"/>
    <cellStyle name="Heading 2 2 3 4 2 2 4 2 2 4" xfId="43393" xr:uid="{00000000-0005-0000-0000-0000F0A70000}"/>
    <cellStyle name="Heading 2 2 3 4 2 2 4 2 2 4 2" xfId="43394" xr:uid="{00000000-0005-0000-0000-0000F1A70000}"/>
    <cellStyle name="Heading 2 2 3 4 2 2 4 2 2 4 2 2" xfId="43395" xr:uid="{00000000-0005-0000-0000-0000F2A70000}"/>
    <cellStyle name="Heading 2 2 3 4 2 2 4 2 2 5" xfId="43396" xr:uid="{00000000-0005-0000-0000-0000F3A70000}"/>
    <cellStyle name="Heading 2 2 3 4 2 2 4 2 2 6" xfId="43397" xr:uid="{00000000-0005-0000-0000-0000F4A70000}"/>
    <cellStyle name="Heading 2 2 3 4 2 2 4 2 2 7" xfId="43398" xr:uid="{00000000-0005-0000-0000-0000F5A70000}"/>
    <cellStyle name="Heading 2 2 3 4 2 2 4 2 2 8" xfId="43399" xr:uid="{00000000-0005-0000-0000-0000F6A70000}"/>
    <cellStyle name="Heading 2 2 3 4 2 2 4 2 3" xfId="43400" xr:uid="{00000000-0005-0000-0000-0000F7A70000}"/>
    <cellStyle name="Heading 2 2 3 4 2 2 4 2 3 2" xfId="43401" xr:uid="{00000000-0005-0000-0000-0000F8A70000}"/>
    <cellStyle name="Heading 2 2 3 4 2 2 4 2 3 2 2" xfId="43402" xr:uid="{00000000-0005-0000-0000-0000F9A70000}"/>
    <cellStyle name="Heading 2 2 3 4 2 2 4 2 3 2 3" xfId="43403" xr:uid="{00000000-0005-0000-0000-0000FAA70000}"/>
    <cellStyle name="Heading 2 2 3 4 2 2 4 2 3 2 3 2" xfId="43404" xr:uid="{00000000-0005-0000-0000-0000FBA70000}"/>
    <cellStyle name="Heading 2 2 3 4 2 2 4 2 3 2 4" xfId="43405" xr:uid="{00000000-0005-0000-0000-0000FCA70000}"/>
    <cellStyle name="Heading 2 2 3 4 2 2 4 2 3 3" xfId="43406" xr:uid="{00000000-0005-0000-0000-0000FDA70000}"/>
    <cellStyle name="Heading 2 2 3 4 2 2 4 2 3 3 2" xfId="43407" xr:uid="{00000000-0005-0000-0000-0000FEA70000}"/>
    <cellStyle name="Heading 2 2 3 4 2 2 4 2 3 3 2 2" xfId="43408" xr:uid="{00000000-0005-0000-0000-0000FFA70000}"/>
    <cellStyle name="Heading 2 2 3 4 2 2 4 2 3 4" xfId="43409" xr:uid="{00000000-0005-0000-0000-000000A80000}"/>
    <cellStyle name="Heading 2 2 3 4 2 2 4 2 3 5" xfId="43410" xr:uid="{00000000-0005-0000-0000-000001A80000}"/>
    <cellStyle name="Heading 2 2 3 4 2 2 4 2 3 6" xfId="43411" xr:uid="{00000000-0005-0000-0000-000002A80000}"/>
    <cellStyle name="Heading 2 2 3 4 2 2 4 2 3 7" xfId="43412" xr:uid="{00000000-0005-0000-0000-000003A80000}"/>
    <cellStyle name="Heading 2 2 3 4 2 2 4 2 4" xfId="43413" xr:uid="{00000000-0005-0000-0000-000004A80000}"/>
    <cellStyle name="Heading 2 2 3 4 2 2 4 2 4 2" xfId="43414" xr:uid="{00000000-0005-0000-0000-000005A80000}"/>
    <cellStyle name="Heading 2 2 3 4 2 2 4 2 4 3" xfId="43415" xr:uid="{00000000-0005-0000-0000-000006A80000}"/>
    <cellStyle name="Heading 2 2 3 4 2 2 4 2 4 3 2" xfId="43416" xr:uid="{00000000-0005-0000-0000-000007A80000}"/>
    <cellStyle name="Heading 2 2 3 4 2 2 4 2 5" xfId="43417" xr:uid="{00000000-0005-0000-0000-000008A80000}"/>
    <cellStyle name="Heading 2 2 3 4 2 2 4 3" xfId="43418" xr:uid="{00000000-0005-0000-0000-000009A80000}"/>
    <cellStyle name="Heading 2 2 3 4 2 2 4 3 2" xfId="43419" xr:uid="{00000000-0005-0000-0000-00000AA80000}"/>
    <cellStyle name="Heading 2 2 3 4 2 2 4 3 2 2" xfId="43420" xr:uid="{00000000-0005-0000-0000-00000BA80000}"/>
    <cellStyle name="Heading 2 2 3 4 2 2 4 3 2 2 2" xfId="43421" xr:uid="{00000000-0005-0000-0000-00000CA80000}"/>
    <cellStyle name="Heading 2 2 3 4 2 2 4 3 2 2 3" xfId="43422" xr:uid="{00000000-0005-0000-0000-00000DA80000}"/>
    <cellStyle name="Heading 2 2 3 4 2 2 4 3 2 2 3 2" xfId="43423" xr:uid="{00000000-0005-0000-0000-00000EA80000}"/>
    <cellStyle name="Heading 2 2 3 4 2 2 4 3 2 2 4" xfId="43424" xr:uid="{00000000-0005-0000-0000-00000FA80000}"/>
    <cellStyle name="Heading 2 2 3 4 2 2 4 3 2 3" xfId="43425" xr:uid="{00000000-0005-0000-0000-000010A80000}"/>
    <cellStyle name="Heading 2 2 3 4 2 2 4 3 2 3 2" xfId="43426" xr:uid="{00000000-0005-0000-0000-000011A80000}"/>
    <cellStyle name="Heading 2 2 3 4 2 2 4 3 2 3 2 2" xfId="43427" xr:uid="{00000000-0005-0000-0000-000012A80000}"/>
    <cellStyle name="Heading 2 2 3 4 2 2 4 3 2 4" xfId="43428" xr:uid="{00000000-0005-0000-0000-000013A80000}"/>
    <cellStyle name="Heading 2 2 3 4 2 2 4 3 2 5" xfId="43429" xr:uid="{00000000-0005-0000-0000-000014A80000}"/>
    <cellStyle name="Heading 2 2 3 4 2 2 4 3 2 6" xfId="43430" xr:uid="{00000000-0005-0000-0000-000015A80000}"/>
    <cellStyle name="Heading 2 2 3 4 2 2 4 3 2 7" xfId="43431" xr:uid="{00000000-0005-0000-0000-000016A80000}"/>
    <cellStyle name="Heading 2 2 3 4 2 2 4 3 3" xfId="43432" xr:uid="{00000000-0005-0000-0000-000017A80000}"/>
    <cellStyle name="Heading 2 2 3 4 2 2 4 3 3 2" xfId="43433" xr:uid="{00000000-0005-0000-0000-000018A80000}"/>
    <cellStyle name="Heading 2 2 3 4 2 2 4 3 3 3" xfId="43434" xr:uid="{00000000-0005-0000-0000-000019A80000}"/>
    <cellStyle name="Heading 2 2 3 4 2 2 4 3 3 3 2" xfId="43435" xr:uid="{00000000-0005-0000-0000-00001AA80000}"/>
    <cellStyle name="Heading 2 2 3 4 2 2 4 3 3 4" xfId="43436" xr:uid="{00000000-0005-0000-0000-00001BA80000}"/>
    <cellStyle name="Heading 2 2 3 4 2 2 4 3 4" xfId="43437" xr:uid="{00000000-0005-0000-0000-00001CA80000}"/>
    <cellStyle name="Heading 2 2 3 4 2 2 4 3 4 2" xfId="43438" xr:uid="{00000000-0005-0000-0000-00001DA80000}"/>
    <cellStyle name="Heading 2 2 3 4 2 2 4 3 4 2 2" xfId="43439" xr:uid="{00000000-0005-0000-0000-00001EA80000}"/>
    <cellStyle name="Heading 2 2 3 4 2 2 4 3 5" xfId="43440" xr:uid="{00000000-0005-0000-0000-00001FA80000}"/>
    <cellStyle name="Heading 2 2 3 4 2 2 4 3 6" xfId="43441" xr:uid="{00000000-0005-0000-0000-000020A80000}"/>
    <cellStyle name="Heading 2 2 3 4 2 2 4 3 7" xfId="43442" xr:uid="{00000000-0005-0000-0000-000021A80000}"/>
    <cellStyle name="Heading 2 2 3 4 2 2 4 3 8" xfId="43443" xr:uid="{00000000-0005-0000-0000-000022A80000}"/>
    <cellStyle name="Heading 2 2 3 4 2 2 4 4" xfId="43444" xr:uid="{00000000-0005-0000-0000-000023A80000}"/>
    <cellStyle name="Heading 2 2 3 4 2 2 4 4 2" xfId="43445" xr:uid="{00000000-0005-0000-0000-000024A80000}"/>
    <cellStyle name="Heading 2 2 3 4 2 2 4 4 2 2" xfId="43446" xr:uid="{00000000-0005-0000-0000-000025A80000}"/>
    <cellStyle name="Heading 2 2 3 4 2 2 4 4 2 3" xfId="43447" xr:uid="{00000000-0005-0000-0000-000026A80000}"/>
    <cellStyle name="Heading 2 2 3 4 2 2 4 4 2 3 2" xfId="43448" xr:uid="{00000000-0005-0000-0000-000027A80000}"/>
    <cellStyle name="Heading 2 2 3 4 2 2 4 4 2 4" xfId="43449" xr:uid="{00000000-0005-0000-0000-000028A80000}"/>
    <cellStyle name="Heading 2 2 3 4 2 2 4 4 3" xfId="43450" xr:uid="{00000000-0005-0000-0000-000029A80000}"/>
    <cellStyle name="Heading 2 2 3 4 2 2 4 4 3 2" xfId="43451" xr:uid="{00000000-0005-0000-0000-00002AA80000}"/>
    <cellStyle name="Heading 2 2 3 4 2 2 4 4 3 2 2" xfId="43452" xr:uid="{00000000-0005-0000-0000-00002BA80000}"/>
    <cellStyle name="Heading 2 2 3 4 2 2 4 4 4" xfId="43453" xr:uid="{00000000-0005-0000-0000-00002CA80000}"/>
    <cellStyle name="Heading 2 2 3 4 2 2 4 4 5" xfId="43454" xr:uid="{00000000-0005-0000-0000-00002DA80000}"/>
    <cellStyle name="Heading 2 2 3 4 2 2 4 4 6" xfId="43455" xr:uid="{00000000-0005-0000-0000-00002EA80000}"/>
    <cellStyle name="Heading 2 2 3 4 2 2 4 4 7" xfId="43456" xr:uid="{00000000-0005-0000-0000-00002FA80000}"/>
    <cellStyle name="Heading 2 2 3 4 2 2 4 5" xfId="43457" xr:uid="{00000000-0005-0000-0000-000030A80000}"/>
    <cellStyle name="Heading 2 2 3 4 2 2 4 5 2" xfId="43458" xr:uid="{00000000-0005-0000-0000-000031A80000}"/>
    <cellStyle name="Heading 2 2 3 4 2 2 4 5 3" xfId="43459" xr:uid="{00000000-0005-0000-0000-000032A80000}"/>
    <cellStyle name="Heading 2 2 3 4 2 2 4 5 3 2" xfId="43460" xr:uid="{00000000-0005-0000-0000-000033A80000}"/>
    <cellStyle name="Heading 2 2 3 4 2 2 4 6" xfId="43461" xr:uid="{00000000-0005-0000-0000-000034A80000}"/>
    <cellStyle name="Heading 2 2 3 4 2 2 4 7" xfId="43462" xr:uid="{00000000-0005-0000-0000-000035A80000}"/>
    <cellStyle name="Heading 2 2 3 4 2 2 4 8" xfId="43463" xr:uid="{00000000-0005-0000-0000-000036A80000}"/>
    <cellStyle name="Heading 2 2 3 4 2 2 4 9" xfId="43464" xr:uid="{00000000-0005-0000-0000-000037A80000}"/>
    <cellStyle name="Heading 2 2 3 4 2 2 5" xfId="43465" xr:uid="{00000000-0005-0000-0000-000038A80000}"/>
    <cellStyle name="Heading 2 2 3 4 2 2 5 2" xfId="43466" xr:uid="{00000000-0005-0000-0000-000039A80000}"/>
    <cellStyle name="Heading 2 2 3 4 2 2 5 2 2" xfId="43467" xr:uid="{00000000-0005-0000-0000-00003AA80000}"/>
    <cellStyle name="Heading 2 2 3 4 2 2 5 2 2 2" xfId="43468" xr:uid="{00000000-0005-0000-0000-00003BA80000}"/>
    <cellStyle name="Heading 2 2 3 4 2 2 5 2 2 3" xfId="43469" xr:uid="{00000000-0005-0000-0000-00003CA80000}"/>
    <cellStyle name="Heading 2 2 3 4 2 2 5 2 2 3 2" xfId="43470" xr:uid="{00000000-0005-0000-0000-00003DA80000}"/>
    <cellStyle name="Heading 2 2 3 4 2 2 5 2 2 4" xfId="43471" xr:uid="{00000000-0005-0000-0000-00003EA80000}"/>
    <cellStyle name="Heading 2 2 3 4 2 2 5 2 3" xfId="43472" xr:uid="{00000000-0005-0000-0000-00003FA80000}"/>
    <cellStyle name="Heading 2 2 3 4 2 2 5 2 3 2" xfId="43473" xr:uid="{00000000-0005-0000-0000-000040A80000}"/>
    <cellStyle name="Heading 2 2 3 4 2 2 5 2 3 2 2" xfId="43474" xr:uid="{00000000-0005-0000-0000-000041A80000}"/>
    <cellStyle name="Heading 2 2 3 4 2 2 5 2 4" xfId="43475" xr:uid="{00000000-0005-0000-0000-000042A80000}"/>
    <cellStyle name="Heading 2 2 3 4 2 2 5 2 5" xfId="43476" xr:uid="{00000000-0005-0000-0000-000043A80000}"/>
    <cellStyle name="Heading 2 2 3 4 2 2 5 2 6" xfId="43477" xr:uid="{00000000-0005-0000-0000-000044A80000}"/>
    <cellStyle name="Heading 2 2 3 4 2 2 5 2 7" xfId="43478" xr:uid="{00000000-0005-0000-0000-000045A80000}"/>
    <cellStyle name="Heading 2 2 3 4 2 2 5 3" xfId="43479" xr:uid="{00000000-0005-0000-0000-000046A80000}"/>
    <cellStyle name="Heading 2 2 3 4 2 2 5 3 2" xfId="43480" xr:uid="{00000000-0005-0000-0000-000047A80000}"/>
    <cellStyle name="Heading 2 2 3 4 2 2 5 3 3" xfId="43481" xr:uid="{00000000-0005-0000-0000-000048A80000}"/>
    <cellStyle name="Heading 2 2 3 4 2 2 5 3 3 2" xfId="43482" xr:uid="{00000000-0005-0000-0000-000049A80000}"/>
    <cellStyle name="Heading 2 2 3 4 2 2 5 3 4" xfId="43483" xr:uid="{00000000-0005-0000-0000-00004AA80000}"/>
    <cellStyle name="Heading 2 2 3 4 2 2 5 4" xfId="43484" xr:uid="{00000000-0005-0000-0000-00004BA80000}"/>
    <cellStyle name="Heading 2 2 3 4 2 2 5 4 2" xfId="43485" xr:uid="{00000000-0005-0000-0000-00004CA80000}"/>
    <cellStyle name="Heading 2 2 3 4 2 2 5 4 2 2" xfId="43486" xr:uid="{00000000-0005-0000-0000-00004DA80000}"/>
    <cellStyle name="Heading 2 2 3 4 2 2 5 5" xfId="43487" xr:uid="{00000000-0005-0000-0000-00004EA80000}"/>
    <cellStyle name="Heading 2 2 3 4 2 2 5 6" xfId="43488" xr:uid="{00000000-0005-0000-0000-00004FA80000}"/>
    <cellStyle name="Heading 2 2 3 4 2 2 5 7" xfId="43489" xr:uid="{00000000-0005-0000-0000-000050A80000}"/>
    <cellStyle name="Heading 2 2 3 4 2 2 5 8" xfId="43490" xr:uid="{00000000-0005-0000-0000-000051A80000}"/>
    <cellStyle name="Heading 2 2 3 4 2 2 6" xfId="43491" xr:uid="{00000000-0005-0000-0000-000052A80000}"/>
    <cellStyle name="Heading 2 2 3 4 2 2 6 2" xfId="43492" xr:uid="{00000000-0005-0000-0000-000053A80000}"/>
    <cellStyle name="Heading 2 2 3 4 2 2 6 2 2" xfId="43493" xr:uid="{00000000-0005-0000-0000-000054A80000}"/>
    <cellStyle name="Heading 2 2 3 4 2 2 6 2 3" xfId="43494" xr:uid="{00000000-0005-0000-0000-000055A80000}"/>
    <cellStyle name="Heading 2 2 3 4 2 2 6 2 3 2" xfId="43495" xr:uid="{00000000-0005-0000-0000-000056A80000}"/>
    <cellStyle name="Heading 2 2 3 4 2 2 6 2 4" xfId="43496" xr:uid="{00000000-0005-0000-0000-000057A80000}"/>
    <cellStyle name="Heading 2 2 3 4 2 2 6 3" xfId="43497" xr:uid="{00000000-0005-0000-0000-000058A80000}"/>
    <cellStyle name="Heading 2 2 3 4 2 2 6 3 2" xfId="43498" xr:uid="{00000000-0005-0000-0000-000059A80000}"/>
    <cellStyle name="Heading 2 2 3 4 2 2 6 3 2 2" xfId="43499" xr:uid="{00000000-0005-0000-0000-00005AA80000}"/>
    <cellStyle name="Heading 2 2 3 4 2 2 6 4" xfId="43500" xr:uid="{00000000-0005-0000-0000-00005BA80000}"/>
    <cellStyle name="Heading 2 2 3 4 2 2 6 5" xfId="43501" xr:uid="{00000000-0005-0000-0000-00005CA80000}"/>
    <cellStyle name="Heading 2 2 3 4 2 2 6 6" xfId="43502" xr:uid="{00000000-0005-0000-0000-00005DA80000}"/>
    <cellStyle name="Heading 2 2 3 4 2 2 6 7" xfId="43503" xr:uid="{00000000-0005-0000-0000-00005EA80000}"/>
    <cellStyle name="Heading 2 2 3 4 2 2 7" xfId="43504" xr:uid="{00000000-0005-0000-0000-00005FA80000}"/>
    <cellStyle name="Heading 2 2 3 4 2 2 7 2" xfId="43505" xr:uid="{00000000-0005-0000-0000-000060A80000}"/>
    <cellStyle name="Heading 2 2 3 4 2 2 7 3" xfId="43506" xr:uid="{00000000-0005-0000-0000-000061A80000}"/>
    <cellStyle name="Heading 2 2 3 4 2 2 7 3 2" xfId="43507" xr:uid="{00000000-0005-0000-0000-000062A80000}"/>
    <cellStyle name="Heading 2 2 3 4 2 2 8" xfId="43508" xr:uid="{00000000-0005-0000-0000-000063A80000}"/>
    <cellStyle name="Heading 2 2 3 4 2 2 9" xfId="43509" xr:uid="{00000000-0005-0000-0000-000064A80000}"/>
    <cellStyle name="Heading 2 2 3 4 2 3" xfId="43510" xr:uid="{00000000-0005-0000-0000-000065A80000}"/>
    <cellStyle name="Heading 2 2 3 4 2 3 2" xfId="43511" xr:uid="{00000000-0005-0000-0000-000066A80000}"/>
    <cellStyle name="Heading 2 2 3 4 2 3 2 2" xfId="43512" xr:uid="{00000000-0005-0000-0000-000067A80000}"/>
    <cellStyle name="Heading 2 2 3 4 2 3 2 2 2" xfId="43513" xr:uid="{00000000-0005-0000-0000-000068A80000}"/>
    <cellStyle name="Heading 2 2 3 4 2 3 2 2 2 2" xfId="43514" xr:uid="{00000000-0005-0000-0000-000069A80000}"/>
    <cellStyle name="Heading 2 2 3 4 2 3 2 2 2 2 2" xfId="43515" xr:uid="{00000000-0005-0000-0000-00006AA80000}"/>
    <cellStyle name="Heading 2 2 3 4 2 3 2 2 2 2 3" xfId="43516" xr:uid="{00000000-0005-0000-0000-00006BA80000}"/>
    <cellStyle name="Heading 2 2 3 4 2 3 2 2 2 2 3 2" xfId="43517" xr:uid="{00000000-0005-0000-0000-00006CA80000}"/>
    <cellStyle name="Heading 2 2 3 4 2 3 2 2 2 2 4" xfId="43518" xr:uid="{00000000-0005-0000-0000-00006DA80000}"/>
    <cellStyle name="Heading 2 2 3 4 2 3 2 2 2 3" xfId="43519" xr:uid="{00000000-0005-0000-0000-00006EA80000}"/>
    <cellStyle name="Heading 2 2 3 4 2 3 2 2 2 3 2" xfId="43520" xr:uid="{00000000-0005-0000-0000-00006FA80000}"/>
    <cellStyle name="Heading 2 2 3 4 2 3 2 2 2 3 2 2" xfId="43521" xr:uid="{00000000-0005-0000-0000-000070A80000}"/>
    <cellStyle name="Heading 2 2 3 4 2 3 2 2 2 4" xfId="43522" xr:uid="{00000000-0005-0000-0000-000071A80000}"/>
    <cellStyle name="Heading 2 2 3 4 2 3 2 2 2 5" xfId="43523" xr:uid="{00000000-0005-0000-0000-000072A80000}"/>
    <cellStyle name="Heading 2 2 3 4 2 3 2 2 2 6" xfId="43524" xr:uid="{00000000-0005-0000-0000-000073A80000}"/>
    <cellStyle name="Heading 2 2 3 4 2 3 2 2 2 7" xfId="43525" xr:uid="{00000000-0005-0000-0000-000074A80000}"/>
    <cellStyle name="Heading 2 2 3 4 2 3 2 2 3" xfId="43526" xr:uid="{00000000-0005-0000-0000-000075A80000}"/>
    <cellStyle name="Heading 2 2 3 4 2 3 2 2 3 2" xfId="43527" xr:uid="{00000000-0005-0000-0000-000076A80000}"/>
    <cellStyle name="Heading 2 2 3 4 2 3 2 2 3 3" xfId="43528" xr:uid="{00000000-0005-0000-0000-000077A80000}"/>
    <cellStyle name="Heading 2 2 3 4 2 3 2 2 3 3 2" xfId="43529" xr:uid="{00000000-0005-0000-0000-000078A80000}"/>
    <cellStyle name="Heading 2 2 3 4 2 3 2 2 3 4" xfId="43530" xr:uid="{00000000-0005-0000-0000-000079A80000}"/>
    <cellStyle name="Heading 2 2 3 4 2 3 2 2 4" xfId="43531" xr:uid="{00000000-0005-0000-0000-00007AA80000}"/>
    <cellStyle name="Heading 2 2 3 4 2 3 2 2 4 2" xfId="43532" xr:uid="{00000000-0005-0000-0000-00007BA80000}"/>
    <cellStyle name="Heading 2 2 3 4 2 3 2 2 4 2 2" xfId="43533" xr:uid="{00000000-0005-0000-0000-00007CA80000}"/>
    <cellStyle name="Heading 2 2 3 4 2 3 2 2 5" xfId="43534" xr:uid="{00000000-0005-0000-0000-00007DA80000}"/>
    <cellStyle name="Heading 2 2 3 4 2 3 2 2 6" xfId="43535" xr:uid="{00000000-0005-0000-0000-00007EA80000}"/>
    <cellStyle name="Heading 2 2 3 4 2 3 2 2 7" xfId="43536" xr:uid="{00000000-0005-0000-0000-00007FA80000}"/>
    <cellStyle name="Heading 2 2 3 4 2 3 2 2 8" xfId="43537" xr:uid="{00000000-0005-0000-0000-000080A80000}"/>
    <cellStyle name="Heading 2 2 3 4 2 3 2 3" xfId="43538" xr:uid="{00000000-0005-0000-0000-000081A80000}"/>
    <cellStyle name="Heading 2 2 3 4 2 3 2 3 2" xfId="43539" xr:uid="{00000000-0005-0000-0000-000082A80000}"/>
    <cellStyle name="Heading 2 2 3 4 2 3 2 3 2 2" xfId="43540" xr:uid="{00000000-0005-0000-0000-000083A80000}"/>
    <cellStyle name="Heading 2 2 3 4 2 3 2 3 2 3" xfId="43541" xr:uid="{00000000-0005-0000-0000-000084A80000}"/>
    <cellStyle name="Heading 2 2 3 4 2 3 2 3 2 3 2" xfId="43542" xr:uid="{00000000-0005-0000-0000-000085A80000}"/>
    <cellStyle name="Heading 2 2 3 4 2 3 2 3 2 4" xfId="43543" xr:uid="{00000000-0005-0000-0000-000086A80000}"/>
    <cellStyle name="Heading 2 2 3 4 2 3 2 3 3" xfId="43544" xr:uid="{00000000-0005-0000-0000-000087A80000}"/>
    <cellStyle name="Heading 2 2 3 4 2 3 2 3 3 2" xfId="43545" xr:uid="{00000000-0005-0000-0000-000088A80000}"/>
    <cellStyle name="Heading 2 2 3 4 2 3 2 3 3 2 2" xfId="43546" xr:uid="{00000000-0005-0000-0000-000089A80000}"/>
    <cellStyle name="Heading 2 2 3 4 2 3 2 3 4" xfId="43547" xr:uid="{00000000-0005-0000-0000-00008AA80000}"/>
    <cellStyle name="Heading 2 2 3 4 2 3 2 3 5" xfId="43548" xr:uid="{00000000-0005-0000-0000-00008BA80000}"/>
    <cellStyle name="Heading 2 2 3 4 2 3 2 3 6" xfId="43549" xr:uid="{00000000-0005-0000-0000-00008CA80000}"/>
    <cellStyle name="Heading 2 2 3 4 2 3 2 3 7" xfId="43550" xr:uid="{00000000-0005-0000-0000-00008DA80000}"/>
    <cellStyle name="Heading 2 2 3 4 2 3 2 4" xfId="43551" xr:uid="{00000000-0005-0000-0000-00008EA80000}"/>
    <cellStyle name="Heading 2 2 3 4 2 3 2 4 2" xfId="43552" xr:uid="{00000000-0005-0000-0000-00008FA80000}"/>
    <cellStyle name="Heading 2 2 3 4 2 3 2 4 3" xfId="43553" xr:uid="{00000000-0005-0000-0000-000090A80000}"/>
    <cellStyle name="Heading 2 2 3 4 2 3 2 4 3 2" xfId="43554" xr:uid="{00000000-0005-0000-0000-000091A80000}"/>
    <cellStyle name="Heading 2 2 3 4 2 3 2 5" xfId="43555" xr:uid="{00000000-0005-0000-0000-000092A80000}"/>
    <cellStyle name="Heading 2 2 3 4 2 3 3" xfId="43556" xr:uid="{00000000-0005-0000-0000-000093A80000}"/>
    <cellStyle name="Heading 2 2 3 4 2 3 3 2" xfId="43557" xr:uid="{00000000-0005-0000-0000-000094A80000}"/>
    <cellStyle name="Heading 2 2 3 4 2 3 3 2 2" xfId="43558" xr:uid="{00000000-0005-0000-0000-000095A80000}"/>
    <cellStyle name="Heading 2 2 3 4 2 3 3 2 2 2" xfId="43559" xr:uid="{00000000-0005-0000-0000-000096A80000}"/>
    <cellStyle name="Heading 2 2 3 4 2 3 3 2 2 3" xfId="43560" xr:uid="{00000000-0005-0000-0000-000097A80000}"/>
    <cellStyle name="Heading 2 2 3 4 2 3 3 2 2 3 2" xfId="43561" xr:uid="{00000000-0005-0000-0000-000098A80000}"/>
    <cellStyle name="Heading 2 2 3 4 2 3 3 2 2 4" xfId="43562" xr:uid="{00000000-0005-0000-0000-000099A80000}"/>
    <cellStyle name="Heading 2 2 3 4 2 3 3 2 3" xfId="43563" xr:uid="{00000000-0005-0000-0000-00009AA80000}"/>
    <cellStyle name="Heading 2 2 3 4 2 3 3 2 3 2" xfId="43564" xr:uid="{00000000-0005-0000-0000-00009BA80000}"/>
    <cellStyle name="Heading 2 2 3 4 2 3 3 2 3 2 2" xfId="43565" xr:uid="{00000000-0005-0000-0000-00009CA80000}"/>
    <cellStyle name="Heading 2 2 3 4 2 3 3 2 4" xfId="43566" xr:uid="{00000000-0005-0000-0000-00009DA80000}"/>
    <cellStyle name="Heading 2 2 3 4 2 3 3 2 5" xfId="43567" xr:uid="{00000000-0005-0000-0000-00009EA80000}"/>
    <cellStyle name="Heading 2 2 3 4 2 3 3 2 6" xfId="43568" xr:uid="{00000000-0005-0000-0000-00009FA80000}"/>
    <cellStyle name="Heading 2 2 3 4 2 3 3 2 7" xfId="43569" xr:uid="{00000000-0005-0000-0000-0000A0A80000}"/>
    <cellStyle name="Heading 2 2 3 4 2 3 3 3" xfId="43570" xr:uid="{00000000-0005-0000-0000-0000A1A80000}"/>
    <cellStyle name="Heading 2 2 3 4 2 3 3 3 2" xfId="43571" xr:uid="{00000000-0005-0000-0000-0000A2A80000}"/>
    <cellStyle name="Heading 2 2 3 4 2 3 3 3 3" xfId="43572" xr:uid="{00000000-0005-0000-0000-0000A3A80000}"/>
    <cellStyle name="Heading 2 2 3 4 2 3 3 3 3 2" xfId="43573" xr:uid="{00000000-0005-0000-0000-0000A4A80000}"/>
    <cellStyle name="Heading 2 2 3 4 2 3 3 3 4" xfId="43574" xr:uid="{00000000-0005-0000-0000-0000A5A80000}"/>
    <cellStyle name="Heading 2 2 3 4 2 3 3 4" xfId="43575" xr:uid="{00000000-0005-0000-0000-0000A6A80000}"/>
    <cellStyle name="Heading 2 2 3 4 2 3 3 4 2" xfId="43576" xr:uid="{00000000-0005-0000-0000-0000A7A80000}"/>
    <cellStyle name="Heading 2 2 3 4 2 3 3 4 2 2" xfId="43577" xr:uid="{00000000-0005-0000-0000-0000A8A80000}"/>
    <cellStyle name="Heading 2 2 3 4 2 3 3 5" xfId="43578" xr:uid="{00000000-0005-0000-0000-0000A9A80000}"/>
    <cellStyle name="Heading 2 2 3 4 2 3 3 6" xfId="43579" xr:uid="{00000000-0005-0000-0000-0000AAA80000}"/>
    <cellStyle name="Heading 2 2 3 4 2 3 3 7" xfId="43580" xr:uid="{00000000-0005-0000-0000-0000ABA80000}"/>
    <cellStyle name="Heading 2 2 3 4 2 3 3 8" xfId="43581" xr:uid="{00000000-0005-0000-0000-0000ACA80000}"/>
    <cellStyle name="Heading 2 2 3 4 2 3 4" xfId="43582" xr:uid="{00000000-0005-0000-0000-0000ADA80000}"/>
    <cellStyle name="Heading 2 2 3 4 2 3 4 2" xfId="43583" xr:uid="{00000000-0005-0000-0000-0000AEA80000}"/>
    <cellStyle name="Heading 2 2 3 4 2 3 4 2 2" xfId="43584" xr:uid="{00000000-0005-0000-0000-0000AFA80000}"/>
    <cellStyle name="Heading 2 2 3 4 2 3 4 2 3" xfId="43585" xr:uid="{00000000-0005-0000-0000-0000B0A80000}"/>
    <cellStyle name="Heading 2 2 3 4 2 3 4 2 3 2" xfId="43586" xr:uid="{00000000-0005-0000-0000-0000B1A80000}"/>
    <cellStyle name="Heading 2 2 3 4 2 3 4 2 4" xfId="43587" xr:uid="{00000000-0005-0000-0000-0000B2A80000}"/>
    <cellStyle name="Heading 2 2 3 4 2 3 4 3" xfId="43588" xr:uid="{00000000-0005-0000-0000-0000B3A80000}"/>
    <cellStyle name="Heading 2 2 3 4 2 3 4 3 2" xfId="43589" xr:uid="{00000000-0005-0000-0000-0000B4A80000}"/>
    <cellStyle name="Heading 2 2 3 4 2 3 4 3 2 2" xfId="43590" xr:uid="{00000000-0005-0000-0000-0000B5A80000}"/>
    <cellStyle name="Heading 2 2 3 4 2 3 4 4" xfId="43591" xr:uid="{00000000-0005-0000-0000-0000B6A80000}"/>
    <cellStyle name="Heading 2 2 3 4 2 3 4 5" xfId="43592" xr:uid="{00000000-0005-0000-0000-0000B7A80000}"/>
    <cellStyle name="Heading 2 2 3 4 2 3 4 6" xfId="43593" xr:uid="{00000000-0005-0000-0000-0000B8A80000}"/>
    <cellStyle name="Heading 2 2 3 4 2 3 4 7" xfId="43594" xr:uid="{00000000-0005-0000-0000-0000B9A80000}"/>
    <cellStyle name="Heading 2 2 3 4 2 3 5" xfId="43595" xr:uid="{00000000-0005-0000-0000-0000BAA80000}"/>
    <cellStyle name="Heading 2 2 3 4 2 3 5 2" xfId="43596" xr:uid="{00000000-0005-0000-0000-0000BBA80000}"/>
    <cellStyle name="Heading 2 2 3 4 2 3 5 3" xfId="43597" xr:uid="{00000000-0005-0000-0000-0000BCA80000}"/>
    <cellStyle name="Heading 2 2 3 4 2 3 5 3 2" xfId="43598" xr:uid="{00000000-0005-0000-0000-0000BDA80000}"/>
    <cellStyle name="Heading 2 2 3 4 2 3 6" xfId="43599" xr:uid="{00000000-0005-0000-0000-0000BEA80000}"/>
    <cellStyle name="Heading 2 2 3 4 2 3 7" xfId="43600" xr:uid="{00000000-0005-0000-0000-0000BFA80000}"/>
    <cellStyle name="Heading 2 2 3 4 2 3 8" xfId="43601" xr:uid="{00000000-0005-0000-0000-0000C0A80000}"/>
    <cellStyle name="Heading 2 2 3 4 2 3 9" xfId="43602" xr:uid="{00000000-0005-0000-0000-0000C1A80000}"/>
    <cellStyle name="Heading 2 2 3 4 2 4" xfId="43603" xr:uid="{00000000-0005-0000-0000-0000C2A80000}"/>
    <cellStyle name="Heading 2 2 3 4 2 4 2" xfId="43604" xr:uid="{00000000-0005-0000-0000-0000C3A80000}"/>
    <cellStyle name="Heading 2 2 3 4 2 4 2 2" xfId="43605" xr:uid="{00000000-0005-0000-0000-0000C4A80000}"/>
    <cellStyle name="Heading 2 2 3 4 2 4 2 2 2" xfId="43606" xr:uid="{00000000-0005-0000-0000-0000C5A80000}"/>
    <cellStyle name="Heading 2 2 3 4 2 4 2 2 2 2" xfId="43607" xr:uid="{00000000-0005-0000-0000-0000C6A80000}"/>
    <cellStyle name="Heading 2 2 3 4 2 4 2 2 2 2 2" xfId="43608" xr:uid="{00000000-0005-0000-0000-0000C7A80000}"/>
    <cellStyle name="Heading 2 2 3 4 2 4 2 2 2 2 3" xfId="43609" xr:uid="{00000000-0005-0000-0000-0000C8A80000}"/>
    <cellStyle name="Heading 2 2 3 4 2 4 2 2 2 2 3 2" xfId="43610" xr:uid="{00000000-0005-0000-0000-0000C9A80000}"/>
    <cellStyle name="Heading 2 2 3 4 2 4 2 2 2 2 4" xfId="43611" xr:uid="{00000000-0005-0000-0000-0000CAA80000}"/>
    <cellStyle name="Heading 2 2 3 4 2 4 2 2 2 3" xfId="43612" xr:uid="{00000000-0005-0000-0000-0000CBA80000}"/>
    <cellStyle name="Heading 2 2 3 4 2 4 2 2 2 3 2" xfId="43613" xr:uid="{00000000-0005-0000-0000-0000CCA80000}"/>
    <cellStyle name="Heading 2 2 3 4 2 4 2 2 2 3 2 2" xfId="43614" xr:uid="{00000000-0005-0000-0000-0000CDA80000}"/>
    <cellStyle name="Heading 2 2 3 4 2 4 2 2 2 4" xfId="43615" xr:uid="{00000000-0005-0000-0000-0000CEA80000}"/>
    <cellStyle name="Heading 2 2 3 4 2 4 2 2 2 5" xfId="43616" xr:uid="{00000000-0005-0000-0000-0000CFA80000}"/>
    <cellStyle name="Heading 2 2 3 4 2 4 2 2 2 6" xfId="43617" xr:uid="{00000000-0005-0000-0000-0000D0A80000}"/>
    <cellStyle name="Heading 2 2 3 4 2 4 2 2 2 7" xfId="43618" xr:uid="{00000000-0005-0000-0000-0000D1A80000}"/>
    <cellStyle name="Heading 2 2 3 4 2 4 2 2 3" xfId="43619" xr:uid="{00000000-0005-0000-0000-0000D2A80000}"/>
    <cellStyle name="Heading 2 2 3 4 2 4 2 2 3 2" xfId="43620" xr:uid="{00000000-0005-0000-0000-0000D3A80000}"/>
    <cellStyle name="Heading 2 2 3 4 2 4 2 2 3 3" xfId="43621" xr:uid="{00000000-0005-0000-0000-0000D4A80000}"/>
    <cellStyle name="Heading 2 2 3 4 2 4 2 2 3 3 2" xfId="43622" xr:uid="{00000000-0005-0000-0000-0000D5A80000}"/>
    <cellStyle name="Heading 2 2 3 4 2 4 2 2 3 4" xfId="43623" xr:uid="{00000000-0005-0000-0000-0000D6A80000}"/>
    <cellStyle name="Heading 2 2 3 4 2 4 2 2 4" xfId="43624" xr:uid="{00000000-0005-0000-0000-0000D7A80000}"/>
    <cellStyle name="Heading 2 2 3 4 2 4 2 2 4 2" xfId="43625" xr:uid="{00000000-0005-0000-0000-0000D8A80000}"/>
    <cellStyle name="Heading 2 2 3 4 2 4 2 2 4 2 2" xfId="43626" xr:uid="{00000000-0005-0000-0000-0000D9A80000}"/>
    <cellStyle name="Heading 2 2 3 4 2 4 2 2 5" xfId="43627" xr:uid="{00000000-0005-0000-0000-0000DAA80000}"/>
    <cellStyle name="Heading 2 2 3 4 2 4 2 2 6" xfId="43628" xr:uid="{00000000-0005-0000-0000-0000DBA80000}"/>
    <cellStyle name="Heading 2 2 3 4 2 4 2 2 7" xfId="43629" xr:uid="{00000000-0005-0000-0000-0000DCA80000}"/>
    <cellStyle name="Heading 2 2 3 4 2 4 2 2 8" xfId="43630" xr:uid="{00000000-0005-0000-0000-0000DDA80000}"/>
    <cellStyle name="Heading 2 2 3 4 2 4 2 3" xfId="43631" xr:uid="{00000000-0005-0000-0000-0000DEA80000}"/>
    <cellStyle name="Heading 2 2 3 4 2 4 2 3 2" xfId="43632" xr:uid="{00000000-0005-0000-0000-0000DFA80000}"/>
    <cellStyle name="Heading 2 2 3 4 2 4 2 3 2 2" xfId="43633" xr:uid="{00000000-0005-0000-0000-0000E0A80000}"/>
    <cellStyle name="Heading 2 2 3 4 2 4 2 3 2 3" xfId="43634" xr:uid="{00000000-0005-0000-0000-0000E1A80000}"/>
    <cellStyle name="Heading 2 2 3 4 2 4 2 3 2 3 2" xfId="43635" xr:uid="{00000000-0005-0000-0000-0000E2A80000}"/>
    <cellStyle name="Heading 2 2 3 4 2 4 2 3 2 4" xfId="43636" xr:uid="{00000000-0005-0000-0000-0000E3A80000}"/>
    <cellStyle name="Heading 2 2 3 4 2 4 2 3 3" xfId="43637" xr:uid="{00000000-0005-0000-0000-0000E4A80000}"/>
    <cellStyle name="Heading 2 2 3 4 2 4 2 3 3 2" xfId="43638" xr:uid="{00000000-0005-0000-0000-0000E5A80000}"/>
    <cellStyle name="Heading 2 2 3 4 2 4 2 3 3 2 2" xfId="43639" xr:uid="{00000000-0005-0000-0000-0000E6A80000}"/>
    <cellStyle name="Heading 2 2 3 4 2 4 2 3 4" xfId="43640" xr:uid="{00000000-0005-0000-0000-0000E7A80000}"/>
    <cellStyle name="Heading 2 2 3 4 2 4 2 3 5" xfId="43641" xr:uid="{00000000-0005-0000-0000-0000E8A80000}"/>
    <cellStyle name="Heading 2 2 3 4 2 4 2 3 6" xfId="43642" xr:uid="{00000000-0005-0000-0000-0000E9A80000}"/>
    <cellStyle name="Heading 2 2 3 4 2 4 2 3 7" xfId="43643" xr:uid="{00000000-0005-0000-0000-0000EAA80000}"/>
    <cellStyle name="Heading 2 2 3 4 2 4 2 4" xfId="43644" xr:uid="{00000000-0005-0000-0000-0000EBA80000}"/>
    <cellStyle name="Heading 2 2 3 4 2 4 2 4 2" xfId="43645" xr:uid="{00000000-0005-0000-0000-0000ECA80000}"/>
    <cellStyle name="Heading 2 2 3 4 2 4 2 4 3" xfId="43646" xr:uid="{00000000-0005-0000-0000-0000EDA80000}"/>
    <cellStyle name="Heading 2 2 3 4 2 4 2 4 3 2" xfId="43647" xr:uid="{00000000-0005-0000-0000-0000EEA80000}"/>
    <cellStyle name="Heading 2 2 3 4 2 4 2 5" xfId="43648" xr:uid="{00000000-0005-0000-0000-0000EFA80000}"/>
    <cellStyle name="Heading 2 2 3 4 2 4 3" xfId="43649" xr:uid="{00000000-0005-0000-0000-0000F0A80000}"/>
    <cellStyle name="Heading 2 2 3 4 2 4 3 2" xfId="43650" xr:uid="{00000000-0005-0000-0000-0000F1A80000}"/>
    <cellStyle name="Heading 2 2 3 4 2 4 3 2 2" xfId="43651" xr:uid="{00000000-0005-0000-0000-0000F2A80000}"/>
    <cellStyle name="Heading 2 2 3 4 2 4 3 2 2 2" xfId="43652" xr:uid="{00000000-0005-0000-0000-0000F3A80000}"/>
    <cellStyle name="Heading 2 2 3 4 2 4 3 2 2 3" xfId="43653" xr:uid="{00000000-0005-0000-0000-0000F4A80000}"/>
    <cellStyle name="Heading 2 2 3 4 2 4 3 2 2 3 2" xfId="43654" xr:uid="{00000000-0005-0000-0000-0000F5A80000}"/>
    <cellStyle name="Heading 2 2 3 4 2 4 3 2 2 4" xfId="43655" xr:uid="{00000000-0005-0000-0000-0000F6A80000}"/>
    <cellStyle name="Heading 2 2 3 4 2 4 3 2 3" xfId="43656" xr:uid="{00000000-0005-0000-0000-0000F7A80000}"/>
    <cellStyle name="Heading 2 2 3 4 2 4 3 2 3 2" xfId="43657" xr:uid="{00000000-0005-0000-0000-0000F8A80000}"/>
    <cellStyle name="Heading 2 2 3 4 2 4 3 2 3 2 2" xfId="43658" xr:uid="{00000000-0005-0000-0000-0000F9A80000}"/>
    <cellStyle name="Heading 2 2 3 4 2 4 3 2 4" xfId="43659" xr:uid="{00000000-0005-0000-0000-0000FAA80000}"/>
    <cellStyle name="Heading 2 2 3 4 2 4 3 2 5" xfId="43660" xr:uid="{00000000-0005-0000-0000-0000FBA80000}"/>
    <cellStyle name="Heading 2 2 3 4 2 4 3 2 6" xfId="43661" xr:uid="{00000000-0005-0000-0000-0000FCA80000}"/>
    <cellStyle name="Heading 2 2 3 4 2 4 3 2 7" xfId="43662" xr:uid="{00000000-0005-0000-0000-0000FDA80000}"/>
    <cellStyle name="Heading 2 2 3 4 2 4 3 3" xfId="43663" xr:uid="{00000000-0005-0000-0000-0000FEA80000}"/>
    <cellStyle name="Heading 2 2 3 4 2 4 3 3 2" xfId="43664" xr:uid="{00000000-0005-0000-0000-0000FFA80000}"/>
    <cellStyle name="Heading 2 2 3 4 2 4 3 3 3" xfId="43665" xr:uid="{00000000-0005-0000-0000-000000A90000}"/>
    <cellStyle name="Heading 2 2 3 4 2 4 3 3 3 2" xfId="43666" xr:uid="{00000000-0005-0000-0000-000001A90000}"/>
    <cellStyle name="Heading 2 2 3 4 2 4 3 3 4" xfId="43667" xr:uid="{00000000-0005-0000-0000-000002A90000}"/>
    <cellStyle name="Heading 2 2 3 4 2 4 3 4" xfId="43668" xr:uid="{00000000-0005-0000-0000-000003A90000}"/>
    <cellStyle name="Heading 2 2 3 4 2 4 3 4 2" xfId="43669" xr:uid="{00000000-0005-0000-0000-000004A90000}"/>
    <cellStyle name="Heading 2 2 3 4 2 4 3 4 2 2" xfId="43670" xr:uid="{00000000-0005-0000-0000-000005A90000}"/>
    <cellStyle name="Heading 2 2 3 4 2 4 3 5" xfId="43671" xr:uid="{00000000-0005-0000-0000-000006A90000}"/>
    <cellStyle name="Heading 2 2 3 4 2 4 3 6" xfId="43672" xr:uid="{00000000-0005-0000-0000-000007A90000}"/>
    <cellStyle name="Heading 2 2 3 4 2 4 3 7" xfId="43673" xr:uid="{00000000-0005-0000-0000-000008A90000}"/>
    <cellStyle name="Heading 2 2 3 4 2 4 3 8" xfId="43674" xr:uid="{00000000-0005-0000-0000-000009A90000}"/>
    <cellStyle name="Heading 2 2 3 4 2 4 4" xfId="43675" xr:uid="{00000000-0005-0000-0000-00000AA90000}"/>
    <cellStyle name="Heading 2 2 3 4 2 4 4 2" xfId="43676" xr:uid="{00000000-0005-0000-0000-00000BA90000}"/>
    <cellStyle name="Heading 2 2 3 4 2 4 4 2 2" xfId="43677" xr:uid="{00000000-0005-0000-0000-00000CA90000}"/>
    <cellStyle name="Heading 2 2 3 4 2 4 4 2 3" xfId="43678" xr:uid="{00000000-0005-0000-0000-00000DA90000}"/>
    <cellStyle name="Heading 2 2 3 4 2 4 4 2 3 2" xfId="43679" xr:uid="{00000000-0005-0000-0000-00000EA90000}"/>
    <cellStyle name="Heading 2 2 3 4 2 4 4 2 4" xfId="43680" xr:uid="{00000000-0005-0000-0000-00000FA90000}"/>
    <cellStyle name="Heading 2 2 3 4 2 4 4 3" xfId="43681" xr:uid="{00000000-0005-0000-0000-000010A90000}"/>
    <cellStyle name="Heading 2 2 3 4 2 4 4 3 2" xfId="43682" xr:uid="{00000000-0005-0000-0000-000011A90000}"/>
    <cellStyle name="Heading 2 2 3 4 2 4 4 3 2 2" xfId="43683" xr:uid="{00000000-0005-0000-0000-000012A90000}"/>
    <cellStyle name="Heading 2 2 3 4 2 4 4 4" xfId="43684" xr:uid="{00000000-0005-0000-0000-000013A90000}"/>
    <cellStyle name="Heading 2 2 3 4 2 4 4 5" xfId="43685" xr:uid="{00000000-0005-0000-0000-000014A90000}"/>
    <cellStyle name="Heading 2 2 3 4 2 4 4 6" xfId="43686" xr:uid="{00000000-0005-0000-0000-000015A90000}"/>
    <cellStyle name="Heading 2 2 3 4 2 4 4 7" xfId="43687" xr:uid="{00000000-0005-0000-0000-000016A90000}"/>
    <cellStyle name="Heading 2 2 3 4 2 4 5" xfId="43688" xr:uid="{00000000-0005-0000-0000-000017A90000}"/>
    <cellStyle name="Heading 2 2 3 4 2 4 5 2" xfId="43689" xr:uid="{00000000-0005-0000-0000-000018A90000}"/>
    <cellStyle name="Heading 2 2 3 4 2 4 5 3" xfId="43690" xr:uid="{00000000-0005-0000-0000-000019A90000}"/>
    <cellStyle name="Heading 2 2 3 4 2 4 5 3 2" xfId="43691" xr:uid="{00000000-0005-0000-0000-00001AA90000}"/>
    <cellStyle name="Heading 2 2 3 4 2 4 6" xfId="43692" xr:uid="{00000000-0005-0000-0000-00001BA90000}"/>
    <cellStyle name="Heading 2 2 3 4 2 4 7" xfId="43693" xr:uid="{00000000-0005-0000-0000-00001CA90000}"/>
    <cellStyle name="Heading 2 2 3 4 2 4 8" xfId="43694" xr:uid="{00000000-0005-0000-0000-00001DA90000}"/>
    <cellStyle name="Heading 2 2 3 4 2 4 9" xfId="43695" xr:uid="{00000000-0005-0000-0000-00001EA90000}"/>
    <cellStyle name="Heading 2 2 3 4 2 5" xfId="43696" xr:uid="{00000000-0005-0000-0000-00001FA90000}"/>
    <cellStyle name="Heading 2 2 3 4 2 5 2" xfId="43697" xr:uid="{00000000-0005-0000-0000-000020A90000}"/>
    <cellStyle name="Heading 2 2 3 4 2 5 2 2" xfId="43698" xr:uid="{00000000-0005-0000-0000-000021A90000}"/>
    <cellStyle name="Heading 2 2 3 4 2 5 2 2 2" xfId="43699" xr:uid="{00000000-0005-0000-0000-000022A90000}"/>
    <cellStyle name="Heading 2 2 3 4 2 5 2 2 3" xfId="43700" xr:uid="{00000000-0005-0000-0000-000023A90000}"/>
    <cellStyle name="Heading 2 2 3 4 2 5 2 2 3 2" xfId="43701" xr:uid="{00000000-0005-0000-0000-000024A90000}"/>
    <cellStyle name="Heading 2 2 3 4 2 5 2 2 4" xfId="43702" xr:uid="{00000000-0005-0000-0000-000025A90000}"/>
    <cellStyle name="Heading 2 2 3 4 2 5 2 3" xfId="43703" xr:uid="{00000000-0005-0000-0000-000026A90000}"/>
    <cellStyle name="Heading 2 2 3 4 2 5 2 3 2" xfId="43704" xr:uid="{00000000-0005-0000-0000-000027A90000}"/>
    <cellStyle name="Heading 2 2 3 4 2 5 2 3 2 2" xfId="43705" xr:uid="{00000000-0005-0000-0000-000028A90000}"/>
    <cellStyle name="Heading 2 2 3 4 2 5 2 4" xfId="43706" xr:uid="{00000000-0005-0000-0000-000029A90000}"/>
    <cellStyle name="Heading 2 2 3 4 2 5 2 5" xfId="43707" xr:uid="{00000000-0005-0000-0000-00002AA90000}"/>
    <cellStyle name="Heading 2 2 3 4 2 5 2 6" xfId="43708" xr:uid="{00000000-0005-0000-0000-00002BA90000}"/>
    <cellStyle name="Heading 2 2 3 4 2 5 2 7" xfId="43709" xr:uid="{00000000-0005-0000-0000-00002CA90000}"/>
    <cellStyle name="Heading 2 2 3 4 2 5 3" xfId="43710" xr:uid="{00000000-0005-0000-0000-00002DA90000}"/>
    <cellStyle name="Heading 2 2 3 4 2 5 3 2" xfId="43711" xr:uid="{00000000-0005-0000-0000-00002EA90000}"/>
    <cellStyle name="Heading 2 2 3 4 2 5 3 3" xfId="43712" xr:uid="{00000000-0005-0000-0000-00002FA90000}"/>
    <cellStyle name="Heading 2 2 3 4 2 5 3 3 2" xfId="43713" xr:uid="{00000000-0005-0000-0000-000030A90000}"/>
    <cellStyle name="Heading 2 2 3 4 2 5 3 4" xfId="43714" xr:uid="{00000000-0005-0000-0000-000031A90000}"/>
    <cellStyle name="Heading 2 2 3 4 2 5 4" xfId="43715" xr:uid="{00000000-0005-0000-0000-000032A90000}"/>
    <cellStyle name="Heading 2 2 3 4 2 5 4 2" xfId="43716" xr:uid="{00000000-0005-0000-0000-000033A90000}"/>
    <cellStyle name="Heading 2 2 3 4 2 5 4 2 2" xfId="43717" xr:uid="{00000000-0005-0000-0000-000034A90000}"/>
    <cellStyle name="Heading 2 2 3 4 2 5 5" xfId="43718" xr:uid="{00000000-0005-0000-0000-000035A90000}"/>
    <cellStyle name="Heading 2 2 3 4 2 5 6" xfId="43719" xr:uid="{00000000-0005-0000-0000-000036A90000}"/>
    <cellStyle name="Heading 2 2 3 4 2 5 7" xfId="43720" xr:uid="{00000000-0005-0000-0000-000037A90000}"/>
    <cellStyle name="Heading 2 2 3 4 2 5 8" xfId="43721" xr:uid="{00000000-0005-0000-0000-000038A90000}"/>
    <cellStyle name="Heading 2 2 3 4 2 6" xfId="43722" xr:uid="{00000000-0005-0000-0000-000039A90000}"/>
    <cellStyle name="Heading 2 2 3 4 2 6 2" xfId="43723" xr:uid="{00000000-0005-0000-0000-00003AA90000}"/>
    <cellStyle name="Heading 2 2 3 4 2 6 2 2" xfId="43724" xr:uid="{00000000-0005-0000-0000-00003BA90000}"/>
    <cellStyle name="Heading 2 2 3 4 2 6 2 3" xfId="43725" xr:uid="{00000000-0005-0000-0000-00003CA90000}"/>
    <cellStyle name="Heading 2 2 3 4 2 6 2 3 2" xfId="43726" xr:uid="{00000000-0005-0000-0000-00003DA90000}"/>
    <cellStyle name="Heading 2 2 3 4 2 6 2 4" xfId="43727" xr:uid="{00000000-0005-0000-0000-00003EA90000}"/>
    <cellStyle name="Heading 2 2 3 4 2 6 3" xfId="43728" xr:uid="{00000000-0005-0000-0000-00003FA90000}"/>
    <cellStyle name="Heading 2 2 3 4 2 6 3 2" xfId="43729" xr:uid="{00000000-0005-0000-0000-000040A90000}"/>
    <cellStyle name="Heading 2 2 3 4 2 6 3 2 2" xfId="43730" xr:uid="{00000000-0005-0000-0000-000041A90000}"/>
    <cellStyle name="Heading 2 2 3 4 2 6 4" xfId="43731" xr:uid="{00000000-0005-0000-0000-000042A90000}"/>
    <cellStyle name="Heading 2 2 3 4 2 6 5" xfId="43732" xr:uid="{00000000-0005-0000-0000-000043A90000}"/>
    <cellStyle name="Heading 2 2 3 4 2 6 6" xfId="43733" xr:uid="{00000000-0005-0000-0000-000044A90000}"/>
    <cellStyle name="Heading 2 2 3 4 2 6 7" xfId="43734" xr:uid="{00000000-0005-0000-0000-000045A90000}"/>
    <cellStyle name="Heading 2 2 3 4 2 7" xfId="43735" xr:uid="{00000000-0005-0000-0000-000046A90000}"/>
    <cellStyle name="Heading 2 2 3 4 2 7 2" xfId="43736" xr:uid="{00000000-0005-0000-0000-000047A90000}"/>
    <cellStyle name="Heading 2 2 3 4 2 7 3" xfId="43737" xr:uid="{00000000-0005-0000-0000-000048A90000}"/>
    <cellStyle name="Heading 2 2 3 4 2 7 3 2" xfId="43738" xr:uid="{00000000-0005-0000-0000-000049A90000}"/>
    <cellStyle name="Heading 2 2 3 4 2 8" xfId="43739" xr:uid="{00000000-0005-0000-0000-00004AA90000}"/>
    <cellStyle name="Heading 2 2 3 4 3" xfId="43740" xr:uid="{00000000-0005-0000-0000-00004BA90000}"/>
    <cellStyle name="Heading 2 2 3 4 3 10" xfId="43741" xr:uid="{00000000-0005-0000-0000-00004CA90000}"/>
    <cellStyle name="Heading 2 2 3 4 3 11" xfId="43742" xr:uid="{00000000-0005-0000-0000-00004DA90000}"/>
    <cellStyle name="Heading 2 2 3 4 3 2" xfId="43743" xr:uid="{00000000-0005-0000-0000-00004EA90000}"/>
    <cellStyle name="Heading 2 2 3 4 3 2 2" xfId="43744" xr:uid="{00000000-0005-0000-0000-00004FA90000}"/>
    <cellStyle name="Heading 2 2 3 4 3 2 2 2" xfId="43745" xr:uid="{00000000-0005-0000-0000-000050A90000}"/>
    <cellStyle name="Heading 2 2 3 4 3 2 2 2 2" xfId="43746" xr:uid="{00000000-0005-0000-0000-000051A90000}"/>
    <cellStyle name="Heading 2 2 3 4 3 2 2 2 2 2" xfId="43747" xr:uid="{00000000-0005-0000-0000-000052A90000}"/>
    <cellStyle name="Heading 2 2 3 4 3 2 2 2 2 2 2" xfId="43748" xr:uid="{00000000-0005-0000-0000-000053A90000}"/>
    <cellStyle name="Heading 2 2 3 4 3 2 2 2 2 2 3" xfId="43749" xr:uid="{00000000-0005-0000-0000-000054A90000}"/>
    <cellStyle name="Heading 2 2 3 4 3 2 2 2 2 2 3 2" xfId="43750" xr:uid="{00000000-0005-0000-0000-000055A90000}"/>
    <cellStyle name="Heading 2 2 3 4 3 2 2 2 2 2 4" xfId="43751" xr:uid="{00000000-0005-0000-0000-000056A90000}"/>
    <cellStyle name="Heading 2 2 3 4 3 2 2 2 2 3" xfId="43752" xr:uid="{00000000-0005-0000-0000-000057A90000}"/>
    <cellStyle name="Heading 2 2 3 4 3 2 2 2 2 3 2" xfId="43753" xr:uid="{00000000-0005-0000-0000-000058A90000}"/>
    <cellStyle name="Heading 2 2 3 4 3 2 2 2 2 3 2 2" xfId="43754" xr:uid="{00000000-0005-0000-0000-000059A90000}"/>
    <cellStyle name="Heading 2 2 3 4 3 2 2 2 2 4" xfId="43755" xr:uid="{00000000-0005-0000-0000-00005AA90000}"/>
    <cellStyle name="Heading 2 2 3 4 3 2 2 2 2 5" xfId="43756" xr:uid="{00000000-0005-0000-0000-00005BA90000}"/>
    <cellStyle name="Heading 2 2 3 4 3 2 2 2 2 6" xfId="43757" xr:uid="{00000000-0005-0000-0000-00005CA90000}"/>
    <cellStyle name="Heading 2 2 3 4 3 2 2 2 2 7" xfId="43758" xr:uid="{00000000-0005-0000-0000-00005DA90000}"/>
    <cellStyle name="Heading 2 2 3 4 3 2 2 2 3" xfId="43759" xr:uid="{00000000-0005-0000-0000-00005EA90000}"/>
    <cellStyle name="Heading 2 2 3 4 3 2 2 2 3 2" xfId="43760" xr:uid="{00000000-0005-0000-0000-00005FA90000}"/>
    <cellStyle name="Heading 2 2 3 4 3 2 2 2 3 3" xfId="43761" xr:uid="{00000000-0005-0000-0000-000060A90000}"/>
    <cellStyle name="Heading 2 2 3 4 3 2 2 2 3 3 2" xfId="43762" xr:uid="{00000000-0005-0000-0000-000061A90000}"/>
    <cellStyle name="Heading 2 2 3 4 3 2 2 2 3 4" xfId="43763" xr:uid="{00000000-0005-0000-0000-000062A90000}"/>
    <cellStyle name="Heading 2 2 3 4 3 2 2 2 4" xfId="43764" xr:uid="{00000000-0005-0000-0000-000063A90000}"/>
    <cellStyle name="Heading 2 2 3 4 3 2 2 2 4 2" xfId="43765" xr:uid="{00000000-0005-0000-0000-000064A90000}"/>
    <cellStyle name="Heading 2 2 3 4 3 2 2 2 4 2 2" xfId="43766" xr:uid="{00000000-0005-0000-0000-000065A90000}"/>
    <cellStyle name="Heading 2 2 3 4 3 2 2 2 5" xfId="43767" xr:uid="{00000000-0005-0000-0000-000066A90000}"/>
    <cellStyle name="Heading 2 2 3 4 3 2 2 2 6" xfId="43768" xr:uid="{00000000-0005-0000-0000-000067A90000}"/>
    <cellStyle name="Heading 2 2 3 4 3 2 2 2 7" xfId="43769" xr:uid="{00000000-0005-0000-0000-000068A90000}"/>
    <cellStyle name="Heading 2 2 3 4 3 2 2 2 8" xfId="43770" xr:uid="{00000000-0005-0000-0000-000069A90000}"/>
    <cellStyle name="Heading 2 2 3 4 3 2 2 3" xfId="43771" xr:uid="{00000000-0005-0000-0000-00006AA90000}"/>
    <cellStyle name="Heading 2 2 3 4 3 2 2 3 2" xfId="43772" xr:uid="{00000000-0005-0000-0000-00006BA90000}"/>
    <cellStyle name="Heading 2 2 3 4 3 2 2 3 2 2" xfId="43773" xr:uid="{00000000-0005-0000-0000-00006CA90000}"/>
    <cellStyle name="Heading 2 2 3 4 3 2 2 3 2 3" xfId="43774" xr:uid="{00000000-0005-0000-0000-00006DA90000}"/>
    <cellStyle name="Heading 2 2 3 4 3 2 2 3 2 3 2" xfId="43775" xr:uid="{00000000-0005-0000-0000-00006EA90000}"/>
    <cellStyle name="Heading 2 2 3 4 3 2 2 3 2 4" xfId="43776" xr:uid="{00000000-0005-0000-0000-00006FA90000}"/>
    <cellStyle name="Heading 2 2 3 4 3 2 2 3 3" xfId="43777" xr:uid="{00000000-0005-0000-0000-000070A90000}"/>
    <cellStyle name="Heading 2 2 3 4 3 2 2 3 3 2" xfId="43778" xr:uid="{00000000-0005-0000-0000-000071A90000}"/>
    <cellStyle name="Heading 2 2 3 4 3 2 2 3 3 2 2" xfId="43779" xr:uid="{00000000-0005-0000-0000-000072A90000}"/>
    <cellStyle name="Heading 2 2 3 4 3 2 2 3 4" xfId="43780" xr:uid="{00000000-0005-0000-0000-000073A90000}"/>
    <cellStyle name="Heading 2 2 3 4 3 2 2 3 5" xfId="43781" xr:uid="{00000000-0005-0000-0000-000074A90000}"/>
    <cellStyle name="Heading 2 2 3 4 3 2 2 3 6" xfId="43782" xr:uid="{00000000-0005-0000-0000-000075A90000}"/>
    <cellStyle name="Heading 2 2 3 4 3 2 2 3 7" xfId="43783" xr:uid="{00000000-0005-0000-0000-000076A90000}"/>
    <cellStyle name="Heading 2 2 3 4 3 2 2 4" xfId="43784" xr:uid="{00000000-0005-0000-0000-000077A90000}"/>
    <cellStyle name="Heading 2 2 3 4 3 2 2 4 2" xfId="43785" xr:uid="{00000000-0005-0000-0000-000078A90000}"/>
    <cellStyle name="Heading 2 2 3 4 3 2 2 4 3" xfId="43786" xr:uid="{00000000-0005-0000-0000-000079A90000}"/>
    <cellStyle name="Heading 2 2 3 4 3 2 2 4 3 2" xfId="43787" xr:uid="{00000000-0005-0000-0000-00007AA90000}"/>
    <cellStyle name="Heading 2 2 3 4 3 2 2 5" xfId="43788" xr:uid="{00000000-0005-0000-0000-00007BA90000}"/>
    <cellStyle name="Heading 2 2 3 4 3 2 3" xfId="43789" xr:uid="{00000000-0005-0000-0000-00007CA90000}"/>
    <cellStyle name="Heading 2 2 3 4 3 2 3 2" xfId="43790" xr:uid="{00000000-0005-0000-0000-00007DA90000}"/>
    <cellStyle name="Heading 2 2 3 4 3 2 3 2 2" xfId="43791" xr:uid="{00000000-0005-0000-0000-00007EA90000}"/>
    <cellStyle name="Heading 2 2 3 4 3 2 3 2 2 2" xfId="43792" xr:uid="{00000000-0005-0000-0000-00007FA90000}"/>
    <cellStyle name="Heading 2 2 3 4 3 2 3 2 2 3" xfId="43793" xr:uid="{00000000-0005-0000-0000-000080A90000}"/>
    <cellStyle name="Heading 2 2 3 4 3 2 3 2 2 3 2" xfId="43794" xr:uid="{00000000-0005-0000-0000-000081A90000}"/>
    <cellStyle name="Heading 2 2 3 4 3 2 3 2 2 4" xfId="43795" xr:uid="{00000000-0005-0000-0000-000082A90000}"/>
    <cellStyle name="Heading 2 2 3 4 3 2 3 2 3" xfId="43796" xr:uid="{00000000-0005-0000-0000-000083A90000}"/>
    <cellStyle name="Heading 2 2 3 4 3 2 3 2 3 2" xfId="43797" xr:uid="{00000000-0005-0000-0000-000084A90000}"/>
    <cellStyle name="Heading 2 2 3 4 3 2 3 2 3 2 2" xfId="43798" xr:uid="{00000000-0005-0000-0000-000085A90000}"/>
    <cellStyle name="Heading 2 2 3 4 3 2 3 2 4" xfId="43799" xr:uid="{00000000-0005-0000-0000-000086A90000}"/>
    <cellStyle name="Heading 2 2 3 4 3 2 3 2 5" xfId="43800" xr:uid="{00000000-0005-0000-0000-000087A90000}"/>
    <cellStyle name="Heading 2 2 3 4 3 2 3 2 6" xfId="43801" xr:uid="{00000000-0005-0000-0000-000088A90000}"/>
    <cellStyle name="Heading 2 2 3 4 3 2 3 2 7" xfId="43802" xr:uid="{00000000-0005-0000-0000-000089A90000}"/>
    <cellStyle name="Heading 2 2 3 4 3 2 3 3" xfId="43803" xr:uid="{00000000-0005-0000-0000-00008AA90000}"/>
    <cellStyle name="Heading 2 2 3 4 3 2 3 3 2" xfId="43804" xr:uid="{00000000-0005-0000-0000-00008BA90000}"/>
    <cellStyle name="Heading 2 2 3 4 3 2 3 3 3" xfId="43805" xr:uid="{00000000-0005-0000-0000-00008CA90000}"/>
    <cellStyle name="Heading 2 2 3 4 3 2 3 3 3 2" xfId="43806" xr:uid="{00000000-0005-0000-0000-00008DA90000}"/>
    <cellStyle name="Heading 2 2 3 4 3 2 3 3 4" xfId="43807" xr:uid="{00000000-0005-0000-0000-00008EA90000}"/>
    <cellStyle name="Heading 2 2 3 4 3 2 3 4" xfId="43808" xr:uid="{00000000-0005-0000-0000-00008FA90000}"/>
    <cellStyle name="Heading 2 2 3 4 3 2 3 4 2" xfId="43809" xr:uid="{00000000-0005-0000-0000-000090A90000}"/>
    <cellStyle name="Heading 2 2 3 4 3 2 3 4 2 2" xfId="43810" xr:uid="{00000000-0005-0000-0000-000091A90000}"/>
    <cellStyle name="Heading 2 2 3 4 3 2 3 5" xfId="43811" xr:uid="{00000000-0005-0000-0000-000092A90000}"/>
    <cellStyle name="Heading 2 2 3 4 3 2 3 6" xfId="43812" xr:uid="{00000000-0005-0000-0000-000093A90000}"/>
    <cellStyle name="Heading 2 2 3 4 3 2 3 7" xfId="43813" xr:uid="{00000000-0005-0000-0000-000094A90000}"/>
    <cellStyle name="Heading 2 2 3 4 3 2 3 8" xfId="43814" xr:uid="{00000000-0005-0000-0000-000095A90000}"/>
    <cellStyle name="Heading 2 2 3 4 3 2 4" xfId="43815" xr:uid="{00000000-0005-0000-0000-000096A90000}"/>
    <cellStyle name="Heading 2 2 3 4 3 2 4 2" xfId="43816" xr:uid="{00000000-0005-0000-0000-000097A90000}"/>
    <cellStyle name="Heading 2 2 3 4 3 2 4 2 2" xfId="43817" xr:uid="{00000000-0005-0000-0000-000098A90000}"/>
    <cellStyle name="Heading 2 2 3 4 3 2 4 2 3" xfId="43818" xr:uid="{00000000-0005-0000-0000-000099A90000}"/>
    <cellStyle name="Heading 2 2 3 4 3 2 4 2 3 2" xfId="43819" xr:uid="{00000000-0005-0000-0000-00009AA90000}"/>
    <cellStyle name="Heading 2 2 3 4 3 2 4 2 4" xfId="43820" xr:uid="{00000000-0005-0000-0000-00009BA90000}"/>
    <cellStyle name="Heading 2 2 3 4 3 2 4 3" xfId="43821" xr:uid="{00000000-0005-0000-0000-00009CA90000}"/>
    <cellStyle name="Heading 2 2 3 4 3 2 4 3 2" xfId="43822" xr:uid="{00000000-0005-0000-0000-00009DA90000}"/>
    <cellStyle name="Heading 2 2 3 4 3 2 4 3 2 2" xfId="43823" xr:uid="{00000000-0005-0000-0000-00009EA90000}"/>
    <cellStyle name="Heading 2 2 3 4 3 2 4 4" xfId="43824" xr:uid="{00000000-0005-0000-0000-00009FA90000}"/>
    <cellStyle name="Heading 2 2 3 4 3 2 4 5" xfId="43825" xr:uid="{00000000-0005-0000-0000-0000A0A90000}"/>
    <cellStyle name="Heading 2 2 3 4 3 2 4 6" xfId="43826" xr:uid="{00000000-0005-0000-0000-0000A1A90000}"/>
    <cellStyle name="Heading 2 2 3 4 3 2 4 7" xfId="43827" xr:uid="{00000000-0005-0000-0000-0000A2A90000}"/>
    <cellStyle name="Heading 2 2 3 4 3 2 5" xfId="43828" xr:uid="{00000000-0005-0000-0000-0000A3A90000}"/>
    <cellStyle name="Heading 2 2 3 4 3 2 5 2" xfId="43829" xr:uid="{00000000-0005-0000-0000-0000A4A90000}"/>
    <cellStyle name="Heading 2 2 3 4 3 2 5 3" xfId="43830" xr:uid="{00000000-0005-0000-0000-0000A5A90000}"/>
    <cellStyle name="Heading 2 2 3 4 3 2 5 3 2" xfId="43831" xr:uid="{00000000-0005-0000-0000-0000A6A90000}"/>
    <cellStyle name="Heading 2 2 3 4 3 2 6" xfId="43832" xr:uid="{00000000-0005-0000-0000-0000A7A90000}"/>
    <cellStyle name="Heading 2 2 3 4 3 2 7" xfId="43833" xr:uid="{00000000-0005-0000-0000-0000A8A90000}"/>
    <cellStyle name="Heading 2 2 3 4 3 2 8" xfId="43834" xr:uid="{00000000-0005-0000-0000-0000A9A90000}"/>
    <cellStyle name="Heading 2 2 3 4 3 2 9" xfId="43835" xr:uid="{00000000-0005-0000-0000-0000AAA90000}"/>
    <cellStyle name="Heading 2 2 3 4 3 3" xfId="43836" xr:uid="{00000000-0005-0000-0000-0000ABA90000}"/>
    <cellStyle name="Heading 2 2 3 4 3 3 2" xfId="43837" xr:uid="{00000000-0005-0000-0000-0000ACA90000}"/>
    <cellStyle name="Heading 2 2 3 4 3 3 2 2" xfId="43838" xr:uid="{00000000-0005-0000-0000-0000ADA90000}"/>
    <cellStyle name="Heading 2 2 3 4 3 3 2 2 2" xfId="43839" xr:uid="{00000000-0005-0000-0000-0000AEA90000}"/>
    <cellStyle name="Heading 2 2 3 4 3 3 2 2 2 2" xfId="43840" xr:uid="{00000000-0005-0000-0000-0000AFA90000}"/>
    <cellStyle name="Heading 2 2 3 4 3 3 2 2 2 3" xfId="43841" xr:uid="{00000000-0005-0000-0000-0000B0A90000}"/>
    <cellStyle name="Heading 2 2 3 4 3 3 2 2 2 3 2" xfId="43842" xr:uid="{00000000-0005-0000-0000-0000B1A90000}"/>
    <cellStyle name="Heading 2 2 3 4 3 3 2 2 2 4" xfId="43843" xr:uid="{00000000-0005-0000-0000-0000B2A90000}"/>
    <cellStyle name="Heading 2 2 3 4 3 3 2 2 3" xfId="43844" xr:uid="{00000000-0005-0000-0000-0000B3A90000}"/>
    <cellStyle name="Heading 2 2 3 4 3 3 2 2 3 2" xfId="43845" xr:uid="{00000000-0005-0000-0000-0000B4A90000}"/>
    <cellStyle name="Heading 2 2 3 4 3 3 2 2 3 2 2" xfId="43846" xr:uid="{00000000-0005-0000-0000-0000B5A90000}"/>
    <cellStyle name="Heading 2 2 3 4 3 3 2 2 4" xfId="43847" xr:uid="{00000000-0005-0000-0000-0000B6A90000}"/>
    <cellStyle name="Heading 2 2 3 4 3 3 2 2 5" xfId="43848" xr:uid="{00000000-0005-0000-0000-0000B7A90000}"/>
    <cellStyle name="Heading 2 2 3 4 3 3 2 2 6" xfId="43849" xr:uid="{00000000-0005-0000-0000-0000B8A90000}"/>
    <cellStyle name="Heading 2 2 3 4 3 3 2 2 7" xfId="43850" xr:uid="{00000000-0005-0000-0000-0000B9A90000}"/>
    <cellStyle name="Heading 2 2 3 4 3 3 2 3" xfId="43851" xr:uid="{00000000-0005-0000-0000-0000BAA90000}"/>
    <cellStyle name="Heading 2 2 3 4 3 3 2 3 2" xfId="43852" xr:uid="{00000000-0005-0000-0000-0000BBA90000}"/>
    <cellStyle name="Heading 2 2 3 4 3 3 2 3 3" xfId="43853" xr:uid="{00000000-0005-0000-0000-0000BCA90000}"/>
    <cellStyle name="Heading 2 2 3 4 3 3 2 3 3 2" xfId="43854" xr:uid="{00000000-0005-0000-0000-0000BDA90000}"/>
    <cellStyle name="Heading 2 2 3 4 3 3 2 3 4" xfId="43855" xr:uid="{00000000-0005-0000-0000-0000BEA90000}"/>
    <cellStyle name="Heading 2 2 3 4 3 3 2 4" xfId="43856" xr:uid="{00000000-0005-0000-0000-0000BFA90000}"/>
    <cellStyle name="Heading 2 2 3 4 3 3 2 4 2" xfId="43857" xr:uid="{00000000-0005-0000-0000-0000C0A90000}"/>
    <cellStyle name="Heading 2 2 3 4 3 3 2 4 2 2" xfId="43858" xr:uid="{00000000-0005-0000-0000-0000C1A90000}"/>
    <cellStyle name="Heading 2 2 3 4 3 3 2 5" xfId="43859" xr:uid="{00000000-0005-0000-0000-0000C2A90000}"/>
    <cellStyle name="Heading 2 2 3 4 3 3 2 6" xfId="43860" xr:uid="{00000000-0005-0000-0000-0000C3A90000}"/>
    <cellStyle name="Heading 2 2 3 4 3 3 2 7" xfId="43861" xr:uid="{00000000-0005-0000-0000-0000C4A90000}"/>
    <cellStyle name="Heading 2 2 3 4 3 3 2 8" xfId="43862" xr:uid="{00000000-0005-0000-0000-0000C5A90000}"/>
    <cellStyle name="Heading 2 2 3 4 3 3 3" xfId="43863" xr:uid="{00000000-0005-0000-0000-0000C6A90000}"/>
    <cellStyle name="Heading 2 2 3 4 3 3 3 2" xfId="43864" xr:uid="{00000000-0005-0000-0000-0000C7A90000}"/>
    <cellStyle name="Heading 2 2 3 4 3 3 3 2 2" xfId="43865" xr:uid="{00000000-0005-0000-0000-0000C8A90000}"/>
    <cellStyle name="Heading 2 2 3 4 3 3 3 2 3" xfId="43866" xr:uid="{00000000-0005-0000-0000-0000C9A90000}"/>
    <cellStyle name="Heading 2 2 3 4 3 3 3 2 3 2" xfId="43867" xr:uid="{00000000-0005-0000-0000-0000CAA90000}"/>
    <cellStyle name="Heading 2 2 3 4 3 3 3 2 4" xfId="43868" xr:uid="{00000000-0005-0000-0000-0000CBA90000}"/>
    <cellStyle name="Heading 2 2 3 4 3 3 3 3" xfId="43869" xr:uid="{00000000-0005-0000-0000-0000CCA90000}"/>
    <cellStyle name="Heading 2 2 3 4 3 3 3 3 2" xfId="43870" xr:uid="{00000000-0005-0000-0000-0000CDA90000}"/>
    <cellStyle name="Heading 2 2 3 4 3 3 3 3 2 2" xfId="43871" xr:uid="{00000000-0005-0000-0000-0000CEA90000}"/>
    <cellStyle name="Heading 2 2 3 4 3 3 3 4" xfId="43872" xr:uid="{00000000-0005-0000-0000-0000CFA90000}"/>
    <cellStyle name="Heading 2 2 3 4 3 3 3 5" xfId="43873" xr:uid="{00000000-0005-0000-0000-0000D0A90000}"/>
    <cellStyle name="Heading 2 2 3 4 3 3 3 6" xfId="43874" xr:uid="{00000000-0005-0000-0000-0000D1A90000}"/>
    <cellStyle name="Heading 2 2 3 4 3 3 3 7" xfId="43875" xr:uid="{00000000-0005-0000-0000-0000D2A90000}"/>
    <cellStyle name="Heading 2 2 3 4 3 3 4" xfId="43876" xr:uid="{00000000-0005-0000-0000-0000D3A90000}"/>
    <cellStyle name="Heading 2 2 3 4 3 3 4 2" xfId="43877" xr:uid="{00000000-0005-0000-0000-0000D4A90000}"/>
    <cellStyle name="Heading 2 2 3 4 3 3 4 3" xfId="43878" xr:uid="{00000000-0005-0000-0000-0000D5A90000}"/>
    <cellStyle name="Heading 2 2 3 4 3 3 4 3 2" xfId="43879" xr:uid="{00000000-0005-0000-0000-0000D6A90000}"/>
    <cellStyle name="Heading 2 2 3 4 3 3 5" xfId="43880" xr:uid="{00000000-0005-0000-0000-0000D7A90000}"/>
    <cellStyle name="Heading 2 2 3 4 3 4" xfId="43881" xr:uid="{00000000-0005-0000-0000-0000D8A90000}"/>
    <cellStyle name="Heading 2 2 3 4 3 4 2" xfId="43882" xr:uid="{00000000-0005-0000-0000-0000D9A90000}"/>
    <cellStyle name="Heading 2 2 3 4 3 4 2 2" xfId="43883" xr:uid="{00000000-0005-0000-0000-0000DAA90000}"/>
    <cellStyle name="Heading 2 2 3 4 3 4 2 2 2" xfId="43884" xr:uid="{00000000-0005-0000-0000-0000DBA90000}"/>
    <cellStyle name="Heading 2 2 3 4 3 4 2 2 2 2" xfId="43885" xr:uid="{00000000-0005-0000-0000-0000DCA90000}"/>
    <cellStyle name="Heading 2 2 3 4 3 4 2 2 2 2 2" xfId="43886" xr:uid="{00000000-0005-0000-0000-0000DDA90000}"/>
    <cellStyle name="Heading 2 2 3 4 3 4 2 2 2 2 3" xfId="43887" xr:uid="{00000000-0005-0000-0000-0000DEA90000}"/>
    <cellStyle name="Heading 2 2 3 4 3 4 2 2 2 2 3 2" xfId="43888" xr:uid="{00000000-0005-0000-0000-0000DFA90000}"/>
    <cellStyle name="Heading 2 2 3 4 3 4 2 2 2 2 4" xfId="43889" xr:uid="{00000000-0005-0000-0000-0000E0A90000}"/>
    <cellStyle name="Heading 2 2 3 4 3 4 2 2 2 3" xfId="43890" xr:uid="{00000000-0005-0000-0000-0000E1A90000}"/>
    <cellStyle name="Heading 2 2 3 4 3 4 2 2 2 3 2" xfId="43891" xr:uid="{00000000-0005-0000-0000-0000E2A90000}"/>
    <cellStyle name="Heading 2 2 3 4 3 4 2 2 2 3 2 2" xfId="43892" xr:uid="{00000000-0005-0000-0000-0000E3A90000}"/>
    <cellStyle name="Heading 2 2 3 4 3 4 2 2 2 4" xfId="43893" xr:uid="{00000000-0005-0000-0000-0000E4A90000}"/>
    <cellStyle name="Heading 2 2 3 4 3 4 2 2 2 5" xfId="43894" xr:uid="{00000000-0005-0000-0000-0000E5A90000}"/>
    <cellStyle name="Heading 2 2 3 4 3 4 2 2 2 6" xfId="43895" xr:uid="{00000000-0005-0000-0000-0000E6A90000}"/>
    <cellStyle name="Heading 2 2 3 4 3 4 2 2 2 7" xfId="43896" xr:uid="{00000000-0005-0000-0000-0000E7A90000}"/>
    <cellStyle name="Heading 2 2 3 4 3 4 2 2 3" xfId="43897" xr:uid="{00000000-0005-0000-0000-0000E8A90000}"/>
    <cellStyle name="Heading 2 2 3 4 3 4 2 2 3 2" xfId="43898" xr:uid="{00000000-0005-0000-0000-0000E9A90000}"/>
    <cellStyle name="Heading 2 2 3 4 3 4 2 2 3 3" xfId="43899" xr:uid="{00000000-0005-0000-0000-0000EAA90000}"/>
    <cellStyle name="Heading 2 2 3 4 3 4 2 2 3 3 2" xfId="43900" xr:uid="{00000000-0005-0000-0000-0000EBA90000}"/>
    <cellStyle name="Heading 2 2 3 4 3 4 2 2 3 4" xfId="43901" xr:uid="{00000000-0005-0000-0000-0000ECA90000}"/>
    <cellStyle name="Heading 2 2 3 4 3 4 2 2 4" xfId="43902" xr:uid="{00000000-0005-0000-0000-0000EDA90000}"/>
    <cellStyle name="Heading 2 2 3 4 3 4 2 2 4 2" xfId="43903" xr:uid="{00000000-0005-0000-0000-0000EEA90000}"/>
    <cellStyle name="Heading 2 2 3 4 3 4 2 2 4 2 2" xfId="43904" xr:uid="{00000000-0005-0000-0000-0000EFA90000}"/>
    <cellStyle name="Heading 2 2 3 4 3 4 2 2 5" xfId="43905" xr:uid="{00000000-0005-0000-0000-0000F0A90000}"/>
    <cellStyle name="Heading 2 2 3 4 3 4 2 2 6" xfId="43906" xr:uid="{00000000-0005-0000-0000-0000F1A90000}"/>
    <cellStyle name="Heading 2 2 3 4 3 4 2 2 7" xfId="43907" xr:uid="{00000000-0005-0000-0000-0000F2A90000}"/>
    <cellStyle name="Heading 2 2 3 4 3 4 2 2 8" xfId="43908" xr:uid="{00000000-0005-0000-0000-0000F3A90000}"/>
    <cellStyle name="Heading 2 2 3 4 3 4 2 3" xfId="43909" xr:uid="{00000000-0005-0000-0000-0000F4A90000}"/>
    <cellStyle name="Heading 2 2 3 4 3 4 2 3 2" xfId="43910" xr:uid="{00000000-0005-0000-0000-0000F5A90000}"/>
    <cellStyle name="Heading 2 2 3 4 3 4 2 3 2 2" xfId="43911" xr:uid="{00000000-0005-0000-0000-0000F6A90000}"/>
    <cellStyle name="Heading 2 2 3 4 3 4 2 3 2 3" xfId="43912" xr:uid="{00000000-0005-0000-0000-0000F7A90000}"/>
    <cellStyle name="Heading 2 2 3 4 3 4 2 3 2 3 2" xfId="43913" xr:uid="{00000000-0005-0000-0000-0000F8A90000}"/>
    <cellStyle name="Heading 2 2 3 4 3 4 2 3 2 4" xfId="43914" xr:uid="{00000000-0005-0000-0000-0000F9A90000}"/>
    <cellStyle name="Heading 2 2 3 4 3 4 2 3 3" xfId="43915" xr:uid="{00000000-0005-0000-0000-0000FAA90000}"/>
    <cellStyle name="Heading 2 2 3 4 3 4 2 3 3 2" xfId="43916" xr:uid="{00000000-0005-0000-0000-0000FBA90000}"/>
    <cellStyle name="Heading 2 2 3 4 3 4 2 3 3 2 2" xfId="43917" xr:uid="{00000000-0005-0000-0000-0000FCA90000}"/>
    <cellStyle name="Heading 2 2 3 4 3 4 2 3 4" xfId="43918" xr:uid="{00000000-0005-0000-0000-0000FDA90000}"/>
    <cellStyle name="Heading 2 2 3 4 3 4 2 3 5" xfId="43919" xr:uid="{00000000-0005-0000-0000-0000FEA90000}"/>
    <cellStyle name="Heading 2 2 3 4 3 4 2 3 6" xfId="43920" xr:uid="{00000000-0005-0000-0000-0000FFA90000}"/>
    <cellStyle name="Heading 2 2 3 4 3 4 2 3 7" xfId="43921" xr:uid="{00000000-0005-0000-0000-000000AA0000}"/>
    <cellStyle name="Heading 2 2 3 4 3 4 2 4" xfId="43922" xr:uid="{00000000-0005-0000-0000-000001AA0000}"/>
    <cellStyle name="Heading 2 2 3 4 3 4 2 4 2" xfId="43923" xr:uid="{00000000-0005-0000-0000-000002AA0000}"/>
    <cellStyle name="Heading 2 2 3 4 3 4 2 4 3" xfId="43924" xr:uid="{00000000-0005-0000-0000-000003AA0000}"/>
    <cellStyle name="Heading 2 2 3 4 3 4 2 4 3 2" xfId="43925" xr:uid="{00000000-0005-0000-0000-000004AA0000}"/>
    <cellStyle name="Heading 2 2 3 4 3 4 2 5" xfId="43926" xr:uid="{00000000-0005-0000-0000-000005AA0000}"/>
    <cellStyle name="Heading 2 2 3 4 3 4 3" xfId="43927" xr:uid="{00000000-0005-0000-0000-000006AA0000}"/>
    <cellStyle name="Heading 2 2 3 4 3 4 3 2" xfId="43928" xr:uid="{00000000-0005-0000-0000-000007AA0000}"/>
    <cellStyle name="Heading 2 2 3 4 3 4 3 2 2" xfId="43929" xr:uid="{00000000-0005-0000-0000-000008AA0000}"/>
    <cellStyle name="Heading 2 2 3 4 3 4 3 2 2 2" xfId="43930" xr:uid="{00000000-0005-0000-0000-000009AA0000}"/>
    <cellStyle name="Heading 2 2 3 4 3 4 3 2 2 3" xfId="43931" xr:uid="{00000000-0005-0000-0000-00000AAA0000}"/>
    <cellStyle name="Heading 2 2 3 4 3 4 3 2 2 3 2" xfId="43932" xr:uid="{00000000-0005-0000-0000-00000BAA0000}"/>
    <cellStyle name="Heading 2 2 3 4 3 4 3 2 2 4" xfId="43933" xr:uid="{00000000-0005-0000-0000-00000CAA0000}"/>
    <cellStyle name="Heading 2 2 3 4 3 4 3 2 3" xfId="43934" xr:uid="{00000000-0005-0000-0000-00000DAA0000}"/>
    <cellStyle name="Heading 2 2 3 4 3 4 3 2 3 2" xfId="43935" xr:uid="{00000000-0005-0000-0000-00000EAA0000}"/>
    <cellStyle name="Heading 2 2 3 4 3 4 3 2 3 2 2" xfId="43936" xr:uid="{00000000-0005-0000-0000-00000FAA0000}"/>
    <cellStyle name="Heading 2 2 3 4 3 4 3 2 4" xfId="43937" xr:uid="{00000000-0005-0000-0000-000010AA0000}"/>
    <cellStyle name="Heading 2 2 3 4 3 4 3 2 5" xfId="43938" xr:uid="{00000000-0005-0000-0000-000011AA0000}"/>
    <cellStyle name="Heading 2 2 3 4 3 4 3 2 6" xfId="43939" xr:uid="{00000000-0005-0000-0000-000012AA0000}"/>
    <cellStyle name="Heading 2 2 3 4 3 4 3 2 7" xfId="43940" xr:uid="{00000000-0005-0000-0000-000013AA0000}"/>
    <cellStyle name="Heading 2 2 3 4 3 4 3 3" xfId="43941" xr:uid="{00000000-0005-0000-0000-000014AA0000}"/>
    <cellStyle name="Heading 2 2 3 4 3 4 3 3 2" xfId="43942" xr:uid="{00000000-0005-0000-0000-000015AA0000}"/>
    <cellStyle name="Heading 2 2 3 4 3 4 3 3 3" xfId="43943" xr:uid="{00000000-0005-0000-0000-000016AA0000}"/>
    <cellStyle name="Heading 2 2 3 4 3 4 3 3 3 2" xfId="43944" xr:uid="{00000000-0005-0000-0000-000017AA0000}"/>
    <cellStyle name="Heading 2 2 3 4 3 4 3 3 4" xfId="43945" xr:uid="{00000000-0005-0000-0000-000018AA0000}"/>
    <cellStyle name="Heading 2 2 3 4 3 4 3 4" xfId="43946" xr:uid="{00000000-0005-0000-0000-000019AA0000}"/>
    <cellStyle name="Heading 2 2 3 4 3 4 3 4 2" xfId="43947" xr:uid="{00000000-0005-0000-0000-00001AAA0000}"/>
    <cellStyle name="Heading 2 2 3 4 3 4 3 4 2 2" xfId="43948" xr:uid="{00000000-0005-0000-0000-00001BAA0000}"/>
    <cellStyle name="Heading 2 2 3 4 3 4 3 5" xfId="43949" xr:uid="{00000000-0005-0000-0000-00001CAA0000}"/>
    <cellStyle name="Heading 2 2 3 4 3 4 3 6" xfId="43950" xr:uid="{00000000-0005-0000-0000-00001DAA0000}"/>
    <cellStyle name="Heading 2 2 3 4 3 4 3 7" xfId="43951" xr:uid="{00000000-0005-0000-0000-00001EAA0000}"/>
    <cellStyle name="Heading 2 2 3 4 3 4 3 8" xfId="43952" xr:uid="{00000000-0005-0000-0000-00001FAA0000}"/>
    <cellStyle name="Heading 2 2 3 4 3 4 4" xfId="43953" xr:uid="{00000000-0005-0000-0000-000020AA0000}"/>
    <cellStyle name="Heading 2 2 3 4 3 4 4 2" xfId="43954" xr:uid="{00000000-0005-0000-0000-000021AA0000}"/>
    <cellStyle name="Heading 2 2 3 4 3 4 4 2 2" xfId="43955" xr:uid="{00000000-0005-0000-0000-000022AA0000}"/>
    <cellStyle name="Heading 2 2 3 4 3 4 4 2 3" xfId="43956" xr:uid="{00000000-0005-0000-0000-000023AA0000}"/>
    <cellStyle name="Heading 2 2 3 4 3 4 4 2 3 2" xfId="43957" xr:uid="{00000000-0005-0000-0000-000024AA0000}"/>
    <cellStyle name="Heading 2 2 3 4 3 4 4 2 4" xfId="43958" xr:uid="{00000000-0005-0000-0000-000025AA0000}"/>
    <cellStyle name="Heading 2 2 3 4 3 4 4 3" xfId="43959" xr:uid="{00000000-0005-0000-0000-000026AA0000}"/>
    <cellStyle name="Heading 2 2 3 4 3 4 4 3 2" xfId="43960" xr:uid="{00000000-0005-0000-0000-000027AA0000}"/>
    <cellStyle name="Heading 2 2 3 4 3 4 4 3 2 2" xfId="43961" xr:uid="{00000000-0005-0000-0000-000028AA0000}"/>
    <cellStyle name="Heading 2 2 3 4 3 4 4 4" xfId="43962" xr:uid="{00000000-0005-0000-0000-000029AA0000}"/>
    <cellStyle name="Heading 2 2 3 4 3 4 4 5" xfId="43963" xr:uid="{00000000-0005-0000-0000-00002AAA0000}"/>
    <cellStyle name="Heading 2 2 3 4 3 4 4 6" xfId="43964" xr:uid="{00000000-0005-0000-0000-00002BAA0000}"/>
    <cellStyle name="Heading 2 2 3 4 3 4 4 7" xfId="43965" xr:uid="{00000000-0005-0000-0000-00002CAA0000}"/>
    <cellStyle name="Heading 2 2 3 4 3 4 5" xfId="43966" xr:uid="{00000000-0005-0000-0000-00002DAA0000}"/>
    <cellStyle name="Heading 2 2 3 4 3 4 5 2" xfId="43967" xr:uid="{00000000-0005-0000-0000-00002EAA0000}"/>
    <cellStyle name="Heading 2 2 3 4 3 4 5 3" xfId="43968" xr:uid="{00000000-0005-0000-0000-00002FAA0000}"/>
    <cellStyle name="Heading 2 2 3 4 3 4 5 3 2" xfId="43969" xr:uid="{00000000-0005-0000-0000-000030AA0000}"/>
    <cellStyle name="Heading 2 2 3 4 3 4 6" xfId="43970" xr:uid="{00000000-0005-0000-0000-000031AA0000}"/>
    <cellStyle name="Heading 2 2 3 4 3 4 7" xfId="43971" xr:uid="{00000000-0005-0000-0000-000032AA0000}"/>
    <cellStyle name="Heading 2 2 3 4 3 4 8" xfId="43972" xr:uid="{00000000-0005-0000-0000-000033AA0000}"/>
    <cellStyle name="Heading 2 2 3 4 3 4 9" xfId="43973" xr:uid="{00000000-0005-0000-0000-000034AA0000}"/>
    <cellStyle name="Heading 2 2 3 4 3 5" xfId="43974" xr:uid="{00000000-0005-0000-0000-000035AA0000}"/>
    <cellStyle name="Heading 2 2 3 4 3 5 2" xfId="43975" xr:uid="{00000000-0005-0000-0000-000036AA0000}"/>
    <cellStyle name="Heading 2 2 3 4 3 5 2 2" xfId="43976" xr:uid="{00000000-0005-0000-0000-000037AA0000}"/>
    <cellStyle name="Heading 2 2 3 4 3 5 2 2 2" xfId="43977" xr:uid="{00000000-0005-0000-0000-000038AA0000}"/>
    <cellStyle name="Heading 2 2 3 4 3 5 2 2 3" xfId="43978" xr:uid="{00000000-0005-0000-0000-000039AA0000}"/>
    <cellStyle name="Heading 2 2 3 4 3 5 2 2 3 2" xfId="43979" xr:uid="{00000000-0005-0000-0000-00003AAA0000}"/>
    <cellStyle name="Heading 2 2 3 4 3 5 2 2 4" xfId="43980" xr:uid="{00000000-0005-0000-0000-00003BAA0000}"/>
    <cellStyle name="Heading 2 2 3 4 3 5 2 3" xfId="43981" xr:uid="{00000000-0005-0000-0000-00003CAA0000}"/>
    <cellStyle name="Heading 2 2 3 4 3 5 2 3 2" xfId="43982" xr:uid="{00000000-0005-0000-0000-00003DAA0000}"/>
    <cellStyle name="Heading 2 2 3 4 3 5 2 3 2 2" xfId="43983" xr:uid="{00000000-0005-0000-0000-00003EAA0000}"/>
    <cellStyle name="Heading 2 2 3 4 3 5 2 4" xfId="43984" xr:uid="{00000000-0005-0000-0000-00003FAA0000}"/>
    <cellStyle name="Heading 2 2 3 4 3 5 2 5" xfId="43985" xr:uid="{00000000-0005-0000-0000-000040AA0000}"/>
    <cellStyle name="Heading 2 2 3 4 3 5 2 6" xfId="43986" xr:uid="{00000000-0005-0000-0000-000041AA0000}"/>
    <cellStyle name="Heading 2 2 3 4 3 5 2 7" xfId="43987" xr:uid="{00000000-0005-0000-0000-000042AA0000}"/>
    <cellStyle name="Heading 2 2 3 4 3 5 3" xfId="43988" xr:uid="{00000000-0005-0000-0000-000043AA0000}"/>
    <cellStyle name="Heading 2 2 3 4 3 5 3 2" xfId="43989" xr:uid="{00000000-0005-0000-0000-000044AA0000}"/>
    <cellStyle name="Heading 2 2 3 4 3 5 3 3" xfId="43990" xr:uid="{00000000-0005-0000-0000-000045AA0000}"/>
    <cellStyle name="Heading 2 2 3 4 3 5 3 3 2" xfId="43991" xr:uid="{00000000-0005-0000-0000-000046AA0000}"/>
    <cellStyle name="Heading 2 2 3 4 3 5 3 4" xfId="43992" xr:uid="{00000000-0005-0000-0000-000047AA0000}"/>
    <cellStyle name="Heading 2 2 3 4 3 5 4" xfId="43993" xr:uid="{00000000-0005-0000-0000-000048AA0000}"/>
    <cellStyle name="Heading 2 2 3 4 3 5 4 2" xfId="43994" xr:uid="{00000000-0005-0000-0000-000049AA0000}"/>
    <cellStyle name="Heading 2 2 3 4 3 5 4 2 2" xfId="43995" xr:uid="{00000000-0005-0000-0000-00004AAA0000}"/>
    <cellStyle name="Heading 2 2 3 4 3 5 5" xfId="43996" xr:uid="{00000000-0005-0000-0000-00004BAA0000}"/>
    <cellStyle name="Heading 2 2 3 4 3 5 6" xfId="43997" xr:uid="{00000000-0005-0000-0000-00004CAA0000}"/>
    <cellStyle name="Heading 2 2 3 4 3 5 7" xfId="43998" xr:uid="{00000000-0005-0000-0000-00004DAA0000}"/>
    <cellStyle name="Heading 2 2 3 4 3 5 8" xfId="43999" xr:uid="{00000000-0005-0000-0000-00004EAA0000}"/>
    <cellStyle name="Heading 2 2 3 4 3 6" xfId="44000" xr:uid="{00000000-0005-0000-0000-00004FAA0000}"/>
    <cellStyle name="Heading 2 2 3 4 3 6 2" xfId="44001" xr:uid="{00000000-0005-0000-0000-000050AA0000}"/>
    <cellStyle name="Heading 2 2 3 4 3 6 2 2" xfId="44002" xr:uid="{00000000-0005-0000-0000-000051AA0000}"/>
    <cellStyle name="Heading 2 2 3 4 3 6 2 3" xfId="44003" xr:uid="{00000000-0005-0000-0000-000052AA0000}"/>
    <cellStyle name="Heading 2 2 3 4 3 6 2 3 2" xfId="44004" xr:uid="{00000000-0005-0000-0000-000053AA0000}"/>
    <cellStyle name="Heading 2 2 3 4 3 6 2 4" xfId="44005" xr:uid="{00000000-0005-0000-0000-000054AA0000}"/>
    <cellStyle name="Heading 2 2 3 4 3 6 3" xfId="44006" xr:uid="{00000000-0005-0000-0000-000055AA0000}"/>
    <cellStyle name="Heading 2 2 3 4 3 6 3 2" xfId="44007" xr:uid="{00000000-0005-0000-0000-000056AA0000}"/>
    <cellStyle name="Heading 2 2 3 4 3 6 3 2 2" xfId="44008" xr:uid="{00000000-0005-0000-0000-000057AA0000}"/>
    <cellStyle name="Heading 2 2 3 4 3 6 4" xfId="44009" xr:uid="{00000000-0005-0000-0000-000058AA0000}"/>
    <cellStyle name="Heading 2 2 3 4 3 6 5" xfId="44010" xr:uid="{00000000-0005-0000-0000-000059AA0000}"/>
    <cellStyle name="Heading 2 2 3 4 3 6 6" xfId="44011" xr:uid="{00000000-0005-0000-0000-00005AAA0000}"/>
    <cellStyle name="Heading 2 2 3 4 3 6 7" xfId="44012" xr:uid="{00000000-0005-0000-0000-00005BAA0000}"/>
    <cellStyle name="Heading 2 2 3 4 3 7" xfId="44013" xr:uid="{00000000-0005-0000-0000-00005CAA0000}"/>
    <cellStyle name="Heading 2 2 3 4 3 7 2" xfId="44014" xr:uid="{00000000-0005-0000-0000-00005DAA0000}"/>
    <cellStyle name="Heading 2 2 3 4 3 7 3" xfId="44015" xr:uid="{00000000-0005-0000-0000-00005EAA0000}"/>
    <cellStyle name="Heading 2 2 3 4 3 7 3 2" xfId="44016" xr:uid="{00000000-0005-0000-0000-00005FAA0000}"/>
    <cellStyle name="Heading 2 2 3 4 3 8" xfId="44017" xr:uid="{00000000-0005-0000-0000-000060AA0000}"/>
    <cellStyle name="Heading 2 2 3 4 3 9" xfId="44018" xr:uid="{00000000-0005-0000-0000-000061AA0000}"/>
    <cellStyle name="Heading 2 2 3 4 4" xfId="44019" xr:uid="{00000000-0005-0000-0000-000062AA0000}"/>
    <cellStyle name="Heading 2 2 3 4 4 2" xfId="44020" xr:uid="{00000000-0005-0000-0000-000063AA0000}"/>
    <cellStyle name="Heading 2 2 3 4 4 2 2" xfId="44021" xr:uid="{00000000-0005-0000-0000-000064AA0000}"/>
    <cellStyle name="Heading 2 2 3 4 4 2 2 2" xfId="44022" xr:uid="{00000000-0005-0000-0000-000065AA0000}"/>
    <cellStyle name="Heading 2 2 3 4 4 2 2 2 2" xfId="44023" xr:uid="{00000000-0005-0000-0000-000066AA0000}"/>
    <cellStyle name="Heading 2 2 3 4 4 2 2 2 2 2" xfId="44024" xr:uid="{00000000-0005-0000-0000-000067AA0000}"/>
    <cellStyle name="Heading 2 2 3 4 4 2 2 2 2 3" xfId="44025" xr:uid="{00000000-0005-0000-0000-000068AA0000}"/>
    <cellStyle name="Heading 2 2 3 4 4 2 2 2 2 3 2" xfId="44026" xr:uid="{00000000-0005-0000-0000-000069AA0000}"/>
    <cellStyle name="Heading 2 2 3 4 4 2 2 2 2 4" xfId="44027" xr:uid="{00000000-0005-0000-0000-00006AAA0000}"/>
    <cellStyle name="Heading 2 2 3 4 4 2 2 2 3" xfId="44028" xr:uid="{00000000-0005-0000-0000-00006BAA0000}"/>
    <cellStyle name="Heading 2 2 3 4 4 2 2 2 3 2" xfId="44029" xr:uid="{00000000-0005-0000-0000-00006CAA0000}"/>
    <cellStyle name="Heading 2 2 3 4 4 2 2 2 3 2 2" xfId="44030" xr:uid="{00000000-0005-0000-0000-00006DAA0000}"/>
    <cellStyle name="Heading 2 2 3 4 4 2 2 2 4" xfId="44031" xr:uid="{00000000-0005-0000-0000-00006EAA0000}"/>
    <cellStyle name="Heading 2 2 3 4 4 2 2 2 5" xfId="44032" xr:uid="{00000000-0005-0000-0000-00006FAA0000}"/>
    <cellStyle name="Heading 2 2 3 4 4 2 2 2 6" xfId="44033" xr:uid="{00000000-0005-0000-0000-000070AA0000}"/>
    <cellStyle name="Heading 2 2 3 4 4 2 2 2 7" xfId="44034" xr:uid="{00000000-0005-0000-0000-000071AA0000}"/>
    <cellStyle name="Heading 2 2 3 4 4 2 2 3" xfId="44035" xr:uid="{00000000-0005-0000-0000-000072AA0000}"/>
    <cellStyle name="Heading 2 2 3 4 4 2 2 3 2" xfId="44036" xr:uid="{00000000-0005-0000-0000-000073AA0000}"/>
    <cellStyle name="Heading 2 2 3 4 4 2 2 3 3" xfId="44037" xr:uid="{00000000-0005-0000-0000-000074AA0000}"/>
    <cellStyle name="Heading 2 2 3 4 4 2 2 3 3 2" xfId="44038" xr:uid="{00000000-0005-0000-0000-000075AA0000}"/>
    <cellStyle name="Heading 2 2 3 4 4 2 2 3 4" xfId="44039" xr:uid="{00000000-0005-0000-0000-000076AA0000}"/>
    <cellStyle name="Heading 2 2 3 4 4 2 2 4" xfId="44040" xr:uid="{00000000-0005-0000-0000-000077AA0000}"/>
    <cellStyle name="Heading 2 2 3 4 4 2 2 4 2" xfId="44041" xr:uid="{00000000-0005-0000-0000-000078AA0000}"/>
    <cellStyle name="Heading 2 2 3 4 4 2 2 4 2 2" xfId="44042" xr:uid="{00000000-0005-0000-0000-000079AA0000}"/>
    <cellStyle name="Heading 2 2 3 4 4 2 2 5" xfId="44043" xr:uid="{00000000-0005-0000-0000-00007AAA0000}"/>
    <cellStyle name="Heading 2 2 3 4 4 2 2 6" xfId="44044" xr:uid="{00000000-0005-0000-0000-00007BAA0000}"/>
    <cellStyle name="Heading 2 2 3 4 4 2 2 7" xfId="44045" xr:uid="{00000000-0005-0000-0000-00007CAA0000}"/>
    <cellStyle name="Heading 2 2 3 4 4 2 2 8" xfId="44046" xr:uid="{00000000-0005-0000-0000-00007DAA0000}"/>
    <cellStyle name="Heading 2 2 3 4 4 2 3" xfId="44047" xr:uid="{00000000-0005-0000-0000-00007EAA0000}"/>
    <cellStyle name="Heading 2 2 3 4 4 2 3 2" xfId="44048" xr:uid="{00000000-0005-0000-0000-00007FAA0000}"/>
    <cellStyle name="Heading 2 2 3 4 4 2 3 2 2" xfId="44049" xr:uid="{00000000-0005-0000-0000-000080AA0000}"/>
    <cellStyle name="Heading 2 2 3 4 4 2 3 2 3" xfId="44050" xr:uid="{00000000-0005-0000-0000-000081AA0000}"/>
    <cellStyle name="Heading 2 2 3 4 4 2 3 2 3 2" xfId="44051" xr:uid="{00000000-0005-0000-0000-000082AA0000}"/>
    <cellStyle name="Heading 2 2 3 4 4 2 3 2 4" xfId="44052" xr:uid="{00000000-0005-0000-0000-000083AA0000}"/>
    <cellStyle name="Heading 2 2 3 4 4 2 3 3" xfId="44053" xr:uid="{00000000-0005-0000-0000-000084AA0000}"/>
    <cellStyle name="Heading 2 2 3 4 4 2 3 3 2" xfId="44054" xr:uid="{00000000-0005-0000-0000-000085AA0000}"/>
    <cellStyle name="Heading 2 2 3 4 4 2 3 3 2 2" xfId="44055" xr:uid="{00000000-0005-0000-0000-000086AA0000}"/>
    <cellStyle name="Heading 2 2 3 4 4 2 3 4" xfId="44056" xr:uid="{00000000-0005-0000-0000-000087AA0000}"/>
    <cellStyle name="Heading 2 2 3 4 4 2 3 5" xfId="44057" xr:uid="{00000000-0005-0000-0000-000088AA0000}"/>
    <cellStyle name="Heading 2 2 3 4 4 2 3 6" xfId="44058" xr:uid="{00000000-0005-0000-0000-000089AA0000}"/>
    <cellStyle name="Heading 2 2 3 4 4 2 3 7" xfId="44059" xr:uid="{00000000-0005-0000-0000-00008AAA0000}"/>
    <cellStyle name="Heading 2 2 3 4 4 2 4" xfId="44060" xr:uid="{00000000-0005-0000-0000-00008BAA0000}"/>
    <cellStyle name="Heading 2 2 3 4 4 2 4 2" xfId="44061" xr:uid="{00000000-0005-0000-0000-00008CAA0000}"/>
    <cellStyle name="Heading 2 2 3 4 4 2 4 3" xfId="44062" xr:uid="{00000000-0005-0000-0000-00008DAA0000}"/>
    <cellStyle name="Heading 2 2 3 4 4 2 4 3 2" xfId="44063" xr:uid="{00000000-0005-0000-0000-00008EAA0000}"/>
    <cellStyle name="Heading 2 2 3 4 4 2 5" xfId="44064" xr:uid="{00000000-0005-0000-0000-00008FAA0000}"/>
    <cellStyle name="Heading 2 2 3 4 4 3" xfId="44065" xr:uid="{00000000-0005-0000-0000-000090AA0000}"/>
    <cellStyle name="Heading 2 2 3 4 4 3 2" xfId="44066" xr:uid="{00000000-0005-0000-0000-000091AA0000}"/>
    <cellStyle name="Heading 2 2 3 4 4 3 2 2" xfId="44067" xr:uid="{00000000-0005-0000-0000-000092AA0000}"/>
    <cellStyle name="Heading 2 2 3 4 4 3 2 2 2" xfId="44068" xr:uid="{00000000-0005-0000-0000-000093AA0000}"/>
    <cellStyle name="Heading 2 2 3 4 4 3 2 2 3" xfId="44069" xr:uid="{00000000-0005-0000-0000-000094AA0000}"/>
    <cellStyle name="Heading 2 2 3 4 4 3 2 2 3 2" xfId="44070" xr:uid="{00000000-0005-0000-0000-000095AA0000}"/>
    <cellStyle name="Heading 2 2 3 4 4 3 2 2 4" xfId="44071" xr:uid="{00000000-0005-0000-0000-000096AA0000}"/>
    <cellStyle name="Heading 2 2 3 4 4 3 2 3" xfId="44072" xr:uid="{00000000-0005-0000-0000-000097AA0000}"/>
    <cellStyle name="Heading 2 2 3 4 4 3 2 3 2" xfId="44073" xr:uid="{00000000-0005-0000-0000-000098AA0000}"/>
    <cellStyle name="Heading 2 2 3 4 4 3 2 3 2 2" xfId="44074" xr:uid="{00000000-0005-0000-0000-000099AA0000}"/>
    <cellStyle name="Heading 2 2 3 4 4 3 2 4" xfId="44075" xr:uid="{00000000-0005-0000-0000-00009AAA0000}"/>
    <cellStyle name="Heading 2 2 3 4 4 3 2 5" xfId="44076" xr:uid="{00000000-0005-0000-0000-00009BAA0000}"/>
    <cellStyle name="Heading 2 2 3 4 4 3 2 6" xfId="44077" xr:uid="{00000000-0005-0000-0000-00009CAA0000}"/>
    <cellStyle name="Heading 2 2 3 4 4 3 2 7" xfId="44078" xr:uid="{00000000-0005-0000-0000-00009DAA0000}"/>
    <cellStyle name="Heading 2 2 3 4 4 3 3" xfId="44079" xr:uid="{00000000-0005-0000-0000-00009EAA0000}"/>
    <cellStyle name="Heading 2 2 3 4 4 3 3 2" xfId="44080" xr:uid="{00000000-0005-0000-0000-00009FAA0000}"/>
    <cellStyle name="Heading 2 2 3 4 4 3 3 3" xfId="44081" xr:uid="{00000000-0005-0000-0000-0000A0AA0000}"/>
    <cellStyle name="Heading 2 2 3 4 4 3 3 3 2" xfId="44082" xr:uid="{00000000-0005-0000-0000-0000A1AA0000}"/>
    <cellStyle name="Heading 2 2 3 4 4 3 3 4" xfId="44083" xr:uid="{00000000-0005-0000-0000-0000A2AA0000}"/>
    <cellStyle name="Heading 2 2 3 4 4 3 4" xfId="44084" xr:uid="{00000000-0005-0000-0000-0000A3AA0000}"/>
    <cellStyle name="Heading 2 2 3 4 4 3 4 2" xfId="44085" xr:uid="{00000000-0005-0000-0000-0000A4AA0000}"/>
    <cellStyle name="Heading 2 2 3 4 4 3 4 2 2" xfId="44086" xr:uid="{00000000-0005-0000-0000-0000A5AA0000}"/>
    <cellStyle name="Heading 2 2 3 4 4 3 5" xfId="44087" xr:uid="{00000000-0005-0000-0000-0000A6AA0000}"/>
    <cellStyle name="Heading 2 2 3 4 4 3 6" xfId="44088" xr:uid="{00000000-0005-0000-0000-0000A7AA0000}"/>
    <cellStyle name="Heading 2 2 3 4 4 3 7" xfId="44089" xr:uid="{00000000-0005-0000-0000-0000A8AA0000}"/>
    <cellStyle name="Heading 2 2 3 4 4 3 8" xfId="44090" xr:uid="{00000000-0005-0000-0000-0000A9AA0000}"/>
    <cellStyle name="Heading 2 2 3 4 4 4" xfId="44091" xr:uid="{00000000-0005-0000-0000-0000AAAA0000}"/>
    <cellStyle name="Heading 2 2 3 4 4 4 2" xfId="44092" xr:uid="{00000000-0005-0000-0000-0000ABAA0000}"/>
    <cellStyle name="Heading 2 2 3 4 4 4 2 2" xfId="44093" xr:uid="{00000000-0005-0000-0000-0000ACAA0000}"/>
    <cellStyle name="Heading 2 2 3 4 4 4 2 3" xfId="44094" xr:uid="{00000000-0005-0000-0000-0000ADAA0000}"/>
    <cellStyle name="Heading 2 2 3 4 4 4 2 3 2" xfId="44095" xr:uid="{00000000-0005-0000-0000-0000AEAA0000}"/>
    <cellStyle name="Heading 2 2 3 4 4 4 2 4" xfId="44096" xr:uid="{00000000-0005-0000-0000-0000AFAA0000}"/>
    <cellStyle name="Heading 2 2 3 4 4 4 3" xfId="44097" xr:uid="{00000000-0005-0000-0000-0000B0AA0000}"/>
    <cellStyle name="Heading 2 2 3 4 4 4 3 2" xfId="44098" xr:uid="{00000000-0005-0000-0000-0000B1AA0000}"/>
    <cellStyle name="Heading 2 2 3 4 4 4 3 2 2" xfId="44099" xr:uid="{00000000-0005-0000-0000-0000B2AA0000}"/>
    <cellStyle name="Heading 2 2 3 4 4 4 4" xfId="44100" xr:uid="{00000000-0005-0000-0000-0000B3AA0000}"/>
    <cellStyle name="Heading 2 2 3 4 4 4 5" xfId="44101" xr:uid="{00000000-0005-0000-0000-0000B4AA0000}"/>
    <cellStyle name="Heading 2 2 3 4 4 4 6" xfId="44102" xr:uid="{00000000-0005-0000-0000-0000B5AA0000}"/>
    <cellStyle name="Heading 2 2 3 4 4 4 7" xfId="44103" xr:uid="{00000000-0005-0000-0000-0000B6AA0000}"/>
    <cellStyle name="Heading 2 2 3 4 4 5" xfId="44104" xr:uid="{00000000-0005-0000-0000-0000B7AA0000}"/>
    <cellStyle name="Heading 2 2 3 4 4 5 2" xfId="44105" xr:uid="{00000000-0005-0000-0000-0000B8AA0000}"/>
    <cellStyle name="Heading 2 2 3 4 4 5 3" xfId="44106" xr:uid="{00000000-0005-0000-0000-0000B9AA0000}"/>
    <cellStyle name="Heading 2 2 3 4 4 5 3 2" xfId="44107" xr:uid="{00000000-0005-0000-0000-0000BAAA0000}"/>
    <cellStyle name="Heading 2 2 3 4 4 6" xfId="44108" xr:uid="{00000000-0005-0000-0000-0000BBAA0000}"/>
    <cellStyle name="Heading 2 2 3 4 4 7" xfId="44109" xr:uid="{00000000-0005-0000-0000-0000BCAA0000}"/>
    <cellStyle name="Heading 2 2 3 4 4 8" xfId="44110" xr:uid="{00000000-0005-0000-0000-0000BDAA0000}"/>
    <cellStyle name="Heading 2 2 3 4 4 9" xfId="44111" xr:uid="{00000000-0005-0000-0000-0000BEAA0000}"/>
    <cellStyle name="Heading 2 2 3 4 5" xfId="44112" xr:uid="{00000000-0005-0000-0000-0000BFAA0000}"/>
    <cellStyle name="Heading 2 2 3 4 5 2" xfId="44113" xr:uid="{00000000-0005-0000-0000-0000C0AA0000}"/>
    <cellStyle name="Heading 2 2 3 4 5 2 2" xfId="44114" xr:uid="{00000000-0005-0000-0000-0000C1AA0000}"/>
    <cellStyle name="Heading 2 2 3 4 5 2 2 2" xfId="44115" xr:uid="{00000000-0005-0000-0000-0000C2AA0000}"/>
    <cellStyle name="Heading 2 2 3 4 5 2 2 2 2" xfId="44116" xr:uid="{00000000-0005-0000-0000-0000C3AA0000}"/>
    <cellStyle name="Heading 2 2 3 4 5 2 2 2 2 2" xfId="44117" xr:uid="{00000000-0005-0000-0000-0000C4AA0000}"/>
    <cellStyle name="Heading 2 2 3 4 5 2 2 2 2 3" xfId="44118" xr:uid="{00000000-0005-0000-0000-0000C5AA0000}"/>
    <cellStyle name="Heading 2 2 3 4 5 2 2 2 2 3 2" xfId="44119" xr:uid="{00000000-0005-0000-0000-0000C6AA0000}"/>
    <cellStyle name="Heading 2 2 3 4 5 2 2 2 2 4" xfId="44120" xr:uid="{00000000-0005-0000-0000-0000C7AA0000}"/>
    <cellStyle name="Heading 2 2 3 4 5 2 2 2 3" xfId="44121" xr:uid="{00000000-0005-0000-0000-0000C8AA0000}"/>
    <cellStyle name="Heading 2 2 3 4 5 2 2 2 3 2" xfId="44122" xr:uid="{00000000-0005-0000-0000-0000C9AA0000}"/>
    <cellStyle name="Heading 2 2 3 4 5 2 2 2 3 2 2" xfId="44123" xr:uid="{00000000-0005-0000-0000-0000CAAA0000}"/>
    <cellStyle name="Heading 2 2 3 4 5 2 2 2 4" xfId="44124" xr:uid="{00000000-0005-0000-0000-0000CBAA0000}"/>
    <cellStyle name="Heading 2 2 3 4 5 2 2 2 5" xfId="44125" xr:uid="{00000000-0005-0000-0000-0000CCAA0000}"/>
    <cellStyle name="Heading 2 2 3 4 5 2 2 2 6" xfId="44126" xr:uid="{00000000-0005-0000-0000-0000CDAA0000}"/>
    <cellStyle name="Heading 2 2 3 4 5 2 2 2 7" xfId="44127" xr:uid="{00000000-0005-0000-0000-0000CEAA0000}"/>
    <cellStyle name="Heading 2 2 3 4 5 2 2 3" xfId="44128" xr:uid="{00000000-0005-0000-0000-0000CFAA0000}"/>
    <cellStyle name="Heading 2 2 3 4 5 2 2 3 2" xfId="44129" xr:uid="{00000000-0005-0000-0000-0000D0AA0000}"/>
    <cellStyle name="Heading 2 2 3 4 5 2 2 3 3" xfId="44130" xr:uid="{00000000-0005-0000-0000-0000D1AA0000}"/>
    <cellStyle name="Heading 2 2 3 4 5 2 2 3 3 2" xfId="44131" xr:uid="{00000000-0005-0000-0000-0000D2AA0000}"/>
    <cellStyle name="Heading 2 2 3 4 5 2 2 3 4" xfId="44132" xr:uid="{00000000-0005-0000-0000-0000D3AA0000}"/>
    <cellStyle name="Heading 2 2 3 4 5 2 2 4" xfId="44133" xr:uid="{00000000-0005-0000-0000-0000D4AA0000}"/>
    <cellStyle name="Heading 2 2 3 4 5 2 2 4 2" xfId="44134" xr:uid="{00000000-0005-0000-0000-0000D5AA0000}"/>
    <cellStyle name="Heading 2 2 3 4 5 2 2 4 2 2" xfId="44135" xr:uid="{00000000-0005-0000-0000-0000D6AA0000}"/>
    <cellStyle name="Heading 2 2 3 4 5 2 2 5" xfId="44136" xr:uid="{00000000-0005-0000-0000-0000D7AA0000}"/>
    <cellStyle name="Heading 2 2 3 4 5 2 2 6" xfId="44137" xr:uid="{00000000-0005-0000-0000-0000D8AA0000}"/>
    <cellStyle name="Heading 2 2 3 4 5 2 2 7" xfId="44138" xr:uid="{00000000-0005-0000-0000-0000D9AA0000}"/>
    <cellStyle name="Heading 2 2 3 4 5 2 2 8" xfId="44139" xr:uid="{00000000-0005-0000-0000-0000DAAA0000}"/>
    <cellStyle name="Heading 2 2 3 4 5 2 3" xfId="44140" xr:uid="{00000000-0005-0000-0000-0000DBAA0000}"/>
    <cellStyle name="Heading 2 2 3 4 5 2 3 2" xfId="44141" xr:uid="{00000000-0005-0000-0000-0000DCAA0000}"/>
    <cellStyle name="Heading 2 2 3 4 5 2 3 2 2" xfId="44142" xr:uid="{00000000-0005-0000-0000-0000DDAA0000}"/>
    <cellStyle name="Heading 2 2 3 4 5 2 3 2 3" xfId="44143" xr:uid="{00000000-0005-0000-0000-0000DEAA0000}"/>
    <cellStyle name="Heading 2 2 3 4 5 2 3 2 3 2" xfId="44144" xr:uid="{00000000-0005-0000-0000-0000DFAA0000}"/>
    <cellStyle name="Heading 2 2 3 4 5 2 3 2 4" xfId="44145" xr:uid="{00000000-0005-0000-0000-0000E0AA0000}"/>
    <cellStyle name="Heading 2 2 3 4 5 2 3 3" xfId="44146" xr:uid="{00000000-0005-0000-0000-0000E1AA0000}"/>
    <cellStyle name="Heading 2 2 3 4 5 2 3 3 2" xfId="44147" xr:uid="{00000000-0005-0000-0000-0000E2AA0000}"/>
    <cellStyle name="Heading 2 2 3 4 5 2 3 3 2 2" xfId="44148" xr:uid="{00000000-0005-0000-0000-0000E3AA0000}"/>
    <cellStyle name="Heading 2 2 3 4 5 2 3 4" xfId="44149" xr:uid="{00000000-0005-0000-0000-0000E4AA0000}"/>
    <cellStyle name="Heading 2 2 3 4 5 2 3 5" xfId="44150" xr:uid="{00000000-0005-0000-0000-0000E5AA0000}"/>
    <cellStyle name="Heading 2 2 3 4 5 2 3 6" xfId="44151" xr:uid="{00000000-0005-0000-0000-0000E6AA0000}"/>
    <cellStyle name="Heading 2 2 3 4 5 2 3 7" xfId="44152" xr:uid="{00000000-0005-0000-0000-0000E7AA0000}"/>
    <cellStyle name="Heading 2 2 3 4 5 2 4" xfId="44153" xr:uid="{00000000-0005-0000-0000-0000E8AA0000}"/>
    <cellStyle name="Heading 2 2 3 4 5 2 4 2" xfId="44154" xr:uid="{00000000-0005-0000-0000-0000E9AA0000}"/>
    <cellStyle name="Heading 2 2 3 4 5 2 4 3" xfId="44155" xr:uid="{00000000-0005-0000-0000-0000EAAA0000}"/>
    <cellStyle name="Heading 2 2 3 4 5 2 4 3 2" xfId="44156" xr:uid="{00000000-0005-0000-0000-0000EBAA0000}"/>
    <cellStyle name="Heading 2 2 3 4 5 2 5" xfId="44157" xr:uid="{00000000-0005-0000-0000-0000ECAA0000}"/>
    <cellStyle name="Heading 2 2 3 4 5 3" xfId="44158" xr:uid="{00000000-0005-0000-0000-0000EDAA0000}"/>
    <cellStyle name="Heading 2 2 3 4 5 3 2" xfId="44159" xr:uid="{00000000-0005-0000-0000-0000EEAA0000}"/>
    <cellStyle name="Heading 2 2 3 4 5 3 2 2" xfId="44160" xr:uid="{00000000-0005-0000-0000-0000EFAA0000}"/>
    <cellStyle name="Heading 2 2 3 4 5 3 2 2 2" xfId="44161" xr:uid="{00000000-0005-0000-0000-0000F0AA0000}"/>
    <cellStyle name="Heading 2 2 3 4 5 3 2 2 3" xfId="44162" xr:uid="{00000000-0005-0000-0000-0000F1AA0000}"/>
    <cellStyle name="Heading 2 2 3 4 5 3 2 2 3 2" xfId="44163" xr:uid="{00000000-0005-0000-0000-0000F2AA0000}"/>
    <cellStyle name="Heading 2 2 3 4 5 3 2 2 4" xfId="44164" xr:uid="{00000000-0005-0000-0000-0000F3AA0000}"/>
    <cellStyle name="Heading 2 2 3 4 5 3 2 3" xfId="44165" xr:uid="{00000000-0005-0000-0000-0000F4AA0000}"/>
    <cellStyle name="Heading 2 2 3 4 5 3 2 3 2" xfId="44166" xr:uid="{00000000-0005-0000-0000-0000F5AA0000}"/>
    <cellStyle name="Heading 2 2 3 4 5 3 2 3 2 2" xfId="44167" xr:uid="{00000000-0005-0000-0000-0000F6AA0000}"/>
    <cellStyle name="Heading 2 2 3 4 5 3 2 4" xfId="44168" xr:uid="{00000000-0005-0000-0000-0000F7AA0000}"/>
    <cellStyle name="Heading 2 2 3 4 5 3 2 5" xfId="44169" xr:uid="{00000000-0005-0000-0000-0000F8AA0000}"/>
    <cellStyle name="Heading 2 2 3 4 5 3 2 6" xfId="44170" xr:uid="{00000000-0005-0000-0000-0000F9AA0000}"/>
    <cellStyle name="Heading 2 2 3 4 5 3 2 7" xfId="44171" xr:uid="{00000000-0005-0000-0000-0000FAAA0000}"/>
    <cellStyle name="Heading 2 2 3 4 5 3 3" xfId="44172" xr:uid="{00000000-0005-0000-0000-0000FBAA0000}"/>
    <cellStyle name="Heading 2 2 3 4 5 3 3 2" xfId="44173" xr:uid="{00000000-0005-0000-0000-0000FCAA0000}"/>
    <cellStyle name="Heading 2 2 3 4 5 3 3 3" xfId="44174" xr:uid="{00000000-0005-0000-0000-0000FDAA0000}"/>
    <cellStyle name="Heading 2 2 3 4 5 3 3 3 2" xfId="44175" xr:uid="{00000000-0005-0000-0000-0000FEAA0000}"/>
    <cellStyle name="Heading 2 2 3 4 5 3 3 4" xfId="44176" xr:uid="{00000000-0005-0000-0000-0000FFAA0000}"/>
    <cellStyle name="Heading 2 2 3 4 5 3 4" xfId="44177" xr:uid="{00000000-0005-0000-0000-000000AB0000}"/>
    <cellStyle name="Heading 2 2 3 4 5 3 4 2" xfId="44178" xr:uid="{00000000-0005-0000-0000-000001AB0000}"/>
    <cellStyle name="Heading 2 2 3 4 5 3 4 2 2" xfId="44179" xr:uid="{00000000-0005-0000-0000-000002AB0000}"/>
    <cellStyle name="Heading 2 2 3 4 5 3 5" xfId="44180" xr:uid="{00000000-0005-0000-0000-000003AB0000}"/>
    <cellStyle name="Heading 2 2 3 4 5 3 6" xfId="44181" xr:uid="{00000000-0005-0000-0000-000004AB0000}"/>
    <cellStyle name="Heading 2 2 3 4 5 3 7" xfId="44182" xr:uid="{00000000-0005-0000-0000-000005AB0000}"/>
    <cellStyle name="Heading 2 2 3 4 5 3 8" xfId="44183" xr:uid="{00000000-0005-0000-0000-000006AB0000}"/>
    <cellStyle name="Heading 2 2 3 4 5 4" xfId="44184" xr:uid="{00000000-0005-0000-0000-000007AB0000}"/>
    <cellStyle name="Heading 2 2 3 4 5 4 2" xfId="44185" xr:uid="{00000000-0005-0000-0000-000008AB0000}"/>
    <cellStyle name="Heading 2 2 3 4 5 4 2 2" xfId="44186" xr:uid="{00000000-0005-0000-0000-000009AB0000}"/>
    <cellStyle name="Heading 2 2 3 4 5 4 2 3" xfId="44187" xr:uid="{00000000-0005-0000-0000-00000AAB0000}"/>
    <cellStyle name="Heading 2 2 3 4 5 4 2 3 2" xfId="44188" xr:uid="{00000000-0005-0000-0000-00000BAB0000}"/>
    <cellStyle name="Heading 2 2 3 4 5 4 2 4" xfId="44189" xr:uid="{00000000-0005-0000-0000-00000CAB0000}"/>
    <cellStyle name="Heading 2 2 3 4 5 4 3" xfId="44190" xr:uid="{00000000-0005-0000-0000-00000DAB0000}"/>
    <cellStyle name="Heading 2 2 3 4 5 4 3 2" xfId="44191" xr:uid="{00000000-0005-0000-0000-00000EAB0000}"/>
    <cellStyle name="Heading 2 2 3 4 5 4 3 2 2" xfId="44192" xr:uid="{00000000-0005-0000-0000-00000FAB0000}"/>
    <cellStyle name="Heading 2 2 3 4 5 4 4" xfId="44193" xr:uid="{00000000-0005-0000-0000-000010AB0000}"/>
    <cellStyle name="Heading 2 2 3 4 5 4 5" xfId="44194" xr:uid="{00000000-0005-0000-0000-000011AB0000}"/>
    <cellStyle name="Heading 2 2 3 4 5 4 6" xfId="44195" xr:uid="{00000000-0005-0000-0000-000012AB0000}"/>
    <cellStyle name="Heading 2 2 3 4 5 4 7" xfId="44196" xr:uid="{00000000-0005-0000-0000-000013AB0000}"/>
    <cellStyle name="Heading 2 2 3 4 5 5" xfId="44197" xr:uid="{00000000-0005-0000-0000-000014AB0000}"/>
    <cellStyle name="Heading 2 2 3 4 5 5 2" xfId="44198" xr:uid="{00000000-0005-0000-0000-000015AB0000}"/>
    <cellStyle name="Heading 2 2 3 4 5 5 3" xfId="44199" xr:uid="{00000000-0005-0000-0000-000016AB0000}"/>
    <cellStyle name="Heading 2 2 3 4 5 5 3 2" xfId="44200" xr:uid="{00000000-0005-0000-0000-000017AB0000}"/>
    <cellStyle name="Heading 2 2 3 4 5 6" xfId="44201" xr:uid="{00000000-0005-0000-0000-000018AB0000}"/>
    <cellStyle name="Heading 2 2 3 4 5 7" xfId="44202" xr:uid="{00000000-0005-0000-0000-000019AB0000}"/>
    <cellStyle name="Heading 2 2 3 4 5 8" xfId="44203" xr:uid="{00000000-0005-0000-0000-00001AAB0000}"/>
    <cellStyle name="Heading 2 2 3 4 5 9" xfId="44204" xr:uid="{00000000-0005-0000-0000-00001BAB0000}"/>
    <cellStyle name="Heading 2 2 3 4 6" xfId="44205" xr:uid="{00000000-0005-0000-0000-00001CAB0000}"/>
    <cellStyle name="Heading 2 2 3 4 6 2" xfId="44206" xr:uid="{00000000-0005-0000-0000-00001DAB0000}"/>
    <cellStyle name="Heading 2 2 3 4 6 2 2" xfId="44207" xr:uid="{00000000-0005-0000-0000-00001EAB0000}"/>
    <cellStyle name="Heading 2 2 3 4 6 2 2 2" xfId="44208" xr:uid="{00000000-0005-0000-0000-00001FAB0000}"/>
    <cellStyle name="Heading 2 2 3 4 6 2 2 3" xfId="44209" xr:uid="{00000000-0005-0000-0000-000020AB0000}"/>
    <cellStyle name="Heading 2 2 3 4 6 2 2 3 2" xfId="44210" xr:uid="{00000000-0005-0000-0000-000021AB0000}"/>
    <cellStyle name="Heading 2 2 3 4 6 2 2 4" xfId="44211" xr:uid="{00000000-0005-0000-0000-000022AB0000}"/>
    <cellStyle name="Heading 2 2 3 4 6 2 3" xfId="44212" xr:uid="{00000000-0005-0000-0000-000023AB0000}"/>
    <cellStyle name="Heading 2 2 3 4 6 2 3 2" xfId="44213" xr:uid="{00000000-0005-0000-0000-000024AB0000}"/>
    <cellStyle name="Heading 2 2 3 4 6 2 3 2 2" xfId="44214" xr:uid="{00000000-0005-0000-0000-000025AB0000}"/>
    <cellStyle name="Heading 2 2 3 4 6 2 4" xfId="44215" xr:uid="{00000000-0005-0000-0000-000026AB0000}"/>
    <cellStyle name="Heading 2 2 3 4 6 2 5" xfId="44216" xr:uid="{00000000-0005-0000-0000-000027AB0000}"/>
    <cellStyle name="Heading 2 2 3 4 6 2 6" xfId="44217" xr:uid="{00000000-0005-0000-0000-000028AB0000}"/>
    <cellStyle name="Heading 2 2 3 4 6 2 7" xfId="44218" xr:uid="{00000000-0005-0000-0000-000029AB0000}"/>
    <cellStyle name="Heading 2 2 3 4 6 3" xfId="44219" xr:uid="{00000000-0005-0000-0000-00002AAB0000}"/>
    <cellStyle name="Heading 2 2 3 4 6 3 2" xfId="44220" xr:uid="{00000000-0005-0000-0000-00002BAB0000}"/>
    <cellStyle name="Heading 2 2 3 4 6 3 3" xfId="44221" xr:uid="{00000000-0005-0000-0000-00002CAB0000}"/>
    <cellStyle name="Heading 2 2 3 4 6 3 3 2" xfId="44222" xr:uid="{00000000-0005-0000-0000-00002DAB0000}"/>
    <cellStyle name="Heading 2 2 3 4 6 3 4" xfId="44223" xr:uid="{00000000-0005-0000-0000-00002EAB0000}"/>
    <cellStyle name="Heading 2 2 3 4 6 4" xfId="44224" xr:uid="{00000000-0005-0000-0000-00002FAB0000}"/>
    <cellStyle name="Heading 2 2 3 4 6 4 2" xfId="44225" xr:uid="{00000000-0005-0000-0000-000030AB0000}"/>
    <cellStyle name="Heading 2 2 3 4 6 4 2 2" xfId="44226" xr:uid="{00000000-0005-0000-0000-000031AB0000}"/>
    <cellStyle name="Heading 2 2 3 4 6 5" xfId="44227" xr:uid="{00000000-0005-0000-0000-000032AB0000}"/>
    <cellStyle name="Heading 2 2 3 4 6 6" xfId="44228" xr:uid="{00000000-0005-0000-0000-000033AB0000}"/>
    <cellStyle name="Heading 2 2 3 4 6 7" xfId="44229" xr:uid="{00000000-0005-0000-0000-000034AB0000}"/>
    <cellStyle name="Heading 2 2 3 4 6 8" xfId="44230" xr:uid="{00000000-0005-0000-0000-000035AB0000}"/>
    <cellStyle name="Heading 2 2 3 4 7" xfId="44231" xr:uid="{00000000-0005-0000-0000-000036AB0000}"/>
    <cellStyle name="Heading 2 2 3 4 7 2" xfId="44232" xr:uid="{00000000-0005-0000-0000-000037AB0000}"/>
    <cellStyle name="Heading 2 2 3 4 7 2 2" xfId="44233" xr:uid="{00000000-0005-0000-0000-000038AB0000}"/>
    <cellStyle name="Heading 2 2 3 4 7 2 3" xfId="44234" xr:uid="{00000000-0005-0000-0000-000039AB0000}"/>
    <cellStyle name="Heading 2 2 3 4 7 2 3 2" xfId="44235" xr:uid="{00000000-0005-0000-0000-00003AAB0000}"/>
    <cellStyle name="Heading 2 2 3 4 7 2 4" xfId="44236" xr:uid="{00000000-0005-0000-0000-00003BAB0000}"/>
    <cellStyle name="Heading 2 2 3 4 7 3" xfId="44237" xr:uid="{00000000-0005-0000-0000-00003CAB0000}"/>
    <cellStyle name="Heading 2 2 3 4 7 3 2" xfId="44238" xr:uid="{00000000-0005-0000-0000-00003DAB0000}"/>
    <cellStyle name="Heading 2 2 3 4 7 3 2 2" xfId="44239" xr:uid="{00000000-0005-0000-0000-00003EAB0000}"/>
    <cellStyle name="Heading 2 2 3 4 7 4" xfId="44240" xr:uid="{00000000-0005-0000-0000-00003FAB0000}"/>
    <cellStyle name="Heading 2 2 3 4 7 5" xfId="44241" xr:uid="{00000000-0005-0000-0000-000040AB0000}"/>
    <cellStyle name="Heading 2 2 3 4 7 6" xfId="44242" xr:uid="{00000000-0005-0000-0000-000041AB0000}"/>
    <cellStyle name="Heading 2 2 3 4 7 7" xfId="44243" xr:uid="{00000000-0005-0000-0000-000042AB0000}"/>
    <cellStyle name="Heading 2 2 3 4 8" xfId="44244" xr:uid="{00000000-0005-0000-0000-000043AB0000}"/>
    <cellStyle name="Heading 2 2 3 4 8 2" xfId="44245" xr:uid="{00000000-0005-0000-0000-000044AB0000}"/>
    <cellStyle name="Heading 2 2 3 4 8 3" xfId="44246" xr:uid="{00000000-0005-0000-0000-000045AB0000}"/>
    <cellStyle name="Heading 2 2 3 4 8 3 2" xfId="44247" xr:uid="{00000000-0005-0000-0000-000046AB0000}"/>
    <cellStyle name="Heading 2 2 3 4 9" xfId="44248" xr:uid="{00000000-0005-0000-0000-000047AB0000}"/>
    <cellStyle name="Heading 2 2 3 5" xfId="227" xr:uid="{00000000-0005-0000-0000-000048AB0000}"/>
    <cellStyle name="Heading 2 2 3 5 10" xfId="44249" xr:uid="{00000000-0005-0000-0000-000049AB0000}"/>
    <cellStyle name="Heading 2 2 3 5 11" xfId="44250" xr:uid="{00000000-0005-0000-0000-00004AAB0000}"/>
    <cellStyle name="Heading 2 2 3 5 2" xfId="44251" xr:uid="{00000000-0005-0000-0000-00004BAB0000}"/>
    <cellStyle name="Heading 2 2 3 5 2 2" xfId="44252" xr:uid="{00000000-0005-0000-0000-00004CAB0000}"/>
    <cellStyle name="Heading 2 2 3 5 2 2 2" xfId="44253" xr:uid="{00000000-0005-0000-0000-00004DAB0000}"/>
    <cellStyle name="Heading 2 2 3 5 2 2 2 2" xfId="44254" xr:uid="{00000000-0005-0000-0000-00004EAB0000}"/>
    <cellStyle name="Heading 2 2 3 5 2 2 2 2 2" xfId="44255" xr:uid="{00000000-0005-0000-0000-00004FAB0000}"/>
    <cellStyle name="Heading 2 2 3 5 2 2 2 2 2 2" xfId="44256" xr:uid="{00000000-0005-0000-0000-000050AB0000}"/>
    <cellStyle name="Heading 2 2 3 5 2 2 2 2 2 3" xfId="44257" xr:uid="{00000000-0005-0000-0000-000051AB0000}"/>
    <cellStyle name="Heading 2 2 3 5 2 2 2 2 2 3 2" xfId="44258" xr:uid="{00000000-0005-0000-0000-000052AB0000}"/>
    <cellStyle name="Heading 2 2 3 5 2 2 2 2 2 4" xfId="44259" xr:uid="{00000000-0005-0000-0000-000053AB0000}"/>
    <cellStyle name="Heading 2 2 3 5 2 2 2 2 3" xfId="44260" xr:uid="{00000000-0005-0000-0000-000054AB0000}"/>
    <cellStyle name="Heading 2 2 3 5 2 2 2 2 3 2" xfId="44261" xr:uid="{00000000-0005-0000-0000-000055AB0000}"/>
    <cellStyle name="Heading 2 2 3 5 2 2 2 2 3 2 2" xfId="44262" xr:uid="{00000000-0005-0000-0000-000056AB0000}"/>
    <cellStyle name="Heading 2 2 3 5 2 2 2 2 4" xfId="44263" xr:uid="{00000000-0005-0000-0000-000057AB0000}"/>
    <cellStyle name="Heading 2 2 3 5 2 2 2 2 5" xfId="44264" xr:uid="{00000000-0005-0000-0000-000058AB0000}"/>
    <cellStyle name="Heading 2 2 3 5 2 2 2 2 6" xfId="44265" xr:uid="{00000000-0005-0000-0000-000059AB0000}"/>
    <cellStyle name="Heading 2 2 3 5 2 2 2 2 7" xfId="44266" xr:uid="{00000000-0005-0000-0000-00005AAB0000}"/>
    <cellStyle name="Heading 2 2 3 5 2 2 2 3" xfId="44267" xr:uid="{00000000-0005-0000-0000-00005BAB0000}"/>
    <cellStyle name="Heading 2 2 3 5 2 2 2 3 2" xfId="44268" xr:uid="{00000000-0005-0000-0000-00005CAB0000}"/>
    <cellStyle name="Heading 2 2 3 5 2 2 2 3 3" xfId="44269" xr:uid="{00000000-0005-0000-0000-00005DAB0000}"/>
    <cellStyle name="Heading 2 2 3 5 2 2 2 3 3 2" xfId="44270" xr:uid="{00000000-0005-0000-0000-00005EAB0000}"/>
    <cellStyle name="Heading 2 2 3 5 2 2 2 3 4" xfId="44271" xr:uid="{00000000-0005-0000-0000-00005FAB0000}"/>
    <cellStyle name="Heading 2 2 3 5 2 2 2 4" xfId="44272" xr:uid="{00000000-0005-0000-0000-000060AB0000}"/>
    <cellStyle name="Heading 2 2 3 5 2 2 2 4 2" xfId="44273" xr:uid="{00000000-0005-0000-0000-000061AB0000}"/>
    <cellStyle name="Heading 2 2 3 5 2 2 2 4 2 2" xfId="44274" xr:uid="{00000000-0005-0000-0000-000062AB0000}"/>
    <cellStyle name="Heading 2 2 3 5 2 2 2 5" xfId="44275" xr:uid="{00000000-0005-0000-0000-000063AB0000}"/>
    <cellStyle name="Heading 2 2 3 5 2 2 2 6" xfId="44276" xr:uid="{00000000-0005-0000-0000-000064AB0000}"/>
    <cellStyle name="Heading 2 2 3 5 2 2 2 7" xfId="44277" xr:uid="{00000000-0005-0000-0000-000065AB0000}"/>
    <cellStyle name="Heading 2 2 3 5 2 2 2 8" xfId="44278" xr:uid="{00000000-0005-0000-0000-000066AB0000}"/>
    <cellStyle name="Heading 2 2 3 5 2 2 3" xfId="44279" xr:uid="{00000000-0005-0000-0000-000067AB0000}"/>
    <cellStyle name="Heading 2 2 3 5 2 2 3 2" xfId="44280" xr:uid="{00000000-0005-0000-0000-000068AB0000}"/>
    <cellStyle name="Heading 2 2 3 5 2 2 3 2 2" xfId="44281" xr:uid="{00000000-0005-0000-0000-000069AB0000}"/>
    <cellStyle name="Heading 2 2 3 5 2 2 3 2 3" xfId="44282" xr:uid="{00000000-0005-0000-0000-00006AAB0000}"/>
    <cellStyle name="Heading 2 2 3 5 2 2 3 2 3 2" xfId="44283" xr:uid="{00000000-0005-0000-0000-00006BAB0000}"/>
    <cellStyle name="Heading 2 2 3 5 2 2 3 2 4" xfId="44284" xr:uid="{00000000-0005-0000-0000-00006CAB0000}"/>
    <cellStyle name="Heading 2 2 3 5 2 2 3 3" xfId="44285" xr:uid="{00000000-0005-0000-0000-00006DAB0000}"/>
    <cellStyle name="Heading 2 2 3 5 2 2 3 3 2" xfId="44286" xr:uid="{00000000-0005-0000-0000-00006EAB0000}"/>
    <cellStyle name="Heading 2 2 3 5 2 2 3 3 2 2" xfId="44287" xr:uid="{00000000-0005-0000-0000-00006FAB0000}"/>
    <cellStyle name="Heading 2 2 3 5 2 2 3 4" xfId="44288" xr:uid="{00000000-0005-0000-0000-000070AB0000}"/>
    <cellStyle name="Heading 2 2 3 5 2 2 3 5" xfId="44289" xr:uid="{00000000-0005-0000-0000-000071AB0000}"/>
    <cellStyle name="Heading 2 2 3 5 2 2 3 6" xfId="44290" xr:uid="{00000000-0005-0000-0000-000072AB0000}"/>
    <cellStyle name="Heading 2 2 3 5 2 2 3 7" xfId="44291" xr:uid="{00000000-0005-0000-0000-000073AB0000}"/>
    <cellStyle name="Heading 2 2 3 5 2 2 4" xfId="44292" xr:uid="{00000000-0005-0000-0000-000074AB0000}"/>
    <cellStyle name="Heading 2 2 3 5 2 2 4 2" xfId="44293" xr:uid="{00000000-0005-0000-0000-000075AB0000}"/>
    <cellStyle name="Heading 2 2 3 5 2 2 4 3" xfId="44294" xr:uid="{00000000-0005-0000-0000-000076AB0000}"/>
    <cellStyle name="Heading 2 2 3 5 2 2 4 3 2" xfId="44295" xr:uid="{00000000-0005-0000-0000-000077AB0000}"/>
    <cellStyle name="Heading 2 2 3 5 2 2 5" xfId="44296" xr:uid="{00000000-0005-0000-0000-000078AB0000}"/>
    <cellStyle name="Heading 2 2 3 5 2 3" xfId="44297" xr:uid="{00000000-0005-0000-0000-000079AB0000}"/>
    <cellStyle name="Heading 2 2 3 5 2 3 2" xfId="44298" xr:uid="{00000000-0005-0000-0000-00007AAB0000}"/>
    <cellStyle name="Heading 2 2 3 5 2 3 2 2" xfId="44299" xr:uid="{00000000-0005-0000-0000-00007BAB0000}"/>
    <cellStyle name="Heading 2 2 3 5 2 3 2 2 2" xfId="44300" xr:uid="{00000000-0005-0000-0000-00007CAB0000}"/>
    <cellStyle name="Heading 2 2 3 5 2 3 2 2 3" xfId="44301" xr:uid="{00000000-0005-0000-0000-00007DAB0000}"/>
    <cellStyle name="Heading 2 2 3 5 2 3 2 2 3 2" xfId="44302" xr:uid="{00000000-0005-0000-0000-00007EAB0000}"/>
    <cellStyle name="Heading 2 2 3 5 2 3 2 2 4" xfId="44303" xr:uid="{00000000-0005-0000-0000-00007FAB0000}"/>
    <cellStyle name="Heading 2 2 3 5 2 3 2 3" xfId="44304" xr:uid="{00000000-0005-0000-0000-000080AB0000}"/>
    <cellStyle name="Heading 2 2 3 5 2 3 2 3 2" xfId="44305" xr:uid="{00000000-0005-0000-0000-000081AB0000}"/>
    <cellStyle name="Heading 2 2 3 5 2 3 2 3 2 2" xfId="44306" xr:uid="{00000000-0005-0000-0000-000082AB0000}"/>
    <cellStyle name="Heading 2 2 3 5 2 3 2 4" xfId="44307" xr:uid="{00000000-0005-0000-0000-000083AB0000}"/>
    <cellStyle name="Heading 2 2 3 5 2 3 2 5" xfId="44308" xr:uid="{00000000-0005-0000-0000-000084AB0000}"/>
    <cellStyle name="Heading 2 2 3 5 2 3 2 6" xfId="44309" xr:uid="{00000000-0005-0000-0000-000085AB0000}"/>
    <cellStyle name="Heading 2 2 3 5 2 3 2 7" xfId="44310" xr:uid="{00000000-0005-0000-0000-000086AB0000}"/>
    <cellStyle name="Heading 2 2 3 5 2 3 3" xfId="44311" xr:uid="{00000000-0005-0000-0000-000087AB0000}"/>
    <cellStyle name="Heading 2 2 3 5 2 3 3 2" xfId="44312" xr:uid="{00000000-0005-0000-0000-000088AB0000}"/>
    <cellStyle name="Heading 2 2 3 5 2 3 3 3" xfId="44313" xr:uid="{00000000-0005-0000-0000-000089AB0000}"/>
    <cellStyle name="Heading 2 2 3 5 2 3 3 3 2" xfId="44314" xr:uid="{00000000-0005-0000-0000-00008AAB0000}"/>
    <cellStyle name="Heading 2 2 3 5 2 3 3 4" xfId="44315" xr:uid="{00000000-0005-0000-0000-00008BAB0000}"/>
    <cellStyle name="Heading 2 2 3 5 2 3 4" xfId="44316" xr:uid="{00000000-0005-0000-0000-00008CAB0000}"/>
    <cellStyle name="Heading 2 2 3 5 2 3 4 2" xfId="44317" xr:uid="{00000000-0005-0000-0000-00008DAB0000}"/>
    <cellStyle name="Heading 2 2 3 5 2 3 4 2 2" xfId="44318" xr:uid="{00000000-0005-0000-0000-00008EAB0000}"/>
    <cellStyle name="Heading 2 2 3 5 2 3 5" xfId="44319" xr:uid="{00000000-0005-0000-0000-00008FAB0000}"/>
    <cellStyle name="Heading 2 2 3 5 2 3 6" xfId="44320" xr:uid="{00000000-0005-0000-0000-000090AB0000}"/>
    <cellStyle name="Heading 2 2 3 5 2 3 7" xfId="44321" xr:uid="{00000000-0005-0000-0000-000091AB0000}"/>
    <cellStyle name="Heading 2 2 3 5 2 3 8" xfId="44322" xr:uid="{00000000-0005-0000-0000-000092AB0000}"/>
    <cellStyle name="Heading 2 2 3 5 2 4" xfId="44323" xr:uid="{00000000-0005-0000-0000-000093AB0000}"/>
    <cellStyle name="Heading 2 2 3 5 2 4 2" xfId="44324" xr:uid="{00000000-0005-0000-0000-000094AB0000}"/>
    <cellStyle name="Heading 2 2 3 5 2 4 2 2" xfId="44325" xr:uid="{00000000-0005-0000-0000-000095AB0000}"/>
    <cellStyle name="Heading 2 2 3 5 2 4 2 3" xfId="44326" xr:uid="{00000000-0005-0000-0000-000096AB0000}"/>
    <cellStyle name="Heading 2 2 3 5 2 4 2 3 2" xfId="44327" xr:uid="{00000000-0005-0000-0000-000097AB0000}"/>
    <cellStyle name="Heading 2 2 3 5 2 4 2 4" xfId="44328" xr:uid="{00000000-0005-0000-0000-000098AB0000}"/>
    <cellStyle name="Heading 2 2 3 5 2 4 3" xfId="44329" xr:uid="{00000000-0005-0000-0000-000099AB0000}"/>
    <cellStyle name="Heading 2 2 3 5 2 4 3 2" xfId="44330" xr:uid="{00000000-0005-0000-0000-00009AAB0000}"/>
    <cellStyle name="Heading 2 2 3 5 2 4 3 2 2" xfId="44331" xr:uid="{00000000-0005-0000-0000-00009BAB0000}"/>
    <cellStyle name="Heading 2 2 3 5 2 4 4" xfId="44332" xr:uid="{00000000-0005-0000-0000-00009CAB0000}"/>
    <cellStyle name="Heading 2 2 3 5 2 4 5" xfId="44333" xr:uid="{00000000-0005-0000-0000-00009DAB0000}"/>
    <cellStyle name="Heading 2 2 3 5 2 4 6" xfId="44334" xr:uid="{00000000-0005-0000-0000-00009EAB0000}"/>
    <cellStyle name="Heading 2 2 3 5 2 4 7" xfId="44335" xr:uid="{00000000-0005-0000-0000-00009FAB0000}"/>
    <cellStyle name="Heading 2 2 3 5 2 5" xfId="44336" xr:uid="{00000000-0005-0000-0000-0000A0AB0000}"/>
    <cellStyle name="Heading 2 2 3 5 2 5 2" xfId="44337" xr:uid="{00000000-0005-0000-0000-0000A1AB0000}"/>
    <cellStyle name="Heading 2 2 3 5 2 5 3" xfId="44338" xr:uid="{00000000-0005-0000-0000-0000A2AB0000}"/>
    <cellStyle name="Heading 2 2 3 5 2 5 3 2" xfId="44339" xr:uid="{00000000-0005-0000-0000-0000A3AB0000}"/>
    <cellStyle name="Heading 2 2 3 5 2 6" xfId="44340" xr:uid="{00000000-0005-0000-0000-0000A4AB0000}"/>
    <cellStyle name="Heading 2 2 3 5 2 7" xfId="44341" xr:uid="{00000000-0005-0000-0000-0000A5AB0000}"/>
    <cellStyle name="Heading 2 2 3 5 2 8" xfId="44342" xr:uid="{00000000-0005-0000-0000-0000A6AB0000}"/>
    <cellStyle name="Heading 2 2 3 5 2 9" xfId="44343" xr:uid="{00000000-0005-0000-0000-0000A7AB0000}"/>
    <cellStyle name="Heading 2 2 3 5 3" xfId="44344" xr:uid="{00000000-0005-0000-0000-0000A8AB0000}"/>
    <cellStyle name="Heading 2 2 3 5 3 2" xfId="44345" xr:uid="{00000000-0005-0000-0000-0000A9AB0000}"/>
    <cellStyle name="Heading 2 2 3 5 3 2 2" xfId="44346" xr:uid="{00000000-0005-0000-0000-0000AAAB0000}"/>
    <cellStyle name="Heading 2 2 3 5 3 2 2 2" xfId="44347" xr:uid="{00000000-0005-0000-0000-0000ABAB0000}"/>
    <cellStyle name="Heading 2 2 3 5 3 2 2 2 2" xfId="44348" xr:uid="{00000000-0005-0000-0000-0000ACAB0000}"/>
    <cellStyle name="Heading 2 2 3 5 3 2 2 2 3" xfId="44349" xr:uid="{00000000-0005-0000-0000-0000ADAB0000}"/>
    <cellStyle name="Heading 2 2 3 5 3 2 2 2 3 2" xfId="44350" xr:uid="{00000000-0005-0000-0000-0000AEAB0000}"/>
    <cellStyle name="Heading 2 2 3 5 3 2 2 2 4" xfId="44351" xr:uid="{00000000-0005-0000-0000-0000AFAB0000}"/>
    <cellStyle name="Heading 2 2 3 5 3 2 2 3" xfId="44352" xr:uid="{00000000-0005-0000-0000-0000B0AB0000}"/>
    <cellStyle name="Heading 2 2 3 5 3 2 2 3 2" xfId="44353" xr:uid="{00000000-0005-0000-0000-0000B1AB0000}"/>
    <cellStyle name="Heading 2 2 3 5 3 2 2 3 2 2" xfId="44354" xr:uid="{00000000-0005-0000-0000-0000B2AB0000}"/>
    <cellStyle name="Heading 2 2 3 5 3 2 2 4" xfId="44355" xr:uid="{00000000-0005-0000-0000-0000B3AB0000}"/>
    <cellStyle name="Heading 2 2 3 5 3 2 2 5" xfId="44356" xr:uid="{00000000-0005-0000-0000-0000B4AB0000}"/>
    <cellStyle name="Heading 2 2 3 5 3 2 2 6" xfId="44357" xr:uid="{00000000-0005-0000-0000-0000B5AB0000}"/>
    <cellStyle name="Heading 2 2 3 5 3 2 2 7" xfId="44358" xr:uid="{00000000-0005-0000-0000-0000B6AB0000}"/>
    <cellStyle name="Heading 2 2 3 5 3 2 3" xfId="44359" xr:uid="{00000000-0005-0000-0000-0000B7AB0000}"/>
    <cellStyle name="Heading 2 2 3 5 3 2 3 2" xfId="44360" xr:uid="{00000000-0005-0000-0000-0000B8AB0000}"/>
    <cellStyle name="Heading 2 2 3 5 3 2 3 3" xfId="44361" xr:uid="{00000000-0005-0000-0000-0000B9AB0000}"/>
    <cellStyle name="Heading 2 2 3 5 3 2 3 3 2" xfId="44362" xr:uid="{00000000-0005-0000-0000-0000BAAB0000}"/>
    <cellStyle name="Heading 2 2 3 5 3 2 3 4" xfId="44363" xr:uid="{00000000-0005-0000-0000-0000BBAB0000}"/>
    <cellStyle name="Heading 2 2 3 5 3 2 4" xfId="44364" xr:uid="{00000000-0005-0000-0000-0000BCAB0000}"/>
    <cellStyle name="Heading 2 2 3 5 3 2 4 2" xfId="44365" xr:uid="{00000000-0005-0000-0000-0000BDAB0000}"/>
    <cellStyle name="Heading 2 2 3 5 3 2 4 2 2" xfId="44366" xr:uid="{00000000-0005-0000-0000-0000BEAB0000}"/>
    <cellStyle name="Heading 2 2 3 5 3 2 5" xfId="44367" xr:uid="{00000000-0005-0000-0000-0000BFAB0000}"/>
    <cellStyle name="Heading 2 2 3 5 3 2 6" xfId="44368" xr:uid="{00000000-0005-0000-0000-0000C0AB0000}"/>
    <cellStyle name="Heading 2 2 3 5 3 2 7" xfId="44369" xr:uid="{00000000-0005-0000-0000-0000C1AB0000}"/>
    <cellStyle name="Heading 2 2 3 5 3 2 8" xfId="44370" xr:uid="{00000000-0005-0000-0000-0000C2AB0000}"/>
    <cellStyle name="Heading 2 2 3 5 3 3" xfId="44371" xr:uid="{00000000-0005-0000-0000-0000C3AB0000}"/>
    <cellStyle name="Heading 2 2 3 5 3 3 2" xfId="44372" xr:uid="{00000000-0005-0000-0000-0000C4AB0000}"/>
    <cellStyle name="Heading 2 2 3 5 3 3 2 2" xfId="44373" xr:uid="{00000000-0005-0000-0000-0000C5AB0000}"/>
    <cellStyle name="Heading 2 2 3 5 3 3 2 3" xfId="44374" xr:uid="{00000000-0005-0000-0000-0000C6AB0000}"/>
    <cellStyle name="Heading 2 2 3 5 3 3 2 3 2" xfId="44375" xr:uid="{00000000-0005-0000-0000-0000C7AB0000}"/>
    <cellStyle name="Heading 2 2 3 5 3 3 2 4" xfId="44376" xr:uid="{00000000-0005-0000-0000-0000C8AB0000}"/>
    <cellStyle name="Heading 2 2 3 5 3 3 3" xfId="44377" xr:uid="{00000000-0005-0000-0000-0000C9AB0000}"/>
    <cellStyle name="Heading 2 2 3 5 3 3 3 2" xfId="44378" xr:uid="{00000000-0005-0000-0000-0000CAAB0000}"/>
    <cellStyle name="Heading 2 2 3 5 3 3 3 2 2" xfId="44379" xr:uid="{00000000-0005-0000-0000-0000CBAB0000}"/>
    <cellStyle name="Heading 2 2 3 5 3 3 4" xfId="44380" xr:uid="{00000000-0005-0000-0000-0000CCAB0000}"/>
    <cellStyle name="Heading 2 2 3 5 3 3 5" xfId="44381" xr:uid="{00000000-0005-0000-0000-0000CDAB0000}"/>
    <cellStyle name="Heading 2 2 3 5 3 3 6" xfId="44382" xr:uid="{00000000-0005-0000-0000-0000CEAB0000}"/>
    <cellStyle name="Heading 2 2 3 5 3 3 7" xfId="44383" xr:uid="{00000000-0005-0000-0000-0000CFAB0000}"/>
    <cellStyle name="Heading 2 2 3 5 3 4" xfId="44384" xr:uid="{00000000-0005-0000-0000-0000D0AB0000}"/>
    <cellStyle name="Heading 2 2 3 5 3 4 2" xfId="44385" xr:uid="{00000000-0005-0000-0000-0000D1AB0000}"/>
    <cellStyle name="Heading 2 2 3 5 3 4 3" xfId="44386" xr:uid="{00000000-0005-0000-0000-0000D2AB0000}"/>
    <cellStyle name="Heading 2 2 3 5 3 4 3 2" xfId="44387" xr:uid="{00000000-0005-0000-0000-0000D3AB0000}"/>
    <cellStyle name="Heading 2 2 3 5 3 5" xfId="44388" xr:uid="{00000000-0005-0000-0000-0000D4AB0000}"/>
    <cellStyle name="Heading 2 2 3 5 4" xfId="44389" xr:uid="{00000000-0005-0000-0000-0000D5AB0000}"/>
    <cellStyle name="Heading 2 2 3 5 4 2" xfId="44390" xr:uid="{00000000-0005-0000-0000-0000D6AB0000}"/>
    <cellStyle name="Heading 2 2 3 5 4 2 2" xfId="44391" xr:uid="{00000000-0005-0000-0000-0000D7AB0000}"/>
    <cellStyle name="Heading 2 2 3 5 4 2 2 2" xfId="44392" xr:uid="{00000000-0005-0000-0000-0000D8AB0000}"/>
    <cellStyle name="Heading 2 2 3 5 4 2 2 2 2" xfId="44393" xr:uid="{00000000-0005-0000-0000-0000D9AB0000}"/>
    <cellStyle name="Heading 2 2 3 5 4 2 2 2 2 2" xfId="44394" xr:uid="{00000000-0005-0000-0000-0000DAAB0000}"/>
    <cellStyle name="Heading 2 2 3 5 4 2 2 2 2 3" xfId="44395" xr:uid="{00000000-0005-0000-0000-0000DBAB0000}"/>
    <cellStyle name="Heading 2 2 3 5 4 2 2 2 2 3 2" xfId="44396" xr:uid="{00000000-0005-0000-0000-0000DCAB0000}"/>
    <cellStyle name="Heading 2 2 3 5 4 2 2 2 2 4" xfId="44397" xr:uid="{00000000-0005-0000-0000-0000DDAB0000}"/>
    <cellStyle name="Heading 2 2 3 5 4 2 2 2 3" xfId="44398" xr:uid="{00000000-0005-0000-0000-0000DEAB0000}"/>
    <cellStyle name="Heading 2 2 3 5 4 2 2 2 3 2" xfId="44399" xr:uid="{00000000-0005-0000-0000-0000DFAB0000}"/>
    <cellStyle name="Heading 2 2 3 5 4 2 2 2 3 2 2" xfId="44400" xr:uid="{00000000-0005-0000-0000-0000E0AB0000}"/>
    <cellStyle name="Heading 2 2 3 5 4 2 2 2 4" xfId="44401" xr:uid="{00000000-0005-0000-0000-0000E1AB0000}"/>
    <cellStyle name="Heading 2 2 3 5 4 2 2 2 5" xfId="44402" xr:uid="{00000000-0005-0000-0000-0000E2AB0000}"/>
    <cellStyle name="Heading 2 2 3 5 4 2 2 2 6" xfId="44403" xr:uid="{00000000-0005-0000-0000-0000E3AB0000}"/>
    <cellStyle name="Heading 2 2 3 5 4 2 2 2 7" xfId="44404" xr:uid="{00000000-0005-0000-0000-0000E4AB0000}"/>
    <cellStyle name="Heading 2 2 3 5 4 2 2 3" xfId="44405" xr:uid="{00000000-0005-0000-0000-0000E5AB0000}"/>
    <cellStyle name="Heading 2 2 3 5 4 2 2 3 2" xfId="44406" xr:uid="{00000000-0005-0000-0000-0000E6AB0000}"/>
    <cellStyle name="Heading 2 2 3 5 4 2 2 3 3" xfId="44407" xr:uid="{00000000-0005-0000-0000-0000E7AB0000}"/>
    <cellStyle name="Heading 2 2 3 5 4 2 2 3 3 2" xfId="44408" xr:uid="{00000000-0005-0000-0000-0000E8AB0000}"/>
    <cellStyle name="Heading 2 2 3 5 4 2 2 3 4" xfId="44409" xr:uid="{00000000-0005-0000-0000-0000E9AB0000}"/>
    <cellStyle name="Heading 2 2 3 5 4 2 2 4" xfId="44410" xr:uid="{00000000-0005-0000-0000-0000EAAB0000}"/>
    <cellStyle name="Heading 2 2 3 5 4 2 2 4 2" xfId="44411" xr:uid="{00000000-0005-0000-0000-0000EBAB0000}"/>
    <cellStyle name="Heading 2 2 3 5 4 2 2 4 2 2" xfId="44412" xr:uid="{00000000-0005-0000-0000-0000ECAB0000}"/>
    <cellStyle name="Heading 2 2 3 5 4 2 2 5" xfId="44413" xr:uid="{00000000-0005-0000-0000-0000EDAB0000}"/>
    <cellStyle name="Heading 2 2 3 5 4 2 2 6" xfId="44414" xr:uid="{00000000-0005-0000-0000-0000EEAB0000}"/>
    <cellStyle name="Heading 2 2 3 5 4 2 2 7" xfId="44415" xr:uid="{00000000-0005-0000-0000-0000EFAB0000}"/>
    <cellStyle name="Heading 2 2 3 5 4 2 2 8" xfId="44416" xr:uid="{00000000-0005-0000-0000-0000F0AB0000}"/>
    <cellStyle name="Heading 2 2 3 5 4 2 3" xfId="44417" xr:uid="{00000000-0005-0000-0000-0000F1AB0000}"/>
    <cellStyle name="Heading 2 2 3 5 4 2 3 2" xfId="44418" xr:uid="{00000000-0005-0000-0000-0000F2AB0000}"/>
    <cellStyle name="Heading 2 2 3 5 4 2 3 2 2" xfId="44419" xr:uid="{00000000-0005-0000-0000-0000F3AB0000}"/>
    <cellStyle name="Heading 2 2 3 5 4 2 3 2 3" xfId="44420" xr:uid="{00000000-0005-0000-0000-0000F4AB0000}"/>
    <cellStyle name="Heading 2 2 3 5 4 2 3 2 3 2" xfId="44421" xr:uid="{00000000-0005-0000-0000-0000F5AB0000}"/>
    <cellStyle name="Heading 2 2 3 5 4 2 3 2 4" xfId="44422" xr:uid="{00000000-0005-0000-0000-0000F6AB0000}"/>
    <cellStyle name="Heading 2 2 3 5 4 2 3 3" xfId="44423" xr:uid="{00000000-0005-0000-0000-0000F7AB0000}"/>
    <cellStyle name="Heading 2 2 3 5 4 2 3 3 2" xfId="44424" xr:uid="{00000000-0005-0000-0000-0000F8AB0000}"/>
    <cellStyle name="Heading 2 2 3 5 4 2 3 3 2 2" xfId="44425" xr:uid="{00000000-0005-0000-0000-0000F9AB0000}"/>
    <cellStyle name="Heading 2 2 3 5 4 2 3 4" xfId="44426" xr:uid="{00000000-0005-0000-0000-0000FAAB0000}"/>
    <cellStyle name="Heading 2 2 3 5 4 2 3 5" xfId="44427" xr:uid="{00000000-0005-0000-0000-0000FBAB0000}"/>
    <cellStyle name="Heading 2 2 3 5 4 2 3 6" xfId="44428" xr:uid="{00000000-0005-0000-0000-0000FCAB0000}"/>
    <cellStyle name="Heading 2 2 3 5 4 2 3 7" xfId="44429" xr:uid="{00000000-0005-0000-0000-0000FDAB0000}"/>
    <cellStyle name="Heading 2 2 3 5 4 2 4" xfId="44430" xr:uid="{00000000-0005-0000-0000-0000FEAB0000}"/>
    <cellStyle name="Heading 2 2 3 5 4 2 4 2" xfId="44431" xr:uid="{00000000-0005-0000-0000-0000FFAB0000}"/>
    <cellStyle name="Heading 2 2 3 5 4 2 4 3" xfId="44432" xr:uid="{00000000-0005-0000-0000-000000AC0000}"/>
    <cellStyle name="Heading 2 2 3 5 4 2 4 3 2" xfId="44433" xr:uid="{00000000-0005-0000-0000-000001AC0000}"/>
    <cellStyle name="Heading 2 2 3 5 4 2 5" xfId="44434" xr:uid="{00000000-0005-0000-0000-000002AC0000}"/>
    <cellStyle name="Heading 2 2 3 5 4 3" xfId="44435" xr:uid="{00000000-0005-0000-0000-000003AC0000}"/>
    <cellStyle name="Heading 2 2 3 5 4 3 2" xfId="44436" xr:uid="{00000000-0005-0000-0000-000004AC0000}"/>
    <cellStyle name="Heading 2 2 3 5 4 3 2 2" xfId="44437" xr:uid="{00000000-0005-0000-0000-000005AC0000}"/>
    <cellStyle name="Heading 2 2 3 5 4 3 2 2 2" xfId="44438" xr:uid="{00000000-0005-0000-0000-000006AC0000}"/>
    <cellStyle name="Heading 2 2 3 5 4 3 2 2 3" xfId="44439" xr:uid="{00000000-0005-0000-0000-000007AC0000}"/>
    <cellStyle name="Heading 2 2 3 5 4 3 2 2 3 2" xfId="44440" xr:uid="{00000000-0005-0000-0000-000008AC0000}"/>
    <cellStyle name="Heading 2 2 3 5 4 3 2 2 4" xfId="44441" xr:uid="{00000000-0005-0000-0000-000009AC0000}"/>
    <cellStyle name="Heading 2 2 3 5 4 3 2 3" xfId="44442" xr:uid="{00000000-0005-0000-0000-00000AAC0000}"/>
    <cellStyle name="Heading 2 2 3 5 4 3 2 3 2" xfId="44443" xr:uid="{00000000-0005-0000-0000-00000BAC0000}"/>
    <cellStyle name="Heading 2 2 3 5 4 3 2 3 2 2" xfId="44444" xr:uid="{00000000-0005-0000-0000-00000CAC0000}"/>
    <cellStyle name="Heading 2 2 3 5 4 3 2 4" xfId="44445" xr:uid="{00000000-0005-0000-0000-00000DAC0000}"/>
    <cellStyle name="Heading 2 2 3 5 4 3 2 5" xfId="44446" xr:uid="{00000000-0005-0000-0000-00000EAC0000}"/>
    <cellStyle name="Heading 2 2 3 5 4 3 2 6" xfId="44447" xr:uid="{00000000-0005-0000-0000-00000FAC0000}"/>
    <cellStyle name="Heading 2 2 3 5 4 3 2 7" xfId="44448" xr:uid="{00000000-0005-0000-0000-000010AC0000}"/>
    <cellStyle name="Heading 2 2 3 5 4 3 3" xfId="44449" xr:uid="{00000000-0005-0000-0000-000011AC0000}"/>
    <cellStyle name="Heading 2 2 3 5 4 3 3 2" xfId="44450" xr:uid="{00000000-0005-0000-0000-000012AC0000}"/>
    <cellStyle name="Heading 2 2 3 5 4 3 3 3" xfId="44451" xr:uid="{00000000-0005-0000-0000-000013AC0000}"/>
    <cellStyle name="Heading 2 2 3 5 4 3 3 3 2" xfId="44452" xr:uid="{00000000-0005-0000-0000-000014AC0000}"/>
    <cellStyle name="Heading 2 2 3 5 4 3 3 4" xfId="44453" xr:uid="{00000000-0005-0000-0000-000015AC0000}"/>
    <cellStyle name="Heading 2 2 3 5 4 3 4" xfId="44454" xr:uid="{00000000-0005-0000-0000-000016AC0000}"/>
    <cellStyle name="Heading 2 2 3 5 4 3 4 2" xfId="44455" xr:uid="{00000000-0005-0000-0000-000017AC0000}"/>
    <cellStyle name="Heading 2 2 3 5 4 3 4 2 2" xfId="44456" xr:uid="{00000000-0005-0000-0000-000018AC0000}"/>
    <cellStyle name="Heading 2 2 3 5 4 3 5" xfId="44457" xr:uid="{00000000-0005-0000-0000-000019AC0000}"/>
    <cellStyle name="Heading 2 2 3 5 4 3 6" xfId="44458" xr:uid="{00000000-0005-0000-0000-00001AAC0000}"/>
    <cellStyle name="Heading 2 2 3 5 4 3 7" xfId="44459" xr:uid="{00000000-0005-0000-0000-00001BAC0000}"/>
    <cellStyle name="Heading 2 2 3 5 4 3 8" xfId="44460" xr:uid="{00000000-0005-0000-0000-00001CAC0000}"/>
    <cellStyle name="Heading 2 2 3 5 4 4" xfId="44461" xr:uid="{00000000-0005-0000-0000-00001DAC0000}"/>
    <cellStyle name="Heading 2 2 3 5 4 4 2" xfId="44462" xr:uid="{00000000-0005-0000-0000-00001EAC0000}"/>
    <cellStyle name="Heading 2 2 3 5 4 4 2 2" xfId="44463" xr:uid="{00000000-0005-0000-0000-00001FAC0000}"/>
    <cellStyle name="Heading 2 2 3 5 4 4 2 3" xfId="44464" xr:uid="{00000000-0005-0000-0000-000020AC0000}"/>
    <cellStyle name="Heading 2 2 3 5 4 4 2 3 2" xfId="44465" xr:uid="{00000000-0005-0000-0000-000021AC0000}"/>
    <cellStyle name="Heading 2 2 3 5 4 4 2 4" xfId="44466" xr:uid="{00000000-0005-0000-0000-000022AC0000}"/>
    <cellStyle name="Heading 2 2 3 5 4 4 3" xfId="44467" xr:uid="{00000000-0005-0000-0000-000023AC0000}"/>
    <cellStyle name="Heading 2 2 3 5 4 4 3 2" xfId="44468" xr:uid="{00000000-0005-0000-0000-000024AC0000}"/>
    <cellStyle name="Heading 2 2 3 5 4 4 3 2 2" xfId="44469" xr:uid="{00000000-0005-0000-0000-000025AC0000}"/>
    <cellStyle name="Heading 2 2 3 5 4 4 4" xfId="44470" xr:uid="{00000000-0005-0000-0000-000026AC0000}"/>
    <cellStyle name="Heading 2 2 3 5 4 4 5" xfId="44471" xr:uid="{00000000-0005-0000-0000-000027AC0000}"/>
    <cellStyle name="Heading 2 2 3 5 4 4 6" xfId="44472" xr:uid="{00000000-0005-0000-0000-000028AC0000}"/>
    <cellStyle name="Heading 2 2 3 5 4 4 7" xfId="44473" xr:uid="{00000000-0005-0000-0000-000029AC0000}"/>
    <cellStyle name="Heading 2 2 3 5 4 5" xfId="44474" xr:uid="{00000000-0005-0000-0000-00002AAC0000}"/>
    <cellStyle name="Heading 2 2 3 5 4 5 2" xfId="44475" xr:uid="{00000000-0005-0000-0000-00002BAC0000}"/>
    <cellStyle name="Heading 2 2 3 5 4 5 3" xfId="44476" xr:uid="{00000000-0005-0000-0000-00002CAC0000}"/>
    <cellStyle name="Heading 2 2 3 5 4 5 3 2" xfId="44477" xr:uid="{00000000-0005-0000-0000-00002DAC0000}"/>
    <cellStyle name="Heading 2 2 3 5 4 6" xfId="44478" xr:uid="{00000000-0005-0000-0000-00002EAC0000}"/>
    <cellStyle name="Heading 2 2 3 5 4 7" xfId="44479" xr:uid="{00000000-0005-0000-0000-00002FAC0000}"/>
    <cellStyle name="Heading 2 2 3 5 4 8" xfId="44480" xr:uid="{00000000-0005-0000-0000-000030AC0000}"/>
    <cellStyle name="Heading 2 2 3 5 4 9" xfId="44481" xr:uid="{00000000-0005-0000-0000-000031AC0000}"/>
    <cellStyle name="Heading 2 2 3 5 5" xfId="44482" xr:uid="{00000000-0005-0000-0000-000032AC0000}"/>
    <cellStyle name="Heading 2 2 3 5 5 2" xfId="44483" xr:uid="{00000000-0005-0000-0000-000033AC0000}"/>
    <cellStyle name="Heading 2 2 3 5 5 2 2" xfId="44484" xr:uid="{00000000-0005-0000-0000-000034AC0000}"/>
    <cellStyle name="Heading 2 2 3 5 5 2 2 2" xfId="44485" xr:uid="{00000000-0005-0000-0000-000035AC0000}"/>
    <cellStyle name="Heading 2 2 3 5 5 2 2 3" xfId="44486" xr:uid="{00000000-0005-0000-0000-000036AC0000}"/>
    <cellStyle name="Heading 2 2 3 5 5 2 2 3 2" xfId="44487" xr:uid="{00000000-0005-0000-0000-000037AC0000}"/>
    <cellStyle name="Heading 2 2 3 5 5 2 2 4" xfId="44488" xr:uid="{00000000-0005-0000-0000-000038AC0000}"/>
    <cellStyle name="Heading 2 2 3 5 5 2 3" xfId="44489" xr:uid="{00000000-0005-0000-0000-000039AC0000}"/>
    <cellStyle name="Heading 2 2 3 5 5 2 3 2" xfId="44490" xr:uid="{00000000-0005-0000-0000-00003AAC0000}"/>
    <cellStyle name="Heading 2 2 3 5 5 2 3 2 2" xfId="44491" xr:uid="{00000000-0005-0000-0000-00003BAC0000}"/>
    <cellStyle name="Heading 2 2 3 5 5 2 4" xfId="44492" xr:uid="{00000000-0005-0000-0000-00003CAC0000}"/>
    <cellStyle name="Heading 2 2 3 5 5 2 5" xfId="44493" xr:uid="{00000000-0005-0000-0000-00003DAC0000}"/>
    <cellStyle name="Heading 2 2 3 5 5 2 6" xfId="44494" xr:uid="{00000000-0005-0000-0000-00003EAC0000}"/>
    <cellStyle name="Heading 2 2 3 5 5 2 7" xfId="44495" xr:uid="{00000000-0005-0000-0000-00003FAC0000}"/>
    <cellStyle name="Heading 2 2 3 5 5 3" xfId="44496" xr:uid="{00000000-0005-0000-0000-000040AC0000}"/>
    <cellStyle name="Heading 2 2 3 5 5 3 2" xfId="44497" xr:uid="{00000000-0005-0000-0000-000041AC0000}"/>
    <cellStyle name="Heading 2 2 3 5 5 3 3" xfId="44498" xr:uid="{00000000-0005-0000-0000-000042AC0000}"/>
    <cellStyle name="Heading 2 2 3 5 5 3 3 2" xfId="44499" xr:uid="{00000000-0005-0000-0000-000043AC0000}"/>
    <cellStyle name="Heading 2 2 3 5 5 3 4" xfId="44500" xr:uid="{00000000-0005-0000-0000-000044AC0000}"/>
    <cellStyle name="Heading 2 2 3 5 5 4" xfId="44501" xr:uid="{00000000-0005-0000-0000-000045AC0000}"/>
    <cellStyle name="Heading 2 2 3 5 5 4 2" xfId="44502" xr:uid="{00000000-0005-0000-0000-000046AC0000}"/>
    <cellStyle name="Heading 2 2 3 5 5 4 2 2" xfId="44503" xr:uid="{00000000-0005-0000-0000-000047AC0000}"/>
    <cellStyle name="Heading 2 2 3 5 5 5" xfId="44504" xr:uid="{00000000-0005-0000-0000-000048AC0000}"/>
    <cellStyle name="Heading 2 2 3 5 5 6" xfId="44505" xr:uid="{00000000-0005-0000-0000-000049AC0000}"/>
    <cellStyle name="Heading 2 2 3 5 5 7" xfId="44506" xr:uid="{00000000-0005-0000-0000-00004AAC0000}"/>
    <cellStyle name="Heading 2 2 3 5 5 8" xfId="44507" xr:uid="{00000000-0005-0000-0000-00004BAC0000}"/>
    <cellStyle name="Heading 2 2 3 5 6" xfId="44508" xr:uid="{00000000-0005-0000-0000-00004CAC0000}"/>
    <cellStyle name="Heading 2 2 3 5 6 2" xfId="44509" xr:uid="{00000000-0005-0000-0000-00004DAC0000}"/>
    <cellStyle name="Heading 2 2 3 5 6 2 2" xfId="44510" xr:uid="{00000000-0005-0000-0000-00004EAC0000}"/>
    <cellStyle name="Heading 2 2 3 5 6 2 3" xfId="44511" xr:uid="{00000000-0005-0000-0000-00004FAC0000}"/>
    <cellStyle name="Heading 2 2 3 5 6 2 3 2" xfId="44512" xr:uid="{00000000-0005-0000-0000-000050AC0000}"/>
    <cellStyle name="Heading 2 2 3 5 6 2 4" xfId="44513" xr:uid="{00000000-0005-0000-0000-000051AC0000}"/>
    <cellStyle name="Heading 2 2 3 5 6 3" xfId="44514" xr:uid="{00000000-0005-0000-0000-000052AC0000}"/>
    <cellStyle name="Heading 2 2 3 5 6 3 2" xfId="44515" xr:uid="{00000000-0005-0000-0000-000053AC0000}"/>
    <cellStyle name="Heading 2 2 3 5 6 3 2 2" xfId="44516" xr:uid="{00000000-0005-0000-0000-000054AC0000}"/>
    <cellStyle name="Heading 2 2 3 5 6 4" xfId="44517" xr:uid="{00000000-0005-0000-0000-000055AC0000}"/>
    <cellStyle name="Heading 2 2 3 5 6 5" xfId="44518" xr:uid="{00000000-0005-0000-0000-000056AC0000}"/>
    <cellStyle name="Heading 2 2 3 5 6 6" xfId="44519" xr:uid="{00000000-0005-0000-0000-000057AC0000}"/>
    <cellStyle name="Heading 2 2 3 5 6 7" xfId="44520" xr:uid="{00000000-0005-0000-0000-000058AC0000}"/>
    <cellStyle name="Heading 2 2 3 5 7" xfId="44521" xr:uid="{00000000-0005-0000-0000-000059AC0000}"/>
    <cellStyle name="Heading 2 2 3 5 7 2" xfId="44522" xr:uid="{00000000-0005-0000-0000-00005AAC0000}"/>
    <cellStyle name="Heading 2 2 3 5 7 3" xfId="44523" xr:uid="{00000000-0005-0000-0000-00005BAC0000}"/>
    <cellStyle name="Heading 2 2 3 5 7 3 2" xfId="44524" xr:uid="{00000000-0005-0000-0000-00005CAC0000}"/>
    <cellStyle name="Heading 2 2 3 5 8" xfId="44525" xr:uid="{00000000-0005-0000-0000-00005DAC0000}"/>
    <cellStyle name="Heading 2 2 3 5 9" xfId="44526" xr:uid="{00000000-0005-0000-0000-00005EAC0000}"/>
    <cellStyle name="Heading 2 2 3 6" xfId="228" xr:uid="{00000000-0005-0000-0000-00005FAC0000}"/>
    <cellStyle name="Heading 2 2 3 6 2" xfId="44527" xr:uid="{00000000-0005-0000-0000-000060AC0000}"/>
    <cellStyle name="Heading 2 2 3 6 2 2" xfId="44528" xr:uid="{00000000-0005-0000-0000-000061AC0000}"/>
    <cellStyle name="Heading 2 2 3 6 2 2 2" xfId="44529" xr:uid="{00000000-0005-0000-0000-000062AC0000}"/>
    <cellStyle name="Heading 2 2 3 6 2 2 2 2" xfId="44530" xr:uid="{00000000-0005-0000-0000-000063AC0000}"/>
    <cellStyle name="Heading 2 2 3 6 2 2 2 2 2" xfId="44531" xr:uid="{00000000-0005-0000-0000-000064AC0000}"/>
    <cellStyle name="Heading 2 2 3 6 2 2 2 2 3" xfId="44532" xr:uid="{00000000-0005-0000-0000-000065AC0000}"/>
    <cellStyle name="Heading 2 2 3 6 2 2 2 2 3 2" xfId="44533" xr:uid="{00000000-0005-0000-0000-000066AC0000}"/>
    <cellStyle name="Heading 2 2 3 6 2 2 2 2 4" xfId="44534" xr:uid="{00000000-0005-0000-0000-000067AC0000}"/>
    <cellStyle name="Heading 2 2 3 6 2 2 2 3" xfId="44535" xr:uid="{00000000-0005-0000-0000-000068AC0000}"/>
    <cellStyle name="Heading 2 2 3 6 2 2 2 3 2" xfId="44536" xr:uid="{00000000-0005-0000-0000-000069AC0000}"/>
    <cellStyle name="Heading 2 2 3 6 2 2 2 3 2 2" xfId="44537" xr:uid="{00000000-0005-0000-0000-00006AAC0000}"/>
    <cellStyle name="Heading 2 2 3 6 2 2 2 4" xfId="44538" xr:uid="{00000000-0005-0000-0000-00006BAC0000}"/>
    <cellStyle name="Heading 2 2 3 6 2 2 2 5" xfId="44539" xr:uid="{00000000-0005-0000-0000-00006CAC0000}"/>
    <cellStyle name="Heading 2 2 3 6 2 2 2 6" xfId="44540" xr:uid="{00000000-0005-0000-0000-00006DAC0000}"/>
    <cellStyle name="Heading 2 2 3 6 2 2 2 7" xfId="44541" xr:uid="{00000000-0005-0000-0000-00006EAC0000}"/>
    <cellStyle name="Heading 2 2 3 6 2 2 3" xfId="44542" xr:uid="{00000000-0005-0000-0000-00006FAC0000}"/>
    <cellStyle name="Heading 2 2 3 6 2 2 3 2" xfId="44543" xr:uid="{00000000-0005-0000-0000-000070AC0000}"/>
    <cellStyle name="Heading 2 2 3 6 2 2 3 3" xfId="44544" xr:uid="{00000000-0005-0000-0000-000071AC0000}"/>
    <cellStyle name="Heading 2 2 3 6 2 2 3 3 2" xfId="44545" xr:uid="{00000000-0005-0000-0000-000072AC0000}"/>
    <cellStyle name="Heading 2 2 3 6 2 2 3 4" xfId="44546" xr:uid="{00000000-0005-0000-0000-000073AC0000}"/>
    <cellStyle name="Heading 2 2 3 6 2 2 4" xfId="44547" xr:uid="{00000000-0005-0000-0000-000074AC0000}"/>
    <cellStyle name="Heading 2 2 3 6 2 2 4 2" xfId="44548" xr:uid="{00000000-0005-0000-0000-000075AC0000}"/>
    <cellStyle name="Heading 2 2 3 6 2 2 4 2 2" xfId="44549" xr:uid="{00000000-0005-0000-0000-000076AC0000}"/>
    <cellStyle name="Heading 2 2 3 6 2 2 5" xfId="44550" xr:uid="{00000000-0005-0000-0000-000077AC0000}"/>
    <cellStyle name="Heading 2 2 3 6 2 2 6" xfId="44551" xr:uid="{00000000-0005-0000-0000-000078AC0000}"/>
    <cellStyle name="Heading 2 2 3 6 2 2 7" xfId="44552" xr:uid="{00000000-0005-0000-0000-000079AC0000}"/>
    <cellStyle name="Heading 2 2 3 6 2 2 8" xfId="44553" xr:uid="{00000000-0005-0000-0000-00007AAC0000}"/>
    <cellStyle name="Heading 2 2 3 6 2 3" xfId="44554" xr:uid="{00000000-0005-0000-0000-00007BAC0000}"/>
    <cellStyle name="Heading 2 2 3 6 2 3 2" xfId="44555" xr:uid="{00000000-0005-0000-0000-00007CAC0000}"/>
    <cellStyle name="Heading 2 2 3 6 2 3 2 2" xfId="44556" xr:uid="{00000000-0005-0000-0000-00007DAC0000}"/>
    <cellStyle name="Heading 2 2 3 6 2 3 2 3" xfId="44557" xr:uid="{00000000-0005-0000-0000-00007EAC0000}"/>
    <cellStyle name="Heading 2 2 3 6 2 3 2 3 2" xfId="44558" xr:uid="{00000000-0005-0000-0000-00007FAC0000}"/>
    <cellStyle name="Heading 2 2 3 6 2 3 2 4" xfId="44559" xr:uid="{00000000-0005-0000-0000-000080AC0000}"/>
    <cellStyle name="Heading 2 2 3 6 2 3 3" xfId="44560" xr:uid="{00000000-0005-0000-0000-000081AC0000}"/>
    <cellStyle name="Heading 2 2 3 6 2 3 3 2" xfId="44561" xr:uid="{00000000-0005-0000-0000-000082AC0000}"/>
    <cellStyle name="Heading 2 2 3 6 2 3 3 2 2" xfId="44562" xr:uid="{00000000-0005-0000-0000-000083AC0000}"/>
    <cellStyle name="Heading 2 2 3 6 2 3 4" xfId="44563" xr:uid="{00000000-0005-0000-0000-000084AC0000}"/>
    <cellStyle name="Heading 2 2 3 6 2 3 5" xfId="44564" xr:uid="{00000000-0005-0000-0000-000085AC0000}"/>
    <cellStyle name="Heading 2 2 3 6 2 3 6" xfId="44565" xr:uid="{00000000-0005-0000-0000-000086AC0000}"/>
    <cellStyle name="Heading 2 2 3 6 2 3 7" xfId="44566" xr:uid="{00000000-0005-0000-0000-000087AC0000}"/>
    <cellStyle name="Heading 2 2 3 6 2 4" xfId="44567" xr:uid="{00000000-0005-0000-0000-000088AC0000}"/>
    <cellStyle name="Heading 2 2 3 6 2 4 2" xfId="44568" xr:uid="{00000000-0005-0000-0000-000089AC0000}"/>
    <cellStyle name="Heading 2 2 3 6 2 4 3" xfId="44569" xr:uid="{00000000-0005-0000-0000-00008AAC0000}"/>
    <cellStyle name="Heading 2 2 3 6 2 4 3 2" xfId="44570" xr:uid="{00000000-0005-0000-0000-00008BAC0000}"/>
    <cellStyle name="Heading 2 2 3 6 2 5" xfId="44571" xr:uid="{00000000-0005-0000-0000-00008CAC0000}"/>
    <cellStyle name="Heading 2 2 3 6 3" xfId="44572" xr:uid="{00000000-0005-0000-0000-00008DAC0000}"/>
    <cellStyle name="Heading 2 2 3 6 3 2" xfId="44573" xr:uid="{00000000-0005-0000-0000-00008EAC0000}"/>
    <cellStyle name="Heading 2 2 3 6 3 2 2" xfId="44574" xr:uid="{00000000-0005-0000-0000-00008FAC0000}"/>
    <cellStyle name="Heading 2 2 3 6 3 2 2 2" xfId="44575" xr:uid="{00000000-0005-0000-0000-000090AC0000}"/>
    <cellStyle name="Heading 2 2 3 6 3 2 2 3" xfId="44576" xr:uid="{00000000-0005-0000-0000-000091AC0000}"/>
    <cellStyle name="Heading 2 2 3 6 3 2 2 3 2" xfId="44577" xr:uid="{00000000-0005-0000-0000-000092AC0000}"/>
    <cellStyle name="Heading 2 2 3 6 3 2 2 4" xfId="44578" xr:uid="{00000000-0005-0000-0000-000093AC0000}"/>
    <cellStyle name="Heading 2 2 3 6 3 2 3" xfId="44579" xr:uid="{00000000-0005-0000-0000-000094AC0000}"/>
    <cellStyle name="Heading 2 2 3 6 3 2 3 2" xfId="44580" xr:uid="{00000000-0005-0000-0000-000095AC0000}"/>
    <cellStyle name="Heading 2 2 3 6 3 2 3 2 2" xfId="44581" xr:uid="{00000000-0005-0000-0000-000096AC0000}"/>
    <cellStyle name="Heading 2 2 3 6 3 2 4" xfId="44582" xr:uid="{00000000-0005-0000-0000-000097AC0000}"/>
    <cellStyle name="Heading 2 2 3 6 3 2 5" xfId="44583" xr:uid="{00000000-0005-0000-0000-000098AC0000}"/>
    <cellStyle name="Heading 2 2 3 6 3 2 6" xfId="44584" xr:uid="{00000000-0005-0000-0000-000099AC0000}"/>
    <cellStyle name="Heading 2 2 3 6 3 2 7" xfId="44585" xr:uid="{00000000-0005-0000-0000-00009AAC0000}"/>
    <cellStyle name="Heading 2 2 3 6 3 3" xfId="44586" xr:uid="{00000000-0005-0000-0000-00009BAC0000}"/>
    <cellStyle name="Heading 2 2 3 6 3 3 2" xfId="44587" xr:uid="{00000000-0005-0000-0000-00009CAC0000}"/>
    <cellStyle name="Heading 2 2 3 6 3 3 3" xfId="44588" xr:uid="{00000000-0005-0000-0000-00009DAC0000}"/>
    <cellStyle name="Heading 2 2 3 6 3 3 3 2" xfId="44589" xr:uid="{00000000-0005-0000-0000-00009EAC0000}"/>
    <cellStyle name="Heading 2 2 3 6 3 3 4" xfId="44590" xr:uid="{00000000-0005-0000-0000-00009FAC0000}"/>
    <cellStyle name="Heading 2 2 3 6 3 4" xfId="44591" xr:uid="{00000000-0005-0000-0000-0000A0AC0000}"/>
    <cellStyle name="Heading 2 2 3 6 3 4 2" xfId="44592" xr:uid="{00000000-0005-0000-0000-0000A1AC0000}"/>
    <cellStyle name="Heading 2 2 3 6 3 4 2 2" xfId="44593" xr:uid="{00000000-0005-0000-0000-0000A2AC0000}"/>
    <cellStyle name="Heading 2 2 3 6 3 5" xfId="44594" xr:uid="{00000000-0005-0000-0000-0000A3AC0000}"/>
    <cellStyle name="Heading 2 2 3 6 3 6" xfId="44595" xr:uid="{00000000-0005-0000-0000-0000A4AC0000}"/>
    <cellStyle name="Heading 2 2 3 6 3 7" xfId="44596" xr:uid="{00000000-0005-0000-0000-0000A5AC0000}"/>
    <cellStyle name="Heading 2 2 3 6 3 8" xfId="44597" xr:uid="{00000000-0005-0000-0000-0000A6AC0000}"/>
    <cellStyle name="Heading 2 2 3 6 4" xfId="44598" xr:uid="{00000000-0005-0000-0000-0000A7AC0000}"/>
    <cellStyle name="Heading 2 2 3 6 4 2" xfId="44599" xr:uid="{00000000-0005-0000-0000-0000A8AC0000}"/>
    <cellStyle name="Heading 2 2 3 6 4 2 2" xfId="44600" xr:uid="{00000000-0005-0000-0000-0000A9AC0000}"/>
    <cellStyle name="Heading 2 2 3 6 4 2 3" xfId="44601" xr:uid="{00000000-0005-0000-0000-0000AAAC0000}"/>
    <cellStyle name="Heading 2 2 3 6 4 2 3 2" xfId="44602" xr:uid="{00000000-0005-0000-0000-0000ABAC0000}"/>
    <cellStyle name="Heading 2 2 3 6 4 2 4" xfId="44603" xr:uid="{00000000-0005-0000-0000-0000ACAC0000}"/>
    <cellStyle name="Heading 2 2 3 6 4 3" xfId="44604" xr:uid="{00000000-0005-0000-0000-0000ADAC0000}"/>
    <cellStyle name="Heading 2 2 3 6 4 3 2" xfId="44605" xr:uid="{00000000-0005-0000-0000-0000AEAC0000}"/>
    <cellStyle name="Heading 2 2 3 6 4 3 2 2" xfId="44606" xr:uid="{00000000-0005-0000-0000-0000AFAC0000}"/>
    <cellStyle name="Heading 2 2 3 6 4 4" xfId="44607" xr:uid="{00000000-0005-0000-0000-0000B0AC0000}"/>
    <cellStyle name="Heading 2 2 3 6 4 5" xfId="44608" xr:uid="{00000000-0005-0000-0000-0000B1AC0000}"/>
    <cellStyle name="Heading 2 2 3 6 4 6" xfId="44609" xr:uid="{00000000-0005-0000-0000-0000B2AC0000}"/>
    <cellStyle name="Heading 2 2 3 6 4 7" xfId="44610" xr:uid="{00000000-0005-0000-0000-0000B3AC0000}"/>
    <cellStyle name="Heading 2 2 3 6 5" xfId="44611" xr:uid="{00000000-0005-0000-0000-0000B4AC0000}"/>
    <cellStyle name="Heading 2 2 3 6 5 2" xfId="44612" xr:uid="{00000000-0005-0000-0000-0000B5AC0000}"/>
    <cellStyle name="Heading 2 2 3 6 5 3" xfId="44613" xr:uid="{00000000-0005-0000-0000-0000B6AC0000}"/>
    <cellStyle name="Heading 2 2 3 6 5 3 2" xfId="44614" xr:uid="{00000000-0005-0000-0000-0000B7AC0000}"/>
    <cellStyle name="Heading 2 2 3 6 6" xfId="44615" xr:uid="{00000000-0005-0000-0000-0000B8AC0000}"/>
    <cellStyle name="Heading 2 2 3 6 7" xfId="44616" xr:uid="{00000000-0005-0000-0000-0000B9AC0000}"/>
    <cellStyle name="Heading 2 2 3 6 8" xfId="44617" xr:uid="{00000000-0005-0000-0000-0000BAAC0000}"/>
    <cellStyle name="Heading 2 2 3 6 9" xfId="44618" xr:uid="{00000000-0005-0000-0000-0000BBAC0000}"/>
    <cellStyle name="Heading 2 2 3 7" xfId="229" xr:uid="{00000000-0005-0000-0000-0000BCAC0000}"/>
    <cellStyle name="Heading 2 2 3 7 2" xfId="44619" xr:uid="{00000000-0005-0000-0000-0000BDAC0000}"/>
    <cellStyle name="Heading 2 2 3 7 2 2" xfId="44620" xr:uid="{00000000-0005-0000-0000-0000BEAC0000}"/>
    <cellStyle name="Heading 2 2 3 7 2 2 2" xfId="44621" xr:uid="{00000000-0005-0000-0000-0000BFAC0000}"/>
    <cellStyle name="Heading 2 2 3 7 2 2 2 2" xfId="44622" xr:uid="{00000000-0005-0000-0000-0000C0AC0000}"/>
    <cellStyle name="Heading 2 2 3 7 2 2 2 2 2" xfId="44623" xr:uid="{00000000-0005-0000-0000-0000C1AC0000}"/>
    <cellStyle name="Heading 2 2 3 7 2 2 2 2 3" xfId="44624" xr:uid="{00000000-0005-0000-0000-0000C2AC0000}"/>
    <cellStyle name="Heading 2 2 3 7 2 2 2 2 3 2" xfId="44625" xr:uid="{00000000-0005-0000-0000-0000C3AC0000}"/>
    <cellStyle name="Heading 2 2 3 7 2 2 2 2 4" xfId="44626" xr:uid="{00000000-0005-0000-0000-0000C4AC0000}"/>
    <cellStyle name="Heading 2 2 3 7 2 2 2 3" xfId="44627" xr:uid="{00000000-0005-0000-0000-0000C5AC0000}"/>
    <cellStyle name="Heading 2 2 3 7 2 2 2 3 2" xfId="44628" xr:uid="{00000000-0005-0000-0000-0000C6AC0000}"/>
    <cellStyle name="Heading 2 2 3 7 2 2 2 3 2 2" xfId="44629" xr:uid="{00000000-0005-0000-0000-0000C7AC0000}"/>
    <cellStyle name="Heading 2 2 3 7 2 2 2 4" xfId="44630" xr:uid="{00000000-0005-0000-0000-0000C8AC0000}"/>
    <cellStyle name="Heading 2 2 3 7 2 2 2 5" xfId="44631" xr:uid="{00000000-0005-0000-0000-0000C9AC0000}"/>
    <cellStyle name="Heading 2 2 3 7 2 2 2 6" xfId="44632" xr:uid="{00000000-0005-0000-0000-0000CAAC0000}"/>
    <cellStyle name="Heading 2 2 3 7 2 2 2 7" xfId="44633" xr:uid="{00000000-0005-0000-0000-0000CBAC0000}"/>
    <cellStyle name="Heading 2 2 3 7 2 2 3" xfId="44634" xr:uid="{00000000-0005-0000-0000-0000CCAC0000}"/>
    <cellStyle name="Heading 2 2 3 7 2 2 3 2" xfId="44635" xr:uid="{00000000-0005-0000-0000-0000CDAC0000}"/>
    <cellStyle name="Heading 2 2 3 7 2 2 3 3" xfId="44636" xr:uid="{00000000-0005-0000-0000-0000CEAC0000}"/>
    <cellStyle name="Heading 2 2 3 7 2 2 3 3 2" xfId="44637" xr:uid="{00000000-0005-0000-0000-0000CFAC0000}"/>
    <cellStyle name="Heading 2 2 3 7 2 2 3 4" xfId="44638" xr:uid="{00000000-0005-0000-0000-0000D0AC0000}"/>
    <cellStyle name="Heading 2 2 3 7 2 2 4" xfId="44639" xr:uid="{00000000-0005-0000-0000-0000D1AC0000}"/>
    <cellStyle name="Heading 2 2 3 7 2 2 4 2" xfId="44640" xr:uid="{00000000-0005-0000-0000-0000D2AC0000}"/>
    <cellStyle name="Heading 2 2 3 7 2 2 4 2 2" xfId="44641" xr:uid="{00000000-0005-0000-0000-0000D3AC0000}"/>
    <cellStyle name="Heading 2 2 3 7 2 2 5" xfId="44642" xr:uid="{00000000-0005-0000-0000-0000D4AC0000}"/>
    <cellStyle name="Heading 2 2 3 7 2 2 6" xfId="44643" xr:uid="{00000000-0005-0000-0000-0000D5AC0000}"/>
    <cellStyle name="Heading 2 2 3 7 2 2 7" xfId="44644" xr:uid="{00000000-0005-0000-0000-0000D6AC0000}"/>
    <cellStyle name="Heading 2 2 3 7 2 2 8" xfId="44645" xr:uid="{00000000-0005-0000-0000-0000D7AC0000}"/>
    <cellStyle name="Heading 2 2 3 7 2 3" xfId="44646" xr:uid="{00000000-0005-0000-0000-0000D8AC0000}"/>
    <cellStyle name="Heading 2 2 3 7 2 3 2" xfId="44647" xr:uid="{00000000-0005-0000-0000-0000D9AC0000}"/>
    <cellStyle name="Heading 2 2 3 7 2 3 2 2" xfId="44648" xr:uid="{00000000-0005-0000-0000-0000DAAC0000}"/>
    <cellStyle name="Heading 2 2 3 7 2 3 2 3" xfId="44649" xr:uid="{00000000-0005-0000-0000-0000DBAC0000}"/>
    <cellStyle name="Heading 2 2 3 7 2 3 2 3 2" xfId="44650" xr:uid="{00000000-0005-0000-0000-0000DCAC0000}"/>
    <cellStyle name="Heading 2 2 3 7 2 3 2 4" xfId="44651" xr:uid="{00000000-0005-0000-0000-0000DDAC0000}"/>
    <cellStyle name="Heading 2 2 3 7 2 3 3" xfId="44652" xr:uid="{00000000-0005-0000-0000-0000DEAC0000}"/>
    <cellStyle name="Heading 2 2 3 7 2 3 3 2" xfId="44653" xr:uid="{00000000-0005-0000-0000-0000DFAC0000}"/>
    <cellStyle name="Heading 2 2 3 7 2 3 3 2 2" xfId="44654" xr:uid="{00000000-0005-0000-0000-0000E0AC0000}"/>
    <cellStyle name="Heading 2 2 3 7 2 3 4" xfId="44655" xr:uid="{00000000-0005-0000-0000-0000E1AC0000}"/>
    <cellStyle name="Heading 2 2 3 7 2 3 5" xfId="44656" xr:uid="{00000000-0005-0000-0000-0000E2AC0000}"/>
    <cellStyle name="Heading 2 2 3 7 2 3 6" xfId="44657" xr:uid="{00000000-0005-0000-0000-0000E3AC0000}"/>
    <cellStyle name="Heading 2 2 3 7 2 3 7" xfId="44658" xr:uid="{00000000-0005-0000-0000-0000E4AC0000}"/>
    <cellStyle name="Heading 2 2 3 7 2 4" xfId="44659" xr:uid="{00000000-0005-0000-0000-0000E5AC0000}"/>
    <cellStyle name="Heading 2 2 3 7 2 4 2" xfId="44660" xr:uid="{00000000-0005-0000-0000-0000E6AC0000}"/>
    <cellStyle name="Heading 2 2 3 7 2 4 3" xfId="44661" xr:uid="{00000000-0005-0000-0000-0000E7AC0000}"/>
    <cellStyle name="Heading 2 2 3 7 2 4 3 2" xfId="44662" xr:uid="{00000000-0005-0000-0000-0000E8AC0000}"/>
    <cellStyle name="Heading 2 2 3 7 2 5" xfId="44663" xr:uid="{00000000-0005-0000-0000-0000E9AC0000}"/>
    <cellStyle name="Heading 2 2 3 7 3" xfId="44664" xr:uid="{00000000-0005-0000-0000-0000EAAC0000}"/>
    <cellStyle name="Heading 2 2 3 7 3 2" xfId="44665" xr:uid="{00000000-0005-0000-0000-0000EBAC0000}"/>
    <cellStyle name="Heading 2 2 3 7 3 2 2" xfId="44666" xr:uid="{00000000-0005-0000-0000-0000ECAC0000}"/>
    <cellStyle name="Heading 2 2 3 7 3 2 2 2" xfId="44667" xr:uid="{00000000-0005-0000-0000-0000EDAC0000}"/>
    <cellStyle name="Heading 2 2 3 7 3 2 2 3" xfId="44668" xr:uid="{00000000-0005-0000-0000-0000EEAC0000}"/>
    <cellStyle name="Heading 2 2 3 7 3 2 2 3 2" xfId="44669" xr:uid="{00000000-0005-0000-0000-0000EFAC0000}"/>
    <cellStyle name="Heading 2 2 3 7 3 2 2 4" xfId="44670" xr:uid="{00000000-0005-0000-0000-0000F0AC0000}"/>
    <cellStyle name="Heading 2 2 3 7 3 2 3" xfId="44671" xr:uid="{00000000-0005-0000-0000-0000F1AC0000}"/>
    <cellStyle name="Heading 2 2 3 7 3 2 3 2" xfId="44672" xr:uid="{00000000-0005-0000-0000-0000F2AC0000}"/>
    <cellStyle name="Heading 2 2 3 7 3 2 3 2 2" xfId="44673" xr:uid="{00000000-0005-0000-0000-0000F3AC0000}"/>
    <cellStyle name="Heading 2 2 3 7 3 2 4" xfId="44674" xr:uid="{00000000-0005-0000-0000-0000F4AC0000}"/>
    <cellStyle name="Heading 2 2 3 7 3 2 5" xfId="44675" xr:uid="{00000000-0005-0000-0000-0000F5AC0000}"/>
    <cellStyle name="Heading 2 2 3 7 3 2 6" xfId="44676" xr:uid="{00000000-0005-0000-0000-0000F6AC0000}"/>
    <cellStyle name="Heading 2 2 3 7 3 2 7" xfId="44677" xr:uid="{00000000-0005-0000-0000-0000F7AC0000}"/>
    <cellStyle name="Heading 2 2 3 7 3 3" xfId="44678" xr:uid="{00000000-0005-0000-0000-0000F8AC0000}"/>
    <cellStyle name="Heading 2 2 3 7 3 3 2" xfId="44679" xr:uid="{00000000-0005-0000-0000-0000F9AC0000}"/>
    <cellStyle name="Heading 2 2 3 7 3 3 3" xfId="44680" xr:uid="{00000000-0005-0000-0000-0000FAAC0000}"/>
    <cellStyle name="Heading 2 2 3 7 3 3 3 2" xfId="44681" xr:uid="{00000000-0005-0000-0000-0000FBAC0000}"/>
    <cellStyle name="Heading 2 2 3 7 3 3 4" xfId="44682" xr:uid="{00000000-0005-0000-0000-0000FCAC0000}"/>
    <cellStyle name="Heading 2 2 3 7 3 4" xfId="44683" xr:uid="{00000000-0005-0000-0000-0000FDAC0000}"/>
    <cellStyle name="Heading 2 2 3 7 3 4 2" xfId="44684" xr:uid="{00000000-0005-0000-0000-0000FEAC0000}"/>
    <cellStyle name="Heading 2 2 3 7 3 4 2 2" xfId="44685" xr:uid="{00000000-0005-0000-0000-0000FFAC0000}"/>
    <cellStyle name="Heading 2 2 3 7 3 5" xfId="44686" xr:uid="{00000000-0005-0000-0000-000000AD0000}"/>
    <cellStyle name="Heading 2 2 3 7 3 6" xfId="44687" xr:uid="{00000000-0005-0000-0000-000001AD0000}"/>
    <cellStyle name="Heading 2 2 3 7 3 7" xfId="44688" xr:uid="{00000000-0005-0000-0000-000002AD0000}"/>
    <cellStyle name="Heading 2 2 3 7 3 8" xfId="44689" xr:uid="{00000000-0005-0000-0000-000003AD0000}"/>
    <cellStyle name="Heading 2 2 3 7 4" xfId="44690" xr:uid="{00000000-0005-0000-0000-000004AD0000}"/>
    <cellStyle name="Heading 2 2 3 7 4 2" xfId="44691" xr:uid="{00000000-0005-0000-0000-000005AD0000}"/>
    <cellStyle name="Heading 2 2 3 7 4 2 2" xfId="44692" xr:uid="{00000000-0005-0000-0000-000006AD0000}"/>
    <cellStyle name="Heading 2 2 3 7 4 2 3" xfId="44693" xr:uid="{00000000-0005-0000-0000-000007AD0000}"/>
    <cellStyle name="Heading 2 2 3 7 4 2 3 2" xfId="44694" xr:uid="{00000000-0005-0000-0000-000008AD0000}"/>
    <cellStyle name="Heading 2 2 3 7 4 2 4" xfId="44695" xr:uid="{00000000-0005-0000-0000-000009AD0000}"/>
    <cellStyle name="Heading 2 2 3 7 4 3" xfId="44696" xr:uid="{00000000-0005-0000-0000-00000AAD0000}"/>
    <cellStyle name="Heading 2 2 3 7 4 3 2" xfId="44697" xr:uid="{00000000-0005-0000-0000-00000BAD0000}"/>
    <cellStyle name="Heading 2 2 3 7 4 3 2 2" xfId="44698" xr:uid="{00000000-0005-0000-0000-00000CAD0000}"/>
    <cellStyle name="Heading 2 2 3 7 4 4" xfId="44699" xr:uid="{00000000-0005-0000-0000-00000DAD0000}"/>
    <cellStyle name="Heading 2 2 3 7 4 5" xfId="44700" xr:uid="{00000000-0005-0000-0000-00000EAD0000}"/>
    <cellStyle name="Heading 2 2 3 7 4 6" xfId="44701" xr:uid="{00000000-0005-0000-0000-00000FAD0000}"/>
    <cellStyle name="Heading 2 2 3 7 4 7" xfId="44702" xr:uid="{00000000-0005-0000-0000-000010AD0000}"/>
    <cellStyle name="Heading 2 2 3 7 5" xfId="44703" xr:uid="{00000000-0005-0000-0000-000011AD0000}"/>
    <cellStyle name="Heading 2 2 3 7 5 2" xfId="44704" xr:uid="{00000000-0005-0000-0000-000012AD0000}"/>
    <cellStyle name="Heading 2 2 3 7 5 3" xfId="44705" xr:uid="{00000000-0005-0000-0000-000013AD0000}"/>
    <cellStyle name="Heading 2 2 3 7 5 3 2" xfId="44706" xr:uid="{00000000-0005-0000-0000-000014AD0000}"/>
    <cellStyle name="Heading 2 2 3 7 6" xfId="44707" xr:uid="{00000000-0005-0000-0000-000015AD0000}"/>
    <cellStyle name="Heading 2 2 3 7 7" xfId="44708" xr:uid="{00000000-0005-0000-0000-000016AD0000}"/>
    <cellStyle name="Heading 2 2 3 7 8" xfId="44709" xr:uid="{00000000-0005-0000-0000-000017AD0000}"/>
    <cellStyle name="Heading 2 2 3 7 9" xfId="44710" xr:uid="{00000000-0005-0000-0000-000018AD0000}"/>
    <cellStyle name="Heading 2 2 3 8" xfId="44711" xr:uid="{00000000-0005-0000-0000-000019AD0000}"/>
    <cellStyle name="Heading 2 2 3 8 2" xfId="44712" xr:uid="{00000000-0005-0000-0000-00001AAD0000}"/>
    <cellStyle name="Heading 2 2 3 8 2 2" xfId="44713" xr:uid="{00000000-0005-0000-0000-00001BAD0000}"/>
    <cellStyle name="Heading 2 2 3 8 2 2 2" xfId="44714" xr:uid="{00000000-0005-0000-0000-00001CAD0000}"/>
    <cellStyle name="Heading 2 2 3 8 2 2 3" xfId="44715" xr:uid="{00000000-0005-0000-0000-00001DAD0000}"/>
    <cellStyle name="Heading 2 2 3 8 2 2 3 2" xfId="44716" xr:uid="{00000000-0005-0000-0000-00001EAD0000}"/>
    <cellStyle name="Heading 2 2 3 8 2 2 4" xfId="44717" xr:uid="{00000000-0005-0000-0000-00001FAD0000}"/>
    <cellStyle name="Heading 2 2 3 8 2 3" xfId="44718" xr:uid="{00000000-0005-0000-0000-000020AD0000}"/>
    <cellStyle name="Heading 2 2 3 8 2 3 2" xfId="44719" xr:uid="{00000000-0005-0000-0000-000021AD0000}"/>
    <cellStyle name="Heading 2 2 3 8 2 3 2 2" xfId="44720" xr:uid="{00000000-0005-0000-0000-000022AD0000}"/>
    <cellStyle name="Heading 2 2 3 8 2 4" xfId="44721" xr:uid="{00000000-0005-0000-0000-000023AD0000}"/>
    <cellStyle name="Heading 2 2 3 8 2 5" xfId="44722" xr:uid="{00000000-0005-0000-0000-000024AD0000}"/>
    <cellStyle name="Heading 2 2 3 8 2 6" xfId="44723" xr:uid="{00000000-0005-0000-0000-000025AD0000}"/>
    <cellStyle name="Heading 2 2 3 8 2 7" xfId="44724" xr:uid="{00000000-0005-0000-0000-000026AD0000}"/>
    <cellStyle name="Heading 2 2 3 8 3" xfId="44725" xr:uid="{00000000-0005-0000-0000-000027AD0000}"/>
    <cellStyle name="Heading 2 2 3 8 3 2" xfId="44726" xr:uid="{00000000-0005-0000-0000-000028AD0000}"/>
    <cellStyle name="Heading 2 2 3 8 3 3" xfId="44727" xr:uid="{00000000-0005-0000-0000-000029AD0000}"/>
    <cellStyle name="Heading 2 2 3 8 3 3 2" xfId="44728" xr:uid="{00000000-0005-0000-0000-00002AAD0000}"/>
    <cellStyle name="Heading 2 2 3 8 3 4" xfId="44729" xr:uid="{00000000-0005-0000-0000-00002BAD0000}"/>
    <cellStyle name="Heading 2 2 3 8 4" xfId="44730" xr:uid="{00000000-0005-0000-0000-00002CAD0000}"/>
    <cellStyle name="Heading 2 2 3 8 4 2" xfId="44731" xr:uid="{00000000-0005-0000-0000-00002DAD0000}"/>
    <cellStyle name="Heading 2 2 3 8 4 2 2" xfId="44732" xr:uid="{00000000-0005-0000-0000-00002EAD0000}"/>
    <cellStyle name="Heading 2 2 3 8 5" xfId="44733" xr:uid="{00000000-0005-0000-0000-00002FAD0000}"/>
    <cellStyle name="Heading 2 2 3 8 6" xfId="44734" xr:uid="{00000000-0005-0000-0000-000030AD0000}"/>
    <cellStyle name="Heading 2 2 3 8 7" xfId="44735" xr:uid="{00000000-0005-0000-0000-000031AD0000}"/>
    <cellStyle name="Heading 2 2 3 8 8" xfId="44736" xr:uid="{00000000-0005-0000-0000-000032AD0000}"/>
    <cellStyle name="Heading 2 2 3 9" xfId="44737" xr:uid="{00000000-0005-0000-0000-000033AD0000}"/>
    <cellStyle name="Heading 2 2 3 9 2" xfId="44738" xr:uid="{00000000-0005-0000-0000-000034AD0000}"/>
    <cellStyle name="Heading 2 2 3 9 2 2" xfId="44739" xr:uid="{00000000-0005-0000-0000-000035AD0000}"/>
    <cellStyle name="Heading 2 2 3 9 2 3" xfId="44740" xr:uid="{00000000-0005-0000-0000-000036AD0000}"/>
    <cellStyle name="Heading 2 2 3 9 2 3 2" xfId="44741" xr:uid="{00000000-0005-0000-0000-000037AD0000}"/>
    <cellStyle name="Heading 2 2 3 9 2 4" xfId="44742" xr:uid="{00000000-0005-0000-0000-000038AD0000}"/>
    <cellStyle name="Heading 2 2 3 9 3" xfId="44743" xr:uid="{00000000-0005-0000-0000-000039AD0000}"/>
    <cellStyle name="Heading 2 2 3 9 3 2" xfId="44744" xr:uid="{00000000-0005-0000-0000-00003AAD0000}"/>
    <cellStyle name="Heading 2 2 3 9 3 2 2" xfId="44745" xr:uid="{00000000-0005-0000-0000-00003BAD0000}"/>
    <cellStyle name="Heading 2 2 3 9 4" xfId="44746" xr:uid="{00000000-0005-0000-0000-00003CAD0000}"/>
    <cellStyle name="Heading 2 2 3 9 5" xfId="44747" xr:uid="{00000000-0005-0000-0000-00003DAD0000}"/>
    <cellStyle name="Heading 2 2 3 9 6" xfId="44748" xr:uid="{00000000-0005-0000-0000-00003EAD0000}"/>
    <cellStyle name="Heading 2 2 3 9 7" xfId="44749" xr:uid="{00000000-0005-0000-0000-00003FAD0000}"/>
    <cellStyle name="Heading 2 2 4" xfId="230" xr:uid="{00000000-0005-0000-0000-000040AD0000}"/>
    <cellStyle name="Heading 2 2 4 10" xfId="44750" xr:uid="{00000000-0005-0000-0000-000041AD0000}"/>
    <cellStyle name="Heading 2 2 4 11" xfId="44751" xr:uid="{00000000-0005-0000-0000-000042AD0000}"/>
    <cellStyle name="Heading 2 2 4 12" xfId="44752" xr:uid="{00000000-0005-0000-0000-000043AD0000}"/>
    <cellStyle name="Heading 2 2 4 2" xfId="44753" xr:uid="{00000000-0005-0000-0000-000044AD0000}"/>
    <cellStyle name="Heading 2 2 4 2 2" xfId="44754" xr:uid="{00000000-0005-0000-0000-000045AD0000}"/>
    <cellStyle name="Heading 2 2 4 2 2 10" xfId="44755" xr:uid="{00000000-0005-0000-0000-000046AD0000}"/>
    <cellStyle name="Heading 2 2 4 2 2 11" xfId="44756" xr:uid="{00000000-0005-0000-0000-000047AD0000}"/>
    <cellStyle name="Heading 2 2 4 2 2 2" xfId="44757" xr:uid="{00000000-0005-0000-0000-000048AD0000}"/>
    <cellStyle name="Heading 2 2 4 2 2 2 2" xfId="44758" xr:uid="{00000000-0005-0000-0000-000049AD0000}"/>
    <cellStyle name="Heading 2 2 4 2 2 2 2 2" xfId="44759" xr:uid="{00000000-0005-0000-0000-00004AAD0000}"/>
    <cellStyle name="Heading 2 2 4 2 2 2 2 2 2" xfId="44760" xr:uid="{00000000-0005-0000-0000-00004BAD0000}"/>
    <cellStyle name="Heading 2 2 4 2 2 2 2 2 2 2" xfId="44761" xr:uid="{00000000-0005-0000-0000-00004CAD0000}"/>
    <cellStyle name="Heading 2 2 4 2 2 2 2 2 2 2 2" xfId="44762" xr:uid="{00000000-0005-0000-0000-00004DAD0000}"/>
    <cellStyle name="Heading 2 2 4 2 2 2 2 2 2 2 3" xfId="44763" xr:uid="{00000000-0005-0000-0000-00004EAD0000}"/>
    <cellStyle name="Heading 2 2 4 2 2 2 2 2 2 2 3 2" xfId="44764" xr:uid="{00000000-0005-0000-0000-00004FAD0000}"/>
    <cellStyle name="Heading 2 2 4 2 2 2 2 2 2 2 4" xfId="44765" xr:uid="{00000000-0005-0000-0000-000050AD0000}"/>
    <cellStyle name="Heading 2 2 4 2 2 2 2 2 2 3" xfId="44766" xr:uid="{00000000-0005-0000-0000-000051AD0000}"/>
    <cellStyle name="Heading 2 2 4 2 2 2 2 2 2 3 2" xfId="44767" xr:uid="{00000000-0005-0000-0000-000052AD0000}"/>
    <cellStyle name="Heading 2 2 4 2 2 2 2 2 2 3 2 2" xfId="44768" xr:uid="{00000000-0005-0000-0000-000053AD0000}"/>
    <cellStyle name="Heading 2 2 4 2 2 2 2 2 2 4" xfId="44769" xr:uid="{00000000-0005-0000-0000-000054AD0000}"/>
    <cellStyle name="Heading 2 2 4 2 2 2 2 2 2 5" xfId="44770" xr:uid="{00000000-0005-0000-0000-000055AD0000}"/>
    <cellStyle name="Heading 2 2 4 2 2 2 2 2 2 6" xfId="44771" xr:uid="{00000000-0005-0000-0000-000056AD0000}"/>
    <cellStyle name="Heading 2 2 4 2 2 2 2 2 2 7" xfId="44772" xr:uid="{00000000-0005-0000-0000-000057AD0000}"/>
    <cellStyle name="Heading 2 2 4 2 2 2 2 2 3" xfId="44773" xr:uid="{00000000-0005-0000-0000-000058AD0000}"/>
    <cellStyle name="Heading 2 2 4 2 2 2 2 2 3 2" xfId="44774" xr:uid="{00000000-0005-0000-0000-000059AD0000}"/>
    <cellStyle name="Heading 2 2 4 2 2 2 2 2 3 3" xfId="44775" xr:uid="{00000000-0005-0000-0000-00005AAD0000}"/>
    <cellStyle name="Heading 2 2 4 2 2 2 2 2 3 3 2" xfId="44776" xr:uid="{00000000-0005-0000-0000-00005BAD0000}"/>
    <cellStyle name="Heading 2 2 4 2 2 2 2 2 3 4" xfId="44777" xr:uid="{00000000-0005-0000-0000-00005CAD0000}"/>
    <cellStyle name="Heading 2 2 4 2 2 2 2 2 4" xfId="44778" xr:uid="{00000000-0005-0000-0000-00005DAD0000}"/>
    <cellStyle name="Heading 2 2 4 2 2 2 2 2 4 2" xfId="44779" xr:uid="{00000000-0005-0000-0000-00005EAD0000}"/>
    <cellStyle name="Heading 2 2 4 2 2 2 2 2 4 2 2" xfId="44780" xr:uid="{00000000-0005-0000-0000-00005FAD0000}"/>
    <cellStyle name="Heading 2 2 4 2 2 2 2 2 5" xfId="44781" xr:uid="{00000000-0005-0000-0000-000060AD0000}"/>
    <cellStyle name="Heading 2 2 4 2 2 2 2 2 6" xfId="44782" xr:uid="{00000000-0005-0000-0000-000061AD0000}"/>
    <cellStyle name="Heading 2 2 4 2 2 2 2 2 7" xfId="44783" xr:uid="{00000000-0005-0000-0000-000062AD0000}"/>
    <cellStyle name="Heading 2 2 4 2 2 2 2 2 8" xfId="44784" xr:uid="{00000000-0005-0000-0000-000063AD0000}"/>
    <cellStyle name="Heading 2 2 4 2 2 2 2 3" xfId="44785" xr:uid="{00000000-0005-0000-0000-000064AD0000}"/>
    <cellStyle name="Heading 2 2 4 2 2 2 2 3 2" xfId="44786" xr:uid="{00000000-0005-0000-0000-000065AD0000}"/>
    <cellStyle name="Heading 2 2 4 2 2 2 2 3 2 2" xfId="44787" xr:uid="{00000000-0005-0000-0000-000066AD0000}"/>
    <cellStyle name="Heading 2 2 4 2 2 2 2 3 2 3" xfId="44788" xr:uid="{00000000-0005-0000-0000-000067AD0000}"/>
    <cellStyle name="Heading 2 2 4 2 2 2 2 3 2 3 2" xfId="44789" xr:uid="{00000000-0005-0000-0000-000068AD0000}"/>
    <cellStyle name="Heading 2 2 4 2 2 2 2 3 2 4" xfId="44790" xr:uid="{00000000-0005-0000-0000-000069AD0000}"/>
    <cellStyle name="Heading 2 2 4 2 2 2 2 3 3" xfId="44791" xr:uid="{00000000-0005-0000-0000-00006AAD0000}"/>
    <cellStyle name="Heading 2 2 4 2 2 2 2 3 3 2" xfId="44792" xr:uid="{00000000-0005-0000-0000-00006BAD0000}"/>
    <cellStyle name="Heading 2 2 4 2 2 2 2 3 3 2 2" xfId="44793" xr:uid="{00000000-0005-0000-0000-00006CAD0000}"/>
    <cellStyle name="Heading 2 2 4 2 2 2 2 3 4" xfId="44794" xr:uid="{00000000-0005-0000-0000-00006DAD0000}"/>
    <cellStyle name="Heading 2 2 4 2 2 2 2 3 5" xfId="44795" xr:uid="{00000000-0005-0000-0000-00006EAD0000}"/>
    <cellStyle name="Heading 2 2 4 2 2 2 2 3 6" xfId="44796" xr:uid="{00000000-0005-0000-0000-00006FAD0000}"/>
    <cellStyle name="Heading 2 2 4 2 2 2 2 3 7" xfId="44797" xr:uid="{00000000-0005-0000-0000-000070AD0000}"/>
    <cellStyle name="Heading 2 2 4 2 2 2 2 4" xfId="44798" xr:uid="{00000000-0005-0000-0000-000071AD0000}"/>
    <cellStyle name="Heading 2 2 4 2 2 2 2 4 2" xfId="44799" xr:uid="{00000000-0005-0000-0000-000072AD0000}"/>
    <cellStyle name="Heading 2 2 4 2 2 2 2 4 3" xfId="44800" xr:uid="{00000000-0005-0000-0000-000073AD0000}"/>
    <cellStyle name="Heading 2 2 4 2 2 2 2 4 3 2" xfId="44801" xr:uid="{00000000-0005-0000-0000-000074AD0000}"/>
    <cellStyle name="Heading 2 2 4 2 2 2 2 5" xfId="44802" xr:uid="{00000000-0005-0000-0000-000075AD0000}"/>
    <cellStyle name="Heading 2 2 4 2 2 2 3" xfId="44803" xr:uid="{00000000-0005-0000-0000-000076AD0000}"/>
    <cellStyle name="Heading 2 2 4 2 2 2 3 2" xfId="44804" xr:uid="{00000000-0005-0000-0000-000077AD0000}"/>
    <cellStyle name="Heading 2 2 4 2 2 2 3 2 2" xfId="44805" xr:uid="{00000000-0005-0000-0000-000078AD0000}"/>
    <cellStyle name="Heading 2 2 4 2 2 2 3 2 2 2" xfId="44806" xr:uid="{00000000-0005-0000-0000-000079AD0000}"/>
    <cellStyle name="Heading 2 2 4 2 2 2 3 2 2 3" xfId="44807" xr:uid="{00000000-0005-0000-0000-00007AAD0000}"/>
    <cellStyle name="Heading 2 2 4 2 2 2 3 2 2 3 2" xfId="44808" xr:uid="{00000000-0005-0000-0000-00007BAD0000}"/>
    <cellStyle name="Heading 2 2 4 2 2 2 3 2 2 4" xfId="44809" xr:uid="{00000000-0005-0000-0000-00007CAD0000}"/>
    <cellStyle name="Heading 2 2 4 2 2 2 3 2 3" xfId="44810" xr:uid="{00000000-0005-0000-0000-00007DAD0000}"/>
    <cellStyle name="Heading 2 2 4 2 2 2 3 2 3 2" xfId="44811" xr:uid="{00000000-0005-0000-0000-00007EAD0000}"/>
    <cellStyle name="Heading 2 2 4 2 2 2 3 2 3 2 2" xfId="44812" xr:uid="{00000000-0005-0000-0000-00007FAD0000}"/>
    <cellStyle name="Heading 2 2 4 2 2 2 3 2 4" xfId="44813" xr:uid="{00000000-0005-0000-0000-000080AD0000}"/>
    <cellStyle name="Heading 2 2 4 2 2 2 3 2 5" xfId="44814" xr:uid="{00000000-0005-0000-0000-000081AD0000}"/>
    <cellStyle name="Heading 2 2 4 2 2 2 3 2 6" xfId="44815" xr:uid="{00000000-0005-0000-0000-000082AD0000}"/>
    <cellStyle name="Heading 2 2 4 2 2 2 3 2 7" xfId="44816" xr:uid="{00000000-0005-0000-0000-000083AD0000}"/>
    <cellStyle name="Heading 2 2 4 2 2 2 3 3" xfId="44817" xr:uid="{00000000-0005-0000-0000-000084AD0000}"/>
    <cellStyle name="Heading 2 2 4 2 2 2 3 3 2" xfId="44818" xr:uid="{00000000-0005-0000-0000-000085AD0000}"/>
    <cellStyle name="Heading 2 2 4 2 2 2 3 3 3" xfId="44819" xr:uid="{00000000-0005-0000-0000-000086AD0000}"/>
    <cellStyle name="Heading 2 2 4 2 2 2 3 3 3 2" xfId="44820" xr:uid="{00000000-0005-0000-0000-000087AD0000}"/>
    <cellStyle name="Heading 2 2 4 2 2 2 3 3 4" xfId="44821" xr:uid="{00000000-0005-0000-0000-000088AD0000}"/>
    <cellStyle name="Heading 2 2 4 2 2 2 3 4" xfId="44822" xr:uid="{00000000-0005-0000-0000-000089AD0000}"/>
    <cellStyle name="Heading 2 2 4 2 2 2 3 4 2" xfId="44823" xr:uid="{00000000-0005-0000-0000-00008AAD0000}"/>
    <cellStyle name="Heading 2 2 4 2 2 2 3 4 2 2" xfId="44824" xr:uid="{00000000-0005-0000-0000-00008BAD0000}"/>
    <cellStyle name="Heading 2 2 4 2 2 2 3 5" xfId="44825" xr:uid="{00000000-0005-0000-0000-00008CAD0000}"/>
    <cellStyle name="Heading 2 2 4 2 2 2 3 6" xfId="44826" xr:uid="{00000000-0005-0000-0000-00008DAD0000}"/>
    <cellStyle name="Heading 2 2 4 2 2 2 3 7" xfId="44827" xr:uid="{00000000-0005-0000-0000-00008EAD0000}"/>
    <cellStyle name="Heading 2 2 4 2 2 2 3 8" xfId="44828" xr:uid="{00000000-0005-0000-0000-00008FAD0000}"/>
    <cellStyle name="Heading 2 2 4 2 2 2 4" xfId="44829" xr:uid="{00000000-0005-0000-0000-000090AD0000}"/>
    <cellStyle name="Heading 2 2 4 2 2 2 4 2" xfId="44830" xr:uid="{00000000-0005-0000-0000-000091AD0000}"/>
    <cellStyle name="Heading 2 2 4 2 2 2 4 2 2" xfId="44831" xr:uid="{00000000-0005-0000-0000-000092AD0000}"/>
    <cellStyle name="Heading 2 2 4 2 2 2 4 2 3" xfId="44832" xr:uid="{00000000-0005-0000-0000-000093AD0000}"/>
    <cellStyle name="Heading 2 2 4 2 2 2 4 2 3 2" xfId="44833" xr:uid="{00000000-0005-0000-0000-000094AD0000}"/>
    <cellStyle name="Heading 2 2 4 2 2 2 4 2 4" xfId="44834" xr:uid="{00000000-0005-0000-0000-000095AD0000}"/>
    <cellStyle name="Heading 2 2 4 2 2 2 4 3" xfId="44835" xr:uid="{00000000-0005-0000-0000-000096AD0000}"/>
    <cellStyle name="Heading 2 2 4 2 2 2 4 3 2" xfId="44836" xr:uid="{00000000-0005-0000-0000-000097AD0000}"/>
    <cellStyle name="Heading 2 2 4 2 2 2 4 3 2 2" xfId="44837" xr:uid="{00000000-0005-0000-0000-000098AD0000}"/>
    <cellStyle name="Heading 2 2 4 2 2 2 4 4" xfId="44838" xr:uid="{00000000-0005-0000-0000-000099AD0000}"/>
    <cellStyle name="Heading 2 2 4 2 2 2 4 5" xfId="44839" xr:uid="{00000000-0005-0000-0000-00009AAD0000}"/>
    <cellStyle name="Heading 2 2 4 2 2 2 4 6" xfId="44840" xr:uid="{00000000-0005-0000-0000-00009BAD0000}"/>
    <cellStyle name="Heading 2 2 4 2 2 2 4 7" xfId="44841" xr:uid="{00000000-0005-0000-0000-00009CAD0000}"/>
    <cellStyle name="Heading 2 2 4 2 2 2 5" xfId="44842" xr:uid="{00000000-0005-0000-0000-00009DAD0000}"/>
    <cellStyle name="Heading 2 2 4 2 2 2 5 2" xfId="44843" xr:uid="{00000000-0005-0000-0000-00009EAD0000}"/>
    <cellStyle name="Heading 2 2 4 2 2 2 5 3" xfId="44844" xr:uid="{00000000-0005-0000-0000-00009FAD0000}"/>
    <cellStyle name="Heading 2 2 4 2 2 2 5 3 2" xfId="44845" xr:uid="{00000000-0005-0000-0000-0000A0AD0000}"/>
    <cellStyle name="Heading 2 2 4 2 2 2 6" xfId="44846" xr:uid="{00000000-0005-0000-0000-0000A1AD0000}"/>
    <cellStyle name="Heading 2 2 4 2 2 2 7" xfId="44847" xr:uid="{00000000-0005-0000-0000-0000A2AD0000}"/>
    <cellStyle name="Heading 2 2 4 2 2 2 8" xfId="44848" xr:uid="{00000000-0005-0000-0000-0000A3AD0000}"/>
    <cellStyle name="Heading 2 2 4 2 2 2 9" xfId="44849" xr:uid="{00000000-0005-0000-0000-0000A4AD0000}"/>
    <cellStyle name="Heading 2 2 4 2 2 3" xfId="44850" xr:uid="{00000000-0005-0000-0000-0000A5AD0000}"/>
    <cellStyle name="Heading 2 2 4 2 2 3 2" xfId="44851" xr:uid="{00000000-0005-0000-0000-0000A6AD0000}"/>
    <cellStyle name="Heading 2 2 4 2 2 3 2 2" xfId="44852" xr:uid="{00000000-0005-0000-0000-0000A7AD0000}"/>
    <cellStyle name="Heading 2 2 4 2 2 3 2 2 2" xfId="44853" xr:uid="{00000000-0005-0000-0000-0000A8AD0000}"/>
    <cellStyle name="Heading 2 2 4 2 2 3 2 2 2 2" xfId="44854" xr:uid="{00000000-0005-0000-0000-0000A9AD0000}"/>
    <cellStyle name="Heading 2 2 4 2 2 3 2 2 2 3" xfId="44855" xr:uid="{00000000-0005-0000-0000-0000AAAD0000}"/>
    <cellStyle name="Heading 2 2 4 2 2 3 2 2 2 3 2" xfId="44856" xr:uid="{00000000-0005-0000-0000-0000ABAD0000}"/>
    <cellStyle name="Heading 2 2 4 2 2 3 2 2 2 4" xfId="44857" xr:uid="{00000000-0005-0000-0000-0000ACAD0000}"/>
    <cellStyle name="Heading 2 2 4 2 2 3 2 2 3" xfId="44858" xr:uid="{00000000-0005-0000-0000-0000ADAD0000}"/>
    <cellStyle name="Heading 2 2 4 2 2 3 2 2 3 2" xfId="44859" xr:uid="{00000000-0005-0000-0000-0000AEAD0000}"/>
    <cellStyle name="Heading 2 2 4 2 2 3 2 2 3 2 2" xfId="44860" xr:uid="{00000000-0005-0000-0000-0000AFAD0000}"/>
    <cellStyle name="Heading 2 2 4 2 2 3 2 2 4" xfId="44861" xr:uid="{00000000-0005-0000-0000-0000B0AD0000}"/>
    <cellStyle name="Heading 2 2 4 2 2 3 2 2 5" xfId="44862" xr:uid="{00000000-0005-0000-0000-0000B1AD0000}"/>
    <cellStyle name="Heading 2 2 4 2 2 3 2 2 6" xfId="44863" xr:uid="{00000000-0005-0000-0000-0000B2AD0000}"/>
    <cellStyle name="Heading 2 2 4 2 2 3 2 2 7" xfId="44864" xr:uid="{00000000-0005-0000-0000-0000B3AD0000}"/>
    <cellStyle name="Heading 2 2 4 2 2 3 2 3" xfId="44865" xr:uid="{00000000-0005-0000-0000-0000B4AD0000}"/>
    <cellStyle name="Heading 2 2 4 2 2 3 2 3 2" xfId="44866" xr:uid="{00000000-0005-0000-0000-0000B5AD0000}"/>
    <cellStyle name="Heading 2 2 4 2 2 3 2 3 3" xfId="44867" xr:uid="{00000000-0005-0000-0000-0000B6AD0000}"/>
    <cellStyle name="Heading 2 2 4 2 2 3 2 3 3 2" xfId="44868" xr:uid="{00000000-0005-0000-0000-0000B7AD0000}"/>
    <cellStyle name="Heading 2 2 4 2 2 3 2 3 4" xfId="44869" xr:uid="{00000000-0005-0000-0000-0000B8AD0000}"/>
    <cellStyle name="Heading 2 2 4 2 2 3 2 4" xfId="44870" xr:uid="{00000000-0005-0000-0000-0000B9AD0000}"/>
    <cellStyle name="Heading 2 2 4 2 2 3 2 4 2" xfId="44871" xr:uid="{00000000-0005-0000-0000-0000BAAD0000}"/>
    <cellStyle name="Heading 2 2 4 2 2 3 2 4 2 2" xfId="44872" xr:uid="{00000000-0005-0000-0000-0000BBAD0000}"/>
    <cellStyle name="Heading 2 2 4 2 2 3 2 5" xfId="44873" xr:uid="{00000000-0005-0000-0000-0000BCAD0000}"/>
    <cellStyle name="Heading 2 2 4 2 2 3 2 6" xfId="44874" xr:uid="{00000000-0005-0000-0000-0000BDAD0000}"/>
    <cellStyle name="Heading 2 2 4 2 2 3 2 7" xfId="44875" xr:uid="{00000000-0005-0000-0000-0000BEAD0000}"/>
    <cellStyle name="Heading 2 2 4 2 2 3 2 8" xfId="44876" xr:uid="{00000000-0005-0000-0000-0000BFAD0000}"/>
    <cellStyle name="Heading 2 2 4 2 2 3 3" xfId="44877" xr:uid="{00000000-0005-0000-0000-0000C0AD0000}"/>
    <cellStyle name="Heading 2 2 4 2 2 3 3 2" xfId="44878" xr:uid="{00000000-0005-0000-0000-0000C1AD0000}"/>
    <cellStyle name="Heading 2 2 4 2 2 3 3 2 2" xfId="44879" xr:uid="{00000000-0005-0000-0000-0000C2AD0000}"/>
    <cellStyle name="Heading 2 2 4 2 2 3 3 2 3" xfId="44880" xr:uid="{00000000-0005-0000-0000-0000C3AD0000}"/>
    <cellStyle name="Heading 2 2 4 2 2 3 3 2 3 2" xfId="44881" xr:uid="{00000000-0005-0000-0000-0000C4AD0000}"/>
    <cellStyle name="Heading 2 2 4 2 2 3 3 2 4" xfId="44882" xr:uid="{00000000-0005-0000-0000-0000C5AD0000}"/>
    <cellStyle name="Heading 2 2 4 2 2 3 3 3" xfId="44883" xr:uid="{00000000-0005-0000-0000-0000C6AD0000}"/>
    <cellStyle name="Heading 2 2 4 2 2 3 3 3 2" xfId="44884" xr:uid="{00000000-0005-0000-0000-0000C7AD0000}"/>
    <cellStyle name="Heading 2 2 4 2 2 3 3 3 2 2" xfId="44885" xr:uid="{00000000-0005-0000-0000-0000C8AD0000}"/>
    <cellStyle name="Heading 2 2 4 2 2 3 3 4" xfId="44886" xr:uid="{00000000-0005-0000-0000-0000C9AD0000}"/>
    <cellStyle name="Heading 2 2 4 2 2 3 3 5" xfId="44887" xr:uid="{00000000-0005-0000-0000-0000CAAD0000}"/>
    <cellStyle name="Heading 2 2 4 2 2 3 3 6" xfId="44888" xr:uid="{00000000-0005-0000-0000-0000CBAD0000}"/>
    <cellStyle name="Heading 2 2 4 2 2 3 3 7" xfId="44889" xr:uid="{00000000-0005-0000-0000-0000CCAD0000}"/>
    <cellStyle name="Heading 2 2 4 2 2 3 4" xfId="44890" xr:uid="{00000000-0005-0000-0000-0000CDAD0000}"/>
    <cellStyle name="Heading 2 2 4 2 2 3 4 2" xfId="44891" xr:uid="{00000000-0005-0000-0000-0000CEAD0000}"/>
    <cellStyle name="Heading 2 2 4 2 2 3 4 3" xfId="44892" xr:uid="{00000000-0005-0000-0000-0000CFAD0000}"/>
    <cellStyle name="Heading 2 2 4 2 2 3 4 3 2" xfId="44893" xr:uid="{00000000-0005-0000-0000-0000D0AD0000}"/>
    <cellStyle name="Heading 2 2 4 2 2 3 5" xfId="44894" xr:uid="{00000000-0005-0000-0000-0000D1AD0000}"/>
    <cellStyle name="Heading 2 2 4 2 2 4" xfId="44895" xr:uid="{00000000-0005-0000-0000-0000D2AD0000}"/>
    <cellStyle name="Heading 2 2 4 2 2 4 2" xfId="44896" xr:uid="{00000000-0005-0000-0000-0000D3AD0000}"/>
    <cellStyle name="Heading 2 2 4 2 2 4 2 2" xfId="44897" xr:uid="{00000000-0005-0000-0000-0000D4AD0000}"/>
    <cellStyle name="Heading 2 2 4 2 2 4 2 2 2" xfId="44898" xr:uid="{00000000-0005-0000-0000-0000D5AD0000}"/>
    <cellStyle name="Heading 2 2 4 2 2 4 2 2 2 2" xfId="44899" xr:uid="{00000000-0005-0000-0000-0000D6AD0000}"/>
    <cellStyle name="Heading 2 2 4 2 2 4 2 2 2 2 2" xfId="44900" xr:uid="{00000000-0005-0000-0000-0000D7AD0000}"/>
    <cellStyle name="Heading 2 2 4 2 2 4 2 2 2 2 3" xfId="44901" xr:uid="{00000000-0005-0000-0000-0000D8AD0000}"/>
    <cellStyle name="Heading 2 2 4 2 2 4 2 2 2 2 3 2" xfId="44902" xr:uid="{00000000-0005-0000-0000-0000D9AD0000}"/>
    <cellStyle name="Heading 2 2 4 2 2 4 2 2 2 2 4" xfId="44903" xr:uid="{00000000-0005-0000-0000-0000DAAD0000}"/>
    <cellStyle name="Heading 2 2 4 2 2 4 2 2 2 3" xfId="44904" xr:uid="{00000000-0005-0000-0000-0000DBAD0000}"/>
    <cellStyle name="Heading 2 2 4 2 2 4 2 2 2 3 2" xfId="44905" xr:uid="{00000000-0005-0000-0000-0000DCAD0000}"/>
    <cellStyle name="Heading 2 2 4 2 2 4 2 2 2 3 2 2" xfId="44906" xr:uid="{00000000-0005-0000-0000-0000DDAD0000}"/>
    <cellStyle name="Heading 2 2 4 2 2 4 2 2 2 4" xfId="44907" xr:uid="{00000000-0005-0000-0000-0000DEAD0000}"/>
    <cellStyle name="Heading 2 2 4 2 2 4 2 2 2 5" xfId="44908" xr:uid="{00000000-0005-0000-0000-0000DFAD0000}"/>
    <cellStyle name="Heading 2 2 4 2 2 4 2 2 2 6" xfId="44909" xr:uid="{00000000-0005-0000-0000-0000E0AD0000}"/>
    <cellStyle name="Heading 2 2 4 2 2 4 2 2 2 7" xfId="44910" xr:uid="{00000000-0005-0000-0000-0000E1AD0000}"/>
    <cellStyle name="Heading 2 2 4 2 2 4 2 2 3" xfId="44911" xr:uid="{00000000-0005-0000-0000-0000E2AD0000}"/>
    <cellStyle name="Heading 2 2 4 2 2 4 2 2 3 2" xfId="44912" xr:uid="{00000000-0005-0000-0000-0000E3AD0000}"/>
    <cellStyle name="Heading 2 2 4 2 2 4 2 2 3 3" xfId="44913" xr:uid="{00000000-0005-0000-0000-0000E4AD0000}"/>
    <cellStyle name="Heading 2 2 4 2 2 4 2 2 3 3 2" xfId="44914" xr:uid="{00000000-0005-0000-0000-0000E5AD0000}"/>
    <cellStyle name="Heading 2 2 4 2 2 4 2 2 3 4" xfId="44915" xr:uid="{00000000-0005-0000-0000-0000E6AD0000}"/>
    <cellStyle name="Heading 2 2 4 2 2 4 2 2 4" xfId="44916" xr:uid="{00000000-0005-0000-0000-0000E7AD0000}"/>
    <cellStyle name="Heading 2 2 4 2 2 4 2 2 4 2" xfId="44917" xr:uid="{00000000-0005-0000-0000-0000E8AD0000}"/>
    <cellStyle name="Heading 2 2 4 2 2 4 2 2 4 2 2" xfId="44918" xr:uid="{00000000-0005-0000-0000-0000E9AD0000}"/>
    <cellStyle name="Heading 2 2 4 2 2 4 2 2 5" xfId="44919" xr:uid="{00000000-0005-0000-0000-0000EAAD0000}"/>
    <cellStyle name="Heading 2 2 4 2 2 4 2 2 6" xfId="44920" xr:uid="{00000000-0005-0000-0000-0000EBAD0000}"/>
    <cellStyle name="Heading 2 2 4 2 2 4 2 2 7" xfId="44921" xr:uid="{00000000-0005-0000-0000-0000ECAD0000}"/>
    <cellStyle name="Heading 2 2 4 2 2 4 2 2 8" xfId="44922" xr:uid="{00000000-0005-0000-0000-0000EDAD0000}"/>
    <cellStyle name="Heading 2 2 4 2 2 4 2 3" xfId="44923" xr:uid="{00000000-0005-0000-0000-0000EEAD0000}"/>
    <cellStyle name="Heading 2 2 4 2 2 4 2 3 2" xfId="44924" xr:uid="{00000000-0005-0000-0000-0000EFAD0000}"/>
    <cellStyle name="Heading 2 2 4 2 2 4 2 3 2 2" xfId="44925" xr:uid="{00000000-0005-0000-0000-0000F0AD0000}"/>
    <cellStyle name="Heading 2 2 4 2 2 4 2 3 2 3" xfId="44926" xr:uid="{00000000-0005-0000-0000-0000F1AD0000}"/>
    <cellStyle name="Heading 2 2 4 2 2 4 2 3 2 3 2" xfId="44927" xr:uid="{00000000-0005-0000-0000-0000F2AD0000}"/>
    <cellStyle name="Heading 2 2 4 2 2 4 2 3 2 4" xfId="44928" xr:uid="{00000000-0005-0000-0000-0000F3AD0000}"/>
    <cellStyle name="Heading 2 2 4 2 2 4 2 3 3" xfId="44929" xr:uid="{00000000-0005-0000-0000-0000F4AD0000}"/>
    <cellStyle name="Heading 2 2 4 2 2 4 2 3 3 2" xfId="44930" xr:uid="{00000000-0005-0000-0000-0000F5AD0000}"/>
    <cellStyle name="Heading 2 2 4 2 2 4 2 3 3 2 2" xfId="44931" xr:uid="{00000000-0005-0000-0000-0000F6AD0000}"/>
    <cellStyle name="Heading 2 2 4 2 2 4 2 3 4" xfId="44932" xr:uid="{00000000-0005-0000-0000-0000F7AD0000}"/>
    <cellStyle name="Heading 2 2 4 2 2 4 2 3 5" xfId="44933" xr:uid="{00000000-0005-0000-0000-0000F8AD0000}"/>
    <cellStyle name="Heading 2 2 4 2 2 4 2 3 6" xfId="44934" xr:uid="{00000000-0005-0000-0000-0000F9AD0000}"/>
    <cellStyle name="Heading 2 2 4 2 2 4 2 3 7" xfId="44935" xr:uid="{00000000-0005-0000-0000-0000FAAD0000}"/>
    <cellStyle name="Heading 2 2 4 2 2 4 2 4" xfId="44936" xr:uid="{00000000-0005-0000-0000-0000FBAD0000}"/>
    <cellStyle name="Heading 2 2 4 2 2 4 2 4 2" xfId="44937" xr:uid="{00000000-0005-0000-0000-0000FCAD0000}"/>
    <cellStyle name="Heading 2 2 4 2 2 4 2 4 3" xfId="44938" xr:uid="{00000000-0005-0000-0000-0000FDAD0000}"/>
    <cellStyle name="Heading 2 2 4 2 2 4 2 4 3 2" xfId="44939" xr:uid="{00000000-0005-0000-0000-0000FEAD0000}"/>
    <cellStyle name="Heading 2 2 4 2 2 4 2 5" xfId="44940" xr:uid="{00000000-0005-0000-0000-0000FFAD0000}"/>
    <cellStyle name="Heading 2 2 4 2 2 4 3" xfId="44941" xr:uid="{00000000-0005-0000-0000-000000AE0000}"/>
    <cellStyle name="Heading 2 2 4 2 2 4 3 2" xfId="44942" xr:uid="{00000000-0005-0000-0000-000001AE0000}"/>
    <cellStyle name="Heading 2 2 4 2 2 4 3 2 2" xfId="44943" xr:uid="{00000000-0005-0000-0000-000002AE0000}"/>
    <cellStyle name="Heading 2 2 4 2 2 4 3 2 2 2" xfId="44944" xr:uid="{00000000-0005-0000-0000-000003AE0000}"/>
    <cellStyle name="Heading 2 2 4 2 2 4 3 2 2 3" xfId="44945" xr:uid="{00000000-0005-0000-0000-000004AE0000}"/>
    <cellStyle name="Heading 2 2 4 2 2 4 3 2 2 3 2" xfId="44946" xr:uid="{00000000-0005-0000-0000-000005AE0000}"/>
    <cellStyle name="Heading 2 2 4 2 2 4 3 2 2 4" xfId="44947" xr:uid="{00000000-0005-0000-0000-000006AE0000}"/>
    <cellStyle name="Heading 2 2 4 2 2 4 3 2 3" xfId="44948" xr:uid="{00000000-0005-0000-0000-000007AE0000}"/>
    <cellStyle name="Heading 2 2 4 2 2 4 3 2 3 2" xfId="44949" xr:uid="{00000000-0005-0000-0000-000008AE0000}"/>
    <cellStyle name="Heading 2 2 4 2 2 4 3 2 3 2 2" xfId="44950" xr:uid="{00000000-0005-0000-0000-000009AE0000}"/>
    <cellStyle name="Heading 2 2 4 2 2 4 3 2 4" xfId="44951" xr:uid="{00000000-0005-0000-0000-00000AAE0000}"/>
    <cellStyle name="Heading 2 2 4 2 2 4 3 2 5" xfId="44952" xr:uid="{00000000-0005-0000-0000-00000BAE0000}"/>
    <cellStyle name="Heading 2 2 4 2 2 4 3 2 6" xfId="44953" xr:uid="{00000000-0005-0000-0000-00000CAE0000}"/>
    <cellStyle name="Heading 2 2 4 2 2 4 3 2 7" xfId="44954" xr:uid="{00000000-0005-0000-0000-00000DAE0000}"/>
    <cellStyle name="Heading 2 2 4 2 2 4 3 3" xfId="44955" xr:uid="{00000000-0005-0000-0000-00000EAE0000}"/>
    <cellStyle name="Heading 2 2 4 2 2 4 3 3 2" xfId="44956" xr:uid="{00000000-0005-0000-0000-00000FAE0000}"/>
    <cellStyle name="Heading 2 2 4 2 2 4 3 3 3" xfId="44957" xr:uid="{00000000-0005-0000-0000-000010AE0000}"/>
    <cellStyle name="Heading 2 2 4 2 2 4 3 3 3 2" xfId="44958" xr:uid="{00000000-0005-0000-0000-000011AE0000}"/>
    <cellStyle name="Heading 2 2 4 2 2 4 3 3 4" xfId="44959" xr:uid="{00000000-0005-0000-0000-000012AE0000}"/>
    <cellStyle name="Heading 2 2 4 2 2 4 3 4" xfId="44960" xr:uid="{00000000-0005-0000-0000-000013AE0000}"/>
    <cellStyle name="Heading 2 2 4 2 2 4 3 4 2" xfId="44961" xr:uid="{00000000-0005-0000-0000-000014AE0000}"/>
    <cellStyle name="Heading 2 2 4 2 2 4 3 4 2 2" xfId="44962" xr:uid="{00000000-0005-0000-0000-000015AE0000}"/>
    <cellStyle name="Heading 2 2 4 2 2 4 3 5" xfId="44963" xr:uid="{00000000-0005-0000-0000-000016AE0000}"/>
    <cellStyle name="Heading 2 2 4 2 2 4 3 6" xfId="44964" xr:uid="{00000000-0005-0000-0000-000017AE0000}"/>
    <cellStyle name="Heading 2 2 4 2 2 4 3 7" xfId="44965" xr:uid="{00000000-0005-0000-0000-000018AE0000}"/>
    <cellStyle name="Heading 2 2 4 2 2 4 3 8" xfId="44966" xr:uid="{00000000-0005-0000-0000-000019AE0000}"/>
    <cellStyle name="Heading 2 2 4 2 2 4 4" xfId="44967" xr:uid="{00000000-0005-0000-0000-00001AAE0000}"/>
    <cellStyle name="Heading 2 2 4 2 2 4 4 2" xfId="44968" xr:uid="{00000000-0005-0000-0000-00001BAE0000}"/>
    <cellStyle name="Heading 2 2 4 2 2 4 4 2 2" xfId="44969" xr:uid="{00000000-0005-0000-0000-00001CAE0000}"/>
    <cellStyle name="Heading 2 2 4 2 2 4 4 2 3" xfId="44970" xr:uid="{00000000-0005-0000-0000-00001DAE0000}"/>
    <cellStyle name="Heading 2 2 4 2 2 4 4 2 3 2" xfId="44971" xr:uid="{00000000-0005-0000-0000-00001EAE0000}"/>
    <cellStyle name="Heading 2 2 4 2 2 4 4 2 4" xfId="44972" xr:uid="{00000000-0005-0000-0000-00001FAE0000}"/>
    <cellStyle name="Heading 2 2 4 2 2 4 4 3" xfId="44973" xr:uid="{00000000-0005-0000-0000-000020AE0000}"/>
    <cellStyle name="Heading 2 2 4 2 2 4 4 3 2" xfId="44974" xr:uid="{00000000-0005-0000-0000-000021AE0000}"/>
    <cellStyle name="Heading 2 2 4 2 2 4 4 3 2 2" xfId="44975" xr:uid="{00000000-0005-0000-0000-000022AE0000}"/>
    <cellStyle name="Heading 2 2 4 2 2 4 4 4" xfId="44976" xr:uid="{00000000-0005-0000-0000-000023AE0000}"/>
    <cellStyle name="Heading 2 2 4 2 2 4 4 5" xfId="44977" xr:uid="{00000000-0005-0000-0000-000024AE0000}"/>
    <cellStyle name="Heading 2 2 4 2 2 4 4 6" xfId="44978" xr:uid="{00000000-0005-0000-0000-000025AE0000}"/>
    <cellStyle name="Heading 2 2 4 2 2 4 4 7" xfId="44979" xr:uid="{00000000-0005-0000-0000-000026AE0000}"/>
    <cellStyle name="Heading 2 2 4 2 2 4 5" xfId="44980" xr:uid="{00000000-0005-0000-0000-000027AE0000}"/>
    <cellStyle name="Heading 2 2 4 2 2 4 5 2" xfId="44981" xr:uid="{00000000-0005-0000-0000-000028AE0000}"/>
    <cellStyle name="Heading 2 2 4 2 2 4 5 3" xfId="44982" xr:uid="{00000000-0005-0000-0000-000029AE0000}"/>
    <cellStyle name="Heading 2 2 4 2 2 4 5 3 2" xfId="44983" xr:uid="{00000000-0005-0000-0000-00002AAE0000}"/>
    <cellStyle name="Heading 2 2 4 2 2 4 6" xfId="44984" xr:uid="{00000000-0005-0000-0000-00002BAE0000}"/>
    <cellStyle name="Heading 2 2 4 2 2 4 7" xfId="44985" xr:uid="{00000000-0005-0000-0000-00002CAE0000}"/>
    <cellStyle name="Heading 2 2 4 2 2 4 8" xfId="44986" xr:uid="{00000000-0005-0000-0000-00002DAE0000}"/>
    <cellStyle name="Heading 2 2 4 2 2 4 9" xfId="44987" xr:uid="{00000000-0005-0000-0000-00002EAE0000}"/>
    <cellStyle name="Heading 2 2 4 2 2 5" xfId="44988" xr:uid="{00000000-0005-0000-0000-00002FAE0000}"/>
    <cellStyle name="Heading 2 2 4 2 2 5 2" xfId="44989" xr:uid="{00000000-0005-0000-0000-000030AE0000}"/>
    <cellStyle name="Heading 2 2 4 2 2 5 2 2" xfId="44990" xr:uid="{00000000-0005-0000-0000-000031AE0000}"/>
    <cellStyle name="Heading 2 2 4 2 2 5 2 2 2" xfId="44991" xr:uid="{00000000-0005-0000-0000-000032AE0000}"/>
    <cellStyle name="Heading 2 2 4 2 2 5 2 2 3" xfId="44992" xr:uid="{00000000-0005-0000-0000-000033AE0000}"/>
    <cellStyle name="Heading 2 2 4 2 2 5 2 2 3 2" xfId="44993" xr:uid="{00000000-0005-0000-0000-000034AE0000}"/>
    <cellStyle name="Heading 2 2 4 2 2 5 2 2 4" xfId="44994" xr:uid="{00000000-0005-0000-0000-000035AE0000}"/>
    <cellStyle name="Heading 2 2 4 2 2 5 2 3" xfId="44995" xr:uid="{00000000-0005-0000-0000-000036AE0000}"/>
    <cellStyle name="Heading 2 2 4 2 2 5 2 3 2" xfId="44996" xr:uid="{00000000-0005-0000-0000-000037AE0000}"/>
    <cellStyle name="Heading 2 2 4 2 2 5 2 3 2 2" xfId="44997" xr:uid="{00000000-0005-0000-0000-000038AE0000}"/>
    <cellStyle name="Heading 2 2 4 2 2 5 2 4" xfId="44998" xr:uid="{00000000-0005-0000-0000-000039AE0000}"/>
    <cellStyle name="Heading 2 2 4 2 2 5 2 5" xfId="44999" xr:uid="{00000000-0005-0000-0000-00003AAE0000}"/>
    <cellStyle name="Heading 2 2 4 2 2 5 2 6" xfId="45000" xr:uid="{00000000-0005-0000-0000-00003BAE0000}"/>
    <cellStyle name="Heading 2 2 4 2 2 5 2 7" xfId="45001" xr:uid="{00000000-0005-0000-0000-00003CAE0000}"/>
    <cellStyle name="Heading 2 2 4 2 2 5 3" xfId="45002" xr:uid="{00000000-0005-0000-0000-00003DAE0000}"/>
    <cellStyle name="Heading 2 2 4 2 2 5 3 2" xfId="45003" xr:uid="{00000000-0005-0000-0000-00003EAE0000}"/>
    <cellStyle name="Heading 2 2 4 2 2 5 3 3" xfId="45004" xr:uid="{00000000-0005-0000-0000-00003FAE0000}"/>
    <cellStyle name="Heading 2 2 4 2 2 5 3 3 2" xfId="45005" xr:uid="{00000000-0005-0000-0000-000040AE0000}"/>
    <cellStyle name="Heading 2 2 4 2 2 5 3 4" xfId="45006" xr:uid="{00000000-0005-0000-0000-000041AE0000}"/>
    <cellStyle name="Heading 2 2 4 2 2 5 4" xfId="45007" xr:uid="{00000000-0005-0000-0000-000042AE0000}"/>
    <cellStyle name="Heading 2 2 4 2 2 5 4 2" xfId="45008" xr:uid="{00000000-0005-0000-0000-000043AE0000}"/>
    <cellStyle name="Heading 2 2 4 2 2 5 4 2 2" xfId="45009" xr:uid="{00000000-0005-0000-0000-000044AE0000}"/>
    <cellStyle name="Heading 2 2 4 2 2 5 5" xfId="45010" xr:uid="{00000000-0005-0000-0000-000045AE0000}"/>
    <cellStyle name="Heading 2 2 4 2 2 5 6" xfId="45011" xr:uid="{00000000-0005-0000-0000-000046AE0000}"/>
    <cellStyle name="Heading 2 2 4 2 2 5 7" xfId="45012" xr:uid="{00000000-0005-0000-0000-000047AE0000}"/>
    <cellStyle name="Heading 2 2 4 2 2 5 8" xfId="45013" xr:uid="{00000000-0005-0000-0000-000048AE0000}"/>
    <cellStyle name="Heading 2 2 4 2 2 6" xfId="45014" xr:uid="{00000000-0005-0000-0000-000049AE0000}"/>
    <cellStyle name="Heading 2 2 4 2 2 6 2" xfId="45015" xr:uid="{00000000-0005-0000-0000-00004AAE0000}"/>
    <cellStyle name="Heading 2 2 4 2 2 6 2 2" xfId="45016" xr:uid="{00000000-0005-0000-0000-00004BAE0000}"/>
    <cellStyle name="Heading 2 2 4 2 2 6 2 3" xfId="45017" xr:uid="{00000000-0005-0000-0000-00004CAE0000}"/>
    <cellStyle name="Heading 2 2 4 2 2 6 2 3 2" xfId="45018" xr:uid="{00000000-0005-0000-0000-00004DAE0000}"/>
    <cellStyle name="Heading 2 2 4 2 2 6 2 4" xfId="45019" xr:uid="{00000000-0005-0000-0000-00004EAE0000}"/>
    <cellStyle name="Heading 2 2 4 2 2 6 3" xfId="45020" xr:uid="{00000000-0005-0000-0000-00004FAE0000}"/>
    <cellStyle name="Heading 2 2 4 2 2 6 3 2" xfId="45021" xr:uid="{00000000-0005-0000-0000-000050AE0000}"/>
    <cellStyle name="Heading 2 2 4 2 2 6 3 2 2" xfId="45022" xr:uid="{00000000-0005-0000-0000-000051AE0000}"/>
    <cellStyle name="Heading 2 2 4 2 2 6 4" xfId="45023" xr:uid="{00000000-0005-0000-0000-000052AE0000}"/>
    <cellStyle name="Heading 2 2 4 2 2 6 5" xfId="45024" xr:uid="{00000000-0005-0000-0000-000053AE0000}"/>
    <cellStyle name="Heading 2 2 4 2 2 6 6" xfId="45025" xr:uid="{00000000-0005-0000-0000-000054AE0000}"/>
    <cellStyle name="Heading 2 2 4 2 2 6 7" xfId="45026" xr:uid="{00000000-0005-0000-0000-000055AE0000}"/>
    <cellStyle name="Heading 2 2 4 2 2 7" xfId="45027" xr:uid="{00000000-0005-0000-0000-000056AE0000}"/>
    <cellStyle name="Heading 2 2 4 2 2 7 2" xfId="45028" xr:uid="{00000000-0005-0000-0000-000057AE0000}"/>
    <cellStyle name="Heading 2 2 4 2 2 7 3" xfId="45029" xr:uid="{00000000-0005-0000-0000-000058AE0000}"/>
    <cellStyle name="Heading 2 2 4 2 2 7 3 2" xfId="45030" xr:uid="{00000000-0005-0000-0000-000059AE0000}"/>
    <cellStyle name="Heading 2 2 4 2 2 8" xfId="45031" xr:uid="{00000000-0005-0000-0000-00005AAE0000}"/>
    <cellStyle name="Heading 2 2 4 2 2 9" xfId="45032" xr:uid="{00000000-0005-0000-0000-00005BAE0000}"/>
    <cellStyle name="Heading 2 2 4 2 3" xfId="45033" xr:uid="{00000000-0005-0000-0000-00005CAE0000}"/>
    <cellStyle name="Heading 2 2 4 2 3 2" xfId="45034" xr:uid="{00000000-0005-0000-0000-00005DAE0000}"/>
    <cellStyle name="Heading 2 2 4 2 3 2 2" xfId="45035" xr:uid="{00000000-0005-0000-0000-00005EAE0000}"/>
    <cellStyle name="Heading 2 2 4 2 3 2 2 2" xfId="45036" xr:uid="{00000000-0005-0000-0000-00005FAE0000}"/>
    <cellStyle name="Heading 2 2 4 2 3 2 2 2 2" xfId="45037" xr:uid="{00000000-0005-0000-0000-000060AE0000}"/>
    <cellStyle name="Heading 2 2 4 2 3 2 2 2 2 2" xfId="45038" xr:uid="{00000000-0005-0000-0000-000061AE0000}"/>
    <cellStyle name="Heading 2 2 4 2 3 2 2 2 2 3" xfId="45039" xr:uid="{00000000-0005-0000-0000-000062AE0000}"/>
    <cellStyle name="Heading 2 2 4 2 3 2 2 2 2 3 2" xfId="45040" xr:uid="{00000000-0005-0000-0000-000063AE0000}"/>
    <cellStyle name="Heading 2 2 4 2 3 2 2 2 2 4" xfId="45041" xr:uid="{00000000-0005-0000-0000-000064AE0000}"/>
    <cellStyle name="Heading 2 2 4 2 3 2 2 2 3" xfId="45042" xr:uid="{00000000-0005-0000-0000-000065AE0000}"/>
    <cellStyle name="Heading 2 2 4 2 3 2 2 2 3 2" xfId="45043" xr:uid="{00000000-0005-0000-0000-000066AE0000}"/>
    <cellStyle name="Heading 2 2 4 2 3 2 2 2 3 2 2" xfId="45044" xr:uid="{00000000-0005-0000-0000-000067AE0000}"/>
    <cellStyle name="Heading 2 2 4 2 3 2 2 2 4" xfId="45045" xr:uid="{00000000-0005-0000-0000-000068AE0000}"/>
    <cellStyle name="Heading 2 2 4 2 3 2 2 2 5" xfId="45046" xr:uid="{00000000-0005-0000-0000-000069AE0000}"/>
    <cellStyle name="Heading 2 2 4 2 3 2 2 2 6" xfId="45047" xr:uid="{00000000-0005-0000-0000-00006AAE0000}"/>
    <cellStyle name="Heading 2 2 4 2 3 2 2 2 7" xfId="45048" xr:uid="{00000000-0005-0000-0000-00006BAE0000}"/>
    <cellStyle name="Heading 2 2 4 2 3 2 2 3" xfId="45049" xr:uid="{00000000-0005-0000-0000-00006CAE0000}"/>
    <cellStyle name="Heading 2 2 4 2 3 2 2 3 2" xfId="45050" xr:uid="{00000000-0005-0000-0000-00006DAE0000}"/>
    <cellStyle name="Heading 2 2 4 2 3 2 2 3 3" xfId="45051" xr:uid="{00000000-0005-0000-0000-00006EAE0000}"/>
    <cellStyle name="Heading 2 2 4 2 3 2 2 3 3 2" xfId="45052" xr:uid="{00000000-0005-0000-0000-00006FAE0000}"/>
    <cellStyle name="Heading 2 2 4 2 3 2 2 3 4" xfId="45053" xr:uid="{00000000-0005-0000-0000-000070AE0000}"/>
    <cellStyle name="Heading 2 2 4 2 3 2 2 4" xfId="45054" xr:uid="{00000000-0005-0000-0000-000071AE0000}"/>
    <cellStyle name="Heading 2 2 4 2 3 2 2 4 2" xfId="45055" xr:uid="{00000000-0005-0000-0000-000072AE0000}"/>
    <cellStyle name="Heading 2 2 4 2 3 2 2 4 2 2" xfId="45056" xr:uid="{00000000-0005-0000-0000-000073AE0000}"/>
    <cellStyle name="Heading 2 2 4 2 3 2 2 5" xfId="45057" xr:uid="{00000000-0005-0000-0000-000074AE0000}"/>
    <cellStyle name="Heading 2 2 4 2 3 2 2 6" xfId="45058" xr:uid="{00000000-0005-0000-0000-000075AE0000}"/>
    <cellStyle name="Heading 2 2 4 2 3 2 2 7" xfId="45059" xr:uid="{00000000-0005-0000-0000-000076AE0000}"/>
    <cellStyle name="Heading 2 2 4 2 3 2 2 8" xfId="45060" xr:uid="{00000000-0005-0000-0000-000077AE0000}"/>
    <cellStyle name="Heading 2 2 4 2 3 2 3" xfId="45061" xr:uid="{00000000-0005-0000-0000-000078AE0000}"/>
    <cellStyle name="Heading 2 2 4 2 3 2 3 2" xfId="45062" xr:uid="{00000000-0005-0000-0000-000079AE0000}"/>
    <cellStyle name="Heading 2 2 4 2 3 2 3 2 2" xfId="45063" xr:uid="{00000000-0005-0000-0000-00007AAE0000}"/>
    <cellStyle name="Heading 2 2 4 2 3 2 3 2 3" xfId="45064" xr:uid="{00000000-0005-0000-0000-00007BAE0000}"/>
    <cellStyle name="Heading 2 2 4 2 3 2 3 2 3 2" xfId="45065" xr:uid="{00000000-0005-0000-0000-00007CAE0000}"/>
    <cellStyle name="Heading 2 2 4 2 3 2 3 2 4" xfId="45066" xr:uid="{00000000-0005-0000-0000-00007DAE0000}"/>
    <cellStyle name="Heading 2 2 4 2 3 2 3 3" xfId="45067" xr:uid="{00000000-0005-0000-0000-00007EAE0000}"/>
    <cellStyle name="Heading 2 2 4 2 3 2 3 3 2" xfId="45068" xr:uid="{00000000-0005-0000-0000-00007FAE0000}"/>
    <cellStyle name="Heading 2 2 4 2 3 2 3 3 2 2" xfId="45069" xr:uid="{00000000-0005-0000-0000-000080AE0000}"/>
    <cellStyle name="Heading 2 2 4 2 3 2 3 4" xfId="45070" xr:uid="{00000000-0005-0000-0000-000081AE0000}"/>
    <cellStyle name="Heading 2 2 4 2 3 2 3 5" xfId="45071" xr:uid="{00000000-0005-0000-0000-000082AE0000}"/>
    <cellStyle name="Heading 2 2 4 2 3 2 3 6" xfId="45072" xr:uid="{00000000-0005-0000-0000-000083AE0000}"/>
    <cellStyle name="Heading 2 2 4 2 3 2 3 7" xfId="45073" xr:uid="{00000000-0005-0000-0000-000084AE0000}"/>
    <cellStyle name="Heading 2 2 4 2 3 2 4" xfId="45074" xr:uid="{00000000-0005-0000-0000-000085AE0000}"/>
    <cellStyle name="Heading 2 2 4 2 3 2 4 2" xfId="45075" xr:uid="{00000000-0005-0000-0000-000086AE0000}"/>
    <cellStyle name="Heading 2 2 4 2 3 2 4 3" xfId="45076" xr:uid="{00000000-0005-0000-0000-000087AE0000}"/>
    <cellStyle name="Heading 2 2 4 2 3 2 4 3 2" xfId="45077" xr:uid="{00000000-0005-0000-0000-000088AE0000}"/>
    <cellStyle name="Heading 2 2 4 2 3 2 5" xfId="45078" xr:uid="{00000000-0005-0000-0000-000089AE0000}"/>
    <cellStyle name="Heading 2 2 4 2 3 3" xfId="45079" xr:uid="{00000000-0005-0000-0000-00008AAE0000}"/>
    <cellStyle name="Heading 2 2 4 2 3 3 2" xfId="45080" xr:uid="{00000000-0005-0000-0000-00008BAE0000}"/>
    <cellStyle name="Heading 2 2 4 2 3 3 2 2" xfId="45081" xr:uid="{00000000-0005-0000-0000-00008CAE0000}"/>
    <cellStyle name="Heading 2 2 4 2 3 3 2 2 2" xfId="45082" xr:uid="{00000000-0005-0000-0000-00008DAE0000}"/>
    <cellStyle name="Heading 2 2 4 2 3 3 2 2 3" xfId="45083" xr:uid="{00000000-0005-0000-0000-00008EAE0000}"/>
    <cellStyle name="Heading 2 2 4 2 3 3 2 2 3 2" xfId="45084" xr:uid="{00000000-0005-0000-0000-00008FAE0000}"/>
    <cellStyle name="Heading 2 2 4 2 3 3 2 2 4" xfId="45085" xr:uid="{00000000-0005-0000-0000-000090AE0000}"/>
    <cellStyle name="Heading 2 2 4 2 3 3 2 3" xfId="45086" xr:uid="{00000000-0005-0000-0000-000091AE0000}"/>
    <cellStyle name="Heading 2 2 4 2 3 3 2 3 2" xfId="45087" xr:uid="{00000000-0005-0000-0000-000092AE0000}"/>
    <cellStyle name="Heading 2 2 4 2 3 3 2 3 2 2" xfId="45088" xr:uid="{00000000-0005-0000-0000-000093AE0000}"/>
    <cellStyle name="Heading 2 2 4 2 3 3 2 4" xfId="45089" xr:uid="{00000000-0005-0000-0000-000094AE0000}"/>
    <cellStyle name="Heading 2 2 4 2 3 3 2 5" xfId="45090" xr:uid="{00000000-0005-0000-0000-000095AE0000}"/>
    <cellStyle name="Heading 2 2 4 2 3 3 2 6" xfId="45091" xr:uid="{00000000-0005-0000-0000-000096AE0000}"/>
    <cellStyle name="Heading 2 2 4 2 3 3 2 7" xfId="45092" xr:uid="{00000000-0005-0000-0000-000097AE0000}"/>
    <cellStyle name="Heading 2 2 4 2 3 3 3" xfId="45093" xr:uid="{00000000-0005-0000-0000-000098AE0000}"/>
    <cellStyle name="Heading 2 2 4 2 3 3 3 2" xfId="45094" xr:uid="{00000000-0005-0000-0000-000099AE0000}"/>
    <cellStyle name="Heading 2 2 4 2 3 3 3 3" xfId="45095" xr:uid="{00000000-0005-0000-0000-00009AAE0000}"/>
    <cellStyle name="Heading 2 2 4 2 3 3 3 3 2" xfId="45096" xr:uid="{00000000-0005-0000-0000-00009BAE0000}"/>
    <cellStyle name="Heading 2 2 4 2 3 3 3 4" xfId="45097" xr:uid="{00000000-0005-0000-0000-00009CAE0000}"/>
    <cellStyle name="Heading 2 2 4 2 3 3 4" xfId="45098" xr:uid="{00000000-0005-0000-0000-00009DAE0000}"/>
    <cellStyle name="Heading 2 2 4 2 3 3 4 2" xfId="45099" xr:uid="{00000000-0005-0000-0000-00009EAE0000}"/>
    <cellStyle name="Heading 2 2 4 2 3 3 4 2 2" xfId="45100" xr:uid="{00000000-0005-0000-0000-00009FAE0000}"/>
    <cellStyle name="Heading 2 2 4 2 3 3 5" xfId="45101" xr:uid="{00000000-0005-0000-0000-0000A0AE0000}"/>
    <cellStyle name="Heading 2 2 4 2 3 3 6" xfId="45102" xr:uid="{00000000-0005-0000-0000-0000A1AE0000}"/>
    <cellStyle name="Heading 2 2 4 2 3 3 7" xfId="45103" xr:uid="{00000000-0005-0000-0000-0000A2AE0000}"/>
    <cellStyle name="Heading 2 2 4 2 3 3 8" xfId="45104" xr:uid="{00000000-0005-0000-0000-0000A3AE0000}"/>
    <cellStyle name="Heading 2 2 4 2 3 4" xfId="45105" xr:uid="{00000000-0005-0000-0000-0000A4AE0000}"/>
    <cellStyle name="Heading 2 2 4 2 3 4 2" xfId="45106" xr:uid="{00000000-0005-0000-0000-0000A5AE0000}"/>
    <cellStyle name="Heading 2 2 4 2 3 4 2 2" xfId="45107" xr:uid="{00000000-0005-0000-0000-0000A6AE0000}"/>
    <cellStyle name="Heading 2 2 4 2 3 4 2 3" xfId="45108" xr:uid="{00000000-0005-0000-0000-0000A7AE0000}"/>
    <cellStyle name="Heading 2 2 4 2 3 4 2 3 2" xfId="45109" xr:uid="{00000000-0005-0000-0000-0000A8AE0000}"/>
    <cellStyle name="Heading 2 2 4 2 3 4 2 4" xfId="45110" xr:uid="{00000000-0005-0000-0000-0000A9AE0000}"/>
    <cellStyle name="Heading 2 2 4 2 3 4 3" xfId="45111" xr:uid="{00000000-0005-0000-0000-0000AAAE0000}"/>
    <cellStyle name="Heading 2 2 4 2 3 4 3 2" xfId="45112" xr:uid="{00000000-0005-0000-0000-0000ABAE0000}"/>
    <cellStyle name="Heading 2 2 4 2 3 4 3 2 2" xfId="45113" xr:uid="{00000000-0005-0000-0000-0000ACAE0000}"/>
    <cellStyle name="Heading 2 2 4 2 3 4 4" xfId="45114" xr:uid="{00000000-0005-0000-0000-0000ADAE0000}"/>
    <cellStyle name="Heading 2 2 4 2 3 4 5" xfId="45115" xr:uid="{00000000-0005-0000-0000-0000AEAE0000}"/>
    <cellStyle name="Heading 2 2 4 2 3 4 6" xfId="45116" xr:uid="{00000000-0005-0000-0000-0000AFAE0000}"/>
    <cellStyle name="Heading 2 2 4 2 3 4 7" xfId="45117" xr:uid="{00000000-0005-0000-0000-0000B0AE0000}"/>
    <cellStyle name="Heading 2 2 4 2 3 5" xfId="45118" xr:uid="{00000000-0005-0000-0000-0000B1AE0000}"/>
    <cellStyle name="Heading 2 2 4 2 3 5 2" xfId="45119" xr:uid="{00000000-0005-0000-0000-0000B2AE0000}"/>
    <cellStyle name="Heading 2 2 4 2 3 5 3" xfId="45120" xr:uid="{00000000-0005-0000-0000-0000B3AE0000}"/>
    <cellStyle name="Heading 2 2 4 2 3 5 3 2" xfId="45121" xr:uid="{00000000-0005-0000-0000-0000B4AE0000}"/>
    <cellStyle name="Heading 2 2 4 2 3 6" xfId="45122" xr:uid="{00000000-0005-0000-0000-0000B5AE0000}"/>
    <cellStyle name="Heading 2 2 4 2 3 7" xfId="45123" xr:uid="{00000000-0005-0000-0000-0000B6AE0000}"/>
    <cellStyle name="Heading 2 2 4 2 3 8" xfId="45124" xr:uid="{00000000-0005-0000-0000-0000B7AE0000}"/>
    <cellStyle name="Heading 2 2 4 2 3 9" xfId="45125" xr:uid="{00000000-0005-0000-0000-0000B8AE0000}"/>
    <cellStyle name="Heading 2 2 4 2 4" xfId="45126" xr:uid="{00000000-0005-0000-0000-0000B9AE0000}"/>
    <cellStyle name="Heading 2 2 4 2 4 2" xfId="45127" xr:uid="{00000000-0005-0000-0000-0000BAAE0000}"/>
    <cellStyle name="Heading 2 2 4 2 4 2 2" xfId="45128" xr:uid="{00000000-0005-0000-0000-0000BBAE0000}"/>
    <cellStyle name="Heading 2 2 4 2 4 2 2 2" xfId="45129" xr:uid="{00000000-0005-0000-0000-0000BCAE0000}"/>
    <cellStyle name="Heading 2 2 4 2 4 2 2 2 2" xfId="45130" xr:uid="{00000000-0005-0000-0000-0000BDAE0000}"/>
    <cellStyle name="Heading 2 2 4 2 4 2 2 2 2 2" xfId="45131" xr:uid="{00000000-0005-0000-0000-0000BEAE0000}"/>
    <cellStyle name="Heading 2 2 4 2 4 2 2 2 2 3" xfId="45132" xr:uid="{00000000-0005-0000-0000-0000BFAE0000}"/>
    <cellStyle name="Heading 2 2 4 2 4 2 2 2 2 3 2" xfId="45133" xr:uid="{00000000-0005-0000-0000-0000C0AE0000}"/>
    <cellStyle name="Heading 2 2 4 2 4 2 2 2 2 4" xfId="45134" xr:uid="{00000000-0005-0000-0000-0000C1AE0000}"/>
    <cellStyle name="Heading 2 2 4 2 4 2 2 2 3" xfId="45135" xr:uid="{00000000-0005-0000-0000-0000C2AE0000}"/>
    <cellStyle name="Heading 2 2 4 2 4 2 2 2 3 2" xfId="45136" xr:uid="{00000000-0005-0000-0000-0000C3AE0000}"/>
    <cellStyle name="Heading 2 2 4 2 4 2 2 2 3 2 2" xfId="45137" xr:uid="{00000000-0005-0000-0000-0000C4AE0000}"/>
    <cellStyle name="Heading 2 2 4 2 4 2 2 2 4" xfId="45138" xr:uid="{00000000-0005-0000-0000-0000C5AE0000}"/>
    <cellStyle name="Heading 2 2 4 2 4 2 2 2 5" xfId="45139" xr:uid="{00000000-0005-0000-0000-0000C6AE0000}"/>
    <cellStyle name="Heading 2 2 4 2 4 2 2 2 6" xfId="45140" xr:uid="{00000000-0005-0000-0000-0000C7AE0000}"/>
    <cellStyle name="Heading 2 2 4 2 4 2 2 2 7" xfId="45141" xr:uid="{00000000-0005-0000-0000-0000C8AE0000}"/>
    <cellStyle name="Heading 2 2 4 2 4 2 2 3" xfId="45142" xr:uid="{00000000-0005-0000-0000-0000C9AE0000}"/>
    <cellStyle name="Heading 2 2 4 2 4 2 2 3 2" xfId="45143" xr:uid="{00000000-0005-0000-0000-0000CAAE0000}"/>
    <cellStyle name="Heading 2 2 4 2 4 2 2 3 3" xfId="45144" xr:uid="{00000000-0005-0000-0000-0000CBAE0000}"/>
    <cellStyle name="Heading 2 2 4 2 4 2 2 3 3 2" xfId="45145" xr:uid="{00000000-0005-0000-0000-0000CCAE0000}"/>
    <cellStyle name="Heading 2 2 4 2 4 2 2 3 4" xfId="45146" xr:uid="{00000000-0005-0000-0000-0000CDAE0000}"/>
    <cellStyle name="Heading 2 2 4 2 4 2 2 4" xfId="45147" xr:uid="{00000000-0005-0000-0000-0000CEAE0000}"/>
    <cellStyle name="Heading 2 2 4 2 4 2 2 4 2" xfId="45148" xr:uid="{00000000-0005-0000-0000-0000CFAE0000}"/>
    <cellStyle name="Heading 2 2 4 2 4 2 2 4 2 2" xfId="45149" xr:uid="{00000000-0005-0000-0000-0000D0AE0000}"/>
    <cellStyle name="Heading 2 2 4 2 4 2 2 5" xfId="45150" xr:uid="{00000000-0005-0000-0000-0000D1AE0000}"/>
    <cellStyle name="Heading 2 2 4 2 4 2 2 6" xfId="45151" xr:uid="{00000000-0005-0000-0000-0000D2AE0000}"/>
    <cellStyle name="Heading 2 2 4 2 4 2 2 7" xfId="45152" xr:uid="{00000000-0005-0000-0000-0000D3AE0000}"/>
    <cellStyle name="Heading 2 2 4 2 4 2 2 8" xfId="45153" xr:uid="{00000000-0005-0000-0000-0000D4AE0000}"/>
    <cellStyle name="Heading 2 2 4 2 4 2 3" xfId="45154" xr:uid="{00000000-0005-0000-0000-0000D5AE0000}"/>
    <cellStyle name="Heading 2 2 4 2 4 2 3 2" xfId="45155" xr:uid="{00000000-0005-0000-0000-0000D6AE0000}"/>
    <cellStyle name="Heading 2 2 4 2 4 2 3 2 2" xfId="45156" xr:uid="{00000000-0005-0000-0000-0000D7AE0000}"/>
    <cellStyle name="Heading 2 2 4 2 4 2 3 2 3" xfId="45157" xr:uid="{00000000-0005-0000-0000-0000D8AE0000}"/>
    <cellStyle name="Heading 2 2 4 2 4 2 3 2 3 2" xfId="45158" xr:uid="{00000000-0005-0000-0000-0000D9AE0000}"/>
    <cellStyle name="Heading 2 2 4 2 4 2 3 2 4" xfId="45159" xr:uid="{00000000-0005-0000-0000-0000DAAE0000}"/>
    <cellStyle name="Heading 2 2 4 2 4 2 3 3" xfId="45160" xr:uid="{00000000-0005-0000-0000-0000DBAE0000}"/>
    <cellStyle name="Heading 2 2 4 2 4 2 3 3 2" xfId="45161" xr:uid="{00000000-0005-0000-0000-0000DCAE0000}"/>
    <cellStyle name="Heading 2 2 4 2 4 2 3 3 2 2" xfId="45162" xr:uid="{00000000-0005-0000-0000-0000DDAE0000}"/>
    <cellStyle name="Heading 2 2 4 2 4 2 3 4" xfId="45163" xr:uid="{00000000-0005-0000-0000-0000DEAE0000}"/>
    <cellStyle name="Heading 2 2 4 2 4 2 3 5" xfId="45164" xr:uid="{00000000-0005-0000-0000-0000DFAE0000}"/>
    <cellStyle name="Heading 2 2 4 2 4 2 3 6" xfId="45165" xr:uid="{00000000-0005-0000-0000-0000E0AE0000}"/>
    <cellStyle name="Heading 2 2 4 2 4 2 3 7" xfId="45166" xr:uid="{00000000-0005-0000-0000-0000E1AE0000}"/>
    <cellStyle name="Heading 2 2 4 2 4 2 4" xfId="45167" xr:uid="{00000000-0005-0000-0000-0000E2AE0000}"/>
    <cellStyle name="Heading 2 2 4 2 4 2 4 2" xfId="45168" xr:uid="{00000000-0005-0000-0000-0000E3AE0000}"/>
    <cellStyle name="Heading 2 2 4 2 4 2 4 3" xfId="45169" xr:uid="{00000000-0005-0000-0000-0000E4AE0000}"/>
    <cellStyle name="Heading 2 2 4 2 4 2 4 3 2" xfId="45170" xr:uid="{00000000-0005-0000-0000-0000E5AE0000}"/>
    <cellStyle name="Heading 2 2 4 2 4 2 5" xfId="45171" xr:uid="{00000000-0005-0000-0000-0000E6AE0000}"/>
    <cellStyle name="Heading 2 2 4 2 4 3" xfId="45172" xr:uid="{00000000-0005-0000-0000-0000E7AE0000}"/>
    <cellStyle name="Heading 2 2 4 2 4 3 2" xfId="45173" xr:uid="{00000000-0005-0000-0000-0000E8AE0000}"/>
    <cellStyle name="Heading 2 2 4 2 4 3 2 2" xfId="45174" xr:uid="{00000000-0005-0000-0000-0000E9AE0000}"/>
    <cellStyle name="Heading 2 2 4 2 4 3 2 2 2" xfId="45175" xr:uid="{00000000-0005-0000-0000-0000EAAE0000}"/>
    <cellStyle name="Heading 2 2 4 2 4 3 2 2 3" xfId="45176" xr:uid="{00000000-0005-0000-0000-0000EBAE0000}"/>
    <cellStyle name="Heading 2 2 4 2 4 3 2 2 3 2" xfId="45177" xr:uid="{00000000-0005-0000-0000-0000ECAE0000}"/>
    <cellStyle name="Heading 2 2 4 2 4 3 2 2 4" xfId="45178" xr:uid="{00000000-0005-0000-0000-0000EDAE0000}"/>
    <cellStyle name="Heading 2 2 4 2 4 3 2 3" xfId="45179" xr:uid="{00000000-0005-0000-0000-0000EEAE0000}"/>
    <cellStyle name="Heading 2 2 4 2 4 3 2 3 2" xfId="45180" xr:uid="{00000000-0005-0000-0000-0000EFAE0000}"/>
    <cellStyle name="Heading 2 2 4 2 4 3 2 3 2 2" xfId="45181" xr:uid="{00000000-0005-0000-0000-0000F0AE0000}"/>
    <cellStyle name="Heading 2 2 4 2 4 3 2 4" xfId="45182" xr:uid="{00000000-0005-0000-0000-0000F1AE0000}"/>
    <cellStyle name="Heading 2 2 4 2 4 3 2 5" xfId="45183" xr:uid="{00000000-0005-0000-0000-0000F2AE0000}"/>
    <cellStyle name="Heading 2 2 4 2 4 3 2 6" xfId="45184" xr:uid="{00000000-0005-0000-0000-0000F3AE0000}"/>
    <cellStyle name="Heading 2 2 4 2 4 3 2 7" xfId="45185" xr:uid="{00000000-0005-0000-0000-0000F4AE0000}"/>
    <cellStyle name="Heading 2 2 4 2 4 3 3" xfId="45186" xr:uid="{00000000-0005-0000-0000-0000F5AE0000}"/>
    <cellStyle name="Heading 2 2 4 2 4 3 3 2" xfId="45187" xr:uid="{00000000-0005-0000-0000-0000F6AE0000}"/>
    <cellStyle name="Heading 2 2 4 2 4 3 3 3" xfId="45188" xr:uid="{00000000-0005-0000-0000-0000F7AE0000}"/>
    <cellStyle name="Heading 2 2 4 2 4 3 3 3 2" xfId="45189" xr:uid="{00000000-0005-0000-0000-0000F8AE0000}"/>
    <cellStyle name="Heading 2 2 4 2 4 3 3 4" xfId="45190" xr:uid="{00000000-0005-0000-0000-0000F9AE0000}"/>
    <cellStyle name="Heading 2 2 4 2 4 3 4" xfId="45191" xr:uid="{00000000-0005-0000-0000-0000FAAE0000}"/>
    <cellStyle name="Heading 2 2 4 2 4 3 4 2" xfId="45192" xr:uid="{00000000-0005-0000-0000-0000FBAE0000}"/>
    <cellStyle name="Heading 2 2 4 2 4 3 4 2 2" xfId="45193" xr:uid="{00000000-0005-0000-0000-0000FCAE0000}"/>
    <cellStyle name="Heading 2 2 4 2 4 3 5" xfId="45194" xr:uid="{00000000-0005-0000-0000-0000FDAE0000}"/>
    <cellStyle name="Heading 2 2 4 2 4 3 6" xfId="45195" xr:uid="{00000000-0005-0000-0000-0000FEAE0000}"/>
    <cellStyle name="Heading 2 2 4 2 4 3 7" xfId="45196" xr:uid="{00000000-0005-0000-0000-0000FFAE0000}"/>
    <cellStyle name="Heading 2 2 4 2 4 3 8" xfId="45197" xr:uid="{00000000-0005-0000-0000-000000AF0000}"/>
    <cellStyle name="Heading 2 2 4 2 4 4" xfId="45198" xr:uid="{00000000-0005-0000-0000-000001AF0000}"/>
    <cellStyle name="Heading 2 2 4 2 4 4 2" xfId="45199" xr:uid="{00000000-0005-0000-0000-000002AF0000}"/>
    <cellStyle name="Heading 2 2 4 2 4 4 2 2" xfId="45200" xr:uid="{00000000-0005-0000-0000-000003AF0000}"/>
    <cellStyle name="Heading 2 2 4 2 4 4 2 3" xfId="45201" xr:uid="{00000000-0005-0000-0000-000004AF0000}"/>
    <cellStyle name="Heading 2 2 4 2 4 4 2 3 2" xfId="45202" xr:uid="{00000000-0005-0000-0000-000005AF0000}"/>
    <cellStyle name="Heading 2 2 4 2 4 4 2 4" xfId="45203" xr:uid="{00000000-0005-0000-0000-000006AF0000}"/>
    <cellStyle name="Heading 2 2 4 2 4 4 3" xfId="45204" xr:uid="{00000000-0005-0000-0000-000007AF0000}"/>
    <cellStyle name="Heading 2 2 4 2 4 4 3 2" xfId="45205" xr:uid="{00000000-0005-0000-0000-000008AF0000}"/>
    <cellStyle name="Heading 2 2 4 2 4 4 3 2 2" xfId="45206" xr:uid="{00000000-0005-0000-0000-000009AF0000}"/>
    <cellStyle name="Heading 2 2 4 2 4 4 4" xfId="45207" xr:uid="{00000000-0005-0000-0000-00000AAF0000}"/>
    <cellStyle name="Heading 2 2 4 2 4 4 5" xfId="45208" xr:uid="{00000000-0005-0000-0000-00000BAF0000}"/>
    <cellStyle name="Heading 2 2 4 2 4 4 6" xfId="45209" xr:uid="{00000000-0005-0000-0000-00000CAF0000}"/>
    <cellStyle name="Heading 2 2 4 2 4 4 7" xfId="45210" xr:uid="{00000000-0005-0000-0000-00000DAF0000}"/>
    <cellStyle name="Heading 2 2 4 2 4 5" xfId="45211" xr:uid="{00000000-0005-0000-0000-00000EAF0000}"/>
    <cellStyle name="Heading 2 2 4 2 4 5 2" xfId="45212" xr:uid="{00000000-0005-0000-0000-00000FAF0000}"/>
    <cellStyle name="Heading 2 2 4 2 4 5 3" xfId="45213" xr:uid="{00000000-0005-0000-0000-000010AF0000}"/>
    <cellStyle name="Heading 2 2 4 2 4 5 3 2" xfId="45214" xr:uid="{00000000-0005-0000-0000-000011AF0000}"/>
    <cellStyle name="Heading 2 2 4 2 4 6" xfId="45215" xr:uid="{00000000-0005-0000-0000-000012AF0000}"/>
    <cellStyle name="Heading 2 2 4 2 4 7" xfId="45216" xr:uid="{00000000-0005-0000-0000-000013AF0000}"/>
    <cellStyle name="Heading 2 2 4 2 4 8" xfId="45217" xr:uid="{00000000-0005-0000-0000-000014AF0000}"/>
    <cellStyle name="Heading 2 2 4 2 4 9" xfId="45218" xr:uid="{00000000-0005-0000-0000-000015AF0000}"/>
    <cellStyle name="Heading 2 2 4 2 5" xfId="45219" xr:uid="{00000000-0005-0000-0000-000016AF0000}"/>
    <cellStyle name="Heading 2 2 4 2 5 2" xfId="45220" xr:uid="{00000000-0005-0000-0000-000017AF0000}"/>
    <cellStyle name="Heading 2 2 4 2 5 2 2" xfId="45221" xr:uid="{00000000-0005-0000-0000-000018AF0000}"/>
    <cellStyle name="Heading 2 2 4 2 5 2 2 2" xfId="45222" xr:uid="{00000000-0005-0000-0000-000019AF0000}"/>
    <cellStyle name="Heading 2 2 4 2 5 2 2 3" xfId="45223" xr:uid="{00000000-0005-0000-0000-00001AAF0000}"/>
    <cellStyle name="Heading 2 2 4 2 5 2 2 3 2" xfId="45224" xr:uid="{00000000-0005-0000-0000-00001BAF0000}"/>
    <cellStyle name="Heading 2 2 4 2 5 2 2 4" xfId="45225" xr:uid="{00000000-0005-0000-0000-00001CAF0000}"/>
    <cellStyle name="Heading 2 2 4 2 5 2 3" xfId="45226" xr:uid="{00000000-0005-0000-0000-00001DAF0000}"/>
    <cellStyle name="Heading 2 2 4 2 5 2 3 2" xfId="45227" xr:uid="{00000000-0005-0000-0000-00001EAF0000}"/>
    <cellStyle name="Heading 2 2 4 2 5 2 3 2 2" xfId="45228" xr:uid="{00000000-0005-0000-0000-00001FAF0000}"/>
    <cellStyle name="Heading 2 2 4 2 5 2 4" xfId="45229" xr:uid="{00000000-0005-0000-0000-000020AF0000}"/>
    <cellStyle name="Heading 2 2 4 2 5 2 5" xfId="45230" xr:uid="{00000000-0005-0000-0000-000021AF0000}"/>
    <cellStyle name="Heading 2 2 4 2 5 2 6" xfId="45231" xr:uid="{00000000-0005-0000-0000-000022AF0000}"/>
    <cellStyle name="Heading 2 2 4 2 5 2 7" xfId="45232" xr:uid="{00000000-0005-0000-0000-000023AF0000}"/>
    <cellStyle name="Heading 2 2 4 2 5 3" xfId="45233" xr:uid="{00000000-0005-0000-0000-000024AF0000}"/>
    <cellStyle name="Heading 2 2 4 2 5 3 2" xfId="45234" xr:uid="{00000000-0005-0000-0000-000025AF0000}"/>
    <cellStyle name="Heading 2 2 4 2 5 3 3" xfId="45235" xr:uid="{00000000-0005-0000-0000-000026AF0000}"/>
    <cellStyle name="Heading 2 2 4 2 5 3 3 2" xfId="45236" xr:uid="{00000000-0005-0000-0000-000027AF0000}"/>
    <cellStyle name="Heading 2 2 4 2 5 3 4" xfId="45237" xr:uid="{00000000-0005-0000-0000-000028AF0000}"/>
    <cellStyle name="Heading 2 2 4 2 5 4" xfId="45238" xr:uid="{00000000-0005-0000-0000-000029AF0000}"/>
    <cellStyle name="Heading 2 2 4 2 5 4 2" xfId="45239" xr:uid="{00000000-0005-0000-0000-00002AAF0000}"/>
    <cellStyle name="Heading 2 2 4 2 5 4 2 2" xfId="45240" xr:uid="{00000000-0005-0000-0000-00002BAF0000}"/>
    <cellStyle name="Heading 2 2 4 2 5 5" xfId="45241" xr:uid="{00000000-0005-0000-0000-00002CAF0000}"/>
    <cellStyle name="Heading 2 2 4 2 5 6" xfId="45242" xr:uid="{00000000-0005-0000-0000-00002DAF0000}"/>
    <cellStyle name="Heading 2 2 4 2 5 7" xfId="45243" xr:uid="{00000000-0005-0000-0000-00002EAF0000}"/>
    <cellStyle name="Heading 2 2 4 2 5 8" xfId="45244" xr:uid="{00000000-0005-0000-0000-00002FAF0000}"/>
    <cellStyle name="Heading 2 2 4 2 6" xfId="45245" xr:uid="{00000000-0005-0000-0000-000030AF0000}"/>
    <cellStyle name="Heading 2 2 4 2 6 2" xfId="45246" xr:uid="{00000000-0005-0000-0000-000031AF0000}"/>
    <cellStyle name="Heading 2 2 4 2 6 2 2" xfId="45247" xr:uid="{00000000-0005-0000-0000-000032AF0000}"/>
    <cellStyle name="Heading 2 2 4 2 6 2 3" xfId="45248" xr:uid="{00000000-0005-0000-0000-000033AF0000}"/>
    <cellStyle name="Heading 2 2 4 2 6 2 3 2" xfId="45249" xr:uid="{00000000-0005-0000-0000-000034AF0000}"/>
    <cellStyle name="Heading 2 2 4 2 6 2 4" xfId="45250" xr:uid="{00000000-0005-0000-0000-000035AF0000}"/>
    <cellStyle name="Heading 2 2 4 2 6 3" xfId="45251" xr:uid="{00000000-0005-0000-0000-000036AF0000}"/>
    <cellStyle name="Heading 2 2 4 2 6 3 2" xfId="45252" xr:uid="{00000000-0005-0000-0000-000037AF0000}"/>
    <cellStyle name="Heading 2 2 4 2 6 3 2 2" xfId="45253" xr:uid="{00000000-0005-0000-0000-000038AF0000}"/>
    <cellStyle name="Heading 2 2 4 2 6 4" xfId="45254" xr:uid="{00000000-0005-0000-0000-000039AF0000}"/>
    <cellStyle name="Heading 2 2 4 2 6 5" xfId="45255" xr:uid="{00000000-0005-0000-0000-00003AAF0000}"/>
    <cellStyle name="Heading 2 2 4 2 6 6" xfId="45256" xr:uid="{00000000-0005-0000-0000-00003BAF0000}"/>
    <cellStyle name="Heading 2 2 4 2 6 7" xfId="45257" xr:uid="{00000000-0005-0000-0000-00003CAF0000}"/>
    <cellStyle name="Heading 2 2 4 2 7" xfId="45258" xr:uid="{00000000-0005-0000-0000-00003DAF0000}"/>
    <cellStyle name="Heading 2 2 4 2 7 2" xfId="45259" xr:uid="{00000000-0005-0000-0000-00003EAF0000}"/>
    <cellStyle name="Heading 2 2 4 2 7 3" xfId="45260" xr:uid="{00000000-0005-0000-0000-00003FAF0000}"/>
    <cellStyle name="Heading 2 2 4 2 7 3 2" xfId="45261" xr:uid="{00000000-0005-0000-0000-000040AF0000}"/>
    <cellStyle name="Heading 2 2 4 2 8" xfId="45262" xr:uid="{00000000-0005-0000-0000-000041AF0000}"/>
    <cellStyle name="Heading 2 2 4 3" xfId="45263" xr:uid="{00000000-0005-0000-0000-000042AF0000}"/>
    <cellStyle name="Heading 2 2 4 3 10" xfId="45264" xr:uid="{00000000-0005-0000-0000-000043AF0000}"/>
    <cellStyle name="Heading 2 2 4 3 11" xfId="45265" xr:uid="{00000000-0005-0000-0000-000044AF0000}"/>
    <cellStyle name="Heading 2 2 4 3 2" xfId="45266" xr:uid="{00000000-0005-0000-0000-000045AF0000}"/>
    <cellStyle name="Heading 2 2 4 3 2 2" xfId="45267" xr:uid="{00000000-0005-0000-0000-000046AF0000}"/>
    <cellStyle name="Heading 2 2 4 3 2 2 2" xfId="45268" xr:uid="{00000000-0005-0000-0000-000047AF0000}"/>
    <cellStyle name="Heading 2 2 4 3 2 2 2 2" xfId="45269" xr:uid="{00000000-0005-0000-0000-000048AF0000}"/>
    <cellStyle name="Heading 2 2 4 3 2 2 2 2 2" xfId="45270" xr:uid="{00000000-0005-0000-0000-000049AF0000}"/>
    <cellStyle name="Heading 2 2 4 3 2 2 2 2 2 2" xfId="45271" xr:uid="{00000000-0005-0000-0000-00004AAF0000}"/>
    <cellStyle name="Heading 2 2 4 3 2 2 2 2 2 3" xfId="45272" xr:uid="{00000000-0005-0000-0000-00004BAF0000}"/>
    <cellStyle name="Heading 2 2 4 3 2 2 2 2 2 3 2" xfId="45273" xr:uid="{00000000-0005-0000-0000-00004CAF0000}"/>
    <cellStyle name="Heading 2 2 4 3 2 2 2 2 2 4" xfId="45274" xr:uid="{00000000-0005-0000-0000-00004DAF0000}"/>
    <cellStyle name="Heading 2 2 4 3 2 2 2 2 3" xfId="45275" xr:uid="{00000000-0005-0000-0000-00004EAF0000}"/>
    <cellStyle name="Heading 2 2 4 3 2 2 2 2 3 2" xfId="45276" xr:uid="{00000000-0005-0000-0000-00004FAF0000}"/>
    <cellStyle name="Heading 2 2 4 3 2 2 2 2 3 2 2" xfId="45277" xr:uid="{00000000-0005-0000-0000-000050AF0000}"/>
    <cellStyle name="Heading 2 2 4 3 2 2 2 2 4" xfId="45278" xr:uid="{00000000-0005-0000-0000-000051AF0000}"/>
    <cellStyle name="Heading 2 2 4 3 2 2 2 2 5" xfId="45279" xr:uid="{00000000-0005-0000-0000-000052AF0000}"/>
    <cellStyle name="Heading 2 2 4 3 2 2 2 2 6" xfId="45280" xr:uid="{00000000-0005-0000-0000-000053AF0000}"/>
    <cellStyle name="Heading 2 2 4 3 2 2 2 2 7" xfId="45281" xr:uid="{00000000-0005-0000-0000-000054AF0000}"/>
    <cellStyle name="Heading 2 2 4 3 2 2 2 3" xfId="45282" xr:uid="{00000000-0005-0000-0000-000055AF0000}"/>
    <cellStyle name="Heading 2 2 4 3 2 2 2 3 2" xfId="45283" xr:uid="{00000000-0005-0000-0000-000056AF0000}"/>
    <cellStyle name="Heading 2 2 4 3 2 2 2 3 3" xfId="45284" xr:uid="{00000000-0005-0000-0000-000057AF0000}"/>
    <cellStyle name="Heading 2 2 4 3 2 2 2 3 3 2" xfId="45285" xr:uid="{00000000-0005-0000-0000-000058AF0000}"/>
    <cellStyle name="Heading 2 2 4 3 2 2 2 3 4" xfId="45286" xr:uid="{00000000-0005-0000-0000-000059AF0000}"/>
    <cellStyle name="Heading 2 2 4 3 2 2 2 4" xfId="45287" xr:uid="{00000000-0005-0000-0000-00005AAF0000}"/>
    <cellStyle name="Heading 2 2 4 3 2 2 2 4 2" xfId="45288" xr:uid="{00000000-0005-0000-0000-00005BAF0000}"/>
    <cellStyle name="Heading 2 2 4 3 2 2 2 4 2 2" xfId="45289" xr:uid="{00000000-0005-0000-0000-00005CAF0000}"/>
    <cellStyle name="Heading 2 2 4 3 2 2 2 5" xfId="45290" xr:uid="{00000000-0005-0000-0000-00005DAF0000}"/>
    <cellStyle name="Heading 2 2 4 3 2 2 2 6" xfId="45291" xr:uid="{00000000-0005-0000-0000-00005EAF0000}"/>
    <cellStyle name="Heading 2 2 4 3 2 2 2 7" xfId="45292" xr:uid="{00000000-0005-0000-0000-00005FAF0000}"/>
    <cellStyle name="Heading 2 2 4 3 2 2 2 8" xfId="45293" xr:uid="{00000000-0005-0000-0000-000060AF0000}"/>
    <cellStyle name="Heading 2 2 4 3 2 2 3" xfId="45294" xr:uid="{00000000-0005-0000-0000-000061AF0000}"/>
    <cellStyle name="Heading 2 2 4 3 2 2 3 2" xfId="45295" xr:uid="{00000000-0005-0000-0000-000062AF0000}"/>
    <cellStyle name="Heading 2 2 4 3 2 2 3 2 2" xfId="45296" xr:uid="{00000000-0005-0000-0000-000063AF0000}"/>
    <cellStyle name="Heading 2 2 4 3 2 2 3 2 3" xfId="45297" xr:uid="{00000000-0005-0000-0000-000064AF0000}"/>
    <cellStyle name="Heading 2 2 4 3 2 2 3 2 3 2" xfId="45298" xr:uid="{00000000-0005-0000-0000-000065AF0000}"/>
    <cellStyle name="Heading 2 2 4 3 2 2 3 2 4" xfId="45299" xr:uid="{00000000-0005-0000-0000-000066AF0000}"/>
    <cellStyle name="Heading 2 2 4 3 2 2 3 3" xfId="45300" xr:uid="{00000000-0005-0000-0000-000067AF0000}"/>
    <cellStyle name="Heading 2 2 4 3 2 2 3 3 2" xfId="45301" xr:uid="{00000000-0005-0000-0000-000068AF0000}"/>
    <cellStyle name="Heading 2 2 4 3 2 2 3 3 2 2" xfId="45302" xr:uid="{00000000-0005-0000-0000-000069AF0000}"/>
    <cellStyle name="Heading 2 2 4 3 2 2 3 4" xfId="45303" xr:uid="{00000000-0005-0000-0000-00006AAF0000}"/>
    <cellStyle name="Heading 2 2 4 3 2 2 3 5" xfId="45304" xr:uid="{00000000-0005-0000-0000-00006BAF0000}"/>
    <cellStyle name="Heading 2 2 4 3 2 2 3 6" xfId="45305" xr:uid="{00000000-0005-0000-0000-00006CAF0000}"/>
    <cellStyle name="Heading 2 2 4 3 2 2 3 7" xfId="45306" xr:uid="{00000000-0005-0000-0000-00006DAF0000}"/>
    <cellStyle name="Heading 2 2 4 3 2 2 4" xfId="45307" xr:uid="{00000000-0005-0000-0000-00006EAF0000}"/>
    <cellStyle name="Heading 2 2 4 3 2 2 4 2" xfId="45308" xr:uid="{00000000-0005-0000-0000-00006FAF0000}"/>
    <cellStyle name="Heading 2 2 4 3 2 2 4 3" xfId="45309" xr:uid="{00000000-0005-0000-0000-000070AF0000}"/>
    <cellStyle name="Heading 2 2 4 3 2 2 4 3 2" xfId="45310" xr:uid="{00000000-0005-0000-0000-000071AF0000}"/>
    <cellStyle name="Heading 2 2 4 3 2 2 5" xfId="45311" xr:uid="{00000000-0005-0000-0000-000072AF0000}"/>
    <cellStyle name="Heading 2 2 4 3 2 3" xfId="45312" xr:uid="{00000000-0005-0000-0000-000073AF0000}"/>
    <cellStyle name="Heading 2 2 4 3 2 3 2" xfId="45313" xr:uid="{00000000-0005-0000-0000-000074AF0000}"/>
    <cellStyle name="Heading 2 2 4 3 2 3 2 2" xfId="45314" xr:uid="{00000000-0005-0000-0000-000075AF0000}"/>
    <cellStyle name="Heading 2 2 4 3 2 3 2 2 2" xfId="45315" xr:uid="{00000000-0005-0000-0000-000076AF0000}"/>
    <cellStyle name="Heading 2 2 4 3 2 3 2 2 3" xfId="45316" xr:uid="{00000000-0005-0000-0000-000077AF0000}"/>
    <cellStyle name="Heading 2 2 4 3 2 3 2 2 3 2" xfId="45317" xr:uid="{00000000-0005-0000-0000-000078AF0000}"/>
    <cellStyle name="Heading 2 2 4 3 2 3 2 2 4" xfId="45318" xr:uid="{00000000-0005-0000-0000-000079AF0000}"/>
    <cellStyle name="Heading 2 2 4 3 2 3 2 3" xfId="45319" xr:uid="{00000000-0005-0000-0000-00007AAF0000}"/>
    <cellStyle name="Heading 2 2 4 3 2 3 2 3 2" xfId="45320" xr:uid="{00000000-0005-0000-0000-00007BAF0000}"/>
    <cellStyle name="Heading 2 2 4 3 2 3 2 3 2 2" xfId="45321" xr:uid="{00000000-0005-0000-0000-00007CAF0000}"/>
    <cellStyle name="Heading 2 2 4 3 2 3 2 4" xfId="45322" xr:uid="{00000000-0005-0000-0000-00007DAF0000}"/>
    <cellStyle name="Heading 2 2 4 3 2 3 2 5" xfId="45323" xr:uid="{00000000-0005-0000-0000-00007EAF0000}"/>
    <cellStyle name="Heading 2 2 4 3 2 3 2 6" xfId="45324" xr:uid="{00000000-0005-0000-0000-00007FAF0000}"/>
    <cellStyle name="Heading 2 2 4 3 2 3 2 7" xfId="45325" xr:uid="{00000000-0005-0000-0000-000080AF0000}"/>
    <cellStyle name="Heading 2 2 4 3 2 3 3" xfId="45326" xr:uid="{00000000-0005-0000-0000-000081AF0000}"/>
    <cellStyle name="Heading 2 2 4 3 2 3 3 2" xfId="45327" xr:uid="{00000000-0005-0000-0000-000082AF0000}"/>
    <cellStyle name="Heading 2 2 4 3 2 3 3 3" xfId="45328" xr:uid="{00000000-0005-0000-0000-000083AF0000}"/>
    <cellStyle name="Heading 2 2 4 3 2 3 3 3 2" xfId="45329" xr:uid="{00000000-0005-0000-0000-000084AF0000}"/>
    <cellStyle name="Heading 2 2 4 3 2 3 3 4" xfId="45330" xr:uid="{00000000-0005-0000-0000-000085AF0000}"/>
    <cellStyle name="Heading 2 2 4 3 2 3 4" xfId="45331" xr:uid="{00000000-0005-0000-0000-000086AF0000}"/>
    <cellStyle name="Heading 2 2 4 3 2 3 4 2" xfId="45332" xr:uid="{00000000-0005-0000-0000-000087AF0000}"/>
    <cellStyle name="Heading 2 2 4 3 2 3 4 2 2" xfId="45333" xr:uid="{00000000-0005-0000-0000-000088AF0000}"/>
    <cellStyle name="Heading 2 2 4 3 2 3 5" xfId="45334" xr:uid="{00000000-0005-0000-0000-000089AF0000}"/>
    <cellStyle name="Heading 2 2 4 3 2 3 6" xfId="45335" xr:uid="{00000000-0005-0000-0000-00008AAF0000}"/>
    <cellStyle name="Heading 2 2 4 3 2 3 7" xfId="45336" xr:uid="{00000000-0005-0000-0000-00008BAF0000}"/>
    <cellStyle name="Heading 2 2 4 3 2 3 8" xfId="45337" xr:uid="{00000000-0005-0000-0000-00008CAF0000}"/>
    <cellStyle name="Heading 2 2 4 3 2 4" xfId="45338" xr:uid="{00000000-0005-0000-0000-00008DAF0000}"/>
    <cellStyle name="Heading 2 2 4 3 2 4 2" xfId="45339" xr:uid="{00000000-0005-0000-0000-00008EAF0000}"/>
    <cellStyle name="Heading 2 2 4 3 2 4 2 2" xfId="45340" xr:uid="{00000000-0005-0000-0000-00008FAF0000}"/>
    <cellStyle name="Heading 2 2 4 3 2 4 2 3" xfId="45341" xr:uid="{00000000-0005-0000-0000-000090AF0000}"/>
    <cellStyle name="Heading 2 2 4 3 2 4 2 3 2" xfId="45342" xr:uid="{00000000-0005-0000-0000-000091AF0000}"/>
    <cellStyle name="Heading 2 2 4 3 2 4 2 4" xfId="45343" xr:uid="{00000000-0005-0000-0000-000092AF0000}"/>
    <cellStyle name="Heading 2 2 4 3 2 4 3" xfId="45344" xr:uid="{00000000-0005-0000-0000-000093AF0000}"/>
    <cellStyle name="Heading 2 2 4 3 2 4 3 2" xfId="45345" xr:uid="{00000000-0005-0000-0000-000094AF0000}"/>
    <cellStyle name="Heading 2 2 4 3 2 4 3 2 2" xfId="45346" xr:uid="{00000000-0005-0000-0000-000095AF0000}"/>
    <cellStyle name="Heading 2 2 4 3 2 4 4" xfId="45347" xr:uid="{00000000-0005-0000-0000-000096AF0000}"/>
    <cellStyle name="Heading 2 2 4 3 2 4 5" xfId="45348" xr:uid="{00000000-0005-0000-0000-000097AF0000}"/>
    <cellStyle name="Heading 2 2 4 3 2 4 6" xfId="45349" xr:uid="{00000000-0005-0000-0000-000098AF0000}"/>
    <cellStyle name="Heading 2 2 4 3 2 4 7" xfId="45350" xr:uid="{00000000-0005-0000-0000-000099AF0000}"/>
    <cellStyle name="Heading 2 2 4 3 2 5" xfId="45351" xr:uid="{00000000-0005-0000-0000-00009AAF0000}"/>
    <cellStyle name="Heading 2 2 4 3 2 5 2" xfId="45352" xr:uid="{00000000-0005-0000-0000-00009BAF0000}"/>
    <cellStyle name="Heading 2 2 4 3 2 5 3" xfId="45353" xr:uid="{00000000-0005-0000-0000-00009CAF0000}"/>
    <cellStyle name="Heading 2 2 4 3 2 5 3 2" xfId="45354" xr:uid="{00000000-0005-0000-0000-00009DAF0000}"/>
    <cellStyle name="Heading 2 2 4 3 2 6" xfId="45355" xr:uid="{00000000-0005-0000-0000-00009EAF0000}"/>
    <cellStyle name="Heading 2 2 4 3 2 7" xfId="45356" xr:uid="{00000000-0005-0000-0000-00009FAF0000}"/>
    <cellStyle name="Heading 2 2 4 3 2 8" xfId="45357" xr:uid="{00000000-0005-0000-0000-0000A0AF0000}"/>
    <cellStyle name="Heading 2 2 4 3 2 9" xfId="45358" xr:uid="{00000000-0005-0000-0000-0000A1AF0000}"/>
    <cellStyle name="Heading 2 2 4 3 3" xfId="45359" xr:uid="{00000000-0005-0000-0000-0000A2AF0000}"/>
    <cellStyle name="Heading 2 2 4 3 3 2" xfId="45360" xr:uid="{00000000-0005-0000-0000-0000A3AF0000}"/>
    <cellStyle name="Heading 2 2 4 3 3 2 2" xfId="45361" xr:uid="{00000000-0005-0000-0000-0000A4AF0000}"/>
    <cellStyle name="Heading 2 2 4 3 3 2 2 2" xfId="45362" xr:uid="{00000000-0005-0000-0000-0000A5AF0000}"/>
    <cellStyle name="Heading 2 2 4 3 3 2 2 2 2" xfId="45363" xr:uid="{00000000-0005-0000-0000-0000A6AF0000}"/>
    <cellStyle name="Heading 2 2 4 3 3 2 2 2 3" xfId="45364" xr:uid="{00000000-0005-0000-0000-0000A7AF0000}"/>
    <cellStyle name="Heading 2 2 4 3 3 2 2 2 3 2" xfId="45365" xr:uid="{00000000-0005-0000-0000-0000A8AF0000}"/>
    <cellStyle name="Heading 2 2 4 3 3 2 2 2 4" xfId="45366" xr:uid="{00000000-0005-0000-0000-0000A9AF0000}"/>
    <cellStyle name="Heading 2 2 4 3 3 2 2 3" xfId="45367" xr:uid="{00000000-0005-0000-0000-0000AAAF0000}"/>
    <cellStyle name="Heading 2 2 4 3 3 2 2 3 2" xfId="45368" xr:uid="{00000000-0005-0000-0000-0000ABAF0000}"/>
    <cellStyle name="Heading 2 2 4 3 3 2 2 3 2 2" xfId="45369" xr:uid="{00000000-0005-0000-0000-0000ACAF0000}"/>
    <cellStyle name="Heading 2 2 4 3 3 2 2 4" xfId="45370" xr:uid="{00000000-0005-0000-0000-0000ADAF0000}"/>
    <cellStyle name="Heading 2 2 4 3 3 2 2 5" xfId="45371" xr:uid="{00000000-0005-0000-0000-0000AEAF0000}"/>
    <cellStyle name="Heading 2 2 4 3 3 2 2 6" xfId="45372" xr:uid="{00000000-0005-0000-0000-0000AFAF0000}"/>
    <cellStyle name="Heading 2 2 4 3 3 2 2 7" xfId="45373" xr:uid="{00000000-0005-0000-0000-0000B0AF0000}"/>
    <cellStyle name="Heading 2 2 4 3 3 2 3" xfId="45374" xr:uid="{00000000-0005-0000-0000-0000B1AF0000}"/>
    <cellStyle name="Heading 2 2 4 3 3 2 3 2" xfId="45375" xr:uid="{00000000-0005-0000-0000-0000B2AF0000}"/>
    <cellStyle name="Heading 2 2 4 3 3 2 3 3" xfId="45376" xr:uid="{00000000-0005-0000-0000-0000B3AF0000}"/>
    <cellStyle name="Heading 2 2 4 3 3 2 3 3 2" xfId="45377" xr:uid="{00000000-0005-0000-0000-0000B4AF0000}"/>
    <cellStyle name="Heading 2 2 4 3 3 2 3 4" xfId="45378" xr:uid="{00000000-0005-0000-0000-0000B5AF0000}"/>
    <cellStyle name="Heading 2 2 4 3 3 2 4" xfId="45379" xr:uid="{00000000-0005-0000-0000-0000B6AF0000}"/>
    <cellStyle name="Heading 2 2 4 3 3 2 4 2" xfId="45380" xr:uid="{00000000-0005-0000-0000-0000B7AF0000}"/>
    <cellStyle name="Heading 2 2 4 3 3 2 4 2 2" xfId="45381" xr:uid="{00000000-0005-0000-0000-0000B8AF0000}"/>
    <cellStyle name="Heading 2 2 4 3 3 2 5" xfId="45382" xr:uid="{00000000-0005-0000-0000-0000B9AF0000}"/>
    <cellStyle name="Heading 2 2 4 3 3 2 6" xfId="45383" xr:uid="{00000000-0005-0000-0000-0000BAAF0000}"/>
    <cellStyle name="Heading 2 2 4 3 3 2 7" xfId="45384" xr:uid="{00000000-0005-0000-0000-0000BBAF0000}"/>
    <cellStyle name="Heading 2 2 4 3 3 2 8" xfId="45385" xr:uid="{00000000-0005-0000-0000-0000BCAF0000}"/>
    <cellStyle name="Heading 2 2 4 3 3 3" xfId="45386" xr:uid="{00000000-0005-0000-0000-0000BDAF0000}"/>
    <cellStyle name="Heading 2 2 4 3 3 3 2" xfId="45387" xr:uid="{00000000-0005-0000-0000-0000BEAF0000}"/>
    <cellStyle name="Heading 2 2 4 3 3 3 2 2" xfId="45388" xr:uid="{00000000-0005-0000-0000-0000BFAF0000}"/>
    <cellStyle name="Heading 2 2 4 3 3 3 2 3" xfId="45389" xr:uid="{00000000-0005-0000-0000-0000C0AF0000}"/>
    <cellStyle name="Heading 2 2 4 3 3 3 2 3 2" xfId="45390" xr:uid="{00000000-0005-0000-0000-0000C1AF0000}"/>
    <cellStyle name="Heading 2 2 4 3 3 3 2 4" xfId="45391" xr:uid="{00000000-0005-0000-0000-0000C2AF0000}"/>
    <cellStyle name="Heading 2 2 4 3 3 3 3" xfId="45392" xr:uid="{00000000-0005-0000-0000-0000C3AF0000}"/>
    <cellStyle name="Heading 2 2 4 3 3 3 3 2" xfId="45393" xr:uid="{00000000-0005-0000-0000-0000C4AF0000}"/>
    <cellStyle name="Heading 2 2 4 3 3 3 3 2 2" xfId="45394" xr:uid="{00000000-0005-0000-0000-0000C5AF0000}"/>
    <cellStyle name="Heading 2 2 4 3 3 3 4" xfId="45395" xr:uid="{00000000-0005-0000-0000-0000C6AF0000}"/>
    <cellStyle name="Heading 2 2 4 3 3 3 5" xfId="45396" xr:uid="{00000000-0005-0000-0000-0000C7AF0000}"/>
    <cellStyle name="Heading 2 2 4 3 3 3 6" xfId="45397" xr:uid="{00000000-0005-0000-0000-0000C8AF0000}"/>
    <cellStyle name="Heading 2 2 4 3 3 3 7" xfId="45398" xr:uid="{00000000-0005-0000-0000-0000C9AF0000}"/>
    <cellStyle name="Heading 2 2 4 3 3 4" xfId="45399" xr:uid="{00000000-0005-0000-0000-0000CAAF0000}"/>
    <cellStyle name="Heading 2 2 4 3 3 4 2" xfId="45400" xr:uid="{00000000-0005-0000-0000-0000CBAF0000}"/>
    <cellStyle name="Heading 2 2 4 3 3 4 3" xfId="45401" xr:uid="{00000000-0005-0000-0000-0000CCAF0000}"/>
    <cellStyle name="Heading 2 2 4 3 3 4 3 2" xfId="45402" xr:uid="{00000000-0005-0000-0000-0000CDAF0000}"/>
    <cellStyle name="Heading 2 2 4 3 3 5" xfId="45403" xr:uid="{00000000-0005-0000-0000-0000CEAF0000}"/>
    <cellStyle name="Heading 2 2 4 3 4" xfId="45404" xr:uid="{00000000-0005-0000-0000-0000CFAF0000}"/>
    <cellStyle name="Heading 2 2 4 3 4 2" xfId="45405" xr:uid="{00000000-0005-0000-0000-0000D0AF0000}"/>
    <cellStyle name="Heading 2 2 4 3 4 2 2" xfId="45406" xr:uid="{00000000-0005-0000-0000-0000D1AF0000}"/>
    <cellStyle name="Heading 2 2 4 3 4 2 2 2" xfId="45407" xr:uid="{00000000-0005-0000-0000-0000D2AF0000}"/>
    <cellStyle name="Heading 2 2 4 3 4 2 2 2 2" xfId="45408" xr:uid="{00000000-0005-0000-0000-0000D3AF0000}"/>
    <cellStyle name="Heading 2 2 4 3 4 2 2 2 2 2" xfId="45409" xr:uid="{00000000-0005-0000-0000-0000D4AF0000}"/>
    <cellStyle name="Heading 2 2 4 3 4 2 2 2 2 3" xfId="45410" xr:uid="{00000000-0005-0000-0000-0000D5AF0000}"/>
    <cellStyle name="Heading 2 2 4 3 4 2 2 2 2 3 2" xfId="45411" xr:uid="{00000000-0005-0000-0000-0000D6AF0000}"/>
    <cellStyle name="Heading 2 2 4 3 4 2 2 2 2 4" xfId="45412" xr:uid="{00000000-0005-0000-0000-0000D7AF0000}"/>
    <cellStyle name="Heading 2 2 4 3 4 2 2 2 3" xfId="45413" xr:uid="{00000000-0005-0000-0000-0000D8AF0000}"/>
    <cellStyle name="Heading 2 2 4 3 4 2 2 2 3 2" xfId="45414" xr:uid="{00000000-0005-0000-0000-0000D9AF0000}"/>
    <cellStyle name="Heading 2 2 4 3 4 2 2 2 3 2 2" xfId="45415" xr:uid="{00000000-0005-0000-0000-0000DAAF0000}"/>
    <cellStyle name="Heading 2 2 4 3 4 2 2 2 4" xfId="45416" xr:uid="{00000000-0005-0000-0000-0000DBAF0000}"/>
    <cellStyle name="Heading 2 2 4 3 4 2 2 2 5" xfId="45417" xr:uid="{00000000-0005-0000-0000-0000DCAF0000}"/>
    <cellStyle name="Heading 2 2 4 3 4 2 2 2 6" xfId="45418" xr:uid="{00000000-0005-0000-0000-0000DDAF0000}"/>
    <cellStyle name="Heading 2 2 4 3 4 2 2 2 7" xfId="45419" xr:uid="{00000000-0005-0000-0000-0000DEAF0000}"/>
    <cellStyle name="Heading 2 2 4 3 4 2 2 3" xfId="45420" xr:uid="{00000000-0005-0000-0000-0000DFAF0000}"/>
    <cellStyle name="Heading 2 2 4 3 4 2 2 3 2" xfId="45421" xr:uid="{00000000-0005-0000-0000-0000E0AF0000}"/>
    <cellStyle name="Heading 2 2 4 3 4 2 2 3 3" xfId="45422" xr:uid="{00000000-0005-0000-0000-0000E1AF0000}"/>
    <cellStyle name="Heading 2 2 4 3 4 2 2 3 3 2" xfId="45423" xr:uid="{00000000-0005-0000-0000-0000E2AF0000}"/>
    <cellStyle name="Heading 2 2 4 3 4 2 2 3 4" xfId="45424" xr:uid="{00000000-0005-0000-0000-0000E3AF0000}"/>
    <cellStyle name="Heading 2 2 4 3 4 2 2 4" xfId="45425" xr:uid="{00000000-0005-0000-0000-0000E4AF0000}"/>
    <cellStyle name="Heading 2 2 4 3 4 2 2 4 2" xfId="45426" xr:uid="{00000000-0005-0000-0000-0000E5AF0000}"/>
    <cellStyle name="Heading 2 2 4 3 4 2 2 4 2 2" xfId="45427" xr:uid="{00000000-0005-0000-0000-0000E6AF0000}"/>
    <cellStyle name="Heading 2 2 4 3 4 2 2 5" xfId="45428" xr:uid="{00000000-0005-0000-0000-0000E7AF0000}"/>
    <cellStyle name="Heading 2 2 4 3 4 2 2 6" xfId="45429" xr:uid="{00000000-0005-0000-0000-0000E8AF0000}"/>
    <cellStyle name="Heading 2 2 4 3 4 2 2 7" xfId="45430" xr:uid="{00000000-0005-0000-0000-0000E9AF0000}"/>
    <cellStyle name="Heading 2 2 4 3 4 2 2 8" xfId="45431" xr:uid="{00000000-0005-0000-0000-0000EAAF0000}"/>
    <cellStyle name="Heading 2 2 4 3 4 2 3" xfId="45432" xr:uid="{00000000-0005-0000-0000-0000EBAF0000}"/>
    <cellStyle name="Heading 2 2 4 3 4 2 3 2" xfId="45433" xr:uid="{00000000-0005-0000-0000-0000ECAF0000}"/>
    <cellStyle name="Heading 2 2 4 3 4 2 3 2 2" xfId="45434" xr:uid="{00000000-0005-0000-0000-0000EDAF0000}"/>
    <cellStyle name="Heading 2 2 4 3 4 2 3 2 3" xfId="45435" xr:uid="{00000000-0005-0000-0000-0000EEAF0000}"/>
    <cellStyle name="Heading 2 2 4 3 4 2 3 2 3 2" xfId="45436" xr:uid="{00000000-0005-0000-0000-0000EFAF0000}"/>
    <cellStyle name="Heading 2 2 4 3 4 2 3 2 4" xfId="45437" xr:uid="{00000000-0005-0000-0000-0000F0AF0000}"/>
    <cellStyle name="Heading 2 2 4 3 4 2 3 3" xfId="45438" xr:uid="{00000000-0005-0000-0000-0000F1AF0000}"/>
    <cellStyle name="Heading 2 2 4 3 4 2 3 3 2" xfId="45439" xr:uid="{00000000-0005-0000-0000-0000F2AF0000}"/>
    <cellStyle name="Heading 2 2 4 3 4 2 3 3 2 2" xfId="45440" xr:uid="{00000000-0005-0000-0000-0000F3AF0000}"/>
    <cellStyle name="Heading 2 2 4 3 4 2 3 4" xfId="45441" xr:uid="{00000000-0005-0000-0000-0000F4AF0000}"/>
    <cellStyle name="Heading 2 2 4 3 4 2 3 5" xfId="45442" xr:uid="{00000000-0005-0000-0000-0000F5AF0000}"/>
    <cellStyle name="Heading 2 2 4 3 4 2 3 6" xfId="45443" xr:uid="{00000000-0005-0000-0000-0000F6AF0000}"/>
    <cellStyle name="Heading 2 2 4 3 4 2 3 7" xfId="45444" xr:uid="{00000000-0005-0000-0000-0000F7AF0000}"/>
    <cellStyle name="Heading 2 2 4 3 4 2 4" xfId="45445" xr:uid="{00000000-0005-0000-0000-0000F8AF0000}"/>
    <cellStyle name="Heading 2 2 4 3 4 2 4 2" xfId="45446" xr:uid="{00000000-0005-0000-0000-0000F9AF0000}"/>
    <cellStyle name="Heading 2 2 4 3 4 2 4 3" xfId="45447" xr:uid="{00000000-0005-0000-0000-0000FAAF0000}"/>
    <cellStyle name="Heading 2 2 4 3 4 2 4 3 2" xfId="45448" xr:uid="{00000000-0005-0000-0000-0000FBAF0000}"/>
    <cellStyle name="Heading 2 2 4 3 4 2 5" xfId="45449" xr:uid="{00000000-0005-0000-0000-0000FCAF0000}"/>
    <cellStyle name="Heading 2 2 4 3 4 3" xfId="45450" xr:uid="{00000000-0005-0000-0000-0000FDAF0000}"/>
    <cellStyle name="Heading 2 2 4 3 4 3 2" xfId="45451" xr:uid="{00000000-0005-0000-0000-0000FEAF0000}"/>
    <cellStyle name="Heading 2 2 4 3 4 3 2 2" xfId="45452" xr:uid="{00000000-0005-0000-0000-0000FFAF0000}"/>
    <cellStyle name="Heading 2 2 4 3 4 3 2 2 2" xfId="45453" xr:uid="{00000000-0005-0000-0000-000000B00000}"/>
    <cellStyle name="Heading 2 2 4 3 4 3 2 2 3" xfId="45454" xr:uid="{00000000-0005-0000-0000-000001B00000}"/>
    <cellStyle name="Heading 2 2 4 3 4 3 2 2 3 2" xfId="45455" xr:uid="{00000000-0005-0000-0000-000002B00000}"/>
    <cellStyle name="Heading 2 2 4 3 4 3 2 2 4" xfId="45456" xr:uid="{00000000-0005-0000-0000-000003B00000}"/>
    <cellStyle name="Heading 2 2 4 3 4 3 2 3" xfId="45457" xr:uid="{00000000-0005-0000-0000-000004B00000}"/>
    <cellStyle name="Heading 2 2 4 3 4 3 2 3 2" xfId="45458" xr:uid="{00000000-0005-0000-0000-000005B00000}"/>
    <cellStyle name="Heading 2 2 4 3 4 3 2 3 2 2" xfId="45459" xr:uid="{00000000-0005-0000-0000-000006B00000}"/>
    <cellStyle name="Heading 2 2 4 3 4 3 2 4" xfId="45460" xr:uid="{00000000-0005-0000-0000-000007B00000}"/>
    <cellStyle name="Heading 2 2 4 3 4 3 2 5" xfId="45461" xr:uid="{00000000-0005-0000-0000-000008B00000}"/>
    <cellStyle name="Heading 2 2 4 3 4 3 2 6" xfId="45462" xr:uid="{00000000-0005-0000-0000-000009B00000}"/>
    <cellStyle name="Heading 2 2 4 3 4 3 2 7" xfId="45463" xr:uid="{00000000-0005-0000-0000-00000AB00000}"/>
    <cellStyle name="Heading 2 2 4 3 4 3 3" xfId="45464" xr:uid="{00000000-0005-0000-0000-00000BB00000}"/>
    <cellStyle name="Heading 2 2 4 3 4 3 3 2" xfId="45465" xr:uid="{00000000-0005-0000-0000-00000CB00000}"/>
    <cellStyle name="Heading 2 2 4 3 4 3 3 3" xfId="45466" xr:uid="{00000000-0005-0000-0000-00000DB00000}"/>
    <cellStyle name="Heading 2 2 4 3 4 3 3 3 2" xfId="45467" xr:uid="{00000000-0005-0000-0000-00000EB00000}"/>
    <cellStyle name="Heading 2 2 4 3 4 3 3 4" xfId="45468" xr:uid="{00000000-0005-0000-0000-00000FB00000}"/>
    <cellStyle name="Heading 2 2 4 3 4 3 4" xfId="45469" xr:uid="{00000000-0005-0000-0000-000010B00000}"/>
    <cellStyle name="Heading 2 2 4 3 4 3 4 2" xfId="45470" xr:uid="{00000000-0005-0000-0000-000011B00000}"/>
    <cellStyle name="Heading 2 2 4 3 4 3 4 2 2" xfId="45471" xr:uid="{00000000-0005-0000-0000-000012B00000}"/>
    <cellStyle name="Heading 2 2 4 3 4 3 5" xfId="45472" xr:uid="{00000000-0005-0000-0000-000013B00000}"/>
    <cellStyle name="Heading 2 2 4 3 4 3 6" xfId="45473" xr:uid="{00000000-0005-0000-0000-000014B00000}"/>
    <cellStyle name="Heading 2 2 4 3 4 3 7" xfId="45474" xr:uid="{00000000-0005-0000-0000-000015B00000}"/>
    <cellStyle name="Heading 2 2 4 3 4 3 8" xfId="45475" xr:uid="{00000000-0005-0000-0000-000016B00000}"/>
    <cellStyle name="Heading 2 2 4 3 4 4" xfId="45476" xr:uid="{00000000-0005-0000-0000-000017B00000}"/>
    <cellStyle name="Heading 2 2 4 3 4 4 2" xfId="45477" xr:uid="{00000000-0005-0000-0000-000018B00000}"/>
    <cellStyle name="Heading 2 2 4 3 4 4 2 2" xfId="45478" xr:uid="{00000000-0005-0000-0000-000019B00000}"/>
    <cellStyle name="Heading 2 2 4 3 4 4 2 3" xfId="45479" xr:uid="{00000000-0005-0000-0000-00001AB00000}"/>
    <cellStyle name="Heading 2 2 4 3 4 4 2 3 2" xfId="45480" xr:uid="{00000000-0005-0000-0000-00001BB00000}"/>
    <cellStyle name="Heading 2 2 4 3 4 4 2 4" xfId="45481" xr:uid="{00000000-0005-0000-0000-00001CB00000}"/>
    <cellStyle name="Heading 2 2 4 3 4 4 3" xfId="45482" xr:uid="{00000000-0005-0000-0000-00001DB00000}"/>
    <cellStyle name="Heading 2 2 4 3 4 4 3 2" xfId="45483" xr:uid="{00000000-0005-0000-0000-00001EB00000}"/>
    <cellStyle name="Heading 2 2 4 3 4 4 3 2 2" xfId="45484" xr:uid="{00000000-0005-0000-0000-00001FB00000}"/>
    <cellStyle name="Heading 2 2 4 3 4 4 4" xfId="45485" xr:uid="{00000000-0005-0000-0000-000020B00000}"/>
    <cellStyle name="Heading 2 2 4 3 4 4 5" xfId="45486" xr:uid="{00000000-0005-0000-0000-000021B00000}"/>
    <cellStyle name="Heading 2 2 4 3 4 4 6" xfId="45487" xr:uid="{00000000-0005-0000-0000-000022B00000}"/>
    <cellStyle name="Heading 2 2 4 3 4 4 7" xfId="45488" xr:uid="{00000000-0005-0000-0000-000023B00000}"/>
    <cellStyle name="Heading 2 2 4 3 4 5" xfId="45489" xr:uid="{00000000-0005-0000-0000-000024B00000}"/>
    <cellStyle name="Heading 2 2 4 3 4 5 2" xfId="45490" xr:uid="{00000000-0005-0000-0000-000025B00000}"/>
    <cellStyle name="Heading 2 2 4 3 4 5 3" xfId="45491" xr:uid="{00000000-0005-0000-0000-000026B00000}"/>
    <cellStyle name="Heading 2 2 4 3 4 5 3 2" xfId="45492" xr:uid="{00000000-0005-0000-0000-000027B00000}"/>
    <cellStyle name="Heading 2 2 4 3 4 6" xfId="45493" xr:uid="{00000000-0005-0000-0000-000028B00000}"/>
    <cellStyle name="Heading 2 2 4 3 4 7" xfId="45494" xr:uid="{00000000-0005-0000-0000-000029B00000}"/>
    <cellStyle name="Heading 2 2 4 3 4 8" xfId="45495" xr:uid="{00000000-0005-0000-0000-00002AB00000}"/>
    <cellStyle name="Heading 2 2 4 3 4 9" xfId="45496" xr:uid="{00000000-0005-0000-0000-00002BB00000}"/>
    <cellStyle name="Heading 2 2 4 3 5" xfId="45497" xr:uid="{00000000-0005-0000-0000-00002CB00000}"/>
    <cellStyle name="Heading 2 2 4 3 5 2" xfId="45498" xr:uid="{00000000-0005-0000-0000-00002DB00000}"/>
    <cellStyle name="Heading 2 2 4 3 5 2 2" xfId="45499" xr:uid="{00000000-0005-0000-0000-00002EB00000}"/>
    <cellStyle name="Heading 2 2 4 3 5 2 2 2" xfId="45500" xr:uid="{00000000-0005-0000-0000-00002FB00000}"/>
    <cellStyle name="Heading 2 2 4 3 5 2 2 3" xfId="45501" xr:uid="{00000000-0005-0000-0000-000030B00000}"/>
    <cellStyle name="Heading 2 2 4 3 5 2 2 3 2" xfId="45502" xr:uid="{00000000-0005-0000-0000-000031B00000}"/>
    <cellStyle name="Heading 2 2 4 3 5 2 2 4" xfId="45503" xr:uid="{00000000-0005-0000-0000-000032B00000}"/>
    <cellStyle name="Heading 2 2 4 3 5 2 3" xfId="45504" xr:uid="{00000000-0005-0000-0000-000033B00000}"/>
    <cellStyle name="Heading 2 2 4 3 5 2 3 2" xfId="45505" xr:uid="{00000000-0005-0000-0000-000034B00000}"/>
    <cellStyle name="Heading 2 2 4 3 5 2 3 2 2" xfId="45506" xr:uid="{00000000-0005-0000-0000-000035B00000}"/>
    <cellStyle name="Heading 2 2 4 3 5 2 4" xfId="45507" xr:uid="{00000000-0005-0000-0000-000036B00000}"/>
    <cellStyle name="Heading 2 2 4 3 5 2 5" xfId="45508" xr:uid="{00000000-0005-0000-0000-000037B00000}"/>
    <cellStyle name="Heading 2 2 4 3 5 2 6" xfId="45509" xr:uid="{00000000-0005-0000-0000-000038B00000}"/>
    <cellStyle name="Heading 2 2 4 3 5 2 7" xfId="45510" xr:uid="{00000000-0005-0000-0000-000039B00000}"/>
    <cellStyle name="Heading 2 2 4 3 5 3" xfId="45511" xr:uid="{00000000-0005-0000-0000-00003AB00000}"/>
    <cellStyle name="Heading 2 2 4 3 5 3 2" xfId="45512" xr:uid="{00000000-0005-0000-0000-00003BB00000}"/>
    <cellStyle name="Heading 2 2 4 3 5 3 3" xfId="45513" xr:uid="{00000000-0005-0000-0000-00003CB00000}"/>
    <cellStyle name="Heading 2 2 4 3 5 3 3 2" xfId="45514" xr:uid="{00000000-0005-0000-0000-00003DB00000}"/>
    <cellStyle name="Heading 2 2 4 3 5 3 4" xfId="45515" xr:uid="{00000000-0005-0000-0000-00003EB00000}"/>
    <cellStyle name="Heading 2 2 4 3 5 4" xfId="45516" xr:uid="{00000000-0005-0000-0000-00003FB00000}"/>
    <cellStyle name="Heading 2 2 4 3 5 4 2" xfId="45517" xr:uid="{00000000-0005-0000-0000-000040B00000}"/>
    <cellStyle name="Heading 2 2 4 3 5 4 2 2" xfId="45518" xr:uid="{00000000-0005-0000-0000-000041B00000}"/>
    <cellStyle name="Heading 2 2 4 3 5 5" xfId="45519" xr:uid="{00000000-0005-0000-0000-000042B00000}"/>
    <cellStyle name="Heading 2 2 4 3 5 6" xfId="45520" xr:uid="{00000000-0005-0000-0000-000043B00000}"/>
    <cellStyle name="Heading 2 2 4 3 5 7" xfId="45521" xr:uid="{00000000-0005-0000-0000-000044B00000}"/>
    <cellStyle name="Heading 2 2 4 3 5 8" xfId="45522" xr:uid="{00000000-0005-0000-0000-000045B00000}"/>
    <cellStyle name="Heading 2 2 4 3 6" xfId="45523" xr:uid="{00000000-0005-0000-0000-000046B00000}"/>
    <cellStyle name="Heading 2 2 4 3 6 2" xfId="45524" xr:uid="{00000000-0005-0000-0000-000047B00000}"/>
    <cellStyle name="Heading 2 2 4 3 6 2 2" xfId="45525" xr:uid="{00000000-0005-0000-0000-000048B00000}"/>
    <cellStyle name="Heading 2 2 4 3 6 2 3" xfId="45526" xr:uid="{00000000-0005-0000-0000-000049B00000}"/>
    <cellStyle name="Heading 2 2 4 3 6 2 3 2" xfId="45527" xr:uid="{00000000-0005-0000-0000-00004AB00000}"/>
    <cellStyle name="Heading 2 2 4 3 6 2 4" xfId="45528" xr:uid="{00000000-0005-0000-0000-00004BB00000}"/>
    <cellStyle name="Heading 2 2 4 3 6 3" xfId="45529" xr:uid="{00000000-0005-0000-0000-00004CB00000}"/>
    <cellStyle name="Heading 2 2 4 3 6 3 2" xfId="45530" xr:uid="{00000000-0005-0000-0000-00004DB00000}"/>
    <cellStyle name="Heading 2 2 4 3 6 3 2 2" xfId="45531" xr:uid="{00000000-0005-0000-0000-00004EB00000}"/>
    <cellStyle name="Heading 2 2 4 3 6 4" xfId="45532" xr:uid="{00000000-0005-0000-0000-00004FB00000}"/>
    <cellStyle name="Heading 2 2 4 3 6 5" xfId="45533" xr:uid="{00000000-0005-0000-0000-000050B00000}"/>
    <cellStyle name="Heading 2 2 4 3 6 6" xfId="45534" xr:uid="{00000000-0005-0000-0000-000051B00000}"/>
    <cellStyle name="Heading 2 2 4 3 6 7" xfId="45535" xr:uid="{00000000-0005-0000-0000-000052B00000}"/>
    <cellStyle name="Heading 2 2 4 3 7" xfId="45536" xr:uid="{00000000-0005-0000-0000-000053B00000}"/>
    <cellStyle name="Heading 2 2 4 3 7 2" xfId="45537" xr:uid="{00000000-0005-0000-0000-000054B00000}"/>
    <cellStyle name="Heading 2 2 4 3 7 3" xfId="45538" xr:uid="{00000000-0005-0000-0000-000055B00000}"/>
    <cellStyle name="Heading 2 2 4 3 7 3 2" xfId="45539" xr:uid="{00000000-0005-0000-0000-000056B00000}"/>
    <cellStyle name="Heading 2 2 4 3 8" xfId="45540" xr:uid="{00000000-0005-0000-0000-000057B00000}"/>
    <cellStyle name="Heading 2 2 4 3 9" xfId="45541" xr:uid="{00000000-0005-0000-0000-000058B00000}"/>
    <cellStyle name="Heading 2 2 4 4" xfId="45542" xr:uid="{00000000-0005-0000-0000-000059B00000}"/>
    <cellStyle name="Heading 2 2 4 4 2" xfId="45543" xr:uid="{00000000-0005-0000-0000-00005AB00000}"/>
    <cellStyle name="Heading 2 2 4 4 2 2" xfId="45544" xr:uid="{00000000-0005-0000-0000-00005BB00000}"/>
    <cellStyle name="Heading 2 2 4 4 2 2 2" xfId="45545" xr:uid="{00000000-0005-0000-0000-00005CB00000}"/>
    <cellStyle name="Heading 2 2 4 4 2 2 2 2" xfId="45546" xr:uid="{00000000-0005-0000-0000-00005DB00000}"/>
    <cellStyle name="Heading 2 2 4 4 2 2 2 2 2" xfId="45547" xr:uid="{00000000-0005-0000-0000-00005EB00000}"/>
    <cellStyle name="Heading 2 2 4 4 2 2 2 2 3" xfId="45548" xr:uid="{00000000-0005-0000-0000-00005FB00000}"/>
    <cellStyle name="Heading 2 2 4 4 2 2 2 2 3 2" xfId="45549" xr:uid="{00000000-0005-0000-0000-000060B00000}"/>
    <cellStyle name="Heading 2 2 4 4 2 2 2 2 4" xfId="45550" xr:uid="{00000000-0005-0000-0000-000061B00000}"/>
    <cellStyle name="Heading 2 2 4 4 2 2 2 3" xfId="45551" xr:uid="{00000000-0005-0000-0000-000062B00000}"/>
    <cellStyle name="Heading 2 2 4 4 2 2 2 3 2" xfId="45552" xr:uid="{00000000-0005-0000-0000-000063B00000}"/>
    <cellStyle name="Heading 2 2 4 4 2 2 2 3 2 2" xfId="45553" xr:uid="{00000000-0005-0000-0000-000064B00000}"/>
    <cellStyle name="Heading 2 2 4 4 2 2 2 4" xfId="45554" xr:uid="{00000000-0005-0000-0000-000065B00000}"/>
    <cellStyle name="Heading 2 2 4 4 2 2 2 5" xfId="45555" xr:uid="{00000000-0005-0000-0000-000066B00000}"/>
    <cellStyle name="Heading 2 2 4 4 2 2 2 6" xfId="45556" xr:uid="{00000000-0005-0000-0000-000067B00000}"/>
    <cellStyle name="Heading 2 2 4 4 2 2 2 7" xfId="45557" xr:uid="{00000000-0005-0000-0000-000068B00000}"/>
    <cellStyle name="Heading 2 2 4 4 2 2 3" xfId="45558" xr:uid="{00000000-0005-0000-0000-000069B00000}"/>
    <cellStyle name="Heading 2 2 4 4 2 2 3 2" xfId="45559" xr:uid="{00000000-0005-0000-0000-00006AB00000}"/>
    <cellStyle name="Heading 2 2 4 4 2 2 3 3" xfId="45560" xr:uid="{00000000-0005-0000-0000-00006BB00000}"/>
    <cellStyle name="Heading 2 2 4 4 2 2 3 3 2" xfId="45561" xr:uid="{00000000-0005-0000-0000-00006CB00000}"/>
    <cellStyle name="Heading 2 2 4 4 2 2 3 4" xfId="45562" xr:uid="{00000000-0005-0000-0000-00006DB00000}"/>
    <cellStyle name="Heading 2 2 4 4 2 2 4" xfId="45563" xr:uid="{00000000-0005-0000-0000-00006EB00000}"/>
    <cellStyle name="Heading 2 2 4 4 2 2 4 2" xfId="45564" xr:uid="{00000000-0005-0000-0000-00006FB00000}"/>
    <cellStyle name="Heading 2 2 4 4 2 2 4 2 2" xfId="45565" xr:uid="{00000000-0005-0000-0000-000070B00000}"/>
    <cellStyle name="Heading 2 2 4 4 2 2 5" xfId="45566" xr:uid="{00000000-0005-0000-0000-000071B00000}"/>
    <cellStyle name="Heading 2 2 4 4 2 2 6" xfId="45567" xr:uid="{00000000-0005-0000-0000-000072B00000}"/>
    <cellStyle name="Heading 2 2 4 4 2 2 7" xfId="45568" xr:uid="{00000000-0005-0000-0000-000073B00000}"/>
    <cellStyle name="Heading 2 2 4 4 2 2 8" xfId="45569" xr:uid="{00000000-0005-0000-0000-000074B00000}"/>
    <cellStyle name="Heading 2 2 4 4 2 3" xfId="45570" xr:uid="{00000000-0005-0000-0000-000075B00000}"/>
    <cellStyle name="Heading 2 2 4 4 2 3 2" xfId="45571" xr:uid="{00000000-0005-0000-0000-000076B00000}"/>
    <cellStyle name="Heading 2 2 4 4 2 3 2 2" xfId="45572" xr:uid="{00000000-0005-0000-0000-000077B00000}"/>
    <cellStyle name="Heading 2 2 4 4 2 3 2 3" xfId="45573" xr:uid="{00000000-0005-0000-0000-000078B00000}"/>
    <cellStyle name="Heading 2 2 4 4 2 3 2 3 2" xfId="45574" xr:uid="{00000000-0005-0000-0000-000079B00000}"/>
    <cellStyle name="Heading 2 2 4 4 2 3 2 4" xfId="45575" xr:uid="{00000000-0005-0000-0000-00007AB00000}"/>
    <cellStyle name="Heading 2 2 4 4 2 3 3" xfId="45576" xr:uid="{00000000-0005-0000-0000-00007BB00000}"/>
    <cellStyle name="Heading 2 2 4 4 2 3 3 2" xfId="45577" xr:uid="{00000000-0005-0000-0000-00007CB00000}"/>
    <cellStyle name="Heading 2 2 4 4 2 3 3 2 2" xfId="45578" xr:uid="{00000000-0005-0000-0000-00007DB00000}"/>
    <cellStyle name="Heading 2 2 4 4 2 3 4" xfId="45579" xr:uid="{00000000-0005-0000-0000-00007EB00000}"/>
    <cellStyle name="Heading 2 2 4 4 2 3 5" xfId="45580" xr:uid="{00000000-0005-0000-0000-00007FB00000}"/>
    <cellStyle name="Heading 2 2 4 4 2 3 6" xfId="45581" xr:uid="{00000000-0005-0000-0000-000080B00000}"/>
    <cellStyle name="Heading 2 2 4 4 2 3 7" xfId="45582" xr:uid="{00000000-0005-0000-0000-000081B00000}"/>
    <cellStyle name="Heading 2 2 4 4 2 4" xfId="45583" xr:uid="{00000000-0005-0000-0000-000082B00000}"/>
    <cellStyle name="Heading 2 2 4 4 2 4 2" xfId="45584" xr:uid="{00000000-0005-0000-0000-000083B00000}"/>
    <cellStyle name="Heading 2 2 4 4 2 4 3" xfId="45585" xr:uid="{00000000-0005-0000-0000-000084B00000}"/>
    <cellStyle name="Heading 2 2 4 4 2 4 3 2" xfId="45586" xr:uid="{00000000-0005-0000-0000-000085B00000}"/>
    <cellStyle name="Heading 2 2 4 4 2 5" xfId="45587" xr:uid="{00000000-0005-0000-0000-000086B00000}"/>
    <cellStyle name="Heading 2 2 4 4 3" xfId="45588" xr:uid="{00000000-0005-0000-0000-000087B00000}"/>
    <cellStyle name="Heading 2 2 4 4 3 2" xfId="45589" xr:uid="{00000000-0005-0000-0000-000088B00000}"/>
    <cellStyle name="Heading 2 2 4 4 3 2 2" xfId="45590" xr:uid="{00000000-0005-0000-0000-000089B00000}"/>
    <cellStyle name="Heading 2 2 4 4 3 2 2 2" xfId="45591" xr:uid="{00000000-0005-0000-0000-00008AB00000}"/>
    <cellStyle name="Heading 2 2 4 4 3 2 2 3" xfId="45592" xr:uid="{00000000-0005-0000-0000-00008BB00000}"/>
    <cellStyle name="Heading 2 2 4 4 3 2 2 3 2" xfId="45593" xr:uid="{00000000-0005-0000-0000-00008CB00000}"/>
    <cellStyle name="Heading 2 2 4 4 3 2 2 4" xfId="45594" xr:uid="{00000000-0005-0000-0000-00008DB00000}"/>
    <cellStyle name="Heading 2 2 4 4 3 2 3" xfId="45595" xr:uid="{00000000-0005-0000-0000-00008EB00000}"/>
    <cellStyle name="Heading 2 2 4 4 3 2 3 2" xfId="45596" xr:uid="{00000000-0005-0000-0000-00008FB00000}"/>
    <cellStyle name="Heading 2 2 4 4 3 2 3 2 2" xfId="45597" xr:uid="{00000000-0005-0000-0000-000090B00000}"/>
    <cellStyle name="Heading 2 2 4 4 3 2 4" xfId="45598" xr:uid="{00000000-0005-0000-0000-000091B00000}"/>
    <cellStyle name="Heading 2 2 4 4 3 2 5" xfId="45599" xr:uid="{00000000-0005-0000-0000-000092B00000}"/>
    <cellStyle name="Heading 2 2 4 4 3 2 6" xfId="45600" xr:uid="{00000000-0005-0000-0000-000093B00000}"/>
    <cellStyle name="Heading 2 2 4 4 3 2 7" xfId="45601" xr:uid="{00000000-0005-0000-0000-000094B00000}"/>
    <cellStyle name="Heading 2 2 4 4 3 3" xfId="45602" xr:uid="{00000000-0005-0000-0000-000095B00000}"/>
    <cellStyle name="Heading 2 2 4 4 3 3 2" xfId="45603" xr:uid="{00000000-0005-0000-0000-000096B00000}"/>
    <cellStyle name="Heading 2 2 4 4 3 3 3" xfId="45604" xr:uid="{00000000-0005-0000-0000-000097B00000}"/>
    <cellStyle name="Heading 2 2 4 4 3 3 3 2" xfId="45605" xr:uid="{00000000-0005-0000-0000-000098B00000}"/>
    <cellStyle name="Heading 2 2 4 4 3 3 4" xfId="45606" xr:uid="{00000000-0005-0000-0000-000099B00000}"/>
    <cellStyle name="Heading 2 2 4 4 3 4" xfId="45607" xr:uid="{00000000-0005-0000-0000-00009AB00000}"/>
    <cellStyle name="Heading 2 2 4 4 3 4 2" xfId="45608" xr:uid="{00000000-0005-0000-0000-00009BB00000}"/>
    <cellStyle name="Heading 2 2 4 4 3 4 2 2" xfId="45609" xr:uid="{00000000-0005-0000-0000-00009CB00000}"/>
    <cellStyle name="Heading 2 2 4 4 3 5" xfId="45610" xr:uid="{00000000-0005-0000-0000-00009DB00000}"/>
    <cellStyle name="Heading 2 2 4 4 3 6" xfId="45611" xr:uid="{00000000-0005-0000-0000-00009EB00000}"/>
    <cellStyle name="Heading 2 2 4 4 3 7" xfId="45612" xr:uid="{00000000-0005-0000-0000-00009FB00000}"/>
    <cellStyle name="Heading 2 2 4 4 3 8" xfId="45613" xr:uid="{00000000-0005-0000-0000-0000A0B00000}"/>
    <cellStyle name="Heading 2 2 4 4 4" xfId="45614" xr:uid="{00000000-0005-0000-0000-0000A1B00000}"/>
    <cellStyle name="Heading 2 2 4 4 4 2" xfId="45615" xr:uid="{00000000-0005-0000-0000-0000A2B00000}"/>
    <cellStyle name="Heading 2 2 4 4 4 2 2" xfId="45616" xr:uid="{00000000-0005-0000-0000-0000A3B00000}"/>
    <cellStyle name="Heading 2 2 4 4 4 2 3" xfId="45617" xr:uid="{00000000-0005-0000-0000-0000A4B00000}"/>
    <cellStyle name="Heading 2 2 4 4 4 2 3 2" xfId="45618" xr:uid="{00000000-0005-0000-0000-0000A5B00000}"/>
    <cellStyle name="Heading 2 2 4 4 4 2 4" xfId="45619" xr:uid="{00000000-0005-0000-0000-0000A6B00000}"/>
    <cellStyle name="Heading 2 2 4 4 4 3" xfId="45620" xr:uid="{00000000-0005-0000-0000-0000A7B00000}"/>
    <cellStyle name="Heading 2 2 4 4 4 3 2" xfId="45621" xr:uid="{00000000-0005-0000-0000-0000A8B00000}"/>
    <cellStyle name="Heading 2 2 4 4 4 3 2 2" xfId="45622" xr:uid="{00000000-0005-0000-0000-0000A9B00000}"/>
    <cellStyle name="Heading 2 2 4 4 4 4" xfId="45623" xr:uid="{00000000-0005-0000-0000-0000AAB00000}"/>
    <cellStyle name="Heading 2 2 4 4 4 5" xfId="45624" xr:uid="{00000000-0005-0000-0000-0000ABB00000}"/>
    <cellStyle name="Heading 2 2 4 4 4 6" xfId="45625" xr:uid="{00000000-0005-0000-0000-0000ACB00000}"/>
    <cellStyle name="Heading 2 2 4 4 4 7" xfId="45626" xr:uid="{00000000-0005-0000-0000-0000ADB00000}"/>
    <cellStyle name="Heading 2 2 4 4 5" xfId="45627" xr:uid="{00000000-0005-0000-0000-0000AEB00000}"/>
    <cellStyle name="Heading 2 2 4 4 5 2" xfId="45628" xr:uid="{00000000-0005-0000-0000-0000AFB00000}"/>
    <cellStyle name="Heading 2 2 4 4 5 3" xfId="45629" xr:uid="{00000000-0005-0000-0000-0000B0B00000}"/>
    <cellStyle name="Heading 2 2 4 4 5 3 2" xfId="45630" xr:uid="{00000000-0005-0000-0000-0000B1B00000}"/>
    <cellStyle name="Heading 2 2 4 4 6" xfId="45631" xr:uid="{00000000-0005-0000-0000-0000B2B00000}"/>
    <cellStyle name="Heading 2 2 4 4 7" xfId="45632" xr:uid="{00000000-0005-0000-0000-0000B3B00000}"/>
    <cellStyle name="Heading 2 2 4 4 8" xfId="45633" xr:uid="{00000000-0005-0000-0000-0000B4B00000}"/>
    <cellStyle name="Heading 2 2 4 4 9" xfId="45634" xr:uid="{00000000-0005-0000-0000-0000B5B00000}"/>
    <cellStyle name="Heading 2 2 4 5" xfId="45635" xr:uid="{00000000-0005-0000-0000-0000B6B00000}"/>
    <cellStyle name="Heading 2 2 4 5 2" xfId="45636" xr:uid="{00000000-0005-0000-0000-0000B7B00000}"/>
    <cellStyle name="Heading 2 2 4 5 2 2" xfId="45637" xr:uid="{00000000-0005-0000-0000-0000B8B00000}"/>
    <cellStyle name="Heading 2 2 4 5 2 2 2" xfId="45638" xr:uid="{00000000-0005-0000-0000-0000B9B00000}"/>
    <cellStyle name="Heading 2 2 4 5 2 2 2 2" xfId="45639" xr:uid="{00000000-0005-0000-0000-0000BAB00000}"/>
    <cellStyle name="Heading 2 2 4 5 2 2 2 2 2" xfId="45640" xr:uid="{00000000-0005-0000-0000-0000BBB00000}"/>
    <cellStyle name="Heading 2 2 4 5 2 2 2 2 3" xfId="45641" xr:uid="{00000000-0005-0000-0000-0000BCB00000}"/>
    <cellStyle name="Heading 2 2 4 5 2 2 2 2 3 2" xfId="45642" xr:uid="{00000000-0005-0000-0000-0000BDB00000}"/>
    <cellStyle name="Heading 2 2 4 5 2 2 2 2 4" xfId="45643" xr:uid="{00000000-0005-0000-0000-0000BEB00000}"/>
    <cellStyle name="Heading 2 2 4 5 2 2 2 3" xfId="45644" xr:uid="{00000000-0005-0000-0000-0000BFB00000}"/>
    <cellStyle name="Heading 2 2 4 5 2 2 2 3 2" xfId="45645" xr:uid="{00000000-0005-0000-0000-0000C0B00000}"/>
    <cellStyle name="Heading 2 2 4 5 2 2 2 3 2 2" xfId="45646" xr:uid="{00000000-0005-0000-0000-0000C1B00000}"/>
    <cellStyle name="Heading 2 2 4 5 2 2 2 4" xfId="45647" xr:uid="{00000000-0005-0000-0000-0000C2B00000}"/>
    <cellStyle name="Heading 2 2 4 5 2 2 2 5" xfId="45648" xr:uid="{00000000-0005-0000-0000-0000C3B00000}"/>
    <cellStyle name="Heading 2 2 4 5 2 2 2 6" xfId="45649" xr:uid="{00000000-0005-0000-0000-0000C4B00000}"/>
    <cellStyle name="Heading 2 2 4 5 2 2 2 7" xfId="45650" xr:uid="{00000000-0005-0000-0000-0000C5B00000}"/>
    <cellStyle name="Heading 2 2 4 5 2 2 3" xfId="45651" xr:uid="{00000000-0005-0000-0000-0000C6B00000}"/>
    <cellStyle name="Heading 2 2 4 5 2 2 3 2" xfId="45652" xr:uid="{00000000-0005-0000-0000-0000C7B00000}"/>
    <cellStyle name="Heading 2 2 4 5 2 2 3 3" xfId="45653" xr:uid="{00000000-0005-0000-0000-0000C8B00000}"/>
    <cellStyle name="Heading 2 2 4 5 2 2 3 3 2" xfId="45654" xr:uid="{00000000-0005-0000-0000-0000C9B00000}"/>
    <cellStyle name="Heading 2 2 4 5 2 2 3 4" xfId="45655" xr:uid="{00000000-0005-0000-0000-0000CAB00000}"/>
    <cellStyle name="Heading 2 2 4 5 2 2 4" xfId="45656" xr:uid="{00000000-0005-0000-0000-0000CBB00000}"/>
    <cellStyle name="Heading 2 2 4 5 2 2 4 2" xfId="45657" xr:uid="{00000000-0005-0000-0000-0000CCB00000}"/>
    <cellStyle name="Heading 2 2 4 5 2 2 4 2 2" xfId="45658" xr:uid="{00000000-0005-0000-0000-0000CDB00000}"/>
    <cellStyle name="Heading 2 2 4 5 2 2 5" xfId="45659" xr:uid="{00000000-0005-0000-0000-0000CEB00000}"/>
    <cellStyle name="Heading 2 2 4 5 2 2 6" xfId="45660" xr:uid="{00000000-0005-0000-0000-0000CFB00000}"/>
    <cellStyle name="Heading 2 2 4 5 2 2 7" xfId="45661" xr:uid="{00000000-0005-0000-0000-0000D0B00000}"/>
    <cellStyle name="Heading 2 2 4 5 2 2 8" xfId="45662" xr:uid="{00000000-0005-0000-0000-0000D1B00000}"/>
    <cellStyle name="Heading 2 2 4 5 2 3" xfId="45663" xr:uid="{00000000-0005-0000-0000-0000D2B00000}"/>
    <cellStyle name="Heading 2 2 4 5 2 3 2" xfId="45664" xr:uid="{00000000-0005-0000-0000-0000D3B00000}"/>
    <cellStyle name="Heading 2 2 4 5 2 3 2 2" xfId="45665" xr:uid="{00000000-0005-0000-0000-0000D4B00000}"/>
    <cellStyle name="Heading 2 2 4 5 2 3 2 3" xfId="45666" xr:uid="{00000000-0005-0000-0000-0000D5B00000}"/>
    <cellStyle name="Heading 2 2 4 5 2 3 2 3 2" xfId="45667" xr:uid="{00000000-0005-0000-0000-0000D6B00000}"/>
    <cellStyle name="Heading 2 2 4 5 2 3 2 4" xfId="45668" xr:uid="{00000000-0005-0000-0000-0000D7B00000}"/>
    <cellStyle name="Heading 2 2 4 5 2 3 3" xfId="45669" xr:uid="{00000000-0005-0000-0000-0000D8B00000}"/>
    <cellStyle name="Heading 2 2 4 5 2 3 3 2" xfId="45670" xr:uid="{00000000-0005-0000-0000-0000D9B00000}"/>
    <cellStyle name="Heading 2 2 4 5 2 3 3 2 2" xfId="45671" xr:uid="{00000000-0005-0000-0000-0000DAB00000}"/>
    <cellStyle name="Heading 2 2 4 5 2 3 4" xfId="45672" xr:uid="{00000000-0005-0000-0000-0000DBB00000}"/>
    <cellStyle name="Heading 2 2 4 5 2 3 5" xfId="45673" xr:uid="{00000000-0005-0000-0000-0000DCB00000}"/>
    <cellStyle name="Heading 2 2 4 5 2 3 6" xfId="45674" xr:uid="{00000000-0005-0000-0000-0000DDB00000}"/>
    <cellStyle name="Heading 2 2 4 5 2 3 7" xfId="45675" xr:uid="{00000000-0005-0000-0000-0000DEB00000}"/>
    <cellStyle name="Heading 2 2 4 5 2 4" xfId="45676" xr:uid="{00000000-0005-0000-0000-0000DFB00000}"/>
    <cellStyle name="Heading 2 2 4 5 2 4 2" xfId="45677" xr:uid="{00000000-0005-0000-0000-0000E0B00000}"/>
    <cellStyle name="Heading 2 2 4 5 2 4 3" xfId="45678" xr:uid="{00000000-0005-0000-0000-0000E1B00000}"/>
    <cellStyle name="Heading 2 2 4 5 2 4 3 2" xfId="45679" xr:uid="{00000000-0005-0000-0000-0000E2B00000}"/>
    <cellStyle name="Heading 2 2 4 5 2 5" xfId="45680" xr:uid="{00000000-0005-0000-0000-0000E3B00000}"/>
    <cellStyle name="Heading 2 2 4 5 3" xfId="45681" xr:uid="{00000000-0005-0000-0000-0000E4B00000}"/>
    <cellStyle name="Heading 2 2 4 5 3 2" xfId="45682" xr:uid="{00000000-0005-0000-0000-0000E5B00000}"/>
    <cellStyle name="Heading 2 2 4 5 3 2 2" xfId="45683" xr:uid="{00000000-0005-0000-0000-0000E6B00000}"/>
    <cellStyle name="Heading 2 2 4 5 3 2 2 2" xfId="45684" xr:uid="{00000000-0005-0000-0000-0000E7B00000}"/>
    <cellStyle name="Heading 2 2 4 5 3 2 2 3" xfId="45685" xr:uid="{00000000-0005-0000-0000-0000E8B00000}"/>
    <cellStyle name="Heading 2 2 4 5 3 2 2 3 2" xfId="45686" xr:uid="{00000000-0005-0000-0000-0000E9B00000}"/>
    <cellStyle name="Heading 2 2 4 5 3 2 2 4" xfId="45687" xr:uid="{00000000-0005-0000-0000-0000EAB00000}"/>
    <cellStyle name="Heading 2 2 4 5 3 2 3" xfId="45688" xr:uid="{00000000-0005-0000-0000-0000EBB00000}"/>
    <cellStyle name="Heading 2 2 4 5 3 2 3 2" xfId="45689" xr:uid="{00000000-0005-0000-0000-0000ECB00000}"/>
    <cellStyle name="Heading 2 2 4 5 3 2 3 2 2" xfId="45690" xr:uid="{00000000-0005-0000-0000-0000EDB00000}"/>
    <cellStyle name="Heading 2 2 4 5 3 2 4" xfId="45691" xr:uid="{00000000-0005-0000-0000-0000EEB00000}"/>
    <cellStyle name="Heading 2 2 4 5 3 2 5" xfId="45692" xr:uid="{00000000-0005-0000-0000-0000EFB00000}"/>
    <cellStyle name="Heading 2 2 4 5 3 2 6" xfId="45693" xr:uid="{00000000-0005-0000-0000-0000F0B00000}"/>
    <cellStyle name="Heading 2 2 4 5 3 2 7" xfId="45694" xr:uid="{00000000-0005-0000-0000-0000F1B00000}"/>
    <cellStyle name="Heading 2 2 4 5 3 3" xfId="45695" xr:uid="{00000000-0005-0000-0000-0000F2B00000}"/>
    <cellStyle name="Heading 2 2 4 5 3 3 2" xfId="45696" xr:uid="{00000000-0005-0000-0000-0000F3B00000}"/>
    <cellStyle name="Heading 2 2 4 5 3 3 3" xfId="45697" xr:uid="{00000000-0005-0000-0000-0000F4B00000}"/>
    <cellStyle name="Heading 2 2 4 5 3 3 3 2" xfId="45698" xr:uid="{00000000-0005-0000-0000-0000F5B00000}"/>
    <cellStyle name="Heading 2 2 4 5 3 3 4" xfId="45699" xr:uid="{00000000-0005-0000-0000-0000F6B00000}"/>
    <cellStyle name="Heading 2 2 4 5 3 4" xfId="45700" xr:uid="{00000000-0005-0000-0000-0000F7B00000}"/>
    <cellStyle name="Heading 2 2 4 5 3 4 2" xfId="45701" xr:uid="{00000000-0005-0000-0000-0000F8B00000}"/>
    <cellStyle name="Heading 2 2 4 5 3 4 2 2" xfId="45702" xr:uid="{00000000-0005-0000-0000-0000F9B00000}"/>
    <cellStyle name="Heading 2 2 4 5 3 5" xfId="45703" xr:uid="{00000000-0005-0000-0000-0000FAB00000}"/>
    <cellStyle name="Heading 2 2 4 5 3 6" xfId="45704" xr:uid="{00000000-0005-0000-0000-0000FBB00000}"/>
    <cellStyle name="Heading 2 2 4 5 3 7" xfId="45705" xr:uid="{00000000-0005-0000-0000-0000FCB00000}"/>
    <cellStyle name="Heading 2 2 4 5 3 8" xfId="45706" xr:uid="{00000000-0005-0000-0000-0000FDB00000}"/>
    <cellStyle name="Heading 2 2 4 5 4" xfId="45707" xr:uid="{00000000-0005-0000-0000-0000FEB00000}"/>
    <cellStyle name="Heading 2 2 4 5 4 2" xfId="45708" xr:uid="{00000000-0005-0000-0000-0000FFB00000}"/>
    <cellStyle name="Heading 2 2 4 5 4 2 2" xfId="45709" xr:uid="{00000000-0005-0000-0000-000000B10000}"/>
    <cellStyle name="Heading 2 2 4 5 4 2 3" xfId="45710" xr:uid="{00000000-0005-0000-0000-000001B10000}"/>
    <cellStyle name="Heading 2 2 4 5 4 2 3 2" xfId="45711" xr:uid="{00000000-0005-0000-0000-000002B10000}"/>
    <cellStyle name="Heading 2 2 4 5 4 2 4" xfId="45712" xr:uid="{00000000-0005-0000-0000-000003B10000}"/>
    <cellStyle name="Heading 2 2 4 5 4 3" xfId="45713" xr:uid="{00000000-0005-0000-0000-000004B10000}"/>
    <cellStyle name="Heading 2 2 4 5 4 3 2" xfId="45714" xr:uid="{00000000-0005-0000-0000-000005B10000}"/>
    <cellStyle name="Heading 2 2 4 5 4 3 2 2" xfId="45715" xr:uid="{00000000-0005-0000-0000-000006B10000}"/>
    <cellStyle name="Heading 2 2 4 5 4 4" xfId="45716" xr:uid="{00000000-0005-0000-0000-000007B10000}"/>
    <cellStyle name="Heading 2 2 4 5 4 5" xfId="45717" xr:uid="{00000000-0005-0000-0000-000008B10000}"/>
    <cellStyle name="Heading 2 2 4 5 4 6" xfId="45718" xr:uid="{00000000-0005-0000-0000-000009B10000}"/>
    <cellStyle name="Heading 2 2 4 5 4 7" xfId="45719" xr:uid="{00000000-0005-0000-0000-00000AB10000}"/>
    <cellStyle name="Heading 2 2 4 5 5" xfId="45720" xr:uid="{00000000-0005-0000-0000-00000BB10000}"/>
    <cellStyle name="Heading 2 2 4 5 5 2" xfId="45721" xr:uid="{00000000-0005-0000-0000-00000CB10000}"/>
    <cellStyle name="Heading 2 2 4 5 5 3" xfId="45722" xr:uid="{00000000-0005-0000-0000-00000DB10000}"/>
    <cellStyle name="Heading 2 2 4 5 5 3 2" xfId="45723" xr:uid="{00000000-0005-0000-0000-00000EB10000}"/>
    <cellStyle name="Heading 2 2 4 5 6" xfId="45724" xr:uid="{00000000-0005-0000-0000-00000FB10000}"/>
    <cellStyle name="Heading 2 2 4 5 7" xfId="45725" xr:uid="{00000000-0005-0000-0000-000010B10000}"/>
    <cellStyle name="Heading 2 2 4 5 8" xfId="45726" xr:uid="{00000000-0005-0000-0000-000011B10000}"/>
    <cellStyle name="Heading 2 2 4 5 9" xfId="45727" xr:uid="{00000000-0005-0000-0000-000012B10000}"/>
    <cellStyle name="Heading 2 2 4 6" xfId="45728" xr:uid="{00000000-0005-0000-0000-000013B10000}"/>
    <cellStyle name="Heading 2 2 4 6 2" xfId="45729" xr:uid="{00000000-0005-0000-0000-000014B10000}"/>
    <cellStyle name="Heading 2 2 4 6 2 2" xfId="45730" xr:uid="{00000000-0005-0000-0000-000015B10000}"/>
    <cellStyle name="Heading 2 2 4 6 2 2 2" xfId="45731" xr:uid="{00000000-0005-0000-0000-000016B10000}"/>
    <cellStyle name="Heading 2 2 4 6 2 2 3" xfId="45732" xr:uid="{00000000-0005-0000-0000-000017B10000}"/>
    <cellStyle name="Heading 2 2 4 6 2 2 3 2" xfId="45733" xr:uid="{00000000-0005-0000-0000-000018B10000}"/>
    <cellStyle name="Heading 2 2 4 6 2 2 4" xfId="45734" xr:uid="{00000000-0005-0000-0000-000019B10000}"/>
    <cellStyle name="Heading 2 2 4 6 2 3" xfId="45735" xr:uid="{00000000-0005-0000-0000-00001AB10000}"/>
    <cellStyle name="Heading 2 2 4 6 2 3 2" xfId="45736" xr:uid="{00000000-0005-0000-0000-00001BB10000}"/>
    <cellStyle name="Heading 2 2 4 6 2 3 2 2" xfId="45737" xr:uid="{00000000-0005-0000-0000-00001CB10000}"/>
    <cellStyle name="Heading 2 2 4 6 2 4" xfId="45738" xr:uid="{00000000-0005-0000-0000-00001DB10000}"/>
    <cellStyle name="Heading 2 2 4 6 2 5" xfId="45739" xr:uid="{00000000-0005-0000-0000-00001EB10000}"/>
    <cellStyle name="Heading 2 2 4 6 2 6" xfId="45740" xr:uid="{00000000-0005-0000-0000-00001FB10000}"/>
    <cellStyle name="Heading 2 2 4 6 2 7" xfId="45741" xr:uid="{00000000-0005-0000-0000-000020B10000}"/>
    <cellStyle name="Heading 2 2 4 6 3" xfId="45742" xr:uid="{00000000-0005-0000-0000-000021B10000}"/>
    <cellStyle name="Heading 2 2 4 6 3 2" xfId="45743" xr:uid="{00000000-0005-0000-0000-000022B10000}"/>
    <cellStyle name="Heading 2 2 4 6 3 3" xfId="45744" xr:uid="{00000000-0005-0000-0000-000023B10000}"/>
    <cellStyle name="Heading 2 2 4 6 3 3 2" xfId="45745" xr:uid="{00000000-0005-0000-0000-000024B10000}"/>
    <cellStyle name="Heading 2 2 4 6 3 4" xfId="45746" xr:uid="{00000000-0005-0000-0000-000025B10000}"/>
    <cellStyle name="Heading 2 2 4 6 4" xfId="45747" xr:uid="{00000000-0005-0000-0000-000026B10000}"/>
    <cellStyle name="Heading 2 2 4 6 4 2" xfId="45748" xr:uid="{00000000-0005-0000-0000-000027B10000}"/>
    <cellStyle name="Heading 2 2 4 6 4 2 2" xfId="45749" xr:uid="{00000000-0005-0000-0000-000028B10000}"/>
    <cellStyle name="Heading 2 2 4 6 5" xfId="45750" xr:uid="{00000000-0005-0000-0000-000029B10000}"/>
    <cellStyle name="Heading 2 2 4 6 6" xfId="45751" xr:uid="{00000000-0005-0000-0000-00002AB10000}"/>
    <cellStyle name="Heading 2 2 4 6 7" xfId="45752" xr:uid="{00000000-0005-0000-0000-00002BB10000}"/>
    <cellStyle name="Heading 2 2 4 6 8" xfId="45753" xr:uid="{00000000-0005-0000-0000-00002CB10000}"/>
    <cellStyle name="Heading 2 2 4 7" xfId="45754" xr:uid="{00000000-0005-0000-0000-00002DB10000}"/>
    <cellStyle name="Heading 2 2 4 7 2" xfId="45755" xr:uid="{00000000-0005-0000-0000-00002EB10000}"/>
    <cellStyle name="Heading 2 2 4 7 2 2" xfId="45756" xr:uid="{00000000-0005-0000-0000-00002FB10000}"/>
    <cellStyle name="Heading 2 2 4 7 2 3" xfId="45757" xr:uid="{00000000-0005-0000-0000-000030B10000}"/>
    <cellStyle name="Heading 2 2 4 7 2 3 2" xfId="45758" xr:uid="{00000000-0005-0000-0000-000031B10000}"/>
    <cellStyle name="Heading 2 2 4 7 2 4" xfId="45759" xr:uid="{00000000-0005-0000-0000-000032B10000}"/>
    <cellStyle name="Heading 2 2 4 7 3" xfId="45760" xr:uid="{00000000-0005-0000-0000-000033B10000}"/>
    <cellStyle name="Heading 2 2 4 7 3 2" xfId="45761" xr:uid="{00000000-0005-0000-0000-000034B10000}"/>
    <cellStyle name="Heading 2 2 4 7 3 2 2" xfId="45762" xr:uid="{00000000-0005-0000-0000-000035B10000}"/>
    <cellStyle name="Heading 2 2 4 7 4" xfId="45763" xr:uid="{00000000-0005-0000-0000-000036B10000}"/>
    <cellStyle name="Heading 2 2 4 7 5" xfId="45764" xr:uid="{00000000-0005-0000-0000-000037B10000}"/>
    <cellStyle name="Heading 2 2 4 7 6" xfId="45765" xr:uid="{00000000-0005-0000-0000-000038B10000}"/>
    <cellStyle name="Heading 2 2 4 7 7" xfId="45766" xr:uid="{00000000-0005-0000-0000-000039B10000}"/>
    <cellStyle name="Heading 2 2 4 8" xfId="45767" xr:uid="{00000000-0005-0000-0000-00003AB10000}"/>
    <cellStyle name="Heading 2 2 4 8 2" xfId="45768" xr:uid="{00000000-0005-0000-0000-00003BB10000}"/>
    <cellStyle name="Heading 2 2 4 8 3" xfId="45769" xr:uid="{00000000-0005-0000-0000-00003CB10000}"/>
    <cellStyle name="Heading 2 2 4 8 3 2" xfId="45770" xr:uid="{00000000-0005-0000-0000-00003DB10000}"/>
    <cellStyle name="Heading 2 2 4 9" xfId="45771" xr:uid="{00000000-0005-0000-0000-00003EB10000}"/>
    <cellStyle name="Heading 2 2 5" xfId="231" xr:uid="{00000000-0005-0000-0000-00003FB10000}"/>
    <cellStyle name="Heading 2 2 5 10" xfId="45772" xr:uid="{00000000-0005-0000-0000-000040B10000}"/>
    <cellStyle name="Heading 2 2 5 11" xfId="45773" xr:uid="{00000000-0005-0000-0000-000041B10000}"/>
    <cellStyle name="Heading 2 2 5 2" xfId="45774" xr:uid="{00000000-0005-0000-0000-000042B10000}"/>
    <cellStyle name="Heading 2 2 5 2 2" xfId="45775" xr:uid="{00000000-0005-0000-0000-000043B10000}"/>
    <cellStyle name="Heading 2 2 5 2 2 2" xfId="45776" xr:uid="{00000000-0005-0000-0000-000044B10000}"/>
    <cellStyle name="Heading 2 2 5 2 2 2 2" xfId="45777" xr:uid="{00000000-0005-0000-0000-000045B10000}"/>
    <cellStyle name="Heading 2 2 5 2 2 2 2 2" xfId="45778" xr:uid="{00000000-0005-0000-0000-000046B10000}"/>
    <cellStyle name="Heading 2 2 5 2 2 2 2 2 2" xfId="45779" xr:uid="{00000000-0005-0000-0000-000047B10000}"/>
    <cellStyle name="Heading 2 2 5 2 2 2 2 2 3" xfId="45780" xr:uid="{00000000-0005-0000-0000-000048B10000}"/>
    <cellStyle name="Heading 2 2 5 2 2 2 2 2 3 2" xfId="45781" xr:uid="{00000000-0005-0000-0000-000049B10000}"/>
    <cellStyle name="Heading 2 2 5 2 2 2 2 2 4" xfId="45782" xr:uid="{00000000-0005-0000-0000-00004AB10000}"/>
    <cellStyle name="Heading 2 2 5 2 2 2 2 3" xfId="45783" xr:uid="{00000000-0005-0000-0000-00004BB10000}"/>
    <cellStyle name="Heading 2 2 5 2 2 2 2 3 2" xfId="45784" xr:uid="{00000000-0005-0000-0000-00004CB10000}"/>
    <cellStyle name="Heading 2 2 5 2 2 2 2 3 2 2" xfId="45785" xr:uid="{00000000-0005-0000-0000-00004DB10000}"/>
    <cellStyle name="Heading 2 2 5 2 2 2 2 4" xfId="45786" xr:uid="{00000000-0005-0000-0000-00004EB10000}"/>
    <cellStyle name="Heading 2 2 5 2 2 2 2 5" xfId="45787" xr:uid="{00000000-0005-0000-0000-00004FB10000}"/>
    <cellStyle name="Heading 2 2 5 2 2 2 2 6" xfId="45788" xr:uid="{00000000-0005-0000-0000-000050B10000}"/>
    <cellStyle name="Heading 2 2 5 2 2 2 2 7" xfId="45789" xr:uid="{00000000-0005-0000-0000-000051B10000}"/>
    <cellStyle name="Heading 2 2 5 2 2 2 3" xfId="45790" xr:uid="{00000000-0005-0000-0000-000052B10000}"/>
    <cellStyle name="Heading 2 2 5 2 2 2 3 2" xfId="45791" xr:uid="{00000000-0005-0000-0000-000053B10000}"/>
    <cellStyle name="Heading 2 2 5 2 2 2 3 3" xfId="45792" xr:uid="{00000000-0005-0000-0000-000054B10000}"/>
    <cellStyle name="Heading 2 2 5 2 2 2 3 3 2" xfId="45793" xr:uid="{00000000-0005-0000-0000-000055B10000}"/>
    <cellStyle name="Heading 2 2 5 2 2 2 3 4" xfId="45794" xr:uid="{00000000-0005-0000-0000-000056B10000}"/>
    <cellStyle name="Heading 2 2 5 2 2 2 4" xfId="45795" xr:uid="{00000000-0005-0000-0000-000057B10000}"/>
    <cellStyle name="Heading 2 2 5 2 2 2 4 2" xfId="45796" xr:uid="{00000000-0005-0000-0000-000058B10000}"/>
    <cellStyle name="Heading 2 2 5 2 2 2 4 2 2" xfId="45797" xr:uid="{00000000-0005-0000-0000-000059B10000}"/>
    <cellStyle name="Heading 2 2 5 2 2 2 5" xfId="45798" xr:uid="{00000000-0005-0000-0000-00005AB10000}"/>
    <cellStyle name="Heading 2 2 5 2 2 2 6" xfId="45799" xr:uid="{00000000-0005-0000-0000-00005BB10000}"/>
    <cellStyle name="Heading 2 2 5 2 2 2 7" xfId="45800" xr:uid="{00000000-0005-0000-0000-00005CB10000}"/>
    <cellStyle name="Heading 2 2 5 2 2 2 8" xfId="45801" xr:uid="{00000000-0005-0000-0000-00005DB10000}"/>
    <cellStyle name="Heading 2 2 5 2 2 3" xfId="45802" xr:uid="{00000000-0005-0000-0000-00005EB10000}"/>
    <cellStyle name="Heading 2 2 5 2 2 3 2" xfId="45803" xr:uid="{00000000-0005-0000-0000-00005FB10000}"/>
    <cellStyle name="Heading 2 2 5 2 2 3 2 2" xfId="45804" xr:uid="{00000000-0005-0000-0000-000060B10000}"/>
    <cellStyle name="Heading 2 2 5 2 2 3 2 3" xfId="45805" xr:uid="{00000000-0005-0000-0000-000061B10000}"/>
    <cellStyle name="Heading 2 2 5 2 2 3 2 3 2" xfId="45806" xr:uid="{00000000-0005-0000-0000-000062B10000}"/>
    <cellStyle name="Heading 2 2 5 2 2 3 2 4" xfId="45807" xr:uid="{00000000-0005-0000-0000-000063B10000}"/>
    <cellStyle name="Heading 2 2 5 2 2 3 3" xfId="45808" xr:uid="{00000000-0005-0000-0000-000064B10000}"/>
    <cellStyle name="Heading 2 2 5 2 2 3 3 2" xfId="45809" xr:uid="{00000000-0005-0000-0000-000065B10000}"/>
    <cellStyle name="Heading 2 2 5 2 2 3 3 2 2" xfId="45810" xr:uid="{00000000-0005-0000-0000-000066B10000}"/>
    <cellStyle name="Heading 2 2 5 2 2 3 4" xfId="45811" xr:uid="{00000000-0005-0000-0000-000067B10000}"/>
    <cellStyle name="Heading 2 2 5 2 2 3 5" xfId="45812" xr:uid="{00000000-0005-0000-0000-000068B10000}"/>
    <cellStyle name="Heading 2 2 5 2 2 3 6" xfId="45813" xr:uid="{00000000-0005-0000-0000-000069B10000}"/>
    <cellStyle name="Heading 2 2 5 2 2 3 7" xfId="45814" xr:uid="{00000000-0005-0000-0000-00006AB10000}"/>
    <cellStyle name="Heading 2 2 5 2 2 4" xfId="45815" xr:uid="{00000000-0005-0000-0000-00006BB10000}"/>
    <cellStyle name="Heading 2 2 5 2 2 4 2" xfId="45816" xr:uid="{00000000-0005-0000-0000-00006CB10000}"/>
    <cellStyle name="Heading 2 2 5 2 2 4 3" xfId="45817" xr:uid="{00000000-0005-0000-0000-00006DB10000}"/>
    <cellStyle name="Heading 2 2 5 2 2 4 3 2" xfId="45818" xr:uid="{00000000-0005-0000-0000-00006EB10000}"/>
    <cellStyle name="Heading 2 2 5 2 2 5" xfId="45819" xr:uid="{00000000-0005-0000-0000-00006FB10000}"/>
    <cellStyle name="Heading 2 2 5 2 3" xfId="45820" xr:uid="{00000000-0005-0000-0000-000070B10000}"/>
    <cellStyle name="Heading 2 2 5 2 3 2" xfId="45821" xr:uid="{00000000-0005-0000-0000-000071B10000}"/>
    <cellStyle name="Heading 2 2 5 2 3 2 2" xfId="45822" xr:uid="{00000000-0005-0000-0000-000072B10000}"/>
    <cellStyle name="Heading 2 2 5 2 3 2 2 2" xfId="45823" xr:uid="{00000000-0005-0000-0000-000073B10000}"/>
    <cellStyle name="Heading 2 2 5 2 3 2 2 3" xfId="45824" xr:uid="{00000000-0005-0000-0000-000074B10000}"/>
    <cellStyle name="Heading 2 2 5 2 3 2 2 3 2" xfId="45825" xr:uid="{00000000-0005-0000-0000-000075B10000}"/>
    <cellStyle name="Heading 2 2 5 2 3 2 2 4" xfId="45826" xr:uid="{00000000-0005-0000-0000-000076B10000}"/>
    <cellStyle name="Heading 2 2 5 2 3 2 3" xfId="45827" xr:uid="{00000000-0005-0000-0000-000077B10000}"/>
    <cellStyle name="Heading 2 2 5 2 3 2 3 2" xfId="45828" xr:uid="{00000000-0005-0000-0000-000078B10000}"/>
    <cellStyle name="Heading 2 2 5 2 3 2 3 2 2" xfId="45829" xr:uid="{00000000-0005-0000-0000-000079B10000}"/>
    <cellStyle name="Heading 2 2 5 2 3 2 4" xfId="45830" xr:uid="{00000000-0005-0000-0000-00007AB10000}"/>
    <cellStyle name="Heading 2 2 5 2 3 2 5" xfId="45831" xr:uid="{00000000-0005-0000-0000-00007BB10000}"/>
    <cellStyle name="Heading 2 2 5 2 3 2 6" xfId="45832" xr:uid="{00000000-0005-0000-0000-00007CB10000}"/>
    <cellStyle name="Heading 2 2 5 2 3 2 7" xfId="45833" xr:uid="{00000000-0005-0000-0000-00007DB10000}"/>
    <cellStyle name="Heading 2 2 5 2 3 3" xfId="45834" xr:uid="{00000000-0005-0000-0000-00007EB10000}"/>
    <cellStyle name="Heading 2 2 5 2 3 3 2" xfId="45835" xr:uid="{00000000-0005-0000-0000-00007FB10000}"/>
    <cellStyle name="Heading 2 2 5 2 3 3 3" xfId="45836" xr:uid="{00000000-0005-0000-0000-000080B10000}"/>
    <cellStyle name="Heading 2 2 5 2 3 3 3 2" xfId="45837" xr:uid="{00000000-0005-0000-0000-000081B10000}"/>
    <cellStyle name="Heading 2 2 5 2 3 3 4" xfId="45838" xr:uid="{00000000-0005-0000-0000-000082B10000}"/>
    <cellStyle name="Heading 2 2 5 2 3 4" xfId="45839" xr:uid="{00000000-0005-0000-0000-000083B10000}"/>
    <cellStyle name="Heading 2 2 5 2 3 4 2" xfId="45840" xr:uid="{00000000-0005-0000-0000-000084B10000}"/>
    <cellStyle name="Heading 2 2 5 2 3 4 2 2" xfId="45841" xr:uid="{00000000-0005-0000-0000-000085B10000}"/>
    <cellStyle name="Heading 2 2 5 2 3 5" xfId="45842" xr:uid="{00000000-0005-0000-0000-000086B10000}"/>
    <cellStyle name="Heading 2 2 5 2 3 6" xfId="45843" xr:uid="{00000000-0005-0000-0000-000087B10000}"/>
    <cellStyle name="Heading 2 2 5 2 3 7" xfId="45844" xr:uid="{00000000-0005-0000-0000-000088B10000}"/>
    <cellStyle name="Heading 2 2 5 2 3 8" xfId="45845" xr:uid="{00000000-0005-0000-0000-000089B10000}"/>
    <cellStyle name="Heading 2 2 5 2 4" xfId="45846" xr:uid="{00000000-0005-0000-0000-00008AB10000}"/>
    <cellStyle name="Heading 2 2 5 2 4 2" xfId="45847" xr:uid="{00000000-0005-0000-0000-00008BB10000}"/>
    <cellStyle name="Heading 2 2 5 2 4 2 2" xfId="45848" xr:uid="{00000000-0005-0000-0000-00008CB10000}"/>
    <cellStyle name="Heading 2 2 5 2 4 2 3" xfId="45849" xr:uid="{00000000-0005-0000-0000-00008DB10000}"/>
    <cellStyle name="Heading 2 2 5 2 4 2 3 2" xfId="45850" xr:uid="{00000000-0005-0000-0000-00008EB10000}"/>
    <cellStyle name="Heading 2 2 5 2 4 2 4" xfId="45851" xr:uid="{00000000-0005-0000-0000-00008FB10000}"/>
    <cellStyle name="Heading 2 2 5 2 4 3" xfId="45852" xr:uid="{00000000-0005-0000-0000-000090B10000}"/>
    <cellStyle name="Heading 2 2 5 2 4 3 2" xfId="45853" xr:uid="{00000000-0005-0000-0000-000091B10000}"/>
    <cellStyle name="Heading 2 2 5 2 4 3 2 2" xfId="45854" xr:uid="{00000000-0005-0000-0000-000092B10000}"/>
    <cellStyle name="Heading 2 2 5 2 4 4" xfId="45855" xr:uid="{00000000-0005-0000-0000-000093B10000}"/>
    <cellStyle name="Heading 2 2 5 2 4 5" xfId="45856" xr:uid="{00000000-0005-0000-0000-000094B10000}"/>
    <cellStyle name="Heading 2 2 5 2 4 6" xfId="45857" xr:uid="{00000000-0005-0000-0000-000095B10000}"/>
    <cellStyle name="Heading 2 2 5 2 4 7" xfId="45858" xr:uid="{00000000-0005-0000-0000-000096B10000}"/>
    <cellStyle name="Heading 2 2 5 2 5" xfId="45859" xr:uid="{00000000-0005-0000-0000-000097B10000}"/>
    <cellStyle name="Heading 2 2 5 2 5 2" xfId="45860" xr:uid="{00000000-0005-0000-0000-000098B10000}"/>
    <cellStyle name="Heading 2 2 5 2 5 3" xfId="45861" xr:uid="{00000000-0005-0000-0000-000099B10000}"/>
    <cellStyle name="Heading 2 2 5 2 5 3 2" xfId="45862" xr:uid="{00000000-0005-0000-0000-00009AB10000}"/>
    <cellStyle name="Heading 2 2 5 2 6" xfId="45863" xr:uid="{00000000-0005-0000-0000-00009BB10000}"/>
    <cellStyle name="Heading 2 2 5 2 7" xfId="45864" xr:uid="{00000000-0005-0000-0000-00009CB10000}"/>
    <cellStyle name="Heading 2 2 5 2 8" xfId="45865" xr:uid="{00000000-0005-0000-0000-00009DB10000}"/>
    <cellStyle name="Heading 2 2 5 2 9" xfId="45866" xr:uid="{00000000-0005-0000-0000-00009EB10000}"/>
    <cellStyle name="Heading 2 2 5 3" xfId="45867" xr:uid="{00000000-0005-0000-0000-00009FB10000}"/>
    <cellStyle name="Heading 2 2 5 3 2" xfId="45868" xr:uid="{00000000-0005-0000-0000-0000A0B10000}"/>
    <cellStyle name="Heading 2 2 5 3 2 2" xfId="45869" xr:uid="{00000000-0005-0000-0000-0000A1B10000}"/>
    <cellStyle name="Heading 2 2 5 3 2 2 2" xfId="45870" xr:uid="{00000000-0005-0000-0000-0000A2B10000}"/>
    <cellStyle name="Heading 2 2 5 3 2 2 2 2" xfId="45871" xr:uid="{00000000-0005-0000-0000-0000A3B10000}"/>
    <cellStyle name="Heading 2 2 5 3 2 2 2 3" xfId="45872" xr:uid="{00000000-0005-0000-0000-0000A4B10000}"/>
    <cellStyle name="Heading 2 2 5 3 2 2 2 3 2" xfId="45873" xr:uid="{00000000-0005-0000-0000-0000A5B10000}"/>
    <cellStyle name="Heading 2 2 5 3 2 2 2 4" xfId="45874" xr:uid="{00000000-0005-0000-0000-0000A6B10000}"/>
    <cellStyle name="Heading 2 2 5 3 2 2 3" xfId="45875" xr:uid="{00000000-0005-0000-0000-0000A7B10000}"/>
    <cellStyle name="Heading 2 2 5 3 2 2 3 2" xfId="45876" xr:uid="{00000000-0005-0000-0000-0000A8B10000}"/>
    <cellStyle name="Heading 2 2 5 3 2 2 3 2 2" xfId="45877" xr:uid="{00000000-0005-0000-0000-0000A9B10000}"/>
    <cellStyle name="Heading 2 2 5 3 2 2 4" xfId="45878" xr:uid="{00000000-0005-0000-0000-0000AAB10000}"/>
    <cellStyle name="Heading 2 2 5 3 2 2 5" xfId="45879" xr:uid="{00000000-0005-0000-0000-0000ABB10000}"/>
    <cellStyle name="Heading 2 2 5 3 2 2 6" xfId="45880" xr:uid="{00000000-0005-0000-0000-0000ACB10000}"/>
    <cellStyle name="Heading 2 2 5 3 2 2 7" xfId="45881" xr:uid="{00000000-0005-0000-0000-0000ADB10000}"/>
    <cellStyle name="Heading 2 2 5 3 2 3" xfId="45882" xr:uid="{00000000-0005-0000-0000-0000AEB10000}"/>
    <cellStyle name="Heading 2 2 5 3 2 3 2" xfId="45883" xr:uid="{00000000-0005-0000-0000-0000AFB10000}"/>
    <cellStyle name="Heading 2 2 5 3 2 3 3" xfId="45884" xr:uid="{00000000-0005-0000-0000-0000B0B10000}"/>
    <cellStyle name="Heading 2 2 5 3 2 3 3 2" xfId="45885" xr:uid="{00000000-0005-0000-0000-0000B1B10000}"/>
    <cellStyle name="Heading 2 2 5 3 2 3 4" xfId="45886" xr:uid="{00000000-0005-0000-0000-0000B2B10000}"/>
    <cellStyle name="Heading 2 2 5 3 2 4" xfId="45887" xr:uid="{00000000-0005-0000-0000-0000B3B10000}"/>
    <cellStyle name="Heading 2 2 5 3 2 4 2" xfId="45888" xr:uid="{00000000-0005-0000-0000-0000B4B10000}"/>
    <cellStyle name="Heading 2 2 5 3 2 4 2 2" xfId="45889" xr:uid="{00000000-0005-0000-0000-0000B5B10000}"/>
    <cellStyle name="Heading 2 2 5 3 2 5" xfId="45890" xr:uid="{00000000-0005-0000-0000-0000B6B10000}"/>
    <cellStyle name="Heading 2 2 5 3 2 6" xfId="45891" xr:uid="{00000000-0005-0000-0000-0000B7B10000}"/>
    <cellStyle name="Heading 2 2 5 3 2 7" xfId="45892" xr:uid="{00000000-0005-0000-0000-0000B8B10000}"/>
    <cellStyle name="Heading 2 2 5 3 2 8" xfId="45893" xr:uid="{00000000-0005-0000-0000-0000B9B10000}"/>
    <cellStyle name="Heading 2 2 5 3 3" xfId="45894" xr:uid="{00000000-0005-0000-0000-0000BAB10000}"/>
    <cellStyle name="Heading 2 2 5 3 3 2" xfId="45895" xr:uid="{00000000-0005-0000-0000-0000BBB10000}"/>
    <cellStyle name="Heading 2 2 5 3 3 2 2" xfId="45896" xr:uid="{00000000-0005-0000-0000-0000BCB10000}"/>
    <cellStyle name="Heading 2 2 5 3 3 2 3" xfId="45897" xr:uid="{00000000-0005-0000-0000-0000BDB10000}"/>
    <cellStyle name="Heading 2 2 5 3 3 2 3 2" xfId="45898" xr:uid="{00000000-0005-0000-0000-0000BEB10000}"/>
    <cellStyle name="Heading 2 2 5 3 3 2 4" xfId="45899" xr:uid="{00000000-0005-0000-0000-0000BFB10000}"/>
    <cellStyle name="Heading 2 2 5 3 3 3" xfId="45900" xr:uid="{00000000-0005-0000-0000-0000C0B10000}"/>
    <cellStyle name="Heading 2 2 5 3 3 3 2" xfId="45901" xr:uid="{00000000-0005-0000-0000-0000C1B10000}"/>
    <cellStyle name="Heading 2 2 5 3 3 3 2 2" xfId="45902" xr:uid="{00000000-0005-0000-0000-0000C2B10000}"/>
    <cellStyle name="Heading 2 2 5 3 3 4" xfId="45903" xr:uid="{00000000-0005-0000-0000-0000C3B10000}"/>
    <cellStyle name="Heading 2 2 5 3 3 5" xfId="45904" xr:uid="{00000000-0005-0000-0000-0000C4B10000}"/>
    <cellStyle name="Heading 2 2 5 3 3 6" xfId="45905" xr:uid="{00000000-0005-0000-0000-0000C5B10000}"/>
    <cellStyle name="Heading 2 2 5 3 3 7" xfId="45906" xr:uid="{00000000-0005-0000-0000-0000C6B10000}"/>
    <cellStyle name="Heading 2 2 5 3 4" xfId="45907" xr:uid="{00000000-0005-0000-0000-0000C7B10000}"/>
    <cellStyle name="Heading 2 2 5 3 4 2" xfId="45908" xr:uid="{00000000-0005-0000-0000-0000C8B10000}"/>
    <cellStyle name="Heading 2 2 5 3 4 3" xfId="45909" xr:uid="{00000000-0005-0000-0000-0000C9B10000}"/>
    <cellStyle name="Heading 2 2 5 3 4 3 2" xfId="45910" xr:uid="{00000000-0005-0000-0000-0000CAB10000}"/>
    <cellStyle name="Heading 2 2 5 3 5" xfId="45911" xr:uid="{00000000-0005-0000-0000-0000CBB10000}"/>
    <cellStyle name="Heading 2 2 5 4" xfId="45912" xr:uid="{00000000-0005-0000-0000-0000CCB10000}"/>
    <cellStyle name="Heading 2 2 5 4 2" xfId="45913" xr:uid="{00000000-0005-0000-0000-0000CDB10000}"/>
    <cellStyle name="Heading 2 2 5 4 2 2" xfId="45914" xr:uid="{00000000-0005-0000-0000-0000CEB10000}"/>
    <cellStyle name="Heading 2 2 5 4 2 2 2" xfId="45915" xr:uid="{00000000-0005-0000-0000-0000CFB10000}"/>
    <cellStyle name="Heading 2 2 5 4 2 2 2 2" xfId="45916" xr:uid="{00000000-0005-0000-0000-0000D0B10000}"/>
    <cellStyle name="Heading 2 2 5 4 2 2 2 2 2" xfId="45917" xr:uid="{00000000-0005-0000-0000-0000D1B10000}"/>
    <cellStyle name="Heading 2 2 5 4 2 2 2 2 3" xfId="45918" xr:uid="{00000000-0005-0000-0000-0000D2B10000}"/>
    <cellStyle name="Heading 2 2 5 4 2 2 2 2 3 2" xfId="45919" xr:uid="{00000000-0005-0000-0000-0000D3B10000}"/>
    <cellStyle name="Heading 2 2 5 4 2 2 2 2 4" xfId="45920" xr:uid="{00000000-0005-0000-0000-0000D4B10000}"/>
    <cellStyle name="Heading 2 2 5 4 2 2 2 3" xfId="45921" xr:uid="{00000000-0005-0000-0000-0000D5B10000}"/>
    <cellStyle name="Heading 2 2 5 4 2 2 2 3 2" xfId="45922" xr:uid="{00000000-0005-0000-0000-0000D6B10000}"/>
    <cellStyle name="Heading 2 2 5 4 2 2 2 3 2 2" xfId="45923" xr:uid="{00000000-0005-0000-0000-0000D7B10000}"/>
    <cellStyle name="Heading 2 2 5 4 2 2 2 4" xfId="45924" xr:uid="{00000000-0005-0000-0000-0000D8B10000}"/>
    <cellStyle name="Heading 2 2 5 4 2 2 2 5" xfId="45925" xr:uid="{00000000-0005-0000-0000-0000D9B10000}"/>
    <cellStyle name="Heading 2 2 5 4 2 2 2 6" xfId="45926" xr:uid="{00000000-0005-0000-0000-0000DAB10000}"/>
    <cellStyle name="Heading 2 2 5 4 2 2 2 7" xfId="45927" xr:uid="{00000000-0005-0000-0000-0000DBB10000}"/>
    <cellStyle name="Heading 2 2 5 4 2 2 3" xfId="45928" xr:uid="{00000000-0005-0000-0000-0000DCB10000}"/>
    <cellStyle name="Heading 2 2 5 4 2 2 3 2" xfId="45929" xr:uid="{00000000-0005-0000-0000-0000DDB10000}"/>
    <cellStyle name="Heading 2 2 5 4 2 2 3 3" xfId="45930" xr:uid="{00000000-0005-0000-0000-0000DEB10000}"/>
    <cellStyle name="Heading 2 2 5 4 2 2 3 3 2" xfId="45931" xr:uid="{00000000-0005-0000-0000-0000DFB10000}"/>
    <cellStyle name="Heading 2 2 5 4 2 2 3 4" xfId="45932" xr:uid="{00000000-0005-0000-0000-0000E0B10000}"/>
    <cellStyle name="Heading 2 2 5 4 2 2 4" xfId="45933" xr:uid="{00000000-0005-0000-0000-0000E1B10000}"/>
    <cellStyle name="Heading 2 2 5 4 2 2 4 2" xfId="45934" xr:uid="{00000000-0005-0000-0000-0000E2B10000}"/>
    <cellStyle name="Heading 2 2 5 4 2 2 4 2 2" xfId="45935" xr:uid="{00000000-0005-0000-0000-0000E3B10000}"/>
    <cellStyle name="Heading 2 2 5 4 2 2 5" xfId="45936" xr:uid="{00000000-0005-0000-0000-0000E4B10000}"/>
    <cellStyle name="Heading 2 2 5 4 2 2 6" xfId="45937" xr:uid="{00000000-0005-0000-0000-0000E5B10000}"/>
    <cellStyle name="Heading 2 2 5 4 2 2 7" xfId="45938" xr:uid="{00000000-0005-0000-0000-0000E6B10000}"/>
    <cellStyle name="Heading 2 2 5 4 2 2 8" xfId="45939" xr:uid="{00000000-0005-0000-0000-0000E7B10000}"/>
    <cellStyle name="Heading 2 2 5 4 2 3" xfId="45940" xr:uid="{00000000-0005-0000-0000-0000E8B10000}"/>
    <cellStyle name="Heading 2 2 5 4 2 3 2" xfId="45941" xr:uid="{00000000-0005-0000-0000-0000E9B10000}"/>
    <cellStyle name="Heading 2 2 5 4 2 3 2 2" xfId="45942" xr:uid="{00000000-0005-0000-0000-0000EAB10000}"/>
    <cellStyle name="Heading 2 2 5 4 2 3 2 3" xfId="45943" xr:uid="{00000000-0005-0000-0000-0000EBB10000}"/>
    <cellStyle name="Heading 2 2 5 4 2 3 2 3 2" xfId="45944" xr:uid="{00000000-0005-0000-0000-0000ECB10000}"/>
    <cellStyle name="Heading 2 2 5 4 2 3 2 4" xfId="45945" xr:uid="{00000000-0005-0000-0000-0000EDB10000}"/>
    <cellStyle name="Heading 2 2 5 4 2 3 3" xfId="45946" xr:uid="{00000000-0005-0000-0000-0000EEB10000}"/>
    <cellStyle name="Heading 2 2 5 4 2 3 3 2" xfId="45947" xr:uid="{00000000-0005-0000-0000-0000EFB10000}"/>
    <cellStyle name="Heading 2 2 5 4 2 3 3 2 2" xfId="45948" xr:uid="{00000000-0005-0000-0000-0000F0B10000}"/>
    <cellStyle name="Heading 2 2 5 4 2 3 4" xfId="45949" xr:uid="{00000000-0005-0000-0000-0000F1B10000}"/>
    <cellStyle name="Heading 2 2 5 4 2 3 5" xfId="45950" xr:uid="{00000000-0005-0000-0000-0000F2B10000}"/>
    <cellStyle name="Heading 2 2 5 4 2 3 6" xfId="45951" xr:uid="{00000000-0005-0000-0000-0000F3B10000}"/>
    <cellStyle name="Heading 2 2 5 4 2 3 7" xfId="45952" xr:uid="{00000000-0005-0000-0000-0000F4B10000}"/>
    <cellStyle name="Heading 2 2 5 4 2 4" xfId="45953" xr:uid="{00000000-0005-0000-0000-0000F5B10000}"/>
    <cellStyle name="Heading 2 2 5 4 2 4 2" xfId="45954" xr:uid="{00000000-0005-0000-0000-0000F6B10000}"/>
    <cellStyle name="Heading 2 2 5 4 2 4 3" xfId="45955" xr:uid="{00000000-0005-0000-0000-0000F7B10000}"/>
    <cellStyle name="Heading 2 2 5 4 2 4 3 2" xfId="45956" xr:uid="{00000000-0005-0000-0000-0000F8B10000}"/>
    <cellStyle name="Heading 2 2 5 4 2 5" xfId="45957" xr:uid="{00000000-0005-0000-0000-0000F9B10000}"/>
    <cellStyle name="Heading 2 2 5 4 3" xfId="45958" xr:uid="{00000000-0005-0000-0000-0000FAB10000}"/>
    <cellStyle name="Heading 2 2 5 4 3 2" xfId="45959" xr:uid="{00000000-0005-0000-0000-0000FBB10000}"/>
    <cellStyle name="Heading 2 2 5 4 3 2 2" xfId="45960" xr:uid="{00000000-0005-0000-0000-0000FCB10000}"/>
    <cellStyle name="Heading 2 2 5 4 3 2 2 2" xfId="45961" xr:uid="{00000000-0005-0000-0000-0000FDB10000}"/>
    <cellStyle name="Heading 2 2 5 4 3 2 2 3" xfId="45962" xr:uid="{00000000-0005-0000-0000-0000FEB10000}"/>
    <cellStyle name="Heading 2 2 5 4 3 2 2 3 2" xfId="45963" xr:uid="{00000000-0005-0000-0000-0000FFB10000}"/>
    <cellStyle name="Heading 2 2 5 4 3 2 2 4" xfId="45964" xr:uid="{00000000-0005-0000-0000-000000B20000}"/>
    <cellStyle name="Heading 2 2 5 4 3 2 3" xfId="45965" xr:uid="{00000000-0005-0000-0000-000001B20000}"/>
    <cellStyle name="Heading 2 2 5 4 3 2 3 2" xfId="45966" xr:uid="{00000000-0005-0000-0000-000002B20000}"/>
    <cellStyle name="Heading 2 2 5 4 3 2 3 2 2" xfId="45967" xr:uid="{00000000-0005-0000-0000-000003B20000}"/>
    <cellStyle name="Heading 2 2 5 4 3 2 4" xfId="45968" xr:uid="{00000000-0005-0000-0000-000004B20000}"/>
    <cellStyle name="Heading 2 2 5 4 3 2 5" xfId="45969" xr:uid="{00000000-0005-0000-0000-000005B20000}"/>
    <cellStyle name="Heading 2 2 5 4 3 2 6" xfId="45970" xr:uid="{00000000-0005-0000-0000-000006B20000}"/>
    <cellStyle name="Heading 2 2 5 4 3 2 7" xfId="45971" xr:uid="{00000000-0005-0000-0000-000007B20000}"/>
    <cellStyle name="Heading 2 2 5 4 3 3" xfId="45972" xr:uid="{00000000-0005-0000-0000-000008B20000}"/>
    <cellStyle name="Heading 2 2 5 4 3 3 2" xfId="45973" xr:uid="{00000000-0005-0000-0000-000009B20000}"/>
    <cellStyle name="Heading 2 2 5 4 3 3 3" xfId="45974" xr:uid="{00000000-0005-0000-0000-00000AB20000}"/>
    <cellStyle name="Heading 2 2 5 4 3 3 3 2" xfId="45975" xr:uid="{00000000-0005-0000-0000-00000BB20000}"/>
    <cellStyle name="Heading 2 2 5 4 3 3 4" xfId="45976" xr:uid="{00000000-0005-0000-0000-00000CB20000}"/>
    <cellStyle name="Heading 2 2 5 4 3 4" xfId="45977" xr:uid="{00000000-0005-0000-0000-00000DB20000}"/>
    <cellStyle name="Heading 2 2 5 4 3 4 2" xfId="45978" xr:uid="{00000000-0005-0000-0000-00000EB20000}"/>
    <cellStyle name="Heading 2 2 5 4 3 4 2 2" xfId="45979" xr:uid="{00000000-0005-0000-0000-00000FB20000}"/>
    <cellStyle name="Heading 2 2 5 4 3 5" xfId="45980" xr:uid="{00000000-0005-0000-0000-000010B20000}"/>
    <cellStyle name="Heading 2 2 5 4 3 6" xfId="45981" xr:uid="{00000000-0005-0000-0000-000011B20000}"/>
    <cellStyle name="Heading 2 2 5 4 3 7" xfId="45982" xr:uid="{00000000-0005-0000-0000-000012B20000}"/>
    <cellStyle name="Heading 2 2 5 4 3 8" xfId="45983" xr:uid="{00000000-0005-0000-0000-000013B20000}"/>
    <cellStyle name="Heading 2 2 5 4 4" xfId="45984" xr:uid="{00000000-0005-0000-0000-000014B20000}"/>
    <cellStyle name="Heading 2 2 5 4 4 2" xfId="45985" xr:uid="{00000000-0005-0000-0000-000015B20000}"/>
    <cellStyle name="Heading 2 2 5 4 4 2 2" xfId="45986" xr:uid="{00000000-0005-0000-0000-000016B20000}"/>
    <cellStyle name="Heading 2 2 5 4 4 2 3" xfId="45987" xr:uid="{00000000-0005-0000-0000-000017B20000}"/>
    <cellStyle name="Heading 2 2 5 4 4 2 3 2" xfId="45988" xr:uid="{00000000-0005-0000-0000-000018B20000}"/>
    <cellStyle name="Heading 2 2 5 4 4 2 4" xfId="45989" xr:uid="{00000000-0005-0000-0000-000019B20000}"/>
    <cellStyle name="Heading 2 2 5 4 4 3" xfId="45990" xr:uid="{00000000-0005-0000-0000-00001AB20000}"/>
    <cellStyle name="Heading 2 2 5 4 4 3 2" xfId="45991" xr:uid="{00000000-0005-0000-0000-00001BB20000}"/>
    <cellStyle name="Heading 2 2 5 4 4 3 2 2" xfId="45992" xr:uid="{00000000-0005-0000-0000-00001CB20000}"/>
    <cellStyle name="Heading 2 2 5 4 4 4" xfId="45993" xr:uid="{00000000-0005-0000-0000-00001DB20000}"/>
    <cellStyle name="Heading 2 2 5 4 4 5" xfId="45994" xr:uid="{00000000-0005-0000-0000-00001EB20000}"/>
    <cellStyle name="Heading 2 2 5 4 4 6" xfId="45995" xr:uid="{00000000-0005-0000-0000-00001FB20000}"/>
    <cellStyle name="Heading 2 2 5 4 4 7" xfId="45996" xr:uid="{00000000-0005-0000-0000-000020B20000}"/>
    <cellStyle name="Heading 2 2 5 4 5" xfId="45997" xr:uid="{00000000-0005-0000-0000-000021B20000}"/>
    <cellStyle name="Heading 2 2 5 4 5 2" xfId="45998" xr:uid="{00000000-0005-0000-0000-000022B20000}"/>
    <cellStyle name="Heading 2 2 5 4 5 3" xfId="45999" xr:uid="{00000000-0005-0000-0000-000023B20000}"/>
    <cellStyle name="Heading 2 2 5 4 5 3 2" xfId="46000" xr:uid="{00000000-0005-0000-0000-000024B20000}"/>
    <cellStyle name="Heading 2 2 5 4 6" xfId="46001" xr:uid="{00000000-0005-0000-0000-000025B20000}"/>
    <cellStyle name="Heading 2 2 5 4 7" xfId="46002" xr:uid="{00000000-0005-0000-0000-000026B20000}"/>
    <cellStyle name="Heading 2 2 5 4 8" xfId="46003" xr:uid="{00000000-0005-0000-0000-000027B20000}"/>
    <cellStyle name="Heading 2 2 5 4 9" xfId="46004" xr:uid="{00000000-0005-0000-0000-000028B20000}"/>
    <cellStyle name="Heading 2 2 5 5" xfId="46005" xr:uid="{00000000-0005-0000-0000-000029B20000}"/>
    <cellStyle name="Heading 2 2 5 5 2" xfId="46006" xr:uid="{00000000-0005-0000-0000-00002AB20000}"/>
    <cellStyle name="Heading 2 2 5 5 2 2" xfId="46007" xr:uid="{00000000-0005-0000-0000-00002BB20000}"/>
    <cellStyle name="Heading 2 2 5 5 2 2 2" xfId="46008" xr:uid="{00000000-0005-0000-0000-00002CB20000}"/>
    <cellStyle name="Heading 2 2 5 5 2 2 3" xfId="46009" xr:uid="{00000000-0005-0000-0000-00002DB20000}"/>
    <cellStyle name="Heading 2 2 5 5 2 2 3 2" xfId="46010" xr:uid="{00000000-0005-0000-0000-00002EB20000}"/>
    <cellStyle name="Heading 2 2 5 5 2 2 4" xfId="46011" xr:uid="{00000000-0005-0000-0000-00002FB20000}"/>
    <cellStyle name="Heading 2 2 5 5 2 3" xfId="46012" xr:uid="{00000000-0005-0000-0000-000030B20000}"/>
    <cellStyle name="Heading 2 2 5 5 2 3 2" xfId="46013" xr:uid="{00000000-0005-0000-0000-000031B20000}"/>
    <cellStyle name="Heading 2 2 5 5 2 3 2 2" xfId="46014" xr:uid="{00000000-0005-0000-0000-000032B20000}"/>
    <cellStyle name="Heading 2 2 5 5 2 4" xfId="46015" xr:uid="{00000000-0005-0000-0000-000033B20000}"/>
    <cellStyle name="Heading 2 2 5 5 2 5" xfId="46016" xr:uid="{00000000-0005-0000-0000-000034B20000}"/>
    <cellStyle name="Heading 2 2 5 5 2 6" xfId="46017" xr:uid="{00000000-0005-0000-0000-000035B20000}"/>
    <cellStyle name="Heading 2 2 5 5 2 7" xfId="46018" xr:uid="{00000000-0005-0000-0000-000036B20000}"/>
    <cellStyle name="Heading 2 2 5 5 3" xfId="46019" xr:uid="{00000000-0005-0000-0000-000037B20000}"/>
    <cellStyle name="Heading 2 2 5 5 3 2" xfId="46020" xr:uid="{00000000-0005-0000-0000-000038B20000}"/>
    <cellStyle name="Heading 2 2 5 5 3 3" xfId="46021" xr:uid="{00000000-0005-0000-0000-000039B20000}"/>
    <cellStyle name="Heading 2 2 5 5 3 3 2" xfId="46022" xr:uid="{00000000-0005-0000-0000-00003AB20000}"/>
    <cellStyle name="Heading 2 2 5 5 3 4" xfId="46023" xr:uid="{00000000-0005-0000-0000-00003BB20000}"/>
    <cellStyle name="Heading 2 2 5 5 4" xfId="46024" xr:uid="{00000000-0005-0000-0000-00003CB20000}"/>
    <cellStyle name="Heading 2 2 5 5 4 2" xfId="46025" xr:uid="{00000000-0005-0000-0000-00003DB20000}"/>
    <cellStyle name="Heading 2 2 5 5 4 2 2" xfId="46026" xr:uid="{00000000-0005-0000-0000-00003EB20000}"/>
    <cellStyle name="Heading 2 2 5 5 5" xfId="46027" xr:uid="{00000000-0005-0000-0000-00003FB20000}"/>
    <cellStyle name="Heading 2 2 5 5 6" xfId="46028" xr:uid="{00000000-0005-0000-0000-000040B20000}"/>
    <cellStyle name="Heading 2 2 5 5 7" xfId="46029" xr:uid="{00000000-0005-0000-0000-000041B20000}"/>
    <cellStyle name="Heading 2 2 5 5 8" xfId="46030" xr:uid="{00000000-0005-0000-0000-000042B20000}"/>
    <cellStyle name="Heading 2 2 5 6" xfId="46031" xr:uid="{00000000-0005-0000-0000-000043B20000}"/>
    <cellStyle name="Heading 2 2 5 6 2" xfId="46032" xr:uid="{00000000-0005-0000-0000-000044B20000}"/>
    <cellStyle name="Heading 2 2 5 6 2 2" xfId="46033" xr:uid="{00000000-0005-0000-0000-000045B20000}"/>
    <cellStyle name="Heading 2 2 5 6 2 3" xfId="46034" xr:uid="{00000000-0005-0000-0000-000046B20000}"/>
    <cellStyle name="Heading 2 2 5 6 2 3 2" xfId="46035" xr:uid="{00000000-0005-0000-0000-000047B20000}"/>
    <cellStyle name="Heading 2 2 5 6 2 4" xfId="46036" xr:uid="{00000000-0005-0000-0000-000048B20000}"/>
    <cellStyle name="Heading 2 2 5 6 3" xfId="46037" xr:uid="{00000000-0005-0000-0000-000049B20000}"/>
    <cellStyle name="Heading 2 2 5 6 3 2" xfId="46038" xr:uid="{00000000-0005-0000-0000-00004AB20000}"/>
    <cellStyle name="Heading 2 2 5 6 3 2 2" xfId="46039" xr:uid="{00000000-0005-0000-0000-00004BB20000}"/>
    <cellStyle name="Heading 2 2 5 6 4" xfId="46040" xr:uid="{00000000-0005-0000-0000-00004CB20000}"/>
    <cellStyle name="Heading 2 2 5 6 5" xfId="46041" xr:uid="{00000000-0005-0000-0000-00004DB20000}"/>
    <cellStyle name="Heading 2 2 5 6 6" xfId="46042" xr:uid="{00000000-0005-0000-0000-00004EB20000}"/>
    <cellStyle name="Heading 2 2 5 6 7" xfId="46043" xr:uid="{00000000-0005-0000-0000-00004FB20000}"/>
    <cellStyle name="Heading 2 2 5 7" xfId="46044" xr:uid="{00000000-0005-0000-0000-000050B20000}"/>
    <cellStyle name="Heading 2 2 5 7 2" xfId="46045" xr:uid="{00000000-0005-0000-0000-000051B20000}"/>
    <cellStyle name="Heading 2 2 5 7 3" xfId="46046" xr:uid="{00000000-0005-0000-0000-000052B20000}"/>
    <cellStyle name="Heading 2 2 5 7 3 2" xfId="46047" xr:uid="{00000000-0005-0000-0000-000053B20000}"/>
    <cellStyle name="Heading 2 2 5 8" xfId="46048" xr:uid="{00000000-0005-0000-0000-000054B20000}"/>
    <cellStyle name="Heading 2 2 5 9" xfId="46049" xr:uid="{00000000-0005-0000-0000-000055B20000}"/>
    <cellStyle name="Heading 2 2 6" xfId="232" xr:uid="{00000000-0005-0000-0000-000056B20000}"/>
    <cellStyle name="Heading 2 2 6 2" xfId="46050" xr:uid="{00000000-0005-0000-0000-000057B20000}"/>
    <cellStyle name="Heading 2 2 6 2 2" xfId="46051" xr:uid="{00000000-0005-0000-0000-000058B20000}"/>
    <cellStyle name="Heading 2 2 6 2 2 2" xfId="46052" xr:uid="{00000000-0005-0000-0000-000059B20000}"/>
    <cellStyle name="Heading 2 2 6 2 2 2 2" xfId="46053" xr:uid="{00000000-0005-0000-0000-00005AB20000}"/>
    <cellStyle name="Heading 2 2 6 2 2 2 2 2" xfId="46054" xr:uid="{00000000-0005-0000-0000-00005BB20000}"/>
    <cellStyle name="Heading 2 2 6 2 2 2 2 3" xfId="46055" xr:uid="{00000000-0005-0000-0000-00005CB20000}"/>
    <cellStyle name="Heading 2 2 6 2 2 2 2 3 2" xfId="46056" xr:uid="{00000000-0005-0000-0000-00005DB20000}"/>
    <cellStyle name="Heading 2 2 6 2 2 2 2 4" xfId="46057" xr:uid="{00000000-0005-0000-0000-00005EB20000}"/>
    <cellStyle name="Heading 2 2 6 2 2 2 3" xfId="46058" xr:uid="{00000000-0005-0000-0000-00005FB20000}"/>
    <cellStyle name="Heading 2 2 6 2 2 2 3 2" xfId="46059" xr:uid="{00000000-0005-0000-0000-000060B20000}"/>
    <cellStyle name="Heading 2 2 6 2 2 2 3 2 2" xfId="46060" xr:uid="{00000000-0005-0000-0000-000061B20000}"/>
    <cellStyle name="Heading 2 2 6 2 2 2 4" xfId="46061" xr:uid="{00000000-0005-0000-0000-000062B20000}"/>
    <cellStyle name="Heading 2 2 6 2 2 2 5" xfId="46062" xr:uid="{00000000-0005-0000-0000-000063B20000}"/>
    <cellStyle name="Heading 2 2 6 2 2 2 6" xfId="46063" xr:uid="{00000000-0005-0000-0000-000064B20000}"/>
    <cellStyle name="Heading 2 2 6 2 2 2 7" xfId="46064" xr:uid="{00000000-0005-0000-0000-000065B20000}"/>
    <cellStyle name="Heading 2 2 6 2 2 3" xfId="46065" xr:uid="{00000000-0005-0000-0000-000066B20000}"/>
    <cellStyle name="Heading 2 2 6 2 2 3 2" xfId="46066" xr:uid="{00000000-0005-0000-0000-000067B20000}"/>
    <cellStyle name="Heading 2 2 6 2 2 3 3" xfId="46067" xr:uid="{00000000-0005-0000-0000-000068B20000}"/>
    <cellStyle name="Heading 2 2 6 2 2 3 3 2" xfId="46068" xr:uid="{00000000-0005-0000-0000-000069B20000}"/>
    <cellStyle name="Heading 2 2 6 2 2 3 4" xfId="46069" xr:uid="{00000000-0005-0000-0000-00006AB20000}"/>
    <cellStyle name="Heading 2 2 6 2 2 4" xfId="46070" xr:uid="{00000000-0005-0000-0000-00006BB20000}"/>
    <cellStyle name="Heading 2 2 6 2 2 4 2" xfId="46071" xr:uid="{00000000-0005-0000-0000-00006CB20000}"/>
    <cellStyle name="Heading 2 2 6 2 2 4 2 2" xfId="46072" xr:uid="{00000000-0005-0000-0000-00006DB20000}"/>
    <cellStyle name="Heading 2 2 6 2 2 5" xfId="46073" xr:uid="{00000000-0005-0000-0000-00006EB20000}"/>
    <cellStyle name="Heading 2 2 6 2 2 6" xfId="46074" xr:uid="{00000000-0005-0000-0000-00006FB20000}"/>
    <cellStyle name="Heading 2 2 6 2 2 7" xfId="46075" xr:uid="{00000000-0005-0000-0000-000070B20000}"/>
    <cellStyle name="Heading 2 2 6 2 2 8" xfId="46076" xr:uid="{00000000-0005-0000-0000-000071B20000}"/>
    <cellStyle name="Heading 2 2 6 2 3" xfId="46077" xr:uid="{00000000-0005-0000-0000-000072B20000}"/>
    <cellStyle name="Heading 2 2 6 2 3 2" xfId="46078" xr:uid="{00000000-0005-0000-0000-000073B20000}"/>
    <cellStyle name="Heading 2 2 6 2 3 2 2" xfId="46079" xr:uid="{00000000-0005-0000-0000-000074B20000}"/>
    <cellStyle name="Heading 2 2 6 2 3 2 3" xfId="46080" xr:uid="{00000000-0005-0000-0000-000075B20000}"/>
    <cellStyle name="Heading 2 2 6 2 3 2 3 2" xfId="46081" xr:uid="{00000000-0005-0000-0000-000076B20000}"/>
    <cellStyle name="Heading 2 2 6 2 3 2 4" xfId="46082" xr:uid="{00000000-0005-0000-0000-000077B20000}"/>
    <cellStyle name="Heading 2 2 6 2 3 3" xfId="46083" xr:uid="{00000000-0005-0000-0000-000078B20000}"/>
    <cellStyle name="Heading 2 2 6 2 3 3 2" xfId="46084" xr:uid="{00000000-0005-0000-0000-000079B20000}"/>
    <cellStyle name="Heading 2 2 6 2 3 3 2 2" xfId="46085" xr:uid="{00000000-0005-0000-0000-00007AB20000}"/>
    <cellStyle name="Heading 2 2 6 2 3 4" xfId="46086" xr:uid="{00000000-0005-0000-0000-00007BB20000}"/>
    <cellStyle name="Heading 2 2 6 2 3 5" xfId="46087" xr:uid="{00000000-0005-0000-0000-00007CB20000}"/>
    <cellStyle name="Heading 2 2 6 2 3 6" xfId="46088" xr:uid="{00000000-0005-0000-0000-00007DB20000}"/>
    <cellStyle name="Heading 2 2 6 2 3 7" xfId="46089" xr:uid="{00000000-0005-0000-0000-00007EB20000}"/>
    <cellStyle name="Heading 2 2 6 2 4" xfId="46090" xr:uid="{00000000-0005-0000-0000-00007FB20000}"/>
    <cellStyle name="Heading 2 2 6 2 4 2" xfId="46091" xr:uid="{00000000-0005-0000-0000-000080B20000}"/>
    <cellStyle name="Heading 2 2 6 2 4 3" xfId="46092" xr:uid="{00000000-0005-0000-0000-000081B20000}"/>
    <cellStyle name="Heading 2 2 6 2 4 3 2" xfId="46093" xr:uid="{00000000-0005-0000-0000-000082B20000}"/>
    <cellStyle name="Heading 2 2 6 2 5" xfId="46094" xr:uid="{00000000-0005-0000-0000-000083B20000}"/>
    <cellStyle name="Heading 2 2 6 3" xfId="46095" xr:uid="{00000000-0005-0000-0000-000084B20000}"/>
    <cellStyle name="Heading 2 2 6 3 2" xfId="46096" xr:uid="{00000000-0005-0000-0000-000085B20000}"/>
    <cellStyle name="Heading 2 2 6 3 2 2" xfId="46097" xr:uid="{00000000-0005-0000-0000-000086B20000}"/>
    <cellStyle name="Heading 2 2 6 3 2 2 2" xfId="46098" xr:uid="{00000000-0005-0000-0000-000087B20000}"/>
    <cellStyle name="Heading 2 2 6 3 2 2 3" xfId="46099" xr:uid="{00000000-0005-0000-0000-000088B20000}"/>
    <cellStyle name="Heading 2 2 6 3 2 2 3 2" xfId="46100" xr:uid="{00000000-0005-0000-0000-000089B20000}"/>
    <cellStyle name="Heading 2 2 6 3 2 2 4" xfId="46101" xr:uid="{00000000-0005-0000-0000-00008AB20000}"/>
    <cellStyle name="Heading 2 2 6 3 2 3" xfId="46102" xr:uid="{00000000-0005-0000-0000-00008BB20000}"/>
    <cellStyle name="Heading 2 2 6 3 2 3 2" xfId="46103" xr:uid="{00000000-0005-0000-0000-00008CB20000}"/>
    <cellStyle name="Heading 2 2 6 3 2 3 2 2" xfId="46104" xr:uid="{00000000-0005-0000-0000-00008DB20000}"/>
    <cellStyle name="Heading 2 2 6 3 2 4" xfId="46105" xr:uid="{00000000-0005-0000-0000-00008EB20000}"/>
    <cellStyle name="Heading 2 2 6 3 2 5" xfId="46106" xr:uid="{00000000-0005-0000-0000-00008FB20000}"/>
    <cellStyle name="Heading 2 2 6 3 2 6" xfId="46107" xr:uid="{00000000-0005-0000-0000-000090B20000}"/>
    <cellStyle name="Heading 2 2 6 3 2 7" xfId="46108" xr:uid="{00000000-0005-0000-0000-000091B20000}"/>
    <cellStyle name="Heading 2 2 6 3 3" xfId="46109" xr:uid="{00000000-0005-0000-0000-000092B20000}"/>
    <cellStyle name="Heading 2 2 6 3 3 2" xfId="46110" xr:uid="{00000000-0005-0000-0000-000093B20000}"/>
    <cellStyle name="Heading 2 2 6 3 3 3" xfId="46111" xr:uid="{00000000-0005-0000-0000-000094B20000}"/>
    <cellStyle name="Heading 2 2 6 3 3 3 2" xfId="46112" xr:uid="{00000000-0005-0000-0000-000095B20000}"/>
    <cellStyle name="Heading 2 2 6 3 3 4" xfId="46113" xr:uid="{00000000-0005-0000-0000-000096B20000}"/>
    <cellStyle name="Heading 2 2 6 3 4" xfId="46114" xr:uid="{00000000-0005-0000-0000-000097B20000}"/>
    <cellStyle name="Heading 2 2 6 3 4 2" xfId="46115" xr:uid="{00000000-0005-0000-0000-000098B20000}"/>
    <cellStyle name="Heading 2 2 6 3 4 2 2" xfId="46116" xr:uid="{00000000-0005-0000-0000-000099B20000}"/>
    <cellStyle name="Heading 2 2 6 3 5" xfId="46117" xr:uid="{00000000-0005-0000-0000-00009AB20000}"/>
    <cellStyle name="Heading 2 2 6 3 6" xfId="46118" xr:uid="{00000000-0005-0000-0000-00009BB20000}"/>
    <cellStyle name="Heading 2 2 6 3 7" xfId="46119" xr:uid="{00000000-0005-0000-0000-00009CB20000}"/>
    <cellStyle name="Heading 2 2 6 3 8" xfId="46120" xr:uid="{00000000-0005-0000-0000-00009DB20000}"/>
    <cellStyle name="Heading 2 2 6 4" xfId="46121" xr:uid="{00000000-0005-0000-0000-00009EB20000}"/>
    <cellStyle name="Heading 2 2 6 4 2" xfId="46122" xr:uid="{00000000-0005-0000-0000-00009FB20000}"/>
    <cellStyle name="Heading 2 2 6 4 2 2" xfId="46123" xr:uid="{00000000-0005-0000-0000-0000A0B20000}"/>
    <cellStyle name="Heading 2 2 6 4 2 3" xfId="46124" xr:uid="{00000000-0005-0000-0000-0000A1B20000}"/>
    <cellStyle name="Heading 2 2 6 4 2 3 2" xfId="46125" xr:uid="{00000000-0005-0000-0000-0000A2B20000}"/>
    <cellStyle name="Heading 2 2 6 4 2 4" xfId="46126" xr:uid="{00000000-0005-0000-0000-0000A3B20000}"/>
    <cellStyle name="Heading 2 2 6 4 3" xfId="46127" xr:uid="{00000000-0005-0000-0000-0000A4B20000}"/>
    <cellStyle name="Heading 2 2 6 4 3 2" xfId="46128" xr:uid="{00000000-0005-0000-0000-0000A5B20000}"/>
    <cellStyle name="Heading 2 2 6 4 3 2 2" xfId="46129" xr:uid="{00000000-0005-0000-0000-0000A6B20000}"/>
    <cellStyle name="Heading 2 2 6 4 4" xfId="46130" xr:uid="{00000000-0005-0000-0000-0000A7B20000}"/>
    <cellStyle name="Heading 2 2 6 4 5" xfId="46131" xr:uid="{00000000-0005-0000-0000-0000A8B20000}"/>
    <cellStyle name="Heading 2 2 6 4 6" xfId="46132" xr:uid="{00000000-0005-0000-0000-0000A9B20000}"/>
    <cellStyle name="Heading 2 2 6 4 7" xfId="46133" xr:uid="{00000000-0005-0000-0000-0000AAB20000}"/>
    <cellStyle name="Heading 2 2 6 5" xfId="46134" xr:uid="{00000000-0005-0000-0000-0000ABB20000}"/>
    <cellStyle name="Heading 2 2 6 5 2" xfId="46135" xr:uid="{00000000-0005-0000-0000-0000ACB20000}"/>
    <cellStyle name="Heading 2 2 6 5 3" xfId="46136" xr:uid="{00000000-0005-0000-0000-0000ADB20000}"/>
    <cellStyle name="Heading 2 2 6 5 3 2" xfId="46137" xr:uid="{00000000-0005-0000-0000-0000AEB20000}"/>
    <cellStyle name="Heading 2 2 6 6" xfId="46138" xr:uid="{00000000-0005-0000-0000-0000AFB20000}"/>
    <cellStyle name="Heading 2 2 6 7" xfId="46139" xr:uid="{00000000-0005-0000-0000-0000B0B20000}"/>
    <cellStyle name="Heading 2 2 6 8" xfId="46140" xr:uid="{00000000-0005-0000-0000-0000B1B20000}"/>
    <cellStyle name="Heading 2 2 6 9" xfId="46141" xr:uid="{00000000-0005-0000-0000-0000B2B20000}"/>
    <cellStyle name="Heading 2 2 7" xfId="233" xr:uid="{00000000-0005-0000-0000-0000B3B20000}"/>
    <cellStyle name="Heading 2 2 7 2" xfId="46142" xr:uid="{00000000-0005-0000-0000-0000B4B20000}"/>
    <cellStyle name="Heading 2 2 7 2 2" xfId="46143" xr:uid="{00000000-0005-0000-0000-0000B5B20000}"/>
    <cellStyle name="Heading 2 2 7 2 2 2" xfId="46144" xr:uid="{00000000-0005-0000-0000-0000B6B20000}"/>
    <cellStyle name="Heading 2 2 7 2 2 2 2" xfId="46145" xr:uid="{00000000-0005-0000-0000-0000B7B20000}"/>
    <cellStyle name="Heading 2 2 7 2 2 2 2 2" xfId="46146" xr:uid="{00000000-0005-0000-0000-0000B8B20000}"/>
    <cellStyle name="Heading 2 2 7 2 2 2 2 3" xfId="46147" xr:uid="{00000000-0005-0000-0000-0000B9B20000}"/>
    <cellStyle name="Heading 2 2 7 2 2 2 2 3 2" xfId="46148" xr:uid="{00000000-0005-0000-0000-0000BAB20000}"/>
    <cellStyle name="Heading 2 2 7 2 2 2 2 4" xfId="46149" xr:uid="{00000000-0005-0000-0000-0000BBB20000}"/>
    <cellStyle name="Heading 2 2 7 2 2 2 3" xfId="46150" xr:uid="{00000000-0005-0000-0000-0000BCB20000}"/>
    <cellStyle name="Heading 2 2 7 2 2 2 3 2" xfId="46151" xr:uid="{00000000-0005-0000-0000-0000BDB20000}"/>
    <cellStyle name="Heading 2 2 7 2 2 2 3 2 2" xfId="46152" xr:uid="{00000000-0005-0000-0000-0000BEB20000}"/>
    <cellStyle name="Heading 2 2 7 2 2 2 4" xfId="46153" xr:uid="{00000000-0005-0000-0000-0000BFB20000}"/>
    <cellStyle name="Heading 2 2 7 2 2 2 5" xfId="46154" xr:uid="{00000000-0005-0000-0000-0000C0B20000}"/>
    <cellStyle name="Heading 2 2 7 2 2 2 6" xfId="46155" xr:uid="{00000000-0005-0000-0000-0000C1B20000}"/>
    <cellStyle name="Heading 2 2 7 2 2 2 7" xfId="46156" xr:uid="{00000000-0005-0000-0000-0000C2B20000}"/>
    <cellStyle name="Heading 2 2 7 2 2 3" xfId="46157" xr:uid="{00000000-0005-0000-0000-0000C3B20000}"/>
    <cellStyle name="Heading 2 2 7 2 2 3 2" xfId="46158" xr:uid="{00000000-0005-0000-0000-0000C4B20000}"/>
    <cellStyle name="Heading 2 2 7 2 2 3 3" xfId="46159" xr:uid="{00000000-0005-0000-0000-0000C5B20000}"/>
    <cellStyle name="Heading 2 2 7 2 2 3 3 2" xfId="46160" xr:uid="{00000000-0005-0000-0000-0000C6B20000}"/>
    <cellStyle name="Heading 2 2 7 2 2 3 4" xfId="46161" xr:uid="{00000000-0005-0000-0000-0000C7B20000}"/>
    <cellStyle name="Heading 2 2 7 2 2 4" xfId="46162" xr:uid="{00000000-0005-0000-0000-0000C8B20000}"/>
    <cellStyle name="Heading 2 2 7 2 2 4 2" xfId="46163" xr:uid="{00000000-0005-0000-0000-0000C9B20000}"/>
    <cellStyle name="Heading 2 2 7 2 2 4 2 2" xfId="46164" xr:uid="{00000000-0005-0000-0000-0000CAB20000}"/>
    <cellStyle name="Heading 2 2 7 2 2 5" xfId="46165" xr:uid="{00000000-0005-0000-0000-0000CBB20000}"/>
    <cellStyle name="Heading 2 2 7 2 2 6" xfId="46166" xr:uid="{00000000-0005-0000-0000-0000CCB20000}"/>
    <cellStyle name="Heading 2 2 7 2 2 7" xfId="46167" xr:uid="{00000000-0005-0000-0000-0000CDB20000}"/>
    <cellStyle name="Heading 2 2 7 2 2 8" xfId="46168" xr:uid="{00000000-0005-0000-0000-0000CEB20000}"/>
    <cellStyle name="Heading 2 2 7 2 3" xfId="46169" xr:uid="{00000000-0005-0000-0000-0000CFB20000}"/>
    <cellStyle name="Heading 2 2 7 2 3 2" xfId="46170" xr:uid="{00000000-0005-0000-0000-0000D0B20000}"/>
    <cellStyle name="Heading 2 2 7 2 3 2 2" xfId="46171" xr:uid="{00000000-0005-0000-0000-0000D1B20000}"/>
    <cellStyle name="Heading 2 2 7 2 3 2 3" xfId="46172" xr:uid="{00000000-0005-0000-0000-0000D2B20000}"/>
    <cellStyle name="Heading 2 2 7 2 3 2 3 2" xfId="46173" xr:uid="{00000000-0005-0000-0000-0000D3B20000}"/>
    <cellStyle name="Heading 2 2 7 2 3 2 4" xfId="46174" xr:uid="{00000000-0005-0000-0000-0000D4B20000}"/>
    <cellStyle name="Heading 2 2 7 2 3 3" xfId="46175" xr:uid="{00000000-0005-0000-0000-0000D5B20000}"/>
    <cellStyle name="Heading 2 2 7 2 3 3 2" xfId="46176" xr:uid="{00000000-0005-0000-0000-0000D6B20000}"/>
    <cellStyle name="Heading 2 2 7 2 3 3 2 2" xfId="46177" xr:uid="{00000000-0005-0000-0000-0000D7B20000}"/>
    <cellStyle name="Heading 2 2 7 2 3 4" xfId="46178" xr:uid="{00000000-0005-0000-0000-0000D8B20000}"/>
    <cellStyle name="Heading 2 2 7 2 3 5" xfId="46179" xr:uid="{00000000-0005-0000-0000-0000D9B20000}"/>
    <cellStyle name="Heading 2 2 7 2 3 6" xfId="46180" xr:uid="{00000000-0005-0000-0000-0000DAB20000}"/>
    <cellStyle name="Heading 2 2 7 2 3 7" xfId="46181" xr:uid="{00000000-0005-0000-0000-0000DBB20000}"/>
    <cellStyle name="Heading 2 2 7 2 4" xfId="46182" xr:uid="{00000000-0005-0000-0000-0000DCB20000}"/>
    <cellStyle name="Heading 2 2 7 2 4 2" xfId="46183" xr:uid="{00000000-0005-0000-0000-0000DDB20000}"/>
    <cellStyle name="Heading 2 2 7 2 4 3" xfId="46184" xr:uid="{00000000-0005-0000-0000-0000DEB20000}"/>
    <cellStyle name="Heading 2 2 7 2 4 3 2" xfId="46185" xr:uid="{00000000-0005-0000-0000-0000DFB20000}"/>
    <cellStyle name="Heading 2 2 7 2 5" xfId="46186" xr:uid="{00000000-0005-0000-0000-0000E0B20000}"/>
    <cellStyle name="Heading 2 2 7 3" xfId="46187" xr:uid="{00000000-0005-0000-0000-0000E1B20000}"/>
    <cellStyle name="Heading 2 2 7 3 2" xfId="46188" xr:uid="{00000000-0005-0000-0000-0000E2B20000}"/>
    <cellStyle name="Heading 2 2 7 3 2 2" xfId="46189" xr:uid="{00000000-0005-0000-0000-0000E3B20000}"/>
    <cellStyle name="Heading 2 2 7 3 2 2 2" xfId="46190" xr:uid="{00000000-0005-0000-0000-0000E4B20000}"/>
    <cellStyle name="Heading 2 2 7 3 2 2 3" xfId="46191" xr:uid="{00000000-0005-0000-0000-0000E5B20000}"/>
    <cellStyle name="Heading 2 2 7 3 2 2 3 2" xfId="46192" xr:uid="{00000000-0005-0000-0000-0000E6B20000}"/>
    <cellStyle name="Heading 2 2 7 3 2 2 4" xfId="46193" xr:uid="{00000000-0005-0000-0000-0000E7B20000}"/>
    <cellStyle name="Heading 2 2 7 3 2 3" xfId="46194" xr:uid="{00000000-0005-0000-0000-0000E8B20000}"/>
    <cellStyle name="Heading 2 2 7 3 2 3 2" xfId="46195" xr:uid="{00000000-0005-0000-0000-0000E9B20000}"/>
    <cellStyle name="Heading 2 2 7 3 2 3 2 2" xfId="46196" xr:uid="{00000000-0005-0000-0000-0000EAB20000}"/>
    <cellStyle name="Heading 2 2 7 3 2 4" xfId="46197" xr:uid="{00000000-0005-0000-0000-0000EBB20000}"/>
    <cellStyle name="Heading 2 2 7 3 2 5" xfId="46198" xr:uid="{00000000-0005-0000-0000-0000ECB20000}"/>
    <cellStyle name="Heading 2 2 7 3 2 6" xfId="46199" xr:uid="{00000000-0005-0000-0000-0000EDB20000}"/>
    <cellStyle name="Heading 2 2 7 3 2 7" xfId="46200" xr:uid="{00000000-0005-0000-0000-0000EEB20000}"/>
    <cellStyle name="Heading 2 2 7 3 3" xfId="46201" xr:uid="{00000000-0005-0000-0000-0000EFB20000}"/>
    <cellStyle name="Heading 2 2 7 3 3 2" xfId="46202" xr:uid="{00000000-0005-0000-0000-0000F0B20000}"/>
    <cellStyle name="Heading 2 2 7 3 3 3" xfId="46203" xr:uid="{00000000-0005-0000-0000-0000F1B20000}"/>
    <cellStyle name="Heading 2 2 7 3 3 3 2" xfId="46204" xr:uid="{00000000-0005-0000-0000-0000F2B20000}"/>
    <cellStyle name="Heading 2 2 7 3 3 4" xfId="46205" xr:uid="{00000000-0005-0000-0000-0000F3B20000}"/>
    <cellStyle name="Heading 2 2 7 3 4" xfId="46206" xr:uid="{00000000-0005-0000-0000-0000F4B20000}"/>
    <cellStyle name="Heading 2 2 7 3 4 2" xfId="46207" xr:uid="{00000000-0005-0000-0000-0000F5B20000}"/>
    <cellStyle name="Heading 2 2 7 3 4 2 2" xfId="46208" xr:uid="{00000000-0005-0000-0000-0000F6B20000}"/>
    <cellStyle name="Heading 2 2 7 3 5" xfId="46209" xr:uid="{00000000-0005-0000-0000-0000F7B20000}"/>
    <cellStyle name="Heading 2 2 7 3 6" xfId="46210" xr:uid="{00000000-0005-0000-0000-0000F8B20000}"/>
    <cellStyle name="Heading 2 2 7 3 7" xfId="46211" xr:uid="{00000000-0005-0000-0000-0000F9B20000}"/>
    <cellStyle name="Heading 2 2 7 3 8" xfId="46212" xr:uid="{00000000-0005-0000-0000-0000FAB20000}"/>
    <cellStyle name="Heading 2 2 7 4" xfId="46213" xr:uid="{00000000-0005-0000-0000-0000FBB20000}"/>
    <cellStyle name="Heading 2 2 7 4 2" xfId="46214" xr:uid="{00000000-0005-0000-0000-0000FCB20000}"/>
    <cellStyle name="Heading 2 2 7 4 2 2" xfId="46215" xr:uid="{00000000-0005-0000-0000-0000FDB20000}"/>
    <cellStyle name="Heading 2 2 7 4 2 3" xfId="46216" xr:uid="{00000000-0005-0000-0000-0000FEB20000}"/>
    <cellStyle name="Heading 2 2 7 4 2 3 2" xfId="46217" xr:uid="{00000000-0005-0000-0000-0000FFB20000}"/>
    <cellStyle name="Heading 2 2 7 4 2 4" xfId="46218" xr:uid="{00000000-0005-0000-0000-000000B30000}"/>
    <cellStyle name="Heading 2 2 7 4 3" xfId="46219" xr:uid="{00000000-0005-0000-0000-000001B30000}"/>
    <cellStyle name="Heading 2 2 7 4 3 2" xfId="46220" xr:uid="{00000000-0005-0000-0000-000002B30000}"/>
    <cellStyle name="Heading 2 2 7 4 3 2 2" xfId="46221" xr:uid="{00000000-0005-0000-0000-000003B30000}"/>
    <cellStyle name="Heading 2 2 7 4 4" xfId="46222" xr:uid="{00000000-0005-0000-0000-000004B30000}"/>
    <cellStyle name="Heading 2 2 7 4 5" xfId="46223" xr:uid="{00000000-0005-0000-0000-000005B30000}"/>
    <cellStyle name="Heading 2 2 7 4 6" xfId="46224" xr:uid="{00000000-0005-0000-0000-000006B30000}"/>
    <cellStyle name="Heading 2 2 7 4 7" xfId="46225" xr:uid="{00000000-0005-0000-0000-000007B30000}"/>
    <cellStyle name="Heading 2 2 7 5" xfId="46226" xr:uid="{00000000-0005-0000-0000-000008B30000}"/>
    <cellStyle name="Heading 2 2 7 5 2" xfId="46227" xr:uid="{00000000-0005-0000-0000-000009B30000}"/>
    <cellStyle name="Heading 2 2 7 5 3" xfId="46228" xr:uid="{00000000-0005-0000-0000-00000AB30000}"/>
    <cellStyle name="Heading 2 2 7 5 3 2" xfId="46229" xr:uid="{00000000-0005-0000-0000-00000BB30000}"/>
    <cellStyle name="Heading 2 2 7 6" xfId="46230" xr:uid="{00000000-0005-0000-0000-00000CB30000}"/>
    <cellStyle name="Heading 2 2 7 7" xfId="46231" xr:uid="{00000000-0005-0000-0000-00000DB30000}"/>
    <cellStyle name="Heading 2 2 7 8" xfId="46232" xr:uid="{00000000-0005-0000-0000-00000EB30000}"/>
    <cellStyle name="Heading 2 2 7 9" xfId="46233" xr:uid="{00000000-0005-0000-0000-00000FB30000}"/>
    <cellStyle name="Heading 2 2 8" xfId="46234" xr:uid="{00000000-0005-0000-0000-000010B30000}"/>
    <cellStyle name="Heading 2 2 8 2" xfId="46235" xr:uid="{00000000-0005-0000-0000-000011B30000}"/>
    <cellStyle name="Heading 2 2 8 2 2" xfId="46236" xr:uid="{00000000-0005-0000-0000-000012B30000}"/>
    <cellStyle name="Heading 2 2 8 2 2 2" xfId="46237" xr:uid="{00000000-0005-0000-0000-000013B30000}"/>
    <cellStyle name="Heading 2 2 8 2 2 3" xfId="46238" xr:uid="{00000000-0005-0000-0000-000014B30000}"/>
    <cellStyle name="Heading 2 2 8 2 2 3 2" xfId="46239" xr:uid="{00000000-0005-0000-0000-000015B30000}"/>
    <cellStyle name="Heading 2 2 8 2 2 4" xfId="46240" xr:uid="{00000000-0005-0000-0000-000016B30000}"/>
    <cellStyle name="Heading 2 2 8 2 3" xfId="46241" xr:uid="{00000000-0005-0000-0000-000017B30000}"/>
    <cellStyle name="Heading 2 2 8 2 3 2" xfId="46242" xr:uid="{00000000-0005-0000-0000-000018B30000}"/>
    <cellStyle name="Heading 2 2 8 2 3 2 2" xfId="46243" xr:uid="{00000000-0005-0000-0000-000019B30000}"/>
    <cellStyle name="Heading 2 2 8 2 4" xfId="46244" xr:uid="{00000000-0005-0000-0000-00001AB30000}"/>
    <cellStyle name="Heading 2 2 8 2 5" xfId="46245" xr:uid="{00000000-0005-0000-0000-00001BB30000}"/>
    <cellStyle name="Heading 2 2 8 2 6" xfId="46246" xr:uid="{00000000-0005-0000-0000-00001CB30000}"/>
    <cellStyle name="Heading 2 2 8 2 7" xfId="46247" xr:uid="{00000000-0005-0000-0000-00001DB30000}"/>
    <cellStyle name="Heading 2 2 8 3" xfId="46248" xr:uid="{00000000-0005-0000-0000-00001EB30000}"/>
    <cellStyle name="Heading 2 2 8 3 2" xfId="46249" xr:uid="{00000000-0005-0000-0000-00001FB30000}"/>
    <cellStyle name="Heading 2 2 8 3 3" xfId="46250" xr:uid="{00000000-0005-0000-0000-000020B30000}"/>
    <cellStyle name="Heading 2 2 8 3 3 2" xfId="46251" xr:uid="{00000000-0005-0000-0000-000021B30000}"/>
    <cellStyle name="Heading 2 2 8 3 4" xfId="46252" xr:uid="{00000000-0005-0000-0000-000022B30000}"/>
    <cellStyle name="Heading 2 2 8 4" xfId="46253" xr:uid="{00000000-0005-0000-0000-000023B30000}"/>
    <cellStyle name="Heading 2 2 8 4 2" xfId="46254" xr:uid="{00000000-0005-0000-0000-000024B30000}"/>
    <cellStyle name="Heading 2 2 8 4 2 2" xfId="46255" xr:uid="{00000000-0005-0000-0000-000025B30000}"/>
    <cellStyle name="Heading 2 2 8 5" xfId="46256" xr:uid="{00000000-0005-0000-0000-000026B30000}"/>
    <cellStyle name="Heading 2 2 8 6" xfId="46257" xr:uid="{00000000-0005-0000-0000-000027B30000}"/>
    <cellStyle name="Heading 2 2 8 7" xfId="46258" xr:uid="{00000000-0005-0000-0000-000028B30000}"/>
    <cellStyle name="Heading 2 2 8 8" xfId="46259" xr:uid="{00000000-0005-0000-0000-000029B30000}"/>
    <cellStyle name="Heading 2 2 9" xfId="46260" xr:uid="{00000000-0005-0000-0000-00002AB30000}"/>
    <cellStyle name="Heading 2 2 9 2" xfId="46261" xr:uid="{00000000-0005-0000-0000-00002BB30000}"/>
    <cellStyle name="Heading 2 2 9 2 2" xfId="46262" xr:uid="{00000000-0005-0000-0000-00002CB30000}"/>
    <cellStyle name="Heading 2 2 9 2 3" xfId="46263" xr:uid="{00000000-0005-0000-0000-00002DB30000}"/>
    <cellStyle name="Heading 2 2 9 2 3 2" xfId="46264" xr:uid="{00000000-0005-0000-0000-00002EB30000}"/>
    <cellStyle name="Heading 2 2 9 2 4" xfId="46265" xr:uid="{00000000-0005-0000-0000-00002FB30000}"/>
    <cellStyle name="Heading 2 2 9 3" xfId="46266" xr:uid="{00000000-0005-0000-0000-000030B30000}"/>
    <cellStyle name="Heading 2 2 9 3 2" xfId="46267" xr:uid="{00000000-0005-0000-0000-000031B30000}"/>
    <cellStyle name="Heading 2 2 9 3 2 2" xfId="46268" xr:uid="{00000000-0005-0000-0000-000032B30000}"/>
    <cellStyle name="Heading 2 2 9 4" xfId="46269" xr:uid="{00000000-0005-0000-0000-000033B30000}"/>
    <cellStyle name="Heading 2 2 9 5" xfId="46270" xr:uid="{00000000-0005-0000-0000-000034B30000}"/>
    <cellStyle name="Heading 2 2 9 6" xfId="46271" xr:uid="{00000000-0005-0000-0000-000035B30000}"/>
    <cellStyle name="Heading 2 2 9 7" xfId="46272" xr:uid="{00000000-0005-0000-0000-000036B30000}"/>
    <cellStyle name="Heading 3 2" xfId="234" xr:uid="{00000000-0005-0000-0000-000037B30000}"/>
    <cellStyle name="Heading 3 3" xfId="235" xr:uid="{00000000-0005-0000-0000-000038B30000}"/>
    <cellStyle name="Heading 4 2" xfId="236" xr:uid="{00000000-0005-0000-0000-000039B30000}"/>
    <cellStyle name="Hyperlink" xfId="2" builtinId="8"/>
    <cellStyle name="Hyperlink 2" xfId="237" xr:uid="{00000000-0005-0000-0000-00003BB30000}"/>
    <cellStyle name="Hyperlink 2 2" xfId="238" xr:uid="{00000000-0005-0000-0000-00003CB30000}"/>
    <cellStyle name="Hyperlink 2 2 2" xfId="239" xr:uid="{00000000-0005-0000-0000-00003DB30000}"/>
    <cellStyle name="Hyperlink 2 3" xfId="240" xr:uid="{00000000-0005-0000-0000-00003EB30000}"/>
    <cellStyle name="Hyperlink 2 4" xfId="241" xr:uid="{00000000-0005-0000-0000-00003FB30000}"/>
    <cellStyle name="Hyperlink 3" xfId="242" xr:uid="{00000000-0005-0000-0000-000040B30000}"/>
    <cellStyle name="Hyperlink 4" xfId="243" xr:uid="{00000000-0005-0000-0000-000041B30000}"/>
    <cellStyle name="Hyperlink 5" xfId="244" xr:uid="{00000000-0005-0000-0000-000042B30000}"/>
    <cellStyle name="Hyperlink 6" xfId="245" xr:uid="{00000000-0005-0000-0000-000043B30000}"/>
    <cellStyle name="Input 2" xfId="246" xr:uid="{00000000-0005-0000-0000-000044B30000}"/>
    <cellStyle name="Input 2 10" xfId="46273" xr:uid="{00000000-0005-0000-0000-000045B30000}"/>
    <cellStyle name="Input 2 10 2" xfId="46274" xr:uid="{00000000-0005-0000-0000-000046B30000}"/>
    <cellStyle name="Input 2 10 2 2" xfId="46275" xr:uid="{00000000-0005-0000-0000-000047B30000}"/>
    <cellStyle name="Input 2 10 3" xfId="46276" xr:uid="{00000000-0005-0000-0000-000048B30000}"/>
    <cellStyle name="Input 2 10 4" xfId="46277" xr:uid="{00000000-0005-0000-0000-000049B30000}"/>
    <cellStyle name="Input 2 10 5" xfId="46278" xr:uid="{00000000-0005-0000-0000-00004AB30000}"/>
    <cellStyle name="Input 2 10 6" xfId="46279" xr:uid="{00000000-0005-0000-0000-00004BB30000}"/>
    <cellStyle name="Input 2 11" xfId="46280" xr:uid="{00000000-0005-0000-0000-00004CB30000}"/>
    <cellStyle name="Input 2 12" xfId="46281" xr:uid="{00000000-0005-0000-0000-00004DB30000}"/>
    <cellStyle name="Input 2 2" xfId="247" xr:uid="{00000000-0005-0000-0000-00004EB30000}"/>
    <cellStyle name="Input 2 2 10" xfId="46282" xr:uid="{00000000-0005-0000-0000-00004FB30000}"/>
    <cellStyle name="Input 2 2 11" xfId="46283" xr:uid="{00000000-0005-0000-0000-000050B30000}"/>
    <cellStyle name="Input 2 2 2" xfId="248" xr:uid="{00000000-0005-0000-0000-000051B30000}"/>
    <cellStyle name="Input 2 2 2 10" xfId="46284" xr:uid="{00000000-0005-0000-0000-000052B30000}"/>
    <cellStyle name="Input 2 2 2 2" xfId="46285" xr:uid="{00000000-0005-0000-0000-000053B30000}"/>
    <cellStyle name="Input 2 2 2 2 2" xfId="46286" xr:uid="{00000000-0005-0000-0000-000054B30000}"/>
    <cellStyle name="Input 2 2 2 2 2 2" xfId="46287" xr:uid="{00000000-0005-0000-0000-000055B30000}"/>
    <cellStyle name="Input 2 2 2 2 2 2 2" xfId="46288" xr:uid="{00000000-0005-0000-0000-000056B30000}"/>
    <cellStyle name="Input 2 2 2 2 2 2 2 2" xfId="46289" xr:uid="{00000000-0005-0000-0000-000057B30000}"/>
    <cellStyle name="Input 2 2 2 2 2 2 2 2 2" xfId="46290" xr:uid="{00000000-0005-0000-0000-000058B30000}"/>
    <cellStyle name="Input 2 2 2 2 2 2 2 2 2 2" xfId="46291" xr:uid="{00000000-0005-0000-0000-000059B30000}"/>
    <cellStyle name="Input 2 2 2 2 2 2 2 2 2 2 2" xfId="46292" xr:uid="{00000000-0005-0000-0000-00005AB30000}"/>
    <cellStyle name="Input 2 2 2 2 2 2 2 2 2 2 2 2" xfId="46293" xr:uid="{00000000-0005-0000-0000-00005BB30000}"/>
    <cellStyle name="Input 2 2 2 2 2 2 2 2 2 2 3" xfId="46294" xr:uid="{00000000-0005-0000-0000-00005CB30000}"/>
    <cellStyle name="Input 2 2 2 2 2 2 2 2 2 2 4" xfId="46295" xr:uid="{00000000-0005-0000-0000-00005DB30000}"/>
    <cellStyle name="Input 2 2 2 2 2 2 2 2 2 2 5" xfId="46296" xr:uid="{00000000-0005-0000-0000-00005EB30000}"/>
    <cellStyle name="Input 2 2 2 2 2 2 2 2 2 2 6" xfId="46297" xr:uid="{00000000-0005-0000-0000-00005FB30000}"/>
    <cellStyle name="Input 2 2 2 2 2 2 2 2 2 3" xfId="46298" xr:uid="{00000000-0005-0000-0000-000060B30000}"/>
    <cellStyle name="Input 2 2 2 2 2 2 2 2 2 3 2" xfId="46299" xr:uid="{00000000-0005-0000-0000-000061B30000}"/>
    <cellStyle name="Input 2 2 2 2 2 2 2 2 2 4" xfId="46300" xr:uid="{00000000-0005-0000-0000-000062B30000}"/>
    <cellStyle name="Input 2 2 2 2 2 2 2 2 3" xfId="46301" xr:uid="{00000000-0005-0000-0000-000063B30000}"/>
    <cellStyle name="Input 2 2 2 2 2 2 2 2 3 2" xfId="46302" xr:uid="{00000000-0005-0000-0000-000064B30000}"/>
    <cellStyle name="Input 2 2 2 2 2 2 2 2 3 2 2" xfId="46303" xr:uid="{00000000-0005-0000-0000-000065B30000}"/>
    <cellStyle name="Input 2 2 2 2 2 2 2 2 3 3" xfId="46304" xr:uid="{00000000-0005-0000-0000-000066B30000}"/>
    <cellStyle name="Input 2 2 2 2 2 2 2 2 3 4" xfId="46305" xr:uid="{00000000-0005-0000-0000-000067B30000}"/>
    <cellStyle name="Input 2 2 2 2 2 2 2 2 3 5" xfId="46306" xr:uid="{00000000-0005-0000-0000-000068B30000}"/>
    <cellStyle name="Input 2 2 2 2 2 2 2 2 3 6" xfId="46307" xr:uid="{00000000-0005-0000-0000-000069B30000}"/>
    <cellStyle name="Input 2 2 2 2 2 2 2 2 4" xfId="46308" xr:uid="{00000000-0005-0000-0000-00006AB30000}"/>
    <cellStyle name="Input 2 2 2 2 2 2 2 2 5" xfId="46309" xr:uid="{00000000-0005-0000-0000-00006BB30000}"/>
    <cellStyle name="Input 2 2 2 2 2 2 2 3" xfId="46310" xr:uid="{00000000-0005-0000-0000-00006CB30000}"/>
    <cellStyle name="Input 2 2 2 2 2 2 2 3 2" xfId="46311" xr:uid="{00000000-0005-0000-0000-00006DB30000}"/>
    <cellStyle name="Input 2 2 2 2 2 2 2 3 2 2" xfId="46312" xr:uid="{00000000-0005-0000-0000-00006EB30000}"/>
    <cellStyle name="Input 2 2 2 2 2 2 2 3 2 2 2" xfId="46313" xr:uid="{00000000-0005-0000-0000-00006FB30000}"/>
    <cellStyle name="Input 2 2 2 2 2 2 2 3 2 3" xfId="46314" xr:uid="{00000000-0005-0000-0000-000070B30000}"/>
    <cellStyle name="Input 2 2 2 2 2 2 2 3 2 4" xfId="46315" xr:uid="{00000000-0005-0000-0000-000071B30000}"/>
    <cellStyle name="Input 2 2 2 2 2 2 2 3 2 5" xfId="46316" xr:uid="{00000000-0005-0000-0000-000072B30000}"/>
    <cellStyle name="Input 2 2 2 2 2 2 2 3 2 6" xfId="46317" xr:uid="{00000000-0005-0000-0000-000073B30000}"/>
    <cellStyle name="Input 2 2 2 2 2 2 2 3 3" xfId="46318" xr:uid="{00000000-0005-0000-0000-000074B30000}"/>
    <cellStyle name="Input 2 2 2 2 2 2 2 3 3 2" xfId="46319" xr:uid="{00000000-0005-0000-0000-000075B30000}"/>
    <cellStyle name="Input 2 2 2 2 2 2 2 3 4" xfId="46320" xr:uid="{00000000-0005-0000-0000-000076B30000}"/>
    <cellStyle name="Input 2 2 2 2 2 2 2 4" xfId="46321" xr:uid="{00000000-0005-0000-0000-000077B30000}"/>
    <cellStyle name="Input 2 2 2 2 2 2 2 4 2" xfId="46322" xr:uid="{00000000-0005-0000-0000-000078B30000}"/>
    <cellStyle name="Input 2 2 2 2 2 2 2 4 2 2" xfId="46323" xr:uid="{00000000-0005-0000-0000-000079B30000}"/>
    <cellStyle name="Input 2 2 2 2 2 2 2 4 3" xfId="46324" xr:uid="{00000000-0005-0000-0000-00007AB30000}"/>
    <cellStyle name="Input 2 2 2 2 2 2 2 4 4" xfId="46325" xr:uid="{00000000-0005-0000-0000-00007BB30000}"/>
    <cellStyle name="Input 2 2 2 2 2 2 2 4 5" xfId="46326" xr:uid="{00000000-0005-0000-0000-00007CB30000}"/>
    <cellStyle name="Input 2 2 2 2 2 2 2 4 6" xfId="46327" xr:uid="{00000000-0005-0000-0000-00007DB30000}"/>
    <cellStyle name="Input 2 2 2 2 2 2 2 5" xfId="46328" xr:uid="{00000000-0005-0000-0000-00007EB30000}"/>
    <cellStyle name="Input 2 2 2 2 2 2 2 6" xfId="46329" xr:uid="{00000000-0005-0000-0000-00007FB30000}"/>
    <cellStyle name="Input 2 2 2 2 2 2 3" xfId="46330" xr:uid="{00000000-0005-0000-0000-000080B30000}"/>
    <cellStyle name="Input 2 2 2 2 2 2 3 2" xfId="46331" xr:uid="{00000000-0005-0000-0000-000081B30000}"/>
    <cellStyle name="Input 2 2 2 2 2 2 3 2 2" xfId="46332" xr:uid="{00000000-0005-0000-0000-000082B30000}"/>
    <cellStyle name="Input 2 2 2 2 2 2 3 2 2 2" xfId="46333" xr:uid="{00000000-0005-0000-0000-000083B30000}"/>
    <cellStyle name="Input 2 2 2 2 2 2 3 2 2 2 2" xfId="46334" xr:uid="{00000000-0005-0000-0000-000084B30000}"/>
    <cellStyle name="Input 2 2 2 2 2 2 3 2 2 3" xfId="46335" xr:uid="{00000000-0005-0000-0000-000085B30000}"/>
    <cellStyle name="Input 2 2 2 2 2 2 3 2 2 4" xfId="46336" xr:uid="{00000000-0005-0000-0000-000086B30000}"/>
    <cellStyle name="Input 2 2 2 2 2 2 3 2 2 5" xfId="46337" xr:uid="{00000000-0005-0000-0000-000087B30000}"/>
    <cellStyle name="Input 2 2 2 2 2 2 3 2 2 6" xfId="46338" xr:uid="{00000000-0005-0000-0000-000088B30000}"/>
    <cellStyle name="Input 2 2 2 2 2 2 3 2 3" xfId="46339" xr:uid="{00000000-0005-0000-0000-000089B30000}"/>
    <cellStyle name="Input 2 2 2 2 2 2 3 2 3 2" xfId="46340" xr:uid="{00000000-0005-0000-0000-00008AB30000}"/>
    <cellStyle name="Input 2 2 2 2 2 2 3 2 4" xfId="46341" xr:uid="{00000000-0005-0000-0000-00008BB30000}"/>
    <cellStyle name="Input 2 2 2 2 2 2 3 3" xfId="46342" xr:uid="{00000000-0005-0000-0000-00008CB30000}"/>
    <cellStyle name="Input 2 2 2 2 2 2 3 3 2" xfId="46343" xr:uid="{00000000-0005-0000-0000-00008DB30000}"/>
    <cellStyle name="Input 2 2 2 2 2 2 3 3 2 2" xfId="46344" xr:uid="{00000000-0005-0000-0000-00008EB30000}"/>
    <cellStyle name="Input 2 2 2 2 2 2 3 3 3" xfId="46345" xr:uid="{00000000-0005-0000-0000-00008FB30000}"/>
    <cellStyle name="Input 2 2 2 2 2 2 3 3 4" xfId="46346" xr:uid="{00000000-0005-0000-0000-000090B30000}"/>
    <cellStyle name="Input 2 2 2 2 2 2 3 3 5" xfId="46347" xr:uid="{00000000-0005-0000-0000-000091B30000}"/>
    <cellStyle name="Input 2 2 2 2 2 2 3 3 6" xfId="46348" xr:uid="{00000000-0005-0000-0000-000092B30000}"/>
    <cellStyle name="Input 2 2 2 2 2 2 3 4" xfId="46349" xr:uid="{00000000-0005-0000-0000-000093B30000}"/>
    <cellStyle name="Input 2 2 2 2 2 2 3 5" xfId="46350" xr:uid="{00000000-0005-0000-0000-000094B30000}"/>
    <cellStyle name="Input 2 2 2 2 2 2 4" xfId="46351" xr:uid="{00000000-0005-0000-0000-000095B30000}"/>
    <cellStyle name="Input 2 2 2 2 2 2 4 2" xfId="46352" xr:uid="{00000000-0005-0000-0000-000096B30000}"/>
    <cellStyle name="Input 2 2 2 2 2 2 4 2 2" xfId="46353" xr:uid="{00000000-0005-0000-0000-000097B30000}"/>
    <cellStyle name="Input 2 2 2 2 2 2 4 2 2 2" xfId="46354" xr:uid="{00000000-0005-0000-0000-000098B30000}"/>
    <cellStyle name="Input 2 2 2 2 2 2 4 2 3" xfId="46355" xr:uid="{00000000-0005-0000-0000-000099B30000}"/>
    <cellStyle name="Input 2 2 2 2 2 2 4 2 4" xfId="46356" xr:uid="{00000000-0005-0000-0000-00009AB30000}"/>
    <cellStyle name="Input 2 2 2 2 2 2 4 2 5" xfId="46357" xr:uid="{00000000-0005-0000-0000-00009BB30000}"/>
    <cellStyle name="Input 2 2 2 2 2 2 4 2 6" xfId="46358" xr:uid="{00000000-0005-0000-0000-00009CB30000}"/>
    <cellStyle name="Input 2 2 2 2 2 2 4 3" xfId="46359" xr:uid="{00000000-0005-0000-0000-00009DB30000}"/>
    <cellStyle name="Input 2 2 2 2 2 2 4 3 2" xfId="46360" xr:uid="{00000000-0005-0000-0000-00009EB30000}"/>
    <cellStyle name="Input 2 2 2 2 2 2 4 4" xfId="46361" xr:uid="{00000000-0005-0000-0000-00009FB30000}"/>
    <cellStyle name="Input 2 2 2 2 2 2 5" xfId="46362" xr:uid="{00000000-0005-0000-0000-0000A0B30000}"/>
    <cellStyle name="Input 2 2 2 2 2 2 5 2" xfId="46363" xr:uid="{00000000-0005-0000-0000-0000A1B30000}"/>
    <cellStyle name="Input 2 2 2 2 2 2 5 2 2" xfId="46364" xr:uid="{00000000-0005-0000-0000-0000A2B30000}"/>
    <cellStyle name="Input 2 2 2 2 2 2 5 3" xfId="46365" xr:uid="{00000000-0005-0000-0000-0000A3B30000}"/>
    <cellStyle name="Input 2 2 2 2 2 2 5 4" xfId="46366" xr:uid="{00000000-0005-0000-0000-0000A4B30000}"/>
    <cellStyle name="Input 2 2 2 2 2 2 5 5" xfId="46367" xr:uid="{00000000-0005-0000-0000-0000A5B30000}"/>
    <cellStyle name="Input 2 2 2 2 2 2 5 6" xfId="46368" xr:uid="{00000000-0005-0000-0000-0000A6B30000}"/>
    <cellStyle name="Input 2 2 2 2 2 2 6" xfId="46369" xr:uid="{00000000-0005-0000-0000-0000A7B30000}"/>
    <cellStyle name="Input 2 2 2 2 2 2 7" xfId="46370" xr:uid="{00000000-0005-0000-0000-0000A8B30000}"/>
    <cellStyle name="Input 2 2 2 2 2 3" xfId="46371" xr:uid="{00000000-0005-0000-0000-0000A9B30000}"/>
    <cellStyle name="Input 2 2 2 2 2 3 2" xfId="46372" xr:uid="{00000000-0005-0000-0000-0000AAB30000}"/>
    <cellStyle name="Input 2 2 2 2 2 3 2 2" xfId="46373" xr:uid="{00000000-0005-0000-0000-0000ABB30000}"/>
    <cellStyle name="Input 2 2 2 2 2 3 2 2 2" xfId="46374" xr:uid="{00000000-0005-0000-0000-0000ACB30000}"/>
    <cellStyle name="Input 2 2 2 2 2 3 2 2 2 2" xfId="46375" xr:uid="{00000000-0005-0000-0000-0000ADB30000}"/>
    <cellStyle name="Input 2 2 2 2 2 3 2 2 2 2 2" xfId="46376" xr:uid="{00000000-0005-0000-0000-0000AEB30000}"/>
    <cellStyle name="Input 2 2 2 2 2 3 2 2 2 3" xfId="46377" xr:uid="{00000000-0005-0000-0000-0000AFB30000}"/>
    <cellStyle name="Input 2 2 2 2 2 3 2 2 2 4" xfId="46378" xr:uid="{00000000-0005-0000-0000-0000B0B30000}"/>
    <cellStyle name="Input 2 2 2 2 2 3 2 2 2 5" xfId="46379" xr:uid="{00000000-0005-0000-0000-0000B1B30000}"/>
    <cellStyle name="Input 2 2 2 2 2 3 2 2 2 6" xfId="46380" xr:uid="{00000000-0005-0000-0000-0000B2B30000}"/>
    <cellStyle name="Input 2 2 2 2 2 3 2 2 3" xfId="46381" xr:uid="{00000000-0005-0000-0000-0000B3B30000}"/>
    <cellStyle name="Input 2 2 2 2 2 3 2 2 3 2" xfId="46382" xr:uid="{00000000-0005-0000-0000-0000B4B30000}"/>
    <cellStyle name="Input 2 2 2 2 2 3 2 2 4" xfId="46383" xr:uid="{00000000-0005-0000-0000-0000B5B30000}"/>
    <cellStyle name="Input 2 2 2 2 2 3 2 3" xfId="46384" xr:uid="{00000000-0005-0000-0000-0000B6B30000}"/>
    <cellStyle name="Input 2 2 2 2 2 3 2 3 2" xfId="46385" xr:uid="{00000000-0005-0000-0000-0000B7B30000}"/>
    <cellStyle name="Input 2 2 2 2 2 3 2 3 2 2" xfId="46386" xr:uid="{00000000-0005-0000-0000-0000B8B30000}"/>
    <cellStyle name="Input 2 2 2 2 2 3 2 3 3" xfId="46387" xr:uid="{00000000-0005-0000-0000-0000B9B30000}"/>
    <cellStyle name="Input 2 2 2 2 2 3 2 3 4" xfId="46388" xr:uid="{00000000-0005-0000-0000-0000BAB30000}"/>
    <cellStyle name="Input 2 2 2 2 2 3 2 3 5" xfId="46389" xr:uid="{00000000-0005-0000-0000-0000BBB30000}"/>
    <cellStyle name="Input 2 2 2 2 2 3 2 3 6" xfId="46390" xr:uid="{00000000-0005-0000-0000-0000BCB30000}"/>
    <cellStyle name="Input 2 2 2 2 2 3 2 4" xfId="46391" xr:uid="{00000000-0005-0000-0000-0000BDB30000}"/>
    <cellStyle name="Input 2 2 2 2 2 3 2 5" xfId="46392" xr:uid="{00000000-0005-0000-0000-0000BEB30000}"/>
    <cellStyle name="Input 2 2 2 2 2 3 3" xfId="46393" xr:uid="{00000000-0005-0000-0000-0000BFB30000}"/>
    <cellStyle name="Input 2 2 2 2 2 3 3 2" xfId="46394" xr:uid="{00000000-0005-0000-0000-0000C0B30000}"/>
    <cellStyle name="Input 2 2 2 2 2 3 3 2 2" xfId="46395" xr:uid="{00000000-0005-0000-0000-0000C1B30000}"/>
    <cellStyle name="Input 2 2 2 2 2 3 3 2 2 2" xfId="46396" xr:uid="{00000000-0005-0000-0000-0000C2B30000}"/>
    <cellStyle name="Input 2 2 2 2 2 3 3 2 3" xfId="46397" xr:uid="{00000000-0005-0000-0000-0000C3B30000}"/>
    <cellStyle name="Input 2 2 2 2 2 3 3 2 4" xfId="46398" xr:uid="{00000000-0005-0000-0000-0000C4B30000}"/>
    <cellStyle name="Input 2 2 2 2 2 3 3 2 5" xfId="46399" xr:uid="{00000000-0005-0000-0000-0000C5B30000}"/>
    <cellStyle name="Input 2 2 2 2 2 3 3 2 6" xfId="46400" xr:uid="{00000000-0005-0000-0000-0000C6B30000}"/>
    <cellStyle name="Input 2 2 2 2 2 3 3 3" xfId="46401" xr:uid="{00000000-0005-0000-0000-0000C7B30000}"/>
    <cellStyle name="Input 2 2 2 2 2 3 3 3 2" xfId="46402" xr:uid="{00000000-0005-0000-0000-0000C8B30000}"/>
    <cellStyle name="Input 2 2 2 2 2 3 3 4" xfId="46403" xr:uid="{00000000-0005-0000-0000-0000C9B30000}"/>
    <cellStyle name="Input 2 2 2 2 2 3 4" xfId="46404" xr:uid="{00000000-0005-0000-0000-0000CAB30000}"/>
    <cellStyle name="Input 2 2 2 2 2 3 4 2" xfId="46405" xr:uid="{00000000-0005-0000-0000-0000CBB30000}"/>
    <cellStyle name="Input 2 2 2 2 2 3 4 2 2" xfId="46406" xr:uid="{00000000-0005-0000-0000-0000CCB30000}"/>
    <cellStyle name="Input 2 2 2 2 2 3 4 3" xfId="46407" xr:uid="{00000000-0005-0000-0000-0000CDB30000}"/>
    <cellStyle name="Input 2 2 2 2 2 3 4 4" xfId="46408" xr:uid="{00000000-0005-0000-0000-0000CEB30000}"/>
    <cellStyle name="Input 2 2 2 2 2 3 4 5" xfId="46409" xr:uid="{00000000-0005-0000-0000-0000CFB30000}"/>
    <cellStyle name="Input 2 2 2 2 2 3 4 6" xfId="46410" xr:uid="{00000000-0005-0000-0000-0000D0B30000}"/>
    <cellStyle name="Input 2 2 2 2 2 3 5" xfId="46411" xr:uid="{00000000-0005-0000-0000-0000D1B30000}"/>
    <cellStyle name="Input 2 2 2 2 2 3 6" xfId="46412" xr:uid="{00000000-0005-0000-0000-0000D2B30000}"/>
    <cellStyle name="Input 2 2 2 2 2 4" xfId="46413" xr:uid="{00000000-0005-0000-0000-0000D3B30000}"/>
    <cellStyle name="Input 2 2 2 2 2 4 2" xfId="46414" xr:uid="{00000000-0005-0000-0000-0000D4B30000}"/>
    <cellStyle name="Input 2 2 2 2 2 4 2 2" xfId="46415" xr:uid="{00000000-0005-0000-0000-0000D5B30000}"/>
    <cellStyle name="Input 2 2 2 2 2 4 2 2 2" xfId="46416" xr:uid="{00000000-0005-0000-0000-0000D6B30000}"/>
    <cellStyle name="Input 2 2 2 2 2 4 2 2 2 2" xfId="46417" xr:uid="{00000000-0005-0000-0000-0000D7B30000}"/>
    <cellStyle name="Input 2 2 2 2 2 4 2 2 3" xfId="46418" xr:uid="{00000000-0005-0000-0000-0000D8B30000}"/>
    <cellStyle name="Input 2 2 2 2 2 4 2 2 4" xfId="46419" xr:uid="{00000000-0005-0000-0000-0000D9B30000}"/>
    <cellStyle name="Input 2 2 2 2 2 4 2 2 5" xfId="46420" xr:uid="{00000000-0005-0000-0000-0000DAB30000}"/>
    <cellStyle name="Input 2 2 2 2 2 4 2 2 6" xfId="46421" xr:uid="{00000000-0005-0000-0000-0000DBB30000}"/>
    <cellStyle name="Input 2 2 2 2 2 4 2 3" xfId="46422" xr:uid="{00000000-0005-0000-0000-0000DCB30000}"/>
    <cellStyle name="Input 2 2 2 2 2 4 2 3 2" xfId="46423" xr:uid="{00000000-0005-0000-0000-0000DDB30000}"/>
    <cellStyle name="Input 2 2 2 2 2 4 2 4" xfId="46424" xr:uid="{00000000-0005-0000-0000-0000DEB30000}"/>
    <cellStyle name="Input 2 2 2 2 2 4 3" xfId="46425" xr:uid="{00000000-0005-0000-0000-0000DFB30000}"/>
    <cellStyle name="Input 2 2 2 2 2 4 3 2" xfId="46426" xr:uid="{00000000-0005-0000-0000-0000E0B30000}"/>
    <cellStyle name="Input 2 2 2 2 2 4 3 2 2" xfId="46427" xr:uid="{00000000-0005-0000-0000-0000E1B30000}"/>
    <cellStyle name="Input 2 2 2 2 2 4 3 3" xfId="46428" xr:uid="{00000000-0005-0000-0000-0000E2B30000}"/>
    <cellStyle name="Input 2 2 2 2 2 4 3 4" xfId="46429" xr:uid="{00000000-0005-0000-0000-0000E3B30000}"/>
    <cellStyle name="Input 2 2 2 2 2 4 3 5" xfId="46430" xr:uid="{00000000-0005-0000-0000-0000E4B30000}"/>
    <cellStyle name="Input 2 2 2 2 2 4 3 6" xfId="46431" xr:uid="{00000000-0005-0000-0000-0000E5B30000}"/>
    <cellStyle name="Input 2 2 2 2 2 4 4" xfId="46432" xr:uid="{00000000-0005-0000-0000-0000E6B30000}"/>
    <cellStyle name="Input 2 2 2 2 2 4 5" xfId="46433" xr:uid="{00000000-0005-0000-0000-0000E7B30000}"/>
    <cellStyle name="Input 2 2 2 2 2 5" xfId="46434" xr:uid="{00000000-0005-0000-0000-0000E8B30000}"/>
    <cellStyle name="Input 2 2 2 2 2 5 2" xfId="46435" xr:uid="{00000000-0005-0000-0000-0000E9B30000}"/>
    <cellStyle name="Input 2 2 2 2 2 5 2 2" xfId="46436" xr:uid="{00000000-0005-0000-0000-0000EAB30000}"/>
    <cellStyle name="Input 2 2 2 2 2 5 2 2 2" xfId="46437" xr:uid="{00000000-0005-0000-0000-0000EBB30000}"/>
    <cellStyle name="Input 2 2 2 2 2 5 2 3" xfId="46438" xr:uid="{00000000-0005-0000-0000-0000ECB30000}"/>
    <cellStyle name="Input 2 2 2 2 2 5 2 4" xfId="46439" xr:uid="{00000000-0005-0000-0000-0000EDB30000}"/>
    <cellStyle name="Input 2 2 2 2 2 5 2 5" xfId="46440" xr:uid="{00000000-0005-0000-0000-0000EEB30000}"/>
    <cellStyle name="Input 2 2 2 2 2 5 2 6" xfId="46441" xr:uid="{00000000-0005-0000-0000-0000EFB30000}"/>
    <cellStyle name="Input 2 2 2 2 2 5 3" xfId="46442" xr:uid="{00000000-0005-0000-0000-0000F0B30000}"/>
    <cellStyle name="Input 2 2 2 2 2 5 3 2" xfId="46443" xr:uid="{00000000-0005-0000-0000-0000F1B30000}"/>
    <cellStyle name="Input 2 2 2 2 2 5 4" xfId="46444" xr:uid="{00000000-0005-0000-0000-0000F2B30000}"/>
    <cellStyle name="Input 2 2 2 2 2 6" xfId="46445" xr:uid="{00000000-0005-0000-0000-0000F3B30000}"/>
    <cellStyle name="Input 2 2 2 2 2 6 2" xfId="46446" xr:uid="{00000000-0005-0000-0000-0000F4B30000}"/>
    <cellStyle name="Input 2 2 2 2 2 6 2 2" xfId="46447" xr:uid="{00000000-0005-0000-0000-0000F5B30000}"/>
    <cellStyle name="Input 2 2 2 2 2 6 3" xfId="46448" xr:uid="{00000000-0005-0000-0000-0000F6B30000}"/>
    <cellStyle name="Input 2 2 2 2 2 6 4" xfId="46449" xr:uid="{00000000-0005-0000-0000-0000F7B30000}"/>
    <cellStyle name="Input 2 2 2 2 2 6 5" xfId="46450" xr:uid="{00000000-0005-0000-0000-0000F8B30000}"/>
    <cellStyle name="Input 2 2 2 2 2 6 6" xfId="46451" xr:uid="{00000000-0005-0000-0000-0000F9B30000}"/>
    <cellStyle name="Input 2 2 2 2 2 7" xfId="46452" xr:uid="{00000000-0005-0000-0000-0000FAB30000}"/>
    <cellStyle name="Input 2 2 2 2 2 8" xfId="46453" xr:uid="{00000000-0005-0000-0000-0000FBB30000}"/>
    <cellStyle name="Input 2 2 2 2 3" xfId="46454" xr:uid="{00000000-0005-0000-0000-0000FCB30000}"/>
    <cellStyle name="Input 2 2 2 2 3 2" xfId="46455" xr:uid="{00000000-0005-0000-0000-0000FDB30000}"/>
    <cellStyle name="Input 2 2 2 2 3 2 2" xfId="46456" xr:uid="{00000000-0005-0000-0000-0000FEB30000}"/>
    <cellStyle name="Input 2 2 2 2 3 2 2 2" xfId="46457" xr:uid="{00000000-0005-0000-0000-0000FFB30000}"/>
    <cellStyle name="Input 2 2 2 2 3 2 2 2 2" xfId="46458" xr:uid="{00000000-0005-0000-0000-000000B40000}"/>
    <cellStyle name="Input 2 2 2 2 3 2 2 2 2 2" xfId="46459" xr:uid="{00000000-0005-0000-0000-000001B40000}"/>
    <cellStyle name="Input 2 2 2 2 3 2 2 2 2 2 2" xfId="46460" xr:uid="{00000000-0005-0000-0000-000002B40000}"/>
    <cellStyle name="Input 2 2 2 2 3 2 2 2 2 3" xfId="46461" xr:uid="{00000000-0005-0000-0000-000003B40000}"/>
    <cellStyle name="Input 2 2 2 2 3 2 2 2 2 4" xfId="46462" xr:uid="{00000000-0005-0000-0000-000004B40000}"/>
    <cellStyle name="Input 2 2 2 2 3 2 2 2 2 5" xfId="46463" xr:uid="{00000000-0005-0000-0000-000005B40000}"/>
    <cellStyle name="Input 2 2 2 2 3 2 2 2 2 6" xfId="46464" xr:uid="{00000000-0005-0000-0000-000006B40000}"/>
    <cellStyle name="Input 2 2 2 2 3 2 2 2 3" xfId="46465" xr:uid="{00000000-0005-0000-0000-000007B40000}"/>
    <cellStyle name="Input 2 2 2 2 3 2 2 2 3 2" xfId="46466" xr:uid="{00000000-0005-0000-0000-000008B40000}"/>
    <cellStyle name="Input 2 2 2 2 3 2 2 2 4" xfId="46467" xr:uid="{00000000-0005-0000-0000-000009B40000}"/>
    <cellStyle name="Input 2 2 2 2 3 2 2 3" xfId="46468" xr:uid="{00000000-0005-0000-0000-00000AB40000}"/>
    <cellStyle name="Input 2 2 2 2 3 2 2 3 2" xfId="46469" xr:uid="{00000000-0005-0000-0000-00000BB40000}"/>
    <cellStyle name="Input 2 2 2 2 3 2 2 3 2 2" xfId="46470" xr:uid="{00000000-0005-0000-0000-00000CB40000}"/>
    <cellStyle name="Input 2 2 2 2 3 2 2 3 3" xfId="46471" xr:uid="{00000000-0005-0000-0000-00000DB40000}"/>
    <cellStyle name="Input 2 2 2 2 3 2 2 3 4" xfId="46472" xr:uid="{00000000-0005-0000-0000-00000EB40000}"/>
    <cellStyle name="Input 2 2 2 2 3 2 2 3 5" xfId="46473" xr:uid="{00000000-0005-0000-0000-00000FB40000}"/>
    <cellStyle name="Input 2 2 2 2 3 2 2 3 6" xfId="46474" xr:uid="{00000000-0005-0000-0000-000010B40000}"/>
    <cellStyle name="Input 2 2 2 2 3 2 2 4" xfId="46475" xr:uid="{00000000-0005-0000-0000-000011B40000}"/>
    <cellStyle name="Input 2 2 2 2 3 2 2 5" xfId="46476" xr:uid="{00000000-0005-0000-0000-000012B40000}"/>
    <cellStyle name="Input 2 2 2 2 3 2 3" xfId="46477" xr:uid="{00000000-0005-0000-0000-000013B40000}"/>
    <cellStyle name="Input 2 2 2 2 3 2 3 2" xfId="46478" xr:uid="{00000000-0005-0000-0000-000014B40000}"/>
    <cellStyle name="Input 2 2 2 2 3 2 3 2 2" xfId="46479" xr:uid="{00000000-0005-0000-0000-000015B40000}"/>
    <cellStyle name="Input 2 2 2 2 3 2 3 2 2 2" xfId="46480" xr:uid="{00000000-0005-0000-0000-000016B40000}"/>
    <cellStyle name="Input 2 2 2 2 3 2 3 2 3" xfId="46481" xr:uid="{00000000-0005-0000-0000-000017B40000}"/>
    <cellStyle name="Input 2 2 2 2 3 2 3 2 4" xfId="46482" xr:uid="{00000000-0005-0000-0000-000018B40000}"/>
    <cellStyle name="Input 2 2 2 2 3 2 3 2 5" xfId="46483" xr:uid="{00000000-0005-0000-0000-000019B40000}"/>
    <cellStyle name="Input 2 2 2 2 3 2 3 2 6" xfId="46484" xr:uid="{00000000-0005-0000-0000-00001AB40000}"/>
    <cellStyle name="Input 2 2 2 2 3 2 3 3" xfId="46485" xr:uid="{00000000-0005-0000-0000-00001BB40000}"/>
    <cellStyle name="Input 2 2 2 2 3 2 3 3 2" xfId="46486" xr:uid="{00000000-0005-0000-0000-00001CB40000}"/>
    <cellStyle name="Input 2 2 2 2 3 2 3 4" xfId="46487" xr:uid="{00000000-0005-0000-0000-00001DB40000}"/>
    <cellStyle name="Input 2 2 2 2 3 2 4" xfId="46488" xr:uid="{00000000-0005-0000-0000-00001EB40000}"/>
    <cellStyle name="Input 2 2 2 2 3 2 4 2" xfId="46489" xr:uid="{00000000-0005-0000-0000-00001FB40000}"/>
    <cellStyle name="Input 2 2 2 2 3 2 4 2 2" xfId="46490" xr:uid="{00000000-0005-0000-0000-000020B40000}"/>
    <cellStyle name="Input 2 2 2 2 3 2 4 3" xfId="46491" xr:uid="{00000000-0005-0000-0000-000021B40000}"/>
    <cellStyle name="Input 2 2 2 2 3 2 4 4" xfId="46492" xr:uid="{00000000-0005-0000-0000-000022B40000}"/>
    <cellStyle name="Input 2 2 2 2 3 2 4 5" xfId="46493" xr:uid="{00000000-0005-0000-0000-000023B40000}"/>
    <cellStyle name="Input 2 2 2 2 3 2 4 6" xfId="46494" xr:uid="{00000000-0005-0000-0000-000024B40000}"/>
    <cellStyle name="Input 2 2 2 2 3 2 5" xfId="46495" xr:uid="{00000000-0005-0000-0000-000025B40000}"/>
    <cellStyle name="Input 2 2 2 2 3 2 6" xfId="46496" xr:uid="{00000000-0005-0000-0000-000026B40000}"/>
    <cellStyle name="Input 2 2 2 2 3 3" xfId="46497" xr:uid="{00000000-0005-0000-0000-000027B40000}"/>
    <cellStyle name="Input 2 2 2 2 3 3 2" xfId="46498" xr:uid="{00000000-0005-0000-0000-000028B40000}"/>
    <cellStyle name="Input 2 2 2 2 3 3 2 2" xfId="46499" xr:uid="{00000000-0005-0000-0000-000029B40000}"/>
    <cellStyle name="Input 2 2 2 2 3 3 2 2 2" xfId="46500" xr:uid="{00000000-0005-0000-0000-00002AB40000}"/>
    <cellStyle name="Input 2 2 2 2 3 3 2 2 2 2" xfId="46501" xr:uid="{00000000-0005-0000-0000-00002BB40000}"/>
    <cellStyle name="Input 2 2 2 2 3 3 2 2 3" xfId="46502" xr:uid="{00000000-0005-0000-0000-00002CB40000}"/>
    <cellStyle name="Input 2 2 2 2 3 3 2 2 4" xfId="46503" xr:uid="{00000000-0005-0000-0000-00002DB40000}"/>
    <cellStyle name="Input 2 2 2 2 3 3 2 2 5" xfId="46504" xr:uid="{00000000-0005-0000-0000-00002EB40000}"/>
    <cellStyle name="Input 2 2 2 2 3 3 2 2 6" xfId="46505" xr:uid="{00000000-0005-0000-0000-00002FB40000}"/>
    <cellStyle name="Input 2 2 2 2 3 3 2 3" xfId="46506" xr:uid="{00000000-0005-0000-0000-000030B40000}"/>
    <cellStyle name="Input 2 2 2 2 3 3 2 3 2" xfId="46507" xr:uid="{00000000-0005-0000-0000-000031B40000}"/>
    <cellStyle name="Input 2 2 2 2 3 3 2 4" xfId="46508" xr:uid="{00000000-0005-0000-0000-000032B40000}"/>
    <cellStyle name="Input 2 2 2 2 3 3 3" xfId="46509" xr:uid="{00000000-0005-0000-0000-000033B40000}"/>
    <cellStyle name="Input 2 2 2 2 3 3 3 2" xfId="46510" xr:uid="{00000000-0005-0000-0000-000034B40000}"/>
    <cellStyle name="Input 2 2 2 2 3 3 3 2 2" xfId="46511" xr:uid="{00000000-0005-0000-0000-000035B40000}"/>
    <cellStyle name="Input 2 2 2 2 3 3 3 3" xfId="46512" xr:uid="{00000000-0005-0000-0000-000036B40000}"/>
    <cellStyle name="Input 2 2 2 2 3 3 3 4" xfId="46513" xr:uid="{00000000-0005-0000-0000-000037B40000}"/>
    <cellStyle name="Input 2 2 2 2 3 3 3 5" xfId="46514" xr:uid="{00000000-0005-0000-0000-000038B40000}"/>
    <cellStyle name="Input 2 2 2 2 3 3 3 6" xfId="46515" xr:uid="{00000000-0005-0000-0000-000039B40000}"/>
    <cellStyle name="Input 2 2 2 2 3 3 4" xfId="46516" xr:uid="{00000000-0005-0000-0000-00003AB40000}"/>
    <cellStyle name="Input 2 2 2 2 3 3 5" xfId="46517" xr:uid="{00000000-0005-0000-0000-00003BB40000}"/>
    <cellStyle name="Input 2 2 2 2 3 4" xfId="46518" xr:uid="{00000000-0005-0000-0000-00003CB40000}"/>
    <cellStyle name="Input 2 2 2 2 3 4 2" xfId="46519" xr:uid="{00000000-0005-0000-0000-00003DB40000}"/>
    <cellStyle name="Input 2 2 2 2 3 4 2 2" xfId="46520" xr:uid="{00000000-0005-0000-0000-00003EB40000}"/>
    <cellStyle name="Input 2 2 2 2 3 4 2 2 2" xfId="46521" xr:uid="{00000000-0005-0000-0000-00003FB40000}"/>
    <cellStyle name="Input 2 2 2 2 3 4 2 3" xfId="46522" xr:uid="{00000000-0005-0000-0000-000040B40000}"/>
    <cellStyle name="Input 2 2 2 2 3 4 2 4" xfId="46523" xr:uid="{00000000-0005-0000-0000-000041B40000}"/>
    <cellStyle name="Input 2 2 2 2 3 4 2 5" xfId="46524" xr:uid="{00000000-0005-0000-0000-000042B40000}"/>
    <cellStyle name="Input 2 2 2 2 3 4 2 6" xfId="46525" xr:uid="{00000000-0005-0000-0000-000043B40000}"/>
    <cellStyle name="Input 2 2 2 2 3 4 3" xfId="46526" xr:uid="{00000000-0005-0000-0000-000044B40000}"/>
    <cellStyle name="Input 2 2 2 2 3 4 3 2" xfId="46527" xr:uid="{00000000-0005-0000-0000-000045B40000}"/>
    <cellStyle name="Input 2 2 2 2 3 4 4" xfId="46528" xr:uid="{00000000-0005-0000-0000-000046B40000}"/>
    <cellStyle name="Input 2 2 2 2 3 5" xfId="46529" xr:uid="{00000000-0005-0000-0000-000047B40000}"/>
    <cellStyle name="Input 2 2 2 2 3 5 2" xfId="46530" xr:uid="{00000000-0005-0000-0000-000048B40000}"/>
    <cellStyle name="Input 2 2 2 2 3 5 2 2" xfId="46531" xr:uid="{00000000-0005-0000-0000-000049B40000}"/>
    <cellStyle name="Input 2 2 2 2 3 5 3" xfId="46532" xr:uid="{00000000-0005-0000-0000-00004AB40000}"/>
    <cellStyle name="Input 2 2 2 2 3 5 4" xfId="46533" xr:uid="{00000000-0005-0000-0000-00004BB40000}"/>
    <cellStyle name="Input 2 2 2 2 3 5 5" xfId="46534" xr:uid="{00000000-0005-0000-0000-00004CB40000}"/>
    <cellStyle name="Input 2 2 2 2 3 5 6" xfId="46535" xr:uid="{00000000-0005-0000-0000-00004DB40000}"/>
    <cellStyle name="Input 2 2 2 2 3 6" xfId="46536" xr:uid="{00000000-0005-0000-0000-00004EB40000}"/>
    <cellStyle name="Input 2 2 2 2 3 7" xfId="46537" xr:uid="{00000000-0005-0000-0000-00004FB40000}"/>
    <cellStyle name="Input 2 2 2 2 4" xfId="46538" xr:uid="{00000000-0005-0000-0000-000050B40000}"/>
    <cellStyle name="Input 2 2 2 2 4 2" xfId="46539" xr:uid="{00000000-0005-0000-0000-000051B40000}"/>
    <cellStyle name="Input 2 2 2 2 4 2 2" xfId="46540" xr:uid="{00000000-0005-0000-0000-000052B40000}"/>
    <cellStyle name="Input 2 2 2 2 4 2 2 2" xfId="46541" xr:uid="{00000000-0005-0000-0000-000053B40000}"/>
    <cellStyle name="Input 2 2 2 2 4 2 2 2 2" xfId="46542" xr:uid="{00000000-0005-0000-0000-000054B40000}"/>
    <cellStyle name="Input 2 2 2 2 4 2 2 2 2 2" xfId="46543" xr:uid="{00000000-0005-0000-0000-000055B40000}"/>
    <cellStyle name="Input 2 2 2 2 4 2 2 2 3" xfId="46544" xr:uid="{00000000-0005-0000-0000-000056B40000}"/>
    <cellStyle name="Input 2 2 2 2 4 2 2 2 4" xfId="46545" xr:uid="{00000000-0005-0000-0000-000057B40000}"/>
    <cellStyle name="Input 2 2 2 2 4 2 2 2 5" xfId="46546" xr:uid="{00000000-0005-0000-0000-000058B40000}"/>
    <cellStyle name="Input 2 2 2 2 4 2 2 2 6" xfId="46547" xr:uid="{00000000-0005-0000-0000-000059B40000}"/>
    <cellStyle name="Input 2 2 2 2 4 2 2 3" xfId="46548" xr:uid="{00000000-0005-0000-0000-00005AB40000}"/>
    <cellStyle name="Input 2 2 2 2 4 2 2 3 2" xfId="46549" xr:uid="{00000000-0005-0000-0000-00005BB40000}"/>
    <cellStyle name="Input 2 2 2 2 4 2 2 4" xfId="46550" xr:uid="{00000000-0005-0000-0000-00005CB40000}"/>
    <cellStyle name="Input 2 2 2 2 4 2 3" xfId="46551" xr:uid="{00000000-0005-0000-0000-00005DB40000}"/>
    <cellStyle name="Input 2 2 2 2 4 2 3 2" xfId="46552" xr:uid="{00000000-0005-0000-0000-00005EB40000}"/>
    <cellStyle name="Input 2 2 2 2 4 2 3 2 2" xfId="46553" xr:uid="{00000000-0005-0000-0000-00005FB40000}"/>
    <cellStyle name="Input 2 2 2 2 4 2 3 3" xfId="46554" xr:uid="{00000000-0005-0000-0000-000060B40000}"/>
    <cellStyle name="Input 2 2 2 2 4 2 3 4" xfId="46555" xr:uid="{00000000-0005-0000-0000-000061B40000}"/>
    <cellStyle name="Input 2 2 2 2 4 2 3 5" xfId="46556" xr:uid="{00000000-0005-0000-0000-000062B40000}"/>
    <cellStyle name="Input 2 2 2 2 4 2 3 6" xfId="46557" xr:uid="{00000000-0005-0000-0000-000063B40000}"/>
    <cellStyle name="Input 2 2 2 2 4 2 4" xfId="46558" xr:uid="{00000000-0005-0000-0000-000064B40000}"/>
    <cellStyle name="Input 2 2 2 2 4 2 5" xfId="46559" xr:uid="{00000000-0005-0000-0000-000065B40000}"/>
    <cellStyle name="Input 2 2 2 2 4 3" xfId="46560" xr:uid="{00000000-0005-0000-0000-000066B40000}"/>
    <cellStyle name="Input 2 2 2 2 4 3 2" xfId="46561" xr:uid="{00000000-0005-0000-0000-000067B40000}"/>
    <cellStyle name="Input 2 2 2 2 4 3 2 2" xfId="46562" xr:uid="{00000000-0005-0000-0000-000068B40000}"/>
    <cellStyle name="Input 2 2 2 2 4 3 2 2 2" xfId="46563" xr:uid="{00000000-0005-0000-0000-000069B40000}"/>
    <cellStyle name="Input 2 2 2 2 4 3 2 3" xfId="46564" xr:uid="{00000000-0005-0000-0000-00006AB40000}"/>
    <cellStyle name="Input 2 2 2 2 4 3 2 4" xfId="46565" xr:uid="{00000000-0005-0000-0000-00006BB40000}"/>
    <cellStyle name="Input 2 2 2 2 4 3 2 5" xfId="46566" xr:uid="{00000000-0005-0000-0000-00006CB40000}"/>
    <cellStyle name="Input 2 2 2 2 4 3 2 6" xfId="46567" xr:uid="{00000000-0005-0000-0000-00006DB40000}"/>
    <cellStyle name="Input 2 2 2 2 4 3 3" xfId="46568" xr:uid="{00000000-0005-0000-0000-00006EB40000}"/>
    <cellStyle name="Input 2 2 2 2 4 3 3 2" xfId="46569" xr:uid="{00000000-0005-0000-0000-00006FB40000}"/>
    <cellStyle name="Input 2 2 2 2 4 3 4" xfId="46570" xr:uid="{00000000-0005-0000-0000-000070B40000}"/>
    <cellStyle name="Input 2 2 2 2 4 4" xfId="46571" xr:uid="{00000000-0005-0000-0000-000071B40000}"/>
    <cellStyle name="Input 2 2 2 2 4 4 2" xfId="46572" xr:uid="{00000000-0005-0000-0000-000072B40000}"/>
    <cellStyle name="Input 2 2 2 2 4 4 2 2" xfId="46573" xr:uid="{00000000-0005-0000-0000-000073B40000}"/>
    <cellStyle name="Input 2 2 2 2 4 4 3" xfId="46574" xr:uid="{00000000-0005-0000-0000-000074B40000}"/>
    <cellStyle name="Input 2 2 2 2 4 4 4" xfId="46575" xr:uid="{00000000-0005-0000-0000-000075B40000}"/>
    <cellStyle name="Input 2 2 2 2 4 4 5" xfId="46576" xr:uid="{00000000-0005-0000-0000-000076B40000}"/>
    <cellStyle name="Input 2 2 2 2 4 4 6" xfId="46577" xr:uid="{00000000-0005-0000-0000-000077B40000}"/>
    <cellStyle name="Input 2 2 2 2 4 5" xfId="46578" xr:uid="{00000000-0005-0000-0000-000078B40000}"/>
    <cellStyle name="Input 2 2 2 2 4 6" xfId="46579" xr:uid="{00000000-0005-0000-0000-000079B40000}"/>
    <cellStyle name="Input 2 2 2 2 5" xfId="46580" xr:uid="{00000000-0005-0000-0000-00007AB40000}"/>
    <cellStyle name="Input 2 2 2 2 5 2" xfId="46581" xr:uid="{00000000-0005-0000-0000-00007BB40000}"/>
    <cellStyle name="Input 2 2 2 2 5 2 2" xfId="46582" xr:uid="{00000000-0005-0000-0000-00007CB40000}"/>
    <cellStyle name="Input 2 2 2 2 5 2 2 2" xfId="46583" xr:uid="{00000000-0005-0000-0000-00007DB40000}"/>
    <cellStyle name="Input 2 2 2 2 5 2 2 2 2" xfId="46584" xr:uid="{00000000-0005-0000-0000-00007EB40000}"/>
    <cellStyle name="Input 2 2 2 2 5 2 2 3" xfId="46585" xr:uid="{00000000-0005-0000-0000-00007FB40000}"/>
    <cellStyle name="Input 2 2 2 2 5 2 2 4" xfId="46586" xr:uid="{00000000-0005-0000-0000-000080B40000}"/>
    <cellStyle name="Input 2 2 2 2 5 2 2 5" xfId="46587" xr:uid="{00000000-0005-0000-0000-000081B40000}"/>
    <cellStyle name="Input 2 2 2 2 5 2 2 6" xfId="46588" xr:uid="{00000000-0005-0000-0000-000082B40000}"/>
    <cellStyle name="Input 2 2 2 2 5 2 3" xfId="46589" xr:uid="{00000000-0005-0000-0000-000083B40000}"/>
    <cellStyle name="Input 2 2 2 2 5 2 3 2" xfId="46590" xr:uid="{00000000-0005-0000-0000-000084B40000}"/>
    <cellStyle name="Input 2 2 2 2 5 2 4" xfId="46591" xr:uid="{00000000-0005-0000-0000-000085B40000}"/>
    <cellStyle name="Input 2 2 2 2 5 3" xfId="46592" xr:uid="{00000000-0005-0000-0000-000086B40000}"/>
    <cellStyle name="Input 2 2 2 2 5 3 2" xfId="46593" xr:uid="{00000000-0005-0000-0000-000087B40000}"/>
    <cellStyle name="Input 2 2 2 2 5 3 2 2" xfId="46594" xr:uid="{00000000-0005-0000-0000-000088B40000}"/>
    <cellStyle name="Input 2 2 2 2 5 3 3" xfId="46595" xr:uid="{00000000-0005-0000-0000-000089B40000}"/>
    <cellStyle name="Input 2 2 2 2 5 3 4" xfId="46596" xr:uid="{00000000-0005-0000-0000-00008AB40000}"/>
    <cellStyle name="Input 2 2 2 2 5 3 5" xfId="46597" xr:uid="{00000000-0005-0000-0000-00008BB40000}"/>
    <cellStyle name="Input 2 2 2 2 5 3 6" xfId="46598" xr:uid="{00000000-0005-0000-0000-00008CB40000}"/>
    <cellStyle name="Input 2 2 2 2 5 4" xfId="46599" xr:uid="{00000000-0005-0000-0000-00008DB40000}"/>
    <cellStyle name="Input 2 2 2 2 5 5" xfId="46600" xr:uid="{00000000-0005-0000-0000-00008EB40000}"/>
    <cellStyle name="Input 2 2 2 2 6" xfId="46601" xr:uid="{00000000-0005-0000-0000-00008FB40000}"/>
    <cellStyle name="Input 2 2 2 2 6 2" xfId="46602" xr:uid="{00000000-0005-0000-0000-000090B40000}"/>
    <cellStyle name="Input 2 2 2 2 6 2 2" xfId="46603" xr:uid="{00000000-0005-0000-0000-000091B40000}"/>
    <cellStyle name="Input 2 2 2 2 6 2 2 2" xfId="46604" xr:uid="{00000000-0005-0000-0000-000092B40000}"/>
    <cellStyle name="Input 2 2 2 2 6 2 3" xfId="46605" xr:uid="{00000000-0005-0000-0000-000093B40000}"/>
    <cellStyle name="Input 2 2 2 2 6 2 4" xfId="46606" xr:uid="{00000000-0005-0000-0000-000094B40000}"/>
    <cellStyle name="Input 2 2 2 2 6 2 5" xfId="46607" xr:uid="{00000000-0005-0000-0000-000095B40000}"/>
    <cellStyle name="Input 2 2 2 2 6 2 6" xfId="46608" xr:uid="{00000000-0005-0000-0000-000096B40000}"/>
    <cellStyle name="Input 2 2 2 2 6 3" xfId="46609" xr:uid="{00000000-0005-0000-0000-000097B40000}"/>
    <cellStyle name="Input 2 2 2 2 6 3 2" xfId="46610" xr:uid="{00000000-0005-0000-0000-000098B40000}"/>
    <cellStyle name="Input 2 2 2 2 6 4" xfId="46611" xr:uid="{00000000-0005-0000-0000-000099B40000}"/>
    <cellStyle name="Input 2 2 2 2 7" xfId="46612" xr:uid="{00000000-0005-0000-0000-00009AB40000}"/>
    <cellStyle name="Input 2 2 2 2 7 2" xfId="46613" xr:uid="{00000000-0005-0000-0000-00009BB40000}"/>
    <cellStyle name="Input 2 2 2 2 7 2 2" xfId="46614" xr:uid="{00000000-0005-0000-0000-00009CB40000}"/>
    <cellStyle name="Input 2 2 2 2 7 3" xfId="46615" xr:uid="{00000000-0005-0000-0000-00009DB40000}"/>
    <cellStyle name="Input 2 2 2 2 7 4" xfId="46616" xr:uid="{00000000-0005-0000-0000-00009EB40000}"/>
    <cellStyle name="Input 2 2 2 2 7 5" xfId="46617" xr:uid="{00000000-0005-0000-0000-00009FB40000}"/>
    <cellStyle name="Input 2 2 2 2 7 6" xfId="46618" xr:uid="{00000000-0005-0000-0000-0000A0B40000}"/>
    <cellStyle name="Input 2 2 2 2 8" xfId="46619" xr:uid="{00000000-0005-0000-0000-0000A1B40000}"/>
    <cellStyle name="Input 2 2 2 2 9" xfId="46620" xr:uid="{00000000-0005-0000-0000-0000A2B40000}"/>
    <cellStyle name="Input 2 2 2 3" xfId="46621" xr:uid="{00000000-0005-0000-0000-0000A3B40000}"/>
    <cellStyle name="Input 2 2 2 3 2" xfId="46622" xr:uid="{00000000-0005-0000-0000-0000A4B40000}"/>
    <cellStyle name="Input 2 2 2 3 2 2" xfId="46623" xr:uid="{00000000-0005-0000-0000-0000A5B40000}"/>
    <cellStyle name="Input 2 2 2 3 2 2 2" xfId="46624" xr:uid="{00000000-0005-0000-0000-0000A6B40000}"/>
    <cellStyle name="Input 2 2 2 3 2 2 2 2" xfId="46625" xr:uid="{00000000-0005-0000-0000-0000A7B40000}"/>
    <cellStyle name="Input 2 2 2 3 2 2 2 2 2" xfId="46626" xr:uid="{00000000-0005-0000-0000-0000A8B40000}"/>
    <cellStyle name="Input 2 2 2 3 2 2 2 2 2 2" xfId="46627" xr:uid="{00000000-0005-0000-0000-0000A9B40000}"/>
    <cellStyle name="Input 2 2 2 3 2 2 2 2 2 2 2" xfId="46628" xr:uid="{00000000-0005-0000-0000-0000AAB40000}"/>
    <cellStyle name="Input 2 2 2 3 2 2 2 2 2 3" xfId="46629" xr:uid="{00000000-0005-0000-0000-0000ABB40000}"/>
    <cellStyle name="Input 2 2 2 3 2 2 2 2 2 4" xfId="46630" xr:uid="{00000000-0005-0000-0000-0000ACB40000}"/>
    <cellStyle name="Input 2 2 2 3 2 2 2 2 2 5" xfId="46631" xr:uid="{00000000-0005-0000-0000-0000ADB40000}"/>
    <cellStyle name="Input 2 2 2 3 2 2 2 2 2 6" xfId="46632" xr:uid="{00000000-0005-0000-0000-0000AEB40000}"/>
    <cellStyle name="Input 2 2 2 3 2 2 2 2 3" xfId="46633" xr:uid="{00000000-0005-0000-0000-0000AFB40000}"/>
    <cellStyle name="Input 2 2 2 3 2 2 2 2 3 2" xfId="46634" xr:uid="{00000000-0005-0000-0000-0000B0B40000}"/>
    <cellStyle name="Input 2 2 2 3 2 2 2 2 4" xfId="46635" xr:uid="{00000000-0005-0000-0000-0000B1B40000}"/>
    <cellStyle name="Input 2 2 2 3 2 2 2 3" xfId="46636" xr:uid="{00000000-0005-0000-0000-0000B2B40000}"/>
    <cellStyle name="Input 2 2 2 3 2 2 2 3 2" xfId="46637" xr:uid="{00000000-0005-0000-0000-0000B3B40000}"/>
    <cellStyle name="Input 2 2 2 3 2 2 2 3 2 2" xfId="46638" xr:uid="{00000000-0005-0000-0000-0000B4B40000}"/>
    <cellStyle name="Input 2 2 2 3 2 2 2 3 3" xfId="46639" xr:uid="{00000000-0005-0000-0000-0000B5B40000}"/>
    <cellStyle name="Input 2 2 2 3 2 2 2 3 4" xfId="46640" xr:uid="{00000000-0005-0000-0000-0000B6B40000}"/>
    <cellStyle name="Input 2 2 2 3 2 2 2 3 5" xfId="46641" xr:uid="{00000000-0005-0000-0000-0000B7B40000}"/>
    <cellStyle name="Input 2 2 2 3 2 2 2 3 6" xfId="46642" xr:uid="{00000000-0005-0000-0000-0000B8B40000}"/>
    <cellStyle name="Input 2 2 2 3 2 2 2 4" xfId="46643" xr:uid="{00000000-0005-0000-0000-0000B9B40000}"/>
    <cellStyle name="Input 2 2 2 3 2 2 2 5" xfId="46644" xr:uid="{00000000-0005-0000-0000-0000BAB40000}"/>
    <cellStyle name="Input 2 2 2 3 2 2 3" xfId="46645" xr:uid="{00000000-0005-0000-0000-0000BBB40000}"/>
    <cellStyle name="Input 2 2 2 3 2 2 3 2" xfId="46646" xr:uid="{00000000-0005-0000-0000-0000BCB40000}"/>
    <cellStyle name="Input 2 2 2 3 2 2 3 2 2" xfId="46647" xr:uid="{00000000-0005-0000-0000-0000BDB40000}"/>
    <cellStyle name="Input 2 2 2 3 2 2 3 2 2 2" xfId="46648" xr:uid="{00000000-0005-0000-0000-0000BEB40000}"/>
    <cellStyle name="Input 2 2 2 3 2 2 3 2 3" xfId="46649" xr:uid="{00000000-0005-0000-0000-0000BFB40000}"/>
    <cellStyle name="Input 2 2 2 3 2 2 3 2 4" xfId="46650" xr:uid="{00000000-0005-0000-0000-0000C0B40000}"/>
    <cellStyle name="Input 2 2 2 3 2 2 3 2 5" xfId="46651" xr:uid="{00000000-0005-0000-0000-0000C1B40000}"/>
    <cellStyle name="Input 2 2 2 3 2 2 3 2 6" xfId="46652" xr:uid="{00000000-0005-0000-0000-0000C2B40000}"/>
    <cellStyle name="Input 2 2 2 3 2 2 3 3" xfId="46653" xr:uid="{00000000-0005-0000-0000-0000C3B40000}"/>
    <cellStyle name="Input 2 2 2 3 2 2 3 3 2" xfId="46654" xr:uid="{00000000-0005-0000-0000-0000C4B40000}"/>
    <cellStyle name="Input 2 2 2 3 2 2 3 4" xfId="46655" xr:uid="{00000000-0005-0000-0000-0000C5B40000}"/>
    <cellStyle name="Input 2 2 2 3 2 2 4" xfId="46656" xr:uid="{00000000-0005-0000-0000-0000C6B40000}"/>
    <cellStyle name="Input 2 2 2 3 2 2 4 2" xfId="46657" xr:uid="{00000000-0005-0000-0000-0000C7B40000}"/>
    <cellStyle name="Input 2 2 2 3 2 2 4 2 2" xfId="46658" xr:uid="{00000000-0005-0000-0000-0000C8B40000}"/>
    <cellStyle name="Input 2 2 2 3 2 2 4 3" xfId="46659" xr:uid="{00000000-0005-0000-0000-0000C9B40000}"/>
    <cellStyle name="Input 2 2 2 3 2 2 4 4" xfId="46660" xr:uid="{00000000-0005-0000-0000-0000CAB40000}"/>
    <cellStyle name="Input 2 2 2 3 2 2 4 5" xfId="46661" xr:uid="{00000000-0005-0000-0000-0000CBB40000}"/>
    <cellStyle name="Input 2 2 2 3 2 2 4 6" xfId="46662" xr:uid="{00000000-0005-0000-0000-0000CCB40000}"/>
    <cellStyle name="Input 2 2 2 3 2 2 5" xfId="46663" xr:uid="{00000000-0005-0000-0000-0000CDB40000}"/>
    <cellStyle name="Input 2 2 2 3 2 2 6" xfId="46664" xr:uid="{00000000-0005-0000-0000-0000CEB40000}"/>
    <cellStyle name="Input 2 2 2 3 2 3" xfId="46665" xr:uid="{00000000-0005-0000-0000-0000CFB40000}"/>
    <cellStyle name="Input 2 2 2 3 2 3 2" xfId="46666" xr:uid="{00000000-0005-0000-0000-0000D0B40000}"/>
    <cellStyle name="Input 2 2 2 3 2 3 2 2" xfId="46667" xr:uid="{00000000-0005-0000-0000-0000D1B40000}"/>
    <cellStyle name="Input 2 2 2 3 2 3 2 2 2" xfId="46668" xr:uid="{00000000-0005-0000-0000-0000D2B40000}"/>
    <cellStyle name="Input 2 2 2 3 2 3 2 2 2 2" xfId="46669" xr:uid="{00000000-0005-0000-0000-0000D3B40000}"/>
    <cellStyle name="Input 2 2 2 3 2 3 2 2 3" xfId="46670" xr:uid="{00000000-0005-0000-0000-0000D4B40000}"/>
    <cellStyle name="Input 2 2 2 3 2 3 2 2 4" xfId="46671" xr:uid="{00000000-0005-0000-0000-0000D5B40000}"/>
    <cellStyle name="Input 2 2 2 3 2 3 2 2 5" xfId="46672" xr:uid="{00000000-0005-0000-0000-0000D6B40000}"/>
    <cellStyle name="Input 2 2 2 3 2 3 2 2 6" xfId="46673" xr:uid="{00000000-0005-0000-0000-0000D7B40000}"/>
    <cellStyle name="Input 2 2 2 3 2 3 2 3" xfId="46674" xr:uid="{00000000-0005-0000-0000-0000D8B40000}"/>
    <cellStyle name="Input 2 2 2 3 2 3 2 3 2" xfId="46675" xr:uid="{00000000-0005-0000-0000-0000D9B40000}"/>
    <cellStyle name="Input 2 2 2 3 2 3 2 4" xfId="46676" xr:uid="{00000000-0005-0000-0000-0000DAB40000}"/>
    <cellStyle name="Input 2 2 2 3 2 3 3" xfId="46677" xr:uid="{00000000-0005-0000-0000-0000DBB40000}"/>
    <cellStyle name="Input 2 2 2 3 2 3 3 2" xfId="46678" xr:uid="{00000000-0005-0000-0000-0000DCB40000}"/>
    <cellStyle name="Input 2 2 2 3 2 3 3 2 2" xfId="46679" xr:uid="{00000000-0005-0000-0000-0000DDB40000}"/>
    <cellStyle name="Input 2 2 2 3 2 3 3 3" xfId="46680" xr:uid="{00000000-0005-0000-0000-0000DEB40000}"/>
    <cellStyle name="Input 2 2 2 3 2 3 3 4" xfId="46681" xr:uid="{00000000-0005-0000-0000-0000DFB40000}"/>
    <cellStyle name="Input 2 2 2 3 2 3 3 5" xfId="46682" xr:uid="{00000000-0005-0000-0000-0000E0B40000}"/>
    <cellStyle name="Input 2 2 2 3 2 3 3 6" xfId="46683" xr:uid="{00000000-0005-0000-0000-0000E1B40000}"/>
    <cellStyle name="Input 2 2 2 3 2 3 4" xfId="46684" xr:uid="{00000000-0005-0000-0000-0000E2B40000}"/>
    <cellStyle name="Input 2 2 2 3 2 3 5" xfId="46685" xr:uid="{00000000-0005-0000-0000-0000E3B40000}"/>
    <cellStyle name="Input 2 2 2 3 2 4" xfId="46686" xr:uid="{00000000-0005-0000-0000-0000E4B40000}"/>
    <cellStyle name="Input 2 2 2 3 2 4 2" xfId="46687" xr:uid="{00000000-0005-0000-0000-0000E5B40000}"/>
    <cellStyle name="Input 2 2 2 3 2 4 2 2" xfId="46688" xr:uid="{00000000-0005-0000-0000-0000E6B40000}"/>
    <cellStyle name="Input 2 2 2 3 2 4 2 2 2" xfId="46689" xr:uid="{00000000-0005-0000-0000-0000E7B40000}"/>
    <cellStyle name="Input 2 2 2 3 2 4 2 3" xfId="46690" xr:uid="{00000000-0005-0000-0000-0000E8B40000}"/>
    <cellStyle name="Input 2 2 2 3 2 4 2 4" xfId="46691" xr:uid="{00000000-0005-0000-0000-0000E9B40000}"/>
    <cellStyle name="Input 2 2 2 3 2 4 2 5" xfId="46692" xr:uid="{00000000-0005-0000-0000-0000EAB40000}"/>
    <cellStyle name="Input 2 2 2 3 2 4 2 6" xfId="46693" xr:uid="{00000000-0005-0000-0000-0000EBB40000}"/>
    <cellStyle name="Input 2 2 2 3 2 4 3" xfId="46694" xr:uid="{00000000-0005-0000-0000-0000ECB40000}"/>
    <cellStyle name="Input 2 2 2 3 2 4 3 2" xfId="46695" xr:uid="{00000000-0005-0000-0000-0000EDB40000}"/>
    <cellStyle name="Input 2 2 2 3 2 4 4" xfId="46696" xr:uid="{00000000-0005-0000-0000-0000EEB40000}"/>
    <cellStyle name="Input 2 2 2 3 2 5" xfId="46697" xr:uid="{00000000-0005-0000-0000-0000EFB40000}"/>
    <cellStyle name="Input 2 2 2 3 2 5 2" xfId="46698" xr:uid="{00000000-0005-0000-0000-0000F0B40000}"/>
    <cellStyle name="Input 2 2 2 3 2 5 2 2" xfId="46699" xr:uid="{00000000-0005-0000-0000-0000F1B40000}"/>
    <cellStyle name="Input 2 2 2 3 2 5 3" xfId="46700" xr:uid="{00000000-0005-0000-0000-0000F2B40000}"/>
    <cellStyle name="Input 2 2 2 3 2 5 4" xfId="46701" xr:uid="{00000000-0005-0000-0000-0000F3B40000}"/>
    <cellStyle name="Input 2 2 2 3 2 5 5" xfId="46702" xr:uid="{00000000-0005-0000-0000-0000F4B40000}"/>
    <cellStyle name="Input 2 2 2 3 2 5 6" xfId="46703" xr:uid="{00000000-0005-0000-0000-0000F5B40000}"/>
    <cellStyle name="Input 2 2 2 3 2 6" xfId="46704" xr:uid="{00000000-0005-0000-0000-0000F6B40000}"/>
    <cellStyle name="Input 2 2 2 3 2 7" xfId="46705" xr:uid="{00000000-0005-0000-0000-0000F7B40000}"/>
    <cellStyle name="Input 2 2 2 3 3" xfId="46706" xr:uid="{00000000-0005-0000-0000-0000F8B40000}"/>
    <cellStyle name="Input 2 2 2 3 3 2" xfId="46707" xr:uid="{00000000-0005-0000-0000-0000F9B40000}"/>
    <cellStyle name="Input 2 2 2 3 3 2 2" xfId="46708" xr:uid="{00000000-0005-0000-0000-0000FAB40000}"/>
    <cellStyle name="Input 2 2 2 3 3 2 2 2" xfId="46709" xr:uid="{00000000-0005-0000-0000-0000FBB40000}"/>
    <cellStyle name="Input 2 2 2 3 3 2 2 2 2" xfId="46710" xr:uid="{00000000-0005-0000-0000-0000FCB40000}"/>
    <cellStyle name="Input 2 2 2 3 3 2 2 2 2 2" xfId="46711" xr:uid="{00000000-0005-0000-0000-0000FDB40000}"/>
    <cellStyle name="Input 2 2 2 3 3 2 2 2 3" xfId="46712" xr:uid="{00000000-0005-0000-0000-0000FEB40000}"/>
    <cellStyle name="Input 2 2 2 3 3 2 2 2 4" xfId="46713" xr:uid="{00000000-0005-0000-0000-0000FFB40000}"/>
    <cellStyle name="Input 2 2 2 3 3 2 2 2 5" xfId="46714" xr:uid="{00000000-0005-0000-0000-000000B50000}"/>
    <cellStyle name="Input 2 2 2 3 3 2 2 2 6" xfId="46715" xr:uid="{00000000-0005-0000-0000-000001B50000}"/>
    <cellStyle name="Input 2 2 2 3 3 2 2 3" xfId="46716" xr:uid="{00000000-0005-0000-0000-000002B50000}"/>
    <cellStyle name="Input 2 2 2 3 3 2 2 3 2" xfId="46717" xr:uid="{00000000-0005-0000-0000-000003B50000}"/>
    <cellStyle name="Input 2 2 2 3 3 2 2 4" xfId="46718" xr:uid="{00000000-0005-0000-0000-000004B50000}"/>
    <cellStyle name="Input 2 2 2 3 3 2 3" xfId="46719" xr:uid="{00000000-0005-0000-0000-000005B50000}"/>
    <cellStyle name="Input 2 2 2 3 3 2 3 2" xfId="46720" xr:uid="{00000000-0005-0000-0000-000006B50000}"/>
    <cellStyle name="Input 2 2 2 3 3 2 3 2 2" xfId="46721" xr:uid="{00000000-0005-0000-0000-000007B50000}"/>
    <cellStyle name="Input 2 2 2 3 3 2 3 3" xfId="46722" xr:uid="{00000000-0005-0000-0000-000008B50000}"/>
    <cellStyle name="Input 2 2 2 3 3 2 3 4" xfId="46723" xr:uid="{00000000-0005-0000-0000-000009B50000}"/>
    <cellStyle name="Input 2 2 2 3 3 2 3 5" xfId="46724" xr:uid="{00000000-0005-0000-0000-00000AB50000}"/>
    <cellStyle name="Input 2 2 2 3 3 2 3 6" xfId="46725" xr:uid="{00000000-0005-0000-0000-00000BB50000}"/>
    <cellStyle name="Input 2 2 2 3 3 2 4" xfId="46726" xr:uid="{00000000-0005-0000-0000-00000CB50000}"/>
    <cellStyle name="Input 2 2 2 3 3 2 5" xfId="46727" xr:uid="{00000000-0005-0000-0000-00000DB50000}"/>
    <cellStyle name="Input 2 2 2 3 3 3" xfId="46728" xr:uid="{00000000-0005-0000-0000-00000EB50000}"/>
    <cellStyle name="Input 2 2 2 3 3 3 2" xfId="46729" xr:uid="{00000000-0005-0000-0000-00000FB50000}"/>
    <cellStyle name="Input 2 2 2 3 3 3 2 2" xfId="46730" xr:uid="{00000000-0005-0000-0000-000010B50000}"/>
    <cellStyle name="Input 2 2 2 3 3 3 2 2 2" xfId="46731" xr:uid="{00000000-0005-0000-0000-000011B50000}"/>
    <cellStyle name="Input 2 2 2 3 3 3 2 3" xfId="46732" xr:uid="{00000000-0005-0000-0000-000012B50000}"/>
    <cellStyle name="Input 2 2 2 3 3 3 2 4" xfId="46733" xr:uid="{00000000-0005-0000-0000-000013B50000}"/>
    <cellStyle name="Input 2 2 2 3 3 3 2 5" xfId="46734" xr:uid="{00000000-0005-0000-0000-000014B50000}"/>
    <cellStyle name="Input 2 2 2 3 3 3 2 6" xfId="46735" xr:uid="{00000000-0005-0000-0000-000015B50000}"/>
    <cellStyle name="Input 2 2 2 3 3 3 3" xfId="46736" xr:uid="{00000000-0005-0000-0000-000016B50000}"/>
    <cellStyle name="Input 2 2 2 3 3 3 3 2" xfId="46737" xr:uid="{00000000-0005-0000-0000-000017B50000}"/>
    <cellStyle name="Input 2 2 2 3 3 3 4" xfId="46738" xr:uid="{00000000-0005-0000-0000-000018B50000}"/>
    <cellStyle name="Input 2 2 2 3 3 4" xfId="46739" xr:uid="{00000000-0005-0000-0000-000019B50000}"/>
    <cellStyle name="Input 2 2 2 3 3 4 2" xfId="46740" xr:uid="{00000000-0005-0000-0000-00001AB50000}"/>
    <cellStyle name="Input 2 2 2 3 3 4 2 2" xfId="46741" xr:uid="{00000000-0005-0000-0000-00001BB50000}"/>
    <cellStyle name="Input 2 2 2 3 3 4 3" xfId="46742" xr:uid="{00000000-0005-0000-0000-00001CB50000}"/>
    <cellStyle name="Input 2 2 2 3 3 4 4" xfId="46743" xr:uid="{00000000-0005-0000-0000-00001DB50000}"/>
    <cellStyle name="Input 2 2 2 3 3 4 5" xfId="46744" xr:uid="{00000000-0005-0000-0000-00001EB50000}"/>
    <cellStyle name="Input 2 2 2 3 3 4 6" xfId="46745" xr:uid="{00000000-0005-0000-0000-00001FB50000}"/>
    <cellStyle name="Input 2 2 2 3 3 5" xfId="46746" xr:uid="{00000000-0005-0000-0000-000020B50000}"/>
    <cellStyle name="Input 2 2 2 3 3 6" xfId="46747" xr:uid="{00000000-0005-0000-0000-000021B50000}"/>
    <cellStyle name="Input 2 2 2 3 4" xfId="46748" xr:uid="{00000000-0005-0000-0000-000022B50000}"/>
    <cellStyle name="Input 2 2 2 3 4 2" xfId="46749" xr:uid="{00000000-0005-0000-0000-000023B50000}"/>
    <cellStyle name="Input 2 2 2 3 4 2 2" xfId="46750" xr:uid="{00000000-0005-0000-0000-000024B50000}"/>
    <cellStyle name="Input 2 2 2 3 4 2 2 2" xfId="46751" xr:uid="{00000000-0005-0000-0000-000025B50000}"/>
    <cellStyle name="Input 2 2 2 3 4 2 2 2 2" xfId="46752" xr:uid="{00000000-0005-0000-0000-000026B50000}"/>
    <cellStyle name="Input 2 2 2 3 4 2 2 3" xfId="46753" xr:uid="{00000000-0005-0000-0000-000027B50000}"/>
    <cellStyle name="Input 2 2 2 3 4 2 2 4" xfId="46754" xr:uid="{00000000-0005-0000-0000-000028B50000}"/>
    <cellStyle name="Input 2 2 2 3 4 2 2 5" xfId="46755" xr:uid="{00000000-0005-0000-0000-000029B50000}"/>
    <cellStyle name="Input 2 2 2 3 4 2 2 6" xfId="46756" xr:uid="{00000000-0005-0000-0000-00002AB50000}"/>
    <cellStyle name="Input 2 2 2 3 4 2 3" xfId="46757" xr:uid="{00000000-0005-0000-0000-00002BB50000}"/>
    <cellStyle name="Input 2 2 2 3 4 2 3 2" xfId="46758" xr:uid="{00000000-0005-0000-0000-00002CB50000}"/>
    <cellStyle name="Input 2 2 2 3 4 2 4" xfId="46759" xr:uid="{00000000-0005-0000-0000-00002DB50000}"/>
    <cellStyle name="Input 2 2 2 3 4 3" xfId="46760" xr:uid="{00000000-0005-0000-0000-00002EB50000}"/>
    <cellStyle name="Input 2 2 2 3 4 3 2" xfId="46761" xr:uid="{00000000-0005-0000-0000-00002FB50000}"/>
    <cellStyle name="Input 2 2 2 3 4 3 2 2" xfId="46762" xr:uid="{00000000-0005-0000-0000-000030B50000}"/>
    <cellStyle name="Input 2 2 2 3 4 3 3" xfId="46763" xr:uid="{00000000-0005-0000-0000-000031B50000}"/>
    <cellStyle name="Input 2 2 2 3 4 3 4" xfId="46764" xr:uid="{00000000-0005-0000-0000-000032B50000}"/>
    <cellStyle name="Input 2 2 2 3 4 3 5" xfId="46765" xr:uid="{00000000-0005-0000-0000-000033B50000}"/>
    <cellStyle name="Input 2 2 2 3 4 3 6" xfId="46766" xr:uid="{00000000-0005-0000-0000-000034B50000}"/>
    <cellStyle name="Input 2 2 2 3 4 4" xfId="46767" xr:uid="{00000000-0005-0000-0000-000035B50000}"/>
    <cellStyle name="Input 2 2 2 3 4 5" xfId="46768" xr:uid="{00000000-0005-0000-0000-000036B50000}"/>
    <cellStyle name="Input 2 2 2 3 5" xfId="46769" xr:uid="{00000000-0005-0000-0000-000037B50000}"/>
    <cellStyle name="Input 2 2 2 3 5 2" xfId="46770" xr:uid="{00000000-0005-0000-0000-000038B50000}"/>
    <cellStyle name="Input 2 2 2 3 5 2 2" xfId="46771" xr:uid="{00000000-0005-0000-0000-000039B50000}"/>
    <cellStyle name="Input 2 2 2 3 5 2 2 2" xfId="46772" xr:uid="{00000000-0005-0000-0000-00003AB50000}"/>
    <cellStyle name="Input 2 2 2 3 5 2 3" xfId="46773" xr:uid="{00000000-0005-0000-0000-00003BB50000}"/>
    <cellStyle name="Input 2 2 2 3 5 2 4" xfId="46774" xr:uid="{00000000-0005-0000-0000-00003CB50000}"/>
    <cellStyle name="Input 2 2 2 3 5 2 5" xfId="46775" xr:uid="{00000000-0005-0000-0000-00003DB50000}"/>
    <cellStyle name="Input 2 2 2 3 5 2 6" xfId="46776" xr:uid="{00000000-0005-0000-0000-00003EB50000}"/>
    <cellStyle name="Input 2 2 2 3 5 3" xfId="46777" xr:uid="{00000000-0005-0000-0000-00003FB50000}"/>
    <cellStyle name="Input 2 2 2 3 5 3 2" xfId="46778" xr:uid="{00000000-0005-0000-0000-000040B50000}"/>
    <cellStyle name="Input 2 2 2 3 5 4" xfId="46779" xr:uid="{00000000-0005-0000-0000-000041B50000}"/>
    <cellStyle name="Input 2 2 2 3 6" xfId="46780" xr:uid="{00000000-0005-0000-0000-000042B50000}"/>
    <cellStyle name="Input 2 2 2 3 6 2" xfId="46781" xr:uid="{00000000-0005-0000-0000-000043B50000}"/>
    <cellStyle name="Input 2 2 2 3 6 2 2" xfId="46782" xr:uid="{00000000-0005-0000-0000-000044B50000}"/>
    <cellStyle name="Input 2 2 2 3 6 3" xfId="46783" xr:uid="{00000000-0005-0000-0000-000045B50000}"/>
    <cellStyle name="Input 2 2 2 3 6 4" xfId="46784" xr:uid="{00000000-0005-0000-0000-000046B50000}"/>
    <cellStyle name="Input 2 2 2 3 6 5" xfId="46785" xr:uid="{00000000-0005-0000-0000-000047B50000}"/>
    <cellStyle name="Input 2 2 2 3 6 6" xfId="46786" xr:uid="{00000000-0005-0000-0000-000048B50000}"/>
    <cellStyle name="Input 2 2 2 3 7" xfId="46787" xr:uid="{00000000-0005-0000-0000-000049B50000}"/>
    <cellStyle name="Input 2 2 2 3 8" xfId="46788" xr:uid="{00000000-0005-0000-0000-00004AB50000}"/>
    <cellStyle name="Input 2 2 2 4" xfId="46789" xr:uid="{00000000-0005-0000-0000-00004BB50000}"/>
    <cellStyle name="Input 2 2 2 4 2" xfId="46790" xr:uid="{00000000-0005-0000-0000-00004CB50000}"/>
    <cellStyle name="Input 2 2 2 4 2 2" xfId="46791" xr:uid="{00000000-0005-0000-0000-00004DB50000}"/>
    <cellStyle name="Input 2 2 2 4 2 2 2" xfId="46792" xr:uid="{00000000-0005-0000-0000-00004EB50000}"/>
    <cellStyle name="Input 2 2 2 4 2 2 2 2" xfId="46793" xr:uid="{00000000-0005-0000-0000-00004FB50000}"/>
    <cellStyle name="Input 2 2 2 4 2 2 2 2 2" xfId="46794" xr:uid="{00000000-0005-0000-0000-000050B50000}"/>
    <cellStyle name="Input 2 2 2 4 2 2 2 2 2 2" xfId="46795" xr:uid="{00000000-0005-0000-0000-000051B50000}"/>
    <cellStyle name="Input 2 2 2 4 2 2 2 2 3" xfId="46796" xr:uid="{00000000-0005-0000-0000-000052B50000}"/>
    <cellStyle name="Input 2 2 2 4 2 2 2 2 4" xfId="46797" xr:uid="{00000000-0005-0000-0000-000053B50000}"/>
    <cellStyle name="Input 2 2 2 4 2 2 2 2 5" xfId="46798" xr:uid="{00000000-0005-0000-0000-000054B50000}"/>
    <cellStyle name="Input 2 2 2 4 2 2 2 2 6" xfId="46799" xr:uid="{00000000-0005-0000-0000-000055B50000}"/>
    <cellStyle name="Input 2 2 2 4 2 2 2 3" xfId="46800" xr:uid="{00000000-0005-0000-0000-000056B50000}"/>
    <cellStyle name="Input 2 2 2 4 2 2 2 3 2" xfId="46801" xr:uid="{00000000-0005-0000-0000-000057B50000}"/>
    <cellStyle name="Input 2 2 2 4 2 2 2 4" xfId="46802" xr:uid="{00000000-0005-0000-0000-000058B50000}"/>
    <cellStyle name="Input 2 2 2 4 2 2 3" xfId="46803" xr:uid="{00000000-0005-0000-0000-000059B50000}"/>
    <cellStyle name="Input 2 2 2 4 2 2 3 2" xfId="46804" xr:uid="{00000000-0005-0000-0000-00005AB50000}"/>
    <cellStyle name="Input 2 2 2 4 2 2 3 2 2" xfId="46805" xr:uid="{00000000-0005-0000-0000-00005BB50000}"/>
    <cellStyle name="Input 2 2 2 4 2 2 3 3" xfId="46806" xr:uid="{00000000-0005-0000-0000-00005CB50000}"/>
    <cellStyle name="Input 2 2 2 4 2 2 3 4" xfId="46807" xr:uid="{00000000-0005-0000-0000-00005DB50000}"/>
    <cellStyle name="Input 2 2 2 4 2 2 3 5" xfId="46808" xr:uid="{00000000-0005-0000-0000-00005EB50000}"/>
    <cellStyle name="Input 2 2 2 4 2 2 3 6" xfId="46809" xr:uid="{00000000-0005-0000-0000-00005FB50000}"/>
    <cellStyle name="Input 2 2 2 4 2 2 4" xfId="46810" xr:uid="{00000000-0005-0000-0000-000060B50000}"/>
    <cellStyle name="Input 2 2 2 4 2 2 5" xfId="46811" xr:uid="{00000000-0005-0000-0000-000061B50000}"/>
    <cellStyle name="Input 2 2 2 4 2 3" xfId="46812" xr:uid="{00000000-0005-0000-0000-000062B50000}"/>
    <cellStyle name="Input 2 2 2 4 2 3 2" xfId="46813" xr:uid="{00000000-0005-0000-0000-000063B50000}"/>
    <cellStyle name="Input 2 2 2 4 2 3 2 2" xfId="46814" xr:uid="{00000000-0005-0000-0000-000064B50000}"/>
    <cellStyle name="Input 2 2 2 4 2 3 2 2 2" xfId="46815" xr:uid="{00000000-0005-0000-0000-000065B50000}"/>
    <cellStyle name="Input 2 2 2 4 2 3 2 3" xfId="46816" xr:uid="{00000000-0005-0000-0000-000066B50000}"/>
    <cellStyle name="Input 2 2 2 4 2 3 2 4" xfId="46817" xr:uid="{00000000-0005-0000-0000-000067B50000}"/>
    <cellStyle name="Input 2 2 2 4 2 3 2 5" xfId="46818" xr:uid="{00000000-0005-0000-0000-000068B50000}"/>
    <cellStyle name="Input 2 2 2 4 2 3 2 6" xfId="46819" xr:uid="{00000000-0005-0000-0000-000069B50000}"/>
    <cellStyle name="Input 2 2 2 4 2 3 3" xfId="46820" xr:uid="{00000000-0005-0000-0000-00006AB50000}"/>
    <cellStyle name="Input 2 2 2 4 2 3 3 2" xfId="46821" xr:uid="{00000000-0005-0000-0000-00006BB50000}"/>
    <cellStyle name="Input 2 2 2 4 2 3 4" xfId="46822" xr:uid="{00000000-0005-0000-0000-00006CB50000}"/>
    <cellStyle name="Input 2 2 2 4 2 4" xfId="46823" xr:uid="{00000000-0005-0000-0000-00006DB50000}"/>
    <cellStyle name="Input 2 2 2 4 2 4 2" xfId="46824" xr:uid="{00000000-0005-0000-0000-00006EB50000}"/>
    <cellStyle name="Input 2 2 2 4 2 4 2 2" xfId="46825" xr:uid="{00000000-0005-0000-0000-00006FB50000}"/>
    <cellStyle name="Input 2 2 2 4 2 4 3" xfId="46826" xr:uid="{00000000-0005-0000-0000-000070B50000}"/>
    <cellStyle name="Input 2 2 2 4 2 4 4" xfId="46827" xr:uid="{00000000-0005-0000-0000-000071B50000}"/>
    <cellStyle name="Input 2 2 2 4 2 4 5" xfId="46828" xr:uid="{00000000-0005-0000-0000-000072B50000}"/>
    <cellStyle name="Input 2 2 2 4 2 4 6" xfId="46829" xr:uid="{00000000-0005-0000-0000-000073B50000}"/>
    <cellStyle name="Input 2 2 2 4 2 5" xfId="46830" xr:uid="{00000000-0005-0000-0000-000074B50000}"/>
    <cellStyle name="Input 2 2 2 4 2 6" xfId="46831" xr:uid="{00000000-0005-0000-0000-000075B50000}"/>
    <cellStyle name="Input 2 2 2 4 3" xfId="46832" xr:uid="{00000000-0005-0000-0000-000076B50000}"/>
    <cellStyle name="Input 2 2 2 4 3 2" xfId="46833" xr:uid="{00000000-0005-0000-0000-000077B50000}"/>
    <cellStyle name="Input 2 2 2 4 3 2 2" xfId="46834" xr:uid="{00000000-0005-0000-0000-000078B50000}"/>
    <cellStyle name="Input 2 2 2 4 3 2 2 2" xfId="46835" xr:uid="{00000000-0005-0000-0000-000079B50000}"/>
    <cellStyle name="Input 2 2 2 4 3 2 2 2 2" xfId="46836" xr:uid="{00000000-0005-0000-0000-00007AB50000}"/>
    <cellStyle name="Input 2 2 2 4 3 2 2 3" xfId="46837" xr:uid="{00000000-0005-0000-0000-00007BB50000}"/>
    <cellStyle name="Input 2 2 2 4 3 2 2 4" xfId="46838" xr:uid="{00000000-0005-0000-0000-00007CB50000}"/>
    <cellStyle name="Input 2 2 2 4 3 2 2 5" xfId="46839" xr:uid="{00000000-0005-0000-0000-00007DB50000}"/>
    <cellStyle name="Input 2 2 2 4 3 2 2 6" xfId="46840" xr:uid="{00000000-0005-0000-0000-00007EB50000}"/>
    <cellStyle name="Input 2 2 2 4 3 2 3" xfId="46841" xr:uid="{00000000-0005-0000-0000-00007FB50000}"/>
    <cellStyle name="Input 2 2 2 4 3 2 3 2" xfId="46842" xr:uid="{00000000-0005-0000-0000-000080B50000}"/>
    <cellStyle name="Input 2 2 2 4 3 2 4" xfId="46843" xr:uid="{00000000-0005-0000-0000-000081B50000}"/>
    <cellStyle name="Input 2 2 2 4 3 3" xfId="46844" xr:uid="{00000000-0005-0000-0000-000082B50000}"/>
    <cellStyle name="Input 2 2 2 4 3 3 2" xfId="46845" xr:uid="{00000000-0005-0000-0000-000083B50000}"/>
    <cellStyle name="Input 2 2 2 4 3 3 2 2" xfId="46846" xr:uid="{00000000-0005-0000-0000-000084B50000}"/>
    <cellStyle name="Input 2 2 2 4 3 3 3" xfId="46847" xr:uid="{00000000-0005-0000-0000-000085B50000}"/>
    <cellStyle name="Input 2 2 2 4 3 3 4" xfId="46848" xr:uid="{00000000-0005-0000-0000-000086B50000}"/>
    <cellStyle name="Input 2 2 2 4 3 3 5" xfId="46849" xr:uid="{00000000-0005-0000-0000-000087B50000}"/>
    <cellStyle name="Input 2 2 2 4 3 3 6" xfId="46850" xr:uid="{00000000-0005-0000-0000-000088B50000}"/>
    <cellStyle name="Input 2 2 2 4 3 4" xfId="46851" xr:uid="{00000000-0005-0000-0000-000089B50000}"/>
    <cellStyle name="Input 2 2 2 4 3 5" xfId="46852" xr:uid="{00000000-0005-0000-0000-00008AB50000}"/>
    <cellStyle name="Input 2 2 2 4 4" xfId="46853" xr:uid="{00000000-0005-0000-0000-00008BB50000}"/>
    <cellStyle name="Input 2 2 2 4 4 2" xfId="46854" xr:uid="{00000000-0005-0000-0000-00008CB50000}"/>
    <cellStyle name="Input 2 2 2 4 4 2 2" xfId="46855" xr:uid="{00000000-0005-0000-0000-00008DB50000}"/>
    <cellStyle name="Input 2 2 2 4 4 2 2 2" xfId="46856" xr:uid="{00000000-0005-0000-0000-00008EB50000}"/>
    <cellStyle name="Input 2 2 2 4 4 2 3" xfId="46857" xr:uid="{00000000-0005-0000-0000-00008FB50000}"/>
    <cellStyle name="Input 2 2 2 4 4 2 4" xfId="46858" xr:uid="{00000000-0005-0000-0000-000090B50000}"/>
    <cellStyle name="Input 2 2 2 4 4 2 5" xfId="46859" xr:uid="{00000000-0005-0000-0000-000091B50000}"/>
    <cellStyle name="Input 2 2 2 4 4 2 6" xfId="46860" xr:uid="{00000000-0005-0000-0000-000092B50000}"/>
    <cellStyle name="Input 2 2 2 4 4 3" xfId="46861" xr:uid="{00000000-0005-0000-0000-000093B50000}"/>
    <cellStyle name="Input 2 2 2 4 4 3 2" xfId="46862" xr:uid="{00000000-0005-0000-0000-000094B50000}"/>
    <cellStyle name="Input 2 2 2 4 4 4" xfId="46863" xr:uid="{00000000-0005-0000-0000-000095B50000}"/>
    <cellStyle name="Input 2 2 2 4 5" xfId="46864" xr:uid="{00000000-0005-0000-0000-000096B50000}"/>
    <cellStyle name="Input 2 2 2 4 5 2" xfId="46865" xr:uid="{00000000-0005-0000-0000-000097B50000}"/>
    <cellStyle name="Input 2 2 2 4 5 2 2" xfId="46866" xr:uid="{00000000-0005-0000-0000-000098B50000}"/>
    <cellStyle name="Input 2 2 2 4 5 3" xfId="46867" xr:uid="{00000000-0005-0000-0000-000099B50000}"/>
    <cellStyle name="Input 2 2 2 4 5 4" xfId="46868" xr:uid="{00000000-0005-0000-0000-00009AB50000}"/>
    <cellStyle name="Input 2 2 2 4 5 5" xfId="46869" xr:uid="{00000000-0005-0000-0000-00009BB50000}"/>
    <cellStyle name="Input 2 2 2 4 5 6" xfId="46870" xr:uid="{00000000-0005-0000-0000-00009CB50000}"/>
    <cellStyle name="Input 2 2 2 4 6" xfId="46871" xr:uid="{00000000-0005-0000-0000-00009DB50000}"/>
    <cellStyle name="Input 2 2 2 4 7" xfId="46872" xr:uid="{00000000-0005-0000-0000-00009EB50000}"/>
    <cellStyle name="Input 2 2 2 5" xfId="46873" xr:uid="{00000000-0005-0000-0000-00009FB50000}"/>
    <cellStyle name="Input 2 2 2 5 2" xfId="46874" xr:uid="{00000000-0005-0000-0000-0000A0B50000}"/>
    <cellStyle name="Input 2 2 2 5 2 2" xfId="46875" xr:uid="{00000000-0005-0000-0000-0000A1B50000}"/>
    <cellStyle name="Input 2 2 2 5 2 2 2" xfId="46876" xr:uid="{00000000-0005-0000-0000-0000A2B50000}"/>
    <cellStyle name="Input 2 2 2 5 2 2 2 2" xfId="46877" xr:uid="{00000000-0005-0000-0000-0000A3B50000}"/>
    <cellStyle name="Input 2 2 2 5 2 2 2 2 2" xfId="46878" xr:uid="{00000000-0005-0000-0000-0000A4B50000}"/>
    <cellStyle name="Input 2 2 2 5 2 2 2 3" xfId="46879" xr:uid="{00000000-0005-0000-0000-0000A5B50000}"/>
    <cellStyle name="Input 2 2 2 5 2 2 2 4" xfId="46880" xr:uid="{00000000-0005-0000-0000-0000A6B50000}"/>
    <cellStyle name="Input 2 2 2 5 2 2 2 5" xfId="46881" xr:uid="{00000000-0005-0000-0000-0000A7B50000}"/>
    <cellStyle name="Input 2 2 2 5 2 2 2 6" xfId="46882" xr:uid="{00000000-0005-0000-0000-0000A8B50000}"/>
    <cellStyle name="Input 2 2 2 5 2 2 3" xfId="46883" xr:uid="{00000000-0005-0000-0000-0000A9B50000}"/>
    <cellStyle name="Input 2 2 2 5 2 2 3 2" xfId="46884" xr:uid="{00000000-0005-0000-0000-0000AAB50000}"/>
    <cellStyle name="Input 2 2 2 5 2 2 4" xfId="46885" xr:uid="{00000000-0005-0000-0000-0000ABB50000}"/>
    <cellStyle name="Input 2 2 2 5 2 3" xfId="46886" xr:uid="{00000000-0005-0000-0000-0000ACB50000}"/>
    <cellStyle name="Input 2 2 2 5 2 3 2" xfId="46887" xr:uid="{00000000-0005-0000-0000-0000ADB50000}"/>
    <cellStyle name="Input 2 2 2 5 2 3 2 2" xfId="46888" xr:uid="{00000000-0005-0000-0000-0000AEB50000}"/>
    <cellStyle name="Input 2 2 2 5 2 3 3" xfId="46889" xr:uid="{00000000-0005-0000-0000-0000AFB50000}"/>
    <cellStyle name="Input 2 2 2 5 2 3 4" xfId="46890" xr:uid="{00000000-0005-0000-0000-0000B0B50000}"/>
    <cellStyle name="Input 2 2 2 5 2 3 5" xfId="46891" xr:uid="{00000000-0005-0000-0000-0000B1B50000}"/>
    <cellStyle name="Input 2 2 2 5 2 3 6" xfId="46892" xr:uid="{00000000-0005-0000-0000-0000B2B50000}"/>
    <cellStyle name="Input 2 2 2 5 2 4" xfId="46893" xr:uid="{00000000-0005-0000-0000-0000B3B50000}"/>
    <cellStyle name="Input 2 2 2 5 2 5" xfId="46894" xr:uid="{00000000-0005-0000-0000-0000B4B50000}"/>
    <cellStyle name="Input 2 2 2 5 3" xfId="46895" xr:uid="{00000000-0005-0000-0000-0000B5B50000}"/>
    <cellStyle name="Input 2 2 2 5 3 2" xfId="46896" xr:uid="{00000000-0005-0000-0000-0000B6B50000}"/>
    <cellStyle name="Input 2 2 2 5 3 2 2" xfId="46897" xr:uid="{00000000-0005-0000-0000-0000B7B50000}"/>
    <cellStyle name="Input 2 2 2 5 3 2 2 2" xfId="46898" xr:uid="{00000000-0005-0000-0000-0000B8B50000}"/>
    <cellStyle name="Input 2 2 2 5 3 2 3" xfId="46899" xr:uid="{00000000-0005-0000-0000-0000B9B50000}"/>
    <cellStyle name="Input 2 2 2 5 3 2 4" xfId="46900" xr:uid="{00000000-0005-0000-0000-0000BAB50000}"/>
    <cellStyle name="Input 2 2 2 5 3 2 5" xfId="46901" xr:uid="{00000000-0005-0000-0000-0000BBB50000}"/>
    <cellStyle name="Input 2 2 2 5 3 2 6" xfId="46902" xr:uid="{00000000-0005-0000-0000-0000BCB50000}"/>
    <cellStyle name="Input 2 2 2 5 3 3" xfId="46903" xr:uid="{00000000-0005-0000-0000-0000BDB50000}"/>
    <cellStyle name="Input 2 2 2 5 3 3 2" xfId="46904" xr:uid="{00000000-0005-0000-0000-0000BEB50000}"/>
    <cellStyle name="Input 2 2 2 5 3 4" xfId="46905" xr:uid="{00000000-0005-0000-0000-0000BFB50000}"/>
    <cellStyle name="Input 2 2 2 5 4" xfId="46906" xr:uid="{00000000-0005-0000-0000-0000C0B50000}"/>
    <cellStyle name="Input 2 2 2 5 4 2" xfId="46907" xr:uid="{00000000-0005-0000-0000-0000C1B50000}"/>
    <cellStyle name="Input 2 2 2 5 4 2 2" xfId="46908" xr:uid="{00000000-0005-0000-0000-0000C2B50000}"/>
    <cellStyle name="Input 2 2 2 5 4 3" xfId="46909" xr:uid="{00000000-0005-0000-0000-0000C3B50000}"/>
    <cellStyle name="Input 2 2 2 5 4 4" xfId="46910" xr:uid="{00000000-0005-0000-0000-0000C4B50000}"/>
    <cellStyle name="Input 2 2 2 5 4 5" xfId="46911" xr:uid="{00000000-0005-0000-0000-0000C5B50000}"/>
    <cellStyle name="Input 2 2 2 5 4 6" xfId="46912" xr:uid="{00000000-0005-0000-0000-0000C6B50000}"/>
    <cellStyle name="Input 2 2 2 5 5" xfId="46913" xr:uid="{00000000-0005-0000-0000-0000C7B50000}"/>
    <cellStyle name="Input 2 2 2 5 6" xfId="46914" xr:uid="{00000000-0005-0000-0000-0000C8B50000}"/>
    <cellStyle name="Input 2 2 2 6" xfId="46915" xr:uid="{00000000-0005-0000-0000-0000C9B50000}"/>
    <cellStyle name="Input 2 2 2 6 2" xfId="46916" xr:uid="{00000000-0005-0000-0000-0000CAB50000}"/>
    <cellStyle name="Input 2 2 2 6 2 2" xfId="46917" xr:uid="{00000000-0005-0000-0000-0000CBB50000}"/>
    <cellStyle name="Input 2 2 2 6 2 2 2" xfId="46918" xr:uid="{00000000-0005-0000-0000-0000CCB50000}"/>
    <cellStyle name="Input 2 2 2 6 2 2 2 2" xfId="46919" xr:uid="{00000000-0005-0000-0000-0000CDB50000}"/>
    <cellStyle name="Input 2 2 2 6 2 2 3" xfId="46920" xr:uid="{00000000-0005-0000-0000-0000CEB50000}"/>
    <cellStyle name="Input 2 2 2 6 2 2 4" xfId="46921" xr:uid="{00000000-0005-0000-0000-0000CFB50000}"/>
    <cellStyle name="Input 2 2 2 6 2 2 5" xfId="46922" xr:uid="{00000000-0005-0000-0000-0000D0B50000}"/>
    <cellStyle name="Input 2 2 2 6 2 2 6" xfId="46923" xr:uid="{00000000-0005-0000-0000-0000D1B50000}"/>
    <cellStyle name="Input 2 2 2 6 2 3" xfId="46924" xr:uid="{00000000-0005-0000-0000-0000D2B50000}"/>
    <cellStyle name="Input 2 2 2 6 2 3 2" xfId="46925" xr:uid="{00000000-0005-0000-0000-0000D3B50000}"/>
    <cellStyle name="Input 2 2 2 6 2 4" xfId="46926" xr:uid="{00000000-0005-0000-0000-0000D4B50000}"/>
    <cellStyle name="Input 2 2 2 6 3" xfId="46927" xr:uid="{00000000-0005-0000-0000-0000D5B50000}"/>
    <cellStyle name="Input 2 2 2 6 3 2" xfId="46928" xr:uid="{00000000-0005-0000-0000-0000D6B50000}"/>
    <cellStyle name="Input 2 2 2 6 3 2 2" xfId="46929" xr:uid="{00000000-0005-0000-0000-0000D7B50000}"/>
    <cellStyle name="Input 2 2 2 6 3 3" xfId="46930" xr:uid="{00000000-0005-0000-0000-0000D8B50000}"/>
    <cellStyle name="Input 2 2 2 6 3 4" xfId="46931" xr:uid="{00000000-0005-0000-0000-0000D9B50000}"/>
    <cellStyle name="Input 2 2 2 6 3 5" xfId="46932" xr:uid="{00000000-0005-0000-0000-0000DAB50000}"/>
    <cellStyle name="Input 2 2 2 6 3 6" xfId="46933" xr:uid="{00000000-0005-0000-0000-0000DBB50000}"/>
    <cellStyle name="Input 2 2 2 6 4" xfId="46934" xr:uid="{00000000-0005-0000-0000-0000DCB50000}"/>
    <cellStyle name="Input 2 2 2 6 5" xfId="46935" xr:uid="{00000000-0005-0000-0000-0000DDB50000}"/>
    <cellStyle name="Input 2 2 2 7" xfId="46936" xr:uid="{00000000-0005-0000-0000-0000DEB50000}"/>
    <cellStyle name="Input 2 2 2 7 2" xfId="46937" xr:uid="{00000000-0005-0000-0000-0000DFB50000}"/>
    <cellStyle name="Input 2 2 2 7 2 2" xfId="46938" xr:uid="{00000000-0005-0000-0000-0000E0B50000}"/>
    <cellStyle name="Input 2 2 2 7 2 2 2" xfId="46939" xr:uid="{00000000-0005-0000-0000-0000E1B50000}"/>
    <cellStyle name="Input 2 2 2 7 2 3" xfId="46940" xr:uid="{00000000-0005-0000-0000-0000E2B50000}"/>
    <cellStyle name="Input 2 2 2 7 2 4" xfId="46941" xr:uid="{00000000-0005-0000-0000-0000E3B50000}"/>
    <cellStyle name="Input 2 2 2 7 2 5" xfId="46942" xr:uid="{00000000-0005-0000-0000-0000E4B50000}"/>
    <cellStyle name="Input 2 2 2 7 2 6" xfId="46943" xr:uid="{00000000-0005-0000-0000-0000E5B50000}"/>
    <cellStyle name="Input 2 2 2 7 3" xfId="46944" xr:uid="{00000000-0005-0000-0000-0000E6B50000}"/>
    <cellStyle name="Input 2 2 2 7 3 2" xfId="46945" xr:uid="{00000000-0005-0000-0000-0000E7B50000}"/>
    <cellStyle name="Input 2 2 2 7 4" xfId="46946" xr:uid="{00000000-0005-0000-0000-0000E8B50000}"/>
    <cellStyle name="Input 2 2 2 8" xfId="46947" xr:uid="{00000000-0005-0000-0000-0000E9B50000}"/>
    <cellStyle name="Input 2 2 2 8 2" xfId="46948" xr:uid="{00000000-0005-0000-0000-0000EAB50000}"/>
    <cellStyle name="Input 2 2 2 8 2 2" xfId="46949" xr:uid="{00000000-0005-0000-0000-0000EBB50000}"/>
    <cellStyle name="Input 2 2 2 8 3" xfId="46950" xr:uid="{00000000-0005-0000-0000-0000ECB50000}"/>
    <cellStyle name="Input 2 2 2 8 4" xfId="46951" xr:uid="{00000000-0005-0000-0000-0000EDB50000}"/>
    <cellStyle name="Input 2 2 2 8 5" xfId="46952" xr:uid="{00000000-0005-0000-0000-0000EEB50000}"/>
    <cellStyle name="Input 2 2 2 8 6" xfId="46953" xr:uid="{00000000-0005-0000-0000-0000EFB50000}"/>
    <cellStyle name="Input 2 2 2 9" xfId="46954" xr:uid="{00000000-0005-0000-0000-0000F0B50000}"/>
    <cellStyle name="Input 2 2 3" xfId="249" xr:uid="{00000000-0005-0000-0000-0000F1B50000}"/>
    <cellStyle name="Input 2 2 3 2" xfId="46955" xr:uid="{00000000-0005-0000-0000-0000F2B50000}"/>
    <cellStyle name="Input 2 2 3 2 2" xfId="46956" xr:uid="{00000000-0005-0000-0000-0000F3B50000}"/>
    <cellStyle name="Input 2 2 3 2 2 2" xfId="46957" xr:uid="{00000000-0005-0000-0000-0000F4B50000}"/>
    <cellStyle name="Input 2 2 3 2 2 2 2" xfId="46958" xr:uid="{00000000-0005-0000-0000-0000F5B50000}"/>
    <cellStyle name="Input 2 2 3 2 2 2 2 2" xfId="46959" xr:uid="{00000000-0005-0000-0000-0000F6B50000}"/>
    <cellStyle name="Input 2 2 3 2 2 2 2 2 2" xfId="46960" xr:uid="{00000000-0005-0000-0000-0000F7B50000}"/>
    <cellStyle name="Input 2 2 3 2 2 2 2 2 2 2" xfId="46961" xr:uid="{00000000-0005-0000-0000-0000F8B50000}"/>
    <cellStyle name="Input 2 2 3 2 2 2 2 2 2 2 2" xfId="46962" xr:uid="{00000000-0005-0000-0000-0000F9B50000}"/>
    <cellStyle name="Input 2 2 3 2 2 2 2 2 2 3" xfId="46963" xr:uid="{00000000-0005-0000-0000-0000FAB50000}"/>
    <cellStyle name="Input 2 2 3 2 2 2 2 2 2 4" xfId="46964" xr:uid="{00000000-0005-0000-0000-0000FBB50000}"/>
    <cellStyle name="Input 2 2 3 2 2 2 2 2 2 5" xfId="46965" xr:uid="{00000000-0005-0000-0000-0000FCB50000}"/>
    <cellStyle name="Input 2 2 3 2 2 2 2 2 2 6" xfId="46966" xr:uid="{00000000-0005-0000-0000-0000FDB50000}"/>
    <cellStyle name="Input 2 2 3 2 2 2 2 2 3" xfId="46967" xr:uid="{00000000-0005-0000-0000-0000FEB50000}"/>
    <cellStyle name="Input 2 2 3 2 2 2 2 2 3 2" xfId="46968" xr:uid="{00000000-0005-0000-0000-0000FFB50000}"/>
    <cellStyle name="Input 2 2 3 2 2 2 2 2 4" xfId="46969" xr:uid="{00000000-0005-0000-0000-000000B60000}"/>
    <cellStyle name="Input 2 2 3 2 2 2 2 3" xfId="46970" xr:uid="{00000000-0005-0000-0000-000001B60000}"/>
    <cellStyle name="Input 2 2 3 2 2 2 2 3 2" xfId="46971" xr:uid="{00000000-0005-0000-0000-000002B60000}"/>
    <cellStyle name="Input 2 2 3 2 2 2 2 3 2 2" xfId="46972" xr:uid="{00000000-0005-0000-0000-000003B60000}"/>
    <cellStyle name="Input 2 2 3 2 2 2 2 3 3" xfId="46973" xr:uid="{00000000-0005-0000-0000-000004B60000}"/>
    <cellStyle name="Input 2 2 3 2 2 2 2 3 4" xfId="46974" xr:uid="{00000000-0005-0000-0000-000005B60000}"/>
    <cellStyle name="Input 2 2 3 2 2 2 2 3 5" xfId="46975" xr:uid="{00000000-0005-0000-0000-000006B60000}"/>
    <cellStyle name="Input 2 2 3 2 2 2 2 3 6" xfId="46976" xr:uid="{00000000-0005-0000-0000-000007B60000}"/>
    <cellStyle name="Input 2 2 3 2 2 2 2 4" xfId="46977" xr:uid="{00000000-0005-0000-0000-000008B60000}"/>
    <cellStyle name="Input 2 2 3 2 2 2 2 5" xfId="46978" xr:uid="{00000000-0005-0000-0000-000009B60000}"/>
    <cellStyle name="Input 2 2 3 2 2 2 3" xfId="46979" xr:uid="{00000000-0005-0000-0000-00000AB60000}"/>
    <cellStyle name="Input 2 2 3 2 2 2 3 2" xfId="46980" xr:uid="{00000000-0005-0000-0000-00000BB60000}"/>
    <cellStyle name="Input 2 2 3 2 2 2 3 2 2" xfId="46981" xr:uid="{00000000-0005-0000-0000-00000CB60000}"/>
    <cellStyle name="Input 2 2 3 2 2 2 3 2 2 2" xfId="46982" xr:uid="{00000000-0005-0000-0000-00000DB60000}"/>
    <cellStyle name="Input 2 2 3 2 2 2 3 2 3" xfId="46983" xr:uid="{00000000-0005-0000-0000-00000EB60000}"/>
    <cellStyle name="Input 2 2 3 2 2 2 3 2 4" xfId="46984" xr:uid="{00000000-0005-0000-0000-00000FB60000}"/>
    <cellStyle name="Input 2 2 3 2 2 2 3 2 5" xfId="46985" xr:uid="{00000000-0005-0000-0000-000010B60000}"/>
    <cellStyle name="Input 2 2 3 2 2 2 3 2 6" xfId="46986" xr:uid="{00000000-0005-0000-0000-000011B60000}"/>
    <cellStyle name="Input 2 2 3 2 2 2 3 3" xfId="46987" xr:uid="{00000000-0005-0000-0000-000012B60000}"/>
    <cellStyle name="Input 2 2 3 2 2 2 3 3 2" xfId="46988" xr:uid="{00000000-0005-0000-0000-000013B60000}"/>
    <cellStyle name="Input 2 2 3 2 2 2 3 4" xfId="46989" xr:uid="{00000000-0005-0000-0000-000014B60000}"/>
    <cellStyle name="Input 2 2 3 2 2 2 4" xfId="46990" xr:uid="{00000000-0005-0000-0000-000015B60000}"/>
    <cellStyle name="Input 2 2 3 2 2 2 4 2" xfId="46991" xr:uid="{00000000-0005-0000-0000-000016B60000}"/>
    <cellStyle name="Input 2 2 3 2 2 2 4 2 2" xfId="46992" xr:uid="{00000000-0005-0000-0000-000017B60000}"/>
    <cellStyle name="Input 2 2 3 2 2 2 4 3" xfId="46993" xr:uid="{00000000-0005-0000-0000-000018B60000}"/>
    <cellStyle name="Input 2 2 3 2 2 2 4 4" xfId="46994" xr:uid="{00000000-0005-0000-0000-000019B60000}"/>
    <cellStyle name="Input 2 2 3 2 2 2 4 5" xfId="46995" xr:uid="{00000000-0005-0000-0000-00001AB60000}"/>
    <cellStyle name="Input 2 2 3 2 2 2 4 6" xfId="46996" xr:uid="{00000000-0005-0000-0000-00001BB60000}"/>
    <cellStyle name="Input 2 2 3 2 2 2 5" xfId="46997" xr:uid="{00000000-0005-0000-0000-00001CB60000}"/>
    <cellStyle name="Input 2 2 3 2 2 2 6" xfId="46998" xr:uid="{00000000-0005-0000-0000-00001DB60000}"/>
    <cellStyle name="Input 2 2 3 2 2 3" xfId="46999" xr:uid="{00000000-0005-0000-0000-00001EB60000}"/>
    <cellStyle name="Input 2 2 3 2 2 3 2" xfId="47000" xr:uid="{00000000-0005-0000-0000-00001FB60000}"/>
    <cellStyle name="Input 2 2 3 2 2 3 2 2" xfId="47001" xr:uid="{00000000-0005-0000-0000-000020B60000}"/>
    <cellStyle name="Input 2 2 3 2 2 3 2 2 2" xfId="47002" xr:uid="{00000000-0005-0000-0000-000021B60000}"/>
    <cellStyle name="Input 2 2 3 2 2 3 2 2 2 2" xfId="47003" xr:uid="{00000000-0005-0000-0000-000022B60000}"/>
    <cellStyle name="Input 2 2 3 2 2 3 2 2 3" xfId="47004" xr:uid="{00000000-0005-0000-0000-000023B60000}"/>
    <cellStyle name="Input 2 2 3 2 2 3 2 2 4" xfId="47005" xr:uid="{00000000-0005-0000-0000-000024B60000}"/>
    <cellStyle name="Input 2 2 3 2 2 3 2 2 5" xfId="47006" xr:uid="{00000000-0005-0000-0000-000025B60000}"/>
    <cellStyle name="Input 2 2 3 2 2 3 2 2 6" xfId="47007" xr:uid="{00000000-0005-0000-0000-000026B60000}"/>
    <cellStyle name="Input 2 2 3 2 2 3 2 3" xfId="47008" xr:uid="{00000000-0005-0000-0000-000027B60000}"/>
    <cellStyle name="Input 2 2 3 2 2 3 2 3 2" xfId="47009" xr:uid="{00000000-0005-0000-0000-000028B60000}"/>
    <cellStyle name="Input 2 2 3 2 2 3 2 4" xfId="47010" xr:uid="{00000000-0005-0000-0000-000029B60000}"/>
    <cellStyle name="Input 2 2 3 2 2 3 3" xfId="47011" xr:uid="{00000000-0005-0000-0000-00002AB60000}"/>
    <cellStyle name="Input 2 2 3 2 2 3 3 2" xfId="47012" xr:uid="{00000000-0005-0000-0000-00002BB60000}"/>
    <cellStyle name="Input 2 2 3 2 2 3 3 2 2" xfId="47013" xr:uid="{00000000-0005-0000-0000-00002CB60000}"/>
    <cellStyle name="Input 2 2 3 2 2 3 3 3" xfId="47014" xr:uid="{00000000-0005-0000-0000-00002DB60000}"/>
    <cellStyle name="Input 2 2 3 2 2 3 3 4" xfId="47015" xr:uid="{00000000-0005-0000-0000-00002EB60000}"/>
    <cellStyle name="Input 2 2 3 2 2 3 3 5" xfId="47016" xr:uid="{00000000-0005-0000-0000-00002FB60000}"/>
    <cellStyle name="Input 2 2 3 2 2 3 3 6" xfId="47017" xr:uid="{00000000-0005-0000-0000-000030B60000}"/>
    <cellStyle name="Input 2 2 3 2 2 3 4" xfId="47018" xr:uid="{00000000-0005-0000-0000-000031B60000}"/>
    <cellStyle name="Input 2 2 3 2 2 3 5" xfId="47019" xr:uid="{00000000-0005-0000-0000-000032B60000}"/>
    <cellStyle name="Input 2 2 3 2 2 4" xfId="47020" xr:uid="{00000000-0005-0000-0000-000033B60000}"/>
    <cellStyle name="Input 2 2 3 2 2 4 2" xfId="47021" xr:uid="{00000000-0005-0000-0000-000034B60000}"/>
    <cellStyle name="Input 2 2 3 2 2 4 2 2" xfId="47022" xr:uid="{00000000-0005-0000-0000-000035B60000}"/>
    <cellStyle name="Input 2 2 3 2 2 4 2 2 2" xfId="47023" xr:uid="{00000000-0005-0000-0000-000036B60000}"/>
    <cellStyle name="Input 2 2 3 2 2 4 2 3" xfId="47024" xr:uid="{00000000-0005-0000-0000-000037B60000}"/>
    <cellStyle name="Input 2 2 3 2 2 4 2 4" xfId="47025" xr:uid="{00000000-0005-0000-0000-000038B60000}"/>
    <cellStyle name="Input 2 2 3 2 2 4 2 5" xfId="47026" xr:uid="{00000000-0005-0000-0000-000039B60000}"/>
    <cellStyle name="Input 2 2 3 2 2 4 2 6" xfId="47027" xr:uid="{00000000-0005-0000-0000-00003AB60000}"/>
    <cellStyle name="Input 2 2 3 2 2 4 3" xfId="47028" xr:uid="{00000000-0005-0000-0000-00003BB60000}"/>
    <cellStyle name="Input 2 2 3 2 2 4 3 2" xfId="47029" xr:uid="{00000000-0005-0000-0000-00003CB60000}"/>
    <cellStyle name="Input 2 2 3 2 2 4 4" xfId="47030" xr:uid="{00000000-0005-0000-0000-00003DB60000}"/>
    <cellStyle name="Input 2 2 3 2 2 5" xfId="47031" xr:uid="{00000000-0005-0000-0000-00003EB60000}"/>
    <cellStyle name="Input 2 2 3 2 2 5 2" xfId="47032" xr:uid="{00000000-0005-0000-0000-00003FB60000}"/>
    <cellStyle name="Input 2 2 3 2 2 5 2 2" xfId="47033" xr:uid="{00000000-0005-0000-0000-000040B60000}"/>
    <cellStyle name="Input 2 2 3 2 2 5 3" xfId="47034" xr:uid="{00000000-0005-0000-0000-000041B60000}"/>
    <cellStyle name="Input 2 2 3 2 2 5 4" xfId="47035" xr:uid="{00000000-0005-0000-0000-000042B60000}"/>
    <cellStyle name="Input 2 2 3 2 2 5 5" xfId="47036" xr:uid="{00000000-0005-0000-0000-000043B60000}"/>
    <cellStyle name="Input 2 2 3 2 2 5 6" xfId="47037" xr:uid="{00000000-0005-0000-0000-000044B60000}"/>
    <cellStyle name="Input 2 2 3 2 2 6" xfId="47038" xr:uid="{00000000-0005-0000-0000-000045B60000}"/>
    <cellStyle name="Input 2 2 3 2 2 7" xfId="47039" xr:uid="{00000000-0005-0000-0000-000046B60000}"/>
    <cellStyle name="Input 2 2 3 2 3" xfId="47040" xr:uid="{00000000-0005-0000-0000-000047B60000}"/>
    <cellStyle name="Input 2 2 3 2 3 2" xfId="47041" xr:uid="{00000000-0005-0000-0000-000048B60000}"/>
    <cellStyle name="Input 2 2 3 2 3 2 2" xfId="47042" xr:uid="{00000000-0005-0000-0000-000049B60000}"/>
    <cellStyle name="Input 2 2 3 2 3 2 2 2" xfId="47043" xr:uid="{00000000-0005-0000-0000-00004AB60000}"/>
    <cellStyle name="Input 2 2 3 2 3 2 2 2 2" xfId="47044" xr:uid="{00000000-0005-0000-0000-00004BB60000}"/>
    <cellStyle name="Input 2 2 3 2 3 2 2 2 2 2" xfId="47045" xr:uid="{00000000-0005-0000-0000-00004CB60000}"/>
    <cellStyle name="Input 2 2 3 2 3 2 2 2 3" xfId="47046" xr:uid="{00000000-0005-0000-0000-00004DB60000}"/>
    <cellStyle name="Input 2 2 3 2 3 2 2 2 4" xfId="47047" xr:uid="{00000000-0005-0000-0000-00004EB60000}"/>
    <cellStyle name="Input 2 2 3 2 3 2 2 2 5" xfId="47048" xr:uid="{00000000-0005-0000-0000-00004FB60000}"/>
    <cellStyle name="Input 2 2 3 2 3 2 2 2 6" xfId="47049" xr:uid="{00000000-0005-0000-0000-000050B60000}"/>
    <cellStyle name="Input 2 2 3 2 3 2 2 3" xfId="47050" xr:uid="{00000000-0005-0000-0000-000051B60000}"/>
    <cellStyle name="Input 2 2 3 2 3 2 2 3 2" xfId="47051" xr:uid="{00000000-0005-0000-0000-000052B60000}"/>
    <cellStyle name="Input 2 2 3 2 3 2 2 4" xfId="47052" xr:uid="{00000000-0005-0000-0000-000053B60000}"/>
    <cellStyle name="Input 2 2 3 2 3 2 3" xfId="47053" xr:uid="{00000000-0005-0000-0000-000054B60000}"/>
    <cellStyle name="Input 2 2 3 2 3 2 3 2" xfId="47054" xr:uid="{00000000-0005-0000-0000-000055B60000}"/>
    <cellStyle name="Input 2 2 3 2 3 2 3 2 2" xfId="47055" xr:uid="{00000000-0005-0000-0000-000056B60000}"/>
    <cellStyle name="Input 2 2 3 2 3 2 3 3" xfId="47056" xr:uid="{00000000-0005-0000-0000-000057B60000}"/>
    <cellStyle name="Input 2 2 3 2 3 2 3 4" xfId="47057" xr:uid="{00000000-0005-0000-0000-000058B60000}"/>
    <cellStyle name="Input 2 2 3 2 3 2 3 5" xfId="47058" xr:uid="{00000000-0005-0000-0000-000059B60000}"/>
    <cellStyle name="Input 2 2 3 2 3 2 3 6" xfId="47059" xr:uid="{00000000-0005-0000-0000-00005AB60000}"/>
    <cellStyle name="Input 2 2 3 2 3 2 4" xfId="47060" xr:uid="{00000000-0005-0000-0000-00005BB60000}"/>
    <cellStyle name="Input 2 2 3 2 3 2 5" xfId="47061" xr:uid="{00000000-0005-0000-0000-00005CB60000}"/>
    <cellStyle name="Input 2 2 3 2 3 3" xfId="47062" xr:uid="{00000000-0005-0000-0000-00005DB60000}"/>
    <cellStyle name="Input 2 2 3 2 3 3 2" xfId="47063" xr:uid="{00000000-0005-0000-0000-00005EB60000}"/>
    <cellStyle name="Input 2 2 3 2 3 3 2 2" xfId="47064" xr:uid="{00000000-0005-0000-0000-00005FB60000}"/>
    <cellStyle name="Input 2 2 3 2 3 3 2 2 2" xfId="47065" xr:uid="{00000000-0005-0000-0000-000060B60000}"/>
    <cellStyle name="Input 2 2 3 2 3 3 2 3" xfId="47066" xr:uid="{00000000-0005-0000-0000-000061B60000}"/>
    <cellStyle name="Input 2 2 3 2 3 3 2 4" xfId="47067" xr:uid="{00000000-0005-0000-0000-000062B60000}"/>
    <cellStyle name="Input 2 2 3 2 3 3 2 5" xfId="47068" xr:uid="{00000000-0005-0000-0000-000063B60000}"/>
    <cellStyle name="Input 2 2 3 2 3 3 2 6" xfId="47069" xr:uid="{00000000-0005-0000-0000-000064B60000}"/>
    <cellStyle name="Input 2 2 3 2 3 3 3" xfId="47070" xr:uid="{00000000-0005-0000-0000-000065B60000}"/>
    <cellStyle name="Input 2 2 3 2 3 3 3 2" xfId="47071" xr:uid="{00000000-0005-0000-0000-000066B60000}"/>
    <cellStyle name="Input 2 2 3 2 3 3 4" xfId="47072" xr:uid="{00000000-0005-0000-0000-000067B60000}"/>
    <cellStyle name="Input 2 2 3 2 3 4" xfId="47073" xr:uid="{00000000-0005-0000-0000-000068B60000}"/>
    <cellStyle name="Input 2 2 3 2 3 4 2" xfId="47074" xr:uid="{00000000-0005-0000-0000-000069B60000}"/>
    <cellStyle name="Input 2 2 3 2 3 4 2 2" xfId="47075" xr:uid="{00000000-0005-0000-0000-00006AB60000}"/>
    <cellStyle name="Input 2 2 3 2 3 4 3" xfId="47076" xr:uid="{00000000-0005-0000-0000-00006BB60000}"/>
    <cellStyle name="Input 2 2 3 2 3 4 4" xfId="47077" xr:uid="{00000000-0005-0000-0000-00006CB60000}"/>
    <cellStyle name="Input 2 2 3 2 3 4 5" xfId="47078" xr:uid="{00000000-0005-0000-0000-00006DB60000}"/>
    <cellStyle name="Input 2 2 3 2 3 4 6" xfId="47079" xr:uid="{00000000-0005-0000-0000-00006EB60000}"/>
    <cellStyle name="Input 2 2 3 2 3 5" xfId="47080" xr:uid="{00000000-0005-0000-0000-00006FB60000}"/>
    <cellStyle name="Input 2 2 3 2 3 6" xfId="47081" xr:uid="{00000000-0005-0000-0000-000070B60000}"/>
    <cellStyle name="Input 2 2 3 2 4" xfId="47082" xr:uid="{00000000-0005-0000-0000-000071B60000}"/>
    <cellStyle name="Input 2 2 3 2 4 2" xfId="47083" xr:uid="{00000000-0005-0000-0000-000072B60000}"/>
    <cellStyle name="Input 2 2 3 2 4 2 2" xfId="47084" xr:uid="{00000000-0005-0000-0000-000073B60000}"/>
    <cellStyle name="Input 2 2 3 2 4 2 2 2" xfId="47085" xr:uid="{00000000-0005-0000-0000-000074B60000}"/>
    <cellStyle name="Input 2 2 3 2 4 2 2 2 2" xfId="47086" xr:uid="{00000000-0005-0000-0000-000075B60000}"/>
    <cellStyle name="Input 2 2 3 2 4 2 2 3" xfId="47087" xr:uid="{00000000-0005-0000-0000-000076B60000}"/>
    <cellStyle name="Input 2 2 3 2 4 2 2 4" xfId="47088" xr:uid="{00000000-0005-0000-0000-000077B60000}"/>
    <cellStyle name="Input 2 2 3 2 4 2 2 5" xfId="47089" xr:uid="{00000000-0005-0000-0000-000078B60000}"/>
    <cellStyle name="Input 2 2 3 2 4 2 2 6" xfId="47090" xr:uid="{00000000-0005-0000-0000-000079B60000}"/>
    <cellStyle name="Input 2 2 3 2 4 2 3" xfId="47091" xr:uid="{00000000-0005-0000-0000-00007AB60000}"/>
    <cellStyle name="Input 2 2 3 2 4 2 3 2" xfId="47092" xr:uid="{00000000-0005-0000-0000-00007BB60000}"/>
    <cellStyle name="Input 2 2 3 2 4 2 4" xfId="47093" xr:uid="{00000000-0005-0000-0000-00007CB60000}"/>
    <cellStyle name="Input 2 2 3 2 4 3" xfId="47094" xr:uid="{00000000-0005-0000-0000-00007DB60000}"/>
    <cellStyle name="Input 2 2 3 2 4 3 2" xfId="47095" xr:uid="{00000000-0005-0000-0000-00007EB60000}"/>
    <cellStyle name="Input 2 2 3 2 4 3 2 2" xfId="47096" xr:uid="{00000000-0005-0000-0000-00007FB60000}"/>
    <cellStyle name="Input 2 2 3 2 4 3 3" xfId="47097" xr:uid="{00000000-0005-0000-0000-000080B60000}"/>
    <cellStyle name="Input 2 2 3 2 4 3 4" xfId="47098" xr:uid="{00000000-0005-0000-0000-000081B60000}"/>
    <cellStyle name="Input 2 2 3 2 4 3 5" xfId="47099" xr:uid="{00000000-0005-0000-0000-000082B60000}"/>
    <cellStyle name="Input 2 2 3 2 4 3 6" xfId="47100" xr:uid="{00000000-0005-0000-0000-000083B60000}"/>
    <cellStyle name="Input 2 2 3 2 4 4" xfId="47101" xr:uid="{00000000-0005-0000-0000-000084B60000}"/>
    <cellStyle name="Input 2 2 3 2 4 5" xfId="47102" xr:uid="{00000000-0005-0000-0000-000085B60000}"/>
    <cellStyle name="Input 2 2 3 2 5" xfId="47103" xr:uid="{00000000-0005-0000-0000-000086B60000}"/>
    <cellStyle name="Input 2 2 3 2 5 2" xfId="47104" xr:uid="{00000000-0005-0000-0000-000087B60000}"/>
    <cellStyle name="Input 2 2 3 2 5 2 2" xfId="47105" xr:uid="{00000000-0005-0000-0000-000088B60000}"/>
    <cellStyle name="Input 2 2 3 2 5 2 2 2" xfId="47106" xr:uid="{00000000-0005-0000-0000-000089B60000}"/>
    <cellStyle name="Input 2 2 3 2 5 2 3" xfId="47107" xr:uid="{00000000-0005-0000-0000-00008AB60000}"/>
    <cellStyle name="Input 2 2 3 2 5 2 4" xfId="47108" xr:uid="{00000000-0005-0000-0000-00008BB60000}"/>
    <cellStyle name="Input 2 2 3 2 5 2 5" xfId="47109" xr:uid="{00000000-0005-0000-0000-00008CB60000}"/>
    <cellStyle name="Input 2 2 3 2 5 2 6" xfId="47110" xr:uid="{00000000-0005-0000-0000-00008DB60000}"/>
    <cellStyle name="Input 2 2 3 2 5 3" xfId="47111" xr:uid="{00000000-0005-0000-0000-00008EB60000}"/>
    <cellStyle name="Input 2 2 3 2 5 3 2" xfId="47112" xr:uid="{00000000-0005-0000-0000-00008FB60000}"/>
    <cellStyle name="Input 2 2 3 2 5 4" xfId="47113" xr:uid="{00000000-0005-0000-0000-000090B60000}"/>
    <cellStyle name="Input 2 2 3 2 6" xfId="47114" xr:uid="{00000000-0005-0000-0000-000091B60000}"/>
    <cellStyle name="Input 2 2 3 2 6 2" xfId="47115" xr:uid="{00000000-0005-0000-0000-000092B60000}"/>
    <cellStyle name="Input 2 2 3 2 6 2 2" xfId="47116" xr:uid="{00000000-0005-0000-0000-000093B60000}"/>
    <cellStyle name="Input 2 2 3 2 6 3" xfId="47117" xr:uid="{00000000-0005-0000-0000-000094B60000}"/>
    <cellStyle name="Input 2 2 3 2 6 4" xfId="47118" xr:uid="{00000000-0005-0000-0000-000095B60000}"/>
    <cellStyle name="Input 2 2 3 2 6 5" xfId="47119" xr:uid="{00000000-0005-0000-0000-000096B60000}"/>
    <cellStyle name="Input 2 2 3 2 6 6" xfId="47120" xr:uid="{00000000-0005-0000-0000-000097B60000}"/>
    <cellStyle name="Input 2 2 3 2 7" xfId="47121" xr:uid="{00000000-0005-0000-0000-000098B60000}"/>
    <cellStyle name="Input 2 2 3 2 8" xfId="47122" xr:uid="{00000000-0005-0000-0000-000099B60000}"/>
    <cellStyle name="Input 2 2 3 3" xfId="47123" xr:uid="{00000000-0005-0000-0000-00009AB60000}"/>
    <cellStyle name="Input 2 2 3 3 2" xfId="47124" xr:uid="{00000000-0005-0000-0000-00009BB60000}"/>
    <cellStyle name="Input 2 2 3 3 2 2" xfId="47125" xr:uid="{00000000-0005-0000-0000-00009CB60000}"/>
    <cellStyle name="Input 2 2 3 3 2 2 2" xfId="47126" xr:uid="{00000000-0005-0000-0000-00009DB60000}"/>
    <cellStyle name="Input 2 2 3 3 2 2 2 2" xfId="47127" xr:uid="{00000000-0005-0000-0000-00009EB60000}"/>
    <cellStyle name="Input 2 2 3 3 2 2 2 2 2" xfId="47128" xr:uid="{00000000-0005-0000-0000-00009FB60000}"/>
    <cellStyle name="Input 2 2 3 3 2 2 2 2 2 2" xfId="47129" xr:uid="{00000000-0005-0000-0000-0000A0B60000}"/>
    <cellStyle name="Input 2 2 3 3 2 2 2 2 3" xfId="47130" xr:uid="{00000000-0005-0000-0000-0000A1B60000}"/>
    <cellStyle name="Input 2 2 3 3 2 2 2 2 4" xfId="47131" xr:uid="{00000000-0005-0000-0000-0000A2B60000}"/>
    <cellStyle name="Input 2 2 3 3 2 2 2 2 5" xfId="47132" xr:uid="{00000000-0005-0000-0000-0000A3B60000}"/>
    <cellStyle name="Input 2 2 3 3 2 2 2 2 6" xfId="47133" xr:uid="{00000000-0005-0000-0000-0000A4B60000}"/>
    <cellStyle name="Input 2 2 3 3 2 2 2 3" xfId="47134" xr:uid="{00000000-0005-0000-0000-0000A5B60000}"/>
    <cellStyle name="Input 2 2 3 3 2 2 2 3 2" xfId="47135" xr:uid="{00000000-0005-0000-0000-0000A6B60000}"/>
    <cellStyle name="Input 2 2 3 3 2 2 2 4" xfId="47136" xr:uid="{00000000-0005-0000-0000-0000A7B60000}"/>
    <cellStyle name="Input 2 2 3 3 2 2 3" xfId="47137" xr:uid="{00000000-0005-0000-0000-0000A8B60000}"/>
    <cellStyle name="Input 2 2 3 3 2 2 3 2" xfId="47138" xr:uid="{00000000-0005-0000-0000-0000A9B60000}"/>
    <cellStyle name="Input 2 2 3 3 2 2 3 2 2" xfId="47139" xr:uid="{00000000-0005-0000-0000-0000AAB60000}"/>
    <cellStyle name="Input 2 2 3 3 2 2 3 3" xfId="47140" xr:uid="{00000000-0005-0000-0000-0000ABB60000}"/>
    <cellStyle name="Input 2 2 3 3 2 2 3 4" xfId="47141" xr:uid="{00000000-0005-0000-0000-0000ACB60000}"/>
    <cellStyle name="Input 2 2 3 3 2 2 3 5" xfId="47142" xr:uid="{00000000-0005-0000-0000-0000ADB60000}"/>
    <cellStyle name="Input 2 2 3 3 2 2 3 6" xfId="47143" xr:uid="{00000000-0005-0000-0000-0000AEB60000}"/>
    <cellStyle name="Input 2 2 3 3 2 2 4" xfId="47144" xr:uid="{00000000-0005-0000-0000-0000AFB60000}"/>
    <cellStyle name="Input 2 2 3 3 2 2 5" xfId="47145" xr:uid="{00000000-0005-0000-0000-0000B0B60000}"/>
    <cellStyle name="Input 2 2 3 3 2 3" xfId="47146" xr:uid="{00000000-0005-0000-0000-0000B1B60000}"/>
    <cellStyle name="Input 2 2 3 3 2 3 2" xfId="47147" xr:uid="{00000000-0005-0000-0000-0000B2B60000}"/>
    <cellStyle name="Input 2 2 3 3 2 3 2 2" xfId="47148" xr:uid="{00000000-0005-0000-0000-0000B3B60000}"/>
    <cellStyle name="Input 2 2 3 3 2 3 2 2 2" xfId="47149" xr:uid="{00000000-0005-0000-0000-0000B4B60000}"/>
    <cellStyle name="Input 2 2 3 3 2 3 2 3" xfId="47150" xr:uid="{00000000-0005-0000-0000-0000B5B60000}"/>
    <cellStyle name="Input 2 2 3 3 2 3 2 4" xfId="47151" xr:uid="{00000000-0005-0000-0000-0000B6B60000}"/>
    <cellStyle name="Input 2 2 3 3 2 3 2 5" xfId="47152" xr:uid="{00000000-0005-0000-0000-0000B7B60000}"/>
    <cellStyle name="Input 2 2 3 3 2 3 2 6" xfId="47153" xr:uid="{00000000-0005-0000-0000-0000B8B60000}"/>
    <cellStyle name="Input 2 2 3 3 2 3 3" xfId="47154" xr:uid="{00000000-0005-0000-0000-0000B9B60000}"/>
    <cellStyle name="Input 2 2 3 3 2 3 3 2" xfId="47155" xr:uid="{00000000-0005-0000-0000-0000BAB60000}"/>
    <cellStyle name="Input 2 2 3 3 2 3 4" xfId="47156" xr:uid="{00000000-0005-0000-0000-0000BBB60000}"/>
    <cellStyle name="Input 2 2 3 3 2 4" xfId="47157" xr:uid="{00000000-0005-0000-0000-0000BCB60000}"/>
    <cellStyle name="Input 2 2 3 3 2 4 2" xfId="47158" xr:uid="{00000000-0005-0000-0000-0000BDB60000}"/>
    <cellStyle name="Input 2 2 3 3 2 4 2 2" xfId="47159" xr:uid="{00000000-0005-0000-0000-0000BEB60000}"/>
    <cellStyle name="Input 2 2 3 3 2 4 3" xfId="47160" xr:uid="{00000000-0005-0000-0000-0000BFB60000}"/>
    <cellStyle name="Input 2 2 3 3 2 4 4" xfId="47161" xr:uid="{00000000-0005-0000-0000-0000C0B60000}"/>
    <cellStyle name="Input 2 2 3 3 2 4 5" xfId="47162" xr:uid="{00000000-0005-0000-0000-0000C1B60000}"/>
    <cellStyle name="Input 2 2 3 3 2 4 6" xfId="47163" xr:uid="{00000000-0005-0000-0000-0000C2B60000}"/>
    <cellStyle name="Input 2 2 3 3 2 5" xfId="47164" xr:uid="{00000000-0005-0000-0000-0000C3B60000}"/>
    <cellStyle name="Input 2 2 3 3 2 6" xfId="47165" xr:uid="{00000000-0005-0000-0000-0000C4B60000}"/>
    <cellStyle name="Input 2 2 3 3 3" xfId="47166" xr:uid="{00000000-0005-0000-0000-0000C5B60000}"/>
    <cellStyle name="Input 2 2 3 3 3 2" xfId="47167" xr:uid="{00000000-0005-0000-0000-0000C6B60000}"/>
    <cellStyle name="Input 2 2 3 3 3 2 2" xfId="47168" xr:uid="{00000000-0005-0000-0000-0000C7B60000}"/>
    <cellStyle name="Input 2 2 3 3 3 2 2 2" xfId="47169" xr:uid="{00000000-0005-0000-0000-0000C8B60000}"/>
    <cellStyle name="Input 2 2 3 3 3 2 2 2 2" xfId="47170" xr:uid="{00000000-0005-0000-0000-0000C9B60000}"/>
    <cellStyle name="Input 2 2 3 3 3 2 2 3" xfId="47171" xr:uid="{00000000-0005-0000-0000-0000CAB60000}"/>
    <cellStyle name="Input 2 2 3 3 3 2 2 4" xfId="47172" xr:uid="{00000000-0005-0000-0000-0000CBB60000}"/>
    <cellStyle name="Input 2 2 3 3 3 2 2 5" xfId="47173" xr:uid="{00000000-0005-0000-0000-0000CCB60000}"/>
    <cellStyle name="Input 2 2 3 3 3 2 2 6" xfId="47174" xr:uid="{00000000-0005-0000-0000-0000CDB60000}"/>
    <cellStyle name="Input 2 2 3 3 3 2 3" xfId="47175" xr:uid="{00000000-0005-0000-0000-0000CEB60000}"/>
    <cellStyle name="Input 2 2 3 3 3 2 3 2" xfId="47176" xr:uid="{00000000-0005-0000-0000-0000CFB60000}"/>
    <cellStyle name="Input 2 2 3 3 3 2 4" xfId="47177" xr:uid="{00000000-0005-0000-0000-0000D0B60000}"/>
    <cellStyle name="Input 2 2 3 3 3 3" xfId="47178" xr:uid="{00000000-0005-0000-0000-0000D1B60000}"/>
    <cellStyle name="Input 2 2 3 3 3 3 2" xfId="47179" xr:uid="{00000000-0005-0000-0000-0000D2B60000}"/>
    <cellStyle name="Input 2 2 3 3 3 3 2 2" xfId="47180" xr:uid="{00000000-0005-0000-0000-0000D3B60000}"/>
    <cellStyle name="Input 2 2 3 3 3 3 3" xfId="47181" xr:uid="{00000000-0005-0000-0000-0000D4B60000}"/>
    <cellStyle name="Input 2 2 3 3 3 3 4" xfId="47182" xr:uid="{00000000-0005-0000-0000-0000D5B60000}"/>
    <cellStyle name="Input 2 2 3 3 3 3 5" xfId="47183" xr:uid="{00000000-0005-0000-0000-0000D6B60000}"/>
    <cellStyle name="Input 2 2 3 3 3 3 6" xfId="47184" xr:uid="{00000000-0005-0000-0000-0000D7B60000}"/>
    <cellStyle name="Input 2 2 3 3 3 4" xfId="47185" xr:uid="{00000000-0005-0000-0000-0000D8B60000}"/>
    <cellStyle name="Input 2 2 3 3 3 5" xfId="47186" xr:uid="{00000000-0005-0000-0000-0000D9B60000}"/>
    <cellStyle name="Input 2 2 3 3 4" xfId="47187" xr:uid="{00000000-0005-0000-0000-0000DAB60000}"/>
    <cellStyle name="Input 2 2 3 3 4 2" xfId="47188" xr:uid="{00000000-0005-0000-0000-0000DBB60000}"/>
    <cellStyle name="Input 2 2 3 3 4 2 2" xfId="47189" xr:uid="{00000000-0005-0000-0000-0000DCB60000}"/>
    <cellStyle name="Input 2 2 3 3 4 2 2 2" xfId="47190" xr:uid="{00000000-0005-0000-0000-0000DDB60000}"/>
    <cellStyle name="Input 2 2 3 3 4 2 3" xfId="47191" xr:uid="{00000000-0005-0000-0000-0000DEB60000}"/>
    <cellStyle name="Input 2 2 3 3 4 2 4" xfId="47192" xr:uid="{00000000-0005-0000-0000-0000DFB60000}"/>
    <cellStyle name="Input 2 2 3 3 4 2 5" xfId="47193" xr:uid="{00000000-0005-0000-0000-0000E0B60000}"/>
    <cellStyle name="Input 2 2 3 3 4 2 6" xfId="47194" xr:uid="{00000000-0005-0000-0000-0000E1B60000}"/>
    <cellStyle name="Input 2 2 3 3 4 3" xfId="47195" xr:uid="{00000000-0005-0000-0000-0000E2B60000}"/>
    <cellStyle name="Input 2 2 3 3 4 3 2" xfId="47196" xr:uid="{00000000-0005-0000-0000-0000E3B60000}"/>
    <cellStyle name="Input 2 2 3 3 4 4" xfId="47197" xr:uid="{00000000-0005-0000-0000-0000E4B60000}"/>
    <cellStyle name="Input 2 2 3 3 5" xfId="47198" xr:uid="{00000000-0005-0000-0000-0000E5B60000}"/>
    <cellStyle name="Input 2 2 3 3 5 2" xfId="47199" xr:uid="{00000000-0005-0000-0000-0000E6B60000}"/>
    <cellStyle name="Input 2 2 3 3 5 2 2" xfId="47200" xr:uid="{00000000-0005-0000-0000-0000E7B60000}"/>
    <cellStyle name="Input 2 2 3 3 5 3" xfId="47201" xr:uid="{00000000-0005-0000-0000-0000E8B60000}"/>
    <cellStyle name="Input 2 2 3 3 5 4" xfId="47202" xr:uid="{00000000-0005-0000-0000-0000E9B60000}"/>
    <cellStyle name="Input 2 2 3 3 5 5" xfId="47203" xr:uid="{00000000-0005-0000-0000-0000EAB60000}"/>
    <cellStyle name="Input 2 2 3 3 5 6" xfId="47204" xr:uid="{00000000-0005-0000-0000-0000EBB60000}"/>
    <cellStyle name="Input 2 2 3 3 6" xfId="47205" xr:uid="{00000000-0005-0000-0000-0000ECB60000}"/>
    <cellStyle name="Input 2 2 3 3 7" xfId="47206" xr:uid="{00000000-0005-0000-0000-0000EDB60000}"/>
    <cellStyle name="Input 2 2 3 4" xfId="47207" xr:uid="{00000000-0005-0000-0000-0000EEB60000}"/>
    <cellStyle name="Input 2 2 3 4 2" xfId="47208" xr:uid="{00000000-0005-0000-0000-0000EFB60000}"/>
    <cellStyle name="Input 2 2 3 4 2 2" xfId="47209" xr:uid="{00000000-0005-0000-0000-0000F0B60000}"/>
    <cellStyle name="Input 2 2 3 4 2 2 2" xfId="47210" xr:uid="{00000000-0005-0000-0000-0000F1B60000}"/>
    <cellStyle name="Input 2 2 3 4 2 2 2 2" xfId="47211" xr:uid="{00000000-0005-0000-0000-0000F2B60000}"/>
    <cellStyle name="Input 2 2 3 4 2 2 2 2 2" xfId="47212" xr:uid="{00000000-0005-0000-0000-0000F3B60000}"/>
    <cellStyle name="Input 2 2 3 4 2 2 2 3" xfId="47213" xr:uid="{00000000-0005-0000-0000-0000F4B60000}"/>
    <cellStyle name="Input 2 2 3 4 2 2 2 4" xfId="47214" xr:uid="{00000000-0005-0000-0000-0000F5B60000}"/>
    <cellStyle name="Input 2 2 3 4 2 2 2 5" xfId="47215" xr:uid="{00000000-0005-0000-0000-0000F6B60000}"/>
    <cellStyle name="Input 2 2 3 4 2 2 2 6" xfId="47216" xr:uid="{00000000-0005-0000-0000-0000F7B60000}"/>
    <cellStyle name="Input 2 2 3 4 2 2 3" xfId="47217" xr:uid="{00000000-0005-0000-0000-0000F8B60000}"/>
    <cellStyle name="Input 2 2 3 4 2 2 3 2" xfId="47218" xr:uid="{00000000-0005-0000-0000-0000F9B60000}"/>
    <cellStyle name="Input 2 2 3 4 2 2 4" xfId="47219" xr:uid="{00000000-0005-0000-0000-0000FAB60000}"/>
    <cellStyle name="Input 2 2 3 4 2 3" xfId="47220" xr:uid="{00000000-0005-0000-0000-0000FBB60000}"/>
    <cellStyle name="Input 2 2 3 4 2 3 2" xfId="47221" xr:uid="{00000000-0005-0000-0000-0000FCB60000}"/>
    <cellStyle name="Input 2 2 3 4 2 3 2 2" xfId="47222" xr:uid="{00000000-0005-0000-0000-0000FDB60000}"/>
    <cellStyle name="Input 2 2 3 4 2 3 3" xfId="47223" xr:uid="{00000000-0005-0000-0000-0000FEB60000}"/>
    <cellStyle name="Input 2 2 3 4 2 3 4" xfId="47224" xr:uid="{00000000-0005-0000-0000-0000FFB60000}"/>
    <cellStyle name="Input 2 2 3 4 2 3 5" xfId="47225" xr:uid="{00000000-0005-0000-0000-000000B70000}"/>
    <cellStyle name="Input 2 2 3 4 2 3 6" xfId="47226" xr:uid="{00000000-0005-0000-0000-000001B70000}"/>
    <cellStyle name="Input 2 2 3 4 2 4" xfId="47227" xr:uid="{00000000-0005-0000-0000-000002B70000}"/>
    <cellStyle name="Input 2 2 3 4 2 5" xfId="47228" xr:uid="{00000000-0005-0000-0000-000003B70000}"/>
    <cellStyle name="Input 2 2 3 4 3" xfId="47229" xr:uid="{00000000-0005-0000-0000-000004B70000}"/>
    <cellStyle name="Input 2 2 3 4 3 2" xfId="47230" xr:uid="{00000000-0005-0000-0000-000005B70000}"/>
    <cellStyle name="Input 2 2 3 4 3 2 2" xfId="47231" xr:uid="{00000000-0005-0000-0000-000006B70000}"/>
    <cellStyle name="Input 2 2 3 4 3 2 2 2" xfId="47232" xr:uid="{00000000-0005-0000-0000-000007B70000}"/>
    <cellStyle name="Input 2 2 3 4 3 2 3" xfId="47233" xr:uid="{00000000-0005-0000-0000-000008B70000}"/>
    <cellStyle name="Input 2 2 3 4 3 2 4" xfId="47234" xr:uid="{00000000-0005-0000-0000-000009B70000}"/>
    <cellStyle name="Input 2 2 3 4 3 2 5" xfId="47235" xr:uid="{00000000-0005-0000-0000-00000AB70000}"/>
    <cellStyle name="Input 2 2 3 4 3 2 6" xfId="47236" xr:uid="{00000000-0005-0000-0000-00000BB70000}"/>
    <cellStyle name="Input 2 2 3 4 3 3" xfId="47237" xr:uid="{00000000-0005-0000-0000-00000CB70000}"/>
    <cellStyle name="Input 2 2 3 4 3 3 2" xfId="47238" xr:uid="{00000000-0005-0000-0000-00000DB70000}"/>
    <cellStyle name="Input 2 2 3 4 3 4" xfId="47239" xr:uid="{00000000-0005-0000-0000-00000EB70000}"/>
    <cellStyle name="Input 2 2 3 4 4" xfId="47240" xr:uid="{00000000-0005-0000-0000-00000FB70000}"/>
    <cellStyle name="Input 2 2 3 4 4 2" xfId="47241" xr:uid="{00000000-0005-0000-0000-000010B70000}"/>
    <cellStyle name="Input 2 2 3 4 4 2 2" xfId="47242" xr:uid="{00000000-0005-0000-0000-000011B70000}"/>
    <cellStyle name="Input 2 2 3 4 4 3" xfId="47243" xr:uid="{00000000-0005-0000-0000-000012B70000}"/>
    <cellStyle name="Input 2 2 3 4 4 4" xfId="47244" xr:uid="{00000000-0005-0000-0000-000013B70000}"/>
    <cellStyle name="Input 2 2 3 4 4 5" xfId="47245" xr:uid="{00000000-0005-0000-0000-000014B70000}"/>
    <cellStyle name="Input 2 2 3 4 4 6" xfId="47246" xr:uid="{00000000-0005-0000-0000-000015B70000}"/>
    <cellStyle name="Input 2 2 3 4 5" xfId="47247" xr:uid="{00000000-0005-0000-0000-000016B70000}"/>
    <cellStyle name="Input 2 2 3 4 6" xfId="47248" xr:uid="{00000000-0005-0000-0000-000017B70000}"/>
    <cellStyle name="Input 2 2 3 5" xfId="47249" xr:uid="{00000000-0005-0000-0000-000018B70000}"/>
    <cellStyle name="Input 2 2 3 5 2" xfId="47250" xr:uid="{00000000-0005-0000-0000-000019B70000}"/>
    <cellStyle name="Input 2 2 3 5 2 2" xfId="47251" xr:uid="{00000000-0005-0000-0000-00001AB70000}"/>
    <cellStyle name="Input 2 2 3 5 2 2 2" xfId="47252" xr:uid="{00000000-0005-0000-0000-00001BB70000}"/>
    <cellStyle name="Input 2 2 3 5 2 2 2 2" xfId="47253" xr:uid="{00000000-0005-0000-0000-00001CB70000}"/>
    <cellStyle name="Input 2 2 3 5 2 2 3" xfId="47254" xr:uid="{00000000-0005-0000-0000-00001DB70000}"/>
    <cellStyle name="Input 2 2 3 5 2 2 4" xfId="47255" xr:uid="{00000000-0005-0000-0000-00001EB70000}"/>
    <cellStyle name="Input 2 2 3 5 2 2 5" xfId="47256" xr:uid="{00000000-0005-0000-0000-00001FB70000}"/>
    <cellStyle name="Input 2 2 3 5 2 2 6" xfId="47257" xr:uid="{00000000-0005-0000-0000-000020B70000}"/>
    <cellStyle name="Input 2 2 3 5 2 3" xfId="47258" xr:uid="{00000000-0005-0000-0000-000021B70000}"/>
    <cellStyle name="Input 2 2 3 5 2 3 2" xfId="47259" xr:uid="{00000000-0005-0000-0000-000022B70000}"/>
    <cellStyle name="Input 2 2 3 5 2 4" xfId="47260" xr:uid="{00000000-0005-0000-0000-000023B70000}"/>
    <cellStyle name="Input 2 2 3 5 3" xfId="47261" xr:uid="{00000000-0005-0000-0000-000024B70000}"/>
    <cellStyle name="Input 2 2 3 5 3 2" xfId="47262" xr:uid="{00000000-0005-0000-0000-000025B70000}"/>
    <cellStyle name="Input 2 2 3 5 3 2 2" xfId="47263" xr:uid="{00000000-0005-0000-0000-000026B70000}"/>
    <cellStyle name="Input 2 2 3 5 3 3" xfId="47264" xr:uid="{00000000-0005-0000-0000-000027B70000}"/>
    <cellStyle name="Input 2 2 3 5 3 4" xfId="47265" xr:uid="{00000000-0005-0000-0000-000028B70000}"/>
    <cellStyle name="Input 2 2 3 5 3 5" xfId="47266" xr:uid="{00000000-0005-0000-0000-000029B70000}"/>
    <cellStyle name="Input 2 2 3 5 3 6" xfId="47267" xr:uid="{00000000-0005-0000-0000-00002AB70000}"/>
    <cellStyle name="Input 2 2 3 5 4" xfId="47268" xr:uid="{00000000-0005-0000-0000-00002BB70000}"/>
    <cellStyle name="Input 2 2 3 5 5" xfId="47269" xr:uid="{00000000-0005-0000-0000-00002CB70000}"/>
    <cellStyle name="Input 2 2 3 6" xfId="47270" xr:uid="{00000000-0005-0000-0000-00002DB70000}"/>
    <cellStyle name="Input 2 2 3 6 2" xfId="47271" xr:uid="{00000000-0005-0000-0000-00002EB70000}"/>
    <cellStyle name="Input 2 2 3 6 2 2" xfId="47272" xr:uid="{00000000-0005-0000-0000-00002FB70000}"/>
    <cellStyle name="Input 2 2 3 6 2 2 2" xfId="47273" xr:uid="{00000000-0005-0000-0000-000030B70000}"/>
    <cellStyle name="Input 2 2 3 6 2 3" xfId="47274" xr:uid="{00000000-0005-0000-0000-000031B70000}"/>
    <cellStyle name="Input 2 2 3 6 2 4" xfId="47275" xr:uid="{00000000-0005-0000-0000-000032B70000}"/>
    <cellStyle name="Input 2 2 3 6 2 5" xfId="47276" xr:uid="{00000000-0005-0000-0000-000033B70000}"/>
    <cellStyle name="Input 2 2 3 6 2 6" xfId="47277" xr:uid="{00000000-0005-0000-0000-000034B70000}"/>
    <cellStyle name="Input 2 2 3 6 3" xfId="47278" xr:uid="{00000000-0005-0000-0000-000035B70000}"/>
    <cellStyle name="Input 2 2 3 6 3 2" xfId="47279" xr:uid="{00000000-0005-0000-0000-000036B70000}"/>
    <cellStyle name="Input 2 2 3 6 4" xfId="47280" xr:uid="{00000000-0005-0000-0000-000037B70000}"/>
    <cellStyle name="Input 2 2 3 7" xfId="47281" xr:uid="{00000000-0005-0000-0000-000038B70000}"/>
    <cellStyle name="Input 2 2 3 7 2" xfId="47282" xr:uid="{00000000-0005-0000-0000-000039B70000}"/>
    <cellStyle name="Input 2 2 3 7 2 2" xfId="47283" xr:uid="{00000000-0005-0000-0000-00003AB70000}"/>
    <cellStyle name="Input 2 2 3 7 3" xfId="47284" xr:uid="{00000000-0005-0000-0000-00003BB70000}"/>
    <cellStyle name="Input 2 2 3 7 4" xfId="47285" xr:uid="{00000000-0005-0000-0000-00003CB70000}"/>
    <cellStyle name="Input 2 2 3 7 5" xfId="47286" xr:uid="{00000000-0005-0000-0000-00003DB70000}"/>
    <cellStyle name="Input 2 2 3 7 6" xfId="47287" xr:uid="{00000000-0005-0000-0000-00003EB70000}"/>
    <cellStyle name="Input 2 2 3 8" xfId="47288" xr:uid="{00000000-0005-0000-0000-00003FB70000}"/>
    <cellStyle name="Input 2 2 3 9" xfId="47289" xr:uid="{00000000-0005-0000-0000-000040B70000}"/>
    <cellStyle name="Input 2 2 4" xfId="250" xr:uid="{00000000-0005-0000-0000-000041B70000}"/>
    <cellStyle name="Input 2 2 4 2" xfId="47290" xr:uid="{00000000-0005-0000-0000-000042B70000}"/>
    <cellStyle name="Input 2 2 4 2 2" xfId="47291" xr:uid="{00000000-0005-0000-0000-000043B70000}"/>
    <cellStyle name="Input 2 2 4 2 2 2" xfId="47292" xr:uid="{00000000-0005-0000-0000-000044B70000}"/>
    <cellStyle name="Input 2 2 4 2 2 2 2" xfId="47293" xr:uid="{00000000-0005-0000-0000-000045B70000}"/>
    <cellStyle name="Input 2 2 4 2 2 2 2 2" xfId="47294" xr:uid="{00000000-0005-0000-0000-000046B70000}"/>
    <cellStyle name="Input 2 2 4 2 2 2 2 2 2" xfId="47295" xr:uid="{00000000-0005-0000-0000-000047B70000}"/>
    <cellStyle name="Input 2 2 4 2 2 2 2 2 2 2" xfId="47296" xr:uid="{00000000-0005-0000-0000-000048B70000}"/>
    <cellStyle name="Input 2 2 4 2 2 2 2 2 3" xfId="47297" xr:uid="{00000000-0005-0000-0000-000049B70000}"/>
    <cellStyle name="Input 2 2 4 2 2 2 2 2 4" xfId="47298" xr:uid="{00000000-0005-0000-0000-00004AB70000}"/>
    <cellStyle name="Input 2 2 4 2 2 2 2 2 5" xfId="47299" xr:uid="{00000000-0005-0000-0000-00004BB70000}"/>
    <cellStyle name="Input 2 2 4 2 2 2 2 2 6" xfId="47300" xr:uid="{00000000-0005-0000-0000-00004CB70000}"/>
    <cellStyle name="Input 2 2 4 2 2 2 2 3" xfId="47301" xr:uid="{00000000-0005-0000-0000-00004DB70000}"/>
    <cellStyle name="Input 2 2 4 2 2 2 2 3 2" xfId="47302" xr:uid="{00000000-0005-0000-0000-00004EB70000}"/>
    <cellStyle name="Input 2 2 4 2 2 2 2 4" xfId="47303" xr:uid="{00000000-0005-0000-0000-00004FB70000}"/>
    <cellStyle name="Input 2 2 4 2 2 2 3" xfId="47304" xr:uid="{00000000-0005-0000-0000-000050B70000}"/>
    <cellStyle name="Input 2 2 4 2 2 2 3 2" xfId="47305" xr:uid="{00000000-0005-0000-0000-000051B70000}"/>
    <cellStyle name="Input 2 2 4 2 2 2 3 2 2" xfId="47306" xr:uid="{00000000-0005-0000-0000-000052B70000}"/>
    <cellStyle name="Input 2 2 4 2 2 2 3 3" xfId="47307" xr:uid="{00000000-0005-0000-0000-000053B70000}"/>
    <cellStyle name="Input 2 2 4 2 2 2 3 4" xfId="47308" xr:uid="{00000000-0005-0000-0000-000054B70000}"/>
    <cellStyle name="Input 2 2 4 2 2 2 3 5" xfId="47309" xr:uid="{00000000-0005-0000-0000-000055B70000}"/>
    <cellStyle name="Input 2 2 4 2 2 2 3 6" xfId="47310" xr:uid="{00000000-0005-0000-0000-000056B70000}"/>
    <cellStyle name="Input 2 2 4 2 2 2 4" xfId="47311" xr:uid="{00000000-0005-0000-0000-000057B70000}"/>
    <cellStyle name="Input 2 2 4 2 2 2 5" xfId="47312" xr:uid="{00000000-0005-0000-0000-000058B70000}"/>
    <cellStyle name="Input 2 2 4 2 2 3" xfId="47313" xr:uid="{00000000-0005-0000-0000-000059B70000}"/>
    <cellStyle name="Input 2 2 4 2 2 3 2" xfId="47314" xr:uid="{00000000-0005-0000-0000-00005AB70000}"/>
    <cellStyle name="Input 2 2 4 2 2 3 2 2" xfId="47315" xr:uid="{00000000-0005-0000-0000-00005BB70000}"/>
    <cellStyle name="Input 2 2 4 2 2 3 2 2 2" xfId="47316" xr:uid="{00000000-0005-0000-0000-00005CB70000}"/>
    <cellStyle name="Input 2 2 4 2 2 3 2 3" xfId="47317" xr:uid="{00000000-0005-0000-0000-00005DB70000}"/>
    <cellStyle name="Input 2 2 4 2 2 3 2 4" xfId="47318" xr:uid="{00000000-0005-0000-0000-00005EB70000}"/>
    <cellStyle name="Input 2 2 4 2 2 3 2 5" xfId="47319" xr:uid="{00000000-0005-0000-0000-00005FB70000}"/>
    <cellStyle name="Input 2 2 4 2 2 3 2 6" xfId="47320" xr:uid="{00000000-0005-0000-0000-000060B70000}"/>
    <cellStyle name="Input 2 2 4 2 2 3 3" xfId="47321" xr:uid="{00000000-0005-0000-0000-000061B70000}"/>
    <cellStyle name="Input 2 2 4 2 2 3 3 2" xfId="47322" xr:uid="{00000000-0005-0000-0000-000062B70000}"/>
    <cellStyle name="Input 2 2 4 2 2 3 4" xfId="47323" xr:uid="{00000000-0005-0000-0000-000063B70000}"/>
    <cellStyle name="Input 2 2 4 2 2 4" xfId="47324" xr:uid="{00000000-0005-0000-0000-000064B70000}"/>
    <cellStyle name="Input 2 2 4 2 2 4 2" xfId="47325" xr:uid="{00000000-0005-0000-0000-000065B70000}"/>
    <cellStyle name="Input 2 2 4 2 2 4 2 2" xfId="47326" xr:uid="{00000000-0005-0000-0000-000066B70000}"/>
    <cellStyle name="Input 2 2 4 2 2 4 3" xfId="47327" xr:uid="{00000000-0005-0000-0000-000067B70000}"/>
    <cellStyle name="Input 2 2 4 2 2 4 4" xfId="47328" xr:uid="{00000000-0005-0000-0000-000068B70000}"/>
    <cellStyle name="Input 2 2 4 2 2 4 5" xfId="47329" xr:uid="{00000000-0005-0000-0000-000069B70000}"/>
    <cellStyle name="Input 2 2 4 2 2 4 6" xfId="47330" xr:uid="{00000000-0005-0000-0000-00006AB70000}"/>
    <cellStyle name="Input 2 2 4 2 2 5" xfId="47331" xr:uid="{00000000-0005-0000-0000-00006BB70000}"/>
    <cellStyle name="Input 2 2 4 2 2 6" xfId="47332" xr:uid="{00000000-0005-0000-0000-00006CB70000}"/>
    <cellStyle name="Input 2 2 4 2 3" xfId="47333" xr:uid="{00000000-0005-0000-0000-00006DB70000}"/>
    <cellStyle name="Input 2 2 4 2 3 2" xfId="47334" xr:uid="{00000000-0005-0000-0000-00006EB70000}"/>
    <cellStyle name="Input 2 2 4 2 3 2 2" xfId="47335" xr:uid="{00000000-0005-0000-0000-00006FB70000}"/>
    <cellStyle name="Input 2 2 4 2 3 2 2 2" xfId="47336" xr:uid="{00000000-0005-0000-0000-000070B70000}"/>
    <cellStyle name="Input 2 2 4 2 3 2 2 2 2" xfId="47337" xr:uid="{00000000-0005-0000-0000-000071B70000}"/>
    <cellStyle name="Input 2 2 4 2 3 2 2 3" xfId="47338" xr:uid="{00000000-0005-0000-0000-000072B70000}"/>
    <cellStyle name="Input 2 2 4 2 3 2 2 4" xfId="47339" xr:uid="{00000000-0005-0000-0000-000073B70000}"/>
    <cellStyle name="Input 2 2 4 2 3 2 2 5" xfId="47340" xr:uid="{00000000-0005-0000-0000-000074B70000}"/>
    <cellStyle name="Input 2 2 4 2 3 2 2 6" xfId="47341" xr:uid="{00000000-0005-0000-0000-000075B70000}"/>
    <cellStyle name="Input 2 2 4 2 3 2 3" xfId="47342" xr:uid="{00000000-0005-0000-0000-000076B70000}"/>
    <cellStyle name="Input 2 2 4 2 3 2 3 2" xfId="47343" xr:uid="{00000000-0005-0000-0000-000077B70000}"/>
    <cellStyle name="Input 2 2 4 2 3 2 4" xfId="47344" xr:uid="{00000000-0005-0000-0000-000078B70000}"/>
    <cellStyle name="Input 2 2 4 2 3 3" xfId="47345" xr:uid="{00000000-0005-0000-0000-000079B70000}"/>
    <cellStyle name="Input 2 2 4 2 3 3 2" xfId="47346" xr:uid="{00000000-0005-0000-0000-00007AB70000}"/>
    <cellStyle name="Input 2 2 4 2 3 3 2 2" xfId="47347" xr:uid="{00000000-0005-0000-0000-00007BB70000}"/>
    <cellStyle name="Input 2 2 4 2 3 3 3" xfId="47348" xr:uid="{00000000-0005-0000-0000-00007CB70000}"/>
    <cellStyle name="Input 2 2 4 2 3 3 4" xfId="47349" xr:uid="{00000000-0005-0000-0000-00007DB70000}"/>
    <cellStyle name="Input 2 2 4 2 3 3 5" xfId="47350" xr:uid="{00000000-0005-0000-0000-00007EB70000}"/>
    <cellStyle name="Input 2 2 4 2 3 3 6" xfId="47351" xr:uid="{00000000-0005-0000-0000-00007FB70000}"/>
    <cellStyle name="Input 2 2 4 2 3 4" xfId="47352" xr:uid="{00000000-0005-0000-0000-000080B70000}"/>
    <cellStyle name="Input 2 2 4 2 3 5" xfId="47353" xr:uid="{00000000-0005-0000-0000-000081B70000}"/>
    <cellStyle name="Input 2 2 4 2 4" xfId="47354" xr:uid="{00000000-0005-0000-0000-000082B70000}"/>
    <cellStyle name="Input 2 2 4 2 4 2" xfId="47355" xr:uid="{00000000-0005-0000-0000-000083B70000}"/>
    <cellStyle name="Input 2 2 4 2 4 2 2" xfId="47356" xr:uid="{00000000-0005-0000-0000-000084B70000}"/>
    <cellStyle name="Input 2 2 4 2 4 2 2 2" xfId="47357" xr:uid="{00000000-0005-0000-0000-000085B70000}"/>
    <cellStyle name="Input 2 2 4 2 4 2 3" xfId="47358" xr:uid="{00000000-0005-0000-0000-000086B70000}"/>
    <cellStyle name="Input 2 2 4 2 4 2 4" xfId="47359" xr:uid="{00000000-0005-0000-0000-000087B70000}"/>
    <cellStyle name="Input 2 2 4 2 4 2 5" xfId="47360" xr:uid="{00000000-0005-0000-0000-000088B70000}"/>
    <cellStyle name="Input 2 2 4 2 4 2 6" xfId="47361" xr:uid="{00000000-0005-0000-0000-000089B70000}"/>
    <cellStyle name="Input 2 2 4 2 4 3" xfId="47362" xr:uid="{00000000-0005-0000-0000-00008AB70000}"/>
    <cellStyle name="Input 2 2 4 2 4 3 2" xfId="47363" xr:uid="{00000000-0005-0000-0000-00008BB70000}"/>
    <cellStyle name="Input 2 2 4 2 4 4" xfId="47364" xr:uid="{00000000-0005-0000-0000-00008CB70000}"/>
    <cellStyle name="Input 2 2 4 2 5" xfId="47365" xr:uid="{00000000-0005-0000-0000-00008DB70000}"/>
    <cellStyle name="Input 2 2 4 2 5 2" xfId="47366" xr:uid="{00000000-0005-0000-0000-00008EB70000}"/>
    <cellStyle name="Input 2 2 4 2 5 2 2" xfId="47367" xr:uid="{00000000-0005-0000-0000-00008FB70000}"/>
    <cellStyle name="Input 2 2 4 2 5 3" xfId="47368" xr:uid="{00000000-0005-0000-0000-000090B70000}"/>
    <cellStyle name="Input 2 2 4 2 5 4" xfId="47369" xr:uid="{00000000-0005-0000-0000-000091B70000}"/>
    <cellStyle name="Input 2 2 4 2 5 5" xfId="47370" xr:uid="{00000000-0005-0000-0000-000092B70000}"/>
    <cellStyle name="Input 2 2 4 2 5 6" xfId="47371" xr:uid="{00000000-0005-0000-0000-000093B70000}"/>
    <cellStyle name="Input 2 2 4 2 6" xfId="47372" xr:uid="{00000000-0005-0000-0000-000094B70000}"/>
    <cellStyle name="Input 2 2 4 2 7" xfId="47373" xr:uid="{00000000-0005-0000-0000-000095B70000}"/>
    <cellStyle name="Input 2 2 4 3" xfId="47374" xr:uid="{00000000-0005-0000-0000-000096B70000}"/>
    <cellStyle name="Input 2 2 4 3 2" xfId="47375" xr:uid="{00000000-0005-0000-0000-000097B70000}"/>
    <cellStyle name="Input 2 2 4 3 2 2" xfId="47376" xr:uid="{00000000-0005-0000-0000-000098B70000}"/>
    <cellStyle name="Input 2 2 4 3 2 2 2" xfId="47377" xr:uid="{00000000-0005-0000-0000-000099B70000}"/>
    <cellStyle name="Input 2 2 4 3 2 2 2 2" xfId="47378" xr:uid="{00000000-0005-0000-0000-00009AB70000}"/>
    <cellStyle name="Input 2 2 4 3 2 2 2 2 2" xfId="47379" xr:uid="{00000000-0005-0000-0000-00009BB70000}"/>
    <cellStyle name="Input 2 2 4 3 2 2 2 3" xfId="47380" xr:uid="{00000000-0005-0000-0000-00009CB70000}"/>
    <cellStyle name="Input 2 2 4 3 2 2 2 4" xfId="47381" xr:uid="{00000000-0005-0000-0000-00009DB70000}"/>
    <cellStyle name="Input 2 2 4 3 2 2 2 5" xfId="47382" xr:uid="{00000000-0005-0000-0000-00009EB70000}"/>
    <cellStyle name="Input 2 2 4 3 2 2 2 6" xfId="47383" xr:uid="{00000000-0005-0000-0000-00009FB70000}"/>
    <cellStyle name="Input 2 2 4 3 2 2 3" xfId="47384" xr:uid="{00000000-0005-0000-0000-0000A0B70000}"/>
    <cellStyle name="Input 2 2 4 3 2 2 3 2" xfId="47385" xr:uid="{00000000-0005-0000-0000-0000A1B70000}"/>
    <cellStyle name="Input 2 2 4 3 2 2 4" xfId="47386" xr:uid="{00000000-0005-0000-0000-0000A2B70000}"/>
    <cellStyle name="Input 2 2 4 3 2 3" xfId="47387" xr:uid="{00000000-0005-0000-0000-0000A3B70000}"/>
    <cellStyle name="Input 2 2 4 3 2 3 2" xfId="47388" xr:uid="{00000000-0005-0000-0000-0000A4B70000}"/>
    <cellStyle name="Input 2 2 4 3 2 3 2 2" xfId="47389" xr:uid="{00000000-0005-0000-0000-0000A5B70000}"/>
    <cellStyle name="Input 2 2 4 3 2 3 3" xfId="47390" xr:uid="{00000000-0005-0000-0000-0000A6B70000}"/>
    <cellStyle name="Input 2 2 4 3 2 3 4" xfId="47391" xr:uid="{00000000-0005-0000-0000-0000A7B70000}"/>
    <cellStyle name="Input 2 2 4 3 2 3 5" xfId="47392" xr:uid="{00000000-0005-0000-0000-0000A8B70000}"/>
    <cellStyle name="Input 2 2 4 3 2 3 6" xfId="47393" xr:uid="{00000000-0005-0000-0000-0000A9B70000}"/>
    <cellStyle name="Input 2 2 4 3 2 4" xfId="47394" xr:uid="{00000000-0005-0000-0000-0000AAB70000}"/>
    <cellStyle name="Input 2 2 4 3 2 5" xfId="47395" xr:uid="{00000000-0005-0000-0000-0000ABB70000}"/>
    <cellStyle name="Input 2 2 4 3 3" xfId="47396" xr:uid="{00000000-0005-0000-0000-0000ACB70000}"/>
    <cellStyle name="Input 2 2 4 3 3 2" xfId="47397" xr:uid="{00000000-0005-0000-0000-0000ADB70000}"/>
    <cellStyle name="Input 2 2 4 3 3 2 2" xfId="47398" xr:uid="{00000000-0005-0000-0000-0000AEB70000}"/>
    <cellStyle name="Input 2 2 4 3 3 2 2 2" xfId="47399" xr:uid="{00000000-0005-0000-0000-0000AFB70000}"/>
    <cellStyle name="Input 2 2 4 3 3 2 3" xfId="47400" xr:uid="{00000000-0005-0000-0000-0000B0B70000}"/>
    <cellStyle name="Input 2 2 4 3 3 2 4" xfId="47401" xr:uid="{00000000-0005-0000-0000-0000B1B70000}"/>
    <cellStyle name="Input 2 2 4 3 3 2 5" xfId="47402" xr:uid="{00000000-0005-0000-0000-0000B2B70000}"/>
    <cellStyle name="Input 2 2 4 3 3 2 6" xfId="47403" xr:uid="{00000000-0005-0000-0000-0000B3B70000}"/>
    <cellStyle name="Input 2 2 4 3 3 3" xfId="47404" xr:uid="{00000000-0005-0000-0000-0000B4B70000}"/>
    <cellStyle name="Input 2 2 4 3 3 3 2" xfId="47405" xr:uid="{00000000-0005-0000-0000-0000B5B70000}"/>
    <cellStyle name="Input 2 2 4 3 3 4" xfId="47406" xr:uid="{00000000-0005-0000-0000-0000B6B70000}"/>
    <cellStyle name="Input 2 2 4 3 4" xfId="47407" xr:uid="{00000000-0005-0000-0000-0000B7B70000}"/>
    <cellStyle name="Input 2 2 4 3 4 2" xfId="47408" xr:uid="{00000000-0005-0000-0000-0000B8B70000}"/>
    <cellStyle name="Input 2 2 4 3 4 2 2" xfId="47409" xr:uid="{00000000-0005-0000-0000-0000B9B70000}"/>
    <cellStyle name="Input 2 2 4 3 4 3" xfId="47410" xr:uid="{00000000-0005-0000-0000-0000BAB70000}"/>
    <cellStyle name="Input 2 2 4 3 4 4" xfId="47411" xr:uid="{00000000-0005-0000-0000-0000BBB70000}"/>
    <cellStyle name="Input 2 2 4 3 4 5" xfId="47412" xr:uid="{00000000-0005-0000-0000-0000BCB70000}"/>
    <cellStyle name="Input 2 2 4 3 4 6" xfId="47413" xr:uid="{00000000-0005-0000-0000-0000BDB70000}"/>
    <cellStyle name="Input 2 2 4 3 5" xfId="47414" xr:uid="{00000000-0005-0000-0000-0000BEB70000}"/>
    <cellStyle name="Input 2 2 4 3 6" xfId="47415" xr:uid="{00000000-0005-0000-0000-0000BFB70000}"/>
    <cellStyle name="Input 2 2 4 4" xfId="47416" xr:uid="{00000000-0005-0000-0000-0000C0B70000}"/>
    <cellStyle name="Input 2 2 4 4 2" xfId="47417" xr:uid="{00000000-0005-0000-0000-0000C1B70000}"/>
    <cellStyle name="Input 2 2 4 4 2 2" xfId="47418" xr:uid="{00000000-0005-0000-0000-0000C2B70000}"/>
    <cellStyle name="Input 2 2 4 4 2 2 2" xfId="47419" xr:uid="{00000000-0005-0000-0000-0000C3B70000}"/>
    <cellStyle name="Input 2 2 4 4 2 2 2 2" xfId="47420" xr:uid="{00000000-0005-0000-0000-0000C4B70000}"/>
    <cellStyle name="Input 2 2 4 4 2 2 3" xfId="47421" xr:uid="{00000000-0005-0000-0000-0000C5B70000}"/>
    <cellStyle name="Input 2 2 4 4 2 2 4" xfId="47422" xr:uid="{00000000-0005-0000-0000-0000C6B70000}"/>
    <cellStyle name="Input 2 2 4 4 2 2 5" xfId="47423" xr:uid="{00000000-0005-0000-0000-0000C7B70000}"/>
    <cellStyle name="Input 2 2 4 4 2 2 6" xfId="47424" xr:uid="{00000000-0005-0000-0000-0000C8B70000}"/>
    <cellStyle name="Input 2 2 4 4 2 3" xfId="47425" xr:uid="{00000000-0005-0000-0000-0000C9B70000}"/>
    <cellStyle name="Input 2 2 4 4 2 3 2" xfId="47426" xr:uid="{00000000-0005-0000-0000-0000CAB70000}"/>
    <cellStyle name="Input 2 2 4 4 2 4" xfId="47427" xr:uid="{00000000-0005-0000-0000-0000CBB70000}"/>
    <cellStyle name="Input 2 2 4 4 3" xfId="47428" xr:uid="{00000000-0005-0000-0000-0000CCB70000}"/>
    <cellStyle name="Input 2 2 4 4 3 2" xfId="47429" xr:uid="{00000000-0005-0000-0000-0000CDB70000}"/>
    <cellStyle name="Input 2 2 4 4 3 2 2" xfId="47430" xr:uid="{00000000-0005-0000-0000-0000CEB70000}"/>
    <cellStyle name="Input 2 2 4 4 3 3" xfId="47431" xr:uid="{00000000-0005-0000-0000-0000CFB70000}"/>
    <cellStyle name="Input 2 2 4 4 3 4" xfId="47432" xr:uid="{00000000-0005-0000-0000-0000D0B70000}"/>
    <cellStyle name="Input 2 2 4 4 3 5" xfId="47433" xr:uid="{00000000-0005-0000-0000-0000D1B70000}"/>
    <cellStyle name="Input 2 2 4 4 3 6" xfId="47434" xr:uid="{00000000-0005-0000-0000-0000D2B70000}"/>
    <cellStyle name="Input 2 2 4 4 4" xfId="47435" xr:uid="{00000000-0005-0000-0000-0000D3B70000}"/>
    <cellStyle name="Input 2 2 4 4 5" xfId="47436" xr:uid="{00000000-0005-0000-0000-0000D4B70000}"/>
    <cellStyle name="Input 2 2 4 5" xfId="47437" xr:uid="{00000000-0005-0000-0000-0000D5B70000}"/>
    <cellStyle name="Input 2 2 4 5 2" xfId="47438" xr:uid="{00000000-0005-0000-0000-0000D6B70000}"/>
    <cellStyle name="Input 2 2 4 5 2 2" xfId="47439" xr:uid="{00000000-0005-0000-0000-0000D7B70000}"/>
    <cellStyle name="Input 2 2 4 5 2 2 2" xfId="47440" xr:uid="{00000000-0005-0000-0000-0000D8B70000}"/>
    <cellStyle name="Input 2 2 4 5 2 3" xfId="47441" xr:uid="{00000000-0005-0000-0000-0000D9B70000}"/>
    <cellStyle name="Input 2 2 4 5 2 4" xfId="47442" xr:uid="{00000000-0005-0000-0000-0000DAB70000}"/>
    <cellStyle name="Input 2 2 4 5 2 5" xfId="47443" xr:uid="{00000000-0005-0000-0000-0000DBB70000}"/>
    <cellStyle name="Input 2 2 4 5 2 6" xfId="47444" xr:uid="{00000000-0005-0000-0000-0000DCB70000}"/>
    <cellStyle name="Input 2 2 4 5 3" xfId="47445" xr:uid="{00000000-0005-0000-0000-0000DDB70000}"/>
    <cellStyle name="Input 2 2 4 5 3 2" xfId="47446" xr:uid="{00000000-0005-0000-0000-0000DEB70000}"/>
    <cellStyle name="Input 2 2 4 5 4" xfId="47447" xr:uid="{00000000-0005-0000-0000-0000DFB70000}"/>
    <cellStyle name="Input 2 2 4 6" xfId="47448" xr:uid="{00000000-0005-0000-0000-0000E0B70000}"/>
    <cellStyle name="Input 2 2 4 6 2" xfId="47449" xr:uid="{00000000-0005-0000-0000-0000E1B70000}"/>
    <cellStyle name="Input 2 2 4 6 2 2" xfId="47450" xr:uid="{00000000-0005-0000-0000-0000E2B70000}"/>
    <cellStyle name="Input 2 2 4 6 3" xfId="47451" xr:uid="{00000000-0005-0000-0000-0000E3B70000}"/>
    <cellStyle name="Input 2 2 4 6 4" xfId="47452" xr:uid="{00000000-0005-0000-0000-0000E4B70000}"/>
    <cellStyle name="Input 2 2 4 6 5" xfId="47453" xr:uid="{00000000-0005-0000-0000-0000E5B70000}"/>
    <cellStyle name="Input 2 2 4 6 6" xfId="47454" xr:uid="{00000000-0005-0000-0000-0000E6B70000}"/>
    <cellStyle name="Input 2 2 4 7" xfId="47455" xr:uid="{00000000-0005-0000-0000-0000E7B70000}"/>
    <cellStyle name="Input 2 2 4 8" xfId="47456" xr:uid="{00000000-0005-0000-0000-0000E8B70000}"/>
    <cellStyle name="Input 2 2 5" xfId="251" xr:uid="{00000000-0005-0000-0000-0000E9B70000}"/>
    <cellStyle name="Input 2 2 5 2" xfId="47457" xr:uid="{00000000-0005-0000-0000-0000EAB70000}"/>
    <cellStyle name="Input 2 2 5 2 2" xfId="47458" xr:uid="{00000000-0005-0000-0000-0000EBB70000}"/>
    <cellStyle name="Input 2 2 5 2 2 2" xfId="47459" xr:uid="{00000000-0005-0000-0000-0000ECB70000}"/>
    <cellStyle name="Input 2 2 5 2 2 2 2" xfId="47460" xr:uid="{00000000-0005-0000-0000-0000EDB70000}"/>
    <cellStyle name="Input 2 2 5 2 2 2 2 2" xfId="47461" xr:uid="{00000000-0005-0000-0000-0000EEB70000}"/>
    <cellStyle name="Input 2 2 5 2 2 2 2 2 2" xfId="47462" xr:uid="{00000000-0005-0000-0000-0000EFB70000}"/>
    <cellStyle name="Input 2 2 5 2 2 2 2 3" xfId="47463" xr:uid="{00000000-0005-0000-0000-0000F0B70000}"/>
    <cellStyle name="Input 2 2 5 2 2 2 2 4" xfId="47464" xr:uid="{00000000-0005-0000-0000-0000F1B70000}"/>
    <cellStyle name="Input 2 2 5 2 2 2 2 5" xfId="47465" xr:uid="{00000000-0005-0000-0000-0000F2B70000}"/>
    <cellStyle name="Input 2 2 5 2 2 2 2 6" xfId="47466" xr:uid="{00000000-0005-0000-0000-0000F3B70000}"/>
    <cellStyle name="Input 2 2 5 2 2 2 3" xfId="47467" xr:uid="{00000000-0005-0000-0000-0000F4B70000}"/>
    <cellStyle name="Input 2 2 5 2 2 2 3 2" xfId="47468" xr:uid="{00000000-0005-0000-0000-0000F5B70000}"/>
    <cellStyle name="Input 2 2 5 2 2 2 4" xfId="47469" xr:uid="{00000000-0005-0000-0000-0000F6B70000}"/>
    <cellStyle name="Input 2 2 5 2 2 3" xfId="47470" xr:uid="{00000000-0005-0000-0000-0000F7B70000}"/>
    <cellStyle name="Input 2 2 5 2 2 3 2" xfId="47471" xr:uid="{00000000-0005-0000-0000-0000F8B70000}"/>
    <cellStyle name="Input 2 2 5 2 2 3 2 2" xfId="47472" xr:uid="{00000000-0005-0000-0000-0000F9B70000}"/>
    <cellStyle name="Input 2 2 5 2 2 3 3" xfId="47473" xr:uid="{00000000-0005-0000-0000-0000FAB70000}"/>
    <cellStyle name="Input 2 2 5 2 2 3 4" xfId="47474" xr:uid="{00000000-0005-0000-0000-0000FBB70000}"/>
    <cellStyle name="Input 2 2 5 2 2 3 5" xfId="47475" xr:uid="{00000000-0005-0000-0000-0000FCB70000}"/>
    <cellStyle name="Input 2 2 5 2 2 3 6" xfId="47476" xr:uid="{00000000-0005-0000-0000-0000FDB70000}"/>
    <cellStyle name="Input 2 2 5 2 2 4" xfId="47477" xr:uid="{00000000-0005-0000-0000-0000FEB70000}"/>
    <cellStyle name="Input 2 2 5 2 2 5" xfId="47478" xr:uid="{00000000-0005-0000-0000-0000FFB70000}"/>
    <cellStyle name="Input 2 2 5 2 3" xfId="47479" xr:uid="{00000000-0005-0000-0000-000000B80000}"/>
    <cellStyle name="Input 2 2 5 2 3 2" xfId="47480" xr:uid="{00000000-0005-0000-0000-000001B80000}"/>
    <cellStyle name="Input 2 2 5 2 3 2 2" xfId="47481" xr:uid="{00000000-0005-0000-0000-000002B80000}"/>
    <cellStyle name="Input 2 2 5 2 3 2 2 2" xfId="47482" xr:uid="{00000000-0005-0000-0000-000003B80000}"/>
    <cellStyle name="Input 2 2 5 2 3 2 3" xfId="47483" xr:uid="{00000000-0005-0000-0000-000004B80000}"/>
    <cellStyle name="Input 2 2 5 2 3 2 4" xfId="47484" xr:uid="{00000000-0005-0000-0000-000005B80000}"/>
    <cellStyle name="Input 2 2 5 2 3 2 5" xfId="47485" xr:uid="{00000000-0005-0000-0000-000006B80000}"/>
    <cellStyle name="Input 2 2 5 2 3 2 6" xfId="47486" xr:uid="{00000000-0005-0000-0000-000007B80000}"/>
    <cellStyle name="Input 2 2 5 2 3 3" xfId="47487" xr:uid="{00000000-0005-0000-0000-000008B80000}"/>
    <cellStyle name="Input 2 2 5 2 3 3 2" xfId="47488" xr:uid="{00000000-0005-0000-0000-000009B80000}"/>
    <cellStyle name="Input 2 2 5 2 3 4" xfId="47489" xr:uid="{00000000-0005-0000-0000-00000AB80000}"/>
    <cellStyle name="Input 2 2 5 2 4" xfId="47490" xr:uid="{00000000-0005-0000-0000-00000BB80000}"/>
    <cellStyle name="Input 2 2 5 2 4 2" xfId="47491" xr:uid="{00000000-0005-0000-0000-00000CB80000}"/>
    <cellStyle name="Input 2 2 5 2 4 2 2" xfId="47492" xr:uid="{00000000-0005-0000-0000-00000DB80000}"/>
    <cellStyle name="Input 2 2 5 2 4 3" xfId="47493" xr:uid="{00000000-0005-0000-0000-00000EB80000}"/>
    <cellStyle name="Input 2 2 5 2 4 4" xfId="47494" xr:uid="{00000000-0005-0000-0000-00000FB80000}"/>
    <cellStyle name="Input 2 2 5 2 4 5" xfId="47495" xr:uid="{00000000-0005-0000-0000-000010B80000}"/>
    <cellStyle name="Input 2 2 5 2 4 6" xfId="47496" xr:uid="{00000000-0005-0000-0000-000011B80000}"/>
    <cellStyle name="Input 2 2 5 2 5" xfId="47497" xr:uid="{00000000-0005-0000-0000-000012B80000}"/>
    <cellStyle name="Input 2 2 5 2 6" xfId="47498" xr:uid="{00000000-0005-0000-0000-000013B80000}"/>
    <cellStyle name="Input 2 2 5 3" xfId="47499" xr:uid="{00000000-0005-0000-0000-000014B80000}"/>
    <cellStyle name="Input 2 2 5 3 2" xfId="47500" xr:uid="{00000000-0005-0000-0000-000015B80000}"/>
    <cellStyle name="Input 2 2 5 3 2 2" xfId="47501" xr:uid="{00000000-0005-0000-0000-000016B80000}"/>
    <cellStyle name="Input 2 2 5 3 2 2 2" xfId="47502" xr:uid="{00000000-0005-0000-0000-000017B80000}"/>
    <cellStyle name="Input 2 2 5 3 2 2 2 2" xfId="47503" xr:uid="{00000000-0005-0000-0000-000018B80000}"/>
    <cellStyle name="Input 2 2 5 3 2 2 3" xfId="47504" xr:uid="{00000000-0005-0000-0000-000019B80000}"/>
    <cellStyle name="Input 2 2 5 3 2 2 4" xfId="47505" xr:uid="{00000000-0005-0000-0000-00001AB80000}"/>
    <cellStyle name="Input 2 2 5 3 2 2 5" xfId="47506" xr:uid="{00000000-0005-0000-0000-00001BB80000}"/>
    <cellStyle name="Input 2 2 5 3 2 2 6" xfId="47507" xr:uid="{00000000-0005-0000-0000-00001CB80000}"/>
    <cellStyle name="Input 2 2 5 3 2 3" xfId="47508" xr:uid="{00000000-0005-0000-0000-00001DB80000}"/>
    <cellStyle name="Input 2 2 5 3 2 3 2" xfId="47509" xr:uid="{00000000-0005-0000-0000-00001EB80000}"/>
    <cellStyle name="Input 2 2 5 3 2 4" xfId="47510" xr:uid="{00000000-0005-0000-0000-00001FB80000}"/>
    <cellStyle name="Input 2 2 5 3 3" xfId="47511" xr:uid="{00000000-0005-0000-0000-000020B80000}"/>
    <cellStyle name="Input 2 2 5 3 3 2" xfId="47512" xr:uid="{00000000-0005-0000-0000-000021B80000}"/>
    <cellStyle name="Input 2 2 5 3 3 2 2" xfId="47513" xr:uid="{00000000-0005-0000-0000-000022B80000}"/>
    <cellStyle name="Input 2 2 5 3 3 3" xfId="47514" xr:uid="{00000000-0005-0000-0000-000023B80000}"/>
    <cellStyle name="Input 2 2 5 3 3 4" xfId="47515" xr:uid="{00000000-0005-0000-0000-000024B80000}"/>
    <cellStyle name="Input 2 2 5 3 3 5" xfId="47516" xr:uid="{00000000-0005-0000-0000-000025B80000}"/>
    <cellStyle name="Input 2 2 5 3 3 6" xfId="47517" xr:uid="{00000000-0005-0000-0000-000026B80000}"/>
    <cellStyle name="Input 2 2 5 3 4" xfId="47518" xr:uid="{00000000-0005-0000-0000-000027B80000}"/>
    <cellStyle name="Input 2 2 5 3 5" xfId="47519" xr:uid="{00000000-0005-0000-0000-000028B80000}"/>
    <cellStyle name="Input 2 2 5 4" xfId="47520" xr:uid="{00000000-0005-0000-0000-000029B80000}"/>
    <cellStyle name="Input 2 2 5 4 2" xfId="47521" xr:uid="{00000000-0005-0000-0000-00002AB80000}"/>
    <cellStyle name="Input 2 2 5 4 2 2" xfId="47522" xr:uid="{00000000-0005-0000-0000-00002BB80000}"/>
    <cellStyle name="Input 2 2 5 4 2 2 2" xfId="47523" xr:uid="{00000000-0005-0000-0000-00002CB80000}"/>
    <cellStyle name="Input 2 2 5 4 2 3" xfId="47524" xr:uid="{00000000-0005-0000-0000-00002DB80000}"/>
    <cellStyle name="Input 2 2 5 4 2 4" xfId="47525" xr:uid="{00000000-0005-0000-0000-00002EB80000}"/>
    <cellStyle name="Input 2 2 5 4 2 5" xfId="47526" xr:uid="{00000000-0005-0000-0000-00002FB80000}"/>
    <cellStyle name="Input 2 2 5 4 2 6" xfId="47527" xr:uid="{00000000-0005-0000-0000-000030B80000}"/>
    <cellStyle name="Input 2 2 5 4 3" xfId="47528" xr:uid="{00000000-0005-0000-0000-000031B80000}"/>
    <cellStyle name="Input 2 2 5 4 3 2" xfId="47529" xr:uid="{00000000-0005-0000-0000-000032B80000}"/>
    <cellStyle name="Input 2 2 5 4 4" xfId="47530" xr:uid="{00000000-0005-0000-0000-000033B80000}"/>
    <cellStyle name="Input 2 2 5 5" xfId="47531" xr:uid="{00000000-0005-0000-0000-000034B80000}"/>
    <cellStyle name="Input 2 2 5 5 2" xfId="47532" xr:uid="{00000000-0005-0000-0000-000035B80000}"/>
    <cellStyle name="Input 2 2 5 5 2 2" xfId="47533" xr:uid="{00000000-0005-0000-0000-000036B80000}"/>
    <cellStyle name="Input 2 2 5 5 3" xfId="47534" xr:uid="{00000000-0005-0000-0000-000037B80000}"/>
    <cellStyle name="Input 2 2 5 5 4" xfId="47535" xr:uid="{00000000-0005-0000-0000-000038B80000}"/>
    <cellStyle name="Input 2 2 5 5 5" xfId="47536" xr:uid="{00000000-0005-0000-0000-000039B80000}"/>
    <cellStyle name="Input 2 2 5 5 6" xfId="47537" xr:uid="{00000000-0005-0000-0000-00003AB80000}"/>
    <cellStyle name="Input 2 2 5 6" xfId="47538" xr:uid="{00000000-0005-0000-0000-00003BB80000}"/>
    <cellStyle name="Input 2 2 5 7" xfId="47539" xr:uid="{00000000-0005-0000-0000-00003CB80000}"/>
    <cellStyle name="Input 2 2 6" xfId="252" xr:uid="{00000000-0005-0000-0000-00003DB80000}"/>
    <cellStyle name="Input 2 2 6 2" xfId="47540" xr:uid="{00000000-0005-0000-0000-00003EB80000}"/>
    <cellStyle name="Input 2 2 6 2 2" xfId="47541" xr:uid="{00000000-0005-0000-0000-00003FB80000}"/>
    <cellStyle name="Input 2 2 6 2 2 2" xfId="47542" xr:uid="{00000000-0005-0000-0000-000040B80000}"/>
    <cellStyle name="Input 2 2 6 2 2 2 2" xfId="47543" xr:uid="{00000000-0005-0000-0000-000041B80000}"/>
    <cellStyle name="Input 2 2 6 2 2 2 2 2" xfId="47544" xr:uid="{00000000-0005-0000-0000-000042B80000}"/>
    <cellStyle name="Input 2 2 6 2 2 2 3" xfId="47545" xr:uid="{00000000-0005-0000-0000-000043B80000}"/>
    <cellStyle name="Input 2 2 6 2 2 2 4" xfId="47546" xr:uid="{00000000-0005-0000-0000-000044B80000}"/>
    <cellStyle name="Input 2 2 6 2 2 2 5" xfId="47547" xr:uid="{00000000-0005-0000-0000-000045B80000}"/>
    <cellStyle name="Input 2 2 6 2 2 2 6" xfId="47548" xr:uid="{00000000-0005-0000-0000-000046B80000}"/>
    <cellStyle name="Input 2 2 6 2 2 3" xfId="47549" xr:uid="{00000000-0005-0000-0000-000047B80000}"/>
    <cellStyle name="Input 2 2 6 2 2 3 2" xfId="47550" xr:uid="{00000000-0005-0000-0000-000048B80000}"/>
    <cellStyle name="Input 2 2 6 2 2 4" xfId="47551" xr:uid="{00000000-0005-0000-0000-000049B80000}"/>
    <cellStyle name="Input 2 2 6 2 3" xfId="47552" xr:uid="{00000000-0005-0000-0000-00004AB80000}"/>
    <cellStyle name="Input 2 2 6 2 3 2" xfId="47553" xr:uid="{00000000-0005-0000-0000-00004BB80000}"/>
    <cellStyle name="Input 2 2 6 2 3 2 2" xfId="47554" xr:uid="{00000000-0005-0000-0000-00004CB80000}"/>
    <cellStyle name="Input 2 2 6 2 3 3" xfId="47555" xr:uid="{00000000-0005-0000-0000-00004DB80000}"/>
    <cellStyle name="Input 2 2 6 2 3 4" xfId="47556" xr:uid="{00000000-0005-0000-0000-00004EB80000}"/>
    <cellStyle name="Input 2 2 6 2 3 5" xfId="47557" xr:uid="{00000000-0005-0000-0000-00004FB80000}"/>
    <cellStyle name="Input 2 2 6 2 3 6" xfId="47558" xr:uid="{00000000-0005-0000-0000-000050B80000}"/>
    <cellStyle name="Input 2 2 6 2 4" xfId="47559" xr:uid="{00000000-0005-0000-0000-000051B80000}"/>
    <cellStyle name="Input 2 2 6 2 5" xfId="47560" xr:uid="{00000000-0005-0000-0000-000052B80000}"/>
    <cellStyle name="Input 2 2 6 3" xfId="47561" xr:uid="{00000000-0005-0000-0000-000053B80000}"/>
    <cellStyle name="Input 2 2 6 3 2" xfId="47562" xr:uid="{00000000-0005-0000-0000-000054B80000}"/>
    <cellStyle name="Input 2 2 6 3 2 2" xfId="47563" xr:uid="{00000000-0005-0000-0000-000055B80000}"/>
    <cellStyle name="Input 2 2 6 3 2 2 2" xfId="47564" xr:uid="{00000000-0005-0000-0000-000056B80000}"/>
    <cellStyle name="Input 2 2 6 3 2 3" xfId="47565" xr:uid="{00000000-0005-0000-0000-000057B80000}"/>
    <cellStyle name="Input 2 2 6 3 2 4" xfId="47566" xr:uid="{00000000-0005-0000-0000-000058B80000}"/>
    <cellStyle name="Input 2 2 6 3 2 5" xfId="47567" xr:uid="{00000000-0005-0000-0000-000059B80000}"/>
    <cellStyle name="Input 2 2 6 3 2 6" xfId="47568" xr:uid="{00000000-0005-0000-0000-00005AB80000}"/>
    <cellStyle name="Input 2 2 6 3 3" xfId="47569" xr:uid="{00000000-0005-0000-0000-00005BB80000}"/>
    <cellStyle name="Input 2 2 6 3 3 2" xfId="47570" xr:uid="{00000000-0005-0000-0000-00005CB80000}"/>
    <cellStyle name="Input 2 2 6 3 4" xfId="47571" xr:uid="{00000000-0005-0000-0000-00005DB80000}"/>
    <cellStyle name="Input 2 2 6 4" xfId="47572" xr:uid="{00000000-0005-0000-0000-00005EB80000}"/>
    <cellStyle name="Input 2 2 6 4 2" xfId="47573" xr:uid="{00000000-0005-0000-0000-00005FB80000}"/>
    <cellStyle name="Input 2 2 6 4 2 2" xfId="47574" xr:uid="{00000000-0005-0000-0000-000060B80000}"/>
    <cellStyle name="Input 2 2 6 4 3" xfId="47575" xr:uid="{00000000-0005-0000-0000-000061B80000}"/>
    <cellStyle name="Input 2 2 6 4 4" xfId="47576" xr:uid="{00000000-0005-0000-0000-000062B80000}"/>
    <cellStyle name="Input 2 2 6 4 5" xfId="47577" xr:uid="{00000000-0005-0000-0000-000063B80000}"/>
    <cellStyle name="Input 2 2 6 4 6" xfId="47578" xr:uid="{00000000-0005-0000-0000-000064B80000}"/>
    <cellStyle name="Input 2 2 6 5" xfId="47579" xr:uid="{00000000-0005-0000-0000-000065B80000}"/>
    <cellStyle name="Input 2 2 6 6" xfId="47580" xr:uid="{00000000-0005-0000-0000-000066B80000}"/>
    <cellStyle name="Input 2 2 7" xfId="47581" xr:uid="{00000000-0005-0000-0000-000067B80000}"/>
    <cellStyle name="Input 2 2 7 2" xfId="47582" xr:uid="{00000000-0005-0000-0000-000068B80000}"/>
    <cellStyle name="Input 2 2 7 2 2" xfId="47583" xr:uid="{00000000-0005-0000-0000-000069B80000}"/>
    <cellStyle name="Input 2 2 7 2 2 2" xfId="47584" xr:uid="{00000000-0005-0000-0000-00006AB80000}"/>
    <cellStyle name="Input 2 2 7 2 2 2 2" xfId="47585" xr:uid="{00000000-0005-0000-0000-00006BB80000}"/>
    <cellStyle name="Input 2 2 7 2 2 3" xfId="47586" xr:uid="{00000000-0005-0000-0000-00006CB80000}"/>
    <cellStyle name="Input 2 2 7 2 2 4" xfId="47587" xr:uid="{00000000-0005-0000-0000-00006DB80000}"/>
    <cellStyle name="Input 2 2 7 2 2 5" xfId="47588" xr:uid="{00000000-0005-0000-0000-00006EB80000}"/>
    <cellStyle name="Input 2 2 7 2 2 6" xfId="47589" xr:uid="{00000000-0005-0000-0000-00006FB80000}"/>
    <cellStyle name="Input 2 2 7 2 3" xfId="47590" xr:uid="{00000000-0005-0000-0000-000070B80000}"/>
    <cellStyle name="Input 2 2 7 2 3 2" xfId="47591" xr:uid="{00000000-0005-0000-0000-000071B80000}"/>
    <cellStyle name="Input 2 2 7 2 4" xfId="47592" xr:uid="{00000000-0005-0000-0000-000072B80000}"/>
    <cellStyle name="Input 2 2 7 3" xfId="47593" xr:uid="{00000000-0005-0000-0000-000073B80000}"/>
    <cellStyle name="Input 2 2 7 3 2" xfId="47594" xr:uid="{00000000-0005-0000-0000-000074B80000}"/>
    <cellStyle name="Input 2 2 7 3 2 2" xfId="47595" xr:uid="{00000000-0005-0000-0000-000075B80000}"/>
    <cellStyle name="Input 2 2 7 3 3" xfId="47596" xr:uid="{00000000-0005-0000-0000-000076B80000}"/>
    <cellStyle name="Input 2 2 7 3 4" xfId="47597" xr:uid="{00000000-0005-0000-0000-000077B80000}"/>
    <cellStyle name="Input 2 2 7 3 5" xfId="47598" xr:uid="{00000000-0005-0000-0000-000078B80000}"/>
    <cellStyle name="Input 2 2 7 3 6" xfId="47599" xr:uid="{00000000-0005-0000-0000-000079B80000}"/>
    <cellStyle name="Input 2 2 7 4" xfId="47600" xr:uid="{00000000-0005-0000-0000-00007AB80000}"/>
    <cellStyle name="Input 2 2 7 5" xfId="47601" xr:uid="{00000000-0005-0000-0000-00007BB80000}"/>
    <cellStyle name="Input 2 2 8" xfId="47602" xr:uid="{00000000-0005-0000-0000-00007CB80000}"/>
    <cellStyle name="Input 2 2 8 2" xfId="47603" xr:uid="{00000000-0005-0000-0000-00007DB80000}"/>
    <cellStyle name="Input 2 2 8 2 2" xfId="47604" xr:uid="{00000000-0005-0000-0000-00007EB80000}"/>
    <cellStyle name="Input 2 2 8 2 2 2" xfId="47605" xr:uid="{00000000-0005-0000-0000-00007FB80000}"/>
    <cellStyle name="Input 2 2 8 2 3" xfId="47606" xr:uid="{00000000-0005-0000-0000-000080B80000}"/>
    <cellStyle name="Input 2 2 8 2 4" xfId="47607" xr:uid="{00000000-0005-0000-0000-000081B80000}"/>
    <cellStyle name="Input 2 2 8 2 5" xfId="47608" xr:uid="{00000000-0005-0000-0000-000082B80000}"/>
    <cellStyle name="Input 2 2 8 2 6" xfId="47609" xr:uid="{00000000-0005-0000-0000-000083B80000}"/>
    <cellStyle name="Input 2 2 8 3" xfId="47610" xr:uid="{00000000-0005-0000-0000-000084B80000}"/>
    <cellStyle name="Input 2 2 8 3 2" xfId="47611" xr:uid="{00000000-0005-0000-0000-000085B80000}"/>
    <cellStyle name="Input 2 2 8 4" xfId="47612" xr:uid="{00000000-0005-0000-0000-000086B80000}"/>
    <cellStyle name="Input 2 2 9" xfId="47613" xr:uid="{00000000-0005-0000-0000-000087B80000}"/>
    <cellStyle name="Input 2 2 9 2" xfId="47614" xr:uid="{00000000-0005-0000-0000-000088B80000}"/>
    <cellStyle name="Input 2 2 9 2 2" xfId="47615" xr:uid="{00000000-0005-0000-0000-000089B80000}"/>
    <cellStyle name="Input 2 2 9 3" xfId="47616" xr:uid="{00000000-0005-0000-0000-00008AB80000}"/>
    <cellStyle name="Input 2 2 9 4" xfId="47617" xr:uid="{00000000-0005-0000-0000-00008BB80000}"/>
    <cellStyle name="Input 2 2 9 5" xfId="47618" xr:uid="{00000000-0005-0000-0000-00008CB80000}"/>
    <cellStyle name="Input 2 2 9 6" xfId="47619" xr:uid="{00000000-0005-0000-0000-00008DB80000}"/>
    <cellStyle name="Input 2 3" xfId="253" xr:uid="{00000000-0005-0000-0000-00008EB80000}"/>
    <cellStyle name="Input 2 3 10" xfId="47620" xr:uid="{00000000-0005-0000-0000-00008FB80000}"/>
    <cellStyle name="Input 2 3 2" xfId="47621" xr:uid="{00000000-0005-0000-0000-000090B80000}"/>
    <cellStyle name="Input 2 3 2 2" xfId="47622" xr:uid="{00000000-0005-0000-0000-000091B80000}"/>
    <cellStyle name="Input 2 3 2 2 2" xfId="47623" xr:uid="{00000000-0005-0000-0000-000092B80000}"/>
    <cellStyle name="Input 2 3 2 2 2 2" xfId="47624" xr:uid="{00000000-0005-0000-0000-000093B80000}"/>
    <cellStyle name="Input 2 3 2 2 2 2 2" xfId="47625" xr:uid="{00000000-0005-0000-0000-000094B80000}"/>
    <cellStyle name="Input 2 3 2 2 2 2 2 2" xfId="47626" xr:uid="{00000000-0005-0000-0000-000095B80000}"/>
    <cellStyle name="Input 2 3 2 2 2 2 2 2 2" xfId="47627" xr:uid="{00000000-0005-0000-0000-000096B80000}"/>
    <cellStyle name="Input 2 3 2 2 2 2 2 2 2 2" xfId="47628" xr:uid="{00000000-0005-0000-0000-000097B80000}"/>
    <cellStyle name="Input 2 3 2 2 2 2 2 2 2 2 2" xfId="47629" xr:uid="{00000000-0005-0000-0000-000098B80000}"/>
    <cellStyle name="Input 2 3 2 2 2 2 2 2 2 3" xfId="47630" xr:uid="{00000000-0005-0000-0000-000099B80000}"/>
    <cellStyle name="Input 2 3 2 2 2 2 2 2 2 4" xfId="47631" xr:uid="{00000000-0005-0000-0000-00009AB80000}"/>
    <cellStyle name="Input 2 3 2 2 2 2 2 2 2 5" xfId="47632" xr:uid="{00000000-0005-0000-0000-00009BB80000}"/>
    <cellStyle name="Input 2 3 2 2 2 2 2 2 2 6" xfId="47633" xr:uid="{00000000-0005-0000-0000-00009CB80000}"/>
    <cellStyle name="Input 2 3 2 2 2 2 2 2 3" xfId="47634" xr:uid="{00000000-0005-0000-0000-00009DB80000}"/>
    <cellStyle name="Input 2 3 2 2 2 2 2 2 3 2" xfId="47635" xr:uid="{00000000-0005-0000-0000-00009EB80000}"/>
    <cellStyle name="Input 2 3 2 2 2 2 2 2 4" xfId="47636" xr:uid="{00000000-0005-0000-0000-00009FB80000}"/>
    <cellStyle name="Input 2 3 2 2 2 2 2 3" xfId="47637" xr:uid="{00000000-0005-0000-0000-0000A0B80000}"/>
    <cellStyle name="Input 2 3 2 2 2 2 2 3 2" xfId="47638" xr:uid="{00000000-0005-0000-0000-0000A1B80000}"/>
    <cellStyle name="Input 2 3 2 2 2 2 2 3 2 2" xfId="47639" xr:uid="{00000000-0005-0000-0000-0000A2B80000}"/>
    <cellStyle name="Input 2 3 2 2 2 2 2 3 3" xfId="47640" xr:uid="{00000000-0005-0000-0000-0000A3B80000}"/>
    <cellStyle name="Input 2 3 2 2 2 2 2 3 4" xfId="47641" xr:uid="{00000000-0005-0000-0000-0000A4B80000}"/>
    <cellStyle name="Input 2 3 2 2 2 2 2 3 5" xfId="47642" xr:uid="{00000000-0005-0000-0000-0000A5B80000}"/>
    <cellStyle name="Input 2 3 2 2 2 2 2 3 6" xfId="47643" xr:uid="{00000000-0005-0000-0000-0000A6B80000}"/>
    <cellStyle name="Input 2 3 2 2 2 2 2 4" xfId="47644" xr:uid="{00000000-0005-0000-0000-0000A7B80000}"/>
    <cellStyle name="Input 2 3 2 2 2 2 2 5" xfId="47645" xr:uid="{00000000-0005-0000-0000-0000A8B80000}"/>
    <cellStyle name="Input 2 3 2 2 2 2 3" xfId="47646" xr:uid="{00000000-0005-0000-0000-0000A9B80000}"/>
    <cellStyle name="Input 2 3 2 2 2 2 3 2" xfId="47647" xr:uid="{00000000-0005-0000-0000-0000AAB80000}"/>
    <cellStyle name="Input 2 3 2 2 2 2 3 2 2" xfId="47648" xr:uid="{00000000-0005-0000-0000-0000ABB80000}"/>
    <cellStyle name="Input 2 3 2 2 2 2 3 2 2 2" xfId="47649" xr:uid="{00000000-0005-0000-0000-0000ACB80000}"/>
    <cellStyle name="Input 2 3 2 2 2 2 3 2 3" xfId="47650" xr:uid="{00000000-0005-0000-0000-0000ADB80000}"/>
    <cellStyle name="Input 2 3 2 2 2 2 3 2 4" xfId="47651" xr:uid="{00000000-0005-0000-0000-0000AEB80000}"/>
    <cellStyle name="Input 2 3 2 2 2 2 3 2 5" xfId="47652" xr:uid="{00000000-0005-0000-0000-0000AFB80000}"/>
    <cellStyle name="Input 2 3 2 2 2 2 3 2 6" xfId="47653" xr:uid="{00000000-0005-0000-0000-0000B0B80000}"/>
    <cellStyle name="Input 2 3 2 2 2 2 3 3" xfId="47654" xr:uid="{00000000-0005-0000-0000-0000B1B80000}"/>
    <cellStyle name="Input 2 3 2 2 2 2 3 3 2" xfId="47655" xr:uid="{00000000-0005-0000-0000-0000B2B80000}"/>
    <cellStyle name="Input 2 3 2 2 2 2 3 4" xfId="47656" xr:uid="{00000000-0005-0000-0000-0000B3B80000}"/>
    <cellStyle name="Input 2 3 2 2 2 2 4" xfId="47657" xr:uid="{00000000-0005-0000-0000-0000B4B80000}"/>
    <cellStyle name="Input 2 3 2 2 2 2 4 2" xfId="47658" xr:uid="{00000000-0005-0000-0000-0000B5B80000}"/>
    <cellStyle name="Input 2 3 2 2 2 2 4 2 2" xfId="47659" xr:uid="{00000000-0005-0000-0000-0000B6B80000}"/>
    <cellStyle name="Input 2 3 2 2 2 2 4 3" xfId="47660" xr:uid="{00000000-0005-0000-0000-0000B7B80000}"/>
    <cellStyle name="Input 2 3 2 2 2 2 4 4" xfId="47661" xr:uid="{00000000-0005-0000-0000-0000B8B80000}"/>
    <cellStyle name="Input 2 3 2 2 2 2 4 5" xfId="47662" xr:uid="{00000000-0005-0000-0000-0000B9B80000}"/>
    <cellStyle name="Input 2 3 2 2 2 2 4 6" xfId="47663" xr:uid="{00000000-0005-0000-0000-0000BAB80000}"/>
    <cellStyle name="Input 2 3 2 2 2 2 5" xfId="47664" xr:uid="{00000000-0005-0000-0000-0000BBB80000}"/>
    <cellStyle name="Input 2 3 2 2 2 2 6" xfId="47665" xr:uid="{00000000-0005-0000-0000-0000BCB80000}"/>
    <cellStyle name="Input 2 3 2 2 2 3" xfId="47666" xr:uid="{00000000-0005-0000-0000-0000BDB80000}"/>
    <cellStyle name="Input 2 3 2 2 2 3 2" xfId="47667" xr:uid="{00000000-0005-0000-0000-0000BEB80000}"/>
    <cellStyle name="Input 2 3 2 2 2 3 2 2" xfId="47668" xr:uid="{00000000-0005-0000-0000-0000BFB80000}"/>
    <cellStyle name="Input 2 3 2 2 2 3 2 2 2" xfId="47669" xr:uid="{00000000-0005-0000-0000-0000C0B80000}"/>
    <cellStyle name="Input 2 3 2 2 2 3 2 2 2 2" xfId="47670" xr:uid="{00000000-0005-0000-0000-0000C1B80000}"/>
    <cellStyle name="Input 2 3 2 2 2 3 2 2 3" xfId="47671" xr:uid="{00000000-0005-0000-0000-0000C2B80000}"/>
    <cellStyle name="Input 2 3 2 2 2 3 2 2 4" xfId="47672" xr:uid="{00000000-0005-0000-0000-0000C3B80000}"/>
    <cellStyle name="Input 2 3 2 2 2 3 2 2 5" xfId="47673" xr:uid="{00000000-0005-0000-0000-0000C4B80000}"/>
    <cellStyle name="Input 2 3 2 2 2 3 2 2 6" xfId="47674" xr:uid="{00000000-0005-0000-0000-0000C5B80000}"/>
    <cellStyle name="Input 2 3 2 2 2 3 2 3" xfId="47675" xr:uid="{00000000-0005-0000-0000-0000C6B80000}"/>
    <cellStyle name="Input 2 3 2 2 2 3 2 3 2" xfId="47676" xr:uid="{00000000-0005-0000-0000-0000C7B80000}"/>
    <cellStyle name="Input 2 3 2 2 2 3 2 4" xfId="47677" xr:uid="{00000000-0005-0000-0000-0000C8B80000}"/>
    <cellStyle name="Input 2 3 2 2 2 3 3" xfId="47678" xr:uid="{00000000-0005-0000-0000-0000C9B80000}"/>
    <cellStyle name="Input 2 3 2 2 2 3 3 2" xfId="47679" xr:uid="{00000000-0005-0000-0000-0000CAB80000}"/>
    <cellStyle name="Input 2 3 2 2 2 3 3 2 2" xfId="47680" xr:uid="{00000000-0005-0000-0000-0000CBB80000}"/>
    <cellStyle name="Input 2 3 2 2 2 3 3 3" xfId="47681" xr:uid="{00000000-0005-0000-0000-0000CCB80000}"/>
    <cellStyle name="Input 2 3 2 2 2 3 3 4" xfId="47682" xr:uid="{00000000-0005-0000-0000-0000CDB80000}"/>
    <cellStyle name="Input 2 3 2 2 2 3 3 5" xfId="47683" xr:uid="{00000000-0005-0000-0000-0000CEB80000}"/>
    <cellStyle name="Input 2 3 2 2 2 3 3 6" xfId="47684" xr:uid="{00000000-0005-0000-0000-0000CFB80000}"/>
    <cellStyle name="Input 2 3 2 2 2 3 4" xfId="47685" xr:uid="{00000000-0005-0000-0000-0000D0B80000}"/>
    <cellStyle name="Input 2 3 2 2 2 3 5" xfId="47686" xr:uid="{00000000-0005-0000-0000-0000D1B80000}"/>
    <cellStyle name="Input 2 3 2 2 2 4" xfId="47687" xr:uid="{00000000-0005-0000-0000-0000D2B80000}"/>
    <cellStyle name="Input 2 3 2 2 2 4 2" xfId="47688" xr:uid="{00000000-0005-0000-0000-0000D3B80000}"/>
    <cellStyle name="Input 2 3 2 2 2 4 2 2" xfId="47689" xr:uid="{00000000-0005-0000-0000-0000D4B80000}"/>
    <cellStyle name="Input 2 3 2 2 2 4 2 2 2" xfId="47690" xr:uid="{00000000-0005-0000-0000-0000D5B80000}"/>
    <cellStyle name="Input 2 3 2 2 2 4 2 3" xfId="47691" xr:uid="{00000000-0005-0000-0000-0000D6B80000}"/>
    <cellStyle name="Input 2 3 2 2 2 4 2 4" xfId="47692" xr:uid="{00000000-0005-0000-0000-0000D7B80000}"/>
    <cellStyle name="Input 2 3 2 2 2 4 2 5" xfId="47693" xr:uid="{00000000-0005-0000-0000-0000D8B80000}"/>
    <cellStyle name="Input 2 3 2 2 2 4 2 6" xfId="47694" xr:uid="{00000000-0005-0000-0000-0000D9B80000}"/>
    <cellStyle name="Input 2 3 2 2 2 4 3" xfId="47695" xr:uid="{00000000-0005-0000-0000-0000DAB80000}"/>
    <cellStyle name="Input 2 3 2 2 2 4 3 2" xfId="47696" xr:uid="{00000000-0005-0000-0000-0000DBB80000}"/>
    <cellStyle name="Input 2 3 2 2 2 4 4" xfId="47697" xr:uid="{00000000-0005-0000-0000-0000DCB80000}"/>
    <cellStyle name="Input 2 3 2 2 2 5" xfId="47698" xr:uid="{00000000-0005-0000-0000-0000DDB80000}"/>
    <cellStyle name="Input 2 3 2 2 2 5 2" xfId="47699" xr:uid="{00000000-0005-0000-0000-0000DEB80000}"/>
    <cellStyle name="Input 2 3 2 2 2 5 2 2" xfId="47700" xr:uid="{00000000-0005-0000-0000-0000DFB80000}"/>
    <cellStyle name="Input 2 3 2 2 2 5 3" xfId="47701" xr:uid="{00000000-0005-0000-0000-0000E0B80000}"/>
    <cellStyle name="Input 2 3 2 2 2 5 4" xfId="47702" xr:uid="{00000000-0005-0000-0000-0000E1B80000}"/>
    <cellStyle name="Input 2 3 2 2 2 5 5" xfId="47703" xr:uid="{00000000-0005-0000-0000-0000E2B80000}"/>
    <cellStyle name="Input 2 3 2 2 2 5 6" xfId="47704" xr:uid="{00000000-0005-0000-0000-0000E3B80000}"/>
    <cellStyle name="Input 2 3 2 2 2 6" xfId="47705" xr:uid="{00000000-0005-0000-0000-0000E4B80000}"/>
    <cellStyle name="Input 2 3 2 2 2 7" xfId="47706" xr:uid="{00000000-0005-0000-0000-0000E5B80000}"/>
    <cellStyle name="Input 2 3 2 2 3" xfId="47707" xr:uid="{00000000-0005-0000-0000-0000E6B80000}"/>
    <cellStyle name="Input 2 3 2 2 3 2" xfId="47708" xr:uid="{00000000-0005-0000-0000-0000E7B80000}"/>
    <cellStyle name="Input 2 3 2 2 3 2 2" xfId="47709" xr:uid="{00000000-0005-0000-0000-0000E8B80000}"/>
    <cellStyle name="Input 2 3 2 2 3 2 2 2" xfId="47710" xr:uid="{00000000-0005-0000-0000-0000E9B80000}"/>
    <cellStyle name="Input 2 3 2 2 3 2 2 2 2" xfId="47711" xr:uid="{00000000-0005-0000-0000-0000EAB80000}"/>
    <cellStyle name="Input 2 3 2 2 3 2 2 2 2 2" xfId="47712" xr:uid="{00000000-0005-0000-0000-0000EBB80000}"/>
    <cellStyle name="Input 2 3 2 2 3 2 2 2 3" xfId="47713" xr:uid="{00000000-0005-0000-0000-0000ECB80000}"/>
    <cellStyle name="Input 2 3 2 2 3 2 2 2 4" xfId="47714" xr:uid="{00000000-0005-0000-0000-0000EDB80000}"/>
    <cellStyle name="Input 2 3 2 2 3 2 2 2 5" xfId="47715" xr:uid="{00000000-0005-0000-0000-0000EEB80000}"/>
    <cellStyle name="Input 2 3 2 2 3 2 2 2 6" xfId="47716" xr:uid="{00000000-0005-0000-0000-0000EFB80000}"/>
    <cellStyle name="Input 2 3 2 2 3 2 2 3" xfId="47717" xr:uid="{00000000-0005-0000-0000-0000F0B80000}"/>
    <cellStyle name="Input 2 3 2 2 3 2 2 3 2" xfId="47718" xr:uid="{00000000-0005-0000-0000-0000F1B80000}"/>
    <cellStyle name="Input 2 3 2 2 3 2 2 4" xfId="47719" xr:uid="{00000000-0005-0000-0000-0000F2B80000}"/>
    <cellStyle name="Input 2 3 2 2 3 2 3" xfId="47720" xr:uid="{00000000-0005-0000-0000-0000F3B80000}"/>
    <cellStyle name="Input 2 3 2 2 3 2 3 2" xfId="47721" xr:uid="{00000000-0005-0000-0000-0000F4B80000}"/>
    <cellStyle name="Input 2 3 2 2 3 2 3 2 2" xfId="47722" xr:uid="{00000000-0005-0000-0000-0000F5B80000}"/>
    <cellStyle name="Input 2 3 2 2 3 2 3 3" xfId="47723" xr:uid="{00000000-0005-0000-0000-0000F6B80000}"/>
    <cellStyle name="Input 2 3 2 2 3 2 3 4" xfId="47724" xr:uid="{00000000-0005-0000-0000-0000F7B80000}"/>
    <cellStyle name="Input 2 3 2 2 3 2 3 5" xfId="47725" xr:uid="{00000000-0005-0000-0000-0000F8B80000}"/>
    <cellStyle name="Input 2 3 2 2 3 2 3 6" xfId="47726" xr:uid="{00000000-0005-0000-0000-0000F9B80000}"/>
    <cellStyle name="Input 2 3 2 2 3 2 4" xfId="47727" xr:uid="{00000000-0005-0000-0000-0000FAB80000}"/>
    <cellStyle name="Input 2 3 2 2 3 2 5" xfId="47728" xr:uid="{00000000-0005-0000-0000-0000FBB80000}"/>
    <cellStyle name="Input 2 3 2 2 3 3" xfId="47729" xr:uid="{00000000-0005-0000-0000-0000FCB80000}"/>
    <cellStyle name="Input 2 3 2 2 3 3 2" xfId="47730" xr:uid="{00000000-0005-0000-0000-0000FDB80000}"/>
    <cellStyle name="Input 2 3 2 2 3 3 2 2" xfId="47731" xr:uid="{00000000-0005-0000-0000-0000FEB80000}"/>
    <cellStyle name="Input 2 3 2 2 3 3 2 2 2" xfId="47732" xr:uid="{00000000-0005-0000-0000-0000FFB80000}"/>
    <cellStyle name="Input 2 3 2 2 3 3 2 3" xfId="47733" xr:uid="{00000000-0005-0000-0000-000000B90000}"/>
    <cellStyle name="Input 2 3 2 2 3 3 2 4" xfId="47734" xr:uid="{00000000-0005-0000-0000-000001B90000}"/>
    <cellStyle name="Input 2 3 2 2 3 3 2 5" xfId="47735" xr:uid="{00000000-0005-0000-0000-000002B90000}"/>
    <cellStyle name="Input 2 3 2 2 3 3 2 6" xfId="47736" xr:uid="{00000000-0005-0000-0000-000003B90000}"/>
    <cellStyle name="Input 2 3 2 2 3 3 3" xfId="47737" xr:uid="{00000000-0005-0000-0000-000004B90000}"/>
    <cellStyle name="Input 2 3 2 2 3 3 3 2" xfId="47738" xr:uid="{00000000-0005-0000-0000-000005B90000}"/>
    <cellStyle name="Input 2 3 2 2 3 3 4" xfId="47739" xr:uid="{00000000-0005-0000-0000-000006B90000}"/>
    <cellStyle name="Input 2 3 2 2 3 4" xfId="47740" xr:uid="{00000000-0005-0000-0000-000007B90000}"/>
    <cellStyle name="Input 2 3 2 2 3 4 2" xfId="47741" xr:uid="{00000000-0005-0000-0000-000008B90000}"/>
    <cellStyle name="Input 2 3 2 2 3 4 2 2" xfId="47742" xr:uid="{00000000-0005-0000-0000-000009B90000}"/>
    <cellStyle name="Input 2 3 2 2 3 4 3" xfId="47743" xr:uid="{00000000-0005-0000-0000-00000AB90000}"/>
    <cellStyle name="Input 2 3 2 2 3 4 4" xfId="47744" xr:uid="{00000000-0005-0000-0000-00000BB90000}"/>
    <cellStyle name="Input 2 3 2 2 3 4 5" xfId="47745" xr:uid="{00000000-0005-0000-0000-00000CB90000}"/>
    <cellStyle name="Input 2 3 2 2 3 4 6" xfId="47746" xr:uid="{00000000-0005-0000-0000-00000DB90000}"/>
    <cellStyle name="Input 2 3 2 2 3 5" xfId="47747" xr:uid="{00000000-0005-0000-0000-00000EB90000}"/>
    <cellStyle name="Input 2 3 2 2 3 6" xfId="47748" xr:uid="{00000000-0005-0000-0000-00000FB90000}"/>
    <cellStyle name="Input 2 3 2 2 4" xfId="47749" xr:uid="{00000000-0005-0000-0000-000010B90000}"/>
    <cellStyle name="Input 2 3 2 2 4 2" xfId="47750" xr:uid="{00000000-0005-0000-0000-000011B90000}"/>
    <cellStyle name="Input 2 3 2 2 4 2 2" xfId="47751" xr:uid="{00000000-0005-0000-0000-000012B90000}"/>
    <cellStyle name="Input 2 3 2 2 4 2 2 2" xfId="47752" xr:uid="{00000000-0005-0000-0000-000013B90000}"/>
    <cellStyle name="Input 2 3 2 2 4 2 2 2 2" xfId="47753" xr:uid="{00000000-0005-0000-0000-000014B90000}"/>
    <cellStyle name="Input 2 3 2 2 4 2 2 3" xfId="47754" xr:uid="{00000000-0005-0000-0000-000015B90000}"/>
    <cellStyle name="Input 2 3 2 2 4 2 2 4" xfId="47755" xr:uid="{00000000-0005-0000-0000-000016B90000}"/>
    <cellStyle name="Input 2 3 2 2 4 2 2 5" xfId="47756" xr:uid="{00000000-0005-0000-0000-000017B90000}"/>
    <cellStyle name="Input 2 3 2 2 4 2 2 6" xfId="47757" xr:uid="{00000000-0005-0000-0000-000018B90000}"/>
    <cellStyle name="Input 2 3 2 2 4 2 3" xfId="47758" xr:uid="{00000000-0005-0000-0000-000019B90000}"/>
    <cellStyle name="Input 2 3 2 2 4 2 3 2" xfId="47759" xr:uid="{00000000-0005-0000-0000-00001AB90000}"/>
    <cellStyle name="Input 2 3 2 2 4 2 4" xfId="47760" xr:uid="{00000000-0005-0000-0000-00001BB90000}"/>
    <cellStyle name="Input 2 3 2 2 4 3" xfId="47761" xr:uid="{00000000-0005-0000-0000-00001CB90000}"/>
    <cellStyle name="Input 2 3 2 2 4 3 2" xfId="47762" xr:uid="{00000000-0005-0000-0000-00001DB90000}"/>
    <cellStyle name="Input 2 3 2 2 4 3 2 2" xfId="47763" xr:uid="{00000000-0005-0000-0000-00001EB90000}"/>
    <cellStyle name="Input 2 3 2 2 4 3 3" xfId="47764" xr:uid="{00000000-0005-0000-0000-00001FB90000}"/>
    <cellStyle name="Input 2 3 2 2 4 3 4" xfId="47765" xr:uid="{00000000-0005-0000-0000-000020B90000}"/>
    <cellStyle name="Input 2 3 2 2 4 3 5" xfId="47766" xr:uid="{00000000-0005-0000-0000-000021B90000}"/>
    <cellStyle name="Input 2 3 2 2 4 3 6" xfId="47767" xr:uid="{00000000-0005-0000-0000-000022B90000}"/>
    <cellStyle name="Input 2 3 2 2 4 4" xfId="47768" xr:uid="{00000000-0005-0000-0000-000023B90000}"/>
    <cellStyle name="Input 2 3 2 2 4 5" xfId="47769" xr:uid="{00000000-0005-0000-0000-000024B90000}"/>
    <cellStyle name="Input 2 3 2 2 5" xfId="47770" xr:uid="{00000000-0005-0000-0000-000025B90000}"/>
    <cellStyle name="Input 2 3 2 2 5 2" xfId="47771" xr:uid="{00000000-0005-0000-0000-000026B90000}"/>
    <cellStyle name="Input 2 3 2 2 5 2 2" xfId="47772" xr:uid="{00000000-0005-0000-0000-000027B90000}"/>
    <cellStyle name="Input 2 3 2 2 5 2 2 2" xfId="47773" xr:uid="{00000000-0005-0000-0000-000028B90000}"/>
    <cellStyle name="Input 2 3 2 2 5 2 3" xfId="47774" xr:uid="{00000000-0005-0000-0000-000029B90000}"/>
    <cellStyle name="Input 2 3 2 2 5 2 4" xfId="47775" xr:uid="{00000000-0005-0000-0000-00002AB90000}"/>
    <cellStyle name="Input 2 3 2 2 5 2 5" xfId="47776" xr:uid="{00000000-0005-0000-0000-00002BB90000}"/>
    <cellStyle name="Input 2 3 2 2 5 2 6" xfId="47777" xr:uid="{00000000-0005-0000-0000-00002CB90000}"/>
    <cellStyle name="Input 2 3 2 2 5 3" xfId="47778" xr:uid="{00000000-0005-0000-0000-00002DB90000}"/>
    <cellStyle name="Input 2 3 2 2 5 3 2" xfId="47779" xr:uid="{00000000-0005-0000-0000-00002EB90000}"/>
    <cellStyle name="Input 2 3 2 2 5 4" xfId="47780" xr:uid="{00000000-0005-0000-0000-00002FB90000}"/>
    <cellStyle name="Input 2 3 2 2 6" xfId="47781" xr:uid="{00000000-0005-0000-0000-000030B90000}"/>
    <cellStyle name="Input 2 3 2 2 6 2" xfId="47782" xr:uid="{00000000-0005-0000-0000-000031B90000}"/>
    <cellStyle name="Input 2 3 2 2 6 2 2" xfId="47783" xr:uid="{00000000-0005-0000-0000-000032B90000}"/>
    <cellStyle name="Input 2 3 2 2 6 3" xfId="47784" xr:uid="{00000000-0005-0000-0000-000033B90000}"/>
    <cellStyle name="Input 2 3 2 2 6 4" xfId="47785" xr:uid="{00000000-0005-0000-0000-000034B90000}"/>
    <cellStyle name="Input 2 3 2 2 6 5" xfId="47786" xr:uid="{00000000-0005-0000-0000-000035B90000}"/>
    <cellStyle name="Input 2 3 2 2 6 6" xfId="47787" xr:uid="{00000000-0005-0000-0000-000036B90000}"/>
    <cellStyle name="Input 2 3 2 2 7" xfId="47788" xr:uid="{00000000-0005-0000-0000-000037B90000}"/>
    <cellStyle name="Input 2 3 2 2 8" xfId="47789" xr:uid="{00000000-0005-0000-0000-000038B90000}"/>
    <cellStyle name="Input 2 3 2 3" xfId="47790" xr:uid="{00000000-0005-0000-0000-000039B90000}"/>
    <cellStyle name="Input 2 3 2 3 2" xfId="47791" xr:uid="{00000000-0005-0000-0000-00003AB90000}"/>
    <cellStyle name="Input 2 3 2 3 2 2" xfId="47792" xr:uid="{00000000-0005-0000-0000-00003BB90000}"/>
    <cellStyle name="Input 2 3 2 3 2 2 2" xfId="47793" xr:uid="{00000000-0005-0000-0000-00003CB90000}"/>
    <cellStyle name="Input 2 3 2 3 2 2 2 2" xfId="47794" xr:uid="{00000000-0005-0000-0000-00003DB90000}"/>
    <cellStyle name="Input 2 3 2 3 2 2 2 2 2" xfId="47795" xr:uid="{00000000-0005-0000-0000-00003EB90000}"/>
    <cellStyle name="Input 2 3 2 3 2 2 2 2 2 2" xfId="47796" xr:uid="{00000000-0005-0000-0000-00003FB90000}"/>
    <cellStyle name="Input 2 3 2 3 2 2 2 2 3" xfId="47797" xr:uid="{00000000-0005-0000-0000-000040B90000}"/>
    <cellStyle name="Input 2 3 2 3 2 2 2 2 4" xfId="47798" xr:uid="{00000000-0005-0000-0000-000041B90000}"/>
    <cellStyle name="Input 2 3 2 3 2 2 2 2 5" xfId="47799" xr:uid="{00000000-0005-0000-0000-000042B90000}"/>
    <cellStyle name="Input 2 3 2 3 2 2 2 2 6" xfId="47800" xr:uid="{00000000-0005-0000-0000-000043B90000}"/>
    <cellStyle name="Input 2 3 2 3 2 2 2 3" xfId="47801" xr:uid="{00000000-0005-0000-0000-000044B90000}"/>
    <cellStyle name="Input 2 3 2 3 2 2 2 3 2" xfId="47802" xr:uid="{00000000-0005-0000-0000-000045B90000}"/>
    <cellStyle name="Input 2 3 2 3 2 2 2 4" xfId="47803" xr:uid="{00000000-0005-0000-0000-000046B90000}"/>
    <cellStyle name="Input 2 3 2 3 2 2 3" xfId="47804" xr:uid="{00000000-0005-0000-0000-000047B90000}"/>
    <cellStyle name="Input 2 3 2 3 2 2 3 2" xfId="47805" xr:uid="{00000000-0005-0000-0000-000048B90000}"/>
    <cellStyle name="Input 2 3 2 3 2 2 3 2 2" xfId="47806" xr:uid="{00000000-0005-0000-0000-000049B90000}"/>
    <cellStyle name="Input 2 3 2 3 2 2 3 3" xfId="47807" xr:uid="{00000000-0005-0000-0000-00004AB90000}"/>
    <cellStyle name="Input 2 3 2 3 2 2 3 4" xfId="47808" xr:uid="{00000000-0005-0000-0000-00004BB90000}"/>
    <cellStyle name="Input 2 3 2 3 2 2 3 5" xfId="47809" xr:uid="{00000000-0005-0000-0000-00004CB90000}"/>
    <cellStyle name="Input 2 3 2 3 2 2 3 6" xfId="47810" xr:uid="{00000000-0005-0000-0000-00004DB90000}"/>
    <cellStyle name="Input 2 3 2 3 2 2 4" xfId="47811" xr:uid="{00000000-0005-0000-0000-00004EB90000}"/>
    <cellStyle name="Input 2 3 2 3 2 2 5" xfId="47812" xr:uid="{00000000-0005-0000-0000-00004FB90000}"/>
    <cellStyle name="Input 2 3 2 3 2 3" xfId="47813" xr:uid="{00000000-0005-0000-0000-000050B90000}"/>
    <cellStyle name="Input 2 3 2 3 2 3 2" xfId="47814" xr:uid="{00000000-0005-0000-0000-000051B90000}"/>
    <cellStyle name="Input 2 3 2 3 2 3 2 2" xfId="47815" xr:uid="{00000000-0005-0000-0000-000052B90000}"/>
    <cellStyle name="Input 2 3 2 3 2 3 2 2 2" xfId="47816" xr:uid="{00000000-0005-0000-0000-000053B90000}"/>
    <cellStyle name="Input 2 3 2 3 2 3 2 3" xfId="47817" xr:uid="{00000000-0005-0000-0000-000054B90000}"/>
    <cellStyle name="Input 2 3 2 3 2 3 2 4" xfId="47818" xr:uid="{00000000-0005-0000-0000-000055B90000}"/>
    <cellStyle name="Input 2 3 2 3 2 3 2 5" xfId="47819" xr:uid="{00000000-0005-0000-0000-000056B90000}"/>
    <cellStyle name="Input 2 3 2 3 2 3 2 6" xfId="47820" xr:uid="{00000000-0005-0000-0000-000057B90000}"/>
    <cellStyle name="Input 2 3 2 3 2 3 3" xfId="47821" xr:uid="{00000000-0005-0000-0000-000058B90000}"/>
    <cellStyle name="Input 2 3 2 3 2 3 3 2" xfId="47822" xr:uid="{00000000-0005-0000-0000-000059B90000}"/>
    <cellStyle name="Input 2 3 2 3 2 3 4" xfId="47823" xr:uid="{00000000-0005-0000-0000-00005AB90000}"/>
    <cellStyle name="Input 2 3 2 3 2 4" xfId="47824" xr:uid="{00000000-0005-0000-0000-00005BB90000}"/>
    <cellStyle name="Input 2 3 2 3 2 4 2" xfId="47825" xr:uid="{00000000-0005-0000-0000-00005CB90000}"/>
    <cellStyle name="Input 2 3 2 3 2 4 2 2" xfId="47826" xr:uid="{00000000-0005-0000-0000-00005DB90000}"/>
    <cellStyle name="Input 2 3 2 3 2 4 3" xfId="47827" xr:uid="{00000000-0005-0000-0000-00005EB90000}"/>
    <cellStyle name="Input 2 3 2 3 2 4 4" xfId="47828" xr:uid="{00000000-0005-0000-0000-00005FB90000}"/>
    <cellStyle name="Input 2 3 2 3 2 4 5" xfId="47829" xr:uid="{00000000-0005-0000-0000-000060B90000}"/>
    <cellStyle name="Input 2 3 2 3 2 4 6" xfId="47830" xr:uid="{00000000-0005-0000-0000-000061B90000}"/>
    <cellStyle name="Input 2 3 2 3 2 5" xfId="47831" xr:uid="{00000000-0005-0000-0000-000062B90000}"/>
    <cellStyle name="Input 2 3 2 3 2 6" xfId="47832" xr:uid="{00000000-0005-0000-0000-000063B90000}"/>
    <cellStyle name="Input 2 3 2 3 3" xfId="47833" xr:uid="{00000000-0005-0000-0000-000064B90000}"/>
    <cellStyle name="Input 2 3 2 3 3 2" xfId="47834" xr:uid="{00000000-0005-0000-0000-000065B90000}"/>
    <cellStyle name="Input 2 3 2 3 3 2 2" xfId="47835" xr:uid="{00000000-0005-0000-0000-000066B90000}"/>
    <cellStyle name="Input 2 3 2 3 3 2 2 2" xfId="47836" xr:uid="{00000000-0005-0000-0000-000067B90000}"/>
    <cellStyle name="Input 2 3 2 3 3 2 2 2 2" xfId="47837" xr:uid="{00000000-0005-0000-0000-000068B90000}"/>
    <cellStyle name="Input 2 3 2 3 3 2 2 3" xfId="47838" xr:uid="{00000000-0005-0000-0000-000069B90000}"/>
    <cellStyle name="Input 2 3 2 3 3 2 2 4" xfId="47839" xr:uid="{00000000-0005-0000-0000-00006AB90000}"/>
    <cellStyle name="Input 2 3 2 3 3 2 2 5" xfId="47840" xr:uid="{00000000-0005-0000-0000-00006BB90000}"/>
    <cellStyle name="Input 2 3 2 3 3 2 2 6" xfId="47841" xr:uid="{00000000-0005-0000-0000-00006CB90000}"/>
    <cellStyle name="Input 2 3 2 3 3 2 3" xfId="47842" xr:uid="{00000000-0005-0000-0000-00006DB90000}"/>
    <cellStyle name="Input 2 3 2 3 3 2 3 2" xfId="47843" xr:uid="{00000000-0005-0000-0000-00006EB90000}"/>
    <cellStyle name="Input 2 3 2 3 3 2 4" xfId="47844" xr:uid="{00000000-0005-0000-0000-00006FB90000}"/>
    <cellStyle name="Input 2 3 2 3 3 3" xfId="47845" xr:uid="{00000000-0005-0000-0000-000070B90000}"/>
    <cellStyle name="Input 2 3 2 3 3 3 2" xfId="47846" xr:uid="{00000000-0005-0000-0000-000071B90000}"/>
    <cellStyle name="Input 2 3 2 3 3 3 2 2" xfId="47847" xr:uid="{00000000-0005-0000-0000-000072B90000}"/>
    <cellStyle name="Input 2 3 2 3 3 3 3" xfId="47848" xr:uid="{00000000-0005-0000-0000-000073B90000}"/>
    <cellStyle name="Input 2 3 2 3 3 3 4" xfId="47849" xr:uid="{00000000-0005-0000-0000-000074B90000}"/>
    <cellStyle name="Input 2 3 2 3 3 3 5" xfId="47850" xr:uid="{00000000-0005-0000-0000-000075B90000}"/>
    <cellStyle name="Input 2 3 2 3 3 3 6" xfId="47851" xr:uid="{00000000-0005-0000-0000-000076B90000}"/>
    <cellStyle name="Input 2 3 2 3 3 4" xfId="47852" xr:uid="{00000000-0005-0000-0000-000077B90000}"/>
    <cellStyle name="Input 2 3 2 3 3 5" xfId="47853" xr:uid="{00000000-0005-0000-0000-000078B90000}"/>
    <cellStyle name="Input 2 3 2 3 4" xfId="47854" xr:uid="{00000000-0005-0000-0000-000079B90000}"/>
    <cellStyle name="Input 2 3 2 3 4 2" xfId="47855" xr:uid="{00000000-0005-0000-0000-00007AB90000}"/>
    <cellStyle name="Input 2 3 2 3 4 2 2" xfId="47856" xr:uid="{00000000-0005-0000-0000-00007BB90000}"/>
    <cellStyle name="Input 2 3 2 3 4 2 2 2" xfId="47857" xr:uid="{00000000-0005-0000-0000-00007CB90000}"/>
    <cellStyle name="Input 2 3 2 3 4 2 3" xfId="47858" xr:uid="{00000000-0005-0000-0000-00007DB90000}"/>
    <cellStyle name="Input 2 3 2 3 4 2 4" xfId="47859" xr:uid="{00000000-0005-0000-0000-00007EB90000}"/>
    <cellStyle name="Input 2 3 2 3 4 2 5" xfId="47860" xr:uid="{00000000-0005-0000-0000-00007FB90000}"/>
    <cellStyle name="Input 2 3 2 3 4 2 6" xfId="47861" xr:uid="{00000000-0005-0000-0000-000080B90000}"/>
    <cellStyle name="Input 2 3 2 3 4 3" xfId="47862" xr:uid="{00000000-0005-0000-0000-000081B90000}"/>
    <cellStyle name="Input 2 3 2 3 4 3 2" xfId="47863" xr:uid="{00000000-0005-0000-0000-000082B90000}"/>
    <cellStyle name="Input 2 3 2 3 4 4" xfId="47864" xr:uid="{00000000-0005-0000-0000-000083B90000}"/>
    <cellStyle name="Input 2 3 2 3 5" xfId="47865" xr:uid="{00000000-0005-0000-0000-000084B90000}"/>
    <cellStyle name="Input 2 3 2 3 5 2" xfId="47866" xr:uid="{00000000-0005-0000-0000-000085B90000}"/>
    <cellStyle name="Input 2 3 2 3 5 2 2" xfId="47867" xr:uid="{00000000-0005-0000-0000-000086B90000}"/>
    <cellStyle name="Input 2 3 2 3 5 3" xfId="47868" xr:uid="{00000000-0005-0000-0000-000087B90000}"/>
    <cellStyle name="Input 2 3 2 3 5 4" xfId="47869" xr:uid="{00000000-0005-0000-0000-000088B90000}"/>
    <cellStyle name="Input 2 3 2 3 5 5" xfId="47870" xr:uid="{00000000-0005-0000-0000-000089B90000}"/>
    <cellStyle name="Input 2 3 2 3 5 6" xfId="47871" xr:uid="{00000000-0005-0000-0000-00008AB90000}"/>
    <cellStyle name="Input 2 3 2 3 6" xfId="47872" xr:uid="{00000000-0005-0000-0000-00008BB90000}"/>
    <cellStyle name="Input 2 3 2 3 7" xfId="47873" xr:uid="{00000000-0005-0000-0000-00008CB90000}"/>
    <cellStyle name="Input 2 3 2 4" xfId="47874" xr:uid="{00000000-0005-0000-0000-00008DB90000}"/>
    <cellStyle name="Input 2 3 2 4 2" xfId="47875" xr:uid="{00000000-0005-0000-0000-00008EB90000}"/>
    <cellStyle name="Input 2 3 2 4 2 2" xfId="47876" xr:uid="{00000000-0005-0000-0000-00008FB90000}"/>
    <cellStyle name="Input 2 3 2 4 2 2 2" xfId="47877" xr:uid="{00000000-0005-0000-0000-000090B90000}"/>
    <cellStyle name="Input 2 3 2 4 2 2 2 2" xfId="47878" xr:uid="{00000000-0005-0000-0000-000091B90000}"/>
    <cellStyle name="Input 2 3 2 4 2 2 2 2 2" xfId="47879" xr:uid="{00000000-0005-0000-0000-000092B90000}"/>
    <cellStyle name="Input 2 3 2 4 2 2 2 3" xfId="47880" xr:uid="{00000000-0005-0000-0000-000093B90000}"/>
    <cellStyle name="Input 2 3 2 4 2 2 2 4" xfId="47881" xr:uid="{00000000-0005-0000-0000-000094B90000}"/>
    <cellStyle name="Input 2 3 2 4 2 2 2 5" xfId="47882" xr:uid="{00000000-0005-0000-0000-000095B90000}"/>
    <cellStyle name="Input 2 3 2 4 2 2 2 6" xfId="47883" xr:uid="{00000000-0005-0000-0000-000096B90000}"/>
    <cellStyle name="Input 2 3 2 4 2 2 3" xfId="47884" xr:uid="{00000000-0005-0000-0000-000097B90000}"/>
    <cellStyle name="Input 2 3 2 4 2 2 3 2" xfId="47885" xr:uid="{00000000-0005-0000-0000-000098B90000}"/>
    <cellStyle name="Input 2 3 2 4 2 2 4" xfId="47886" xr:uid="{00000000-0005-0000-0000-000099B90000}"/>
    <cellStyle name="Input 2 3 2 4 2 3" xfId="47887" xr:uid="{00000000-0005-0000-0000-00009AB90000}"/>
    <cellStyle name="Input 2 3 2 4 2 3 2" xfId="47888" xr:uid="{00000000-0005-0000-0000-00009BB90000}"/>
    <cellStyle name="Input 2 3 2 4 2 3 2 2" xfId="47889" xr:uid="{00000000-0005-0000-0000-00009CB90000}"/>
    <cellStyle name="Input 2 3 2 4 2 3 3" xfId="47890" xr:uid="{00000000-0005-0000-0000-00009DB90000}"/>
    <cellStyle name="Input 2 3 2 4 2 3 4" xfId="47891" xr:uid="{00000000-0005-0000-0000-00009EB90000}"/>
    <cellStyle name="Input 2 3 2 4 2 3 5" xfId="47892" xr:uid="{00000000-0005-0000-0000-00009FB90000}"/>
    <cellStyle name="Input 2 3 2 4 2 3 6" xfId="47893" xr:uid="{00000000-0005-0000-0000-0000A0B90000}"/>
    <cellStyle name="Input 2 3 2 4 2 4" xfId="47894" xr:uid="{00000000-0005-0000-0000-0000A1B90000}"/>
    <cellStyle name="Input 2 3 2 4 2 5" xfId="47895" xr:uid="{00000000-0005-0000-0000-0000A2B90000}"/>
    <cellStyle name="Input 2 3 2 4 3" xfId="47896" xr:uid="{00000000-0005-0000-0000-0000A3B90000}"/>
    <cellStyle name="Input 2 3 2 4 3 2" xfId="47897" xr:uid="{00000000-0005-0000-0000-0000A4B90000}"/>
    <cellStyle name="Input 2 3 2 4 3 2 2" xfId="47898" xr:uid="{00000000-0005-0000-0000-0000A5B90000}"/>
    <cellStyle name="Input 2 3 2 4 3 2 2 2" xfId="47899" xr:uid="{00000000-0005-0000-0000-0000A6B90000}"/>
    <cellStyle name="Input 2 3 2 4 3 2 3" xfId="47900" xr:uid="{00000000-0005-0000-0000-0000A7B90000}"/>
    <cellStyle name="Input 2 3 2 4 3 2 4" xfId="47901" xr:uid="{00000000-0005-0000-0000-0000A8B90000}"/>
    <cellStyle name="Input 2 3 2 4 3 2 5" xfId="47902" xr:uid="{00000000-0005-0000-0000-0000A9B90000}"/>
    <cellStyle name="Input 2 3 2 4 3 2 6" xfId="47903" xr:uid="{00000000-0005-0000-0000-0000AAB90000}"/>
    <cellStyle name="Input 2 3 2 4 3 3" xfId="47904" xr:uid="{00000000-0005-0000-0000-0000ABB90000}"/>
    <cellStyle name="Input 2 3 2 4 3 3 2" xfId="47905" xr:uid="{00000000-0005-0000-0000-0000ACB90000}"/>
    <cellStyle name="Input 2 3 2 4 3 4" xfId="47906" xr:uid="{00000000-0005-0000-0000-0000ADB90000}"/>
    <cellStyle name="Input 2 3 2 4 4" xfId="47907" xr:uid="{00000000-0005-0000-0000-0000AEB90000}"/>
    <cellStyle name="Input 2 3 2 4 4 2" xfId="47908" xr:uid="{00000000-0005-0000-0000-0000AFB90000}"/>
    <cellStyle name="Input 2 3 2 4 4 2 2" xfId="47909" xr:uid="{00000000-0005-0000-0000-0000B0B90000}"/>
    <cellStyle name="Input 2 3 2 4 4 3" xfId="47910" xr:uid="{00000000-0005-0000-0000-0000B1B90000}"/>
    <cellStyle name="Input 2 3 2 4 4 4" xfId="47911" xr:uid="{00000000-0005-0000-0000-0000B2B90000}"/>
    <cellStyle name="Input 2 3 2 4 4 5" xfId="47912" xr:uid="{00000000-0005-0000-0000-0000B3B90000}"/>
    <cellStyle name="Input 2 3 2 4 4 6" xfId="47913" xr:uid="{00000000-0005-0000-0000-0000B4B90000}"/>
    <cellStyle name="Input 2 3 2 4 5" xfId="47914" xr:uid="{00000000-0005-0000-0000-0000B5B90000}"/>
    <cellStyle name="Input 2 3 2 4 6" xfId="47915" xr:uid="{00000000-0005-0000-0000-0000B6B90000}"/>
    <cellStyle name="Input 2 3 2 5" xfId="47916" xr:uid="{00000000-0005-0000-0000-0000B7B90000}"/>
    <cellStyle name="Input 2 3 2 5 2" xfId="47917" xr:uid="{00000000-0005-0000-0000-0000B8B90000}"/>
    <cellStyle name="Input 2 3 2 5 2 2" xfId="47918" xr:uid="{00000000-0005-0000-0000-0000B9B90000}"/>
    <cellStyle name="Input 2 3 2 5 2 2 2" xfId="47919" xr:uid="{00000000-0005-0000-0000-0000BAB90000}"/>
    <cellStyle name="Input 2 3 2 5 2 2 2 2" xfId="47920" xr:uid="{00000000-0005-0000-0000-0000BBB90000}"/>
    <cellStyle name="Input 2 3 2 5 2 2 3" xfId="47921" xr:uid="{00000000-0005-0000-0000-0000BCB90000}"/>
    <cellStyle name="Input 2 3 2 5 2 2 4" xfId="47922" xr:uid="{00000000-0005-0000-0000-0000BDB90000}"/>
    <cellStyle name="Input 2 3 2 5 2 2 5" xfId="47923" xr:uid="{00000000-0005-0000-0000-0000BEB90000}"/>
    <cellStyle name="Input 2 3 2 5 2 2 6" xfId="47924" xr:uid="{00000000-0005-0000-0000-0000BFB90000}"/>
    <cellStyle name="Input 2 3 2 5 2 3" xfId="47925" xr:uid="{00000000-0005-0000-0000-0000C0B90000}"/>
    <cellStyle name="Input 2 3 2 5 2 3 2" xfId="47926" xr:uid="{00000000-0005-0000-0000-0000C1B90000}"/>
    <cellStyle name="Input 2 3 2 5 2 4" xfId="47927" xr:uid="{00000000-0005-0000-0000-0000C2B90000}"/>
    <cellStyle name="Input 2 3 2 5 3" xfId="47928" xr:uid="{00000000-0005-0000-0000-0000C3B90000}"/>
    <cellStyle name="Input 2 3 2 5 3 2" xfId="47929" xr:uid="{00000000-0005-0000-0000-0000C4B90000}"/>
    <cellStyle name="Input 2 3 2 5 3 2 2" xfId="47930" xr:uid="{00000000-0005-0000-0000-0000C5B90000}"/>
    <cellStyle name="Input 2 3 2 5 3 3" xfId="47931" xr:uid="{00000000-0005-0000-0000-0000C6B90000}"/>
    <cellStyle name="Input 2 3 2 5 3 4" xfId="47932" xr:uid="{00000000-0005-0000-0000-0000C7B90000}"/>
    <cellStyle name="Input 2 3 2 5 3 5" xfId="47933" xr:uid="{00000000-0005-0000-0000-0000C8B90000}"/>
    <cellStyle name="Input 2 3 2 5 3 6" xfId="47934" xr:uid="{00000000-0005-0000-0000-0000C9B90000}"/>
    <cellStyle name="Input 2 3 2 5 4" xfId="47935" xr:uid="{00000000-0005-0000-0000-0000CAB90000}"/>
    <cellStyle name="Input 2 3 2 5 5" xfId="47936" xr:uid="{00000000-0005-0000-0000-0000CBB90000}"/>
    <cellStyle name="Input 2 3 2 6" xfId="47937" xr:uid="{00000000-0005-0000-0000-0000CCB90000}"/>
    <cellStyle name="Input 2 3 2 6 2" xfId="47938" xr:uid="{00000000-0005-0000-0000-0000CDB90000}"/>
    <cellStyle name="Input 2 3 2 6 2 2" xfId="47939" xr:uid="{00000000-0005-0000-0000-0000CEB90000}"/>
    <cellStyle name="Input 2 3 2 6 2 2 2" xfId="47940" xr:uid="{00000000-0005-0000-0000-0000CFB90000}"/>
    <cellStyle name="Input 2 3 2 6 2 3" xfId="47941" xr:uid="{00000000-0005-0000-0000-0000D0B90000}"/>
    <cellStyle name="Input 2 3 2 6 2 4" xfId="47942" xr:uid="{00000000-0005-0000-0000-0000D1B90000}"/>
    <cellStyle name="Input 2 3 2 6 2 5" xfId="47943" xr:uid="{00000000-0005-0000-0000-0000D2B90000}"/>
    <cellStyle name="Input 2 3 2 6 2 6" xfId="47944" xr:uid="{00000000-0005-0000-0000-0000D3B90000}"/>
    <cellStyle name="Input 2 3 2 6 3" xfId="47945" xr:uid="{00000000-0005-0000-0000-0000D4B90000}"/>
    <cellStyle name="Input 2 3 2 6 3 2" xfId="47946" xr:uid="{00000000-0005-0000-0000-0000D5B90000}"/>
    <cellStyle name="Input 2 3 2 6 4" xfId="47947" xr:uid="{00000000-0005-0000-0000-0000D6B90000}"/>
    <cellStyle name="Input 2 3 2 7" xfId="47948" xr:uid="{00000000-0005-0000-0000-0000D7B90000}"/>
    <cellStyle name="Input 2 3 2 7 2" xfId="47949" xr:uid="{00000000-0005-0000-0000-0000D8B90000}"/>
    <cellStyle name="Input 2 3 2 7 2 2" xfId="47950" xr:uid="{00000000-0005-0000-0000-0000D9B90000}"/>
    <cellStyle name="Input 2 3 2 7 3" xfId="47951" xr:uid="{00000000-0005-0000-0000-0000DAB90000}"/>
    <cellStyle name="Input 2 3 2 7 4" xfId="47952" xr:uid="{00000000-0005-0000-0000-0000DBB90000}"/>
    <cellStyle name="Input 2 3 2 7 5" xfId="47953" xr:uid="{00000000-0005-0000-0000-0000DCB90000}"/>
    <cellStyle name="Input 2 3 2 7 6" xfId="47954" xr:uid="{00000000-0005-0000-0000-0000DDB90000}"/>
    <cellStyle name="Input 2 3 2 8" xfId="47955" xr:uid="{00000000-0005-0000-0000-0000DEB90000}"/>
    <cellStyle name="Input 2 3 2 9" xfId="47956" xr:uid="{00000000-0005-0000-0000-0000DFB90000}"/>
    <cellStyle name="Input 2 3 3" xfId="47957" xr:uid="{00000000-0005-0000-0000-0000E0B90000}"/>
    <cellStyle name="Input 2 3 3 2" xfId="47958" xr:uid="{00000000-0005-0000-0000-0000E1B90000}"/>
    <cellStyle name="Input 2 3 3 2 2" xfId="47959" xr:uid="{00000000-0005-0000-0000-0000E2B90000}"/>
    <cellStyle name="Input 2 3 3 2 2 2" xfId="47960" xr:uid="{00000000-0005-0000-0000-0000E3B90000}"/>
    <cellStyle name="Input 2 3 3 2 2 2 2" xfId="47961" xr:uid="{00000000-0005-0000-0000-0000E4B90000}"/>
    <cellStyle name="Input 2 3 3 2 2 2 2 2" xfId="47962" xr:uid="{00000000-0005-0000-0000-0000E5B90000}"/>
    <cellStyle name="Input 2 3 3 2 2 2 2 2 2" xfId="47963" xr:uid="{00000000-0005-0000-0000-0000E6B90000}"/>
    <cellStyle name="Input 2 3 3 2 2 2 2 2 2 2" xfId="47964" xr:uid="{00000000-0005-0000-0000-0000E7B90000}"/>
    <cellStyle name="Input 2 3 3 2 2 2 2 2 3" xfId="47965" xr:uid="{00000000-0005-0000-0000-0000E8B90000}"/>
    <cellStyle name="Input 2 3 3 2 2 2 2 2 4" xfId="47966" xr:uid="{00000000-0005-0000-0000-0000E9B90000}"/>
    <cellStyle name="Input 2 3 3 2 2 2 2 2 5" xfId="47967" xr:uid="{00000000-0005-0000-0000-0000EAB90000}"/>
    <cellStyle name="Input 2 3 3 2 2 2 2 2 6" xfId="47968" xr:uid="{00000000-0005-0000-0000-0000EBB90000}"/>
    <cellStyle name="Input 2 3 3 2 2 2 2 3" xfId="47969" xr:uid="{00000000-0005-0000-0000-0000ECB90000}"/>
    <cellStyle name="Input 2 3 3 2 2 2 2 3 2" xfId="47970" xr:uid="{00000000-0005-0000-0000-0000EDB90000}"/>
    <cellStyle name="Input 2 3 3 2 2 2 2 4" xfId="47971" xr:uid="{00000000-0005-0000-0000-0000EEB90000}"/>
    <cellStyle name="Input 2 3 3 2 2 2 3" xfId="47972" xr:uid="{00000000-0005-0000-0000-0000EFB90000}"/>
    <cellStyle name="Input 2 3 3 2 2 2 3 2" xfId="47973" xr:uid="{00000000-0005-0000-0000-0000F0B90000}"/>
    <cellStyle name="Input 2 3 3 2 2 2 3 2 2" xfId="47974" xr:uid="{00000000-0005-0000-0000-0000F1B90000}"/>
    <cellStyle name="Input 2 3 3 2 2 2 3 3" xfId="47975" xr:uid="{00000000-0005-0000-0000-0000F2B90000}"/>
    <cellStyle name="Input 2 3 3 2 2 2 3 4" xfId="47976" xr:uid="{00000000-0005-0000-0000-0000F3B90000}"/>
    <cellStyle name="Input 2 3 3 2 2 2 3 5" xfId="47977" xr:uid="{00000000-0005-0000-0000-0000F4B90000}"/>
    <cellStyle name="Input 2 3 3 2 2 2 3 6" xfId="47978" xr:uid="{00000000-0005-0000-0000-0000F5B90000}"/>
    <cellStyle name="Input 2 3 3 2 2 2 4" xfId="47979" xr:uid="{00000000-0005-0000-0000-0000F6B90000}"/>
    <cellStyle name="Input 2 3 3 2 2 2 5" xfId="47980" xr:uid="{00000000-0005-0000-0000-0000F7B90000}"/>
    <cellStyle name="Input 2 3 3 2 2 3" xfId="47981" xr:uid="{00000000-0005-0000-0000-0000F8B90000}"/>
    <cellStyle name="Input 2 3 3 2 2 3 2" xfId="47982" xr:uid="{00000000-0005-0000-0000-0000F9B90000}"/>
    <cellStyle name="Input 2 3 3 2 2 3 2 2" xfId="47983" xr:uid="{00000000-0005-0000-0000-0000FAB90000}"/>
    <cellStyle name="Input 2 3 3 2 2 3 2 2 2" xfId="47984" xr:uid="{00000000-0005-0000-0000-0000FBB90000}"/>
    <cellStyle name="Input 2 3 3 2 2 3 2 3" xfId="47985" xr:uid="{00000000-0005-0000-0000-0000FCB90000}"/>
    <cellStyle name="Input 2 3 3 2 2 3 2 4" xfId="47986" xr:uid="{00000000-0005-0000-0000-0000FDB90000}"/>
    <cellStyle name="Input 2 3 3 2 2 3 2 5" xfId="47987" xr:uid="{00000000-0005-0000-0000-0000FEB90000}"/>
    <cellStyle name="Input 2 3 3 2 2 3 2 6" xfId="47988" xr:uid="{00000000-0005-0000-0000-0000FFB90000}"/>
    <cellStyle name="Input 2 3 3 2 2 3 3" xfId="47989" xr:uid="{00000000-0005-0000-0000-000000BA0000}"/>
    <cellStyle name="Input 2 3 3 2 2 3 3 2" xfId="47990" xr:uid="{00000000-0005-0000-0000-000001BA0000}"/>
    <cellStyle name="Input 2 3 3 2 2 3 4" xfId="47991" xr:uid="{00000000-0005-0000-0000-000002BA0000}"/>
    <cellStyle name="Input 2 3 3 2 2 4" xfId="47992" xr:uid="{00000000-0005-0000-0000-000003BA0000}"/>
    <cellStyle name="Input 2 3 3 2 2 4 2" xfId="47993" xr:uid="{00000000-0005-0000-0000-000004BA0000}"/>
    <cellStyle name="Input 2 3 3 2 2 4 2 2" xfId="47994" xr:uid="{00000000-0005-0000-0000-000005BA0000}"/>
    <cellStyle name="Input 2 3 3 2 2 4 3" xfId="47995" xr:uid="{00000000-0005-0000-0000-000006BA0000}"/>
    <cellStyle name="Input 2 3 3 2 2 4 4" xfId="47996" xr:uid="{00000000-0005-0000-0000-000007BA0000}"/>
    <cellStyle name="Input 2 3 3 2 2 4 5" xfId="47997" xr:uid="{00000000-0005-0000-0000-000008BA0000}"/>
    <cellStyle name="Input 2 3 3 2 2 4 6" xfId="47998" xr:uid="{00000000-0005-0000-0000-000009BA0000}"/>
    <cellStyle name="Input 2 3 3 2 2 5" xfId="47999" xr:uid="{00000000-0005-0000-0000-00000ABA0000}"/>
    <cellStyle name="Input 2 3 3 2 2 6" xfId="48000" xr:uid="{00000000-0005-0000-0000-00000BBA0000}"/>
    <cellStyle name="Input 2 3 3 2 3" xfId="48001" xr:uid="{00000000-0005-0000-0000-00000CBA0000}"/>
    <cellStyle name="Input 2 3 3 2 3 2" xfId="48002" xr:uid="{00000000-0005-0000-0000-00000DBA0000}"/>
    <cellStyle name="Input 2 3 3 2 3 2 2" xfId="48003" xr:uid="{00000000-0005-0000-0000-00000EBA0000}"/>
    <cellStyle name="Input 2 3 3 2 3 2 2 2" xfId="48004" xr:uid="{00000000-0005-0000-0000-00000FBA0000}"/>
    <cellStyle name="Input 2 3 3 2 3 2 2 2 2" xfId="48005" xr:uid="{00000000-0005-0000-0000-000010BA0000}"/>
    <cellStyle name="Input 2 3 3 2 3 2 2 3" xfId="48006" xr:uid="{00000000-0005-0000-0000-000011BA0000}"/>
    <cellStyle name="Input 2 3 3 2 3 2 2 4" xfId="48007" xr:uid="{00000000-0005-0000-0000-000012BA0000}"/>
    <cellStyle name="Input 2 3 3 2 3 2 2 5" xfId="48008" xr:uid="{00000000-0005-0000-0000-000013BA0000}"/>
    <cellStyle name="Input 2 3 3 2 3 2 2 6" xfId="48009" xr:uid="{00000000-0005-0000-0000-000014BA0000}"/>
    <cellStyle name="Input 2 3 3 2 3 2 3" xfId="48010" xr:uid="{00000000-0005-0000-0000-000015BA0000}"/>
    <cellStyle name="Input 2 3 3 2 3 2 3 2" xfId="48011" xr:uid="{00000000-0005-0000-0000-000016BA0000}"/>
    <cellStyle name="Input 2 3 3 2 3 2 4" xfId="48012" xr:uid="{00000000-0005-0000-0000-000017BA0000}"/>
    <cellStyle name="Input 2 3 3 2 3 3" xfId="48013" xr:uid="{00000000-0005-0000-0000-000018BA0000}"/>
    <cellStyle name="Input 2 3 3 2 3 3 2" xfId="48014" xr:uid="{00000000-0005-0000-0000-000019BA0000}"/>
    <cellStyle name="Input 2 3 3 2 3 3 2 2" xfId="48015" xr:uid="{00000000-0005-0000-0000-00001ABA0000}"/>
    <cellStyle name="Input 2 3 3 2 3 3 3" xfId="48016" xr:uid="{00000000-0005-0000-0000-00001BBA0000}"/>
    <cellStyle name="Input 2 3 3 2 3 3 4" xfId="48017" xr:uid="{00000000-0005-0000-0000-00001CBA0000}"/>
    <cellStyle name="Input 2 3 3 2 3 3 5" xfId="48018" xr:uid="{00000000-0005-0000-0000-00001DBA0000}"/>
    <cellStyle name="Input 2 3 3 2 3 3 6" xfId="48019" xr:uid="{00000000-0005-0000-0000-00001EBA0000}"/>
    <cellStyle name="Input 2 3 3 2 3 4" xfId="48020" xr:uid="{00000000-0005-0000-0000-00001FBA0000}"/>
    <cellStyle name="Input 2 3 3 2 3 5" xfId="48021" xr:uid="{00000000-0005-0000-0000-000020BA0000}"/>
    <cellStyle name="Input 2 3 3 2 4" xfId="48022" xr:uid="{00000000-0005-0000-0000-000021BA0000}"/>
    <cellStyle name="Input 2 3 3 2 4 2" xfId="48023" xr:uid="{00000000-0005-0000-0000-000022BA0000}"/>
    <cellStyle name="Input 2 3 3 2 4 2 2" xfId="48024" xr:uid="{00000000-0005-0000-0000-000023BA0000}"/>
    <cellStyle name="Input 2 3 3 2 4 2 2 2" xfId="48025" xr:uid="{00000000-0005-0000-0000-000024BA0000}"/>
    <cellStyle name="Input 2 3 3 2 4 2 3" xfId="48026" xr:uid="{00000000-0005-0000-0000-000025BA0000}"/>
    <cellStyle name="Input 2 3 3 2 4 2 4" xfId="48027" xr:uid="{00000000-0005-0000-0000-000026BA0000}"/>
    <cellStyle name="Input 2 3 3 2 4 2 5" xfId="48028" xr:uid="{00000000-0005-0000-0000-000027BA0000}"/>
    <cellStyle name="Input 2 3 3 2 4 2 6" xfId="48029" xr:uid="{00000000-0005-0000-0000-000028BA0000}"/>
    <cellStyle name="Input 2 3 3 2 4 3" xfId="48030" xr:uid="{00000000-0005-0000-0000-000029BA0000}"/>
    <cellStyle name="Input 2 3 3 2 4 3 2" xfId="48031" xr:uid="{00000000-0005-0000-0000-00002ABA0000}"/>
    <cellStyle name="Input 2 3 3 2 4 4" xfId="48032" xr:uid="{00000000-0005-0000-0000-00002BBA0000}"/>
    <cellStyle name="Input 2 3 3 2 5" xfId="48033" xr:uid="{00000000-0005-0000-0000-00002CBA0000}"/>
    <cellStyle name="Input 2 3 3 2 5 2" xfId="48034" xr:uid="{00000000-0005-0000-0000-00002DBA0000}"/>
    <cellStyle name="Input 2 3 3 2 5 2 2" xfId="48035" xr:uid="{00000000-0005-0000-0000-00002EBA0000}"/>
    <cellStyle name="Input 2 3 3 2 5 3" xfId="48036" xr:uid="{00000000-0005-0000-0000-00002FBA0000}"/>
    <cellStyle name="Input 2 3 3 2 5 4" xfId="48037" xr:uid="{00000000-0005-0000-0000-000030BA0000}"/>
    <cellStyle name="Input 2 3 3 2 5 5" xfId="48038" xr:uid="{00000000-0005-0000-0000-000031BA0000}"/>
    <cellStyle name="Input 2 3 3 2 5 6" xfId="48039" xr:uid="{00000000-0005-0000-0000-000032BA0000}"/>
    <cellStyle name="Input 2 3 3 2 6" xfId="48040" xr:uid="{00000000-0005-0000-0000-000033BA0000}"/>
    <cellStyle name="Input 2 3 3 2 7" xfId="48041" xr:uid="{00000000-0005-0000-0000-000034BA0000}"/>
    <cellStyle name="Input 2 3 3 3" xfId="48042" xr:uid="{00000000-0005-0000-0000-000035BA0000}"/>
    <cellStyle name="Input 2 3 3 3 2" xfId="48043" xr:uid="{00000000-0005-0000-0000-000036BA0000}"/>
    <cellStyle name="Input 2 3 3 3 2 2" xfId="48044" xr:uid="{00000000-0005-0000-0000-000037BA0000}"/>
    <cellStyle name="Input 2 3 3 3 2 2 2" xfId="48045" xr:uid="{00000000-0005-0000-0000-000038BA0000}"/>
    <cellStyle name="Input 2 3 3 3 2 2 2 2" xfId="48046" xr:uid="{00000000-0005-0000-0000-000039BA0000}"/>
    <cellStyle name="Input 2 3 3 3 2 2 2 2 2" xfId="48047" xr:uid="{00000000-0005-0000-0000-00003ABA0000}"/>
    <cellStyle name="Input 2 3 3 3 2 2 2 3" xfId="48048" xr:uid="{00000000-0005-0000-0000-00003BBA0000}"/>
    <cellStyle name="Input 2 3 3 3 2 2 2 4" xfId="48049" xr:uid="{00000000-0005-0000-0000-00003CBA0000}"/>
    <cellStyle name="Input 2 3 3 3 2 2 2 5" xfId="48050" xr:uid="{00000000-0005-0000-0000-00003DBA0000}"/>
    <cellStyle name="Input 2 3 3 3 2 2 2 6" xfId="48051" xr:uid="{00000000-0005-0000-0000-00003EBA0000}"/>
    <cellStyle name="Input 2 3 3 3 2 2 3" xfId="48052" xr:uid="{00000000-0005-0000-0000-00003FBA0000}"/>
    <cellStyle name="Input 2 3 3 3 2 2 3 2" xfId="48053" xr:uid="{00000000-0005-0000-0000-000040BA0000}"/>
    <cellStyle name="Input 2 3 3 3 2 2 4" xfId="48054" xr:uid="{00000000-0005-0000-0000-000041BA0000}"/>
    <cellStyle name="Input 2 3 3 3 2 3" xfId="48055" xr:uid="{00000000-0005-0000-0000-000042BA0000}"/>
    <cellStyle name="Input 2 3 3 3 2 3 2" xfId="48056" xr:uid="{00000000-0005-0000-0000-000043BA0000}"/>
    <cellStyle name="Input 2 3 3 3 2 3 2 2" xfId="48057" xr:uid="{00000000-0005-0000-0000-000044BA0000}"/>
    <cellStyle name="Input 2 3 3 3 2 3 3" xfId="48058" xr:uid="{00000000-0005-0000-0000-000045BA0000}"/>
    <cellStyle name="Input 2 3 3 3 2 3 4" xfId="48059" xr:uid="{00000000-0005-0000-0000-000046BA0000}"/>
    <cellStyle name="Input 2 3 3 3 2 3 5" xfId="48060" xr:uid="{00000000-0005-0000-0000-000047BA0000}"/>
    <cellStyle name="Input 2 3 3 3 2 3 6" xfId="48061" xr:uid="{00000000-0005-0000-0000-000048BA0000}"/>
    <cellStyle name="Input 2 3 3 3 2 4" xfId="48062" xr:uid="{00000000-0005-0000-0000-000049BA0000}"/>
    <cellStyle name="Input 2 3 3 3 2 5" xfId="48063" xr:uid="{00000000-0005-0000-0000-00004ABA0000}"/>
    <cellStyle name="Input 2 3 3 3 3" xfId="48064" xr:uid="{00000000-0005-0000-0000-00004BBA0000}"/>
    <cellStyle name="Input 2 3 3 3 3 2" xfId="48065" xr:uid="{00000000-0005-0000-0000-00004CBA0000}"/>
    <cellStyle name="Input 2 3 3 3 3 2 2" xfId="48066" xr:uid="{00000000-0005-0000-0000-00004DBA0000}"/>
    <cellStyle name="Input 2 3 3 3 3 2 2 2" xfId="48067" xr:uid="{00000000-0005-0000-0000-00004EBA0000}"/>
    <cellStyle name="Input 2 3 3 3 3 2 3" xfId="48068" xr:uid="{00000000-0005-0000-0000-00004FBA0000}"/>
    <cellStyle name="Input 2 3 3 3 3 2 4" xfId="48069" xr:uid="{00000000-0005-0000-0000-000050BA0000}"/>
    <cellStyle name="Input 2 3 3 3 3 2 5" xfId="48070" xr:uid="{00000000-0005-0000-0000-000051BA0000}"/>
    <cellStyle name="Input 2 3 3 3 3 2 6" xfId="48071" xr:uid="{00000000-0005-0000-0000-000052BA0000}"/>
    <cellStyle name="Input 2 3 3 3 3 3" xfId="48072" xr:uid="{00000000-0005-0000-0000-000053BA0000}"/>
    <cellStyle name="Input 2 3 3 3 3 3 2" xfId="48073" xr:uid="{00000000-0005-0000-0000-000054BA0000}"/>
    <cellStyle name="Input 2 3 3 3 3 4" xfId="48074" xr:uid="{00000000-0005-0000-0000-000055BA0000}"/>
    <cellStyle name="Input 2 3 3 3 4" xfId="48075" xr:uid="{00000000-0005-0000-0000-000056BA0000}"/>
    <cellStyle name="Input 2 3 3 3 4 2" xfId="48076" xr:uid="{00000000-0005-0000-0000-000057BA0000}"/>
    <cellStyle name="Input 2 3 3 3 4 2 2" xfId="48077" xr:uid="{00000000-0005-0000-0000-000058BA0000}"/>
    <cellStyle name="Input 2 3 3 3 4 3" xfId="48078" xr:uid="{00000000-0005-0000-0000-000059BA0000}"/>
    <cellStyle name="Input 2 3 3 3 4 4" xfId="48079" xr:uid="{00000000-0005-0000-0000-00005ABA0000}"/>
    <cellStyle name="Input 2 3 3 3 4 5" xfId="48080" xr:uid="{00000000-0005-0000-0000-00005BBA0000}"/>
    <cellStyle name="Input 2 3 3 3 4 6" xfId="48081" xr:uid="{00000000-0005-0000-0000-00005CBA0000}"/>
    <cellStyle name="Input 2 3 3 3 5" xfId="48082" xr:uid="{00000000-0005-0000-0000-00005DBA0000}"/>
    <cellStyle name="Input 2 3 3 3 6" xfId="48083" xr:uid="{00000000-0005-0000-0000-00005EBA0000}"/>
    <cellStyle name="Input 2 3 3 4" xfId="48084" xr:uid="{00000000-0005-0000-0000-00005FBA0000}"/>
    <cellStyle name="Input 2 3 3 4 2" xfId="48085" xr:uid="{00000000-0005-0000-0000-000060BA0000}"/>
    <cellStyle name="Input 2 3 3 4 2 2" xfId="48086" xr:uid="{00000000-0005-0000-0000-000061BA0000}"/>
    <cellStyle name="Input 2 3 3 4 2 2 2" xfId="48087" xr:uid="{00000000-0005-0000-0000-000062BA0000}"/>
    <cellStyle name="Input 2 3 3 4 2 2 2 2" xfId="48088" xr:uid="{00000000-0005-0000-0000-000063BA0000}"/>
    <cellStyle name="Input 2 3 3 4 2 2 3" xfId="48089" xr:uid="{00000000-0005-0000-0000-000064BA0000}"/>
    <cellStyle name="Input 2 3 3 4 2 2 4" xfId="48090" xr:uid="{00000000-0005-0000-0000-000065BA0000}"/>
    <cellStyle name="Input 2 3 3 4 2 2 5" xfId="48091" xr:uid="{00000000-0005-0000-0000-000066BA0000}"/>
    <cellStyle name="Input 2 3 3 4 2 2 6" xfId="48092" xr:uid="{00000000-0005-0000-0000-000067BA0000}"/>
    <cellStyle name="Input 2 3 3 4 2 3" xfId="48093" xr:uid="{00000000-0005-0000-0000-000068BA0000}"/>
    <cellStyle name="Input 2 3 3 4 2 3 2" xfId="48094" xr:uid="{00000000-0005-0000-0000-000069BA0000}"/>
    <cellStyle name="Input 2 3 3 4 2 4" xfId="48095" xr:uid="{00000000-0005-0000-0000-00006ABA0000}"/>
    <cellStyle name="Input 2 3 3 4 3" xfId="48096" xr:uid="{00000000-0005-0000-0000-00006BBA0000}"/>
    <cellStyle name="Input 2 3 3 4 3 2" xfId="48097" xr:uid="{00000000-0005-0000-0000-00006CBA0000}"/>
    <cellStyle name="Input 2 3 3 4 3 2 2" xfId="48098" xr:uid="{00000000-0005-0000-0000-00006DBA0000}"/>
    <cellStyle name="Input 2 3 3 4 3 3" xfId="48099" xr:uid="{00000000-0005-0000-0000-00006EBA0000}"/>
    <cellStyle name="Input 2 3 3 4 3 4" xfId="48100" xr:uid="{00000000-0005-0000-0000-00006FBA0000}"/>
    <cellStyle name="Input 2 3 3 4 3 5" xfId="48101" xr:uid="{00000000-0005-0000-0000-000070BA0000}"/>
    <cellStyle name="Input 2 3 3 4 3 6" xfId="48102" xr:uid="{00000000-0005-0000-0000-000071BA0000}"/>
    <cellStyle name="Input 2 3 3 4 4" xfId="48103" xr:uid="{00000000-0005-0000-0000-000072BA0000}"/>
    <cellStyle name="Input 2 3 3 4 5" xfId="48104" xr:uid="{00000000-0005-0000-0000-000073BA0000}"/>
    <cellStyle name="Input 2 3 3 5" xfId="48105" xr:uid="{00000000-0005-0000-0000-000074BA0000}"/>
    <cellStyle name="Input 2 3 3 5 2" xfId="48106" xr:uid="{00000000-0005-0000-0000-000075BA0000}"/>
    <cellStyle name="Input 2 3 3 5 2 2" xfId="48107" xr:uid="{00000000-0005-0000-0000-000076BA0000}"/>
    <cellStyle name="Input 2 3 3 5 2 2 2" xfId="48108" xr:uid="{00000000-0005-0000-0000-000077BA0000}"/>
    <cellStyle name="Input 2 3 3 5 2 3" xfId="48109" xr:uid="{00000000-0005-0000-0000-000078BA0000}"/>
    <cellStyle name="Input 2 3 3 5 2 4" xfId="48110" xr:uid="{00000000-0005-0000-0000-000079BA0000}"/>
    <cellStyle name="Input 2 3 3 5 2 5" xfId="48111" xr:uid="{00000000-0005-0000-0000-00007ABA0000}"/>
    <cellStyle name="Input 2 3 3 5 2 6" xfId="48112" xr:uid="{00000000-0005-0000-0000-00007BBA0000}"/>
    <cellStyle name="Input 2 3 3 5 3" xfId="48113" xr:uid="{00000000-0005-0000-0000-00007CBA0000}"/>
    <cellStyle name="Input 2 3 3 5 3 2" xfId="48114" xr:uid="{00000000-0005-0000-0000-00007DBA0000}"/>
    <cellStyle name="Input 2 3 3 5 4" xfId="48115" xr:uid="{00000000-0005-0000-0000-00007EBA0000}"/>
    <cellStyle name="Input 2 3 3 6" xfId="48116" xr:uid="{00000000-0005-0000-0000-00007FBA0000}"/>
    <cellStyle name="Input 2 3 3 6 2" xfId="48117" xr:uid="{00000000-0005-0000-0000-000080BA0000}"/>
    <cellStyle name="Input 2 3 3 6 2 2" xfId="48118" xr:uid="{00000000-0005-0000-0000-000081BA0000}"/>
    <cellStyle name="Input 2 3 3 6 3" xfId="48119" xr:uid="{00000000-0005-0000-0000-000082BA0000}"/>
    <cellStyle name="Input 2 3 3 6 4" xfId="48120" xr:uid="{00000000-0005-0000-0000-000083BA0000}"/>
    <cellStyle name="Input 2 3 3 6 5" xfId="48121" xr:uid="{00000000-0005-0000-0000-000084BA0000}"/>
    <cellStyle name="Input 2 3 3 6 6" xfId="48122" xr:uid="{00000000-0005-0000-0000-000085BA0000}"/>
    <cellStyle name="Input 2 3 3 7" xfId="48123" xr:uid="{00000000-0005-0000-0000-000086BA0000}"/>
    <cellStyle name="Input 2 3 3 8" xfId="48124" xr:uid="{00000000-0005-0000-0000-000087BA0000}"/>
    <cellStyle name="Input 2 3 4" xfId="48125" xr:uid="{00000000-0005-0000-0000-000088BA0000}"/>
    <cellStyle name="Input 2 3 4 2" xfId="48126" xr:uid="{00000000-0005-0000-0000-000089BA0000}"/>
    <cellStyle name="Input 2 3 4 2 2" xfId="48127" xr:uid="{00000000-0005-0000-0000-00008ABA0000}"/>
    <cellStyle name="Input 2 3 4 2 2 2" xfId="48128" xr:uid="{00000000-0005-0000-0000-00008BBA0000}"/>
    <cellStyle name="Input 2 3 4 2 2 2 2" xfId="48129" xr:uid="{00000000-0005-0000-0000-00008CBA0000}"/>
    <cellStyle name="Input 2 3 4 2 2 2 2 2" xfId="48130" xr:uid="{00000000-0005-0000-0000-00008DBA0000}"/>
    <cellStyle name="Input 2 3 4 2 2 2 2 2 2" xfId="48131" xr:uid="{00000000-0005-0000-0000-00008EBA0000}"/>
    <cellStyle name="Input 2 3 4 2 2 2 2 3" xfId="48132" xr:uid="{00000000-0005-0000-0000-00008FBA0000}"/>
    <cellStyle name="Input 2 3 4 2 2 2 2 4" xfId="48133" xr:uid="{00000000-0005-0000-0000-000090BA0000}"/>
    <cellStyle name="Input 2 3 4 2 2 2 2 5" xfId="48134" xr:uid="{00000000-0005-0000-0000-000091BA0000}"/>
    <cellStyle name="Input 2 3 4 2 2 2 2 6" xfId="48135" xr:uid="{00000000-0005-0000-0000-000092BA0000}"/>
    <cellStyle name="Input 2 3 4 2 2 2 3" xfId="48136" xr:uid="{00000000-0005-0000-0000-000093BA0000}"/>
    <cellStyle name="Input 2 3 4 2 2 2 3 2" xfId="48137" xr:uid="{00000000-0005-0000-0000-000094BA0000}"/>
    <cellStyle name="Input 2 3 4 2 2 2 4" xfId="48138" xr:uid="{00000000-0005-0000-0000-000095BA0000}"/>
    <cellStyle name="Input 2 3 4 2 2 3" xfId="48139" xr:uid="{00000000-0005-0000-0000-000096BA0000}"/>
    <cellStyle name="Input 2 3 4 2 2 3 2" xfId="48140" xr:uid="{00000000-0005-0000-0000-000097BA0000}"/>
    <cellStyle name="Input 2 3 4 2 2 3 2 2" xfId="48141" xr:uid="{00000000-0005-0000-0000-000098BA0000}"/>
    <cellStyle name="Input 2 3 4 2 2 3 3" xfId="48142" xr:uid="{00000000-0005-0000-0000-000099BA0000}"/>
    <cellStyle name="Input 2 3 4 2 2 3 4" xfId="48143" xr:uid="{00000000-0005-0000-0000-00009ABA0000}"/>
    <cellStyle name="Input 2 3 4 2 2 3 5" xfId="48144" xr:uid="{00000000-0005-0000-0000-00009BBA0000}"/>
    <cellStyle name="Input 2 3 4 2 2 3 6" xfId="48145" xr:uid="{00000000-0005-0000-0000-00009CBA0000}"/>
    <cellStyle name="Input 2 3 4 2 2 4" xfId="48146" xr:uid="{00000000-0005-0000-0000-00009DBA0000}"/>
    <cellStyle name="Input 2 3 4 2 2 5" xfId="48147" xr:uid="{00000000-0005-0000-0000-00009EBA0000}"/>
    <cellStyle name="Input 2 3 4 2 3" xfId="48148" xr:uid="{00000000-0005-0000-0000-00009FBA0000}"/>
    <cellStyle name="Input 2 3 4 2 3 2" xfId="48149" xr:uid="{00000000-0005-0000-0000-0000A0BA0000}"/>
    <cellStyle name="Input 2 3 4 2 3 2 2" xfId="48150" xr:uid="{00000000-0005-0000-0000-0000A1BA0000}"/>
    <cellStyle name="Input 2 3 4 2 3 2 2 2" xfId="48151" xr:uid="{00000000-0005-0000-0000-0000A2BA0000}"/>
    <cellStyle name="Input 2 3 4 2 3 2 3" xfId="48152" xr:uid="{00000000-0005-0000-0000-0000A3BA0000}"/>
    <cellStyle name="Input 2 3 4 2 3 2 4" xfId="48153" xr:uid="{00000000-0005-0000-0000-0000A4BA0000}"/>
    <cellStyle name="Input 2 3 4 2 3 2 5" xfId="48154" xr:uid="{00000000-0005-0000-0000-0000A5BA0000}"/>
    <cellStyle name="Input 2 3 4 2 3 2 6" xfId="48155" xr:uid="{00000000-0005-0000-0000-0000A6BA0000}"/>
    <cellStyle name="Input 2 3 4 2 3 3" xfId="48156" xr:uid="{00000000-0005-0000-0000-0000A7BA0000}"/>
    <cellStyle name="Input 2 3 4 2 3 3 2" xfId="48157" xr:uid="{00000000-0005-0000-0000-0000A8BA0000}"/>
    <cellStyle name="Input 2 3 4 2 3 4" xfId="48158" xr:uid="{00000000-0005-0000-0000-0000A9BA0000}"/>
    <cellStyle name="Input 2 3 4 2 4" xfId="48159" xr:uid="{00000000-0005-0000-0000-0000AABA0000}"/>
    <cellStyle name="Input 2 3 4 2 4 2" xfId="48160" xr:uid="{00000000-0005-0000-0000-0000ABBA0000}"/>
    <cellStyle name="Input 2 3 4 2 4 2 2" xfId="48161" xr:uid="{00000000-0005-0000-0000-0000ACBA0000}"/>
    <cellStyle name="Input 2 3 4 2 4 3" xfId="48162" xr:uid="{00000000-0005-0000-0000-0000ADBA0000}"/>
    <cellStyle name="Input 2 3 4 2 4 4" xfId="48163" xr:uid="{00000000-0005-0000-0000-0000AEBA0000}"/>
    <cellStyle name="Input 2 3 4 2 4 5" xfId="48164" xr:uid="{00000000-0005-0000-0000-0000AFBA0000}"/>
    <cellStyle name="Input 2 3 4 2 4 6" xfId="48165" xr:uid="{00000000-0005-0000-0000-0000B0BA0000}"/>
    <cellStyle name="Input 2 3 4 2 5" xfId="48166" xr:uid="{00000000-0005-0000-0000-0000B1BA0000}"/>
    <cellStyle name="Input 2 3 4 2 6" xfId="48167" xr:uid="{00000000-0005-0000-0000-0000B2BA0000}"/>
    <cellStyle name="Input 2 3 4 3" xfId="48168" xr:uid="{00000000-0005-0000-0000-0000B3BA0000}"/>
    <cellStyle name="Input 2 3 4 3 2" xfId="48169" xr:uid="{00000000-0005-0000-0000-0000B4BA0000}"/>
    <cellStyle name="Input 2 3 4 3 2 2" xfId="48170" xr:uid="{00000000-0005-0000-0000-0000B5BA0000}"/>
    <cellStyle name="Input 2 3 4 3 2 2 2" xfId="48171" xr:uid="{00000000-0005-0000-0000-0000B6BA0000}"/>
    <cellStyle name="Input 2 3 4 3 2 2 2 2" xfId="48172" xr:uid="{00000000-0005-0000-0000-0000B7BA0000}"/>
    <cellStyle name="Input 2 3 4 3 2 2 3" xfId="48173" xr:uid="{00000000-0005-0000-0000-0000B8BA0000}"/>
    <cellStyle name="Input 2 3 4 3 2 2 4" xfId="48174" xr:uid="{00000000-0005-0000-0000-0000B9BA0000}"/>
    <cellStyle name="Input 2 3 4 3 2 2 5" xfId="48175" xr:uid="{00000000-0005-0000-0000-0000BABA0000}"/>
    <cellStyle name="Input 2 3 4 3 2 2 6" xfId="48176" xr:uid="{00000000-0005-0000-0000-0000BBBA0000}"/>
    <cellStyle name="Input 2 3 4 3 2 3" xfId="48177" xr:uid="{00000000-0005-0000-0000-0000BCBA0000}"/>
    <cellStyle name="Input 2 3 4 3 2 3 2" xfId="48178" xr:uid="{00000000-0005-0000-0000-0000BDBA0000}"/>
    <cellStyle name="Input 2 3 4 3 2 4" xfId="48179" xr:uid="{00000000-0005-0000-0000-0000BEBA0000}"/>
    <cellStyle name="Input 2 3 4 3 3" xfId="48180" xr:uid="{00000000-0005-0000-0000-0000BFBA0000}"/>
    <cellStyle name="Input 2 3 4 3 3 2" xfId="48181" xr:uid="{00000000-0005-0000-0000-0000C0BA0000}"/>
    <cellStyle name="Input 2 3 4 3 3 2 2" xfId="48182" xr:uid="{00000000-0005-0000-0000-0000C1BA0000}"/>
    <cellStyle name="Input 2 3 4 3 3 3" xfId="48183" xr:uid="{00000000-0005-0000-0000-0000C2BA0000}"/>
    <cellStyle name="Input 2 3 4 3 3 4" xfId="48184" xr:uid="{00000000-0005-0000-0000-0000C3BA0000}"/>
    <cellStyle name="Input 2 3 4 3 3 5" xfId="48185" xr:uid="{00000000-0005-0000-0000-0000C4BA0000}"/>
    <cellStyle name="Input 2 3 4 3 3 6" xfId="48186" xr:uid="{00000000-0005-0000-0000-0000C5BA0000}"/>
    <cellStyle name="Input 2 3 4 3 4" xfId="48187" xr:uid="{00000000-0005-0000-0000-0000C6BA0000}"/>
    <cellStyle name="Input 2 3 4 3 5" xfId="48188" xr:uid="{00000000-0005-0000-0000-0000C7BA0000}"/>
    <cellStyle name="Input 2 3 4 4" xfId="48189" xr:uid="{00000000-0005-0000-0000-0000C8BA0000}"/>
    <cellStyle name="Input 2 3 4 4 2" xfId="48190" xr:uid="{00000000-0005-0000-0000-0000C9BA0000}"/>
    <cellStyle name="Input 2 3 4 4 2 2" xfId="48191" xr:uid="{00000000-0005-0000-0000-0000CABA0000}"/>
    <cellStyle name="Input 2 3 4 4 2 2 2" xfId="48192" xr:uid="{00000000-0005-0000-0000-0000CBBA0000}"/>
    <cellStyle name="Input 2 3 4 4 2 3" xfId="48193" xr:uid="{00000000-0005-0000-0000-0000CCBA0000}"/>
    <cellStyle name="Input 2 3 4 4 2 4" xfId="48194" xr:uid="{00000000-0005-0000-0000-0000CDBA0000}"/>
    <cellStyle name="Input 2 3 4 4 2 5" xfId="48195" xr:uid="{00000000-0005-0000-0000-0000CEBA0000}"/>
    <cellStyle name="Input 2 3 4 4 2 6" xfId="48196" xr:uid="{00000000-0005-0000-0000-0000CFBA0000}"/>
    <cellStyle name="Input 2 3 4 4 3" xfId="48197" xr:uid="{00000000-0005-0000-0000-0000D0BA0000}"/>
    <cellStyle name="Input 2 3 4 4 3 2" xfId="48198" xr:uid="{00000000-0005-0000-0000-0000D1BA0000}"/>
    <cellStyle name="Input 2 3 4 4 4" xfId="48199" xr:uid="{00000000-0005-0000-0000-0000D2BA0000}"/>
    <cellStyle name="Input 2 3 4 5" xfId="48200" xr:uid="{00000000-0005-0000-0000-0000D3BA0000}"/>
    <cellStyle name="Input 2 3 4 5 2" xfId="48201" xr:uid="{00000000-0005-0000-0000-0000D4BA0000}"/>
    <cellStyle name="Input 2 3 4 5 2 2" xfId="48202" xr:uid="{00000000-0005-0000-0000-0000D5BA0000}"/>
    <cellStyle name="Input 2 3 4 5 3" xfId="48203" xr:uid="{00000000-0005-0000-0000-0000D6BA0000}"/>
    <cellStyle name="Input 2 3 4 5 4" xfId="48204" xr:uid="{00000000-0005-0000-0000-0000D7BA0000}"/>
    <cellStyle name="Input 2 3 4 5 5" xfId="48205" xr:uid="{00000000-0005-0000-0000-0000D8BA0000}"/>
    <cellStyle name="Input 2 3 4 5 6" xfId="48206" xr:uid="{00000000-0005-0000-0000-0000D9BA0000}"/>
    <cellStyle name="Input 2 3 4 6" xfId="48207" xr:uid="{00000000-0005-0000-0000-0000DABA0000}"/>
    <cellStyle name="Input 2 3 4 7" xfId="48208" xr:uid="{00000000-0005-0000-0000-0000DBBA0000}"/>
    <cellStyle name="Input 2 3 5" xfId="48209" xr:uid="{00000000-0005-0000-0000-0000DCBA0000}"/>
    <cellStyle name="Input 2 3 5 2" xfId="48210" xr:uid="{00000000-0005-0000-0000-0000DDBA0000}"/>
    <cellStyle name="Input 2 3 5 2 2" xfId="48211" xr:uid="{00000000-0005-0000-0000-0000DEBA0000}"/>
    <cellStyle name="Input 2 3 5 2 2 2" xfId="48212" xr:uid="{00000000-0005-0000-0000-0000DFBA0000}"/>
    <cellStyle name="Input 2 3 5 2 2 2 2" xfId="48213" xr:uid="{00000000-0005-0000-0000-0000E0BA0000}"/>
    <cellStyle name="Input 2 3 5 2 2 2 2 2" xfId="48214" xr:uid="{00000000-0005-0000-0000-0000E1BA0000}"/>
    <cellStyle name="Input 2 3 5 2 2 2 3" xfId="48215" xr:uid="{00000000-0005-0000-0000-0000E2BA0000}"/>
    <cellStyle name="Input 2 3 5 2 2 2 4" xfId="48216" xr:uid="{00000000-0005-0000-0000-0000E3BA0000}"/>
    <cellStyle name="Input 2 3 5 2 2 2 5" xfId="48217" xr:uid="{00000000-0005-0000-0000-0000E4BA0000}"/>
    <cellStyle name="Input 2 3 5 2 2 2 6" xfId="48218" xr:uid="{00000000-0005-0000-0000-0000E5BA0000}"/>
    <cellStyle name="Input 2 3 5 2 2 3" xfId="48219" xr:uid="{00000000-0005-0000-0000-0000E6BA0000}"/>
    <cellStyle name="Input 2 3 5 2 2 3 2" xfId="48220" xr:uid="{00000000-0005-0000-0000-0000E7BA0000}"/>
    <cellStyle name="Input 2 3 5 2 2 4" xfId="48221" xr:uid="{00000000-0005-0000-0000-0000E8BA0000}"/>
    <cellStyle name="Input 2 3 5 2 3" xfId="48222" xr:uid="{00000000-0005-0000-0000-0000E9BA0000}"/>
    <cellStyle name="Input 2 3 5 2 3 2" xfId="48223" xr:uid="{00000000-0005-0000-0000-0000EABA0000}"/>
    <cellStyle name="Input 2 3 5 2 3 2 2" xfId="48224" xr:uid="{00000000-0005-0000-0000-0000EBBA0000}"/>
    <cellStyle name="Input 2 3 5 2 3 3" xfId="48225" xr:uid="{00000000-0005-0000-0000-0000ECBA0000}"/>
    <cellStyle name="Input 2 3 5 2 3 4" xfId="48226" xr:uid="{00000000-0005-0000-0000-0000EDBA0000}"/>
    <cellStyle name="Input 2 3 5 2 3 5" xfId="48227" xr:uid="{00000000-0005-0000-0000-0000EEBA0000}"/>
    <cellStyle name="Input 2 3 5 2 3 6" xfId="48228" xr:uid="{00000000-0005-0000-0000-0000EFBA0000}"/>
    <cellStyle name="Input 2 3 5 2 4" xfId="48229" xr:uid="{00000000-0005-0000-0000-0000F0BA0000}"/>
    <cellStyle name="Input 2 3 5 2 5" xfId="48230" xr:uid="{00000000-0005-0000-0000-0000F1BA0000}"/>
    <cellStyle name="Input 2 3 5 3" xfId="48231" xr:uid="{00000000-0005-0000-0000-0000F2BA0000}"/>
    <cellStyle name="Input 2 3 5 3 2" xfId="48232" xr:uid="{00000000-0005-0000-0000-0000F3BA0000}"/>
    <cellStyle name="Input 2 3 5 3 2 2" xfId="48233" xr:uid="{00000000-0005-0000-0000-0000F4BA0000}"/>
    <cellStyle name="Input 2 3 5 3 2 2 2" xfId="48234" xr:uid="{00000000-0005-0000-0000-0000F5BA0000}"/>
    <cellStyle name="Input 2 3 5 3 2 3" xfId="48235" xr:uid="{00000000-0005-0000-0000-0000F6BA0000}"/>
    <cellStyle name="Input 2 3 5 3 2 4" xfId="48236" xr:uid="{00000000-0005-0000-0000-0000F7BA0000}"/>
    <cellStyle name="Input 2 3 5 3 2 5" xfId="48237" xr:uid="{00000000-0005-0000-0000-0000F8BA0000}"/>
    <cellStyle name="Input 2 3 5 3 2 6" xfId="48238" xr:uid="{00000000-0005-0000-0000-0000F9BA0000}"/>
    <cellStyle name="Input 2 3 5 3 3" xfId="48239" xr:uid="{00000000-0005-0000-0000-0000FABA0000}"/>
    <cellStyle name="Input 2 3 5 3 3 2" xfId="48240" xr:uid="{00000000-0005-0000-0000-0000FBBA0000}"/>
    <cellStyle name="Input 2 3 5 3 4" xfId="48241" xr:uid="{00000000-0005-0000-0000-0000FCBA0000}"/>
    <cellStyle name="Input 2 3 5 4" xfId="48242" xr:uid="{00000000-0005-0000-0000-0000FDBA0000}"/>
    <cellStyle name="Input 2 3 5 4 2" xfId="48243" xr:uid="{00000000-0005-0000-0000-0000FEBA0000}"/>
    <cellStyle name="Input 2 3 5 4 2 2" xfId="48244" xr:uid="{00000000-0005-0000-0000-0000FFBA0000}"/>
    <cellStyle name="Input 2 3 5 4 3" xfId="48245" xr:uid="{00000000-0005-0000-0000-000000BB0000}"/>
    <cellStyle name="Input 2 3 5 4 4" xfId="48246" xr:uid="{00000000-0005-0000-0000-000001BB0000}"/>
    <cellStyle name="Input 2 3 5 4 5" xfId="48247" xr:uid="{00000000-0005-0000-0000-000002BB0000}"/>
    <cellStyle name="Input 2 3 5 4 6" xfId="48248" xr:uid="{00000000-0005-0000-0000-000003BB0000}"/>
    <cellStyle name="Input 2 3 5 5" xfId="48249" xr:uid="{00000000-0005-0000-0000-000004BB0000}"/>
    <cellStyle name="Input 2 3 5 6" xfId="48250" xr:uid="{00000000-0005-0000-0000-000005BB0000}"/>
    <cellStyle name="Input 2 3 6" xfId="48251" xr:uid="{00000000-0005-0000-0000-000006BB0000}"/>
    <cellStyle name="Input 2 3 6 2" xfId="48252" xr:uid="{00000000-0005-0000-0000-000007BB0000}"/>
    <cellStyle name="Input 2 3 6 2 2" xfId="48253" xr:uid="{00000000-0005-0000-0000-000008BB0000}"/>
    <cellStyle name="Input 2 3 6 2 2 2" xfId="48254" xr:uid="{00000000-0005-0000-0000-000009BB0000}"/>
    <cellStyle name="Input 2 3 6 2 2 2 2" xfId="48255" xr:uid="{00000000-0005-0000-0000-00000ABB0000}"/>
    <cellStyle name="Input 2 3 6 2 2 3" xfId="48256" xr:uid="{00000000-0005-0000-0000-00000BBB0000}"/>
    <cellStyle name="Input 2 3 6 2 2 4" xfId="48257" xr:uid="{00000000-0005-0000-0000-00000CBB0000}"/>
    <cellStyle name="Input 2 3 6 2 2 5" xfId="48258" xr:uid="{00000000-0005-0000-0000-00000DBB0000}"/>
    <cellStyle name="Input 2 3 6 2 2 6" xfId="48259" xr:uid="{00000000-0005-0000-0000-00000EBB0000}"/>
    <cellStyle name="Input 2 3 6 2 3" xfId="48260" xr:uid="{00000000-0005-0000-0000-00000FBB0000}"/>
    <cellStyle name="Input 2 3 6 2 3 2" xfId="48261" xr:uid="{00000000-0005-0000-0000-000010BB0000}"/>
    <cellStyle name="Input 2 3 6 2 4" xfId="48262" xr:uid="{00000000-0005-0000-0000-000011BB0000}"/>
    <cellStyle name="Input 2 3 6 3" xfId="48263" xr:uid="{00000000-0005-0000-0000-000012BB0000}"/>
    <cellStyle name="Input 2 3 6 3 2" xfId="48264" xr:uid="{00000000-0005-0000-0000-000013BB0000}"/>
    <cellStyle name="Input 2 3 6 3 2 2" xfId="48265" xr:uid="{00000000-0005-0000-0000-000014BB0000}"/>
    <cellStyle name="Input 2 3 6 3 3" xfId="48266" xr:uid="{00000000-0005-0000-0000-000015BB0000}"/>
    <cellStyle name="Input 2 3 6 3 4" xfId="48267" xr:uid="{00000000-0005-0000-0000-000016BB0000}"/>
    <cellStyle name="Input 2 3 6 3 5" xfId="48268" xr:uid="{00000000-0005-0000-0000-000017BB0000}"/>
    <cellStyle name="Input 2 3 6 3 6" xfId="48269" xr:uid="{00000000-0005-0000-0000-000018BB0000}"/>
    <cellStyle name="Input 2 3 6 4" xfId="48270" xr:uid="{00000000-0005-0000-0000-000019BB0000}"/>
    <cellStyle name="Input 2 3 6 5" xfId="48271" xr:uid="{00000000-0005-0000-0000-00001ABB0000}"/>
    <cellStyle name="Input 2 3 7" xfId="48272" xr:uid="{00000000-0005-0000-0000-00001BBB0000}"/>
    <cellStyle name="Input 2 3 7 2" xfId="48273" xr:uid="{00000000-0005-0000-0000-00001CBB0000}"/>
    <cellStyle name="Input 2 3 7 2 2" xfId="48274" xr:uid="{00000000-0005-0000-0000-00001DBB0000}"/>
    <cellStyle name="Input 2 3 7 2 2 2" xfId="48275" xr:uid="{00000000-0005-0000-0000-00001EBB0000}"/>
    <cellStyle name="Input 2 3 7 2 3" xfId="48276" xr:uid="{00000000-0005-0000-0000-00001FBB0000}"/>
    <cellStyle name="Input 2 3 7 2 4" xfId="48277" xr:uid="{00000000-0005-0000-0000-000020BB0000}"/>
    <cellStyle name="Input 2 3 7 2 5" xfId="48278" xr:uid="{00000000-0005-0000-0000-000021BB0000}"/>
    <cellStyle name="Input 2 3 7 2 6" xfId="48279" xr:uid="{00000000-0005-0000-0000-000022BB0000}"/>
    <cellStyle name="Input 2 3 7 3" xfId="48280" xr:uid="{00000000-0005-0000-0000-000023BB0000}"/>
    <cellStyle name="Input 2 3 7 3 2" xfId="48281" xr:uid="{00000000-0005-0000-0000-000024BB0000}"/>
    <cellStyle name="Input 2 3 7 4" xfId="48282" xr:uid="{00000000-0005-0000-0000-000025BB0000}"/>
    <cellStyle name="Input 2 3 8" xfId="48283" xr:uid="{00000000-0005-0000-0000-000026BB0000}"/>
    <cellStyle name="Input 2 3 8 2" xfId="48284" xr:uid="{00000000-0005-0000-0000-000027BB0000}"/>
    <cellStyle name="Input 2 3 8 2 2" xfId="48285" xr:uid="{00000000-0005-0000-0000-000028BB0000}"/>
    <cellStyle name="Input 2 3 8 3" xfId="48286" xr:uid="{00000000-0005-0000-0000-000029BB0000}"/>
    <cellStyle name="Input 2 3 8 4" xfId="48287" xr:uid="{00000000-0005-0000-0000-00002ABB0000}"/>
    <cellStyle name="Input 2 3 8 5" xfId="48288" xr:uid="{00000000-0005-0000-0000-00002BBB0000}"/>
    <cellStyle name="Input 2 3 8 6" xfId="48289" xr:uid="{00000000-0005-0000-0000-00002CBB0000}"/>
    <cellStyle name="Input 2 3 9" xfId="48290" xr:uid="{00000000-0005-0000-0000-00002DBB0000}"/>
    <cellStyle name="Input 2 4" xfId="254" xr:uid="{00000000-0005-0000-0000-00002EBB0000}"/>
    <cellStyle name="Input 2 4 2" xfId="48291" xr:uid="{00000000-0005-0000-0000-00002FBB0000}"/>
    <cellStyle name="Input 2 4 2 2" xfId="48292" xr:uid="{00000000-0005-0000-0000-000030BB0000}"/>
    <cellStyle name="Input 2 4 2 2 2" xfId="48293" xr:uid="{00000000-0005-0000-0000-000031BB0000}"/>
    <cellStyle name="Input 2 4 2 2 2 2" xfId="48294" xr:uid="{00000000-0005-0000-0000-000032BB0000}"/>
    <cellStyle name="Input 2 4 2 2 2 2 2" xfId="48295" xr:uid="{00000000-0005-0000-0000-000033BB0000}"/>
    <cellStyle name="Input 2 4 2 2 2 2 2 2" xfId="48296" xr:uid="{00000000-0005-0000-0000-000034BB0000}"/>
    <cellStyle name="Input 2 4 2 2 2 2 2 2 2" xfId="48297" xr:uid="{00000000-0005-0000-0000-000035BB0000}"/>
    <cellStyle name="Input 2 4 2 2 2 2 2 2 2 2" xfId="48298" xr:uid="{00000000-0005-0000-0000-000036BB0000}"/>
    <cellStyle name="Input 2 4 2 2 2 2 2 2 3" xfId="48299" xr:uid="{00000000-0005-0000-0000-000037BB0000}"/>
    <cellStyle name="Input 2 4 2 2 2 2 2 2 4" xfId="48300" xr:uid="{00000000-0005-0000-0000-000038BB0000}"/>
    <cellStyle name="Input 2 4 2 2 2 2 2 2 5" xfId="48301" xr:uid="{00000000-0005-0000-0000-000039BB0000}"/>
    <cellStyle name="Input 2 4 2 2 2 2 2 2 6" xfId="48302" xr:uid="{00000000-0005-0000-0000-00003ABB0000}"/>
    <cellStyle name="Input 2 4 2 2 2 2 2 3" xfId="48303" xr:uid="{00000000-0005-0000-0000-00003BBB0000}"/>
    <cellStyle name="Input 2 4 2 2 2 2 2 3 2" xfId="48304" xr:uid="{00000000-0005-0000-0000-00003CBB0000}"/>
    <cellStyle name="Input 2 4 2 2 2 2 2 4" xfId="48305" xr:uid="{00000000-0005-0000-0000-00003DBB0000}"/>
    <cellStyle name="Input 2 4 2 2 2 2 3" xfId="48306" xr:uid="{00000000-0005-0000-0000-00003EBB0000}"/>
    <cellStyle name="Input 2 4 2 2 2 2 3 2" xfId="48307" xr:uid="{00000000-0005-0000-0000-00003FBB0000}"/>
    <cellStyle name="Input 2 4 2 2 2 2 3 2 2" xfId="48308" xr:uid="{00000000-0005-0000-0000-000040BB0000}"/>
    <cellStyle name="Input 2 4 2 2 2 2 3 3" xfId="48309" xr:uid="{00000000-0005-0000-0000-000041BB0000}"/>
    <cellStyle name="Input 2 4 2 2 2 2 3 4" xfId="48310" xr:uid="{00000000-0005-0000-0000-000042BB0000}"/>
    <cellStyle name="Input 2 4 2 2 2 2 3 5" xfId="48311" xr:uid="{00000000-0005-0000-0000-000043BB0000}"/>
    <cellStyle name="Input 2 4 2 2 2 2 3 6" xfId="48312" xr:uid="{00000000-0005-0000-0000-000044BB0000}"/>
    <cellStyle name="Input 2 4 2 2 2 2 4" xfId="48313" xr:uid="{00000000-0005-0000-0000-000045BB0000}"/>
    <cellStyle name="Input 2 4 2 2 2 2 5" xfId="48314" xr:uid="{00000000-0005-0000-0000-000046BB0000}"/>
    <cellStyle name="Input 2 4 2 2 2 3" xfId="48315" xr:uid="{00000000-0005-0000-0000-000047BB0000}"/>
    <cellStyle name="Input 2 4 2 2 2 3 2" xfId="48316" xr:uid="{00000000-0005-0000-0000-000048BB0000}"/>
    <cellStyle name="Input 2 4 2 2 2 3 2 2" xfId="48317" xr:uid="{00000000-0005-0000-0000-000049BB0000}"/>
    <cellStyle name="Input 2 4 2 2 2 3 2 2 2" xfId="48318" xr:uid="{00000000-0005-0000-0000-00004ABB0000}"/>
    <cellStyle name="Input 2 4 2 2 2 3 2 3" xfId="48319" xr:uid="{00000000-0005-0000-0000-00004BBB0000}"/>
    <cellStyle name="Input 2 4 2 2 2 3 2 4" xfId="48320" xr:uid="{00000000-0005-0000-0000-00004CBB0000}"/>
    <cellStyle name="Input 2 4 2 2 2 3 2 5" xfId="48321" xr:uid="{00000000-0005-0000-0000-00004DBB0000}"/>
    <cellStyle name="Input 2 4 2 2 2 3 2 6" xfId="48322" xr:uid="{00000000-0005-0000-0000-00004EBB0000}"/>
    <cellStyle name="Input 2 4 2 2 2 3 3" xfId="48323" xr:uid="{00000000-0005-0000-0000-00004FBB0000}"/>
    <cellStyle name="Input 2 4 2 2 2 3 3 2" xfId="48324" xr:uid="{00000000-0005-0000-0000-000050BB0000}"/>
    <cellStyle name="Input 2 4 2 2 2 3 4" xfId="48325" xr:uid="{00000000-0005-0000-0000-000051BB0000}"/>
    <cellStyle name="Input 2 4 2 2 2 4" xfId="48326" xr:uid="{00000000-0005-0000-0000-000052BB0000}"/>
    <cellStyle name="Input 2 4 2 2 2 4 2" xfId="48327" xr:uid="{00000000-0005-0000-0000-000053BB0000}"/>
    <cellStyle name="Input 2 4 2 2 2 4 2 2" xfId="48328" xr:uid="{00000000-0005-0000-0000-000054BB0000}"/>
    <cellStyle name="Input 2 4 2 2 2 4 3" xfId="48329" xr:uid="{00000000-0005-0000-0000-000055BB0000}"/>
    <cellStyle name="Input 2 4 2 2 2 4 4" xfId="48330" xr:uid="{00000000-0005-0000-0000-000056BB0000}"/>
    <cellStyle name="Input 2 4 2 2 2 4 5" xfId="48331" xr:uid="{00000000-0005-0000-0000-000057BB0000}"/>
    <cellStyle name="Input 2 4 2 2 2 4 6" xfId="48332" xr:uid="{00000000-0005-0000-0000-000058BB0000}"/>
    <cellStyle name="Input 2 4 2 2 2 5" xfId="48333" xr:uid="{00000000-0005-0000-0000-000059BB0000}"/>
    <cellStyle name="Input 2 4 2 2 2 6" xfId="48334" xr:uid="{00000000-0005-0000-0000-00005ABB0000}"/>
    <cellStyle name="Input 2 4 2 2 3" xfId="48335" xr:uid="{00000000-0005-0000-0000-00005BBB0000}"/>
    <cellStyle name="Input 2 4 2 2 3 2" xfId="48336" xr:uid="{00000000-0005-0000-0000-00005CBB0000}"/>
    <cellStyle name="Input 2 4 2 2 3 2 2" xfId="48337" xr:uid="{00000000-0005-0000-0000-00005DBB0000}"/>
    <cellStyle name="Input 2 4 2 2 3 2 2 2" xfId="48338" xr:uid="{00000000-0005-0000-0000-00005EBB0000}"/>
    <cellStyle name="Input 2 4 2 2 3 2 2 2 2" xfId="48339" xr:uid="{00000000-0005-0000-0000-00005FBB0000}"/>
    <cellStyle name="Input 2 4 2 2 3 2 2 3" xfId="48340" xr:uid="{00000000-0005-0000-0000-000060BB0000}"/>
    <cellStyle name="Input 2 4 2 2 3 2 2 4" xfId="48341" xr:uid="{00000000-0005-0000-0000-000061BB0000}"/>
    <cellStyle name="Input 2 4 2 2 3 2 2 5" xfId="48342" xr:uid="{00000000-0005-0000-0000-000062BB0000}"/>
    <cellStyle name="Input 2 4 2 2 3 2 2 6" xfId="48343" xr:uid="{00000000-0005-0000-0000-000063BB0000}"/>
    <cellStyle name="Input 2 4 2 2 3 2 3" xfId="48344" xr:uid="{00000000-0005-0000-0000-000064BB0000}"/>
    <cellStyle name="Input 2 4 2 2 3 2 3 2" xfId="48345" xr:uid="{00000000-0005-0000-0000-000065BB0000}"/>
    <cellStyle name="Input 2 4 2 2 3 2 4" xfId="48346" xr:uid="{00000000-0005-0000-0000-000066BB0000}"/>
    <cellStyle name="Input 2 4 2 2 3 3" xfId="48347" xr:uid="{00000000-0005-0000-0000-000067BB0000}"/>
    <cellStyle name="Input 2 4 2 2 3 3 2" xfId="48348" xr:uid="{00000000-0005-0000-0000-000068BB0000}"/>
    <cellStyle name="Input 2 4 2 2 3 3 2 2" xfId="48349" xr:uid="{00000000-0005-0000-0000-000069BB0000}"/>
    <cellStyle name="Input 2 4 2 2 3 3 3" xfId="48350" xr:uid="{00000000-0005-0000-0000-00006ABB0000}"/>
    <cellStyle name="Input 2 4 2 2 3 3 4" xfId="48351" xr:uid="{00000000-0005-0000-0000-00006BBB0000}"/>
    <cellStyle name="Input 2 4 2 2 3 3 5" xfId="48352" xr:uid="{00000000-0005-0000-0000-00006CBB0000}"/>
    <cellStyle name="Input 2 4 2 2 3 3 6" xfId="48353" xr:uid="{00000000-0005-0000-0000-00006DBB0000}"/>
    <cellStyle name="Input 2 4 2 2 3 4" xfId="48354" xr:uid="{00000000-0005-0000-0000-00006EBB0000}"/>
    <cellStyle name="Input 2 4 2 2 3 5" xfId="48355" xr:uid="{00000000-0005-0000-0000-00006FBB0000}"/>
    <cellStyle name="Input 2 4 2 2 4" xfId="48356" xr:uid="{00000000-0005-0000-0000-000070BB0000}"/>
    <cellStyle name="Input 2 4 2 2 4 2" xfId="48357" xr:uid="{00000000-0005-0000-0000-000071BB0000}"/>
    <cellStyle name="Input 2 4 2 2 4 2 2" xfId="48358" xr:uid="{00000000-0005-0000-0000-000072BB0000}"/>
    <cellStyle name="Input 2 4 2 2 4 2 2 2" xfId="48359" xr:uid="{00000000-0005-0000-0000-000073BB0000}"/>
    <cellStyle name="Input 2 4 2 2 4 2 3" xfId="48360" xr:uid="{00000000-0005-0000-0000-000074BB0000}"/>
    <cellStyle name="Input 2 4 2 2 4 2 4" xfId="48361" xr:uid="{00000000-0005-0000-0000-000075BB0000}"/>
    <cellStyle name="Input 2 4 2 2 4 2 5" xfId="48362" xr:uid="{00000000-0005-0000-0000-000076BB0000}"/>
    <cellStyle name="Input 2 4 2 2 4 2 6" xfId="48363" xr:uid="{00000000-0005-0000-0000-000077BB0000}"/>
    <cellStyle name="Input 2 4 2 2 4 3" xfId="48364" xr:uid="{00000000-0005-0000-0000-000078BB0000}"/>
    <cellStyle name="Input 2 4 2 2 4 3 2" xfId="48365" xr:uid="{00000000-0005-0000-0000-000079BB0000}"/>
    <cellStyle name="Input 2 4 2 2 4 4" xfId="48366" xr:uid="{00000000-0005-0000-0000-00007ABB0000}"/>
    <cellStyle name="Input 2 4 2 2 5" xfId="48367" xr:uid="{00000000-0005-0000-0000-00007BBB0000}"/>
    <cellStyle name="Input 2 4 2 2 5 2" xfId="48368" xr:uid="{00000000-0005-0000-0000-00007CBB0000}"/>
    <cellStyle name="Input 2 4 2 2 5 2 2" xfId="48369" xr:uid="{00000000-0005-0000-0000-00007DBB0000}"/>
    <cellStyle name="Input 2 4 2 2 5 3" xfId="48370" xr:uid="{00000000-0005-0000-0000-00007EBB0000}"/>
    <cellStyle name="Input 2 4 2 2 5 4" xfId="48371" xr:uid="{00000000-0005-0000-0000-00007FBB0000}"/>
    <cellStyle name="Input 2 4 2 2 5 5" xfId="48372" xr:uid="{00000000-0005-0000-0000-000080BB0000}"/>
    <cellStyle name="Input 2 4 2 2 5 6" xfId="48373" xr:uid="{00000000-0005-0000-0000-000081BB0000}"/>
    <cellStyle name="Input 2 4 2 2 6" xfId="48374" xr:uid="{00000000-0005-0000-0000-000082BB0000}"/>
    <cellStyle name="Input 2 4 2 2 7" xfId="48375" xr:uid="{00000000-0005-0000-0000-000083BB0000}"/>
    <cellStyle name="Input 2 4 2 3" xfId="48376" xr:uid="{00000000-0005-0000-0000-000084BB0000}"/>
    <cellStyle name="Input 2 4 2 3 2" xfId="48377" xr:uid="{00000000-0005-0000-0000-000085BB0000}"/>
    <cellStyle name="Input 2 4 2 3 2 2" xfId="48378" xr:uid="{00000000-0005-0000-0000-000086BB0000}"/>
    <cellStyle name="Input 2 4 2 3 2 2 2" xfId="48379" xr:uid="{00000000-0005-0000-0000-000087BB0000}"/>
    <cellStyle name="Input 2 4 2 3 2 2 2 2" xfId="48380" xr:uid="{00000000-0005-0000-0000-000088BB0000}"/>
    <cellStyle name="Input 2 4 2 3 2 2 2 2 2" xfId="48381" xr:uid="{00000000-0005-0000-0000-000089BB0000}"/>
    <cellStyle name="Input 2 4 2 3 2 2 2 3" xfId="48382" xr:uid="{00000000-0005-0000-0000-00008ABB0000}"/>
    <cellStyle name="Input 2 4 2 3 2 2 2 4" xfId="48383" xr:uid="{00000000-0005-0000-0000-00008BBB0000}"/>
    <cellStyle name="Input 2 4 2 3 2 2 2 5" xfId="48384" xr:uid="{00000000-0005-0000-0000-00008CBB0000}"/>
    <cellStyle name="Input 2 4 2 3 2 2 2 6" xfId="48385" xr:uid="{00000000-0005-0000-0000-00008DBB0000}"/>
    <cellStyle name="Input 2 4 2 3 2 2 3" xfId="48386" xr:uid="{00000000-0005-0000-0000-00008EBB0000}"/>
    <cellStyle name="Input 2 4 2 3 2 2 3 2" xfId="48387" xr:uid="{00000000-0005-0000-0000-00008FBB0000}"/>
    <cellStyle name="Input 2 4 2 3 2 2 4" xfId="48388" xr:uid="{00000000-0005-0000-0000-000090BB0000}"/>
    <cellStyle name="Input 2 4 2 3 2 3" xfId="48389" xr:uid="{00000000-0005-0000-0000-000091BB0000}"/>
    <cellStyle name="Input 2 4 2 3 2 3 2" xfId="48390" xr:uid="{00000000-0005-0000-0000-000092BB0000}"/>
    <cellStyle name="Input 2 4 2 3 2 3 2 2" xfId="48391" xr:uid="{00000000-0005-0000-0000-000093BB0000}"/>
    <cellStyle name="Input 2 4 2 3 2 3 3" xfId="48392" xr:uid="{00000000-0005-0000-0000-000094BB0000}"/>
    <cellStyle name="Input 2 4 2 3 2 3 4" xfId="48393" xr:uid="{00000000-0005-0000-0000-000095BB0000}"/>
    <cellStyle name="Input 2 4 2 3 2 3 5" xfId="48394" xr:uid="{00000000-0005-0000-0000-000096BB0000}"/>
    <cellStyle name="Input 2 4 2 3 2 3 6" xfId="48395" xr:uid="{00000000-0005-0000-0000-000097BB0000}"/>
    <cellStyle name="Input 2 4 2 3 2 4" xfId="48396" xr:uid="{00000000-0005-0000-0000-000098BB0000}"/>
    <cellStyle name="Input 2 4 2 3 2 5" xfId="48397" xr:uid="{00000000-0005-0000-0000-000099BB0000}"/>
    <cellStyle name="Input 2 4 2 3 3" xfId="48398" xr:uid="{00000000-0005-0000-0000-00009ABB0000}"/>
    <cellStyle name="Input 2 4 2 3 3 2" xfId="48399" xr:uid="{00000000-0005-0000-0000-00009BBB0000}"/>
    <cellStyle name="Input 2 4 2 3 3 2 2" xfId="48400" xr:uid="{00000000-0005-0000-0000-00009CBB0000}"/>
    <cellStyle name="Input 2 4 2 3 3 2 2 2" xfId="48401" xr:uid="{00000000-0005-0000-0000-00009DBB0000}"/>
    <cellStyle name="Input 2 4 2 3 3 2 3" xfId="48402" xr:uid="{00000000-0005-0000-0000-00009EBB0000}"/>
    <cellStyle name="Input 2 4 2 3 3 2 4" xfId="48403" xr:uid="{00000000-0005-0000-0000-00009FBB0000}"/>
    <cellStyle name="Input 2 4 2 3 3 2 5" xfId="48404" xr:uid="{00000000-0005-0000-0000-0000A0BB0000}"/>
    <cellStyle name="Input 2 4 2 3 3 2 6" xfId="48405" xr:uid="{00000000-0005-0000-0000-0000A1BB0000}"/>
    <cellStyle name="Input 2 4 2 3 3 3" xfId="48406" xr:uid="{00000000-0005-0000-0000-0000A2BB0000}"/>
    <cellStyle name="Input 2 4 2 3 3 3 2" xfId="48407" xr:uid="{00000000-0005-0000-0000-0000A3BB0000}"/>
    <cellStyle name="Input 2 4 2 3 3 4" xfId="48408" xr:uid="{00000000-0005-0000-0000-0000A4BB0000}"/>
    <cellStyle name="Input 2 4 2 3 4" xfId="48409" xr:uid="{00000000-0005-0000-0000-0000A5BB0000}"/>
    <cellStyle name="Input 2 4 2 3 4 2" xfId="48410" xr:uid="{00000000-0005-0000-0000-0000A6BB0000}"/>
    <cellStyle name="Input 2 4 2 3 4 2 2" xfId="48411" xr:uid="{00000000-0005-0000-0000-0000A7BB0000}"/>
    <cellStyle name="Input 2 4 2 3 4 3" xfId="48412" xr:uid="{00000000-0005-0000-0000-0000A8BB0000}"/>
    <cellStyle name="Input 2 4 2 3 4 4" xfId="48413" xr:uid="{00000000-0005-0000-0000-0000A9BB0000}"/>
    <cellStyle name="Input 2 4 2 3 4 5" xfId="48414" xr:uid="{00000000-0005-0000-0000-0000AABB0000}"/>
    <cellStyle name="Input 2 4 2 3 4 6" xfId="48415" xr:uid="{00000000-0005-0000-0000-0000ABBB0000}"/>
    <cellStyle name="Input 2 4 2 3 5" xfId="48416" xr:uid="{00000000-0005-0000-0000-0000ACBB0000}"/>
    <cellStyle name="Input 2 4 2 3 6" xfId="48417" xr:uid="{00000000-0005-0000-0000-0000ADBB0000}"/>
    <cellStyle name="Input 2 4 2 4" xfId="48418" xr:uid="{00000000-0005-0000-0000-0000AEBB0000}"/>
    <cellStyle name="Input 2 4 2 4 2" xfId="48419" xr:uid="{00000000-0005-0000-0000-0000AFBB0000}"/>
    <cellStyle name="Input 2 4 2 4 2 2" xfId="48420" xr:uid="{00000000-0005-0000-0000-0000B0BB0000}"/>
    <cellStyle name="Input 2 4 2 4 2 2 2" xfId="48421" xr:uid="{00000000-0005-0000-0000-0000B1BB0000}"/>
    <cellStyle name="Input 2 4 2 4 2 2 2 2" xfId="48422" xr:uid="{00000000-0005-0000-0000-0000B2BB0000}"/>
    <cellStyle name="Input 2 4 2 4 2 2 3" xfId="48423" xr:uid="{00000000-0005-0000-0000-0000B3BB0000}"/>
    <cellStyle name="Input 2 4 2 4 2 2 4" xfId="48424" xr:uid="{00000000-0005-0000-0000-0000B4BB0000}"/>
    <cellStyle name="Input 2 4 2 4 2 2 5" xfId="48425" xr:uid="{00000000-0005-0000-0000-0000B5BB0000}"/>
    <cellStyle name="Input 2 4 2 4 2 2 6" xfId="48426" xr:uid="{00000000-0005-0000-0000-0000B6BB0000}"/>
    <cellStyle name="Input 2 4 2 4 2 3" xfId="48427" xr:uid="{00000000-0005-0000-0000-0000B7BB0000}"/>
    <cellStyle name="Input 2 4 2 4 2 3 2" xfId="48428" xr:uid="{00000000-0005-0000-0000-0000B8BB0000}"/>
    <cellStyle name="Input 2 4 2 4 2 4" xfId="48429" xr:uid="{00000000-0005-0000-0000-0000B9BB0000}"/>
    <cellStyle name="Input 2 4 2 4 3" xfId="48430" xr:uid="{00000000-0005-0000-0000-0000BABB0000}"/>
    <cellStyle name="Input 2 4 2 4 3 2" xfId="48431" xr:uid="{00000000-0005-0000-0000-0000BBBB0000}"/>
    <cellStyle name="Input 2 4 2 4 3 2 2" xfId="48432" xr:uid="{00000000-0005-0000-0000-0000BCBB0000}"/>
    <cellStyle name="Input 2 4 2 4 3 3" xfId="48433" xr:uid="{00000000-0005-0000-0000-0000BDBB0000}"/>
    <cellStyle name="Input 2 4 2 4 3 4" xfId="48434" xr:uid="{00000000-0005-0000-0000-0000BEBB0000}"/>
    <cellStyle name="Input 2 4 2 4 3 5" xfId="48435" xr:uid="{00000000-0005-0000-0000-0000BFBB0000}"/>
    <cellStyle name="Input 2 4 2 4 3 6" xfId="48436" xr:uid="{00000000-0005-0000-0000-0000C0BB0000}"/>
    <cellStyle name="Input 2 4 2 4 4" xfId="48437" xr:uid="{00000000-0005-0000-0000-0000C1BB0000}"/>
    <cellStyle name="Input 2 4 2 4 5" xfId="48438" xr:uid="{00000000-0005-0000-0000-0000C2BB0000}"/>
    <cellStyle name="Input 2 4 2 5" xfId="48439" xr:uid="{00000000-0005-0000-0000-0000C3BB0000}"/>
    <cellStyle name="Input 2 4 2 5 2" xfId="48440" xr:uid="{00000000-0005-0000-0000-0000C4BB0000}"/>
    <cellStyle name="Input 2 4 2 5 2 2" xfId="48441" xr:uid="{00000000-0005-0000-0000-0000C5BB0000}"/>
    <cellStyle name="Input 2 4 2 5 2 2 2" xfId="48442" xr:uid="{00000000-0005-0000-0000-0000C6BB0000}"/>
    <cellStyle name="Input 2 4 2 5 2 3" xfId="48443" xr:uid="{00000000-0005-0000-0000-0000C7BB0000}"/>
    <cellStyle name="Input 2 4 2 5 2 4" xfId="48444" xr:uid="{00000000-0005-0000-0000-0000C8BB0000}"/>
    <cellStyle name="Input 2 4 2 5 2 5" xfId="48445" xr:uid="{00000000-0005-0000-0000-0000C9BB0000}"/>
    <cellStyle name="Input 2 4 2 5 2 6" xfId="48446" xr:uid="{00000000-0005-0000-0000-0000CABB0000}"/>
    <cellStyle name="Input 2 4 2 5 3" xfId="48447" xr:uid="{00000000-0005-0000-0000-0000CBBB0000}"/>
    <cellStyle name="Input 2 4 2 5 3 2" xfId="48448" xr:uid="{00000000-0005-0000-0000-0000CCBB0000}"/>
    <cellStyle name="Input 2 4 2 5 4" xfId="48449" xr:uid="{00000000-0005-0000-0000-0000CDBB0000}"/>
    <cellStyle name="Input 2 4 2 6" xfId="48450" xr:uid="{00000000-0005-0000-0000-0000CEBB0000}"/>
    <cellStyle name="Input 2 4 2 6 2" xfId="48451" xr:uid="{00000000-0005-0000-0000-0000CFBB0000}"/>
    <cellStyle name="Input 2 4 2 6 2 2" xfId="48452" xr:uid="{00000000-0005-0000-0000-0000D0BB0000}"/>
    <cellStyle name="Input 2 4 2 6 3" xfId="48453" xr:uid="{00000000-0005-0000-0000-0000D1BB0000}"/>
    <cellStyle name="Input 2 4 2 6 4" xfId="48454" xr:uid="{00000000-0005-0000-0000-0000D2BB0000}"/>
    <cellStyle name="Input 2 4 2 6 5" xfId="48455" xr:uid="{00000000-0005-0000-0000-0000D3BB0000}"/>
    <cellStyle name="Input 2 4 2 6 6" xfId="48456" xr:uid="{00000000-0005-0000-0000-0000D4BB0000}"/>
    <cellStyle name="Input 2 4 2 7" xfId="48457" xr:uid="{00000000-0005-0000-0000-0000D5BB0000}"/>
    <cellStyle name="Input 2 4 2 8" xfId="48458" xr:uid="{00000000-0005-0000-0000-0000D6BB0000}"/>
    <cellStyle name="Input 2 4 3" xfId="48459" xr:uid="{00000000-0005-0000-0000-0000D7BB0000}"/>
    <cellStyle name="Input 2 4 3 2" xfId="48460" xr:uid="{00000000-0005-0000-0000-0000D8BB0000}"/>
    <cellStyle name="Input 2 4 3 2 2" xfId="48461" xr:uid="{00000000-0005-0000-0000-0000D9BB0000}"/>
    <cellStyle name="Input 2 4 3 2 2 2" xfId="48462" xr:uid="{00000000-0005-0000-0000-0000DABB0000}"/>
    <cellStyle name="Input 2 4 3 2 2 2 2" xfId="48463" xr:uid="{00000000-0005-0000-0000-0000DBBB0000}"/>
    <cellStyle name="Input 2 4 3 2 2 2 2 2" xfId="48464" xr:uid="{00000000-0005-0000-0000-0000DCBB0000}"/>
    <cellStyle name="Input 2 4 3 2 2 2 2 2 2" xfId="48465" xr:uid="{00000000-0005-0000-0000-0000DDBB0000}"/>
    <cellStyle name="Input 2 4 3 2 2 2 2 3" xfId="48466" xr:uid="{00000000-0005-0000-0000-0000DEBB0000}"/>
    <cellStyle name="Input 2 4 3 2 2 2 2 4" xfId="48467" xr:uid="{00000000-0005-0000-0000-0000DFBB0000}"/>
    <cellStyle name="Input 2 4 3 2 2 2 2 5" xfId="48468" xr:uid="{00000000-0005-0000-0000-0000E0BB0000}"/>
    <cellStyle name="Input 2 4 3 2 2 2 2 6" xfId="48469" xr:uid="{00000000-0005-0000-0000-0000E1BB0000}"/>
    <cellStyle name="Input 2 4 3 2 2 2 3" xfId="48470" xr:uid="{00000000-0005-0000-0000-0000E2BB0000}"/>
    <cellStyle name="Input 2 4 3 2 2 2 3 2" xfId="48471" xr:uid="{00000000-0005-0000-0000-0000E3BB0000}"/>
    <cellStyle name="Input 2 4 3 2 2 2 4" xfId="48472" xr:uid="{00000000-0005-0000-0000-0000E4BB0000}"/>
    <cellStyle name="Input 2 4 3 2 2 3" xfId="48473" xr:uid="{00000000-0005-0000-0000-0000E5BB0000}"/>
    <cellStyle name="Input 2 4 3 2 2 3 2" xfId="48474" xr:uid="{00000000-0005-0000-0000-0000E6BB0000}"/>
    <cellStyle name="Input 2 4 3 2 2 3 2 2" xfId="48475" xr:uid="{00000000-0005-0000-0000-0000E7BB0000}"/>
    <cellStyle name="Input 2 4 3 2 2 3 3" xfId="48476" xr:uid="{00000000-0005-0000-0000-0000E8BB0000}"/>
    <cellStyle name="Input 2 4 3 2 2 3 4" xfId="48477" xr:uid="{00000000-0005-0000-0000-0000E9BB0000}"/>
    <cellStyle name="Input 2 4 3 2 2 3 5" xfId="48478" xr:uid="{00000000-0005-0000-0000-0000EABB0000}"/>
    <cellStyle name="Input 2 4 3 2 2 3 6" xfId="48479" xr:uid="{00000000-0005-0000-0000-0000EBBB0000}"/>
    <cellStyle name="Input 2 4 3 2 2 4" xfId="48480" xr:uid="{00000000-0005-0000-0000-0000ECBB0000}"/>
    <cellStyle name="Input 2 4 3 2 2 5" xfId="48481" xr:uid="{00000000-0005-0000-0000-0000EDBB0000}"/>
    <cellStyle name="Input 2 4 3 2 3" xfId="48482" xr:uid="{00000000-0005-0000-0000-0000EEBB0000}"/>
    <cellStyle name="Input 2 4 3 2 3 2" xfId="48483" xr:uid="{00000000-0005-0000-0000-0000EFBB0000}"/>
    <cellStyle name="Input 2 4 3 2 3 2 2" xfId="48484" xr:uid="{00000000-0005-0000-0000-0000F0BB0000}"/>
    <cellStyle name="Input 2 4 3 2 3 2 2 2" xfId="48485" xr:uid="{00000000-0005-0000-0000-0000F1BB0000}"/>
    <cellStyle name="Input 2 4 3 2 3 2 3" xfId="48486" xr:uid="{00000000-0005-0000-0000-0000F2BB0000}"/>
    <cellStyle name="Input 2 4 3 2 3 2 4" xfId="48487" xr:uid="{00000000-0005-0000-0000-0000F3BB0000}"/>
    <cellStyle name="Input 2 4 3 2 3 2 5" xfId="48488" xr:uid="{00000000-0005-0000-0000-0000F4BB0000}"/>
    <cellStyle name="Input 2 4 3 2 3 2 6" xfId="48489" xr:uid="{00000000-0005-0000-0000-0000F5BB0000}"/>
    <cellStyle name="Input 2 4 3 2 3 3" xfId="48490" xr:uid="{00000000-0005-0000-0000-0000F6BB0000}"/>
    <cellStyle name="Input 2 4 3 2 3 3 2" xfId="48491" xr:uid="{00000000-0005-0000-0000-0000F7BB0000}"/>
    <cellStyle name="Input 2 4 3 2 3 4" xfId="48492" xr:uid="{00000000-0005-0000-0000-0000F8BB0000}"/>
    <cellStyle name="Input 2 4 3 2 4" xfId="48493" xr:uid="{00000000-0005-0000-0000-0000F9BB0000}"/>
    <cellStyle name="Input 2 4 3 2 4 2" xfId="48494" xr:uid="{00000000-0005-0000-0000-0000FABB0000}"/>
    <cellStyle name="Input 2 4 3 2 4 2 2" xfId="48495" xr:uid="{00000000-0005-0000-0000-0000FBBB0000}"/>
    <cellStyle name="Input 2 4 3 2 4 3" xfId="48496" xr:uid="{00000000-0005-0000-0000-0000FCBB0000}"/>
    <cellStyle name="Input 2 4 3 2 4 4" xfId="48497" xr:uid="{00000000-0005-0000-0000-0000FDBB0000}"/>
    <cellStyle name="Input 2 4 3 2 4 5" xfId="48498" xr:uid="{00000000-0005-0000-0000-0000FEBB0000}"/>
    <cellStyle name="Input 2 4 3 2 4 6" xfId="48499" xr:uid="{00000000-0005-0000-0000-0000FFBB0000}"/>
    <cellStyle name="Input 2 4 3 2 5" xfId="48500" xr:uid="{00000000-0005-0000-0000-000000BC0000}"/>
    <cellStyle name="Input 2 4 3 2 6" xfId="48501" xr:uid="{00000000-0005-0000-0000-000001BC0000}"/>
    <cellStyle name="Input 2 4 3 3" xfId="48502" xr:uid="{00000000-0005-0000-0000-000002BC0000}"/>
    <cellStyle name="Input 2 4 3 3 2" xfId="48503" xr:uid="{00000000-0005-0000-0000-000003BC0000}"/>
    <cellStyle name="Input 2 4 3 3 2 2" xfId="48504" xr:uid="{00000000-0005-0000-0000-000004BC0000}"/>
    <cellStyle name="Input 2 4 3 3 2 2 2" xfId="48505" xr:uid="{00000000-0005-0000-0000-000005BC0000}"/>
    <cellStyle name="Input 2 4 3 3 2 2 2 2" xfId="48506" xr:uid="{00000000-0005-0000-0000-000006BC0000}"/>
    <cellStyle name="Input 2 4 3 3 2 2 3" xfId="48507" xr:uid="{00000000-0005-0000-0000-000007BC0000}"/>
    <cellStyle name="Input 2 4 3 3 2 2 4" xfId="48508" xr:uid="{00000000-0005-0000-0000-000008BC0000}"/>
    <cellStyle name="Input 2 4 3 3 2 2 5" xfId="48509" xr:uid="{00000000-0005-0000-0000-000009BC0000}"/>
    <cellStyle name="Input 2 4 3 3 2 2 6" xfId="48510" xr:uid="{00000000-0005-0000-0000-00000ABC0000}"/>
    <cellStyle name="Input 2 4 3 3 2 3" xfId="48511" xr:uid="{00000000-0005-0000-0000-00000BBC0000}"/>
    <cellStyle name="Input 2 4 3 3 2 3 2" xfId="48512" xr:uid="{00000000-0005-0000-0000-00000CBC0000}"/>
    <cellStyle name="Input 2 4 3 3 2 4" xfId="48513" xr:uid="{00000000-0005-0000-0000-00000DBC0000}"/>
    <cellStyle name="Input 2 4 3 3 3" xfId="48514" xr:uid="{00000000-0005-0000-0000-00000EBC0000}"/>
    <cellStyle name="Input 2 4 3 3 3 2" xfId="48515" xr:uid="{00000000-0005-0000-0000-00000FBC0000}"/>
    <cellStyle name="Input 2 4 3 3 3 2 2" xfId="48516" xr:uid="{00000000-0005-0000-0000-000010BC0000}"/>
    <cellStyle name="Input 2 4 3 3 3 3" xfId="48517" xr:uid="{00000000-0005-0000-0000-000011BC0000}"/>
    <cellStyle name="Input 2 4 3 3 3 4" xfId="48518" xr:uid="{00000000-0005-0000-0000-000012BC0000}"/>
    <cellStyle name="Input 2 4 3 3 3 5" xfId="48519" xr:uid="{00000000-0005-0000-0000-000013BC0000}"/>
    <cellStyle name="Input 2 4 3 3 3 6" xfId="48520" xr:uid="{00000000-0005-0000-0000-000014BC0000}"/>
    <cellStyle name="Input 2 4 3 3 4" xfId="48521" xr:uid="{00000000-0005-0000-0000-000015BC0000}"/>
    <cellStyle name="Input 2 4 3 3 5" xfId="48522" xr:uid="{00000000-0005-0000-0000-000016BC0000}"/>
    <cellStyle name="Input 2 4 3 4" xfId="48523" xr:uid="{00000000-0005-0000-0000-000017BC0000}"/>
    <cellStyle name="Input 2 4 3 4 2" xfId="48524" xr:uid="{00000000-0005-0000-0000-000018BC0000}"/>
    <cellStyle name="Input 2 4 3 4 2 2" xfId="48525" xr:uid="{00000000-0005-0000-0000-000019BC0000}"/>
    <cellStyle name="Input 2 4 3 4 2 2 2" xfId="48526" xr:uid="{00000000-0005-0000-0000-00001ABC0000}"/>
    <cellStyle name="Input 2 4 3 4 2 3" xfId="48527" xr:uid="{00000000-0005-0000-0000-00001BBC0000}"/>
    <cellStyle name="Input 2 4 3 4 2 4" xfId="48528" xr:uid="{00000000-0005-0000-0000-00001CBC0000}"/>
    <cellStyle name="Input 2 4 3 4 2 5" xfId="48529" xr:uid="{00000000-0005-0000-0000-00001DBC0000}"/>
    <cellStyle name="Input 2 4 3 4 2 6" xfId="48530" xr:uid="{00000000-0005-0000-0000-00001EBC0000}"/>
    <cellStyle name="Input 2 4 3 4 3" xfId="48531" xr:uid="{00000000-0005-0000-0000-00001FBC0000}"/>
    <cellStyle name="Input 2 4 3 4 3 2" xfId="48532" xr:uid="{00000000-0005-0000-0000-000020BC0000}"/>
    <cellStyle name="Input 2 4 3 4 4" xfId="48533" xr:uid="{00000000-0005-0000-0000-000021BC0000}"/>
    <cellStyle name="Input 2 4 3 5" xfId="48534" xr:uid="{00000000-0005-0000-0000-000022BC0000}"/>
    <cellStyle name="Input 2 4 3 5 2" xfId="48535" xr:uid="{00000000-0005-0000-0000-000023BC0000}"/>
    <cellStyle name="Input 2 4 3 5 2 2" xfId="48536" xr:uid="{00000000-0005-0000-0000-000024BC0000}"/>
    <cellStyle name="Input 2 4 3 5 3" xfId="48537" xr:uid="{00000000-0005-0000-0000-000025BC0000}"/>
    <cellStyle name="Input 2 4 3 5 4" xfId="48538" xr:uid="{00000000-0005-0000-0000-000026BC0000}"/>
    <cellStyle name="Input 2 4 3 5 5" xfId="48539" xr:uid="{00000000-0005-0000-0000-000027BC0000}"/>
    <cellStyle name="Input 2 4 3 5 6" xfId="48540" xr:uid="{00000000-0005-0000-0000-000028BC0000}"/>
    <cellStyle name="Input 2 4 3 6" xfId="48541" xr:uid="{00000000-0005-0000-0000-000029BC0000}"/>
    <cellStyle name="Input 2 4 3 7" xfId="48542" xr:uid="{00000000-0005-0000-0000-00002ABC0000}"/>
    <cellStyle name="Input 2 4 4" xfId="48543" xr:uid="{00000000-0005-0000-0000-00002BBC0000}"/>
    <cellStyle name="Input 2 4 4 2" xfId="48544" xr:uid="{00000000-0005-0000-0000-00002CBC0000}"/>
    <cellStyle name="Input 2 4 4 2 2" xfId="48545" xr:uid="{00000000-0005-0000-0000-00002DBC0000}"/>
    <cellStyle name="Input 2 4 4 2 2 2" xfId="48546" xr:uid="{00000000-0005-0000-0000-00002EBC0000}"/>
    <cellStyle name="Input 2 4 4 2 2 2 2" xfId="48547" xr:uid="{00000000-0005-0000-0000-00002FBC0000}"/>
    <cellStyle name="Input 2 4 4 2 2 2 2 2" xfId="48548" xr:uid="{00000000-0005-0000-0000-000030BC0000}"/>
    <cellStyle name="Input 2 4 4 2 2 2 3" xfId="48549" xr:uid="{00000000-0005-0000-0000-000031BC0000}"/>
    <cellStyle name="Input 2 4 4 2 2 2 4" xfId="48550" xr:uid="{00000000-0005-0000-0000-000032BC0000}"/>
    <cellStyle name="Input 2 4 4 2 2 2 5" xfId="48551" xr:uid="{00000000-0005-0000-0000-000033BC0000}"/>
    <cellStyle name="Input 2 4 4 2 2 2 6" xfId="48552" xr:uid="{00000000-0005-0000-0000-000034BC0000}"/>
    <cellStyle name="Input 2 4 4 2 2 3" xfId="48553" xr:uid="{00000000-0005-0000-0000-000035BC0000}"/>
    <cellStyle name="Input 2 4 4 2 2 3 2" xfId="48554" xr:uid="{00000000-0005-0000-0000-000036BC0000}"/>
    <cellStyle name="Input 2 4 4 2 2 4" xfId="48555" xr:uid="{00000000-0005-0000-0000-000037BC0000}"/>
    <cellStyle name="Input 2 4 4 2 3" xfId="48556" xr:uid="{00000000-0005-0000-0000-000038BC0000}"/>
    <cellStyle name="Input 2 4 4 2 3 2" xfId="48557" xr:uid="{00000000-0005-0000-0000-000039BC0000}"/>
    <cellStyle name="Input 2 4 4 2 3 2 2" xfId="48558" xr:uid="{00000000-0005-0000-0000-00003ABC0000}"/>
    <cellStyle name="Input 2 4 4 2 3 3" xfId="48559" xr:uid="{00000000-0005-0000-0000-00003BBC0000}"/>
    <cellStyle name="Input 2 4 4 2 3 4" xfId="48560" xr:uid="{00000000-0005-0000-0000-00003CBC0000}"/>
    <cellStyle name="Input 2 4 4 2 3 5" xfId="48561" xr:uid="{00000000-0005-0000-0000-00003DBC0000}"/>
    <cellStyle name="Input 2 4 4 2 3 6" xfId="48562" xr:uid="{00000000-0005-0000-0000-00003EBC0000}"/>
    <cellStyle name="Input 2 4 4 2 4" xfId="48563" xr:uid="{00000000-0005-0000-0000-00003FBC0000}"/>
    <cellStyle name="Input 2 4 4 2 5" xfId="48564" xr:uid="{00000000-0005-0000-0000-000040BC0000}"/>
    <cellStyle name="Input 2 4 4 3" xfId="48565" xr:uid="{00000000-0005-0000-0000-000041BC0000}"/>
    <cellStyle name="Input 2 4 4 3 2" xfId="48566" xr:uid="{00000000-0005-0000-0000-000042BC0000}"/>
    <cellStyle name="Input 2 4 4 3 2 2" xfId="48567" xr:uid="{00000000-0005-0000-0000-000043BC0000}"/>
    <cellStyle name="Input 2 4 4 3 2 2 2" xfId="48568" xr:uid="{00000000-0005-0000-0000-000044BC0000}"/>
    <cellStyle name="Input 2 4 4 3 2 3" xfId="48569" xr:uid="{00000000-0005-0000-0000-000045BC0000}"/>
    <cellStyle name="Input 2 4 4 3 2 4" xfId="48570" xr:uid="{00000000-0005-0000-0000-000046BC0000}"/>
    <cellStyle name="Input 2 4 4 3 2 5" xfId="48571" xr:uid="{00000000-0005-0000-0000-000047BC0000}"/>
    <cellStyle name="Input 2 4 4 3 2 6" xfId="48572" xr:uid="{00000000-0005-0000-0000-000048BC0000}"/>
    <cellStyle name="Input 2 4 4 3 3" xfId="48573" xr:uid="{00000000-0005-0000-0000-000049BC0000}"/>
    <cellStyle name="Input 2 4 4 3 3 2" xfId="48574" xr:uid="{00000000-0005-0000-0000-00004ABC0000}"/>
    <cellStyle name="Input 2 4 4 3 4" xfId="48575" xr:uid="{00000000-0005-0000-0000-00004BBC0000}"/>
    <cellStyle name="Input 2 4 4 4" xfId="48576" xr:uid="{00000000-0005-0000-0000-00004CBC0000}"/>
    <cellStyle name="Input 2 4 4 4 2" xfId="48577" xr:uid="{00000000-0005-0000-0000-00004DBC0000}"/>
    <cellStyle name="Input 2 4 4 4 2 2" xfId="48578" xr:uid="{00000000-0005-0000-0000-00004EBC0000}"/>
    <cellStyle name="Input 2 4 4 4 3" xfId="48579" xr:uid="{00000000-0005-0000-0000-00004FBC0000}"/>
    <cellStyle name="Input 2 4 4 4 4" xfId="48580" xr:uid="{00000000-0005-0000-0000-000050BC0000}"/>
    <cellStyle name="Input 2 4 4 4 5" xfId="48581" xr:uid="{00000000-0005-0000-0000-000051BC0000}"/>
    <cellStyle name="Input 2 4 4 4 6" xfId="48582" xr:uid="{00000000-0005-0000-0000-000052BC0000}"/>
    <cellStyle name="Input 2 4 4 5" xfId="48583" xr:uid="{00000000-0005-0000-0000-000053BC0000}"/>
    <cellStyle name="Input 2 4 4 6" xfId="48584" xr:uid="{00000000-0005-0000-0000-000054BC0000}"/>
    <cellStyle name="Input 2 4 5" xfId="48585" xr:uid="{00000000-0005-0000-0000-000055BC0000}"/>
    <cellStyle name="Input 2 4 5 2" xfId="48586" xr:uid="{00000000-0005-0000-0000-000056BC0000}"/>
    <cellStyle name="Input 2 4 5 2 2" xfId="48587" xr:uid="{00000000-0005-0000-0000-000057BC0000}"/>
    <cellStyle name="Input 2 4 5 2 2 2" xfId="48588" xr:uid="{00000000-0005-0000-0000-000058BC0000}"/>
    <cellStyle name="Input 2 4 5 2 2 2 2" xfId="48589" xr:uid="{00000000-0005-0000-0000-000059BC0000}"/>
    <cellStyle name="Input 2 4 5 2 2 3" xfId="48590" xr:uid="{00000000-0005-0000-0000-00005ABC0000}"/>
    <cellStyle name="Input 2 4 5 2 2 4" xfId="48591" xr:uid="{00000000-0005-0000-0000-00005BBC0000}"/>
    <cellStyle name="Input 2 4 5 2 2 5" xfId="48592" xr:uid="{00000000-0005-0000-0000-00005CBC0000}"/>
    <cellStyle name="Input 2 4 5 2 2 6" xfId="48593" xr:uid="{00000000-0005-0000-0000-00005DBC0000}"/>
    <cellStyle name="Input 2 4 5 2 3" xfId="48594" xr:uid="{00000000-0005-0000-0000-00005EBC0000}"/>
    <cellStyle name="Input 2 4 5 2 3 2" xfId="48595" xr:uid="{00000000-0005-0000-0000-00005FBC0000}"/>
    <cellStyle name="Input 2 4 5 2 4" xfId="48596" xr:uid="{00000000-0005-0000-0000-000060BC0000}"/>
    <cellStyle name="Input 2 4 5 3" xfId="48597" xr:uid="{00000000-0005-0000-0000-000061BC0000}"/>
    <cellStyle name="Input 2 4 5 3 2" xfId="48598" xr:uid="{00000000-0005-0000-0000-000062BC0000}"/>
    <cellStyle name="Input 2 4 5 3 2 2" xfId="48599" xr:uid="{00000000-0005-0000-0000-000063BC0000}"/>
    <cellStyle name="Input 2 4 5 3 3" xfId="48600" xr:uid="{00000000-0005-0000-0000-000064BC0000}"/>
    <cellStyle name="Input 2 4 5 3 4" xfId="48601" xr:uid="{00000000-0005-0000-0000-000065BC0000}"/>
    <cellStyle name="Input 2 4 5 3 5" xfId="48602" xr:uid="{00000000-0005-0000-0000-000066BC0000}"/>
    <cellStyle name="Input 2 4 5 3 6" xfId="48603" xr:uid="{00000000-0005-0000-0000-000067BC0000}"/>
    <cellStyle name="Input 2 4 5 4" xfId="48604" xr:uid="{00000000-0005-0000-0000-000068BC0000}"/>
    <cellStyle name="Input 2 4 5 5" xfId="48605" xr:uid="{00000000-0005-0000-0000-000069BC0000}"/>
    <cellStyle name="Input 2 4 6" xfId="48606" xr:uid="{00000000-0005-0000-0000-00006ABC0000}"/>
    <cellStyle name="Input 2 4 6 2" xfId="48607" xr:uid="{00000000-0005-0000-0000-00006BBC0000}"/>
    <cellStyle name="Input 2 4 6 2 2" xfId="48608" xr:uid="{00000000-0005-0000-0000-00006CBC0000}"/>
    <cellStyle name="Input 2 4 6 2 2 2" xfId="48609" xr:uid="{00000000-0005-0000-0000-00006DBC0000}"/>
    <cellStyle name="Input 2 4 6 2 3" xfId="48610" xr:uid="{00000000-0005-0000-0000-00006EBC0000}"/>
    <cellStyle name="Input 2 4 6 2 4" xfId="48611" xr:uid="{00000000-0005-0000-0000-00006FBC0000}"/>
    <cellStyle name="Input 2 4 6 2 5" xfId="48612" xr:uid="{00000000-0005-0000-0000-000070BC0000}"/>
    <cellStyle name="Input 2 4 6 2 6" xfId="48613" xr:uid="{00000000-0005-0000-0000-000071BC0000}"/>
    <cellStyle name="Input 2 4 6 3" xfId="48614" xr:uid="{00000000-0005-0000-0000-000072BC0000}"/>
    <cellStyle name="Input 2 4 6 3 2" xfId="48615" xr:uid="{00000000-0005-0000-0000-000073BC0000}"/>
    <cellStyle name="Input 2 4 6 4" xfId="48616" xr:uid="{00000000-0005-0000-0000-000074BC0000}"/>
    <cellStyle name="Input 2 4 7" xfId="48617" xr:uid="{00000000-0005-0000-0000-000075BC0000}"/>
    <cellStyle name="Input 2 4 7 2" xfId="48618" xr:uid="{00000000-0005-0000-0000-000076BC0000}"/>
    <cellStyle name="Input 2 4 7 2 2" xfId="48619" xr:uid="{00000000-0005-0000-0000-000077BC0000}"/>
    <cellStyle name="Input 2 4 7 3" xfId="48620" xr:uid="{00000000-0005-0000-0000-000078BC0000}"/>
    <cellStyle name="Input 2 4 7 4" xfId="48621" xr:uid="{00000000-0005-0000-0000-000079BC0000}"/>
    <cellStyle name="Input 2 4 7 5" xfId="48622" xr:uid="{00000000-0005-0000-0000-00007ABC0000}"/>
    <cellStyle name="Input 2 4 7 6" xfId="48623" xr:uid="{00000000-0005-0000-0000-00007BBC0000}"/>
    <cellStyle name="Input 2 4 8" xfId="48624" xr:uid="{00000000-0005-0000-0000-00007CBC0000}"/>
    <cellStyle name="Input 2 4 9" xfId="48625" xr:uid="{00000000-0005-0000-0000-00007DBC0000}"/>
    <cellStyle name="Input 2 5" xfId="255" xr:uid="{00000000-0005-0000-0000-00007EBC0000}"/>
    <cellStyle name="Input 2 5 2" xfId="48626" xr:uid="{00000000-0005-0000-0000-00007FBC0000}"/>
    <cellStyle name="Input 2 5 2 2" xfId="48627" xr:uid="{00000000-0005-0000-0000-000080BC0000}"/>
    <cellStyle name="Input 2 5 2 2 2" xfId="48628" xr:uid="{00000000-0005-0000-0000-000081BC0000}"/>
    <cellStyle name="Input 2 5 2 2 2 2" xfId="48629" xr:uid="{00000000-0005-0000-0000-000082BC0000}"/>
    <cellStyle name="Input 2 5 2 2 2 2 2" xfId="48630" xr:uid="{00000000-0005-0000-0000-000083BC0000}"/>
    <cellStyle name="Input 2 5 2 2 2 2 2 2" xfId="48631" xr:uid="{00000000-0005-0000-0000-000084BC0000}"/>
    <cellStyle name="Input 2 5 2 2 2 2 2 2 2" xfId="48632" xr:uid="{00000000-0005-0000-0000-000085BC0000}"/>
    <cellStyle name="Input 2 5 2 2 2 2 2 3" xfId="48633" xr:uid="{00000000-0005-0000-0000-000086BC0000}"/>
    <cellStyle name="Input 2 5 2 2 2 2 2 4" xfId="48634" xr:uid="{00000000-0005-0000-0000-000087BC0000}"/>
    <cellStyle name="Input 2 5 2 2 2 2 2 5" xfId="48635" xr:uid="{00000000-0005-0000-0000-000088BC0000}"/>
    <cellStyle name="Input 2 5 2 2 2 2 2 6" xfId="48636" xr:uid="{00000000-0005-0000-0000-000089BC0000}"/>
    <cellStyle name="Input 2 5 2 2 2 2 3" xfId="48637" xr:uid="{00000000-0005-0000-0000-00008ABC0000}"/>
    <cellStyle name="Input 2 5 2 2 2 2 3 2" xfId="48638" xr:uid="{00000000-0005-0000-0000-00008BBC0000}"/>
    <cellStyle name="Input 2 5 2 2 2 2 4" xfId="48639" xr:uid="{00000000-0005-0000-0000-00008CBC0000}"/>
    <cellStyle name="Input 2 5 2 2 2 3" xfId="48640" xr:uid="{00000000-0005-0000-0000-00008DBC0000}"/>
    <cellStyle name="Input 2 5 2 2 2 3 2" xfId="48641" xr:uid="{00000000-0005-0000-0000-00008EBC0000}"/>
    <cellStyle name="Input 2 5 2 2 2 3 2 2" xfId="48642" xr:uid="{00000000-0005-0000-0000-00008FBC0000}"/>
    <cellStyle name="Input 2 5 2 2 2 3 3" xfId="48643" xr:uid="{00000000-0005-0000-0000-000090BC0000}"/>
    <cellStyle name="Input 2 5 2 2 2 3 4" xfId="48644" xr:uid="{00000000-0005-0000-0000-000091BC0000}"/>
    <cellStyle name="Input 2 5 2 2 2 3 5" xfId="48645" xr:uid="{00000000-0005-0000-0000-000092BC0000}"/>
    <cellStyle name="Input 2 5 2 2 2 3 6" xfId="48646" xr:uid="{00000000-0005-0000-0000-000093BC0000}"/>
    <cellStyle name="Input 2 5 2 2 2 4" xfId="48647" xr:uid="{00000000-0005-0000-0000-000094BC0000}"/>
    <cellStyle name="Input 2 5 2 2 2 5" xfId="48648" xr:uid="{00000000-0005-0000-0000-000095BC0000}"/>
    <cellStyle name="Input 2 5 2 2 3" xfId="48649" xr:uid="{00000000-0005-0000-0000-000096BC0000}"/>
    <cellStyle name="Input 2 5 2 2 3 2" xfId="48650" xr:uid="{00000000-0005-0000-0000-000097BC0000}"/>
    <cellStyle name="Input 2 5 2 2 3 2 2" xfId="48651" xr:uid="{00000000-0005-0000-0000-000098BC0000}"/>
    <cellStyle name="Input 2 5 2 2 3 2 2 2" xfId="48652" xr:uid="{00000000-0005-0000-0000-000099BC0000}"/>
    <cellStyle name="Input 2 5 2 2 3 2 3" xfId="48653" xr:uid="{00000000-0005-0000-0000-00009ABC0000}"/>
    <cellStyle name="Input 2 5 2 2 3 2 4" xfId="48654" xr:uid="{00000000-0005-0000-0000-00009BBC0000}"/>
    <cellStyle name="Input 2 5 2 2 3 2 5" xfId="48655" xr:uid="{00000000-0005-0000-0000-00009CBC0000}"/>
    <cellStyle name="Input 2 5 2 2 3 2 6" xfId="48656" xr:uid="{00000000-0005-0000-0000-00009DBC0000}"/>
    <cellStyle name="Input 2 5 2 2 3 3" xfId="48657" xr:uid="{00000000-0005-0000-0000-00009EBC0000}"/>
    <cellStyle name="Input 2 5 2 2 3 3 2" xfId="48658" xr:uid="{00000000-0005-0000-0000-00009FBC0000}"/>
    <cellStyle name="Input 2 5 2 2 3 4" xfId="48659" xr:uid="{00000000-0005-0000-0000-0000A0BC0000}"/>
    <cellStyle name="Input 2 5 2 2 4" xfId="48660" xr:uid="{00000000-0005-0000-0000-0000A1BC0000}"/>
    <cellStyle name="Input 2 5 2 2 4 2" xfId="48661" xr:uid="{00000000-0005-0000-0000-0000A2BC0000}"/>
    <cellStyle name="Input 2 5 2 2 4 2 2" xfId="48662" xr:uid="{00000000-0005-0000-0000-0000A3BC0000}"/>
    <cellStyle name="Input 2 5 2 2 4 3" xfId="48663" xr:uid="{00000000-0005-0000-0000-0000A4BC0000}"/>
    <cellStyle name="Input 2 5 2 2 4 4" xfId="48664" xr:uid="{00000000-0005-0000-0000-0000A5BC0000}"/>
    <cellStyle name="Input 2 5 2 2 4 5" xfId="48665" xr:uid="{00000000-0005-0000-0000-0000A6BC0000}"/>
    <cellStyle name="Input 2 5 2 2 4 6" xfId="48666" xr:uid="{00000000-0005-0000-0000-0000A7BC0000}"/>
    <cellStyle name="Input 2 5 2 2 5" xfId="48667" xr:uid="{00000000-0005-0000-0000-0000A8BC0000}"/>
    <cellStyle name="Input 2 5 2 2 6" xfId="48668" xr:uid="{00000000-0005-0000-0000-0000A9BC0000}"/>
    <cellStyle name="Input 2 5 2 3" xfId="48669" xr:uid="{00000000-0005-0000-0000-0000AABC0000}"/>
    <cellStyle name="Input 2 5 2 3 2" xfId="48670" xr:uid="{00000000-0005-0000-0000-0000ABBC0000}"/>
    <cellStyle name="Input 2 5 2 3 2 2" xfId="48671" xr:uid="{00000000-0005-0000-0000-0000ACBC0000}"/>
    <cellStyle name="Input 2 5 2 3 2 2 2" xfId="48672" xr:uid="{00000000-0005-0000-0000-0000ADBC0000}"/>
    <cellStyle name="Input 2 5 2 3 2 2 2 2" xfId="48673" xr:uid="{00000000-0005-0000-0000-0000AEBC0000}"/>
    <cellStyle name="Input 2 5 2 3 2 2 3" xfId="48674" xr:uid="{00000000-0005-0000-0000-0000AFBC0000}"/>
    <cellStyle name="Input 2 5 2 3 2 2 4" xfId="48675" xr:uid="{00000000-0005-0000-0000-0000B0BC0000}"/>
    <cellStyle name="Input 2 5 2 3 2 2 5" xfId="48676" xr:uid="{00000000-0005-0000-0000-0000B1BC0000}"/>
    <cellStyle name="Input 2 5 2 3 2 2 6" xfId="48677" xr:uid="{00000000-0005-0000-0000-0000B2BC0000}"/>
    <cellStyle name="Input 2 5 2 3 2 3" xfId="48678" xr:uid="{00000000-0005-0000-0000-0000B3BC0000}"/>
    <cellStyle name="Input 2 5 2 3 2 3 2" xfId="48679" xr:uid="{00000000-0005-0000-0000-0000B4BC0000}"/>
    <cellStyle name="Input 2 5 2 3 2 4" xfId="48680" xr:uid="{00000000-0005-0000-0000-0000B5BC0000}"/>
    <cellStyle name="Input 2 5 2 3 3" xfId="48681" xr:uid="{00000000-0005-0000-0000-0000B6BC0000}"/>
    <cellStyle name="Input 2 5 2 3 3 2" xfId="48682" xr:uid="{00000000-0005-0000-0000-0000B7BC0000}"/>
    <cellStyle name="Input 2 5 2 3 3 2 2" xfId="48683" xr:uid="{00000000-0005-0000-0000-0000B8BC0000}"/>
    <cellStyle name="Input 2 5 2 3 3 3" xfId="48684" xr:uid="{00000000-0005-0000-0000-0000B9BC0000}"/>
    <cellStyle name="Input 2 5 2 3 3 4" xfId="48685" xr:uid="{00000000-0005-0000-0000-0000BABC0000}"/>
    <cellStyle name="Input 2 5 2 3 3 5" xfId="48686" xr:uid="{00000000-0005-0000-0000-0000BBBC0000}"/>
    <cellStyle name="Input 2 5 2 3 3 6" xfId="48687" xr:uid="{00000000-0005-0000-0000-0000BCBC0000}"/>
    <cellStyle name="Input 2 5 2 3 4" xfId="48688" xr:uid="{00000000-0005-0000-0000-0000BDBC0000}"/>
    <cellStyle name="Input 2 5 2 3 5" xfId="48689" xr:uid="{00000000-0005-0000-0000-0000BEBC0000}"/>
    <cellStyle name="Input 2 5 2 4" xfId="48690" xr:uid="{00000000-0005-0000-0000-0000BFBC0000}"/>
    <cellStyle name="Input 2 5 2 4 2" xfId="48691" xr:uid="{00000000-0005-0000-0000-0000C0BC0000}"/>
    <cellStyle name="Input 2 5 2 4 2 2" xfId="48692" xr:uid="{00000000-0005-0000-0000-0000C1BC0000}"/>
    <cellStyle name="Input 2 5 2 4 2 2 2" xfId="48693" xr:uid="{00000000-0005-0000-0000-0000C2BC0000}"/>
    <cellStyle name="Input 2 5 2 4 2 3" xfId="48694" xr:uid="{00000000-0005-0000-0000-0000C3BC0000}"/>
    <cellStyle name="Input 2 5 2 4 2 4" xfId="48695" xr:uid="{00000000-0005-0000-0000-0000C4BC0000}"/>
    <cellStyle name="Input 2 5 2 4 2 5" xfId="48696" xr:uid="{00000000-0005-0000-0000-0000C5BC0000}"/>
    <cellStyle name="Input 2 5 2 4 2 6" xfId="48697" xr:uid="{00000000-0005-0000-0000-0000C6BC0000}"/>
    <cellStyle name="Input 2 5 2 4 3" xfId="48698" xr:uid="{00000000-0005-0000-0000-0000C7BC0000}"/>
    <cellStyle name="Input 2 5 2 4 3 2" xfId="48699" xr:uid="{00000000-0005-0000-0000-0000C8BC0000}"/>
    <cellStyle name="Input 2 5 2 4 4" xfId="48700" xr:uid="{00000000-0005-0000-0000-0000C9BC0000}"/>
    <cellStyle name="Input 2 5 2 5" xfId="48701" xr:uid="{00000000-0005-0000-0000-0000CABC0000}"/>
    <cellStyle name="Input 2 5 2 5 2" xfId="48702" xr:uid="{00000000-0005-0000-0000-0000CBBC0000}"/>
    <cellStyle name="Input 2 5 2 5 2 2" xfId="48703" xr:uid="{00000000-0005-0000-0000-0000CCBC0000}"/>
    <cellStyle name="Input 2 5 2 5 3" xfId="48704" xr:uid="{00000000-0005-0000-0000-0000CDBC0000}"/>
    <cellStyle name="Input 2 5 2 5 4" xfId="48705" xr:uid="{00000000-0005-0000-0000-0000CEBC0000}"/>
    <cellStyle name="Input 2 5 2 5 5" xfId="48706" xr:uid="{00000000-0005-0000-0000-0000CFBC0000}"/>
    <cellStyle name="Input 2 5 2 5 6" xfId="48707" xr:uid="{00000000-0005-0000-0000-0000D0BC0000}"/>
    <cellStyle name="Input 2 5 2 6" xfId="48708" xr:uid="{00000000-0005-0000-0000-0000D1BC0000}"/>
    <cellStyle name="Input 2 5 2 7" xfId="48709" xr:uid="{00000000-0005-0000-0000-0000D2BC0000}"/>
    <cellStyle name="Input 2 5 3" xfId="48710" xr:uid="{00000000-0005-0000-0000-0000D3BC0000}"/>
    <cellStyle name="Input 2 5 3 2" xfId="48711" xr:uid="{00000000-0005-0000-0000-0000D4BC0000}"/>
    <cellStyle name="Input 2 5 3 2 2" xfId="48712" xr:uid="{00000000-0005-0000-0000-0000D5BC0000}"/>
    <cellStyle name="Input 2 5 3 2 2 2" xfId="48713" xr:uid="{00000000-0005-0000-0000-0000D6BC0000}"/>
    <cellStyle name="Input 2 5 3 2 2 2 2" xfId="48714" xr:uid="{00000000-0005-0000-0000-0000D7BC0000}"/>
    <cellStyle name="Input 2 5 3 2 2 2 2 2" xfId="48715" xr:uid="{00000000-0005-0000-0000-0000D8BC0000}"/>
    <cellStyle name="Input 2 5 3 2 2 2 3" xfId="48716" xr:uid="{00000000-0005-0000-0000-0000D9BC0000}"/>
    <cellStyle name="Input 2 5 3 2 2 2 4" xfId="48717" xr:uid="{00000000-0005-0000-0000-0000DABC0000}"/>
    <cellStyle name="Input 2 5 3 2 2 2 5" xfId="48718" xr:uid="{00000000-0005-0000-0000-0000DBBC0000}"/>
    <cellStyle name="Input 2 5 3 2 2 2 6" xfId="48719" xr:uid="{00000000-0005-0000-0000-0000DCBC0000}"/>
    <cellStyle name="Input 2 5 3 2 2 3" xfId="48720" xr:uid="{00000000-0005-0000-0000-0000DDBC0000}"/>
    <cellStyle name="Input 2 5 3 2 2 3 2" xfId="48721" xr:uid="{00000000-0005-0000-0000-0000DEBC0000}"/>
    <cellStyle name="Input 2 5 3 2 2 4" xfId="48722" xr:uid="{00000000-0005-0000-0000-0000DFBC0000}"/>
    <cellStyle name="Input 2 5 3 2 3" xfId="48723" xr:uid="{00000000-0005-0000-0000-0000E0BC0000}"/>
    <cellStyle name="Input 2 5 3 2 3 2" xfId="48724" xr:uid="{00000000-0005-0000-0000-0000E1BC0000}"/>
    <cellStyle name="Input 2 5 3 2 3 2 2" xfId="48725" xr:uid="{00000000-0005-0000-0000-0000E2BC0000}"/>
    <cellStyle name="Input 2 5 3 2 3 3" xfId="48726" xr:uid="{00000000-0005-0000-0000-0000E3BC0000}"/>
    <cellStyle name="Input 2 5 3 2 3 4" xfId="48727" xr:uid="{00000000-0005-0000-0000-0000E4BC0000}"/>
    <cellStyle name="Input 2 5 3 2 3 5" xfId="48728" xr:uid="{00000000-0005-0000-0000-0000E5BC0000}"/>
    <cellStyle name="Input 2 5 3 2 3 6" xfId="48729" xr:uid="{00000000-0005-0000-0000-0000E6BC0000}"/>
    <cellStyle name="Input 2 5 3 2 4" xfId="48730" xr:uid="{00000000-0005-0000-0000-0000E7BC0000}"/>
    <cellStyle name="Input 2 5 3 2 5" xfId="48731" xr:uid="{00000000-0005-0000-0000-0000E8BC0000}"/>
    <cellStyle name="Input 2 5 3 3" xfId="48732" xr:uid="{00000000-0005-0000-0000-0000E9BC0000}"/>
    <cellStyle name="Input 2 5 3 3 2" xfId="48733" xr:uid="{00000000-0005-0000-0000-0000EABC0000}"/>
    <cellStyle name="Input 2 5 3 3 2 2" xfId="48734" xr:uid="{00000000-0005-0000-0000-0000EBBC0000}"/>
    <cellStyle name="Input 2 5 3 3 2 2 2" xfId="48735" xr:uid="{00000000-0005-0000-0000-0000ECBC0000}"/>
    <cellStyle name="Input 2 5 3 3 2 3" xfId="48736" xr:uid="{00000000-0005-0000-0000-0000EDBC0000}"/>
    <cellStyle name="Input 2 5 3 3 2 4" xfId="48737" xr:uid="{00000000-0005-0000-0000-0000EEBC0000}"/>
    <cellStyle name="Input 2 5 3 3 2 5" xfId="48738" xr:uid="{00000000-0005-0000-0000-0000EFBC0000}"/>
    <cellStyle name="Input 2 5 3 3 2 6" xfId="48739" xr:uid="{00000000-0005-0000-0000-0000F0BC0000}"/>
    <cellStyle name="Input 2 5 3 3 3" xfId="48740" xr:uid="{00000000-0005-0000-0000-0000F1BC0000}"/>
    <cellStyle name="Input 2 5 3 3 3 2" xfId="48741" xr:uid="{00000000-0005-0000-0000-0000F2BC0000}"/>
    <cellStyle name="Input 2 5 3 3 4" xfId="48742" xr:uid="{00000000-0005-0000-0000-0000F3BC0000}"/>
    <cellStyle name="Input 2 5 3 4" xfId="48743" xr:uid="{00000000-0005-0000-0000-0000F4BC0000}"/>
    <cellStyle name="Input 2 5 3 4 2" xfId="48744" xr:uid="{00000000-0005-0000-0000-0000F5BC0000}"/>
    <cellStyle name="Input 2 5 3 4 2 2" xfId="48745" xr:uid="{00000000-0005-0000-0000-0000F6BC0000}"/>
    <cellStyle name="Input 2 5 3 4 3" xfId="48746" xr:uid="{00000000-0005-0000-0000-0000F7BC0000}"/>
    <cellStyle name="Input 2 5 3 4 4" xfId="48747" xr:uid="{00000000-0005-0000-0000-0000F8BC0000}"/>
    <cellStyle name="Input 2 5 3 4 5" xfId="48748" xr:uid="{00000000-0005-0000-0000-0000F9BC0000}"/>
    <cellStyle name="Input 2 5 3 4 6" xfId="48749" xr:uid="{00000000-0005-0000-0000-0000FABC0000}"/>
    <cellStyle name="Input 2 5 3 5" xfId="48750" xr:uid="{00000000-0005-0000-0000-0000FBBC0000}"/>
    <cellStyle name="Input 2 5 3 6" xfId="48751" xr:uid="{00000000-0005-0000-0000-0000FCBC0000}"/>
    <cellStyle name="Input 2 5 4" xfId="48752" xr:uid="{00000000-0005-0000-0000-0000FDBC0000}"/>
    <cellStyle name="Input 2 5 4 2" xfId="48753" xr:uid="{00000000-0005-0000-0000-0000FEBC0000}"/>
    <cellStyle name="Input 2 5 4 2 2" xfId="48754" xr:uid="{00000000-0005-0000-0000-0000FFBC0000}"/>
    <cellStyle name="Input 2 5 4 2 2 2" xfId="48755" xr:uid="{00000000-0005-0000-0000-000000BD0000}"/>
    <cellStyle name="Input 2 5 4 2 2 2 2" xfId="48756" xr:uid="{00000000-0005-0000-0000-000001BD0000}"/>
    <cellStyle name="Input 2 5 4 2 2 3" xfId="48757" xr:uid="{00000000-0005-0000-0000-000002BD0000}"/>
    <cellStyle name="Input 2 5 4 2 2 4" xfId="48758" xr:uid="{00000000-0005-0000-0000-000003BD0000}"/>
    <cellStyle name="Input 2 5 4 2 2 5" xfId="48759" xr:uid="{00000000-0005-0000-0000-000004BD0000}"/>
    <cellStyle name="Input 2 5 4 2 2 6" xfId="48760" xr:uid="{00000000-0005-0000-0000-000005BD0000}"/>
    <cellStyle name="Input 2 5 4 2 3" xfId="48761" xr:uid="{00000000-0005-0000-0000-000006BD0000}"/>
    <cellStyle name="Input 2 5 4 2 3 2" xfId="48762" xr:uid="{00000000-0005-0000-0000-000007BD0000}"/>
    <cellStyle name="Input 2 5 4 2 4" xfId="48763" xr:uid="{00000000-0005-0000-0000-000008BD0000}"/>
    <cellStyle name="Input 2 5 4 3" xfId="48764" xr:uid="{00000000-0005-0000-0000-000009BD0000}"/>
    <cellStyle name="Input 2 5 4 3 2" xfId="48765" xr:uid="{00000000-0005-0000-0000-00000ABD0000}"/>
    <cellStyle name="Input 2 5 4 3 2 2" xfId="48766" xr:uid="{00000000-0005-0000-0000-00000BBD0000}"/>
    <cellStyle name="Input 2 5 4 3 3" xfId="48767" xr:uid="{00000000-0005-0000-0000-00000CBD0000}"/>
    <cellStyle name="Input 2 5 4 3 4" xfId="48768" xr:uid="{00000000-0005-0000-0000-00000DBD0000}"/>
    <cellStyle name="Input 2 5 4 3 5" xfId="48769" xr:uid="{00000000-0005-0000-0000-00000EBD0000}"/>
    <cellStyle name="Input 2 5 4 3 6" xfId="48770" xr:uid="{00000000-0005-0000-0000-00000FBD0000}"/>
    <cellStyle name="Input 2 5 4 4" xfId="48771" xr:uid="{00000000-0005-0000-0000-000010BD0000}"/>
    <cellStyle name="Input 2 5 4 5" xfId="48772" xr:uid="{00000000-0005-0000-0000-000011BD0000}"/>
    <cellStyle name="Input 2 5 5" xfId="48773" xr:uid="{00000000-0005-0000-0000-000012BD0000}"/>
    <cellStyle name="Input 2 5 5 2" xfId="48774" xr:uid="{00000000-0005-0000-0000-000013BD0000}"/>
    <cellStyle name="Input 2 5 5 2 2" xfId="48775" xr:uid="{00000000-0005-0000-0000-000014BD0000}"/>
    <cellStyle name="Input 2 5 5 2 2 2" xfId="48776" xr:uid="{00000000-0005-0000-0000-000015BD0000}"/>
    <cellStyle name="Input 2 5 5 2 3" xfId="48777" xr:uid="{00000000-0005-0000-0000-000016BD0000}"/>
    <cellStyle name="Input 2 5 5 2 4" xfId="48778" xr:uid="{00000000-0005-0000-0000-000017BD0000}"/>
    <cellStyle name="Input 2 5 5 2 5" xfId="48779" xr:uid="{00000000-0005-0000-0000-000018BD0000}"/>
    <cellStyle name="Input 2 5 5 2 6" xfId="48780" xr:uid="{00000000-0005-0000-0000-000019BD0000}"/>
    <cellStyle name="Input 2 5 5 3" xfId="48781" xr:uid="{00000000-0005-0000-0000-00001ABD0000}"/>
    <cellStyle name="Input 2 5 5 3 2" xfId="48782" xr:uid="{00000000-0005-0000-0000-00001BBD0000}"/>
    <cellStyle name="Input 2 5 5 4" xfId="48783" xr:uid="{00000000-0005-0000-0000-00001CBD0000}"/>
    <cellStyle name="Input 2 5 6" xfId="48784" xr:uid="{00000000-0005-0000-0000-00001DBD0000}"/>
    <cellStyle name="Input 2 5 6 2" xfId="48785" xr:uid="{00000000-0005-0000-0000-00001EBD0000}"/>
    <cellStyle name="Input 2 5 6 2 2" xfId="48786" xr:uid="{00000000-0005-0000-0000-00001FBD0000}"/>
    <cellStyle name="Input 2 5 6 3" xfId="48787" xr:uid="{00000000-0005-0000-0000-000020BD0000}"/>
    <cellStyle name="Input 2 5 6 4" xfId="48788" xr:uid="{00000000-0005-0000-0000-000021BD0000}"/>
    <cellStyle name="Input 2 5 6 5" xfId="48789" xr:uid="{00000000-0005-0000-0000-000022BD0000}"/>
    <cellStyle name="Input 2 5 6 6" xfId="48790" xr:uid="{00000000-0005-0000-0000-000023BD0000}"/>
    <cellStyle name="Input 2 5 7" xfId="48791" xr:uid="{00000000-0005-0000-0000-000024BD0000}"/>
    <cellStyle name="Input 2 5 8" xfId="48792" xr:uid="{00000000-0005-0000-0000-000025BD0000}"/>
    <cellStyle name="Input 2 6" xfId="256" xr:uid="{00000000-0005-0000-0000-000026BD0000}"/>
    <cellStyle name="Input 2 6 2" xfId="48793" xr:uid="{00000000-0005-0000-0000-000027BD0000}"/>
    <cellStyle name="Input 2 6 2 2" xfId="48794" xr:uid="{00000000-0005-0000-0000-000028BD0000}"/>
    <cellStyle name="Input 2 6 2 2 2" xfId="48795" xr:uid="{00000000-0005-0000-0000-000029BD0000}"/>
    <cellStyle name="Input 2 6 2 2 2 2" xfId="48796" xr:uid="{00000000-0005-0000-0000-00002ABD0000}"/>
    <cellStyle name="Input 2 6 2 2 2 2 2" xfId="48797" xr:uid="{00000000-0005-0000-0000-00002BBD0000}"/>
    <cellStyle name="Input 2 6 2 2 2 2 2 2" xfId="48798" xr:uid="{00000000-0005-0000-0000-00002CBD0000}"/>
    <cellStyle name="Input 2 6 2 2 2 2 3" xfId="48799" xr:uid="{00000000-0005-0000-0000-00002DBD0000}"/>
    <cellStyle name="Input 2 6 2 2 2 2 4" xfId="48800" xr:uid="{00000000-0005-0000-0000-00002EBD0000}"/>
    <cellStyle name="Input 2 6 2 2 2 2 5" xfId="48801" xr:uid="{00000000-0005-0000-0000-00002FBD0000}"/>
    <cellStyle name="Input 2 6 2 2 2 2 6" xfId="48802" xr:uid="{00000000-0005-0000-0000-000030BD0000}"/>
    <cellStyle name="Input 2 6 2 2 2 3" xfId="48803" xr:uid="{00000000-0005-0000-0000-000031BD0000}"/>
    <cellStyle name="Input 2 6 2 2 2 3 2" xfId="48804" xr:uid="{00000000-0005-0000-0000-000032BD0000}"/>
    <cellStyle name="Input 2 6 2 2 2 4" xfId="48805" xr:uid="{00000000-0005-0000-0000-000033BD0000}"/>
    <cellStyle name="Input 2 6 2 2 3" xfId="48806" xr:uid="{00000000-0005-0000-0000-000034BD0000}"/>
    <cellStyle name="Input 2 6 2 2 3 2" xfId="48807" xr:uid="{00000000-0005-0000-0000-000035BD0000}"/>
    <cellStyle name="Input 2 6 2 2 3 2 2" xfId="48808" xr:uid="{00000000-0005-0000-0000-000036BD0000}"/>
    <cellStyle name="Input 2 6 2 2 3 3" xfId="48809" xr:uid="{00000000-0005-0000-0000-000037BD0000}"/>
    <cellStyle name="Input 2 6 2 2 3 4" xfId="48810" xr:uid="{00000000-0005-0000-0000-000038BD0000}"/>
    <cellStyle name="Input 2 6 2 2 3 5" xfId="48811" xr:uid="{00000000-0005-0000-0000-000039BD0000}"/>
    <cellStyle name="Input 2 6 2 2 3 6" xfId="48812" xr:uid="{00000000-0005-0000-0000-00003ABD0000}"/>
    <cellStyle name="Input 2 6 2 2 4" xfId="48813" xr:uid="{00000000-0005-0000-0000-00003BBD0000}"/>
    <cellStyle name="Input 2 6 2 2 5" xfId="48814" xr:uid="{00000000-0005-0000-0000-00003CBD0000}"/>
    <cellStyle name="Input 2 6 2 3" xfId="48815" xr:uid="{00000000-0005-0000-0000-00003DBD0000}"/>
    <cellStyle name="Input 2 6 2 3 2" xfId="48816" xr:uid="{00000000-0005-0000-0000-00003EBD0000}"/>
    <cellStyle name="Input 2 6 2 3 2 2" xfId="48817" xr:uid="{00000000-0005-0000-0000-00003FBD0000}"/>
    <cellStyle name="Input 2 6 2 3 2 2 2" xfId="48818" xr:uid="{00000000-0005-0000-0000-000040BD0000}"/>
    <cellStyle name="Input 2 6 2 3 2 3" xfId="48819" xr:uid="{00000000-0005-0000-0000-000041BD0000}"/>
    <cellStyle name="Input 2 6 2 3 2 4" xfId="48820" xr:uid="{00000000-0005-0000-0000-000042BD0000}"/>
    <cellStyle name="Input 2 6 2 3 2 5" xfId="48821" xr:uid="{00000000-0005-0000-0000-000043BD0000}"/>
    <cellStyle name="Input 2 6 2 3 2 6" xfId="48822" xr:uid="{00000000-0005-0000-0000-000044BD0000}"/>
    <cellStyle name="Input 2 6 2 3 3" xfId="48823" xr:uid="{00000000-0005-0000-0000-000045BD0000}"/>
    <cellStyle name="Input 2 6 2 3 3 2" xfId="48824" xr:uid="{00000000-0005-0000-0000-000046BD0000}"/>
    <cellStyle name="Input 2 6 2 3 4" xfId="48825" xr:uid="{00000000-0005-0000-0000-000047BD0000}"/>
    <cellStyle name="Input 2 6 2 4" xfId="48826" xr:uid="{00000000-0005-0000-0000-000048BD0000}"/>
    <cellStyle name="Input 2 6 2 4 2" xfId="48827" xr:uid="{00000000-0005-0000-0000-000049BD0000}"/>
    <cellStyle name="Input 2 6 2 4 2 2" xfId="48828" xr:uid="{00000000-0005-0000-0000-00004ABD0000}"/>
    <cellStyle name="Input 2 6 2 4 3" xfId="48829" xr:uid="{00000000-0005-0000-0000-00004BBD0000}"/>
    <cellStyle name="Input 2 6 2 4 4" xfId="48830" xr:uid="{00000000-0005-0000-0000-00004CBD0000}"/>
    <cellStyle name="Input 2 6 2 4 5" xfId="48831" xr:uid="{00000000-0005-0000-0000-00004DBD0000}"/>
    <cellStyle name="Input 2 6 2 4 6" xfId="48832" xr:uid="{00000000-0005-0000-0000-00004EBD0000}"/>
    <cellStyle name="Input 2 6 2 5" xfId="48833" xr:uid="{00000000-0005-0000-0000-00004FBD0000}"/>
    <cellStyle name="Input 2 6 2 6" xfId="48834" xr:uid="{00000000-0005-0000-0000-000050BD0000}"/>
    <cellStyle name="Input 2 6 3" xfId="48835" xr:uid="{00000000-0005-0000-0000-000051BD0000}"/>
    <cellStyle name="Input 2 6 3 2" xfId="48836" xr:uid="{00000000-0005-0000-0000-000052BD0000}"/>
    <cellStyle name="Input 2 6 3 2 2" xfId="48837" xr:uid="{00000000-0005-0000-0000-000053BD0000}"/>
    <cellStyle name="Input 2 6 3 2 2 2" xfId="48838" xr:uid="{00000000-0005-0000-0000-000054BD0000}"/>
    <cellStyle name="Input 2 6 3 2 2 2 2" xfId="48839" xr:uid="{00000000-0005-0000-0000-000055BD0000}"/>
    <cellStyle name="Input 2 6 3 2 2 3" xfId="48840" xr:uid="{00000000-0005-0000-0000-000056BD0000}"/>
    <cellStyle name="Input 2 6 3 2 2 4" xfId="48841" xr:uid="{00000000-0005-0000-0000-000057BD0000}"/>
    <cellStyle name="Input 2 6 3 2 2 5" xfId="48842" xr:uid="{00000000-0005-0000-0000-000058BD0000}"/>
    <cellStyle name="Input 2 6 3 2 2 6" xfId="48843" xr:uid="{00000000-0005-0000-0000-000059BD0000}"/>
    <cellStyle name="Input 2 6 3 2 3" xfId="48844" xr:uid="{00000000-0005-0000-0000-00005ABD0000}"/>
    <cellStyle name="Input 2 6 3 2 3 2" xfId="48845" xr:uid="{00000000-0005-0000-0000-00005BBD0000}"/>
    <cellStyle name="Input 2 6 3 2 4" xfId="48846" xr:uid="{00000000-0005-0000-0000-00005CBD0000}"/>
    <cellStyle name="Input 2 6 3 3" xfId="48847" xr:uid="{00000000-0005-0000-0000-00005DBD0000}"/>
    <cellStyle name="Input 2 6 3 3 2" xfId="48848" xr:uid="{00000000-0005-0000-0000-00005EBD0000}"/>
    <cellStyle name="Input 2 6 3 3 2 2" xfId="48849" xr:uid="{00000000-0005-0000-0000-00005FBD0000}"/>
    <cellStyle name="Input 2 6 3 3 3" xfId="48850" xr:uid="{00000000-0005-0000-0000-000060BD0000}"/>
    <cellStyle name="Input 2 6 3 3 4" xfId="48851" xr:uid="{00000000-0005-0000-0000-000061BD0000}"/>
    <cellStyle name="Input 2 6 3 3 5" xfId="48852" xr:uid="{00000000-0005-0000-0000-000062BD0000}"/>
    <cellStyle name="Input 2 6 3 3 6" xfId="48853" xr:uid="{00000000-0005-0000-0000-000063BD0000}"/>
    <cellStyle name="Input 2 6 3 4" xfId="48854" xr:uid="{00000000-0005-0000-0000-000064BD0000}"/>
    <cellStyle name="Input 2 6 3 5" xfId="48855" xr:uid="{00000000-0005-0000-0000-000065BD0000}"/>
    <cellStyle name="Input 2 6 4" xfId="48856" xr:uid="{00000000-0005-0000-0000-000066BD0000}"/>
    <cellStyle name="Input 2 6 4 2" xfId="48857" xr:uid="{00000000-0005-0000-0000-000067BD0000}"/>
    <cellStyle name="Input 2 6 4 2 2" xfId="48858" xr:uid="{00000000-0005-0000-0000-000068BD0000}"/>
    <cellStyle name="Input 2 6 4 2 2 2" xfId="48859" xr:uid="{00000000-0005-0000-0000-000069BD0000}"/>
    <cellStyle name="Input 2 6 4 2 3" xfId="48860" xr:uid="{00000000-0005-0000-0000-00006ABD0000}"/>
    <cellStyle name="Input 2 6 4 2 4" xfId="48861" xr:uid="{00000000-0005-0000-0000-00006BBD0000}"/>
    <cellStyle name="Input 2 6 4 2 5" xfId="48862" xr:uid="{00000000-0005-0000-0000-00006CBD0000}"/>
    <cellStyle name="Input 2 6 4 2 6" xfId="48863" xr:uid="{00000000-0005-0000-0000-00006DBD0000}"/>
    <cellStyle name="Input 2 6 4 3" xfId="48864" xr:uid="{00000000-0005-0000-0000-00006EBD0000}"/>
    <cellStyle name="Input 2 6 4 3 2" xfId="48865" xr:uid="{00000000-0005-0000-0000-00006FBD0000}"/>
    <cellStyle name="Input 2 6 4 4" xfId="48866" xr:uid="{00000000-0005-0000-0000-000070BD0000}"/>
    <cellStyle name="Input 2 6 5" xfId="48867" xr:uid="{00000000-0005-0000-0000-000071BD0000}"/>
    <cellStyle name="Input 2 6 5 2" xfId="48868" xr:uid="{00000000-0005-0000-0000-000072BD0000}"/>
    <cellStyle name="Input 2 6 5 2 2" xfId="48869" xr:uid="{00000000-0005-0000-0000-000073BD0000}"/>
    <cellStyle name="Input 2 6 5 3" xfId="48870" xr:uid="{00000000-0005-0000-0000-000074BD0000}"/>
    <cellStyle name="Input 2 6 5 4" xfId="48871" xr:uid="{00000000-0005-0000-0000-000075BD0000}"/>
    <cellStyle name="Input 2 6 5 5" xfId="48872" xr:uid="{00000000-0005-0000-0000-000076BD0000}"/>
    <cellStyle name="Input 2 6 5 6" xfId="48873" xr:uid="{00000000-0005-0000-0000-000077BD0000}"/>
    <cellStyle name="Input 2 6 6" xfId="48874" xr:uid="{00000000-0005-0000-0000-000078BD0000}"/>
    <cellStyle name="Input 2 6 7" xfId="48875" xr:uid="{00000000-0005-0000-0000-000079BD0000}"/>
    <cellStyle name="Input 2 7" xfId="257" xr:uid="{00000000-0005-0000-0000-00007ABD0000}"/>
    <cellStyle name="Input 2 7 2" xfId="48876" xr:uid="{00000000-0005-0000-0000-00007BBD0000}"/>
    <cellStyle name="Input 2 7 2 2" xfId="48877" xr:uid="{00000000-0005-0000-0000-00007CBD0000}"/>
    <cellStyle name="Input 2 7 2 2 2" xfId="48878" xr:uid="{00000000-0005-0000-0000-00007DBD0000}"/>
    <cellStyle name="Input 2 7 2 2 2 2" xfId="48879" xr:uid="{00000000-0005-0000-0000-00007EBD0000}"/>
    <cellStyle name="Input 2 7 2 2 2 2 2" xfId="48880" xr:uid="{00000000-0005-0000-0000-00007FBD0000}"/>
    <cellStyle name="Input 2 7 2 2 2 3" xfId="48881" xr:uid="{00000000-0005-0000-0000-000080BD0000}"/>
    <cellStyle name="Input 2 7 2 2 2 4" xfId="48882" xr:uid="{00000000-0005-0000-0000-000081BD0000}"/>
    <cellStyle name="Input 2 7 2 2 2 5" xfId="48883" xr:uid="{00000000-0005-0000-0000-000082BD0000}"/>
    <cellStyle name="Input 2 7 2 2 2 6" xfId="48884" xr:uid="{00000000-0005-0000-0000-000083BD0000}"/>
    <cellStyle name="Input 2 7 2 2 3" xfId="48885" xr:uid="{00000000-0005-0000-0000-000084BD0000}"/>
    <cellStyle name="Input 2 7 2 2 3 2" xfId="48886" xr:uid="{00000000-0005-0000-0000-000085BD0000}"/>
    <cellStyle name="Input 2 7 2 2 4" xfId="48887" xr:uid="{00000000-0005-0000-0000-000086BD0000}"/>
    <cellStyle name="Input 2 7 2 3" xfId="48888" xr:uid="{00000000-0005-0000-0000-000087BD0000}"/>
    <cellStyle name="Input 2 7 2 3 2" xfId="48889" xr:uid="{00000000-0005-0000-0000-000088BD0000}"/>
    <cellStyle name="Input 2 7 2 3 2 2" xfId="48890" xr:uid="{00000000-0005-0000-0000-000089BD0000}"/>
    <cellStyle name="Input 2 7 2 3 3" xfId="48891" xr:uid="{00000000-0005-0000-0000-00008ABD0000}"/>
    <cellStyle name="Input 2 7 2 3 4" xfId="48892" xr:uid="{00000000-0005-0000-0000-00008BBD0000}"/>
    <cellStyle name="Input 2 7 2 3 5" xfId="48893" xr:uid="{00000000-0005-0000-0000-00008CBD0000}"/>
    <cellStyle name="Input 2 7 2 3 6" xfId="48894" xr:uid="{00000000-0005-0000-0000-00008DBD0000}"/>
    <cellStyle name="Input 2 7 2 4" xfId="48895" xr:uid="{00000000-0005-0000-0000-00008EBD0000}"/>
    <cellStyle name="Input 2 7 2 5" xfId="48896" xr:uid="{00000000-0005-0000-0000-00008FBD0000}"/>
    <cellStyle name="Input 2 7 3" xfId="48897" xr:uid="{00000000-0005-0000-0000-000090BD0000}"/>
    <cellStyle name="Input 2 7 3 2" xfId="48898" xr:uid="{00000000-0005-0000-0000-000091BD0000}"/>
    <cellStyle name="Input 2 7 3 2 2" xfId="48899" xr:uid="{00000000-0005-0000-0000-000092BD0000}"/>
    <cellStyle name="Input 2 7 3 2 2 2" xfId="48900" xr:uid="{00000000-0005-0000-0000-000093BD0000}"/>
    <cellStyle name="Input 2 7 3 2 3" xfId="48901" xr:uid="{00000000-0005-0000-0000-000094BD0000}"/>
    <cellStyle name="Input 2 7 3 2 4" xfId="48902" xr:uid="{00000000-0005-0000-0000-000095BD0000}"/>
    <cellStyle name="Input 2 7 3 2 5" xfId="48903" xr:uid="{00000000-0005-0000-0000-000096BD0000}"/>
    <cellStyle name="Input 2 7 3 2 6" xfId="48904" xr:uid="{00000000-0005-0000-0000-000097BD0000}"/>
    <cellStyle name="Input 2 7 3 3" xfId="48905" xr:uid="{00000000-0005-0000-0000-000098BD0000}"/>
    <cellStyle name="Input 2 7 3 3 2" xfId="48906" xr:uid="{00000000-0005-0000-0000-000099BD0000}"/>
    <cellStyle name="Input 2 7 3 4" xfId="48907" xr:uid="{00000000-0005-0000-0000-00009ABD0000}"/>
    <cellStyle name="Input 2 7 4" xfId="48908" xr:uid="{00000000-0005-0000-0000-00009BBD0000}"/>
    <cellStyle name="Input 2 7 4 2" xfId="48909" xr:uid="{00000000-0005-0000-0000-00009CBD0000}"/>
    <cellStyle name="Input 2 7 4 2 2" xfId="48910" xr:uid="{00000000-0005-0000-0000-00009DBD0000}"/>
    <cellStyle name="Input 2 7 4 3" xfId="48911" xr:uid="{00000000-0005-0000-0000-00009EBD0000}"/>
    <cellStyle name="Input 2 7 4 4" xfId="48912" xr:uid="{00000000-0005-0000-0000-00009FBD0000}"/>
    <cellStyle name="Input 2 7 4 5" xfId="48913" xr:uid="{00000000-0005-0000-0000-0000A0BD0000}"/>
    <cellStyle name="Input 2 7 4 6" xfId="48914" xr:uid="{00000000-0005-0000-0000-0000A1BD0000}"/>
    <cellStyle name="Input 2 7 5" xfId="48915" xr:uid="{00000000-0005-0000-0000-0000A2BD0000}"/>
    <cellStyle name="Input 2 7 6" xfId="48916" xr:uid="{00000000-0005-0000-0000-0000A3BD0000}"/>
    <cellStyle name="Input 2 8" xfId="48917" xr:uid="{00000000-0005-0000-0000-0000A4BD0000}"/>
    <cellStyle name="Input 2 8 2" xfId="48918" xr:uid="{00000000-0005-0000-0000-0000A5BD0000}"/>
    <cellStyle name="Input 2 8 2 2" xfId="48919" xr:uid="{00000000-0005-0000-0000-0000A6BD0000}"/>
    <cellStyle name="Input 2 8 2 2 2" xfId="48920" xr:uid="{00000000-0005-0000-0000-0000A7BD0000}"/>
    <cellStyle name="Input 2 8 2 2 2 2" xfId="48921" xr:uid="{00000000-0005-0000-0000-0000A8BD0000}"/>
    <cellStyle name="Input 2 8 2 2 3" xfId="48922" xr:uid="{00000000-0005-0000-0000-0000A9BD0000}"/>
    <cellStyle name="Input 2 8 2 2 4" xfId="48923" xr:uid="{00000000-0005-0000-0000-0000AABD0000}"/>
    <cellStyle name="Input 2 8 2 2 5" xfId="48924" xr:uid="{00000000-0005-0000-0000-0000ABBD0000}"/>
    <cellStyle name="Input 2 8 2 2 6" xfId="48925" xr:uid="{00000000-0005-0000-0000-0000ACBD0000}"/>
    <cellStyle name="Input 2 8 2 3" xfId="48926" xr:uid="{00000000-0005-0000-0000-0000ADBD0000}"/>
    <cellStyle name="Input 2 8 2 3 2" xfId="48927" xr:uid="{00000000-0005-0000-0000-0000AEBD0000}"/>
    <cellStyle name="Input 2 8 2 4" xfId="48928" xr:uid="{00000000-0005-0000-0000-0000AFBD0000}"/>
    <cellStyle name="Input 2 8 3" xfId="48929" xr:uid="{00000000-0005-0000-0000-0000B0BD0000}"/>
    <cellStyle name="Input 2 8 3 2" xfId="48930" xr:uid="{00000000-0005-0000-0000-0000B1BD0000}"/>
    <cellStyle name="Input 2 8 3 2 2" xfId="48931" xr:uid="{00000000-0005-0000-0000-0000B2BD0000}"/>
    <cellStyle name="Input 2 8 3 3" xfId="48932" xr:uid="{00000000-0005-0000-0000-0000B3BD0000}"/>
    <cellStyle name="Input 2 8 3 4" xfId="48933" xr:uid="{00000000-0005-0000-0000-0000B4BD0000}"/>
    <cellStyle name="Input 2 8 3 5" xfId="48934" xr:uid="{00000000-0005-0000-0000-0000B5BD0000}"/>
    <cellStyle name="Input 2 8 3 6" xfId="48935" xr:uid="{00000000-0005-0000-0000-0000B6BD0000}"/>
    <cellStyle name="Input 2 8 4" xfId="48936" xr:uid="{00000000-0005-0000-0000-0000B7BD0000}"/>
    <cellStyle name="Input 2 8 5" xfId="48937" xr:uid="{00000000-0005-0000-0000-0000B8BD0000}"/>
    <cellStyle name="Input 2 9" xfId="48938" xr:uid="{00000000-0005-0000-0000-0000B9BD0000}"/>
    <cellStyle name="Input 2 9 2" xfId="48939" xr:uid="{00000000-0005-0000-0000-0000BABD0000}"/>
    <cellStyle name="Input 2 9 2 2" xfId="48940" xr:uid="{00000000-0005-0000-0000-0000BBBD0000}"/>
    <cellStyle name="Input 2 9 2 2 2" xfId="48941" xr:uid="{00000000-0005-0000-0000-0000BCBD0000}"/>
    <cellStyle name="Input 2 9 2 3" xfId="48942" xr:uid="{00000000-0005-0000-0000-0000BDBD0000}"/>
    <cellStyle name="Input 2 9 2 4" xfId="48943" xr:uid="{00000000-0005-0000-0000-0000BEBD0000}"/>
    <cellStyle name="Input 2 9 2 5" xfId="48944" xr:uid="{00000000-0005-0000-0000-0000BFBD0000}"/>
    <cellStyle name="Input 2 9 2 6" xfId="48945" xr:uid="{00000000-0005-0000-0000-0000C0BD0000}"/>
    <cellStyle name="Input 2 9 3" xfId="48946" xr:uid="{00000000-0005-0000-0000-0000C1BD0000}"/>
    <cellStyle name="Input 2 9 3 2" xfId="48947" xr:uid="{00000000-0005-0000-0000-0000C2BD0000}"/>
    <cellStyle name="Input 2 9 4" xfId="48948" xr:uid="{00000000-0005-0000-0000-0000C3BD0000}"/>
    <cellStyle name="Linked Cell 2" xfId="258" xr:uid="{00000000-0005-0000-0000-0000C4BD0000}"/>
    <cellStyle name="Millares 2" xfId="259" xr:uid="{00000000-0005-0000-0000-0000C5BD0000}"/>
    <cellStyle name="Millares_Rating Travel Products.iorozco" xfId="260" xr:uid="{00000000-0005-0000-0000-0000C6BD0000}"/>
    <cellStyle name="Moneda 10" xfId="261" xr:uid="{00000000-0005-0000-0000-0000C7BD0000}"/>
    <cellStyle name="Moneda 2" xfId="262" xr:uid="{00000000-0005-0000-0000-0000C8BD0000}"/>
    <cellStyle name="Moneda 3" xfId="263" xr:uid="{00000000-0005-0000-0000-0000C9BD0000}"/>
    <cellStyle name="Neutral 2" xfId="264" xr:uid="{00000000-0005-0000-0000-0000CABD0000}"/>
    <cellStyle name="Normal" xfId="0" builtinId="0"/>
    <cellStyle name="Normal 10" xfId="265" xr:uid="{00000000-0005-0000-0000-0000CCBD0000}"/>
    <cellStyle name="Normal 11" xfId="266" xr:uid="{00000000-0005-0000-0000-0000CDBD0000}"/>
    <cellStyle name="Normal 12" xfId="267" xr:uid="{00000000-0005-0000-0000-0000CEBD0000}"/>
    <cellStyle name="Normal 13" xfId="268" xr:uid="{00000000-0005-0000-0000-0000CFBD0000}"/>
    <cellStyle name="Normal 14" xfId="269" xr:uid="{00000000-0005-0000-0000-0000D0BD0000}"/>
    <cellStyle name="Normal 15" xfId="270" xr:uid="{00000000-0005-0000-0000-0000D1BD0000}"/>
    <cellStyle name="Normal 15 2" xfId="3" xr:uid="{00000000-0005-0000-0000-0000D2BD0000}"/>
    <cellStyle name="Normal 16" xfId="271" xr:uid="{00000000-0005-0000-0000-0000D3BD0000}"/>
    <cellStyle name="Normal 17" xfId="272" xr:uid="{00000000-0005-0000-0000-0000D4BD0000}"/>
    <cellStyle name="Normal 17 2" xfId="273" xr:uid="{00000000-0005-0000-0000-0000D5BD0000}"/>
    <cellStyle name="Normal 17 2 10" xfId="615" xr:uid="{00000000-0005-0000-0000-0000D6BD0000}"/>
    <cellStyle name="Normal 17 2 10 2" xfId="48949" xr:uid="{00000000-0005-0000-0000-0000D7BD0000}"/>
    <cellStyle name="Normal 17 2 11" xfId="619" xr:uid="{00000000-0005-0000-0000-0000D8BD0000}"/>
    <cellStyle name="Normal 17 2 12" xfId="48950" xr:uid="{00000000-0005-0000-0000-0000D9BD0000}"/>
    <cellStyle name="Normal 17 2 13" xfId="613" xr:uid="{00000000-0005-0000-0000-0000DABD0000}"/>
    <cellStyle name="Normal 17 2 14" xfId="48951" xr:uid="{00000000-0005-0000-0000-0000DBBD0000}"/>
    <cellStyle name="Normal 17 2 14 2" xfId="609" xr:uid="{00000000-0005-0000-0000-0000DCBD0000}"/>
    <cellStyle name="Normal 17 2 15" xfId="621" xr:uid="{00000000-0005-0000-0000-0000DDBD0000}"/>
    <cellStyle name="Normal 17 2 16" xfId="611" xr:uid="{00000000-0005-0000-0000-0000DEBD0000}"/>
    <cellStyle name="Normal 17 2 2" xfId="48952" xr:uid="{00000000-0005-0000-0000-0000DFBD0000}"/>
    <cellStyle name="Normal 17 2 2 2" xfId="48953" xr:uid="{00000000-0005-0000-0000-0000E0BD0000}"/>
    <cellStyle name="Normal 17 2 2 2 2" xfId="48954" xr:uid="{00000000-0005-0000-0000-0000E1BD0000}"/>
    <cellStyle name="Normal 17 2 2 2 2 2" xfId="617" xr:uid="{00000000-0005-0000-0000-0000E2BD0000}"/>
    <cellStyle name="Normal 17 2 2 2 2 2 2" xfId="48955" xr:uid="{00000000-0005-0000-0000-0000E3BD0000}"/>
    <cellStyle name="Normal 17 2 2 2 2 2 2 2" xfId="48956" xr:uid="{00000000-0005-0000-0000-0000E4BD0000}"/>
    <cellStyle name="Normal 17 2 2 2 2 2 2 3" xfId="48957" xr:uid="{00000000-0005-0000-0000-0000E5BD0000}"/>
    <cellStyle name="Normal 17 2 2 2 2 2 3" xfId="48958" xr:uid="{00000000-0005-0000-0000-0000E6BD0000}"/>
    <cellStyle name="Normal 17 2 2 2 2 2 4" xfId="48959" xr:uid="{00000000-0005-0000-0000-0000E7BD0000}"/>
    <cellStyle name="Normal 17 2 2 2 2 3" xfId="48960" xr:uid="{00000000-0005-0000-0000-0000E8BD0000}"/>
    <cellStyle name="Normal 17 2 2 2 2 3 2" xfId="48961" xr:uid="{00000000-0005-0000-0000-0000E9BD0000}"/>
    <cellStyle name="Normal 17 2 2 2 2 3 3" xfId="48962" xr:uid="{00000000-0005-0000-0000-0000EABD0000}"/>
    <cellStyle name="Normal 17 2 2 2 2 4" xfId="48963" xr:uid="{00000000-0005-0000-0000-0000EBBD0000}"/>
    <cellStyle name="Normal 17 2 2 2 3" xfId="48964" xr:uid="{00000000-0005-0000-0000-0000ECBD0000}"/>
    <cellStyle name="Normal 17 2 2 2 3 2" xfId="48965" xr:uid="{00000000-0005-0000-0000-0000EDBD0000}"/>
    <cellStyle name="Normal 17 2 2 2 3 2 2" xfId="48966" xr:uid="{00000000-0005-0000-0000-0000EEBD0000}"/>
    <cellStyle name="Normal 17 2 2 2 3 2 3" xfId="48967" xr:uid="{00000000-0005-0000-0000-0000EFBD0000}"/>
    <cellStyle name="Normal 17 2 2 2 3 3" xfId="48968" xr:uid="{00000000-0005-0000-0000-0000F0BD0000}"/>
    <cellStyle name="Normal 17 2 2 2 3 4" xfId="48969" xr:uid="{00000000-0005-0000-0000-0000F1BD0000}"/>
    <cellStyle name="Normal 17 2 2 2 4" xfId="48970" xr:uid="{00000000-0005-0000-0000-0000F2BD0000}"/>
    <cellStyle name="Normal 17 2 2 2 4 2" xfId="48971" xr:uid="{00000000-0005-0000-0000-0000F3BD0000}"/>
    <cellStyle name="Normal 17 2 2 2 4 3" xfId="48972" xr:uid="{00000000-0005-0000-0000-0000F4BD0000}"/>
    <cellStyle name="Normal 17 2 2 2 5" xfId="48973" xr:uid="{00000000-0005-0000-0000-0000F5BD0000}"/>
    <cellStyle name="Normal 17 2 2 3" xfId="48974" xr:uid="{00000000-0005-0000-0000-0000F6BD0000}"/>
    <cellStyle name="Normal 17 2 2 3 2" xfId="48975" xr:uid="{00000000-0005-0000-0000-0000F7BD0000}"/>
    <cellStyle name="Normal 17 2 2 3 2 2" xfId="48976" xr:uid="{00000000-0005-0000-0000-0000F8BD0000}"/>
    <cellStyle name="Normal 17 2 2 3 2 2 2" xfId="48977" xr:uid="{00000000-0005-0000-0000-0000F9BD0000}"/>
    <cellStyle name="Normal 17 2 2 3 2 2 3" xfId="48978" xr:uid="{00000000-0005-0000-0000-0000FABD0000}"/>
    <cellStyle name="Normal 17 2 2 3 2 3" xfId="48979" xr:uid="{00000000-0005-0000-0000-0000FBBD0000}"/>
    <cellStyle name="Normal 17 2 2 3 2 4" xfId="48980" xr:uid="{00000000-0005-0000-0000-0000FCBD0000}"/>
    <cellStyle name="Normal 17 2 2 3 3" xfId="48981" xr:uid="{00000000-0005-0000-0000-0000FDBD0000}"/>
    <cellStyle name="Normal 17 2 2 3 3 2" xfId="48982" xr:uid="{00000000-0005-0000-0000-0000FEBD0000}"/>
    <cellStyle name="Normal 17 2 2 3 3 3" xfId="48983" xr:uid="{00000000-0005-0000-0000-0000FFBD0000}"/>
    <cellStyle name="Normal 17 2 2 3 4" xfId="48984" xr:uid="{00000000-0005-0000-0000-000000BE0000}"/>
    <cellStyle name="Normal 17 2 2 3 5" xfId="48985" xr:uid="{00000000-0005-0000-0000-000001BE0000}"/>
    <cellStyle name="Normal 17 2 2 4" xfId="48986" xr:uid="{00000000-0005-0000-0000-000002BE0000}"/>
    <cellStyle name="Normal 17 2 2 4 2" xfId="48987" xr:uid="{00000000-0005-0000-0000-000003BE0000}"/>
    <cellStyle name="Normal 17 2 2 4 2 2" xfId="48988" xr:uid="{00000000-0005-0000-0000-000004BE0000}"/>
    <cellStyle name="Normal 17 2 2 4 2 3" xfId="48989" xr:uid="{00000000-0005-0000-0000-000005BE0000}"/>
    <cellStyle name="Normal 17 2 2 4 3" xfId="48990" xr:uid="{00000000-0005-0000-0000-000006BE0000}"/>
    <cellStyle name="Normal 17 2 2 4 4" xfId="48991" xr:uid="{00000000-0005-0000-0000-000007BE0000}"/>
    <cellStyle name="Normal 17 2 2 5" xfId="48992" xr:uid="{00000000-0005-0000-0000-000008BE0000}"/>
    <cellStyle name="Normal 17 2 2 5 2" xfId="48993" xr:uid="{00000000-0005-0000-0000-000009BE0000}"/>
    <cellStyle name="Normal 17 2 2 5 3" xfId="48994" xr:uid="{00000000-0005-0000-0000-00000ABE0000}"/>
    <cellStyle name="Normal 17 2 2 6" xfId="48995" xr:uid="{00000000-0005-0000-0000-00000BBE0000}"/>
    <cellStyle name="Normal 17 2 3" xfId="48996" xr:uid="{00000000-0005-0000-0000-00000CBE0000}"/>
    <cellStyle name="Normal 17 2 3 2" xfId="48997" xr:uid="{00000000-0005-0000-0000-00000DBE0000}"/>
    <cellStyle name="Normal 17 2 3 2 2" xfId="48998" xr:uid="{00000000-0005-0000-0000-00000EBE0000}"/>
    <cellStyle name="Normal 17 2 3 2 2 2" xfId="48999" xr:uid="{00000000-0005-0000-0000-00000FBE0000}"/>
    <cellStyle name="Normal 17 2 3 2 2 2 2" xfId="49000" xr:uid="{00000000-0005-0000-0000-000010BE0000}"/>
    <cellStyle name="Normal 17 2 3 2 2 2 3" xfId="49001" xr:uid="{00000000-0005-0000-0000-000011BE0000}"/>
    <cellStyle name="Normal 17 2 3 2 2 3" xfId="49002" xr:uid="{00000000-0005-0000-0000-000012BE0000}"/>
    <cellStyle name="Normal 17 2 3 2 2 4" xfId="49003" xr:uid="{00000000-0005-0000-0000-000013BE0000}"/>
    <cellStyle name="Normal 17 2 3 2 3" xfId="49004" xr:uid="{00000000-0005-0000-0000-000014BE0000}"/>
    <cellStyle name="Normal 17 2 3 2 3 2" xfId="49005" xr:uid="{00000000-0005-0000-0000-000015BE0000}"/>
    <cellStyle name="Normal 17 2 3 2 3 3" xfId="49006" xr:uid="{00000000-0005-0000-0000-000016BE0000}"/>
    <cellStyle name="Normal 17 2 3 2 4" xfId="49007" xr:uid="{00000000-0005-0000-0000-000017BE0000}"/>
    <cellStyle name="Normal 17 2 3 2 5" xfId="49008" xr:uid="{00000000-0005-0000-0000-000018BE0000}"/>
    <cellStyle name="Normal 17 2 3 3" xfId="49009" xr:uid="{00000000-0005-0000-0000-000019BE0000}"/>
    <cellStyle name="Normal 17 2 3 3 2" xfId="49010" xr:uid="{00000000-0005-0000-0000-00001ABE0000}"/>
    <cellStyle name="Normal 17 2 3 3 2 2" xfId="49011" xr:uid="{00000000-0005-0000-0000-00001BBE0000}"/>
    <cellStyle name="Normal 17 2 3 3 2 3" xfId="49012" xr:uid="{00000000-0005-0000-0000-00001CBE0000}"/>
    <cellStyle name="Normal 17 2 3 3 3" xfId="49013" xr:uid="{00000000-0005-0000-0000-00001DBE0000}"/>
    <cellStyle name="Normal 17 2 3 3 4" xfId="49014" xr:uid="{00000000-0005-0000-0000-00001EBE0000}"/>
    <cellStyle name="Normal 17 2 3 4" xfId="49015" xr:uid="{00000000-0005-0000-0000-00001FBE0000}"/>
    <cellStyle name="Normal 17 2 3 4 2" xfId="49016" xr:uid="{00000000-0005-0000-0000-000020BE0000}"/>
    <cellStyle name="Normal 17 2 3 4 3" xfId="49017" xr:uid="{00000000-0005-0000-0000-000021BE0000}"/>
    <cellStyle name="Normal 17 2 3 5" xfId="49018" xr:uid="{00000000-0005-0000-0000-000022BE0000}"/>
    <cellStyle name="Normal 17 2 3 6" xfId="49019" xr:uid="{00000000-0005-0000-0000-000023BE0000}"/>
    <cellStyle name="Normal 17 2 4" xfId="49020" xr:uid="{00000000-0005-0000-0000-000024BE0000}"/>
    <cellStyle name="Normal 17 2 4 2" xfId="49021" xr:uid="{00000000-0005-0000-0000-000025BE0000}"/>
    <cellStyle name="Normal 17 2 4 2 2" xfId="49022" xr:uid="{00000000-0005-0000-0000-000026BE0000}"/>
    <cellStyle name="Normal 17 2 4 2 2 2" xfId="49023" xr:uid="{00000000-0005-0000-0000-000027BE0000}"/>
    <cellStyle name="Normal 17 2 4 2 2 3" xfId="49024" xr:uid="{00000000-0005-0000-0000-000028BE0000}"/>
    <cellStyle name="Normal 17 2 4 2 3" xfId="49025" xr:uid="{00000000-0005-0000-0000-000029BE0000}"/>
    <cellStyle name="Normal 17 2 4 2 4" xfId="49026" xr:uid="{00000000-0005-0000-0000-00002ABE0000}"/>
    <cellStyle name="Normal 17 2 4 3" xfId="49027" xr:uid="{00000000-0005-0000-0000-00002BBE0000}"/>
    <cellStyle name="Normal 17 2 4 3 2" xfId="49028" xr:uid="{00000000-0005-0000-0000-00002CBE0000}"/>
    <cellStyle name="Normal 17 2 4 3 3" xfId="49029" xr:uid="{00000000-0005-0000-0000-00002DBE0000}"/>
    <cellStyle name="Normal 17 2 4 4" xfId="49030" xr:uid="{00000000-0005-0000-0000-00002EBE0000}"/>
    <cellStyle name="Normal 17 2 4 5" xfId="49031" xr:uid="{00000000-0005-0000-0000-00002FBE0000}"/>
    <cellStyle name="Normal 17 2 5" xfId="49032" xr:uid="{00000000-0005-0000-0000-000030BE0000}"/>
    <cellStyle name="Normal 17 2 5 2" xfId="49033" xr:uid="{00000000-0005-0000-0000-000031BE0000}"/>
    <cellStyle name="Normal 17 2 5 2 2" xfId="49034" xr:uid="{00000000-0005-0000-0000-000032BE0000}"/>
    <cellStyle name="Normal 17 2 5 2 3" xfId="49035" xr:uid="{00000000-0005-0000-0000-000033BE0000}"/>
    <cellStyle name="Normal 17 2 5 3" xfId="49036" xr:uid="{00000000-0005-0000-0000-000034BE0000}"/>
    <cellStyle name="Normal 17 2 5 4" xfId="49037" xr:uid="{00000000-0005-0000-0000-000035BE0000}"/>
    <cellStyle name="Normal 17 2 6" xfId="49038" xr:uid="{00000000-0005-0000-0000-000036BE0000}"/>
    <cellStyle name="Normal 17 2 6 2" xfId="49039" xr:uid="{00000000-0005-0000-0000-000037BE0000}"/>
    <cellStyle name="Normal 17 2 6 2 2" xfId="49040" xr:uid="{00000000-0005-0000-0000-000038BE0000}"/>
    <cellStyle name="Normal 17 2 6 3" xfId="49041" xr:uid="{00000000-0005-0000-0000-000039BE0000}"/>
    <cellStyle name="Normal 17 2 6 4" xfId="49042" xr:uid="{00000000-0005-0000-0000-00003ABE0000}"/>
    <cellStyle name="Normal 17 2 7" xfId="49043" xr:uid="{00000000-0005-0000-0000-00003BBE0000}"/>
    <cellStyle name="Normal 17 2 7 2" xfId="49044" xr:uid="{00000000-0005-0000-0000-00003CBE0000}"/>
    <cellStyle name="Normal 17 2 7 2 2" xfId="49045" xr:uid="{00000000-0005-0000-0000-00003DBE0000}"/>
    <cellStyle name="Normal 17 2 7 3" xfId="49046" xr:uid="{00000000-0005-0000-0000-00003EBE0000}"/>
    <cellStyle name="Normal 17 2 8" xfId="607" xr:uid="{00000000-0005-0000-0000-00003FBE0000}"/>
    <cellStyle name="Normal 17 2 8 2" xfId="49047" xr:uid="{00000000-0005-0000-0000-000040BE0000}"/>
    <cellStyle name="Normal 17 2 8 3" xfId="623" xr:uid="{00000000-0005-0000-0000-000041BE0000}"/>
    <cellStyle name="Normal 17 2 9" xfId="49048" xr:uid="{00000000-0005-0000-0000-000042BE0000}"/>
    <cellStyle name="Normal 17 2 9 2" xfId="49049" xr:uid="{00000000-0005-0000-0000-000043BE0000}"/>
    <cellStyle name="Normal 17 3" xfId="274" xr:uid="{00000000-0005-0000-0000-000044BE0000}"/>
    <cellStyle name="Normal 17 3 2" xfId="49050" xr:uid="{00000000-0005-0000-0000-000045BE0000}"/>
    <cellStyle name="Normal 17 3 2 2" xfId="49051" xr:uid="{00000000-0005-0000-0000-000046BE0000}"/>
    <cellStyle name="Normal 17 3 2 2 2" xfId="49052" xr:uid="{00000000-0005-0000-0000-000047BE0000}"/>
    <cellStyle name="Normal 17 3 2 2 2 2" xfId="49053" xr:uid="{00000000-0005-0000-0000-000048BE0000}"/>
    <cellStyle name="Normal 17 3 2 2 2 2 2" xfId="49054" xr:uid="{00000000-0005-0000-0000-000049BE0000}"/>
    <cellStyle name="Normal 17 3 2 2 2 2 3" xfId="49055" xr:uid="{00000000-0005-0000-0000-00004ABE0000}"/>
    <cellStyle name="Normal 17 3 2 2 2 3" xfId="49056" xr:uid="{00000000-0005-0000-0000-00004BBE0000}"/>
    <cellStyle name="Normal 17 3 2 2 2 4" xfId="49057" xr:uid="{00000000-0005-0000-0000-00004CBE0000}"/>
    <cellStyle name="Normal 17 3 2 2 3" xfId="49058" xr:uid="{00000000-0005-0000-0000-00004DBE0000}"/>
    <cellStyle name="Normal 17 3 2 2 3 2" xfId="49059" xr:uid="{00000000-0005-0000-0000-00004EBE0000}"/>
    <cellStyle name="Normal 17 3 2 2 3 3" xfId="49060" xr:uid="{00000000-0005-0000-0000-00004FBE0000}"/>
    <cellStyle name="Normal 17 3 2 2 4" xfId="49061" xr:uid="{00000000-0005-0000-0000-000050BE0000}"/>
    <cellStyle name="Normal 17 3 2 2 5" xfId="49062" xr:uid="{00000000-0005-0000-0000-000051BE0000}"/>
    <cellStyle name="Normal 17 3 2 3" xfId="49063" xr:uid="{00000000-0005-0000-0000-000052BE0000}"/>
    <cellStyle name="Normal 17 3 2 3 2" xfId="49064" xr:uid="{00000000-0005-0000-0000-000053BE0000}"/>
    <cellStyle name="Normal 17 3 2 3 2 2" xfId="49065" xr:uid="{00000000-0005-0000-0000-000054BE0000}"/>
    <cellStyle name="Normal 17 3 2 3 2 3" xfId="49066" xr:uid="{00000000-0005-0000-0000-000055BE0000}"/>
    <cellStyle name="Normal 17 3 2 3 3" xfId="49067" xr:uid="{00000000-0005-0000-0000-000056BE0000}"/>
    <cellStyle name="Normal 17 3 2 3 4" xfId="49068" xr:uid="{00000000-0005-0000-0000-000057BE0000}"/>
    <cellStyle name="Normal 17 3 2 4" xfId="49069" xr:uid="{00000000-0005-0000-0000-000058BE0000}"/>
    <cellStyle name="Normal 17 3 2 4 2" xfId="49070" xr:uid="{00000000-0005-0000-0000-000059BE0000}"/>
    <cellStyle name="Normal 17 3 2 4 3" xfId="49071" xr:uid="{00000000-0005-0000-0000-00005ABE0000}"/>
    <cellStyle name="Normal 17 3 2 5" xfId="49072" xr:uid="{00000000-0005-0000-0000-00005BBE0000}"/>
    <cellStyle name="Normal 17 3 2 6" xfId="49073" xr:uid="{00000000-0005-0000-0000-00005CBE0000}"/>
    <cellStyle name="Normal 17 3 3" xfId="49074" xr:uid="{00000000-0005-0000-0000-00005DBE0000}"/>
    <cellStyle name="Normal 17 3 3 2" xfId="49075" xr:uid="{00000000-0005-0000-0000-00005EBE0000}"/>
    <cellStyle name="Normal 17 3 3 2 2" xfId="49076" xr:uid="{00000000-0005-0000-0000-00005FBE0000}"/>
    <cellStyle name="Normal 17 3 3 2 2 2" xfId="49077" xr:uid="{00000000-0005-0000-0000-000060BE0000}"/>
    <cellStyle name="Normal 17 3 3 2 2 3" xfId="49078" xr:uid="{00000000-0005-0000-0000-000061BE0000}"/>
    <cellStyle name="Normal 17 3 3 2 3" xfId="49079" xr:uid="{00000000-0005-0000-0000-000062BE0000}"/>
    <cellStyle name="Normal 17 3 3 2 4" xfId="49080" xr:uid="{00000000-0005-0000-0000-000063BE0000}"/>
    <cellStyle name="Normal 17 3 3 3" xfId="49081" xr:uid="{00000000-0005-0000-0000-000064BE0000}"/>
    <cellStyle name="Normal 17 3 3 3 2" xfId="49082" xr:uid="{00000000-0005-0000-0000-000065BE0000}"/>
    <cellStyle name="Normal 17 3 3 3 3" xfId="49083" xr:uid="{00000000-0005-0000-0000-000066BE0000}"/>
    <cellStyle name="Normal 17 3 3 4" xfId="49084" xr:uid="{00000000-0005-0000-0000-000067BE0000}"/>
    <cellStyle name="Normal 17 3 3 5" xfId="49085" xr:uid="{00000000-0005-0000-0000-000068BE0000}"/>
    <cellStyle name="Normal 17 3 4" xfId="49086" xr:uid="{00000000-0005-0000-0000-000069BE0000}"/>
    <cellStyle name="Normal 17 3 4 2" xfId="49087" xr:uid="{00000000-0005-0000-0000-00006ABE0000}"/>
    <cellStyle name="Normal 17 3 4 2 2" xfId="49088" xr:uid="{00000000-0005-0000-0000-00006BBE0000}"/>
    <cellStyle name="Normal 17 3 4 2 3" xfId="49089" xr:uid="{00000000-0005-0000-0000-00006CBE0000}"/>
    <cellStyle name="Normal 17 3 4 3" xfId="49090" xr:uid="{00000000-0005-0000-0000-00006DBE0000}"/>
    <cellStyle name="Normal 17 3 4 4" xfId="49091" xr:uid="{00000000-0005-0000-0000-00006EBE0000}"/>
    <cellStyle name="Normal 17 3 5" xfId="49092" xr:uid="{00000000-0005-0000-0000-00006FBE0000}"/>
    <cellStyle name="Normal 17 3 5 2" xfId="49093" xr:uid="{00000000-0005-0000-0000-000070BE0000}"/>
    <cellStyle name="Normal 17 3 5 3" xfId="49094" xr:uid="{00000000-0005-0000-0000-000071BE0000}"/>
    <cellStyle name="Normal 17 3 6" xfId="49095" xr:uid="{00000000-0005-0000-0000-000072BE0000}"/>
    <cellStyle name="Normal 17 3 7" xfId="49096" xr:uid="{00000000-0005-0000-0000-000073BE0000}"/>
    <cellStyle name="Normal 17 4" xfId="49097" xr:uid="{00000000-0005-0000-0000-000074BE0000}"/>
    <cellStyle name="Normal 17 4 2" xfId="49098" xr:uid="{00000000-0005-0000-0000-000075BE0000}"/>
    <cellStyle name="Normal 17 4 2 2" xfId="49099" xr:uid="{00000000-0005-0000-0000-000076BE0000}"/>
    <cellStyle name="Normal 17 4 2 2 2" xfId="49100" xr:uid="{00000000-0005-0000-0000-000077BE0000}"/>
    <cellStyle name="Normal 17 4 2 2 2 2" xfId="49101" xr:uid="{00000000-0005-0000-0000-000078BE0000}"/>
    <cellStyle name="Normal 17 4 2 2 2 3" xfId="49102" xr:uid="{00000000-0005-0000-0000-000079BE0000}"/>
    <cellStyle name="Normal 17 4 2 2 3" xfId="49103" xr:uid="{00000000-0005-0000-0000-00007ABE0000}"/>
    <cellStyle name="Normal 17 4 2 2 4" xfId="49104" xr:uid="{00000000-0005-0000-0000-00007BBE0000}"/>
    <cellStyle name="Normal 17 4 2 3" xfId="49105" xr:uid="{00000000-0005-0000-0000-00007CBE0000}"/>
    <cellStyle name="Normal 17 4 2 3 2" xfId="49106" xr:uid="{00000000-0005-0000-0000-00007DBE0000}"/>
    <cellStyle name="Normal 17 4 2 3 3" xfId="49107" xr:uid="{00000000-0005-0000-0000-00007EBE0000}"/>
    <cellStyle name="Normal 17 4 2 4" xfId="49108" xr:uid="{00000000-0005-0000-0000-00007FBE0000}"/>
    <cellStyle name="Normal 17 4 2 5" xfId="49109" xr:uid="{00000000-0005-0000-0000-000080BE0000}"/>
    <cellStyle name="Normal 17 4 3" xfId="49110" xr:uid="{00000000-0005-0000-0000-000081BE0000}"/>
    <cellStyle name="Normal 17 4 3 2" xfId="49111" xr:uid="{00000000-0005-0000-0000-000082BE0000}"/>
    <cellStyle name="Normal 17 4 3 2 2" xfId="49112" xr:uid="{00000000-0005-0000-0000-000083BE0000}"/>
    <cellStyle name="Normal 17 4 3 2 3" xfId="49113" xr:uid="{00000000-0005-0000-0000-000084BE0000}"/>
    <cellStyle name="Normal 17 4 3 3" xfId="49114" xr:uid="{00000000-0005-0000-0000-000085BE0000}"/>
    <cellStyle name="Normal 17 4 3 4" xfId="49115" xr:uid="{00000000-0005-0000-0000-000086BE0000}"/>
    <cellStyle name="Normal 17 4 4" xfId="49116" xr:uid="{00000000-0005-0000-0000-000087BE0000}"/>
    <cellStyle name="Normal 17 4 4 2" xfId="49117" xr:uid="{00000000-0005-0000-0000-000088BE0000}"/>
    <cellStyle name="Normal 17 4 4 3" xfId="49118" xr:uid="{00000000-0005-0000-0000-000089BE0000}"/>
    <cellStyle name="Normal 17 4 5" xfId="49119" xr:uid="{00000000-0005-0000-0000-00008ABE0000}"/>
    <cellStyle name="Normal 17 4 6" xfId="49120" xr:uid="{00000000-0005-0000-0000-00008BBE0000}"/>
    <cellStyle name="Normal 17 5" xfId="49121" xr:uid="{00000000-0005-0000-0000-00008CBE0000}"/>
    <cellStyle name="Normal 17 5 2" xfId="49122" xr:uid="{00000000-0005-0000-0000-00008DBE0000}"/>
    <cellStyle name="Normal 17 5 2 2" xfId="49123" xr:uid="{00000000-0005-0000-0000-00008EBE0000}"/>
    <cellStyle name="Normal 17 5 2 2 2" xfId="49124" xr:uid="{00000000-0005-0000-0000-00008FBE0000}"/>
    <cellStyle name="Normal 17 5 2 2 3" xfId="49125" xr:uid="{00000000-0005-0000-0000-000090BE0000}"/>
    <cellStyle name="Normal 17 5 2 3" xfId="49126" xr:uid="{00000000-0005-0000-0000-000091BE0000}"/>
    <cellStyle name="Normal 17 5 2 4" xfId="49127" xr:uid="{00000000-0005-0000-0000-000092BE0000}"/>
    <cellStyle name="Normal 17 5 3" xfId="49128" xr:uid="{00000000-0005-0000-0000-000093BE0000}"/>
    <cellStyle name="Normal 17 5 3 2" xfId="49129" xr:uid="{00000000-0005-0000-0000-000094BE0000}"/>
    <cellStyle name="Normal 17 5 3 3" xfId="49130" xr:uid="{00000000-0005-0000-0000-000095BE0000}"/>
    <cellStyle name="Normal 17 5 4" xfId="49131" xr:uid="{00000000-0005-0000-0000-000096BE0000}"/>
    <cellStyle name="Normal 17 5 5" xfId="49132" xr:uid="{00000000-0005-0000-0000-000097BE0000}"/>
    <cellStyle name="Normal 17 6" xfId="49133" xr:uid="{00000000-0005-0000-0000-000098BE0000}"/>
    <cellStyle name="Normal 17 6 2" xfId="49134" xr:uid="{00000000-0005-0000-0000-000099BE0000}"/>
    <cellStyle name="Normal 17 6 2 2" xfId="49135" xr:uid="{00000000-0005-0000-0000-00009ABE0000}"/>
    <cellStyle name="Normal 17 6 2 3" xfId="49136" xr:uid="{00000000-0005-0000-0000-00009BBE0000}"/>
    <cellStyle name="Normal 17 6 3" xfId="49137" xr:uid="{00000000-0005-0000-0000-00009CBE0000}"/>
    <cellStyle name="Normal 17 6 4" xfId="49138" xr:uid="{00000000-0005-0000-0000-00009DBE0000}"/>
    <cellStyle name="Normal 17 7" xfId="49139" xr:uid="{00000000-0005-0000-0000-00009EBE0000}"/>
    <cellStyle name="Normal 17 7 2" xfId="49140" xr:uid="{00000000-0005-0000-0000-00009FBE0000}"/>
    <cellStyle name="Normal 17 7 3" xfId="49141" xr:uid="{00000000-0005-0000-0000-0000A0BE0000}"/>
    <cellStyle name="Normal 17 8" xfId="49142" xr:uid="{00000000-0005-0000-0000-0000A1BE0000}"/>
    <cellStyle name="Normal 18" xfId="275" xr:uid="{00000000-0005-0000-0000-0000A2BE0000}"/>
    <cellStyle name="Normal 18 2" xfId="276" xr:uid="{00000000-0005-0000-0000-0000A3BE0000}"/>
    <cellStyle name="Normal 18 2 2" xfId="49143" xr:uid="{00000000-0005-0000-0000-0000A4BE0000}"/>
    <cellStyle name="Normal 18 2 2 2" xfId="49144" xr:uid="{00000000-0005-0000-0000-0000A5BE0000}"/>
    <cellStyle name="Normal 18 2 2 2 2" xfId="49145" xr:uid="{00000000-0005-0000-0000-0000A6BE0000}"/>
    <cellStyle name="Normal 18 2 2 2 2 2" xfId="49146" xr:uid="{00000000-0005-0000-0000-0000A7BE0000}"/>
    <cellStyle name="Normal 18 2 2 2 2 2 2" xfId="49147" xr:uid="{00000000-0005-0000-0000-0000A8BE0000}"/>
    <cellStyle name="Normal 18 2 2 2 2 2 2 2" xfId="49148" xr:uid="{00000000-0005-0000-0000-0000A9BE0000}"/>
    <cellStyle name="Normal 18 2 2 2 2 2 2 3" xfId="49149" xr:uid="{00000000-0005-0000-0000-0000AABE0000}"/>
    <cellStyle name="Normal 18 2 2 2 2 2 3" xfId="49150" xr:uid="{00000000-0005-0000-0000-0000ABBE0000}"/>
    <cellStyle name="Normal 18 2 2 2 2 2 4" xfId="49151" xr:uid="{00000000-0005-0000-0000-0000ACBE0000}"/>
    <cellStyle name="Normal 18 2 2 2 2 3" xfId="49152" xr:uid="{00000000-0005-0000-0000-0000ADBE0000}"/>
    <cellStyle name="Normal 18 2 2 2 2 3 2" xfId="49153" xr:uid="{00000000-0005-0000-0000-0000AEBE0000}"/>
    <cellStyle name="Normal 18 2 2 2 2 3 3" xfId="49154" xr:uid="{00000000-0005-0000-0000-0000AFBE0000}"/>
    <cellStyle name="Normal 18 2 2 2 2 4" xfId="49155" xr:uid="{00000000-0005-0000-0000-0000B0BE0000}"/>
    <cellStyle name="Normal 18 2 2 2 2 5" xfId="49156" xr:uid="{00000000-0005-0000-0000-0000B1BE0000}"/>
    <cellStyle name="Normal 18 2 2 2 3" xfId="49157" xr:uid="{00000000-0005-0000-0000-0000B2BE0000}"/>
    <cellStyle name="Normal 18 2 2 2 3 2" xfId="49158" xr:uid="{00000000-0005-0000-0000-0000B3BE0000}"/>
    <cellStyle name="Normal 18 2 2 2 3 2 2" xfId="49159" xr:uid="{00000000-0005-0000-0000-0000B4BE0000}"/>
    <cellStyle name="Normal 18 2 2 2 3 2 3" xfId="49160" xr:uid="{00000000-0005-0000-0000-0000B5BE0000}"/>
    <cellStyle name="Normal 18 2 2 2 3 3" xfId="49161" xr:uid="{00000000-0005-0000-0000-0000B6BE0000}"/>
    <cellStyle name="Normal 18 2 2 2 3 4" xfId="49162" xr:uid="{00000000-0005-0000-0000-0000B7BE0000}"/>
    <cellStyle name="Normal 18 2 2 2 4" xfId="49163" xr:uid="{00000000-0005-0000-0000-0000B8BE0000}"/>
    <cellStyle name="Normal 18 2 2 2 4 2" xfId="49164" xr:uid="{00000000-0005-0000-0000-0000B9BE0000}"/>
    <cellStyle name="Normal 18 2 2 2 4 3" xfId="49165" xr:uid="{00000000-0005-0000-0000-0000BABE0000}"/>
    <cellStyle name="Normal 18 2 2 2 5" xfId="49166" xr:uid="{00000000-0005-0000-0000-0000BBBE0000}"/>
    <cellStyle name="Normal 18 2 2 2 6" xfId="49167" xr:uid="{00000000-0005-0000-0000-0000BCBE0000}"/>
    <cellStyle name="Normal 18 2 2 3" xfId="49168" xr:uid="{00000000-0005-0000-0000-0000BDBE0000}"/>
    <cellStyle name="Normal 18 2 2 3 2" xfId="49169" xr:uid="{00000000-0005-0000-0000-0000BEBE0000}"/>
    <cellStyle name="Normal 18 2 2 3 2 2" xfId="49170" xr:uid="{00000000-0005-0000-0000-0000BFBE0000}"/>
    <cellStyle name="Normal 18 2 2 3 2 2 2" xfId="49171" xr:uid="{00000000-0005-0000-0000-0000C0BE0000}"/>
    <cellStyle name="Normal 18 2 2 3 2 2 3" xfId="49172" xr:uid="{00000000-0005-0000-0000-0000C1BE0000}"/>
    <cellStyle name="Normal 18 2 2 3 2 3" xfId="49173" xr:uid="{00000000-0005-0000-0000-0000C2BE0000}"/>
    <cellStyle name="Normal 18 2 2 3 2 4" xfId="49174" xr:uid="{00000000-0005-0000-0000-0000C3BE0000}"/>
    <cellStyle name="Normal 18 2 2 3 3" xfId="49175" xr:uid="{00000000-0005-0000-0000-0000C4BE0000}"/>
    <cellStyle name="Normal 18 2 2 3 3 2" xfId="49176" xr:uid="{00000000-0005-0000-0000-0000C5BE0000}"/>
    <cellStyle name="Normal 18 2 2 3 3 3" xfId="49177" xr:uid="{00000000-0005-0000-0000-0000C6BE0000}"/>
    <cellStyle name="Normal 18 2 2 3 4" xfId="49178" xr:uid="{00000000-0005-0000-0000-0000C7BE0000}"/>
    <cellStyle name="Normal 18 2 2 3 5" xfId="49179" xr:uid="{00000000-0005-0000-0000-0000C8BE0000}"/>
    <cellStyle name="Normal 18 2 2 4" xfId="49180" xr:uid="{00000000-0005-0000-0000-0000C9BE0000}"/>
    <cellStyle name="Normal 18 2 2 4 2" xfId="49181" xr:uid="{00000000-0005-0000-0000-0000CABE0000}"/>
    <cellStyle name="Normal 18 2 2 4 2 2" xfId="49182" xr:uid="{00000000-0005-0000-0000-0000CBBE0000}"/>
    <cellStyle name="Normal 18 2 2 4 2 3" xfId="49183" xr:uid="{00000000-0005-0000-0000-0000CCBE0000}"/>
    <cellStyle name="Normal 18 2 2 4 3" xfId="49184" xr:uid="{00000000-0005-0000-0000-0000CDBE0000}"/>
    <cellStyle name="Normal 18 2 2 4 4" xfId="49185" xr:uid="{00000000-0005-0000-0000-0000CEBE0000}"/>
    <cellStyle name="Normal 18 2 2 5" xfId="49186" xr:uid="{00000000-0005-0000-0000-0000CFBE0000}"/>
    <cellStyle name="Normal 18 2 2 5 2" xfId="49187" xr:uid="{00000000-0005-0000-0000-0000D0BE0000}"/>
    <cellStyle name="Normal 18 2 2 5 3" xfId="49188" xr:uid="{00000000-0005-0000-0000-0000D1BE0000}"/>
    <cellStyle name="Normal 18 2 2 6" xfId="49189" xr:uid="{00000000-0005-0000-0000-0000D2BE0000}"/>
    <cellStyle name="Normal 18 2 2 7" xfId="49190" xr:uid="{00000000-0005-0000-0000-0000D3BE0000}"/>
    <cellStyle name="Normal 18 2 3" xfId="49191" xr:uid="{00000000-0005-0000-0000-0000D4BE0000}"/>
    <cellStyle name="Normal 18 2 3 2" xfId="49192" xr:uid="{00000000-0005-0000-0000-0000D5BE0000}"/>
    <cellStyle name="Normal 18 2 3 2 2" xfId="49193" xr:uid="{00000000-0005-0000-0000-0000D6BE0000}"/>
    <cellStyle name="Normal 18 2 3 2 2 2" xfId="49194" xr:uid="{00000000-0005-0000-0000-0000D7BE0000}"/>
    <cellStyle name="Normal 18 2 3 2 2 2 2" xfId="49195" xr:uid="{00000000-0005-0000-0000-0000D8BE0000}"/>
    <cellStyle name="Normal 18 2 3 2 2 2 3" xfId="49196" xr:uid="{00000000-0005-0000-0000-0000D9BE0000}"/>
    <cellStyle name="Normal 18 2 3 2 2 3" xfId="49197" xr:uid="{00000000-0005-0000-0000-0000DABE0000}"/>
    <cellStyle name="Normal 18 2 3 2 2 4" xfId="49198" xr:uid="{00000000-0005-0000-0000-0000DBBE0000}"/>
    <cellStyle name="Normal 18 2 3 2 3" xfId="49199" xr:uid="{00000000-0005-0000-0000-0000DCBE0000}"/>
    <cellStyle name="Normal 18 2 3 2 3 2" xfId="49200" xr:uid="{00000000-0005-0000-0000-0000DDBE0000}"/>
    <cellStyle name="Normal 18 2 3 2 3 3" xfId="49201" xr:uid="{00000000-0005-0000-0000-0000DEBE0000}"/>
    <cellStyle name="Normal 18 2 3 2 4" xfId="49202" xr:uid="{00000000-0005-0000-0000-0000DFBE0000}"/>
    <cellStyle name="Normal 18 2 3 2 5" xfId="49203" xr:uid="{00000000-0005-0000-0000-0000E0BE0000}"/>
    <cellStyle name="Normal 18 2 3 3" xfId="49204" xr:uid="{00000000-0005-0000-0000-0000E1BE0000}"/>
    <cellStyle name="Normal 18 2 3 3 2" xfId="49205" xr:uid="{00000000-0005-0000-0000-0000E2BE0000}"/>
    <cellStyle name="Normal 18 2 3 3 2 2" xfId="49206" xr:uid="{00000000-0005-0000-0000-0000E3BE0000}"/>
    <cellStyle name="Normal 18 2 3 3 2 3" xfId="49207" xr:uid="{00000000-0005-0000-0000-0000E4BE0000}"/>
    <cellStyle name="Normal 18 2 3 3 3" xfId="49208" xr:uid="{00000000-0005-0000-0000-0000E5BE0000}"/>
    <cellStyle name="Normal 18 2 3 3 4" xfId="49209" xr:uid="{00000000-0005-0000-0000-0000E6BE0000}"/>
    <cellStyle name="Normal 18 2 3 4" xfId="49210" xr:uid="{00000000-0005-0000-0000-0000E7BE0000}"/>
    <cellStyle name="Normal 18 2 3 4 2" xfId="49211" xr:uid="{00000000-0005-0000-0000-0000E8BE0000}"/>
    <cellStyle name="Normal 18 2 3 4 3" xfId="49212" xr:uid="{00000000-0005-0000-0000-0000E9BE0000}"/>
    <cellStyle name="Normal 18 2 3 5" xfId="49213" xr:uid="{00000000-0005-0000-0000-0000EABE0000}"/>
    <cellStyle name="Normal 18 2 3 6" xfId="49214" xr:uid="{00000000-0005-0000-0000-0000EBBE0000}"/>
    <cellStyle name="Normal 18 2 4" xfId="49215" xr:uid="{00000000-0005-0000-0000-0000ECBE0000}"/>
    <cellStyle name="Normal 18 2 4 2" xfId="49216" xr:uid="{00000000-0005-0000-0000-0000EDBE0000}"/>
    <cellStyle name="Normal 18 2 4 2 2" xfId="49217" xr:uid="{00000000-0005-0000-0000-0000EEBE0000}"/>
    <cellStyle name="Normal 18 2 4 2 2 2" xfId="49218" xr:uid="{00000000-0005-0000-0000-0000EFBE0000}"/>
    <cellStyle name="Normal 18 2 4 2 2 3" xfId="49219" xr:uid="{00000000-0005-0000-0000-0000F0BE0000}"/>
    <cellStyle name="Normal 18 2 4 2 3" xfId="49220" xr:uid="{00000000-0005-0000-0000-0000F1BE0000}"/>
    <cellStyle name="Normal 18 2 4 2 4" xfId="49221" xr:uid="{00000000-0005-0000-0000-0000F2BE0000}"/>
    <cellStyle name="Normal 18 2 4 3" xfId="49222" xr:uid="{00000000-0005-0000-0000-0000F3BE0000}"/>
    <cellStyle name="Normal 18 2 4 3 2" xfId="49223" xr:uid="{00000000-0005-0000-0000-0000F4BE0000}"/>
    <cellStyle name="Normal 18 2 4 3 3" xfId="49224" xr:uid="{00000000-0005-0000-0000-0000F5BE0000}"/>
    <cellStyle name="Normal 18 2 4 4" xfId="49225" xr:uid="{00000000-0005-0000-0000-0000F6BE0000}"/>
    <cellStyle name="Normal 18 2 4 5" xfId="49226" xr:uid="{00000000-0005-0000-0000-0000F7BE0000}"/>
    <cellStyle name="Normal 18 2 5" xfId="49227" xr:uid="{00000000-0005-0000-0000-0000F8BE0000}"/>
    <cellStyle name="Normal 18 2 5 2" xfId="49228" xr:uid="{00000000-0005-0000-0000-0000F9BE0000}"/>
    <cellStyle name="Normal 18 2 5 2 2" xfId="49229" xr:uid="{00000000-0005-0000-0000-0000FABE0000}"/>
    <cellStyle name="Normal 18 2 5 2 3" xfId="49230" xr:uid="{00000000-0005-0000-0000-0000FBBE0000}"/>
    <cellStyle name="Normal 18 2 5 3" xfId="49231" xr:uid="{00000000-0005-0000-0000-0000FCBE0000}"/>
    <cellStyle name="Normal 18 2 5 4" xfId="49232" xr:uid="{00000000-0005-0000-0000-0000FDBE0000}"/>
    <cellStyle name="Normal 18 2 6" xfId="49233" xr:uid="{00000000-0005-0000-0000-0000FEBE0000}"/>
    <cellStyle name="Normal 18 2 6 2" xfId="49234" xr:uid="{00000000-0005-0000-0000-0000FFBE0000}"/>
    <cellStyle name="Normal 18 2 6 3" xfId="49235" xr:uid="{00000000-0005-0000-0000-000000BF0000}"/>
    <cellStyle name="Normal 18 2 7" xfId="49236" xr:uid="{00000000-0005-0000-0000-000001BF0000}"/>
    <cellStyle name="Normal 18 2 8" xfId="49237" xr:uid="{00000000-0005-0000-0000-000002BF0000}"/>
    <cellStyle name="Normal 18 3" xfId="277" xr:uid="{00000000-0005-0000-0000-000003BF0000}"/>
    <cellStyle name="Normal 18 3 2" xfId="49238" xr:uid="{00000000-0005-0000-0000-000004BF0000}"/>
    <cellStyle name="Normal 18 3 2 2" xfId="49239" xr:uid="{00000000-0005-0000-0000-000005BF0000}"/>
    <cellStyle name="Normal 18 3 2 2 2" xfId="49240" xr:uid="{00000000-0005-0000-0000-000006BF0000}"/>
    <cellStyle name="Normal 18 3 2 2 2 2" xfId="49241" xr:uid="{00000000-0005-0000-0000-000007BF0000}"/>
    <cellStyle name="Normal 18 3 2 2 2 2 2" xfId="49242" xr:uid="{00000000-0005-0000-0000-000008BF0000}"/>
    <cellStyle name="Normal 18 3 2 2 2 2 3" xfId="49243" xr:uid="{00000000-0005-0000-0000-000009BF0000}"/>
    <cellStyle name="Normal 18 3 2 2 2 3" xfId="49244" xr:uid="{00000000-0005-0000-0000-00000ABF0000}"/>
    <cellStyle name="Normal 18 3 2 2 2 4" xfId="49245" xr:uid="{00000000-0005-0000-0000-00000BBF0000}"/>
    <cellStyle name="Normal 18 3 2 2 3" xfId="49246" xr:uid="{00000000-0005-0000-0000-00000CBF0000}"/>
    <cellStyle name="Normal 18 3 2 2 3 2" xfId="49247" xr:uid="{00000000-0005-0000-0000-00000DBF0000}"/>
    <cellStyle name="Normal 18 3 2 2 3 3" xfId="49248" xr:uid="{00000000-0005-0000-0000-00000EBF0000}"/>
    <cellStyle name="Normal 18 3 2 2 4" xfId="49249" xr:uid="{00000000-0005-0000-0000-00000FBF0000}"/>
    <cellStyle name="Normal 18 3 2 2 5" xfId="49250" xr:uid="{00000000-0005-0000-0000-000010BF0000}"/>
    <cellStyle name="Normal 18 3 2 3" xfId="49251" xr:uid="{00000000-0005-0000-0000-000011BF0000}"/>
    <cellStyle name="Normal 18 3 2 3 2" xfId="49252" xr:uid="{00000000-0005-0000-0000-000012BF0000}"/>
    <cellStyle name="Normal 18 3 2 3 2 2" xfId="49253" xr:uid="{00000000-0005-0000-0000-000013BF0000}"/>
    <cellStyle name="Normal 18 3 2 3 2 3" xfId="49254" xr:uid="{00000000-0005-0000-0000-000014BF0000}"/>
    <cellStyle name="Normal 18 3 2 3 3" xfId="49255" xr:uid="{00000000-0005-0000-0000-000015BF0000}"/>
    <cellStyle name="Normal 18 3 2 3 4" xfId="49256" xr:uid="{00000000-0005-0000-0000-000016BF0000}"/>
    <cellStyle name="Normal 18 3 2 4" xfId="49257" xr:uid="{00000000-0005-0000-0000-000017BF0000}"/>
    <cellStyle name="Normal 18 3 2 4 2" xfId="49258" xr:uid="{00000000-0005-0000-0000-000018BF0000}"/>
    <cellStyle name="Normal 18 3 2 4 3" xfId="49259" xr:uid="{00000000-0005-0000-0000-000019BF0000}"/>
    <cellStyle name="Normal 18 3 2 5" xfId="49260" xr:uid="{00000000-0005-0000-0000-00001ABF0000}"/>
    <cellStyle name="Normal 18 3 2 6" xfId="49261" xr:uid="{00000000-0005-0000-0000-00001BBF0000}"/>
    <cellStyle name="Normal 18 3 3" xfId="49262" xr:uid="{00000000-0005-0000-0000-00001CBF0000}"/>
    <cellStyle name="Normal 18 3 3 2" xfId="49263" xr:uid="{00000000-0005-0000-0000-00001DBF0000}"/>
    <cellStyle name="Normal 18 3 3 2 2" xfId="49264" xr:uid="{00000000-0005-0000-0000-00001EBF0000}"/>
    <cellStyle name="Normal 18 3 3 2 2 2" xfId="49265" xr:uid="{00000000-0005-0000-0000-00001FBF0000}"/>
    <cellStyle name="Normal 18 3 3 2 2 3" xfId="49266" xr:uid="{00000000-0005-0000-0000-000020BF0000}"/>
    <cellStyle name="Normal 18 3 3 2 3" xfId="49267" xr:uid="{00000000-0005-0000-0000-000021BF0000}"/>
    <cellStyle name="Normal 18 3 3 2 4" xfId="49268" xr:uid="{00000000-0005-0000-0000-000022BF0000}"/>
    <cellStyle name="Normal 18 3 3 3" xfId="49269" xr:uid="{00000000-0005-0000-0000-000023BF0000}"/>
    <cellStyle name="Normal 18 3 3 3 2" xfId="49270" xr:uid="{00000000-0005-0000-0000-000024BF0000}"/>
    <cellStyle name="Normal 18 3 3 3 3" xfId="49271" xr:uid="{00000000-0005-0000-0000-000025BF0000}"/>
    <cellStyle name="Normal 18 3 3 4" xfId="49272" xr:uid="{00000000-0005-0000-0000-000026BF0000}"/>
    <cellStyle name="Normal 18 3 3 5" xfId="49273" xr:uid="{00000000-0005-0000-0000-000027BF0000}"/>
    <cellStyle name="Normal 18 3 4" xfId="49274" xr:uid="{00000000-0005-0000-0000-000028BF0000}"/>
    <cellStyle name="Normal 18 3 4 2" xfId="49275" xr:uid="{00000000-0005-0000-0000-000029BF0000}"/>
    <cellStyle name="Normal 18 3 4 2 2" xfId="49276" xr:uid="{00000000-0005-0000-0000-00002ABF0000}"/>
    <cellStyle name="Normal 18 3 4 2 3" xfId="49277" xr:uid="{00000000-0005-0000-0000-00002BBF0000}"/>
    <cellStyle name="Normal 18 3 4 3" xfId="49278" xr:uid="{00000000-0005-0000-0000-00002CBF0000}"/>
    <cellStyle name="Normal 18 3 4 4" xfId="49279" xr:uid="{00000000-0005-0000-0000-00002DBF0000}"/>
    <cellStyle name="Normal 18 3 5" xfId="49280" xr:uid="{00000000-0005-0000-0000-00002EBF0000}"/>
    <cellStyle name="Normal 18 3 5 2" xfId="49281" xr:uid="{00000000-0005-0000-0000-00002FBF0000}"/>
    <cellStyle name="Normal 18 3 5 3" xfId="49282" xr:uid="{00000000-0005-0000-0000-000030BF0000}"/>
    <cellStyle name="Normal 18 3 6" xfId="49283" xr:uid="{00000000-0005-0000-0000-000031BF0000}"/>
    <cellStyle name="Normal 18 3 7" xfId="49284" xr:uid="{00000000-0005-0000-0000-000032BF0000}"/>
    <cellStyle name="Normal 18 4" xfId="49285" xr:uid="{00000000-0005-0000-0000-000033BF0000}"/>
    <cellStyle name="Normal 18 4 2" xfId="49286" xr:uid="{00000000-0005-0000-0000-000034BF0000}"/>
    <cellStyle name="Normal 18 4 2 2" xfId="49287" xr:uid="{00000000-0005-0000-0000-000035BF0000}"/>
    <cellStyle name="Normal 18 4 2 2 2" xfId="49288" xr:uid="{00000000-0005-0000-0000-000036BF0000}"/>
    <cellStyle name="Normal 18 4 2 2 2 2" xfId="49289" xr:uid="{00000000-0005-0000-0000-000037BF0000}"/>
    <cellStyle name="Normal 18 4 2 2 2 3" xfId="49290" xr:uid="{00000000-0005-0000-0000-000038BF0000}"/>
    <cellStyle name="Normal 18 4 2 2 3" xfId="49291" xr:uid="{00000000-0005-0000-0000-000039BF0000}"/>
    <cellStyle name="Normal 18 4 2 2 4" xfId="49292" xr:uid="{00000000-0005-0000-0000-00003ABF0000}"/>
    <cellStyle name="Normal 18 4 2 3" xfId="49293" xr:uid="{00000000-0005-0000-0000-00003BBF0000}"/>
    <cellStyle name="Normal 18 4 2 3 2" xfId="49294" xr:uid="{00000000-0005-0000-0000-00003CBF0000}"/>
    <cellStyle name="Normal 18 4 2 3 3" xfId="49295" xr:uid="{00000000-0005-0000-0000-00003DBF0000}"/>
    <cellStyle name="Normal 18 4 2 4" xfId="49296" xr:uid="{00000000-0005-0000-0000-00003EBF0000}"/>
    <cellStyle name="Normal 18 4 2 5" xfId="49297" xr:uid="{00000000-0005-0000-0000-00003FBF0000}"/>
    <cellStyle name="Normal 18 4 3" xfId="49298" xr:uid="{00000000-0005-0000-0000-000040BF0000}"/>
    <cellStyle name="Normal 18 4 3 2" xfId="49299" xr:uid="{00000000-0005-0000-0000-000041BF0000}"/>
    <cellStyle name="Normal 18 4 3 2 2" xfId="49300" xr:uid="{00000000-0005-0000-0000-000042BF0000}"/>
    <cellStyle name="Normal 18 4 3 2 3" xfId="49301" xr:uid="{00000000-0005-0000-0000-000043BF0000}"/>
    <cellStyle name="Normal 18 4 3 3" xfId="49302" xr:uid="{00000000-0005-0000-0000-000044BF0000}"/>
    <cellStyle name="Normal 18 4 3 4" xfId="49303" xr:uid="{00000000-0005-0000-0000-000045BF0000}"/>
    <cellStyle name="Normal 18 4 4" xfId="49304" xr:uid="{00000000-0005-0000-0000-000046BF0000}"/>
    <cellStyle name="Normal 18 4 4 2" xfId="49305" xr:uid="{00000000-0005-0000-0000-000047BF0000}"/>
    <cellStyle name="Normal 18 4 4 3" xfId="49306" xr:uid="{00000000-0005-0000-0000-000048BF0000}"/>
    <cellStyle name="Normal 18 4 5" xfId="49307" xr:uid="{00000000-0005-0000-0000-000049BF0000}"/>
    <cellStyle name="Normal 18 4 6" xfId="49308" xr:uid="{00000000-0005-0000-0000-00004ABF0000}"/>
    <cellStyle name="Normal 18 5" xfId="49309" xr:uid="{00000000-0005-0000-0000-00004BBF0000}"/>
    <cellStyle name="Normal 18 5 2" xfId="49310" xr:uid="{00000000-0005-0000-0000-00004CBF0000}"/>
    <cellStyle name="Normal 18 5 2 2" xfId="49311" xr:uid="{00000000-0005-0000-0000-00004DBF0000}"/>
    <cellStyle name="Normal 18 5 2 2 2" xfId="49312" xr:uid="{00000000-0005-0000-0000-00004EBF0000}"/>
    <cellStyle name="Normal 18 5 2 2 3" xfId="49313" xr:uid="{00000000-0005-0000-0000-00004FBF0000}"/>
    <cellStyle name="Normal 18 5 2 3" xfId="49314" xr:uid="{00000000-0005-0000-0000-000050BF0000}"/>
    <cellStyle name="Normal 18 5 2 4" xfId="49315" xr:uid="{00000000-0005-0000-0000-000051BF0000}"/>
    <cellStyle name="Normal 18 5 3" xfId="49316" xr:uid="{00000000-0005-0000-0000-000052BF0000}"/>
    <cellStyle name="Normal 18 5 3 2" xfId="49317" xr:uid="{00000000-0005-0000-0000-000053BF0000}"/>
    <cellStyle name="Normal 18 5 3 3" xfId="49318" xr:uid="{00000000-0005-0000-0000-000054BF0000}"/>
    <cellStyle name="Normal 18 5 4" xfId="49319" xr:uid="{00000000-0005-0000-0000-000055BF0000}"/>
    <cellStyle name="Normal 18 5 5" xfId="49320" xr:uid="{00000000-0005-0000-0000-000056BF0000}"/>
    <cellStyle name="Normal 18 6" xfId="49321" xr:uid="{00000000-0005-0000-0000-000057BF0000}"/>
    <cellStyle name="Normal 18 6 2" xfId="49322" xr:uid="{00000000-0005-0000-0000-000058BF0000}"/>
    <cellStyle name="Normal 18 6 2 2" xfId="49323" xr:uid="{00000000-0005-0000-0000-000059BF0000}"/>
    <cellStyle name="Normal 18 6 2 3" xfId="49324" xr:uid="{00000000-0005-0000-0000-00005ABF0000}"/>
    <cellStyle name="Normal 18 6 3" xfId="49325" xr:uid="{00000000-0005-0000-0000-00005BBF0000}"/>
    <cellStyle name="Normal 18 6 4" xfId="49326" xr:uid="{00000000-0005-0000-0000-00005CBF0000}"/>
    <cellStyle name="Normal 18 7" xfId="49327" xr:uid="{00000000-0005-0000-0000-00005DBF0000}"/>
    <cellStyle name="Normal 18 7 2" xfId="49328" xr:uid="{00000000-0005-0000-0000-00005EBF0000}"/>
    <cellStyle name="Normal 18 7 3" xfId="49329" xr:uid="{00000000-0005-0000-0000-00005FBF0000}"/>
    <cellStyle name="Normal 18 8" xfId="49330" xr:uid="{00000000-0005-0000-0000-000060BF0000}"/>
    <cellStyle name="Normal 18 9" xfId="49331" xr:uid="{00000000-0005-0000-0000-000061BF0000}"/>
    <cellStyle name="Normal 19" xfId="278" xr:uid="{00000000-0005-0000-0000-000062BF0000}"/>
    <cellStyle name="Normal 19 2" xfId="279" xr:uid="{00000000-0005-0000-0000-000063BF0000}"/>
    <cellStyle name="Normal 19 2 2" xfId="49332" xr:uid="{00000000-0005-0000-0000-000064BF0000}"/>
    <cellStyle name="Normal 19 2 2 2" xfId="49333" xr:uid="{00000000-0005-0000-0000-000065BF0000}"/>
    <cellStyle name="Normal 19 2 2 2 2" xfId="49334" xr:uid="{00000000-0005-0000-0000-000066BF0000}"/>
    <cellStyle name="Normal 19 2 2 2 2 2" xfId="49335" xr:uid="{00000000-0005-0000-0000-000067BF0000}"/>
    <cellStyle name="Normal 19 2 2 2 2 2 2" xfId="49336" xr:uid="{00000000-0005-0000-0000-000068BF0000}"/>
    <cellStyle name="Normal 19 2 2 2 2 2 2 2" xfId="49337" xr:uid="{00000000-0005-0000-0000-000069BF0000}"/>
    <cellStyle name="Normal 19 2 2 2 2 2 2 3" xfId="49338" xr:uid="{00000000-0005-0000-0000-00006ABF0000}"/>
    <cellStyle name="Normal 19 2 2 2 2 2 3" xfId="49339" xr:uid="{00000000-0005-0000-0000-00006BBF0000}"/>
    <cellStyle name="Normal 19 2 2 2 2 2 4" xfId="49340" xr:uid="{00000000-0005-0000-0000-00006CBF0000}"/>
    <cellStyle name="Normal 19 2 2 2 2 3" xfId="49341" xr:uid="{00000000-0005-0000-0000-00006DBF0000}"/>
    <cellStyle name="Normal 19 2 2 2 2 3 2" xfId="49342" xr:uid="{00000000-0005-0000-0000-00006EBF0000}"/>
    <cellStyle name="Normal 19 2 2 2 2 3 3" xfId="49343" xr:uid="{00000000-0005-0000-0000-00006FBF0000}"/>
    <cellStyle name="Normal 19 2 2 2 2 4" xfId="49344" xr:uid="{00000000-0005-0000-0000-000070BF0000}"/>
    <cellStyle name="Normal 19 2 2 2 2 5" xfId="49345" xr:uid="{00000000-0005-0000-0000-000071BF0000}"/>
    <cellStyle name="Normal 19 2 2 2 3" xfId="49346" xr:uid="{00000000-0005-0000-0000-000072BF0000}"/>
    <cellStyle name="Normal 19 2 2 2 3 2" xfId="49347" xr:uid="{00000000-0005-0000-0000-000073BF0000}"/>
    <cellStyle name="Normal 19 2 2 2 3 2 2" xfId="49348" xr:uid="{00000000-0005-0000-0000-000074BF0000}"/>
    <cellStyle name="Normal 19 2 2 2 3 2 3" xfId="49349" xr:uid="{00000000-0005-0000-0000-000075BF0000}"/>
    <cellStyle name="Normal 19 2 2 2 3 3" xfId="49350" xr:uid="{00000000-0005-0000-0000-000076BF0000}"/>
    <cellStyle name="Normal 19 2 2 2 3 4" xfId="49351" xr:uid="{00000000-0005-0000-0000-000077BF0000}"/>
    <cellStyle name="Normal 19 2 2 2 4" xfId="49352" xr:uid="{00000000-0005-0000-0000-000078BF0000}"/>
    <cellStyle name="Normal 19 2 2 2 4 2" xfId="49353" xr:uid="{00000000-0005-0000-0000-000079BF0000}"/>
    <cellStyle name="Normal 19 2 2 2 4 3" xfId="49354" xr:uid="{00000000-0005-0000-0000-00007ABF0000}"/>
    <cellStyle name="Normal 19 2 2 2 5" xfId="49355" xr:uid="{00000000-0005-0000-0000-00007BBF0000}"/>
    <cellStyle name="Normal 19 2 2 2 6" xfId="49356" xr:uid="{00000000-0005-0000-0000-00007CBF0000}"/>
    <cellStyle name="Normal 19 2 2 3" xfId="49357" xr:uid="{00000000-0005-0000-0000-00007DBF0000}"/>
    <cellStyle name="Normal 19 2 2 3 2" xfId="49358" xr:uid="{00000000-0005-0000-0000-00007EBF0000}"/>
    <cellStyle name="Normal 19 2 2 3 2 2" xfId="49359" xr:uid="{00000000-0005-0000-0000-00007FBF0000}"/>
    <cellStyle name="Normal 19 2 2 3 2 2 2" xfId="49360" xr:uid="{00000000-0005-0000-0000-000080BF0000}"/>
    <cellStyle name="Normal 19 2 2 3 2 2 3" xfId="49361" xr:uid="{00000000-0005-0000-0000-000081BF0000}"/>
    <cellStyle name="Normal 19 2 2 3 2 3" xfId="49362" xr:uid="{00000000-0005-0000-0000-000082BF0000}"/>
    <cellStyle name="Normal 19 2 2 3 2 4" xfId="49363" xr:uid="{00000000-0005-0000-0000-000083BF0000}"/>
    <cellStyle name="Normal 19 2 2 3 3" xfId="49364" xr:uid="{00000000-0005-0000-0000-000084BF0000}"/>
    <cellStyle name="Normal 19 2 2 3 3 2" xfId="49365" xr:uid="{00000000-0005-0000-0000-000085BF0000}"/>
    <cellStyle name="Normal 19 2 2 3 3 3" xfId="49366" xr:uid="{00000000-0005-0000-0000-000086BF0000}"/>
    <cellStyle name="Normal 19 2 2 3 4" xfId="49367" xr:uid="{00000000-0005-0000-0000-000087BF0000}"/>
    <cellStyle name="Normal 19 2 2 3 5" xfId="49368" xr:uid="{00000000-0005-0000-0000-000088BF0000}"/>
    <cellStyle name="Normal 19 2 2 4" xfId="49369" xr:uid="{00000000-0005-0000-0000-000089BF0000}"/>
    <cellStyle name="Normal 19 2 2 4 2" xfId="49370" xr:uid="{00000000-0005-0000-0000-00008ABF0000}"/>
    <cellStyle name="Normal 19 2 2 4 2 2" xfId="49371" xr:uid="{00000000-0005-0000-0000-00008BBF0000}"/>
    <cellStyle name="Normal 19 2 2 4 2 3" xfId="49372" xr:uid="{00000000-0005-0000-0000-00008CBF0000}"/>
    <cellStyle name="Normal 19 2 2 4 3" xfId="49373" xr:uid="{00000000-0005-0000-0000-00008DBF0000}"/>
    <cellStyle name="Normal 19 2 2 4 4" xfId="49374" xr:uid="{00000000-0005-0000-0000-00008EBF0000}"/>
    <cellStyle name="Normal 19 2 2 5" xfId="49375" xr:uid="{00000000-0005-0000-0000-00008FBF0000}"/>
    <cellStyle name="Normal 19 2 2 5 2" xfId="49376" xr:uid="{00000000-0005-0000-0000-000090BF0000}"/>
    <cellStyle name="Normal 19 2 2 5 3" xfId="49377" xr:uid="{00000000-0005-0000-0000-000091BF0000}"/>
    <cellStyle name="Normal 19 2 2 6" xfId="49378" xr:uid="{00000000-0005-0000-0000-000092BF0000}"/>
    <cellStyle name="Normal 19 2 2 7" xfId="49379" xr:uid="{00000000-0005-0000-0000-000093BF0000}"/>
    <cellStyle name="Normal 19 2 3" xfId="49380" xr:uid="{00000000-0005-0000-0000-000094BF0000}"/>
    <cellStyle name="Normal 19 2 3 2" xfId="49381" xr:uid="{00000000-0005-0000-0000-000095BF0000}"/>
    <cellStyle name="Normal 19 2 3 2 2" xfId="49382" xr:uid="{00000000-0005-0000-0000-000096BF0000}"/>
    <cellStyle name="Normal 19 2 3 2 2 2" xfId="49383" xr:uid="{00000000-0005-0000-0000-000097BF0000}"/>
    <cellStyle name="Normal 19 2 3 2 2 2 2" xfId="49384" xr:uid="{00000000-0005-0000-0000-000098BF0000}"/>
    <cellStyle name="Normal 19 2 3 2 2 2 3" xfId="49385" xr:uid="{00000000-0005-0000-0000-000099BF0000}"/>
    <cellStyle name="Normal 19 2 3 2 2 3" xfId="49386" xr:uid="{00000000-0005-0000-0000-00009ABF0000}"/>
    <cellStyle name="Normal 19 2 3 2 2 4" xfId="49387" xr:uid="{00000000-0005-0000-0000-00009BBF0000}"/>
    <cellStyle name="Normal 19 2 3 2 3" xfId="49388" xr:uid="{00000000-0005-0000-0000-00009CBF0000}"/>
    <cellStyle name="Normal 19 2 3 2 3 2" xfId="49389" xr:uid="{00000000-0005-0000-0000-00009DBF0000}"/>
    <cellStyle name="Normal 19 2 3 2 3 3" xfId="49390" xr:uid="{00000000-0005-0000-0000-00009EBF0000}"/>
    <cellStyle name="Normal 19 2 3 2 4" xfId="49391" xr:uid="{00000000-0005-0000-0000-00009FBF0000}"/>
    <cellStyle name="Normal 19 2 3 2 5" xfId="49392" xr:uid="{00000000-0005-0000-0000-0000A0BF0000}"/>
    <cellStyle name="Normal 19 2 3 3" xfId="49393" xr:uid="{00000000-0005-0000-0000-0000A1BF0000}"/>
    <cellStyle name="Normal 19 2 3 3 2" xfId="49394" xr:uid="{00000000-0005-0000-0000-0000A2BF0000}"/>
    <cellStyle name="Normal 19 2 3 3 2 2" xfId="49395" xr:uid="{00000000-0005-0000-0000-0000A3BF0000}"/>
    <cellStyle name="Normal 19 2 3 3 2 3" xfId="49396" xr:uid="{00000000-0005-0000-0000-0000A4BF0000}"/>
    <cellStyle name="Normal 19 2 3 3 3" xfId="49397" xr:uid="{00000000-0005-0000-0000-0000A5BF0000}"/>
    <cellStyle name="Normal 19 2 3 3 4" xfId="49398" xr:uid="{00000000-0005-0000-0000-0000A6BF0000}"/>
    <cellStyle name="Normal 19 2 3 4" xfId="49399" xr:uid="{00000000-0005-0000-0000-0000A7BF0000}"/>
    <cellStyle name="Normal 19 2 3 4 2" xfId="49400" xr:uid="{00000000-0005-0000-0000-0000A8BF0000}"/>
    <cellStyle name="Normal 19 2 3 4 3" xfId="49401" xr:uid="{00000000-0005-0000-0000-0000A9BF0000}"/>
    <cellStyle name="Normal 19 2 3 5" xfId="49402" xr:uid="{00000000-0005-0000-0000-0000AABF0000}"/>
    <cellStyle name="Normal 19 2 3 6" xfId="49403" xr:uid="{00000000-0005-0000-0000-0000ABBF0000}"/>
    <cellStyle name="Normal 19 2 4" xfId="49404" xr:uid="{00000000-0005-0000-0000-0000ACBF0000}"/>
    <cellStyle name="Normal 19 2 4 2" xfId="49405" xr:uid="{00000000-0005-0000-0000-0000ADBF0000}"/>
    <cellStyle name="Normal 19 2 4 2 2" xfId="49406" xr:uid="{00000000-0005-0000-0000-0000AEBF0000}"/>
    <cellStyle name="Normal 19 2 4 2 2 2" xfId="49407" xr:uid="{00000000-0005-0000-0000-0000AFBF0000}"/>
    <cellStyle name="Normal 19 2 4 2 2 3" xfId="49408" xr:uid="{00000000-0005-0000-0000-0000B0BF0000}"/>
    <cellStyle name="Normal 19 2 4 2 3" xfId="49409" xr:uid="{00000000-0005-0000-0000-0000B1BF0000}"/>
    <cellStyle name="Normal 19 2 4 2 4" xfId="49410" xr:uid="{00000000-0005-0000-0000-0000B2BF0000}"/>
    <cellStyle name="Normal 19 2 4 3" xfId="49411" xr:uid="{00000000-0005-0000-0000-0000B3BF0000}"/>
    <cellStyle name="Normal 19 2 4 3 2" xfId="49412" xr:uid="{00000000-0005-0000-0000-0000B4BF0000}"/>
    <cellStyle name="Normal 19 2 4 3 3" xfId="49413" xr:uid="{00000000-0005-0000-0000-0000B5BF0000}"/>
    <cellStyle name="Normal 19 2 4 4" xfId="49414" xr:uid="{00000000-0005-0000-0000-0000B6BF0000}"/>
    <cellStyle name="Normal 19 2 4 5" xfId="49415" xr:uid="{00000000-0005-0000-0000-0000B7BF0000}"/>
    <cellStyle name="Normal 19 2 5" xfId="49416" xr:uid="{00000000-0005-0000-0000-0000B8BF0000}"/>
    <cellStyle name="Normal 19 2 5 2" xfId="49417" xr:uid="{00000000-0005-0000-0000-0000B9BF0000}"/>
    <cellStyle name="Normal 19 2 5 2 2" xfId="49418" xr:uid="{00000000-0005-0000-0000-0000BABF0000}"/>
    <cellStyle name="Normal 19 2 5 2 3" xfId="49419" xr:uid="{00000000-0005-0000-0000-0000BBBF0000}"/>
    <cellStyle name="Normal 19 2 5 3" xfId="49420" xr:uid="{00000000-0005-0000-0000-0000BCBF0000}"/>
    <cellStyle name="Normal 19 2 5 4" xfId="49421" xr:uid="{00000000-0005-0000-0000-0000BDBF0000}"/>
    <cellStyle name="Normal 19 2 6" xfId="49422" xr:uid="{00000000-0005-0000-0000-0000BEBF0000}"/>
    <cellStyle name="Normal 19 2 6 2" xfId="49423" xr:uid="{00000000-0005-0000-0000-0000BFBF0000}"/>
    <cellStyle name="Normal 19 2 6 3" xfId="49424" xr:uid="{00000000-0005-0000-0000-0000C0BF0000}"/>
    <cellStyle name="Normal 19 2 7" xfId="49425" xr:uid="{00000000-0005-0000-0000-0000C1BF0000}"/>
    <cellStyle name="Normal 19 2 8" xfId="49426" xr:uid="{00000000-0005-0000-0000-0000C2BF0000}"/>
    <cellStyle name="Normal 19 3" xfId="280" xr:uid="{00000000-0005-0000-0000-0000C3BF0000}"/>
    <cellStyle name="Normal 19 3 2" xfId="49427" xr:uid="{00000000-0005-0000-0000-0000C4BF0000}"/>
    <cellStyle name="Normal 19 3 2 2" xfId="49428" xr:uid="{00000000-0005-0000-0000-0000C5BF0000}"/>
    <cellStyle name="Normal 19 3 2 2 2" xfId="49429" xr:uid="{00000000-0005-0000-0000-0000C6BF0000}"/>
    <cellStyle name="Normal 19 3 2 2 2 2" xfId="49430" xr:uid="{00000000-0005-0000-0000-0000C7BF0000}"/>
    <cellStyle name="Normal 19 3 2 2 2 2 2" xfId="49431" xr:uid="{00000000-0005-0000-0000-0000C8BF0000}"/>
    <cellStyle name="Normal 19 3 2 2 2 2 3" xfId="49432" xr:uid="{00000000-0005-0000-0000-0000C9BF0000}"/>
    <cellStyle name="Normal 19 3 2 2 2 3" xfId="49433" xr:uid="{00000000-0005-0000-0000-0000CABF0000}"/>
    <cellStyle name="Normal 19 3 2 2 2 4" xfId="49434" xr:uid="{00000000-0005-0000-0000-0000CBBF0000}"/>
    <cellStyle name="Normal 19 3 2 2 3" xfId="49435" xr:uid="{00000000-0005-0000-0000-0000CCBF0000}"/>
    <cellStyle name="Normal 19 3 2 2 3 2" xfId="49436" xr:uid="{00000000-0005-0000-0000-0000CDBF0000}"/>
    <cellStyle name="Normal 19 3 2 2 3 3" xfId="49437" xr:uid="{00000000-0005-0000-0000-0000CEBF0000}"/>
    <cellStyle name="Normal 19 3 2 2 4" xfId="49438" xr:uid="{00000000-0005-0000-0000-0000CFBF0000}"/>
    <cellStyle name="Normal 19 3 2 2 5" xfId="49439" xr:uid="{00000000-0005-0000-0000-0000D0BF0000}"/>
    <cellStyle name="Normal 19 3 2 3" xfId="49440" xr:uid="{00000000-0005-0000-0000-0000D1BF0000}"/>
    <cellStyle name="Normal 19 3 2 3 2" xfId="49441" xr:uid="{00000000-0005-0000-0000-0000D2BF0000}"/>
    <cellStyle name="Normal 19 3 2 3 2 2" xfId="49442" xr:uid="{00000000-0005-0000-0000-0000D3BF0000}"/>
    <cellStyle name="Normal 19 3 2 3 2 3" xfId="49443" xr:uid="{00000000-0005-0000-0000-0000D4BF0000}"/>
    <cellStyle name="Normal 19 3 2 3 3" xfId="49444" xr:uid="{00000000-0005-0000-0000-0000D5BF0000}"/>
    <cellStyle name="Normal 19 3 2 3 4" xfId="49445" xr:uid="{00000000-0005-0000-0000-0000D6BF0000}"/>
    <cellStyle name="Normal 19 3 2 4" xfId="49446" xr:uid="{00000000-0005-0000-0000-0000D7BF0000}"/>
    <cellStyle name="Normal 19 3 2 4 2" xfId="49447" xr:uid="{00000000-0005-0000-0000-0000D8BF0000}"/>
    <cellStyle name="Normal 19 3 2 4 3" xfId="49448" xr:uid="{00000000-0005-0000-0000-0000D9BF0000}"/>
    <cellStyle name="Normal 19 3 2 5" xfId="49449" xr:uid="{00000000-0005-0000-0000-0000DABF0000}"/>
    <cellStyle name="Normal 19 3 2 6" xfId="49450" xr:uid="{00000000-0005-0000-0000-0000DBBF0000}"/>
    <cellStyle name="Normal 19 3 3" xfId="49451" xr:uid="{00000000-0005-0000-0000-0000DCBF0000}"/>
    <cellStyle name="Normal 19 3 3 2" xfId="49452" xr:uid="{00000000-0005-0000-0000-0000DDBF0000}"/>
    <cellStyle name="Normal 19 3 3 2 2" xfId="49453" xr:uid="{00000000-0005-0000-0000-0000DEBF0000}"/>
    <cellStyle name="Normal 19 3 3 2 2 2" xfId="49454" xr:uid="{00000000-0005-0000-0000-0000DFBF0000}"/>
    <cellStyle name="Normal 19 3 3 2 2 3" xfId="49455" xr:uid="{00000000-0005-0000-0000-0000E0BF0000}"/>
    <cellStyle name="Normal 19 3 3 2 3" xfId="49456" xr:uid="{00000000-0005-0000-0000-0000E1BF0000}"/>
    <cellStyle name="Normal 19 3 3 2 4" xfId="49457" xr:uid="{00000000-0005-0000-0000-0000E2BF0000}"/>
    <cellStyle name="Normal 19 3 3 3" xfId="49458" xr:uid="{00000000-0005-0000-0000-0000E3BF0000}"/>
    <cellStyle name="Normal 19 3 3 3 2" xfId="49459" xr:uid="{00000000-0005-0000-0000-0000E4BF0000}"/>
    <cellStyle name="Normal 19 3 3 3 3" xfId="49460" xr:uid="{00000000-0005-0000-0000-0000E5BF0000}"/>
    <cellStyle name="Normal 19 3 3 4" xfId="49461" xr:uid="{00000000-0005-0000-0000-0000E6BF0000}"/>
    <cellStyle name="Normal 19 3 3 5" xfId="49462" xr:uid="{00000000-0005-0000-0000-0000E7BF0000}"/>
    <cellStyle name="Normal 19 3 4" xfId="49463" xr:uid="{00000000-0005-0000-0000-0000E8BF0000}"/>
    <cellStyle name="Normal 19 3 4 2" xfId="49464" xr:uid="{00000000-0005-0000-0000-0000E9BF0000}"/>
    <cellStyle name="Normal 19 3 4 2 2" xfId="49465" xr:uid="{00000000-0005-0000-0000-0000EABF0000}"/>
    <cellStyle name="Normal 19 3 4 2 3" xfId="49466" xr:uid="{00000000-0005-0000-0000-0000EBBF0000}"/>
    <cellStyle name="Normal 19 3 4 3" xfId="49467" xr:uid="{00000000-0005-0000-0000-0000ECBF0000}"/>
    <cellStyle name="Normal 19 3 4 4" xfId="49468" xr:uid="{00000000-0005-0000-0000-0000EDBF0000}"/>
    <cellStyle name="Normal 19 3 5" xfId="49469" xr:uid="{00000000-0005-0000-0000-0000EEBF0000}"/>
    <cellStyle name="Normal 19 3 5 2" xfId="49470" xr:uid="{00000000-0005-0000-0000-0000EFBF0000}"/>
    <cellStyle name="Normal 19 3 5 3" xfId="49471" xr:uid="{00000000-0005-0000-0000-0000F0BF0000}"/>
    <cellStyle name="Normal 19 3 6" xfId="49472" xr:uid="{00000000-0005-0000-0000-0000F1BF0000}"/>
    <cellStyle name="Normal 19 3 7" xfId="49473" xr:uid="{00000000-0005-0000-0000-0000F2BF0000}"/>
    <cellStyle name="Normal 19 4" xfId="49474" xr:uid="{00000000-0005-0000-0000-0000F3BF0000}"/>
    <cellStyle name="Normal 19 4 2" xfId="49475" xr:uid="{00000000-0005-0000-0000-0000F4BF0000}"/>
    <cellStyle name="Normal 19 4 2 2" xfId="49476" xr:uid="{00000000-0005-0000-0000-0000F5BF0000}"/>
    <cellStyle name="Normal 19 4 2 2 2" xfId="49477" xr:uid="{00000000-0005-0000-0000-0000F6BF0000}"/>
    <cellStyle name="Normal 19 4 2 2 2 2" xfId="49478" xr:uid="{00000000-0005-0000-0000-0000F7BF0000}"/>
    <cellStyle name="Normal 19 4 2 2 2 3" xfId="49479" xr:uid="{00000000-0005-0000-0000-0000F8BF0000}"/>
    <cellStyle name="Normal 19 4 2 2 3" xfId="49480" xr:uid="{00000000-0005-0000-0000-0000F9BF0000}"/>
    <cellStyle name="Normal 19 4 2 2 4" xfId="49481" xr:uid="{00000000-0005-0000-0000-0000FABF0000}"/>
    <cellStyle name="Normal 19 4 2 3" xfId="49482" xr:uid="{00000000-0005-0000-0000-0000FBBF0000}"/>
    <cellStyle name="Normal 19 4 2 3 2" xfId="49483" xr:uid="{00000000-0005-0000-0000-0000FCBF0000}"/>
    <cellStyle name="Normal 19 4 2 3 3" xfId="49484" xr:uid="{00000000-0005-0000-0000-0000FDBF0000}"/>
    <cellStyle name="Normal 19 4 2 4" xfId="49485" xr:uid="{00000000-0005-0000-0000-0000FEBF0000}"/>
    <cellStyle name="Normal 19 4 2 5" xfId="49486" xr:uid="{00000000-0005-0000-0000-0000FFBF0000}"/>
    <cellStyle name="Normal 19 4 3" xfId="49487" xr:uid="{00000000-0005-0000-0000-000000C00000}"/>
    <cellStyle name="Normal 19 4 3 2" xfId="49488" xr:uid="{00000000-0005-0000-0000-000001C00000}"/>
    <cellStyle name="Normal 19 4 3 2 2" xfId="49489" xr:uid="{00000000-0005-0000-0000-000002C00000}"/>
    <cellStyle name="Normal 19 4 3 2 3" xfId="49490" xr:uid="{00000000-0005-0000-0000-000003C00000}"/>
    <cellStyle name="Normal 19 4 3 3" xfId="49491" xr:uid="{00000000-0005-0000-0000-000004C00000}"/>
    <cellStyle name="Normal 19 4 3 4" xfId="49492" xr:uid="{00000000-0005-0000-0000-000005C00000}"/>
    <cellStyle name="Normal 19 4 4" xfId="49493" xr:uid="{00000000-0005-0000-0000-000006C00000}"/>
    <cellStyle name="Normal 19 4 4 2" xfId="49494" xr:uid="{00000000-0005-0000-0000-000007C00000}"/>
    <cellStyle name="Normal 19 4 4 3" xfId="49495" xr:uid="{00000000-0005-0000-0000-000008C00000}"/>
    <cellStyle name="Normal 19 4 5" xfId="49496" xr:uid="{00000000-0005-0000-0000-000009C00000}"/>
    <cellStyle name="Normal 19 4 6" xfId="49497" xr:uid="{00000000-0005-0000-0000-00000AC00000}"/>
    <cellStyle name="Normal 19 5" xfId="49498" xr:uid="{00000000-0005-0000-0000-00000BC00000}"/>
    <cellStyle name="Normal 19 5 2" xfId="49499" xr:uid="{00000000-0005-0000-0000-00000CC00000}"/>
    <cellStyle name="Normal 19 5 2 2" xfId="49500" xr:uid="{00000000-0005-0000-0000-00000DC00000}"/>
    <cellStyle name="Normal 19 5 2 2 2" xfId="49501" xr:uid="{00000000-0005-0000-0000-00000EC00000}"/>
    <cellStyle name="Normal 19 5 2 2 3" xfId="49502" xr:uid="{00000000-0005-0000-0000-00000FC00000}"/>
    <cellStyle name="Normal 19 5 2 3" xfId="49503" xr:uid="{00000000-0005-0000-0000-000010C00000}"/>
    <cellStyle name="Normal 19 5 2 4" xfId="49504" xr:uid="{00000000-0005-0000-0000-000011C00000}"/>
    <cellStyle name="Normal 19 5 3" xfId="49505" xr:uid="{00000000-0005-0000-0000-000012C00000}"/>
    <cellStyle name="Normal 19 5 3 2" xfId="49506" xr:uid="{00000000-0005-0000-0000-000013C00000}"/>
    <cellStyle name="Normal 19 5 3 3" xfId="49507" xr:uid="{00000000-0005-0000-0000-000014C00000}"/>
    <cellStyle name="Normal 19 5 4" xfId="49508" xr:uid="{00000000-0005-0000-0000-000015C00000}"/>
    <cellStyle name="Normal 19 5 5" xfId="49509" xr:uid="{00000000-0005-0000-0000-000016C00000}"/>
    <cellStyle name="Normal 19 6" xfId="49510" xr:uid="{00000000-0005-0000-0000-000017C00000}"/>
    <cellStyle name="Normal 19 6 2" xfId="49511" xr:uid="{00000000-0005-0000-0000-000018C00000}"/>
    <cellStyle name="Normal 19 6 2 2" xfId="49512" xr:uid="{00000000-0005-0000-0000-000019C00000}"/>
    <cellStyle name="Normal 19 6 2 3" xfId="49513" xr:uid="{00000000-0005-0000-0000-00001AC00000}"/>
    <cellStyle name="Normal 19 6 3" xfId="49514" xr:uid="{00000000-0005-0000-0000-00001BC00000}"/>
    <cellStyle name="Normal 19 6 4" xfId="49515" xr:uid="{00000000-0005-0000-0000-00001CC00000}"/>
    <cellStyle name="Normal 19 7" xfId="49516" xr:uid="{00000000-0005-0000-0000-00001DC00000}"/>
    <cellStyle name="Normal 19 7 2" xfId="49517" xr:uid="{00000000-0005-0000-0000-00001EC00000}"/>
    <cellStyle name="Normal 19 7 3" xfId="49518" xr:uid="{00000000-0005-0000-0000-00001FC00000}"/>
    <cellStyle name="Normal 19 8" xfId="49519" xr:uid="{00000000-0005-0000-0000-000020C00000}"/>
    <cellStyle name="Normal 19 9" xfId="49520" xr:uid="{00000000-0005-0000-0000-000021C00000}"/>
    <cellStyle name="Normal 2" xfId="1" xr:uid="{00000000-0005-0000-0000-000022C00000}"/>
    <cellStyle name="Normal 2 2" xfId="281" xr:uid="{00000000-0005-0000-0000-000023C00000}"/>
    <cellStyle name="Normal 2 2 2" xfId="282" xr:uid="{00000000-0005-0000-0000-000024C00000}"/>
    <cellStyle name="Normal 2 2 2 2" xfId="283" xr:uid="{00000000-0005-0000-0000-000025C00000}"/>
    <cellStyle name="Normal 2 2 3" xfId="284" xr:uid="{00000000-0005-0000-0000-000026C00000}"/>
    <cellStyle name="Normal 2 2 4" xfId="285" xr:uid="{00000000-0005-0000-0000-000027C00000}"/>
    <cellStyle name="Normal 2 3" xfId="286" xr:uid="{00000000-0005-0000-0000-000028C00000}"/>
    <cellStyle name="Normal 2 3 2" xfId="287" xr:uid="{00000000-0005-0000-0000-000029C00000}"/>
    <cellStyle name="Normal 2 3 3" xfId="288" xr:uid="{00000000-0005-0000-0000-00002AC00000}"/>
    <cellStyle name="Normal 2 4" xfId="289" xr:uid="{00000000-0005-0000-0000-00002BC00000}"/>
    <cellStyle name="Normal 2 5" xfId="290" xr:uid="{00000000-0005-0000-0000-00002CC00000}"/>
    <cellStyle name="Normal 2 5 2" xfId="291" xr:uid="{00000000-0005-0000-0000-00002DC00000}"/>
    <cellStyle name="Normal 2 5 2 2" xfId="49521" xr:uid="{00000000-0005-0000-0000-00002EC00000}"/>
    <cellStyle name="Normal 2 5 2 2 2" xfId="49522" xr:uid="{00000000-0005-0000-0000-00002FC00000}"/>
    <cellStyle name="Normal 2 5 2 2 2 2" xfId="49523" xr:uid="{00000000-0005-0000-0000-000030C00000}"/>
    <cellStyle name="Normal 2 5 2 2 2 2 2" xfId="49524" xr:uid="{00000000-0005-0000-0000-000031C00000}"/>
    <cellStyle name="Normal 2 5 2 2 2 2 2 2" xfId="49525" xr:uid="{00000000-0005-0000-0000-000032C00000}"/>
    <cellStyle name="Normal 2 5 2 2 2 2 2 2 2" xfId="49526" xr:uid="{00000000-0005-0000-0000-000033C00000}"/>
    <cellStyle name="Normal 2 5 2 2 2 2 2 2 3" xfId="49527" xr:uid="{00000000-0005-0000-0000-000034C00000}"/>
    <cellStyle name="Normal 2 5 2 2 2 2 2 3" xfId="49528" xr:uid="{00000000-0005-0000-0000-000035C00000}"/>
    <cellStyle name="Normal 2 5 2 2 2 2 2 4" xfId="49529" xr:uid="{00000000-0005-0000-0000-000036C00000}"/>
    <cellStyle name="Normal 2 5 2 2 2 2 3" xfId="49530" xr:uid="{00000000-0005-0000-0000-000037C00000}"/>
    <cellStyle name="Normal 2 5 2 2 2 2 3 2" xfId="49531" xr:uid="{00000000-0005-0000-0000-000038C00000}"/>
    <cellStyle name="Normal 2 5 2 2 2 2 3 3" xfId="49532" xr:uid="{00000000-0005-0000-0000-000039C00000}"/>
    <cellStyle name="Normal 2 5 2 2 2 2 4" xfId="49533" xr:uid="{00000000-0005-0000-0000-00003AC00000}"/>
    <cellStyle name="Normal 2 5 2 2 2 2 5" xfId="49534" xr:uid="{00000000-0005-0000-0000-00003BC00000}"/>
    <cellStyle name="Normal 2 5 2 2 2 3" xfId="49535" xr:uid="{00000000-0005-0000-0000-00003CC00000}"/>
    <cellStyle name="Normal 2 5 2 2 2 3 2" xfId="49536" xr:uid="{00000000-0005-0000-0000-00003DC00000}"/>
    <cellStyle name="Normal 2 5 2 2 2 3 2 2" xfId="49537" xr:uid="{00000000-0005-0000-0000-00003EC00000}"/>
    <cellStyle name="Normal 2 5 2 2 2 3 2 3" xfId="49538" xr:uid="{00000000-0005-0000-0000-00003FC00000}"/>
    <cellStyle name="Normal 2 5 2 2 2 3 3" xfId="49539" xr:uid="{00000000-0005-0000-0000-000040C00000}"/>
    <cellStyle name="Normal 2 5 2 2 2 3 4" xfId="49540" xr:uid="{00000000-0005-0000-0000-000041C00000}"/>
    <cellStyle name="Normal 2 5 2 2 2 4" xfId="49541" xr:uid="{00000000-0005-0000-0000-000042C00000}"/>
    <cellStyle name="Normal 2 5 2 2 2 4 2" xfId="49542" xr:uid="{00000000-0005-0000-0000-000043C00000}"/>
    <cellStyle name="Normal 2 5 2 2 2 4 3" xfId="49543" xr:uid="{00000000-0005-0000-0000-000044C00000}"/>
    <cellStyle name="Normal 2 5 2 2 2 5" xfId="49544" xr:uid="{00000000-0005-0000-0000-000045C00000}"/>
    <cellStyle name="Normal 2 5 2 2 2 6" xfId="49545" xr:uid="{00000000-0005-0000-0000-000046C00000}"/>
    <cellStyle name="Normal 2 5 2 2 3" xfId="49546" xr:uid="{00000000-0005-0000-0000-000047C00000}"/>
    <cellStyle name="Normal 2 5 2 2 3 2" xfId="49547" xr:uid="{00000000-0005-0000-0000-000048C00000}"/>
    <cellStyle name="Normal 2 5 2 2 3 2 2" xfId="49548" xr:uid="{00000000-0005-0000-0000-000049C00000}"/>
    <cellStyle name="Normal 2 5 2 2 3 2 2 2" xfId="49549" xr:uid="{00000000-0005-0000-0000-00004AC00000}"/>
    <cellStyle name="Normal 2 5 2 2 3 2 2 3" xfId="49550" xr:uid="{00000000-0005-0000-0000-00004BC00000}"/>
    <cellStyle name="Normal 2 5 2 2 3 2 3" xfId="49551" xr:uid="{00000000-0005-0000-0000-00004CC00000}"/>
    <cellStyle name="Normal 2 5 2 2 3 2 4" xfId="49552" xr:uid="{00000000-0005-0000-0000-00004DC00000}"/>
    <cellStyle name="Normal 2 5 2 2 3 3" xfId="49553" xr:uid="{00000000-0005-0000-0000-00004EC00000}"/>
    <cellStyle name="Normal 2 5 2 2 3 3 2" xfId="49554" xr:uid="{00000000-0005-0000-0000-00004FC00000}"/>
    <cellStyle name="Normal 2 5 2 2 3 3 3" xfId="49555" xr:uid="{00000000-0005-0000-0000-000050C00000}"/>
    <cellStyle name="Normal 2 5 2 2 3 4" xfId="49556" xr:uid="{00000000-0005-0000-0000-000051C00000}"/>
    <cellStyle name="Normal 2 5 2 2 3 5" xfId="49557" xr:uid="{00000000-0005-0000-0000-000052C00000}"/>
    <cellStyle name="Normal 2 5 2 2 4" xfId="49558" xr:uid="{00000000-0005-0000-0000-000053C00000}"/>
    <cellStyle name="Normal 2 5 2 2 4 2" xfId="49559" xr:uid="{00000000-0005-0000-0000-000054C00000}"/>
    <cellStyle name="Normal 2 5 2 2 4 2 2" xfId="49560" xr:uid="{00000000-0005-0000-0000-000055C00000}"/>
    <cellStyle name="Normal 2 5 2 2 4 2 3" xfId="49561" xr:uid="{00000000-0005-0000-0000-000056C00000}"/>
    <cellStyle name="Normal 2 5 2 2 4 3" xfId="49562" xr:uid="{00000000-0005-0000-0000-000057C00000}"/>
    <cellStyle name="Normal 2 5 2 2 4 4" xfId="49563" xr:uid="{00000000-0005-0000-0000-000058C00000}"/>
    <cellStyle name="Normal 2 5 2 2 5" xfId="49564" xr:uid="{00000000-0005-0000-0000-000059C00000}"/>
    <cellStyle name="Normal 2 5 2 2 5 2" xfId="49565" xr:uid="{00000000-0005-0000-0000-00005AC00000}"/>
    <cellStyle name="Normal 2 5 2 2 5 3" xfId="49566" xr:uid="{00000000-0005-0000-0000-00005BC00000}"/>
    <cellStyle name="Normal 2 5 2 2 6" xfId="49567" xr:uid="{00000000-0005-0000-0000-00005CC00000}"/>
    <cellStyle name="Normal 2 5 2 2 7" xfId="49568" xr:uid="{00000000-0005-0000-0000-00005DC00000}"/>
    <cellStyle name="Normal 2 5 2 3" xfId="49569" xr:uid="{00000000-0005-0000-0000-00005EC00000}"/>
    <cellStyle name="Normal 2 5 2 3 2" xfId="49570" xr:uid="{00000000-0005-0000-0000-00005FC00000}"/>
    <cellStyle name="Normal 2 5 2 3 2 2" xfId="49571" xr:uid="{00000000-0005-0000-0000-000060C00000}"/>
    <cellStyle name="Normal 2 5 2 3 2 2 2" xfId="49572" xr:uid="{00000000-0005-0000-0000-000061C00000}"/>
    <cellStyle name="Normal 2 5 2 3 2 2 2 2" xfId="49573" xr:uid="{00000000-0005-0000-0000-000062C00000}"/>
    <cellStyle name="Normal 2 5 2 3 2 2 2 3" xfId="49574" xr:uid="{00000000-0005-0000-0000-000063C00000}"/>
    <cellStyle name="Normal 2 5 2 3 2 2 3" xfId="49575" xr:uid="{00000000-0005-0000-0000-000064C00000}"/>
    <cellStyle name="Normal 2 5 2 3 2 2 4" xfId="49576" xr:uid="{00000000-0005-0000-0000-000065C00000}"/>
    <cellStyle name="Normal 2 5 2 3 2 3" xfId="49577" xr:uid="{00000000-0005-0000-0000-000066C00000}"/>
    <cellStyle name="Normal 2 5 2 3 2 3 2" xfId="49578" xr:uid="{00000000-0005-0000-0000-000067C00000}"/>
    <cellStyle name="Normal 2 5 2 3 2 3 3" xfId="49579" xr:uid="{00000000-0005-0000-0000-000068C00000}"/>
    <cellStyle name="Normal 2 5 2 3 2 4" xfId="49580" xr:uid="{00000000-0005-0000-0000-000069C00000}"/>
    <cellStyle name="Normal 2 5 2 3 2 5" xfId="49581" xr:uid="{00000000-0005-0000-0000-00006AC00000}"/>
    <cellStyle name="Normal 2 5 2 3 3" xfId="49582" xr:uid="{00000000-0005-0000-0000-00006BC00000}"/>
    <cellStyle name="Normal 2 5 2 3 3 2" xfId="49583" xr:uid="{00000000-0005-0000-0000-00006CC00000}"/>
    <cellStyle name="Normal 2 5 2 3 3 2 2" xfId="49584" xr:uid="{00000000-0005-0000-0000-00006DC00000}"/>
    <cellStyle name="Normal 2 5 2 3 3 2 3" xfId="49585" xr:uid="{00000000-0005-0000-0000-00006EC00000}"/>
    <cellStyle name="Normal 2 5 2 3 3 3" xfId="49586" xr:uid="{00000000-0005-0000-0000-00006FC00000}"/>
    <cellStyle name="Normal 2 5 2 3 3 4" xfId="49587" xr:uid="{00000000-0005-0000-0000-000070C00000}"/>
    <cellStyle name="Normal 2 5 2 3 4" xfId="49588" xr:uid="{00000000-0005-0000-0000-000071C00000}"/>
    <cellStyle name="Normal 2 5 2 3 4 2" xfId="49589" xr:uid="{00000000-0005-0000-0000-000072C00000}"/>
    <cellStyle name="Normal 2 5 2 3 4 3" xfId="49590" xr:uid="{00000000-0005-0000-0000-000073C00000}"/>
    <cellStyle name="Normal 2 5 2 3 5" xfId="49591" xr:uid="{00000000-0005-0000-0000-000074C00000}"/>
    <cellStyle name="Normal 2 5 2 3 6" xfId="49592" xr:uid="{00000000-0005-0000-0000-000075C00000}"/>
    <cellStyle name="Normal 2 5 2 4" xfId="49593" xr:uid="{00000000-0005-0000-0000-000076C00000}"/>
    <cellStyle name="Normal 2 5 2 4 2" xfId="49594" xr:uid="{00000000-0005-0000-0000-000077C00000}"/>
    <cellStyle name="Normal 2 5 2 4 2 2" xfId="49595" xr:uid="{00000000-0005-0000-0000-000078C00000}"/>
    <cellStyle name="Normal 2 5 2 4 2 2 2" xfId="49596" xr:uid="{00000000-0005-0000-0000-000079C00000}"/>
    <cellStyle name="Normal 2 5 2 4 2 2 3" xfId="49597" xr:uid="{00000000-0005-0000-0000-00007AC00000}"/>
    <cellStyle name="Normal 2 5 2 4 2 3" xfId="49598" xr:uid="{00000000-0005-0000-0000-00007BC00000}"/>
    <cellStyle name="Normal 2 5 2 4 2 4" xfId="49599" xr:uid="{00000000-0005-0000-0000-00007CC00000}"/>
    <cellStyle name="Normal 2 5 2 4 3" xfId="49600" xr:uid="{00000000-0005-0000-0000-00007DC00000}"/>
    <cellStyle name="Normal 2 5 2 4 3 2" xfId="49601" xr:uid="{00000000-0005-0000-0000-00007EC00000}"/>
    <cellStyle name="Normal 2 5 2 4 3 3" xfId="49602" xr:uid="{00000000-0005-0000-0000-00007FC00000}"/>
    <cellStyle name="Normal 2 5 2 4 4" xfId="49603" xr:uid="{00000000-0005-0000-0000-000080C00000}"/>
    <cellStyle name="Normal 2 5 2 4 5" xfId="49604" xr:uid="{00000000-0005-0000-0000-000081C00000}"/>
    <cellStyle name="Normal 2 5 2 5" xfId="49605" xr:uid="{00000000-0005-0000-0000-000082C00000}"/>
    <cellStyle name="Normal 2 5 2 5 2" xfId="49606" xr:uid="{00000000-0005-0000-0000-000083C00000}"/>
    <cellStyle name="Normal 2 5 2 5 2 2" xfId="49607" xr:uid="{00000000-0005-0000-0000-000084C00000}"/>
    <cellStyle name="Normal 2 5 2 5 2 3" xfId="49608" xr:uid="{00000000-0005-0000-0000-000085C00000}"/>
    <cellStyle name="Normal 2 5 2 5 3" xfId="49609" xr:uid="{00000000-0005-0000-0000-000086C00000}"/>
    <cellStyle name="Normal 2 5 2 5 4" xfId="49610" xr:uid="{00000000-0005-0000-0000-000087C00000}"/>
    <cellStyle name="Normal 2 5 2 6" xfId="49611" xr:uid="{00000000-0005-0000-0000-000088C00000}"/>
    <cellStyle name="Normal 2 5 2 6 2" xfId="49612" xr:uid="{00000000-0005-0000-0000-000089C00000}"/>
    <cellStyle name="Normal 2 5 2 6 3" xfId="49613" xr:uid="{00000000-0005-0000-0000-00008AC00000}"/>
    <cellStyle name="Normal 2 5 2 7" xfId="49614" xr:uid="{00000000-0005-0000-0000-00008BC00000}"/>
    <cellStyle name="Normal 2 5 2 8" xfId="49615" xr:uid="{00000000-0005-0000-0000-00008CC00000}"/>
    <cellStyle name="Normal 2 5 3" xfId="292" xr:uid="{00000000-0005-0000-0000-00008DC00000}"/>
    <cellStyle name="Normal 2 5 3 2" xfId="49616" xr:uid="{00000000-0005-0000-0000-00008EC00000}"/>
    <cellStyle name="Normal 2 5 3 2 2" xfId="49617" xr:uid="{00000000-0005-0000-0000-00008FC00000}"/>
    <cellStyle name="Normal 2 5 3 2 2 2" xfId="49618" xr:uid="{00000000-0005-0000-0000-000090C00000}"/>
    <cellStyle name="Normal 2 5 3 2 2 2 2" xfId="49619" xr:uid="{00000000-0005-0000-0000-000091C00000}"/>
    <cellStyle name="Normal 2 5 3 2 2 2 2 2" xfId="49620" xr:uid="{00000000-0005-0000-0000-000092C00000}"/>
    <cellStyle name="Normal 2 5 3 2 2 2 2 3" xfId="49621" xr:uid="{00000000-0005-0000-0000-000093C00000}"/>
    <cellStyle name="Normal 2 5 3 2 2 2 3" xfId="49622" xr:uid="{00000000-0005-0000-0000-000094C00000}"/>
    <cellStyle name="Normal 2 5 3 2 2 2 4" xfId="49623" xr:uid="{00000000-0005-0000-0000-000095C00000}"/>
    <cellStyle name="Normal 2 5 3 2 2 3" xfId="49624" xr:uid="{00000000-0005-0000-0000-000096C00000}"/>
    <cellStyle name="Normal 2 5 3 2 2 3 2" xfId="49625" xr:uid="{00000000-0005-0000-0000-000097C00000}"/>
    <cellStyle name="Normal 2 5 3 2 2 3 3" xfId="49626" xr:uid="{00000000-0005-0000-0000-000098C00000}"/>
    <cellStyle name="Normal 2 5 3 2 2 4" xfId="49627" xr:uid="{00000000-0005-0000-0000-000099C00000}"/>
    <cellStyle name="Normal 2 5 3 2 2 5" xfId="49628" xr:uid="{00000000-0005-0000-0000-00009AC00000}"/>
    <cellStyle name="Normal 2 5 3 2 3" xfId="49629" xr:uid="{00000000-0005-0000-0000-00009BC00000}"/>
    <cellStyle name="Normal 2 5 3 2 3 2" xfId="49630" xr:uid="{00000000-0005-0000-0000-00009CC00000}"/>
    <cellStyle name="Normal 2 5 3 2 3 2 2" xfId="49631" xr:uid="{00000000-0005-0000-0000-00009DC00000}"/>
    <cellStyle name="Normal 2 5 3 2 3 2 3" xfId="49632" xr:uid="{00000000-0005-0000-0000-00009EC00000}"/>
    <cellStyle name="Normal 2 5 3 2 3 3" xfId="49633" xr:uid="{00000000-0005-0000-0000-00009FC00000}"/>
    <cellStyle name="Normal 2 5 3 2 3 4" xfId="49634" xr:uid="{00000000-0005-0000-0000-0000A0C00000}"/>
    <cellStyle name="Normal 2 5 3 2 4" xfId="49635" xr:uid="{00000000-0005-0000-0000-0000A1C00000}"/>
    <cellStyle name="Normal 2 5 3 2 4 2" xfId="49636" xr:uid="{00000000-0005-0000-0000-0000A2C00000}"/>
    <cellStyle name="Normal 2 5 3 2 4 3" xfId="49637" xr:uid="{00000000-0005-0000-0000-0000A3C00000}"/>
    <cellStyle name="Normal 2 5 3 2 5" xfId="49638" xr:uid="{00000000-0005-0000-0000-0000A4C00000}"/>
    <cellStyle name="Normal 2 5 3 2 6" xfId="49639" xr:uid="{00000000-0005-0000-0000-0000A5C00000}"/>
    <cellStyle name="Normal 2 5 3 3" xfId="49640" xr:uid="{00000000-0005-0000-0000-0000A6C00000}"/>
    <cellStyle name="Normal 2 5 3 3 2" xfId="49641" xr:uid="{00000000-0005-0000-0000-0000A7C00000}"/>
    <cellStyle name="Normal 2 5 3 3 2 2" xfId="49642" xr:uid="{00000000-0005-0000-0000-0000A8C00000}"/>
    <cellStyle name="Normal 2 5 3 3 2 2 2" xfId="49643" xr:uid="{00000000-0005-0000-0000-0000A9C00000}"/>
    <cellStyle name="Normal 2 5 3 3 2 2 3" xfId="49644" xr:uid="{00000000-0005-0000-0000-0000AAC00000}"/>
    <cellStyle name="Normal 2 5 3 3 2 3" xfId="49645" xr:uid="{00000000-0005-0000-0000-0000ABC00000}"/>
    <cellStyle name="Normal 2 5 3 3 2 4" xfId="49646" xr:uid="{00000000-0005-0000-0000-0000ACC00000}"/>
    <cellStyle name="Normal 2 5 3 3 3" xfId="49647" xr:uid="{00000000-0005-0000-0000-0000ADC00000}"/>
    <cellStyle name="Normal 2 5 3 3 3 2" xfId="49648" xr:uid="{00000000-0005-0000-0000-0000AEC00000}"/>
    <cellStyle name="Normal 2 5 3 3 3 3" xfId="49649" xr:uid="{00000000-0005-0000-0000-0000AFC00000}"/>
    <cellStyle name="Normal 2 5 3 3 4" xfId="49650" xr:uid="{00000000-0005-0000-0000-0000B0C00000}"/>
    <cellStyle name="Normal 2 5 3 3 5" xfId="49651" xr:uid="{00000000-0005-0000-0000-0000B1C00000}"/>
    <cellStyle name="Normal 2 5 3 4" xfId="49652" xr:uid="{00000000-0005-0000-0000-0000B2C00000}"/>
    <cellStyle name="Normal 2 5 3 4 2" xfId="49653" xr:uid="{00000000-0005-0000-0000-0000B3C00000}"/>
    <cellStyle name="Normal 2 5 3 4 2 2" xfId="49654" xr:uid="{00000000-0005-0000-0000-0000B4C00000}"/>
    <cellStyle name="Normal 2 5 3 4 2 3" xfId="49655" xr:uid="{00000000-0005-0000-0000-0000B5C00000}"/>
    <cellStyle name="Normal 2 5 3 4 3" xfId="49656" xr:uid="{00000000-0005-0000-0000-0000B6C00000}"/>
    <cellStyle name="Normal 2 5 3 4 4" xfId="49657" xr:uid="{00000000-0005-0000-0000-0000B7C00000}"/>
    <cellStyle name="Normal 2 5 3 5" xfId="49658" xr:uid="{00000000-0005-0000-0000-0000B8C00000}"/>
    <cellStyle name="Normal 2 5 3 5 2" xfId="49659" xr:uid="{00000000-0005-0000-0000-0000B9C00000}"/>
    <cellStyle name="Normal 2 5 3 5 3" xfId="49660" xr:uid="{00000000-0005-0000-0000-0000BAC00000}"/>
    <cellStyle name="Normal 2 5 3 6" xfId="49661" xr:uid="{00000000-0005-0000-0000-0000BBC00000}"/>
    <cellStyle name="Normal 2 5 3 7" xfId="49662" xr:uid="{00000000-0005-0000-0000-0000BCC00000}"/>
    <cellStyle name="Normal 2 5 4" xfId="49663" xr:uid="{00000000-0005-0000-0000-0000BDC00000}"/>
    <cellStyle name="Normal 2 5 4 2" xfId="49664" xr:uid="{00000000-0005-0000-0000-0000BEC00000}"/>
    <cellStyle name="Normal 2 5 4 2 2" xfId="49665" xr:uid="{00000000-0005-0000-0000-0000BFC00000}"/>
    <cellStyle name="Normal 2 5 4 2 2 2" xfId="49666" xr:uid="{00000000-0005-0000-0000-0000C0C00000}"/>
    <cellStyle name="Normal 2 5 4 2 2 2 2" xfId="49667" xr:uid="{00000000-0005-0000-0000-0000C1C00000}"/>
    <cellStyle name="Normal 2 5 4 2 2 2 3" xfId="49668" xr:uid="{00000000-0005-0000-0000-0000C2C00000}"/>
    <cellStyle name="Normal 2 5 4 2 2 3" xfId="49669" xr:uid="{00000000-0005-0000-0000-0000C3C00000}"/>
    <cellStyle name="Normal 2 5 4 2 2 4" xfId="49670" xr:uid="{00000000-0005-0000-0000-0000C4C00000}"/>
    <cellStyle name="Normal 2 5 4 2 3" xfId="49671" xr:uid="{00000000-0005-0000-0000-0000C5C00000}"/>
    <cellStyle name="Normal 2 5 4 2 3 2" xfId="49672" xr:uid="{00000000-0005-0000-0000-0000C6C00000}"/>
    <cellStyle name="Normal 2 5 4 2 3 3" xfId="49673" xr:uid="{00000000-0005-0000-0000-0000C7C00000}"/>
    <cellStyle name="Normal 2 5 4 2 4" xfId="49674" xr:uid="{00000000-0005-0000-0000-0000C8C00000}"/>
    <cellStyle name="Normal 2 5 4 2 5" xfId="49675" xr:uid="{00000000-0005-0000-0000-0000C9C00000}"/>
    <cellStyle name="Normal 2 5 4 3" xfId="49676" xr:uid="{00000000-0005-0000-0000-0000CAC00000}"/>
    <cellStyle name="Normal 2 5 4 3 2" xfId="49677" xr:uid="{00000000-0005-0000-0000-0000CBC00000}"/>
    <cellStyle name="Normal 2 5 4 3 2 2" xfId="49678" xr:uid="{00000000-0005-0000-0000-0000CCC00000}"/>
    <cellStyle name="Normal 2 5 4 3 2 3" xfId="49679" xr:uid="{00000000-0005-0000-0000-0000CDC00000}"/>
    <cellStyle name="Normal 2 5 4 3 3" xfId="49680" xr:uid="{00000000-0005-0000-0000-0000CEC00000}"/>
    <cellStyle name="Normal 2 5 4 3 4" xfId="49681" xr:uid="{00000000-0005-0000-0000-0000CFC00000}"/>
    <cellStyle name="Normal 2 5 4 4" xfId="49682" xr:uid="{00000000-0005-0000-0000-0000D0C00000}"/>
    <cellStyle name="Normal 2 5 4 4 2" xfId="49683" xr:uid="{00000000-0005-0000-0000-0000D1C00000}"/>
    <cellStyle name="Normal 2 5 4 4 3" xfId="49684" xr:uid="{00000000-0005-0000-0000-0000D2C00000}"/>
    <cellStyle name="Normal 2 5 4 5" xfId="49685" xr:uid="{00000000-0005-0000-0000-0000D3C00000}"/>
    <cellStyle name="Normal 2 5 4 6" xfId="49686" xr:uid="{00000000-0005-0000-0000-0000D4C00000}"/>
    <cellStyle name="Normal 2 5 5" xfId="49687" xr:uid="{00000000-0005-0000-0000-0000D5C00000}"/>
    <cellStyle name="Normal 2 5 5 2" xfId="49688" xr:uid="{00000000-0005-0000-0000-0000D6C00000}"/>
    <cellStyle name="Normal 2 5 5 2 2" xfId="49689" xr:uid="{00000000-0005-0000-0000-0000D7C00000}"/>
    <cellStyle name="Normal 2 5 5 2 2 2" xfId="49690" xr:uid="{00000000-0005-0000-0000-0000D8C00000}"/>
    <cellStyle name="Normal 2 5 5 2 2 3" xfId="49691" xr:uid="{00000000-0005-0000-0000-0000D9C00000}"/>
    <cellStyle name="Normal 2 5 5 2 3" xfId="49692" xr:uid="{00000000-0005-0000-0000-0000DAC00000}"/>
    <cellStyle name="Normal 2 5 5 2 4" xfId="49693" xr:uid="{00000000-0005-0000-0000-0000DBC00000}"/>
    <cellStyle name="Normal 2 5 5 3" xfId="49694" xr:uid="{00000000-0005-0000-0000-0000DCC00000}"/>
    <cellStyle name="Normal 2 5 5 3 2" xfId="49695" xr:uid="{00000000-0005-0000-0000-0000DDC00000}"/>
    <cellStyle name="Normal 2 5 5 3 3" xfId="49696" xr:uid="{00000000-0005-0000-0000-0000DEC00000}"/>
    <cellStyle name="Normal 2 5 5 4" xfId="49697" xr:uid="{00000000-0005-0000-0000-0000DFC00000}"/>
    <cellStyle name="Normal 2 5 5 5" xfId="49698" xr:uid="{00000000-0005-0000-0000-0000E0C00000}"/>
    <cellStyle name="Normal 2 5 6" xfId="49699" xr:uid="{00000000-0005-0000-0000-0000E1C00000}"/>
    <cellStyle name="Normal 2 5 6 2" xfId="49700" xr:uid="{00000000-0005-0000-0000-0000E2C00000}"/>
    <cellStyle name="Normal 2 5 6 2 2" xfId="49701" xr:uid="{00000000-0005-0000-0000-0000E3C00000}"/>
    <cellStyle name="Normal 2 5 6 2 3" xfId="49702" xr:uid="{00000000-0005-0000-0000-0000E4C00000}"/>
    <cellStyle name="Normal 2 5 6 3" xfId="49703" xr:uid="{00000000-0005-0000-0000-0000E5C00000}"/>
    <cellStyle name="Normal 2 5 6 4" xfId="49704" xr:uid="{00000000-0005-0000-0000-0000E6C00000}"/>
    <cellStyle name="Normal 2 5 7" xfId="49705" xr:uid="{00000000-0005-0000-0000-0000E7C00000}"/>
    <cellStyle name="Normal 2 5 7 2" xfId="49706" xr:uid="{00000000-0005-0000-0000-0000E8C00000}"/>
    <cellStyle name="Normal 2 5 7 3" xfId="49707" xr:uid="{00000000-0005-0000-0000-0000E9C00000}"/>
    <cellStyle name="Normal 2 5 8" xfId="49708" xr:uid="{00000000-0005-0000-0000-0000EAC00000}"/>
    <cellStyle name="Normal 2 5 9" xfId="49709" xr:uid="{00000000-0005-0000-0000-0000EBC00000}"/>
    <cellStyle name="Normal 2 6" xfId="293" xr:uid="{00000000-0005-0000-0000-0000ECC00000}"/>
    <cellStyle name="Normal 2 8" xfId="294" xr:uid="{00000000-0005-0000-0000-0000EDC00000}"/>
    <cellStyle name="Normal 2 8 2" xfId="295" xr:uid="{00000000-0005-0000-0000-0000EEC00000}"/>
    <cellStyle name="Normal 2 8 2 2" xfId="49710" xr:uid="{00000000-0005-0000-0000-0000EFC00000}"/>
    <cellStyle name="Normal 2 8 2 2 2" xfId="49711" xr:uid="{00000000-0005-0000-0000-0000F0C00000}"/>
    <cellStyle name="Normal 2 8 2 2 2 2" xfId="49712" xr:uid="{00000000-0005-0000-0000-0000F1C00000}"/>
    <cellStyle name="Normal 2 8 2 2 2 2 2" xfId="49713" xr:uid="{00000000-0005-0000-0000-0000F2C00000}"/>
    <cellStyle name="Normal 2 8 2 2 2 2 2 2" xfId="49714" xr:uid="{00000000-0005-0000-0000-0000F3C00000}"/>
    <cellStyle name="Normal 2 8 2 2 2 2 2 2 2" xfId="49715" xr:uid="{00000000-0005-0000-0000-0000F4C00000}"/>
    <cellStyle name="Normal 2 8 2 2 2 2 2 2 3" xfId="49716" xr:uid="{00000000-0005-0000-0000-0000F5C00000}"/>
    <cellStyle name="Normal 2 8 2 2 2 2 2 3" xfId="49717" xr:uid="{00000000-0005-0000-0000-0000F6C00000}"/>
    <cellStyle name="Normal 2 8 2 2 2 2 2 4" xfId="49718" xr:uid="{00000000-0005-0000-0000-0000F7C00000}"/>
    <cellStyle name="Normal 2 8 2 2 2 2 3" xfId="49719" xr:uid="{00000000-0005-0000-0000-0000F8C00000}"/>
    <cellStyle name="Normal 2 8 2 2 2 2 3 2" xfId="49720" xr:uid="{00000000-0005-0000-0000-0000F9C00000}"/>
    <cellStyle name="Normal 2 8 2 2 2 2 3 3" xfId="49721" xr:uid="{00000000-0005-0000-0000-0000FAC00000}"/>
    <cellStyle name="Normal 2 8 2 2 2 2 4" xfId="49722" xr:uid="{00000000-0005-0000-0000-0000FBC00000}"/>
    <cellStyle name="Normal 2 8 2 2 2 2 5" xfId="49723" xr:uid="{00000000-0005-0000-0000-0000FCC00000}"/>
    <cellStyle name="Normal 2 8 2 2 2 3" xfId="49724" xr:uid="{00000000-0005-0000-0000-0000FDC00000}"/>
    <cellStyle name="Normal 2 8 2 2 2 3 2" xfId="49725" xr:uid="{00000000-0005-0000-0000-0000FEC00000}"/>
    <cellStyle name="Normal 2 8 2 2 2 3 2 2" xfId="49726" xr:uid="{00000000-0005-0000-0000-0000FFC00000}"/>
    <cellStyle name="Normal 2 8 2 2 2 3 2 3" xfId="49727" xr:uid="{00000000-0005-0000-0000-000000C10000}"/>
    <cellStyle name="Normal 2 8 2 2 2 3 3" xfId="49728" xr:uid="{00000000-0005-0000-0000-000001C10000}"/>
    <cellStyle name="Normal 2 8 2 2 2 3 4" xfId="49729" xr:uid="{00000000-0005-0000-0000-000002C10000}"/>
    <cellStyle name="Normal 2 8 2 2 2 4" xfId="49730" xr:uid="{00000000-0005-0000-0000-000003C10000}"/>
    <cellStyle name="Normal 2 8 2 2 2 4 2" xfId="49731" xr:uid="{00000000-0005-0000-0000-000004C10000}"/>
    <cellStyle name="Normal 2 8 2 2 2 4 3" xfId="49732" xr:uid="{00000000-0005-0000-0000-000005C10000}"/>
    <cellStyle name="Normal 2 8 2 2 2 5" xfId="49733" xr:uid="{00000000-0005-0000-0000-000006C10000}"/>
    <cellStyle name="Normal 2 8 2 2 2 6" xfId="49734" xr:uid="{00000000-0005-0000-0000-000007C10000}"/>
    <cellStyle name="Normal 2 8 2 2 3" xfId="49735" xr:uid="{00000000-0005-0000-0000-000008C10000}"/>
    <cellStyle name="Normal 2 8 2 2 3 2" xfId="49736" xr:uid="{00000000-0005-0000-0000-000009C10000}"/>
    <cellStyle name="Normal 2 8 2 2 3 2 2" xfId="49737" xr:uid="{00000000-0005-0000-0000-00000AC10000}"/>
    <cellStyle name="Normal 2 8 2 2 3 2 2 2" xfId="49738" xr:uid="{00000000-0005-0000-0000-00000BC10000}"/>
    <cellStyle name="Normal 2 8 2 2 3 2 2 3" xfId="49739" xr:uid="{00000000-0005-0000-0000-00000CC10000}"/>
    <cellStyle name="Normal 2 8 2 2 3 2 3" xfId="49740" xr:uid="{00000000-0005-0000-0000-00000DC10000}"/>
    <cellStyle name="Normal 2 8 2 2 3 2 4" xfId="49741" xr:uid="{00000000-0005-0000-0000-00000EC10000}"/>
    <cellStyle name="Normal 2 8 2 2 3 3" xfId="49742" xr:uid="{00000000-0005-0000-0000-00000FC10000}"/>
    <cellStyle name="Normal 2 8 2 2 3 3 2" xfId="49743" xr:uid="{00000000-0005-0000-0000-000010C10000}"/>
    <cellStyle name="Normal 2 8 2 2 3 3 3" xfId="49744" xr:uid="{00000000-0005-0000-0000-000011C10000}"/>
    <cellStyle name="Normal 2 8 2 2 3 4" xfId="49745" xr:uid="{00000000-0005-0000-0000-000012C10000}"/>
    <cellStyle name="Normal 2 8 2 2 3 5" xfId="49746" xr:uid="{00000000-0005-0000-0000-000013C10000}"/>
    <cellStyle name="Normal 2 8 2 2 4" xfId="49747" xr:uid="{00000000-0005-0000-0000-000014C10000}"/>
    <cellStyle name="Normal 2 8 2 2 4 2" xfId="49748" xr:uid="{00000000-0005-0000-0000-000015C10000}"/>
    <cellStyle name="Normal 2 8 2 2 4 2 2" xfId="49749" xr:uid="{00000000-0005-0000-0000-000016C10000}"/>
    <cellStyle name="Normal 2 8 2 2 4 2 3" xfId="49750" xr:uid="{00000000-0005-0000-0000-000017C10000}"/>
    <cellStyle name="Normal 2 8 2 2 4 3" xfId="49751" xr:uid="{00000000-0005-0000-0000-000018C10000}"/>
    <cellStyle name="Normal 2 8 2 2 4 4" xfId="49752" xr:uid="{00000000-0005-0000-0000-000019C10000}"/>
    <cellStyle name="Normal 2 8 2 2 5" xfId="49753" xr:uid="{00000000-0005-0000-0000-00001AC10000}"/>
    <cellStyle name="Normal 2 8 2 2 5 2" xfId="49754" xr:uid="{00000000-0005-0000-0000-00001BC10000}"/>
    <cellStyle name="Normal 2 8 2 2 5 3" xfId="49755" xr:uid="{00000000-0005-0000-0000-00001CC10000}"/>
    <cellStyle name="Normal 2 8 2 2 6" xfId="49756" xr:uid="{00000000-0005-0000-0000-00001DC10000}"/>
    <cellStyle name="Normal 2 8 2 2 7" xfId="49757" xr:uid="{00000000-0005-0000-0000-00001EC10000}"/>
    <cellStyle name="Normal 2 8 2 3" xfId="49758" xr:uid="{00000000-0005-0000-0000-00001FC10000}"/>
    <cellStyle name="Normal 2 8 2 3 2" xfId="49759" xr:uid="{00000000-0005-0000-0000-000020C10000}"/>
    <cellStyle name="Normal 2 8 2 3 2 2" xfId="49760" xr:uid="{00000000-0005-0000-0000-000021C10000}"/>
    <cellStyle name="Normal 2 8 2 3 2 2 2" xfId="49761" xr:uid="{00000000-0005-0000-0000-000022C10000}"/>
    <cellStyle name="Normal 2 8 2 3 2 2 2 2" xfId="49762" xr:uid="{00000000-0005-0000-0000-000023C10000}"/>
    <cellStyle name="Normal 2 8 2 3 2 2 2 3" xfId="49763" xr:uid="{00000000-0005-0000-0000-000024C10000}"/>
    <cellStyle name="Normal 2 8 2 3 2 2 3" xfId="49764" xr:uid="{00000000-0005-0000-0000-000025C10000}"/>
    <cellStyle name="Normal 2 8 2 3 2 2 4" xfId="49765" xr:uid="{00000000-0005-0000-0000-000026C10000}"/>
    <cellStyle name="Normal 2 8 2 3 2 3" xfId="49766" xr:uid="{00000000-0005-0000-0000-000027C10000}"/>
    <cellStyle name="Normal 2 8 2 3 2 3 2" xfId="49767" xr:uid="{00000000-0005-0000-0000-000028C10000}"/>
    <cellStyle name="Normal 2 8 2 3 2 3 3" xfId="49768" xr:uid="{00000000-0005-0000-0000-000029C10000}"/>
    <cellStyle name="Normal 2 8 2 3 2 4" xfId="49769" xr:uid="{00000000-0005-0000-0000-00002AC10000}"/>
    <cellStyle name="Normal 2 8 2 3 2 5" xfId="49770" xr:uid="{00000000-0005-0000-0000-00002BC10000}"/>
    <cellStyle name="Normal 2 8 2 3 3" xfId="49771" xr:uid="{00000000-0005-0000-0000-00002CC10000}"/>
    <cellStyle name="Normal 2 8 2 3 3 2" xfId="49772" xr:uid="{00000000-0005-0000-0000-00002DC10000}"/>
    <cellStyle name="Normal 2 8 2 3 3 2 2" xfId="49773" xr:uid="{00000000-0005-0000-0000-00002EC10000}"/>
    <cellStyle name="Normal 2 8 2 3 3 2 3" xfId="49774" xr:uid="{00000000-0005-0000-0000-00002FC10000}"/>
    <cellStyle name="Normal 2 8 2 3 3 3" xfId="49775" xr:uid="{00000000-0005-0000-0000-000030C10000}"/>
    <cellStyle name="Normal 2 8 2 3 3 4" xfId="49776" xr:uid="{00000000-0005-0000-0000-000031C10000}"/>
    <cellStyle name="Normal 2 8 2 3 4" xfId="49777" xr:uid="{00000000-0005-0000-0000-000032C10000}"/>
    <cellStyle name="Normal 2 8 2 3 4 2" xfId="49778" xr:uid="{00000000-0005-0000-0000-000033C10000}"/>
    <cellStyle name="Normal 2 8 2 3 4 3" xfId="49779" xr:uid="{00000000-0005-0000-0000-000034C10000}"/>
    <cellStyle name="Normal 2 8 2 3 5" xfId="49780" xr:uid="{00000000-0005-0000-0000-000035C10000}"/>
    <cellStyle name="Normal 2 8 2 3 6" xfId="49781" xr:uid="{00000000-0005-0000-0000-000036C10000}"/>
    <cellStyle name="Normal 2 8 2 4" xfId="49782" xr:uid="{00000000-0005-0000-0000-000037C10000}"/>
    <cellStyle name="Normal 2 8 2 4 2" xfId="49783" xr:uid="{00000000-0005-0000-0000-000038C10000}"/>
    <cellStyle name="Normal 2 8 2 4 2 2" xfId="49784" xr:uid="{00000000-0005-0000-0000-000039C10000}"/>
    <cellStyle name="Normal 2 8 2 4 2 2 2" xfId="49785" xr:uid="{00000000-0005-0000-0000-00003AC10000}"/>
    <cellStyle name="Normal 2 8 2 4 2 2 3" xfId="49786" xr:uid="{00000000-0005-0000-0000-00003BC10000}"/>
    <cellStyle name="Normal 2 8 2 4 2 3" xfId="49787" xr:uid="{00000000-0005-0000-0000-00003CC10000}"/>
    <cellStyle name="Normal 2 8 2 4 2 4" xfId="49788" xr:uid="{00000000-0005-0000-0000-00003DC10000}"/>
    <cellStyle name="Normal 2 8 2 4 3" xfId="49789" xr:uid="{00000000-0005-0000-0000-00003EC10000}"/>
    <cellStyle name="Normal 2 8 2 4 3 2" xfId="49790" xr:uid="{00000000-0005-0000-0000-00003FC10000}"/>
    <cellStyle name="Normal 2 8 2 4 3 3" xfId="49791" xr:uid="{00000000-0005-0000-0000-000040C10000}"/>
    <cellStyle name="Normal 2 8 2 4 4" xfId="49792" xr:uid="{00000000-0005-0000-0000-000041C10000}"/>
    <cellStyle name="Normal 2 8 2 4 5" xfId="49793" xr:uid="{00000000-0005-0000-0000-000042C10000}"/>
    <cellStyle name="Normal 2 8 2 5" xfId="49794" xr:uid="{00000000-0005-0000-0000-000043C10000}"/>
    <cellStyle name="Normal 2 8 2 5 2" xfId="49795" xr:uid="{00000000-0005-0000-0000-000044C10000}"/>
    <cellStyle name="Normal 2 8 2 5 2 2" xfId="49796" xr:uid="{00000000-0005-0000-0000-000045C10000}"/>
    <cellStyle name="Normal 2 8 2 5 2 3" xfId="49797" xr:uid="{00000000-0005-0000-0000-000046C10000}"/>
    <cellStyle name="Normal 2 8 2 5 3" xfId="49798" xr:uid="{00000000-0005-0000-0000-000047C10000}"/>
    <cellStyle name="Normal 2 8 2 5 4" xfId="49799" xr:uid="{00000000-0005-0000-0000-000048C10000}"/>
    <cellStyle name="Normal 2 8 2 6" xfId="49800" xr:uid="{00000000-0005-0000-0000-000049C10000}"/>
    <cellStyle name="Normal 2 8 2 6 2" xfId="49801" xr:uid="{00000000-0005-0000-0000-00004AC10000}"/>
    <cellStyle name="Normal 2 8 2 6 3" xfId="49802" xr:uid="{00000000-0005-0000-0000-00004BC10000}"/>
    <cellStyle name="Normal 2 8 2 7" xfId="49803" xr:uid="{00000000-0005-0000-0000-00004CC10000}"/>
    <cellStyle name="Normal 2 8 2 8" xfId="49804" xr:uid="{00000000-0005-0000-0000-00004DC10000}"/>
    <cellStyle name="Normal 2 8 3" xfId="296" xr:uid="{00000000-0005-0000-0000-00004EC10000}"/>
    <cellStyle name="Normal 2 8 3 2" xfId="49805" xr:uid="{00000000-0005-0000-0000-00004FC10000}"/>
    <cellStyle name="Normal 2 8 3 2 2" xfId="49806" xr:uid="{00000000-0005-0000-0000-000050C10000}"/>
    <cellStyle name="Normal 2 8 3 2 2 2" xfId="49807" xr:uid="{00000000-0005-0000-0000-000051C10000}"/>
    <cellStyle name="Normal 2 8 3 2 2 2 2" xfId="49808" xr:uid="{00000000-0005-0000-0000-000052C10000}"/>
    <cellStyle name="Normal 2 8 3 2 2 2 2 2" xfId="49809" xr:uid="{00000000-0005-0000-0000-000053C10000}"/>
    <cellStyle name="Normal 2 8 3 2 2 2 2 3" xfId="49810" xr:uid="{00000000-0005-0000-0000-000054C10000}"/>
    <cellStyle name="Normal 2 8 3 2 2 2 3" xfId="49811" xr:uid="{00000000-0005-0000-0000-000055C10000}"/>
    <cellStyle name="Normal 2 8 3 2 2 2 4" xfId="49812" xr:uid="{00000000-0005-0000-0000-000056C10000}"/>
    <cellStyle name="Normal 2 8 3 2 2 3" xfId="49813" xr:uid="{00000000-0005-0000-0000-000057C10000}"/>
    <cellStyle name="Normal 2 8 3 2 2 3 2" xfId="49814" xr:uid="{00000000-0005-0000-0000-000058C10000}"/>
    <cellStyle name="Normal 2 8 3 2 2 3 3" xfId="49815" xr:uid="{00000000-0005-0000-0000-000059C10000}"/>
    <cellStyle name="Normal 2 8 3 2 2 4" xfId="49816" xr:uid="{00000000-0005-0000-0000-00005AC10000}"/>
    <cellStyle name="Normal 2 8 3 2 2 5" xfId="49817" xr:uid="{00000000-0005-0000-0000-00005BC10000}"/>
    <cellStyle name="Normal 2 8 3 2 3" xfId="49818" xr:uid="{00000000-0005-0000-0000-00005CC10000}"/>
    <cellStyle name="Normal 2 8 3 2 3 2" xfId="49819" xr:uid="{00000000-0005-0000-0000-00005DC10000}"/>
    <cellStyle name="Normal 2 8 3 2 3 2 2" xfId="49820" xr:uid="{00000000-0005-0000-0000-00005EC10000}"/>
    <cellStyle name="Normal 2 8 3 2 3 2 3" xfId="49821" xr:uid="{00000000-0005-0000-0000-00005FC10000}"/>
    <cellStyle name="Normal 2 8 3 2 3 3" xfId="49822" xr:uid="{00000000-0005-0000-0000-000060C10000}"/>
    <cellStyle name="Normal 2 8 3 2 3 4" xfId="49823" xr:uid="{00000000-0005-0000-0000-000061C10000}"/>
    <cellStyle name="Normal 2 8 3 2 4" xfId="49824" xr:uid="{00000000-0005-0000-0000-000062C10000}"/>
    <cellStyle name="Normal 2 8 3 2 4 2" xfId="49825" xr:uid="{00000000-0005-0000-0000-000063C10000}"/>
    <cellStyle name="Normal 2 8 3 2 4 3" xfId="49826" xr:uid="{00000000-0005-0000-0000-000064C10000}"/>
    <cellStyle name="Normal 2 8 3 2 5" xfId="49827" xr:uid="{00000000-0005-0000-0000-000065C10000}"/>
    <cellStyle name="Normal 2 8 3 2 6" xfId="49828" xr:uid="{00000000-0005-0000-0000-000066C10000}"/>
    <cellStyle name="Normal 2 8 3 3" xfId="49829" xr:uid="{00000000-0005-0000-0000-000067C10000}"/>
    <cellStyle name="Normal 2 8 3 3 2" xfId="49830" xr:uid="{00000000-0005-0000-0000-000068C10000}"/>
    <cellStyle name="Normal 2 8 3 3 2 2" xfId="49831" xr:uid="{00000000-0005-0000-0000-000069C10000}"/>
    <cellStyle name="Normal 2 8 3 3 2 2 2" xfId="49832" xr:uid="{00000000-0005-0000-0000-00006AC10000}"/>
    <cellStyle name="Normal 2 8 3 3 2 2 3" xfId="49833" xr:uid="{00000000-0005-0000-0000-00006BC10000}"/>
    <cellStyle name="Normal 2 8 3 3 2 3" xfId="49834" xr:uid="{00000000-0005-0000-0000-00006CC10000}"/>
    <cellStyle name="Normal 2 8 3 3 2 4" xfId="49835" xr:uid="{00000000-0005-0000-0000-00006DC10000}"/>
    <cellStyle name="Normal 2 8 3 3 3" xfId="49836" xr:uid="{00000000-0005-0000-0000-00006EC10000}"/>
    <cellStyle name="Normal 2 8 3 3 3 2" xfId="49837" xr:uid="{00000000-0005-0000-0000-00006FC10000}"/>
    <cellStyle name="Normal 2 8 3 3 3 3" xfId="49838" xr:uid="{00000000-0005-0000-0000-000070C10000}"/>
    <cellStyle name="Normal 2 8 3 3 4" xfId="49839" xr:uid="{00000000-0005-0000-0000-000071C10000}"/>
    <cellStyle name="Normal 2 8 3 3 5" xfId="49840" xr:uid="{00000000-0005-0000-0000-000072C10000}"/>
    <cellStyle name="Normal 2 8 3 4" xfId="49841" xr:uid="{00000000-0005-0000-0000-000073C10000}"/>
    <cellStyle name="Normal 2 8 3 4 2" xfId="49842" xr:uid="{00000000-0005-0000-0000-000074C10000}"/>
    <cellStyle name="Normal 2 8 3 4 2 2" xfId="49843" xr:uid="{00000000-0005-0000-0000-000075C10000}"/>
    <cellStyle name="Normal 2 8 3 4 2 3" xfId="49844" xr:uid="{00000000-0005-0000-0000-000076C10000}"/>
    <cellStyle name="Normal 2 8 3 4 3" xfId="49845" xr:uid="{00000000-0005-0000-0000-000077C10000}"/>
    <cellStyle name="Normal 2 8 3 4 4" xfId="49846" xr:uid="{00000000-0005-0000-0000-000078C10000}"/>
    <cellStyle name="Normal 2 8 3 5" xfId="49847" xr:uid="{00000000-0005-0000-0000-000079C10000}"/>
    <cellStyle name="Normal 2 8 3 5 2" xfId="49848" xr:uid="{00000000-0005-0000-0000-00007AC10000}"/>
    <cellStyle name="Normal 2 8 3 5 3" xfId="49849" xr:uid="{00000000-0005-0000-0000-00007BC10000}"/>
    <cellStyle name="Normal 2 8 3 6" xfId="49850" xr:uid="{00000000-0005-0000-0000-00007CC10000}"/>
    <cellStyle name="Normal 2 8 3 7" xfId="49851" xr:uid="{00000000-0005-0000-0000-00007DC10000}"/>
    <cellStyle name="Normal 2 8 4" xfId="49852" xr:uid="{00000000-0005-0000-0000-00007EC10000}"/>
    <cellStyle name="Normal 2 8 4 2" xfId="49853" xr:uid="{00000000-0005-0000-0000-00007FC10000}"/>
    <cellStyle name="Normal 2 8 4 2 2" xfId="49854" xr:uid="{00000000-0005-0000-0000-000080C10000}"/>
    <cellStyle name="Normal 2 8 4 2 2 2" xfId="49855" xr:uid="{00000000-0005-0000-0000-000081C10000}"/>
    <cellStyle name="Normal 2 8 4 2 2 2 2" xfId="49856" xr:uid="{00000000-0005-0000-0000-000082C10000}"/>
    <cellStyle name="Normal 2 8 4 2 2 2 3" xfId="49857" xr:uid="{00000000-0005-0000-0000-000083C10000}"/>
    <cellStyle name="Normal 2 8 4 2 2 3" xfId="49858" xr:uid="{00000000-0005-0000-0000-000084C10000}"/>
    <cellStyle name="Normal 2 8 4 2 2 4" xfId="49859" xr:uid="{00000000-0005-0000-0000-000085C10000}"/>
    <cellStyle name="Normal 2 8 4 2 3" xfId="49860" xr:uid="{00000000-0005-0000-0000-000086C10000}"/>
    <cellStyle name="Normal 2 8 4 2 3 2" xfId="49861" xr:uid="{00000000-0005-0000-0000-000087C10000}"/>
    <cellStyle name="Normal 2 8 4 2 3 3" xfId="49862" xr:uid="{00000000-0005-0000-0000-000088C10000}"/>
    <cellStyle name="Normal 2 8 4 2 4" xfId="49863" xr:uid="{00000000-0005-0000-0000-000089C10000}"/>
    <cellStyle name="Normal 2 8 4 2 5" xfId="49864" xr:uid="{00000000-0005-0000-0000-00008AC10000}"/>
    <cellStyle name="Normal 2 8 4 3" xfId="49865" xr:uid="{00000000-0005-0000-0000-00008BC10000}"/>
    <cellStyle name="Normal 2 8 4 3 2" xfId="49866" xr:uid="{00000000-0005-0000-0000-00008CC10000}"/>
    <cellStyle name="Normal 2 8 4 3 2 2" xfId="49867" xr:uid="{00000000-0005-0000-0000-00008DC10000}"/>
    <cellStyle name="Normal 2 8 4 3 2 3" xfId="49868" xr:uid="{00000000-0005-0000-0000-00008EC10000}"/>
    <cellStyle name="Normal 2 8 4 3 3" xfId="49869" xr:uid="{00000000-0005-0000-0000-00008FC10000}"/>
    <cellStyle name="Normal 2 8 4 3 4" xfId="49870" xr:uid="{00000000-0005-0000-0000-000090C10000}"/>
    <cellStyle name="Normal 2 8 4 4" xfId="49871" xr:uid="{00000000-0005-0000-0000-000091C10000}"/>
    <cellStyle name="Normal 2 8 4 4 2" xfId="49872" xr:uid="{00000000-0005-0000-0000-000092C10000}"/>
    <cellStyle name="Normal 2 8 4 4 3" xfId="49873" xr:uid="{00000000-0005-0000-0000-000093C10000}"/>
    <cellStyle name="Normal 2 8 4 5" xfId="49874" xr:uid="{00000000-0005-0000-0000-000094C10000}"/>
    <cellStyle name="Normal 2 8 4 6" xfId="49875" xr:uid="{00000000-0005-0000-0000-000095C10000}"/>
    <cellStyle name="Normal 2 8 5" xfId="49876" xr:uid="{00000000-0005-0000-0000-000096C10000}"/>
    <cellStyle name="Normal 2 8 5 2" xfId="49877" xr:uid="{00000000-0005-0000-0000-000097C10000}"/>
    <cellStyle name="Normal 2 8 5 2 2" xfId="49878" xr:uid="{00000000-0005-0000-0000-000098C10000}"/>
    <cellStyle name="Normal 2 8 5 2 2 2" xfId="49879" xr:uid="{00000000-0005-0000-0000-000099C10000}"/>
    <cellStyle name="Normal 2 8 5 2 2 3" xfId="49880" xr:uid="{00000000-0005-0000-0000-00009AC10000}"/>
    <cellStyle name="Normal 2 8 5 2 3" xfId="49881" xr:uid="{00000000-0005-0000-0000-00009BC10000}"/>
    <cellStyle name="Normal 2 8 5 2 4" xfId="49882" xr:uid="{00000000-0005-0000-0000-00009CC10000}"/>
    <cellStyle name="Normal 2 8 5 3" xfId="49883" xr:uid="{00000000-0005-0000-0000-00009DC10000}"/>
    <cellStyle name="Normal 2 8 5 3 2" xfId="49884" xr:uid="{00000000-0005-0000-0000-00009EC10000}"/>
    <cellStyle name="Normal 2 8 5 3 3" xfId="49885" xr:uid="{00000000-0005-0000-0000-00009FC10000}"/>
    <cellStyle name="Normal 2 8 5 4" xfId="49886" xr:uid="{00000000-0005-0000-0000-0000A0C10000}"/>
    <cellStyle name="Normal 2 8 5 5" xfId="49887" xr:uid="{00000000-0005-0000-0000-0000A1C10000}"/>
    <cellStyle name="Normal 2 8 6" xfId="49888" xr:uid="{00000000-0005-0000-0000-0000A2C10000}"/>
    <cellStyle name="Normal 2 8 6 2" xfId="49889" xr:uid="{00000000-0005-0000-0000-0000A3C10000}"/>
    <cellStyle name="Normal 2 8 6 2 2" xfId="49890" xr:uid="{00000000-0005-0000-0000-0000A4C10000}"/>
    <cellStyle name="Normal 2 8 6 2 3" xfId="49891" xr:uid="{00000000-0005-0000-0000-0000A5C10000}"/>
    <cellStyle name="Normal 2 8 6 3" xfId="49892" xr:uid="{00000000-0005-0000-0000-0000A6C10000}"/>
    <cellStyle name="Normal 2 8 6 4" xfId="49893" xr:uid="{00000000-0005-0000-0000-0000A7C10000}"/>
    <cellStyle name="Normal 2 8 7" xfId="49894" xr:uid="{00000000-0005-0000-0000-0000A8C10000}"/>
    <cellStyle name="Normal 2 8 7 2" xfId="49895" xr:uid="{00000000-0005-0000-0000-0000A9C10000}"/>
    <cellStyle name="Normal 2 8 7 3" xfId="49896" xr:uid="{00000000-0005-0000-0000-0000AAC10000}"/>
    <cellStyle name="Normal 2 8 8" xfId="49897" xr:uid="{00000000-0005-0000-0000-0000ABC10000}"/>
    <cellStyle name="Normal 2 8 9" xfId="49898" xr:uid="{00000000-0005-0000-0000-0000ACC10000}"/>
    <cellStyle name="Normal 20" xfId="297" xr:uid="{00000000-0005-0000-0000-0000ADC10000}"/>
    <cellStyle name="Normal 20 2" xfId="298" xr:uid="{00000000-0005-0000-0000-0000AEC10000}"/>
    <cellStyle name="Normal 21" xfId="299" xr:uid="{00000000-0005-0000-0000-0000AFC10000}"/>
    <cellStyle name="Normal 21 2" xfId="300" xr:uid="{00000000-0005-0000-0000-0000B0C10000}"/>
    <cellStyle name="Normal 21 2 2" xfId="49899" xr:uid="{00000000-0005-0000-0000-0000B1C10000}"/>
    <cellStyle name="Normal 21 2 2 2" xfId="49900" xr:uid="{00000000-0005-0000-0000-0000B2C10000}"/>
    <cellStyle name="Normal 21 2 2 2 2" xfId="49901" xr:uid="{00000000-0005-0000-0000-0000B3C10000}"/>
    <cellStyle name="Normal 21 2 2 2 2 2" xfId="49902" xr:uid="{00000000-0005-0000-0000-0000B4C10000}"/>
    <cellStyle name="Normal 21 2 2 2 2 2 2" xfId="49903" xr:uid="{00000000-0005-0000-0000-0000B5C10000}"/>
    <cellStyle name="Normal 21 2 2 2 2 2 2 2" xfId="49904" xr:uid="{00000000-0005-0000-0000-0000B6C10000}"/>
    <cellStyle name="Normal 21 2 2 2 2 2 2 3" xfId="49905" xr:uid="{00000000-0005-0000-0000-0000B7C10000}"/>
    <cellStyle name="Normal 21 2 2 2 2 2 3" xfId="49906" xr:uid="{00000000-0005-0000-0000-0000B8C10000}"/>
    <cellStyle name="Normal 21 2 2 2 2 2 4" xfId="49907" xr:uid="{00000000-0005-0000-0000-0000B9C10000}"/>
    <cellStyle name="Normal 21 2 2 2 2 3" xfId="49908" xr:uid="{00000000-0005-0000-0000-0000BAC10000}"/>
    <cellStyle name="Normal 21 2 2 2 2 3 2" xfId="49909" xr:uid="{00000000-0005-0000-0000-0000BBC10000}"/>
    <cellStyle name="Normal 21 2 2 2 2 3 3" xfId="49910" xr:uid="{00000000-0005-0000-0000-0000BCC10000}"/>
    <cellStyle name="Normal 21 2 2 2 2 4" xfId="49911" xr:uid="{00000000-0005-0000-0000-0000BDC10000}"/>
    <cellStyle name="Normal 21 2 2 2 2 5" xfId="49912" xr:uid="{00000000-0005-0000-0000-0000BEC10000}"/>
    <cellStyle name="Normal 21 2 2 2 3" xfId="49913" xr:uid="{00000000-0005-0000-0000-0000BFC10000}"/>
    <cellStyle name="Normal 21 2 2 2 3 2" xfId="49914" xr:uid="{00000000-0005-0000-0000-0000C0C10000}"/>
    <cellStyle name="Normal 21 2 2 2 3 2 2" xfId="49915" xr:uid="{00000000-0005-0000-0000-0000C1C10000}"/>
    <cellStyle name="Normal 21 2 2 2 3 2 3" xfId="49916" xr:uid="{00000000-0005-0000-0000-0000C2C10000}"/>
    <cellStyle name="Normal 21 2 2 2 3 3" xfId="49917" xr:uid="{00000000-0005-0000-0000-0000C3C10000}"/>
    <cellStyle name="Normal 21 2 2 2 3 4" xfId="49918" xr:uid="{00000000-0005-0000-0000-0000C4C10000}"/>
    <cellStyle name="Normal 21 2 2 2 4" xfId="49919" xr:uid="{00000000-0005-0000-0000-0000C5C10000}"/>
    <cellStyle name="Normal 21 2 2 2 4 2" xfId="49920" xr:uid="{00000000-0005-0000-0000-0000C6C10000}"/>
    <cellStyle name="Normal 21 2 2 2 4 3" xfId="49921" xr:uid="{00000000-0005-0000-0000-0000C7C10000}"/>
    <cellStyle name="Normal 21 2 2 2 5" xfId="49922" xr:uid="{00000000-0005-0000-0000-0000C8C10000}"/>
    <cellStyle name="Normal 21 2 2 2 6" xfId="49923" xr:uid="{00000000-0005-0000-0000-0000C9C10000}"/>
    <cellStyle name="Normal 21 2 2 3" xfId="49924" xr:uid="{00000000-0005-0000-0000-0000CAC10000}"/>
    <cellStyle name="Normal 21 2 2 3 2" xfId="49925" xr:uid="{00000000-0005-0000-0000-0000CBC10000}"/>
    <cellStyle name="Normal 21 2 2 3 2 2" xfId="49926" xr:uid="{00000000-0005-0000-0000-0000CCC10000}"/>
    <cellStyle name="Normal 21 2 2 3 2 2 2" xfId="49927" xr:uid="{00000000-0005-0000-0000-0000CDC10000}"/>
    <cellStyle name="Normal 21 2 2 3 2 2 3" xfId="49928" xr:uid="{00000000-0005-0000-0000-0000CEC10000}"/>
    <cellStyle name="Normal 21 2 2 3 2 3" xfId="49929" xr:uid="{00000000-0005-0000-0000-0000CFC10000}"/>
    <cellStyle name="Normal 21 2 2 3 2 4" xfId="49930" xr:uid="{00000000-0005-0000-0000-0000D0C10000}"/>
    <cellStyle name="Normal 21 2 2 3 3" xfId="49931" xr:uid="{00000000-0005-0000-0000-0000D1C10000}"/>
    <cellStyle name="Normal 21 2 2 3 3 2" xfId="49932" xr:uid="{00000000-0005-0000-0000-0000D2C10000}"/>
    <cellStyle name="Normal 21 2 2 3 3 3" xfId="49933" xr:uid="{00000000-0005-0000-0000-0000D3C10000}"/>
    <cellStyle name="Normal 21 2 2 3 4" xfId="49934" xr:uid="{00000000-0005-0000-0000-0000D4C10000}"/>
    <cellStyle name="Normal 21 2 2 3 5" xfId="49935" xr:uid="{00000000-0005-0000-0000-0000D5C10000}"/>
    <cellStyle name="Normal 21 2 2 4" xfId="49936" xr:uid="{00000000-0005-0000-0000-0000D6C10000}"/>
    <cellStyle name="Normal 21 2 2 4 2" xfId="49937" xr:uid="{00000000-0005-0000-0000-0000D7C10000}"/>
    <cellStyle name="Normal 21 2 2 4 2 2" xfId="49938" xr:uid="{00000000-0005-0000-0000-0000D8C10000}"/>
    <cellStyle name="Normal 21 2 2 4 2 3" xfId="49939" xr:uid="{00000000-0005-0000-0000-0000D9C10000}"/>
    <cellStyle name="Normal 21 2 2 4 3" xfId="49940" xr:uid="{00000000-0005-0000-0000-0000DAC10000}"/>
    <cellStyle name="Normal 21 2 2 4 4" xfId="49941" xr:uid="{00000000-0005-0000-0000-0000DBC10000}"/>
    <cellStyle name="Normal 21 2 2 5" xfId="49942" xr:uid="{00000000-0005-0000-0000-0000DCC10000}"/>
    <cellStyle name="Normal 21 2 2 5 2" xfId="49943" xr:uid="{00000000-0005-0000-0000-0000DDC10000}"/>
    <cellStyle name="Normal 21 2 2 5 3" xfId="49944" xr:uid="{00000000-0005-0000-0000-0000DEC10000}"/>
    <cellStyle name="Normal 21 2 2 6" xfId="49945" xr:uid="{00000000-0005-0000-0000-0000DFC10000}"/>
    <cellStyle name="Normal 21 2 2 7" xfId="49946" xr:uid="{00000000-0005-0000-0000-0000E0C10000}"/>
    <cellStyle name="Normal 21 2 3" xfId="49947" xr:uid="{00000000-0005-0000-0000-0000E1C10000}"/>
    <cellStyle name="Normal 21 2 3 2" xfId="49948" xr:uid="{00000000-0005-0000-0000-0000E2C10000}"/>
    <cellStyle name="Normal 21 2 3 2 2" xfId="49949" xr:uid="{00000000-0005-0000-0000-0000E3C10000}"/>
    <cellStyle name="Normal 21 2 3 2 2 2" xfId="49950" xr:uid="{00000000-0005-0000-0000-0000E4C10000}"/>
    <cellStyle name="Normal 21 2 3 2 2 2 2" xfId="49951" xr:uid="{00000000-0005-0000-0000-0000E5C10000}"/>
    <cellStyle name="Normal 21 2 3 2 2 2 3" xfId="49952" xr:uid="{00000000-0005-0000-0000-0000E6C10000}"/>
    <cellStyle name="Normal 21 2 3 2 2 3" xfId="49953" xr:uid="{00000000-0005-0000-0000-0000E7C10000}"/>
    <cellStyle name="Normal 21 2 3 2 2 4" xfId="49954" xr:uid="{00000000-0005-0000-0000-0000E8C10000}"/>
    <cellStyle name="Normal 21 2 3 2 3" xfId="49955" xr:uid="{00000000-0005-0000-0000-0000E9C10000}"/>
    <cellStyle name="Normal 21 2 3 2 3 2" xfId="49956" xr:uid="{00000000-0005-0000-0000-0000EAC10000}"/>
    <cellStyle name="Normal 21 2 3 2 3 3" xfId="49957" xr:uid="{00000000-0005-0000-0000-0000EBC10000}"/>
    <cellStyle name="Normal 21 2 3 2 4" xfId="49958" xr:uid="{00000000-0005-0000-0000-0000ECC10000}"/>
    <cellStyle name="Normal 21 2 3 2 5" xfId="49959" xr:uid="{00000000-0005-0000-0000-0000EDC10000}"/>
    <cellStyle name="Normal 21 2 3 3" xfId="49960" xr:uid="{00000000-0005-0000-0000-0000EEC10000}"/>
    <cellStyle name="Normal 21 2 3 3 2" xfId="49961" xr:uid="{00000000-0005-0000-0000-0000EFC10000}"/>
    <cellStyle name="Normal 21 2 3 3 2 2" xfId="49962" xr:uid="{00000000-0005-0000-0000-0000F0C10000}"/>
    <cellStyle name="Normal 21 2 3 3 2 3" xfId="49963" xr:uid="{00000000-0005-0000-0000-0000F1C10000}"/>
    <cellStyle name="Normal 21 2 3 3 3" xfId="49964" xr:uid="{00000000-0005-0000-0000-0000F2C10000}"/>
    <cellStyle name="Normal 21 2 3 3 4" xfId="49965" xr:uid="{00000000-0005-0000-0000-0000F3C10000}"/>
    <cellStyle name="Normal 21 2 3 4" xfId="49966" xr:uid="{00000000-0005-0000-0000-0000F4C10000}"/>
    <cellStyle name="Normal 21 2 3 4 2" xfId="49967" xr:uid="{00000000-0005-0000-0000-0000F5C10000}"/>
    <cellStyle name="Normal 21 2 3 4 3" xfId="49968" xr:uid="{00000000-0005-0000-0000-0000F6C10000}"/>
    <cellStyle name="Normal 21 2 3 5" xfId="49969" xr:uid="{00000000-0005-0000-0000-0000F7C10000}"/>
    <cellStyle name="Normal 21 2 3 6" xfId="49970" xr:uid="{00000000-0005-0000-0000-0000F8C10000}"/>
    <cellStyle name="Normal 21 2 4" xfId="49971" xr:uid="{00000000-0005-0000-0000-0000F9C10000}"/>
    <cellStyle name="Normal 21 2 4 2" xfId="49972" xr:uid="{00000000-0005-0000-0000-0000FAC10000}"/>
    <cellStyle name="Normal 21 2 4 2 2" xfId="49973" xr:uid="{00000000-0005-0000-0000-0000FBC10000}"/>
    <cellStyle name="Normal 21 2 4 2 2 2" xfId="49974" xr:uid="{00000000-0005-0000-0000-0000FCC10000}"/>
    <cellStyle name="Normal 21 2 4 2 2 3" xfId="49975" xr:uid="{00000000-0005-0000-0000-0000FDC10000}"/>
    <cellStyle name="Normal 21 2 4 2 3" xfId="49976" xr:uid="{00000000-0005-0000-0000-0000FEC10000}"/>
    <cellStyle name="Normal 21 2 4 2 4" xfId="49977" xr:uid="{00000000-0005-0000-0000-0000FFC10000}"/>
    <cellStyle name="Normal 21 2 4 3" xfId="49978" xr:uid="{00000000-0005-0000-0000-000000C20000}"/>
    <cellStyle name="Normal 21 2 4 3 2" xfId="49979" xr:uid="{00000000-0005-0000-0000-000001C20000}"/>
    <cellStyle name="Normal 21 2 4 3 3" xfId="49980" xr:uid="{00000000-0005-0000-0000-000002C20000}"/>
    <cellStyle name="Normal 21 2 4 4" xfId="49981" xr:uid="{00000000-0005-0000-0000-000003C20000}"/>
    <cellStyle name="Normal 21 2 4 5" xfId="49982" xr:uid="{00000000-0005-0000-0000-000004C20000}"/>
    <cellStyle name="Normal 21 2 5" xfId="49983" xr:uid="{00000000-0005-0000-0000-000005C20000}"/>
    <cellStyle name="Normal 21 2 5 2" xfId="49984" xr:uid="{00000000-0005-0000-0000-000006C20000}"/>
    <cellStyle name="Normal 21 2 5 2 2" xfId="49985" xr:uid="{00000000-0005-0000-0000-000007C20000}"/>
    <cellStyle name="Normal 21 2 5 2 3" xfId="49986" xr:uid="{00000000-0005-0000-0000-000008C20000}"/>
    <cellStyle name="Normal 21 2 5 3" xfId="49987" xr:uid="{00000000-0005-0000-0000-000009C20000}"/>
    <cellStyle name="Normal 21 2 5 4" xfId="49988" xr:uid="{00000000-0005-0000-0000-00000AC20000}"/>
    <cellStyle name="Normal 21 2 6" xfId="49989" xr:uid="{00000000-0005-0000-0000-00000BC20000}"/>
    <cellStyle name="Normal 21 2 6 2" xfId="49990" xr:uid="{00000000-0005-0000-0000-00000CC20000}"/>
    <cellStyle name="Normal 21 2 6 3" xfId="49991" xr:uid="{00000000-0005-0000-0000-00000DC20000}"/>
    <cellStyle name="Normal 21 2 7" xfId="49992" xr:uid="{00000000-0005-0000-0000-00000EC20000}"/>
    <cellStyle name="Normal 21 2 8" xfId="49993" xr:uid="{00000000-0005-0000-0000-00000FC20000}"/>
    <cellStyle name="Normal 21 3" xfId="301" xr:uid="{00000000-0005-0000-0000-000010C20000}"/>
    <cellStyle name="Normal 21 3 2" xfId="49994" xr:uid="{00000000-0005-0000-0000-000011C20000}"/>
    <cellStyle name="Normal 21 3 2 2" xfId="49995" xr:uid="{00000000-0005-0000-0000-000012C20000}"/>
    <cellStyle name="Normal 21 3 2 2 2" xfId="49996" xr:uid="{00000000-0005-0000-0000-000013C20000}"/>
    <cellStyle name="Normal 21 3 2 2 2 2" xfId="49997" xr:uid="{00000000-0005-0000-0000-000014C20000}"/>
    <cellStyle name="Normal 21 3 2 2 2 2 2" xfId="49998" xr:uid="{00000000-0005-0000-0000-000015C20000}"/>
    <cellStyle name="Normal 21 3 2 2 2 2 3" xfId="49999" xr:uid="{00000000-0005-0000-0000-000016C20000}"/>
    <cellStyle name="Normal 21 3 2 2 2 3" xfId="50000" xr:uid="{00000000-0005-0000-0000-000017C20000}"/>
    <cellStyle name="Normal 21 3 2 2 2 4" xfId="50001" xr:uid="{00000000-0005-0000-0000-000018C20000}"/>
    <cellStyle name="Normal 21 3 2 2 3" xfId="50002" xr:uid="{00000000-0005-0000-0000-000019C20000}"/>
    <cellStyle name="Normal 21 3 2 2 3 2" xfId="50003" xr:uid="{00000000-0005-0000-0000-00001AC20000}"/>
    <cellStyle name="Normal 21 3 2 2 3 3" xfId="50004" xr:uid="{00000000-0005-0000-0000-00001BC20000}"/>
    <cellStyle name="Normal 21 3 2 2 4" xfId="50005" xr:uid="{00000000-0005-0000-0000-00001CC20000}"/>
    <cellStyle name="Normal 21 3 2 2 5" xfId="50006" xr:uid="{00000000-0005-0000-0000-00001DC20000}"/>
    <cellStyle name="Normal 21 3 2 3" xfId="50007" xr:uid="{00000000-0005-0000-0000-00001EC20000}"/>
    <cellStyle name="Normal 21 3 2 3 2" xfId="50008" xr:uid="{00000000-0005-0000-0000-00001FC20000}"/>
    <cellStyle name="Normal 21 3 2 3 2 2" xfId="50009" xr:uid="{00000000-0005-0000-0000-000020C20000}"/>
    <cellStyle name="Normal 21 3 2 3 2 3" xfId="50010" xr:uid="{00000000-0005-0000-0000-000021C20000}"/>
    <cellStyle name="Normal 21 3 2 3 3" xfId="50011" xr:uid="{00000000-0005-0000-0000-000022C20000}"/>
    <cellStyle name="Normal 21 3 2 3 4" xfId="50012" xr:uid="{00000000-0005-0000-0000-000023C20000}"/>
    <cellStyle name="Normal 21 3 2 4" xfId="50013" xr:uid="{00000000-0005-0000-0000-000024C20000}"/>
    <cellStyle name="Normal 21 3 2 4 2" xfId="50014" xr:uid="{00000000-0005-0000-0000-000025C20000}"/>
    <cellStyle name="Normal 21 3 2 4 3" xfId="50015" xr:uid="{00000000-0005-0000-0000-000026C20000}"/>
    <cellStyle name="Normal 21 3 2 5" xfId="50016" xr:uid="{00000000-0005-0000-0000-000027C20000}"/>
    <cellStyle name="Normal 21 3 2 6" xfId="50017" xr:uid="{00000000-0005-0000-0000-000028C20000}"/>
    <cellStyle name="Normal 21 3 3" xfId="50018" xr:uid="{00000000-0005-0000-0000-000029C20000}"/>
    <cellStyle name="Normal 21 3 3 2" xfId="50019" xr:uid="{00000000-0005-0000-0000-00002AC20000}"/>
    <cellStyle name="Normal 21 3 3 2 2" xfId="50020" xr:uid="{00000000-0005-0000-0000-00002BC20000}"/>
    <cellStyle name="Normal 21 3 3 2 2 2" xfId="50021" xr:uid="{00000000-0005-0000-0000-00002CC20000}"/>
    <cellStyle name="Normal 21 3 3 2 2 3" xfId="50022" xr:uid="{00000000-0005-0000-0000-00002DC20000}"/>
    <cellStyle name="Normal 21 3 3 2 3" xfId="50023" xr:uid="{00000000-0005-0000-0000-00002EC20000}"/>
    <cellStyle name="Normal 21 3 3 2 4" xfId="50024" xr:uid="{00000000-0005-0000-0000-00002FC20000}"/>
    <cellStyle name="Normal 21 3 3 3" xfId="50025" xr:uid="{00000000-0005-0000-0000-000030C20000}"/>
    <cellStyle name="Normal 21 3 3 3 2" xfId="50026" xr:uid="{00000000-0005-0000-0000-000031C20000}"/>
    <cellStyle name="Normal 21 3 3 3 3" xfId="50027" xr:uid="{00000000-0005-0000-0000-000032C20000}"/>
    <cellStyle name="Normal 21 3 3 4" xfId="50028" xr:uid="{00000000-0005-0000-0000-000033C20000}"/>
    <cellStyle name="Normal 21 3 3 5" xfId="50029" xr:uid="{00000000-0005-0000-0000-000034C20000}"/>
    <cellStyle name="Normal 21 3 4" xfId="50030" xr:uid="{00000000-0005-0000-0000-000035C20000}"/>
    <cellStyle name="Normal 21 3 4 2" xfId="50031" xr:uid="{00000000-0005-0000-0000-000036C20000}"/>
    <cellStyle name="Normal 21 3 4 2 2" xfId="50032" xr:uid="{00000000-0005-0000-0000-000037C20000}"/>
    <cellStyle name="Normal 21 3 4 2 3" xfId="50033" xr:uid="{00000000-0005-0000-0000-000038C20000}"/>
    <cellStyle name="Normal 21 3 4 3" xfId="50034" xr:uid="{00000000-0005-0000-0000-000039C20000}"/>
    <cellStyle name="Normal 21 3 4 4" xfId="50035" xr:uid="{00000000-0005-0000-0000-00003AC20000}"/>
    <cellStyle name="Normal 21 3 5" xfId="50036" xr:uid="{00000000-0005-0000-0000-00003BC20000}"/>
    <cellStyle name="Normal 21 3 5 2" xfId="50037" xr:uid="{00000000-0005-0000-0000-00003CC20000}"/>
    <cellStyle name="Normal 21 3 5 3" xfId="50038" xr:uid="{00000000-0005-0000-0000-00003DC20000}"/>
    <cellStyle name="Normal 21 3 6" xfId="50039" xr:uid="{00000000-0005-0000-0000-00003EC20000}"/>
    <cellStyle name="Normal 21 3 7" xfId="50040" xr:uid="{00000000-0005-0000-0000-00003FC20000}"/>
    <cellStyle name="Normal 21 4" xfId="50041" xr:uid="{00000000-0005-0000-0000-000040C20000}"/>
    <cellStyle name="Normal 21 4 2" xfId="50042" xr:uid="{00000000-0005-0000-0000-000041C20000}"/>
    <cellStyle name="Normal 21 4 2 2" xfId="50043" xr:uid="{00000000-0005-0000-0000-000042C20000}"/>
    <cellStyle name="Normal 21 4 2 2 2" xfId="50044" xr:uid="{00000000-0005-0000-0000-000043C20000}"/>
    <cellStyle name="Normal 21 4 2 2 2 2" xfId="50045" xr:uid="{00000000-0005-0000-0000-000044C20000}"/>
    <cellStyle name="Normal 21 4 2 2 2 3" xfId="50046" xr:uid="{00000000-0005-0000-0000-000045C20000}"/>
    <cellStyle name="Normal 21 4 2 2 3" xfId="50047" xr:uid="{00000000-0005-0000-0000-000046C20000}"/>
    <cellStyle name="Normal 21 4 2 2 4" xfId="50048" xr:uid="{00000000-0005-0000-0000-000047C20000}"/>
    <cellStyle name="Normal 21 4 2 3" xfId="50049" xr:uid="{00000000-0005-0000-0000-000048C20000}"/>
    <cellStyle name="Normal 21 4 2 3 2" xfId="50050" xr:uid="{00000000-0005-0000-0000-000049C20000}"/>
    <cellStyle name="Normal 21 4 2 3 3" xfId="50051" xr:uid="{00000000-0005-0000-0000-00004AC20000}"/>
    <cellStyle name="Normal 21 4 2 4" xfId="50052" xr:uid="{00000000-0005-0000-0000-00004BC20000}"/>
    <cellStyle name="Normal 21 4 2 5" xfId="50053" xr:uid="{00000000-0005-0000-0000-00004CC20000}"/>
    <cellStyle name="Normal 21 4 3" xfId="50054" xr:uid="{00000000-0005-0000-0000-00004DC20000}"/>
    <cellStyle name="Normal 21 4 3 2" xfId="50055" xr:uid="{00000000-0005-0000-0000-00004EC20000}"/>
    <cellStyle name="Normal 21 4 3 2 2" xfId="50056" xr:uid="{00000000-0005-0000-0000-00004FC20000}"/>
    <cellStyle name="Normal 21 4 3 2 3" xfId="50057" xr:uid="{00000000-0005-0000-0000-000050C20000}"/>
    <cellStyle name="Normal 21 4 3 3" xfId="50058" xr:uid="{00000000-0005-0000-0000-000051C20000}"/>
    <cellStyle name="Normal 21 4 3 4" xfId="50059" xr:uid="{00000000-0005-0000-0000-000052C20000}"/>
    <cellStyle name="Normal 21 4 4" xfId="50060" xr:uid="{00000000-0005-0000-0000-000053C20000}"/>
    <cellStyle name="Normal 21 4 4 2" xfId="50061" xr:uid="{00000000-0005-0000-0000-000054C20000}"/>
    <cellStyle name="Normal 21 4 4 3" xfId="50062" xr:uid="{00000000-0005-0000-0000-000055C20000}"/>
    <cellStyle name="Normal 21 4 5" xfId="50063" xr:uid="{00000000-0005-0000-0000-000056C20000}"/>
    <cellStyle name="Normal 21 4 6" xfId="50064" xr:uid="{00000000-0005-0000-0000-000057C20000}"/>
    <cellStyle name="Normal 21 5" xfId="50065" xr:uid="{00000000-0005-0000-0000-000058C20000}"/>
    <cellStyle name="Normal 21 5 2" xfId="50066" xr:uid="{00000000-0005-0000-0000-000059C20000}"/>
    <cellStyle name="Normal 21 5 2 2" xfId="50067" xr:uid="{00000000-0005-0000-0000-00005AC20000}"/>
    <cellStyle name="Normal 21 5 2 2 2" xfId="50068" xr:uid="{00000000-0005-0000-0000-00005BC20000}"/>
    <cellStyle name="Normal 21 5 2 2 3" xfId="50069" xr:uid="{00000000-0005-0000-0000-00005CC20000}"/>
    <cellStyle name="Normal 21 5 2 3" xfId="50070" xr:uid="{00000000-0005-0000-0000-00005DC20000}"/>
    <cellStyle name="Normal 21 5 2 4" xfId="50071" xr:uid="{00000000-0005-0000-0000-00005EC20000}"/>
    <cellStyle name="Normal 21 5 3" xfId="50072" xr:uid="{00000000-0005-0000-0000-00005FC20000}"/>
    <cellStyle name="Normal 21 5 3 2" xfId="50073" xr:uid="{00000000-0005-0000-0000-000060C20000}"/>
    <cellStyle name="Normal 21 5 3 3" xfId="50074" xr:uid="{00000000-0005-0000-0000-000061C20000}"/>
    <cellStyle name="Normal 21 5 4" xfId="50075" xr:uid="{00000000-0005-0000-0000-000062C20000}"/>
    <cellStyle name="Normal 21 5 5" xfId="50076" xr:uid="{00000000-0005-0000-0000-000063C20000}"/>
    <cellStyle name="Normal 21 6" xfId="50077" xr:uid="{00000000-0005-0000-0000-000064C20000}"/>
    <cellStyle name="Normal 21 6 2" xfId="50078" xr:uid="{00000000-0005-0000-0000-000065C20000}"/>
    <cellStyle name="Normal 21 6 2 2" xfId="50079" xr:uid="{00000000-0005-0000-0000-000066C20000}"/>
    <cellStyle name="Normal 21 6 2 3" xfId="50080" xr:uid="{00000000-0005-0000-0000-000067C20000}"/>
    <cellStyle name="Normal 21 6 3" xfId="50081" xr:uid="{00000000-0005-0000-0000-000068C20000}"/>
    <cellStyle name="Normal 21 6 4" xfId="50082" xr:uid="{00000000-0005-0000-0000-000069C20000}"/>
    <cellStyle name="Normal 21 7" xfId="50083" xr:uid="{00000000-0005-0000-0000-00006AC20000}"/>
    <cellStyle name="Normal 21 7 2" xfId="50084" xr:uid="{00000000-0005-0000-0000-00006BC20000}"/>
    <cellStyle name="Normal 21 7 3" xfId="50085" xr:uid="{00000000-0005-0000-0000-00006CC20000}"/>
    <cellStyle name="Normal 21 8" xfId="50086" xr:uid="{00000000-0005-0000-0000-00006DC20000}"/>
    <cellStyle name="Normal 21 9" xfId="50087" xr:uid="{00000000-0005-0000-0000-00006EC20000}"/>
    <cellStyle name="Normal 22" xfId="302" xr:uid="{00000000-0005-0000-0000-00006FC20000}"/>
    <cellStyle name="Normal 22 2" xfId="303" xr:uid="{00000000-0005-0000-0000-000070C20000}"/>
    <cellStyle name="Normal 22 2 2" xfId="50088" xr:uid="{00000000-0005-0000-0000-000071C20000}"/>
    <cellStyle name="Normal 22 2 2 2" xfId="50089" xr:uid="{00000000-0005-0000-0000-000072C20000}"/>
    <cellStyle name="Normal 22 2 2 2 2" xfId="50090" xr:uid="{00000000-0005-0000-0000-000073C20000}"/>
    <cellStyle name="Normal 22 2 2 2 2 2" xfId="50091" xr:uid="{00000000-0005-0000-0000-000074C20000}"/>
    <cellStyle name="Normal 22 2 2 2 2 2 2" xfId="50092" xr:uid="{00000000-0005-0000-0000-000075C20000}"/>
    <cellStyle name="Normal 22 2 2 2 2 2 2 2" xfId="50093" xr:uid="{00000000-0005-0000-0000-000076C20000}"/>
    <cellStyle name="Normal 22 2 2 2 2 2 2 3" xfId="50094" xr:uid="{00000000-0005-0000-0000-000077C20000}"/>
    <cellStyle name="Normal 22 2 2 2 2 2 3" xfId="50095" xr:uid="{00000000-0005-0000-0000-000078C20000}"/>
    <cellStyle name="Normal 22 2 2 2 2 2 4" xfId="50096" xr:uid="{00000000-0005-0000-0000-000079C20000}"/>
    <cellStyle name="Normal 22 2 2 2 2 3" xfId="50097" xr:uid="{00000000-0005-0000-0000-00007AC20000}"/>
    <cellStyle name="Normal 22 2 2 2 2 3 2" xfId="50098" xr:uid="{00000000-0005-0000-0000-00007BC20000}"/>
    <cellStyle name="Normal 22 2 2 2 2 3 3" xfId="50099" xr:uid="{00000000-0005-0000-0000-00007CC20000}"/>
    <cellStyle name="Normal 22 2 2 2 2 4" xfId="50100" xr:uid="{00000000-0005-0000-0000-00007DC20000}"/>
    <cellStyle name="Normal 22 2 2 2 2 5" xfId="50101" xr:uid="{00000000-0005-0000-0000-00007EC20000}"/>
    <cellStyle name="Normal 22 2 2 2 3" xfId="50102" xr:uid="{00000000-0005-0000-0000-00007FC20000}"/>
    <cellStyle name="Normal 22 2 2 2 3 2" xfId="50103" xr:uid="{00000000-0005-0000-0000-000080C20000}"/>
    <cellStyle name="Normal 22 2 2 2 3 2 2" xfId="50104" xr:uid="{00000000-0005-0000-0000-000081C20000}"/>
    <cellStyle name="Normal 22 2 2 2 3 2 3" xfId="50105" xr:uid="{00000000-0005-0000-0000-000082C20000}"/>
    <cellStyle name="Normal 22 2 2 2 3 3" xfId="50106" xr:uid="{00000000-0005-0000-0000-000083C20000}"/>
    <cellStyle name="Normal 22 2 2 2 3 4" xfId="50107" xr:uid="{00000000-0005-0000-0000-000084C20000}"/>
    <cellStyle name="Normal 22 2 2 2 4" xfId="50108" xr:uid="{00000000-0005-0000-0000-000085C20000}"/>
    <cellStyle name="Normal 22 2 2 2 4 2" xfId="50109" xr:uid="{00000000-0005-0000-0000-000086C20000}"/>
    <cellStyle name="Normal 22 2 2 2 4 3" xfId="50110" xr:uid="{00000000-0005-0000-0000-000087C20000}"/>
    <cellStyle name="Normal 22 2 2 2 5" xfId="50111" xr:uid="{00000000-0005-0000-0000-000088C20000}"/>
    <cellStyle name="Normal 22 2 2 2 6" xfId="50112" xr:uid="{00000000-0005-0000-0000-000089C20000}"/>
    <cellStyle name="Normal 22 2 2 3" xfId="50113" xr:uid="{00000000-0005-0000-0000-00008AC20000}"/>
    <cellStyle name="Normal 22 2 2 3 2" xfId="50114" xr:uid="{00000000-0005-0000-0000-00008BC20000}"/>
    <cellStyle name="Normal 22 2 2 3 2 2" xfId="50115" xr:uid="{00000000-0005-0000-0000-00008CC20000}"/>
    <cellStyle name="Normal 22 2 2 3 2 2 2" xfId="50116" xr:uid="{00000000-0005-0000-0000-00008DC20000}"/>
    <cellStyle name="Normal 22 2 2 3 2 2 3" xfId="50117" xr:uid="{00000000-0005-0000-0000-00008EC20000}"/>
    <cellStyle name="Normal 22 2 2 3 2 3" xfId="50118" xr:uid="{00000000-0005-0000-0000-00008FC20000}"/>
    <cellStyle name="Normal 22 2 2 3 2 4" xfId="50119" xr:uid="{00000000-0005-0000-0000-000090C20000}"/>
    <cellStyle name="Normal 22 2 2 3 3" xfId="50120" xr:uid="{00000000-0005-0000-0000-000091C20000}"/>
    <cellStyle name="Normal 22 2 2 3 3 2" xfId="50121" xr:uid="{00000000-0005-0000-0000-000092C20000}"/>
    <cellStyle name="Normal 22 2 2 3 3 3" xfId="50122" xr:uid="{00000000-0005-0000-0000-000093C20000}"/>
    <cellStyle name="Normal 22 2 2 3 4" xfId="50123" xr:uid="{00000000-0005-0000-0000-000094C20000}"/>
    <cellStyle name="Normal 22 2 2 3 5" xfId="50124" xr:uid="{00000000-0005-0000-0000-000095C20000}"/>
    <cellStyle name="Normal 22 2 2 4" xfId="50125" xr:uid="{00000000-0005-0000-0000-000096C20000}"/>
    <cellStyle name="Normal 22 2 2 4 2" xfId="50126" xr:uid="{00000000-0005-0000-0000-000097C20000}"/>
    <cellStyle name="Normal 22 2 2 4 2 2" xfId="50127" xr:uid="{00000000-0005-0000-0000-000098C20000}"/>
    <cellStyle name="Normal 22 2 2 4 2 3" xfId="50128" xr:uid="{00000000-0005-0000-0000-000099C20000}"/>
    <cellStyle name="Normal 22 2 2 4 3" xfId="50129" xr:uid="{00000000-0005-0000-0000-00009AC20000}"/>
    <cellStyle name="Normal 22 2 2 4 4" xfId="50130" xr:uid="{00000000-0005-0000-0000-00009BC20000}"/>
    <cellStyle name="Normal 22 2 2 5" xfId="50131" xr:uid="{00000000-0005-0000-0000-00009CC20000}"/>
    <cellStyle name="Normal 22 2 2 5 2" xfId="50132" xr:uid="{00000000-0005-0000-0000-00009DC20000}"/>
    <cellStyle name="Normal 22 2 2 5 3" xfId="50133" xr:uid="{00000000-0005-0000-0000-00009EC20000}"/>
    <cellStyle name="Normal 22 2 2 6" xfId="50134" xr:uid="{00000000-0005-0000-0000-00009FC20000}"/>
    <cellStyle name="Normal 22 2 2 7" xfId="50135" xr:uid="{00000000-0005-0000-0000-0000A0C20000}"/>
    <cellStyle name="Normal 22 2 3" xfId="50136" xr:uid="{00000000-0005-0000-0000-0000A1C20000}"/>
    <cellStyle name="Normal 22 2 3 2" xfId="50137" xr:uid="{00000000-0005-0000-0000-0000A2C20000}"/>
    <cellStyle name="Normal 22 2 3 2 2" xfId="50138" xr:uid="{00000000-0005-0000-0000-0000A3C20000}"/>
    <cellStyle name="Normal 22 2 3 2 2 2" xfId="50139" xr:uid="{00000000-0005-0000-0000-0000A4C20000}"/>
    <cellStyle name="Normal 22 2 3 2 2 2 2" xfId="50140" xr:uid="{00000000-0005-0000-0000-0000A5C20000}"/>
    <cellStyle name="Normal 22 2 3 2 2 2 3" xfId="50141" xr:uid="{00000000-0005-0000-0000-0000A6C20000}"/>
    <cellStyle name="Normal 22 2 3 2 2 3" xfId="50142" xr:uid="{00000000-0005-0000-0000-0000A7C20000}"/>
    <cellStyle name="Normal 22 2 3 2 2 4" xfId="50143" xr:uid="{00000000-0005-0000-0000-0000A8C20000}"/>
    <cellStyle name="Normal 22 2 3 2 3" xfId="50144" xr:uid="{00000000-0005-0000-0000-0000A9C20000}"/>
    <cellStyle name="Normal 22 2 3 2 3 2" xfId="50145" xr:uid="{00000000-0005-0000-0000-0000AAC20000}"/>
    <cellStyle name="Normal 22 2 3 2 3 3" xfId="50146" xr:uid="{00000000-0005-0000-0000-0000ABC20000}"/>
    <cellStyle name="Normal 22 2 3 2 4" xfId="50147" xr:uid="{00000000-0005-0000-0000-0000ACC20000}"/>
    <cellStyle name="Normal 22 2 3 2 5" xfId="50148" xr:uid="{00000000-0005-0000-0000-0000ADC20000}"/>
    <cellStyle name="Normal 22 2 3 3" xfId="50149" xr:uid="{00000000-0005-0000-0000-0000AEC20000}"/>
    <cellStyle name="Normal 22 2 3 3 2" xfId="50150" xr:uid="{00000000-0005-0000-0000-0000AFC20000}"/>
    <cellStyle name="Normal 22 2 3 3 2 2" xfId="50151" xr:uid="{00000000-0005-0000-0000-0000B0C20000}"/>
    <cellStyle name="Normal 22 2 3 3 2 3" xfId="50152" xr:uid="{00000000-0005-0000-0000-0000B1C20000}"/>
    <cellStyle name="Normal 22 2 3 3 3" xfId="50153" xr:uid="{00000000-0005-0000-0000-0000B2C20000}"/>
    <cellStyle name="Normal 22 2 3 3 4" xfId="50154" xr:uid="{00000000-0005-0000-0000-0000B3C20000}"/>
    <cellStyle name="Normal 22 2 3 4" xfId="50155" xr:uid="{00000000-0005-0000-0000-0000B4C20000}"/>
    <cellStyle name="Normal 22 2 3 4 2" xfId="50156" xr:uid="{00000000-0005-0000-0000-0000B5C20000}"/>
    <cellStyle name="Normal 22 2 3 4 3" xfId="50157" xr:uid="{00000000-0005-0000-0000-0000B6C20000}"/>
    <cellStyle name="Normal 22 2 3 5" xfId="50158" xr:uid="{00000000-0005-0000-0000-0000B7C20000}"/>
    <cellStyle name="Normal 22 2 3 6" xfId="50159" xr:uid="{00000000-0005-0000-0000-0000B8C20000}"/>
    <cellStyle name="Normal 22 2 4" xfId="50160" xr:uid="{00000000-0005-0000-0000-0000B9C20000}"/>
    <cellStyle name="Normal 22 2 4 2" xfId="50161" xr:uid="{00000000-0005-0000-0000-0000BAC20000}"/>
    <cellStyle name="Normal 22 2 4 2 2" xfId="50162" xr:uid="{00000000-0005-0000-0000-0000BBC20000}"/>
    <cellStyle name="Normal 22 2 4 2 2 2" xfId="50163" xr:uid="{00000000-0005-0000-0000-0000BCC20000}"/>
    <cellStyle name="Normal 22 2 4 2 2 3" xfId="50164" xr:uid="{00000000-0005-0000-0000-0000BDC20000}"/>
    <cellStyle name="Normal 22 2 4 2 3" xfId="50165" xr:uid="{00000000-0005-0000-0000-0000BEC20000}"/>
    <cellStyle name="Normal 22 2 4 2 4" xfId="50166" xr:uid="{00000000-0005-0000-0000-0000BFC20000}"/>
    <cellStyle name="Normal 22 2 4 3" xfId="50167" xr:uid="{00000000-0005-0000-0000-0000C0C20000}"/>
    <cellStyle name="Normal 22 2 4 3 2" xfId="50168" xr:uid="{00000000-0005-0000-0000-0000C1C20000}"/>
    <cellStyle name="Normal 22 2 4 3 3" xfId="50169" xr:uid="{00000000-0005-0000-0000-0000C2C20000}"/>
    <cellStyle name="Normal 22 2 4 4" xfId="50170" xr:uid="{00000000-0005-0000-0000-0000C3C20000}"/>
    <cellStyle name="Normal 22 2 4 5" xfId="50171" xr:uid="{00000000-0005-0000-0000-0000C4C20000}"/>
    <cellStyle name="Normal 22 2 5" xfId="50172" xr:uid="{00000000-0005-0000-0000-0000C5C20000}"/>
    <cellStyle name="Normal 22 2 5 2" xfId="50173" xr:uid="{00000000-0005-0000-0000-0000C6C20000}"/>
    <cellStyle name="Normal 22 2 5 2 2" xfId="50174" xr:uid="{00000000-0005-0000-0000-0000C7C20000}"/>
    <cellStyle name="Normal 22 2 5 2 3" xfId="50175" xr:uid="{00000000-0005-0000-0000-0000C8C20000}"/>
    <cellStyle name="Normal 22 2 5 3" xfId="50176" xr:uid="{00000000-0005-0000-0000-0000C9C20000}"/>
    <cellStyle name="Normal 22 2 5 4" xfId="50177" xr:uid="{00000000-0005-0000-0000-0000CAC20000}"/>
    <cellStyle name="Normal 22 2 6" xfId="50178" xr:uid="{00000000-0005-0000-0000-0000CBC20000}"/>
    <cellStyle name="Normal 22 2 6 2" xfId="50179" xr:uid="{00000000-0005-0000-0000-0000CCC20000}"/>
    <cellStyle name="Normal 22 2 6 3" xfId="50180" xr:uid="{00000000-0005-0000-0000-0000CDC20000}"/>
    <cellStyle name="Normal 22 2 7" xfId="50181" xr:uid="{00000000-0005-0000-0000-0000CEC20000}"/>
    <cellStyle name="Normal 22 2 8" xfId="50182" xr:uid="{00000000-0005-0000-0000-0000CFC20000}"/>
    <cellStyle name="Normal 22 3" xfId="304" xr:uid="{00000000-0005-0000-0000-0000D0C20000}"/>
    <cellStyle name="Normal 22 3 2" xfId="50183" xr:uid="{00000000-0005-0000-0000-0000D1C20000}"/>
    <cellStyle name="Normal 22 3 2 2" xfId="50184" xr:uid="{00000000-0005-0000-0000-0000D2C20000}"/>
    <cellStyle name="Normal 22 3 2 2 2" xfId="50185" xr:uid="{00000000-0005-0000-0000-0000D3C20000}"/>
    <cellStyle name="Normal 22 3 2 2 2 2" xfId="50186" xr:uid="{00000000-0005-0000-0000-0000D4C20000}"/>
    <cellStyle name="Normal 22 3 2 2 2 2 2" xfId="50187" xr:uid="{00000000-0005-0000-0000-0000D5C20000}"/>
    <cellStyle name="Normal 22 3 2 2 2 2 3" xfId="50188" xr:uid="{00000000-0005-0000-0000-0000D6C20000}"/>
    <cellStyle name="Normal 22 3 2 2 2 3" xfId="50189" xr:uid="{00000000-0005-0000-0000-0000D7C20000}"/>
    <cellStyle name="Normal 22 3 2 2 2 4" xfId="50190" xr:uid="{00000000-0005-0000-0000-0000D8C20000}"/>
    <cellStyle name="Normal 22 3 2 2 3" xfId="50191" xr:uid="{00000000-0005-0000-0000-0000D9C20000}"/>
    <cellStyle name="Normal 22 3 2 2 3 2" xfId="50192" xr:uid="{00000000-0005-0000-0000-0000DAC20000}"/>
    <cellStyle name="Normal 22 3 2 2 3 3" xfId="50193" xr:uid="{00000000-0005-0000-0000-0000DBC20000}"/>
    <cellStyle name="Normal 22 3 2 2 4" xfId="50194" xr:uid="{00000000-0005-0000-0000-0000DCC20000}"/>
    <cellStyle name="Normal 22 3 2 2 5" xfId="50195" xr:uid="{00000000-0005-0000-0000-0000DDC20000}"/>
    <cellStyle name="Normal 22 3 2 3" xfId="50196" xr:uid="{00000000-0005-0000-0000-0000DEC20000}"/>
    <cellStyle name="Normal 22 3 2 3 2" xfId="50197" xr:uid="{00000000-0005-0000-0000-0000DFC20000}"/>
    <cellStyle name="Normal 22 3 2 3 2 2" xfId="50198" xr:uid="{00000000-0005-0000-0000-0000E0C20000}"/>
    <cellStyle name="Normal 22 3 2 3 2 3" xfId="50199" xr:uid="{00000000-0005-0000-0000-0000E1C20000}"/>
    <cellStyle name="Normal 22 3 2 3 3" xfId="50200" xr:uid="{00000000-0005-0000-0000-0000E2C20000}"/>
    <cellStyle name="Normal 22 3 2 3 4" xfId="50201" xr:uid="{00000000-0005-0000-0000-0000E3C20000}"/>
    <cellStyle name="Normal 22 3 2 4" xfId="50202" xr:uid="{00000000-0005-0000-0000-0000E4C20000}"/>
    <cellStyle name="Normal 22 3 2 4 2" xfId="50203" xr:uid="{00000000-0005-0000-0000-0000E5C20000}"/>
    <cellStyle name="Normal 22 3 2 4 3" xfId="50204" xr:uid="{00000000-0005-0000-0000-0000E6C20000}"/>
    <cellStyle name="Normal 22 3 2 5" xfId="50205" xr:uid="{00000000-0005-0000-0000-0000E7C20000}"/>
    <cellStyle name="Normal 22 3 2 6" xfId="50206" xr:uid="{00000000-0005-0000-0000-0000E8C20000}"/>
    <cellStyle name="Normal 22 3 3" xfId="50207" xr:uid="{00000000-0005-0000-0000-0000E9C20000}"/>
    <cellStyle name="Normal 22 3 3 2" xfId="50208" xr:uid="{00000000-0005-0000-0000-0000EAC20000}"/>
    <cellStyle name="Normal 22 3 3 2 2" xfId="50209" xr:uid="{00000000-0005-0000-0000-0000EBC20000}"/>
    <cellStyle name="Normal 22 3 3 2 2 2" xfId="50210" xr:uid="{00000000-0005-0000-0000-0000ECC20000}"/>
    <cellStyle name="Normal 22 3 3 2 2 3" xfId="50211" xr:uid="{00000000-0005-0000-0000-0000EDC20000}"/>
    <cellStyle name="Normal 22 3 3 2 3" xfId="50212" xr:uid="{00000000-0005-0000-0000-0000EEC20000}"/>
    <cellStyle name="Normal 22 3 3 2 4" xfId="50213" xr:uid="{00000000-0005-0000-0000-0000EFC20000}"/>
    <cellStyle name="Normal 22 3 3 3" xfId="50214" xr:uid="{00000000-0005-0000-0000-0000F0C20000}"/>
    <cellStyle name="Normal 22 3 3 3 2" xfId="50215" xr:uid="{00000000-0005-0000-0000-0000F1C20000}"/>
    <cellStyle name="Normal 22 3 3 3 3" xfId="50216" xr:uid="{00000000-0005-0000-0000-0000F2C20000}"/>
    <cellStyle name="Normal 22 3 3 4" xfId="50217" xr:uid="{00000000-0005-0000-0000-0000F3C20000}"/>
    <cellStyle name="Normal 22 3 3 5" xfId="50218" xr:uid="{00000000-0005-0000-0000-0000F4C20000}"/>
    <cellStyle name="Normal 22 3 4" xfId="50219" xr:uid="{00000000-0005-0000-0000-0000F5C20000}"/>
    <cellStyle name="Normal 22 3 4 2" xfId="50220" xr:uid="{00000000-0005-0000-0000-0000F6C20000}"/>
    <cellStyle name="Normal 22 3 4 2 2" xfId="50221" xr:uid="{00000000-0005-0000-0000-0000F7C20000}"/>
    <cellStyle name="Normal 22 3 4 2 3" xfId="50222" xr:uid="{00000000-0005-0000-0000-0000F8C20000}"/>
    <cellStyle name="Normal 22 3 4 3" xfId="50223" xr:uid="{00000000-0005-0000-0000-0000F9C20000}"/>
    <cellStyle name="Normal 22 3 4 4" xfId="50224" xr:uid="{00000000-0005-0000-0000-0000FAC20000}"/>
    <cellStyle name="Normal 22 3 5" xfId="50225" xr:uid="{00000000-0005-0000-0000-0000FBC20000}"/>
    <cellStyle name="Normal 22 3 5 2" xfId="50226" xr:uid="{00000000-0005-0000-0000-0000FCC20000}"/>
    <cellStyle name="Normal 22 3 5 3" xfId="50227" xr:uid="{00000000-0005-0000-0000-0000FDC20000}"/>
    <cellStyle name="Normal 22 3 6" xfId="50228" xr:uid="{00000000-0005-0000-0000-0000FEC20000}"/>
    <cellStyle name="Normal 22 3 7" xfId="50229" xr:uid="{00000000-0005-0000-0000-0000FFC20000}"/>
    <cellStyle name="Normal 22 4" xfId="50230" xr:uid="{00000000-0005-0000-0000-000000C30000}"/>
    <cellStyle name="Normal 22 4 2" xfId="50231" xr:uid="{00000000-0005-0000-0000-000001C30000}"/>
    <cellStyle name="Normal 22 4 2 2" xfId="50232" xr:uid="{00000000-0005-0000-0000-000002C30000}"/>
    <cellStyle name="Normal 22 4 2 2 2" xfId="50233" xr:uid="{00000000-0005-0000-0000-000003C30000}"/>
    <cellStyle name="Normal 22 4 2 2 2 2" xfId="50234" xr:uid="{00000000-0005-0000-0000-000004C30000}"/>
    <cellStyle name="Normal 22 4 2 2 2 3" xfId="50235" xr:uid="{00000000-0005-0000-0000-000005C30000}"/>
    <cellStyle name="Normal 22 4 2 2 3" xfId="50236" xr:uid="{00000000-0005-0000-0000-000006C30000}"/>
    <cellStyle name="Normal 22 4 2 2 4" xfId="50237" xr:uid="{00000000-0005-0000-0000-000007C30000}"/>
    <cellStyle name="Normal 22 4 2 3" xfId="50238" xr:uid="{00000000-0005-0000-0000-000008C30000}"/>
    <cellStyle name="Normal 22 4 2 3 2" xfId="50239" xr:uid="{00000000-0005-0000-0000-000009C30000}"/>
    <cellStyle name="Normal 22 4 2 3 3" xfId="50240" xr:uid="{00000000-0005-0000-0000-00000AC30000}"/>
    <cellStyle name="Normal 22 4 2 4" xfId="50241" xr:uid="{00000000-0005-0000-0000-00000BC30000}"/>
    <cellStyle name="Normal 22 4 2 5" xfId="50242" xr:uid="{00000000-0005-0000-0000-00000CC30000}"/>
    <cellStyle name="Normal 22 4 3" xfId="50243" xr:uid="{00000000-0005-0000-0000-00000DC30000}"/>
    <cellStyle name="Normal 22 4 3 2" xfId="50244" xr:uid="{00000000-0005-0000-0000-00000EC30000}"/>
    <cellStyle name="Normal 22 4 3 2 2" xfId="50245" xr:uid="{00000000-0005-0000-0000-00000FC30000}"/>
    <cellStyle name="Normal 22 4 3 2 3" xfId="50246" xr:uid="{00000000-0005-0000-0000-000010C30000}"/>
    <cellStyle name="Normal 22 4 3 3" xfId="50247" xr:uid="{00000000-0005-0000-0000-000011C30000}"/>
    <cellStyle name="Normal 22 4 3 4" xfId="50248" xr:uid="{00000000-0005-0000-0000-000012C30000}"/>
    <cellStyle name="Normal 22 4 4" xfId="50249" xr:uid="{00000000-0005-0000-0000-000013C30000}"/>
    <cellStyle name="Normal 22 4 4 2" xfId="50250" xr:uid="{00000000-0005-0000-0000-000014C30000}"/>
    <cellStyle name="Normal 22 4 4 3" xfId="50251" xr:uid="{00000000-0005-0000-0000-000015C30000}"/>
    <cellStyle name="Normal 22 4 5" xfId="50252" xr:uid="{00000000-0005-0000-0000-000016C30000}"/>
    <cellStyle name="Normal 22 4 6" xfId="50253" xr:uid="{00000000-0005-0000-0000-000017C30000}"/>
    <cellStyle name="Normal 22 5" xfId="50254" xr:uid="{00000000-0005-0000-0000-000018C30000}"/>
    <cellStyle name="Normal 22 5 2" xfId="50255" xr:uid="{00000000-0005-0000-0000-000019C30000}"/>
    <cellStyle name="Normal 22 5 2 2" xfId="50256" xr:uid="{00000000-0005-0000-0000-00001AC30000}"/>
    <cellStyle name="Normal 22 5 2 2 2" xfId="50257" xr:uid="{00000000-0005-0000-0000-00001BC30000}"/>
    <cellStyle name="Normal 22 5 2 2 3" xfId="50258" xr:uid="{00000000-0005-0000-0000-00001CC30000}"/>
    <cellStyle name="Normal 22 5 2 3" xfId="50259" xr:uid="{00000000-0005-0000-0000-00001DC30000}"/>
    <cellStyle name="Normal 22 5 2 4" xfId="50260" xr:uid="{00000000-0005-0000-0000-00001EC30000}"/>
    <cellStyle name="Normal 22 5 3" xfId="50261" xr:uid="{00000000-0005-0000-0000-00001FC30000}"/>
    <cellStyle name="Normal 22 5 3 2" xfId="50262" xr:uid="{00000000-0005-0000-0000-000020C30000}"/>
    <cellStyle name="Normal 22 5 3 3" xfId="50263" xr:uid="{00000000-0005-0000-0000-000021C30000}"/>
    <cellStyle name="Normal 22 5 4" xfId="50264" xr:uid="{00000000-0005-0000-0000-000022C30000}"/>
    <cellStyle name="Normal 22 5 5" xfId="50265" xr:uid="{00000000-0005-0000-0000-000023C30000}"/>
    <cellStyle name="Normal 22 6" xfId="50266" xr:uid="{00000000-0005-0000-0000-000024C30000}"/>
    <cellStyle name="Normal 22 6 2" xfId="50267" xr:uid="{00000000-0005-0000-0000-000025C30000}"/>
    <cellStyle name="Normal 22 6 2 2" xfId="50268" xr:uid="{00000000-0005-0000-0000-000026C30000}"/>
    <cellStyle name="Normal 22 6 2 3" xfId="50269" xr:uid="{00000000-0005-0000-0000-000027C30000}"/>
    <cellStyle name="Normal 22 6 3" xfId="50270" xr:uid="{00000000-0005-0000-0000-000028C30000}"/>
    <cellStyle name="Normal 22 6 4" xfId="50271" xr:uid="{00000000-0005-0000-0000-000029C30000}"/>
    <cellStyle name="Normal 22 7" xfId="50272" xr:uid="{00000000-0005-0000-0000-00002AC30000}"/>
    <cellStyle name="Normal 22 7 2" xfId="50273" xr:uid="{00000000-0005-0000-0000-00002BC30000}"/>
    <cellStyle name="Normal 22 7 3" xfId="50274" xr:uid="{00000000-0005-0000-0000-00002CC30000}"/>
    <cellStyle name="Normal 22 8" xfId="50275" xr:uid="{00000000-0005-0000-0000-00002DC30000}"/>
    <cellStyle name="Normal 22 9" xfId="50276" xr:uid="{00000000-0005-0000-0000-00002EC30000}"/>
    <cellStyle name="Normal 23" xfId="305" xr:uid="{00000000-0005-0000-0000-00002FC30000}"/>
    <cellStyle name="Normal 23 2" xfId="306" xr:uid="{00000000-0005-0000-0000-000030C30000}"/>
    <cellStyle name="Normal 23 2 2" xfId="50277" xr:uid="{00000000-0005-0000-0000-000031C30000}"/>
    <cellStyle name="Normal 23 2 2 2" xfId="50278" xr:uid="{00000000-0005-0000-0000-000032C30000}"/>
    <cellStyle name="Normal 23 2 2 2 2" xfId="50279" xr:uid="{00000000-0005-0000-0000-000033C30000}"/>
    <cellStyle name="Normal 23 2 2 2 2 2" xfId="50280" xr:uid="{00000000-0005-0000-0000-000034C30000}"/>
    <cellStyle name="Normal 23 2 2 2 2 2 2" xfId="50281" xr:uid="{00000000-0005-0000-0000-000035C30000}"/>
    <cellStyle name="Normal 23 2 2 2 2 2 2 2" xfId="50282" xr:uid="{00000000-0005-0000-0000-000036C30000}"/>
    <cellStyle name="Normal 23 2 2 2 2 2 2 3" xfId="50283" xr:uid="{00000000-0005-0000-0000-000037C30000}"/>
    <cellStyle name="Normal 23 2 2 2 2 2 3" xfId="50284" xr:uid="{00000000-0005-0000-0000-000038C30000}"/>
    <cellStyle name="Normal 23 2 2 2 2 2 4" xfId="50285" xr:uid="{00000000-0005-0000-0000-000039C30000}"/>
    <cellStyle name="Normal 23 2 2 2 2 3" xfId="50286" xr:uid="{00000000-0005-0000-0000-00003AC30000}"/>
    <cellStyle name="Normal 23 2 2 2 2 3 2" xfId="50287" xr:uid="{00000000-0005-0000-0000-00003BC30000}"/>
    <cellStyle name="Normal 23 2 2 2 2 3 3" xfId="50288" xr:uid="{00000000-0005-0000-0000-00003CC30000}"/>
    <cellStyle name="Normal 23 2 2 2 2 4" xfId="50289" xr:uid="{00000000-0005-0000-0000-00003DC30000}"/>
    <cellStyle name="Normal 23 2 2 2 2 5" xfId="50290" xr:uid="{00000000-0005-0000-0000-00003EC30000}"/>
    <cellStyle name="Normal 23 2 2 2 3" xfId="50291" xr:uid="{00000000-0005-0000-0000-00003FC30000}"/>
    <cellStyle name="Normal 23 2 2 2 3 2" xfId="50292" xr:uid="{00000000-0005-0000-0000-000040C30000}"/>
    <cellStyle name="Normal 23 2 2 2 3 2 2" xfId="50293" xr:uid="{00000000-0005-0000-0000-000041C30000}"/>
    <cellStyle name="Normal 23 2 2 2 3 2 3" xfId="50294" xr:uid="{00000000-0005-0000-0000-000042C30000}"/>
    <cellStyle name="Normal 23 2 2 2 3 3" xfId="50295" xr:uid="{00000000-0005-0000-0000-000043C30000}"/>
    <cellStyle name="Normal 23 2 2 2 3 4" xfId="50296" xr:uid="{00000000-0005-0000-0000-000044C30000}"/>
    <cellStyle name="Normal 23 2 2 2 4" xfId="50297" xr:uid="{00000000-0005-0000-0000-000045C30000}"/>
    <cellStyle name="Normal 23 2 2 2 4 2" xfId="50298" xr:uid="{00000000-0005-0000-0000-000046C30000}"/>
    <cellStyle name="Normal 23 2 2 2 4 3" xfId="50299" xr:uid="{00000000-0005-0000-0000-000047C30000}"/>
    <cellStyle name="Normal 23 2 2 2 5" xfId="50300" xr:uid="{00000000-0005-0000-0000-000048C30000}"/>
    <cellStyle name="Normal 23 2 2 2 6" xfId="50301" xr:uid="{00000000-0005-0000-0000-000049C30000}"/>
    <cellStyle name="Normal 23 2 2 3" xfId="50302" xr:uid="{00000000-0005-0000-0000-00004AC30000}"/>
    <cellStyle name="Normal 23 2 2 3 2" xfId="50303" xr:uid="{00000000-0005-0000-0000-00004BC30000}"/>
    <cellStyle name="Normal 23 2 2 3 2 2" xfId="50304" xr:uid="{00000000-0005-0000-0000-00004CC30000}"/>
    <cellStyle name="Normal 23 2 2 3 2 2 2" xfId="50305" xr:uid="{00000000-0005-0000-0000-00004DC30000}"/>
    <cellStyle name="Normal 23 2 2 3 2 2 3" xfId="50306" xr:uid="{00000000-0005-0000-0000-00004EC30000}"/>
    <cellStyle name="Normal 23 2 2 3 2 3" xfId="50307" xr:uid="{00000000-0005-0000-0000-00004FC30000}"/>
    <cellStyle name="Normal 23 2 2 3 2 4" xfId="50308" xr:uid="{00000000-0005-0000-0000-000050C30000}"/>
    <cellStyle name="Normal 23 2 2 3 3" xfId="50309" xr:uid="{00000000-0005-0000-0000-000051C30000}"/>
    <cellStyle name="Normal 23 2 2 3 3 2" xfId="50310" xr:uid="{00000000-0005-0000-0000-000052C30000}"/>
    <cellStyle name="Normal 23 2 2 3 3 3" xfId="50311" xr:uid="{00000000-0005-0000-0000-000053C30000}"/>
    <cellStyle name="Normal 23 2 2 3 4" xfId="50312" xr:uid="{00000000-0005-0000-0000-000054C30000}"/>
    <cellStyle name="Normal 23 2 2 3 5" xfId="50313" xr:uid="{00000000-0005-0000-0000-000055C30000}"/>
    <cellStyle name="Normal 23 2 2 4" xfId="50314" xr:uid="{00000000-0005-0000-0000-000056C30000}"/>
    <cellStyle name="Normal 23 2 2 4 2" xfId="50315" xr:uid="{00000000-0005-0000-0000-000057C30000}"/>
    <cellStyle name="Normal 23 2 2 4 2 2" xfId="50316" xr:uid="{00000000-0005-0000-0000-000058C30000}"/>
    <cellStyle name="Normal 23 2 2 4 2 3" xfId="50317" xr:uid="{00000000-0005-0000-0000-000059C30000}"/>
    <cellStyle name="Normal 23 2 2 4 3" xfId="50318" xr:uid="{00000000-0005-0000-0000-00005AC30000}"/>
    <cellStyle name="Normal 23 2 2 4 4" xfId="50319" xr:uid="{00000000-0005-0000-0000-00005BC30000}"/>
    <cellStyle name="Normal 23 2 2 5" xfId="50320" xr:uid="{00000000-0005-0000-0000-00005CC30000}"/>
    <cellStyle name="Normal 23 2 2 5 2" xfId="50321" xr:uid="{00000000-0005-0000-0000-00005DC30000}"/>
    <cellStyle name="Normal 23 2 2 5 3" xfId="50322" xr:uid="{00000000-0005-0000-0000-00005EC30000}"/>
    <cellStyle name="Normal 23 2 2 6" xfId="50323" xr:uid="{00000000-0005-0000-0000-00005FC30000}"/>
    <cellStyle name="Normal 23 2 2 7" xfId="50324" xr:uid="{00000000-0005-0000-0000-000060C30000}"/>
    <cellStyle name="Normal 23 2 3" xfId="50325" xr:uid="{00000000-0005-0000-0000-000061C30000}"/>
    <cellStyle name="Normal 23 2 3 2" xfId="50326" xr:uid="{00000000-0005-0000-0000-000062C30000}"/>
    <cellStyle name="Normal 23 2 3 2 2" xfId="50327" xr:uid="{00000000-0005-0000-0000-000063C30000}"/>
    <cellStyle name="Normal 23 2 3 2 2 2" xfId="50328" xr:uid="{00000000-0005-0000-0000-000064C30000}"/>
    <cellStyle name="Normal 23 2 3 2 2 2 2" xfId="50329" xr:uid="{00000000-0005-0000-0000-000065C30000}"/>
    <cellStyle name="Normal 23 2 3 2 2 2 3" xfId="50330" xr:uid="{00000000-0005-0000-0000-000066C30000}"/>
    <cellStyle name="Normal 23 2 3 2 2 3" xfId="50331" xr:uid="{00000000-0005-0000-0000-000067C30000}"/>
    <cellStyle name="Normal 23 2 3 2 2 4" xfId="50332" xr:uid="{00000000-0005-0000-0000-000068C30000}"/>
    <cellStyle name="Normal 23 2 3 2 3" xfId="50333" xr:uid="{00000000-0005-0000-0000-000069C30000}"/>
    <cellStyle name="Normal 23 2 3 2 3 2" xfId="50334" xr:uid="{00000000-0005-0000-0000-00006AC30000}"/>
    <cellStyle name="Normal 23 2 3 2 3 3" xfId="50335" xr:uid="{00000000-0005-0000-0000-00006BC30000}"/>
    <cellStyle name="Normal 23 2 3 2 4" xfId="50336" xr:uid="{00000000-0005-0000-0000-00006CC30000}"/>
    <cellStyle name="Normal 23 2 3 2 5" xfId="50337" xr:uid="{00000000-0005-0000-0000-00006DC30000}"/>
    <cellStyle name="Normal 23 2 3 3" xfId="50338" xr:uid="{00000000-0005-0000-0000-00006EC30000}"/>
    <cellStyle name="Normal 23 2 3 3 2" xfId="50339" xr:uid="{00000000-0005-0000-0000-00006FC30000}"/>
    <cellStyle name="Normal 23 2 3 3 2 2" xfId="50340" xr:uid="{00000000-0005-0000-0000-000070C30000}"/>
    <cellStyle name="Normal 23 2 3 3 2 3" xfId="50341" xr:uid="{00000000-0005-0000-0000-000071C30000}"/>
    <cellStyle name="Normal 23 2 3 3 3" xfId="50342" xr:uid="{00000000-0005-0000-0000-000072C30000}"/>
    <cellStyle name="Normal 23 2 3 3 4" xfId="50343" xr:uid="{00000000-0005-0000-0000-000073C30000}"/>
    <cellStyle name="Normal 23 2 3 4" xfId="50344" xr:uid="{00000000-0005-0000-0000-000074C30000}"/>
    <cellStyle name="Normal 23 2 3 4 2" xfId="50345" xr:uid="{00000000-0005-0000-0000-000075C30000}"/>
    <cellStyle name="Normal 23 2 3 4 3" xfId="50346" xr:uid="{00000000-0005-0000-0000-000076C30000}"/>
    <cellStyle name="Normal 23 2 3 5" xfId="50347" xr:uid="{00000000-0005-0000-0000-000077C30000}"/>
    <cellStyle name="Normal 23 2 3 6" xfId="50348" xr:uid="{00000000-0005-0000-0000-000078C30000}"/>
    <cellStyle name="Normal 23 2 4" xfId="50349" xr:uid="{00000000-0005-0000-0000-000079C30000}"/>
    <cellStyle name="Normal 23 2 4 2" xfId="50350" xr:uid="{00000000-0005-0000-0000-00007AC30000}"/>
    <cellStyle name="Normal 23 2 4 2 2" xfId="50351" xr:uid="{00000000-0005-0000-0000-00007BC30000}"/>
    <cellStyle name="Normal 23 2 4 2 2 2" xfId="50352" xr:uid="{00000000-0005-0000-0000-00007CC30000}"/>
    <cellStyle name="Normal 23 2 4 2 2 3" xfId="50353" xr:uid="{00000000-0005-0000-0000-00007DC30000}"/>
    <cellStyle name="Normal 23 2 4 2 3" xfId="50354" xr:uid="{00000000-0005-0000-0000-00007EC30000}"/>
    <cellStyle name="Normal 23 2 4 2 4" xfId="50355" xr:uid="{00000000-0005-0000-0000-00007FC30000}"/>
    <cellStyle name="Normal 23 2 4 3" xfId="50356" xr:uid="{00000000-0005-0000-0000-000080C30000}"/>
    <cellStyle name="Normal 23 2 4 3 2" xfId="50357" xr:uid="{00000000-0005-0000-0000-000081C30000}"/>
    <cellStyle name="Normal 23 2 4 3 3" xfId="50358" xr:uid="{00000000-0005-0000-0000-000082C30000}"/>
    <cellStyle name="Normal 23 2 4 4" xfId="50359" xr:uid="{00000000-0005-0000-0000-000083C30000}"/>
    <cellStyle name="Normal 23 2 4 5" xfId="50360" xr:uid="{00000000-0005-0000-0000-000084C30000}"/>
    <cellStyle name="Normal 23 2 5" xfId="50361" xr:uid="{00000000-0005-0000-0000-000085C30000}"/>
    <cellStyle name="Normal 23 2 5 2" xfId="50362" xr:uid="{00000000-0005-0000-0000-000086C30000}"/>
    <cellStyle name="Normal 23 2 5 2 2" xfId="50363" xr:uid="{00000000-0005-0000-0000-000087C30000}"/>
    <cellStyle name="Normal 23 2 5 2 3" xfId="50364" xr:uid="{00000000-0005-0000-0000-000088C30000}"/>
    <cellStyle name="Normal 23 2 5 3" xfId="50365" xr:uid="{00000000-0005-0000-0000-000089C30000}"/>
    <cellStyle name="Normal 23 2 5 4" xfId="50366" xr:uid="{00000000-0005-0000-0000-00008AC30000}"/>
    <cellStyle name="Normal 23 2 6" xfId="50367" xr:uid="{00000000-0005-0000-0000-00008BC30000}"/>
    <cellStyle name="Normal 23 2 6 2" xfId="50368" xr:uid="{00000000-0005-0000-0000-00008CC30000}"/>
    <cellStyle name="Normal 23 2 6 3" xfId="50369" xr:uid="{00000000-0005-0000-0000-00008DC30000}"/>
    <cellStyle name="Normal 23 2 7" xfId="50370" xr:uid="{00000000-0005-0000-0000-00008EC30000}"/>
    <cellStyle name="Normal 23 2 8" xfId="50371" xr:uid="{00000000-0005-0000-0000-00008FC30000}"/>
    <cellStyle name="Normal 23 3" xfId="307" xr:uid="{00000000-0005-0000-0000-000090C30000}"/>
    <cellStyle name="Normal 23 3 2" xfId="50372" xr:uid="{00000000-0005-0000-0000-000091C30000}"/>
    <cellStyle name="Normal 23 3 2 2" xfId="50373" xr:uid="{00000000-0005-0000-0000-000092C30000}"/>
    <cellStyle name="Normal 23 3 2 2 2" xfId="50374" xr:uid="{00000000-0005-0000-0000-000093C30000}"/>
    <cellStyle name="Normal 23 3 2 2 2 2" xfId="50375" xr:uid="{00000000-0005-0000-0000-000094C30000}"/>
    <cellStyle name="Normal 23 3 2 2 2 2 2" xfId="50376" xr:uid="{00000000-0005-0000-0000-000095C30000}"/>
    <cellStyle name="Normal 23 3 2 2 2 2 3" xfId="50377" xr:uid="{00000000-0005-0000-0000-000096C30000}"/>
    <cellStyle name="Normal 23 3 2 2 2 3" xfId="50378" xr:uid="{00000000-0005-0000-0000-000097C30000}"/>
    <cellStyle name="Normal 23 3 2 2 2 4" xfId="50379" xr:uid="{00000000-0005-0000-0000-000098C30000}"/>
    <cellStyle name="Normal 23 3 2 2 3" xfId="50380" xr:uid="{00000000-0005-0000-0000-000099C30000}"/>
    <cellStyle name="Normal 23 3 2 2 3 2" xfId="50381" xr:uid="{00000000-0005-0000-0000-00009AC30000}"/>
    <cellStyle name="Normal 23 3 2 2 3 3" xfId="50382" xr:uid="{00000000-0005-0000-0000-00009BC30000}"/>
    <cellStyle name="Normal 23 3 2 2 4" xfId="50383" xr:uid="{00000000-0005-0000-0000-00009CC30000}"/>
    <cellStyle name="Normal 23 3 2 2 5" xfId="50384" xr:uid="{00000000-0005-0000-0000-00009DC30000}"/>
    <cellStyle name="Normal 23 3 2 3" xfId="50385" xr:uid="{00000000-0005-0000-0000-00009EC30000}"/>
    <cellStyle name="Normal 23 3 2 3 2" xfId="50386" xr:uid="{00000000-0005-0000-0000-00009FC30000}"/>
    <cellStyle name="Normal 23 3 2 3 2 2" xfId="50387" xr:uid="{00000000-0005-0000-0000-0000A0C30000}"/>
    <cellStyle name="Normal 23 3 2 3 2 3" xfId="50388" xr:uid="{00000000-0005-0000-0000-0000A1C30000}"/>
    <cellStyle name="Normal 23 3 2 3 3" xfId="50389" xr:uid="{00000000-0005-0000-0000-0000A2C30000}"/>
    <cellStyle name="Normal 23 3 2 3 4" xfId="50390" xr:uid="{00000000-0005-0000-0000-0000A3C30000}"/>
    <cellStyle name="Normal 23 3 2 4" xfId="50391" xr:uid="{00000000-0005-0000-0000-0000A4C30000}"/>
    <cellStyle name="Normal 23 3 2 4 2" xfId="50392" xr:uid="{00000000-0005-0000-0000-0000A5C30000}"/>
    <cellStyle name="Normal 23 3 2 4 3" xfId="50393" xr:uid="{00000000-0005-0000-0000-0000A6C30000}"/>
    <cellStyle name="Normal 23 3 2 5" xfId="50394" xr:uid="{00000000-0005-0000-0000-0000A7C30000}"/>
    <cellStyle name="Normal 23 3 2 6" xfId="50395" xr:uid="{00000000-0005-0000-0000-0000A8C30000}"/>
    <cellStyle name="Normal 23 3 3" xfId="50396" xr:uid="{00000000-0005-0000-0000-0000A9C30000}"/>
    <cellStyle name="Normal 23 3 3 2" xfId="50397" xr:uid="{00000000-0005-0000-0000-0000AAC30000}"/>
    <cellStyle name="Normal 23 3 3 2 2" xfId="50398" xr:uid="{00000000-0005-0000-0000-0000ABC30000}"/>
    <cellStyle name="Normal 23 3 3 2 2 2" xfId="50399" xr:uid="{00000000-0005-0000-0000-0000ACC30000}"/>
    <cellStyle name="Normal 23 3 3 2 2 3" xfId="50400" xr:uid="{00000000-0005-0000-0000-0000ADC30000}"/>
    <cellStyle name="Normal 23 3 3 2 3" xfId="50401" xr:uid="{00000000-0005-0000-0000-0000AEC30000}"/>
    <cellStyle name="Normal 23 3 3 2 4" xfId="50402" xr:uid="{00000000-0005-0000-0000-0000AFC30000}"/>
    <cellStyle name="Normal 23 3 3 3" xfId="50403" xr:uid="{00000000-0005-0000-0000-0000B0C30000}"/>
    <cellStyle name="Normal 23 3 3 3 2" xfId="50404" xr:uid="{00000000-0005-0000-0000-0000B1C30000}"/>
    <cellStyle name="Normal 23 3 3 3 3" xfId="50405" xr:uid="{00000000-0005-0000-0000-0000B2C30000}"/>
    <cellStyle name="Normal 23 3 3 4" xfId="50406" xr:uid="{00000000-0005-0000-0000-0000B3C30000}"/>
    <cellStyle name="Normal 23 3 3 5" xfId="50407" xr:uid="{00000000-0005-0000-0000-0000B4C30000}"/>
    <cellStyle name="Normal 23 3 4" xfId="50408" xr:uid="{00000000-0005-0000-0000-0000B5C30000}"/>
    <cellStyle name="Normal 23 3 4 2" xfId="50409" xr:uid="{00000000-0005-0000-0000-0000B6C30000}"/>
    <cellStyle name="Normal 23 3 4 2 2" xfId="50410" xr:uid="{00000000-0005-0000-0000-0000B7C30000}"/>
    <cellStyle name="Normal 23 3 4 2 3" xfId="50411" xr:uid="{00000000-0005-0000-0000-0000B8C30000}"/>
    <cellStyle name="Normal 23 3 4 3" xfId="50412" xr:uid="{00000000-0005-0000-0000-0000B9C30000}"/>
    <cellStyle name="Normal 23 3 4 4" xfId="50413" xr:uid="{00000000-0005-0000-0000-0000BAC30000}"/>
    <cellStyle name="Normal 23 3 5" xfId="50414" xr:uid="{00000000-0005-0000-0000-0000BBC30000}"/>
    <cellStyle name="Normal 23 3 5 2" xfId="50415" xr:uid="{00000000-0005-0000-0000-0000BCC30000}"/>
    <cellStyle name="Normal 23 3 5 3" xfId="50416" xr:uid="{00000000-0005-0000-0000-0000BDC30000}"/>
    <cellStyle name="Normal 23 3 6" xfId="50417" xr:uid="{00000000-0005-0000-0000-0000BEC30000}"/>
    <cellStyle name="Normal 23 3 7" xfId="50418" xr:uid="{00000000-0005-0000-0000-0000BFC30000}"/>
    <cellStyle name="Normal 23 4" xfId="50419" xr:uid="{00000000-0005-0000-0000-0000C0C30000}"/>
    <cellStyle name="Normal 23 4 2" xfId="50420" xr:uid="{00000000-0005-0000-0000-0000C1C30000}"/>
    <cellStyle name="Normal 23 4 2 2" xfId="50421" xr:uid="{00000000-0005-0000-0000-0000C2C30000}"/>
    <cellStyle name="Normal 23 4 2 2 2" xfId="50422" xr:uid="{00000000-0005-0000-0000-0000C3C30000}"/>
    <cellStyle name="Normal 23 4 2 2 2 2" xfId="50423" xr:uid="{00000000-0005-0000-0000-0000C4C30000}"/>
    <cellStyle name="Normal 23 4 2 2 2 3" xfId="50424" xr:uid="{00000000-0005-0000-0000-0000C5C30000}"/>
    <cellStyle name="Normal 23 4 2 2 3" xfId="50425" xr:uid="{00000000-0005-0000-0000-0000C6C30000}"/>
    <cellStyle name="Normal 23 4 2 2 4" xfId="50426" xr:uid="{00000000-0005-0000-0000-0000C7C30000}"/>
    <cellStyle name="Normal 23 4 2 3" xfId="50427" xr:uid="{00000000-0005-0000-0000-0000C8C30000}"/>
    <cellStyle name="Normal 23 4 2 3 2" xfId="50428" xr:uid="{00000000-0005-0000-0000-0000C9C30000}"/>
    <cellStyle name="Normal 23 4 2 3 3" xfId="50429" xr:uid="{00000000-0005-0000-0000-0000CAC30000}"/>
    <cellStyle name="Normal 23 4 2 4" xfId="50430" xr:uid="{00000000-0005-0000-0000-0000CBC30000}"/>
    <cellStyle name="Normal 23 4 2 5" xfId="50431" xr:uid="{00000000-0005-0000-0000-0000CCC30000}"/>
    <cellStyle name="Normal 23 4 3" xfId="50432" xr:uid="{00000000-0005-0000-0000-0000CDC30000}"/>
    <cellStyle name="Normal 23 4 3 2" xfId="50433" xr:uid="{00000000-0005-0000-0000-0000CEC30000}"/>
    <cellStyle name="Normal 23 4 3 2 2" xfId="50434" xr:uid="{00000000-0005-0000-0000-0000CFC30000}"/>
    <cellStyle name="Normal 23 4 3 2 3" xfId="50435" xr:uid="{00000000-0005-0000-0000-0000D0C30000}"/>
    <cellStyle name="Normal 23 4 3 3" xfId="50436" xr:uid="{00000000-0005-0000-0000-0000D1C30000}"/>
    <cellStyle name="Normal 23 4 3 4" xfId="50437" xr:uid="{00000000-0005-0000-0000-0000D2C30000}"/>
    <cellStyle name="Normal 23 4 4" xfId="50438" xr:uid="{00000000-0005-0000-0000-0000D3C30000}"/>
    <cellStyle name="Normal 23 4 4 2" xfId="50439" xr:uid="{00000000-0005-0000-0000-0000D4C30000}"/>
    <cellStyle name="Normal 23 4 4 3" xfId="50440" xr:uid="{00000000-0005-0000-0000-0000D5C30000}"/>
    <cellStyle name="Normal 23 4 5" xfId="50441" xr:uid="{00000000-0005-0000-0000-0000D6C30000}"/>
    <cellStyle name="Normal 23 4 6" xfId="50442" xr:uid="{00000000-0005-0000-0000-0000D7C30000}"/>
    <cellStyle name="Normal 23 5" xfId="50443" xr:uid="{00000000-0005-0000-0000-0000D8C30000}"/>
    <cellStyle name="Normal 23 5 2" xfId="50444" xr:uid="{00000000-0005-0000-0000-0000D9C30000}"/>
    <cellStyle name="Normal 23 5 2 2" xfId="50445" xr:uid="{00000000-0005-0000-0000-0000DAC30000}"/>
    <cellStyle name="Normal 23 5 2 2 2" xfId="50446" xr:uid="{00000000-0005-0000-0000-0000DBC30000}"/>
    <cellStyle name="Normal 23 5 2 2 3" xfId="50447" xr:uid="{00000000-0005-0000-0000-0000DCC30000}"/>
    <cellStyle name="Normal 23 5 2 3" xfId="50448" xr:uid="{00000000-0005-0000-0000-0000DDC30000}"/>
    <cellStyle name="Normal 23 5 2 4" xfId="50449" xr:uid="{00000000-0005-0000-0000-0000DEC30000}"/>
    <cellStyle name="Normal 23 5 3" xfId="50450" xr:uid="{00000000-0005-0000-0000-0000DFC30000}"/>
    <cellStyle name="Normal 23 5 3 2" xfId="50451" xr:uid="{00000000-0005-0000-0000-0000E0C30000}"/>
    <cellStyle name="Normal 23 5 3 3" xfId="50452" xr:uid="{00000000-0005-0000-0000-0000E1C30000}"/>
    <cellStyle name="Normal 23 5 4" xfId="50453" xr:uid="{00000000-0005-0000-0000-0000E2C30000}"/>
    <cellStyle name="Normal 23 5 5" xfId="50454" xr:uid="{00000000-0005-0000-0000-0000E3C30000}"/>
    <cellStyle name="Normal 23 6" xfId="50455" xr:uid="{00000000-0005-0000-0000-0000E4C30000}"/>
    <cellStyle name="Normal 23 6 2" xfId="50456" xr:uid="{00000000-0005-0000-0000-0000E5C30000}"/>
    <cellStyle name="Normal 23 6 2 2" xfId="50457" xr:uid="{00000000-0005-0000-0000-0000E6C30000}"/>
    <cellStyle name="Normal 23 6 2 3" xfId="50458" xr:uid="{00000000-0005-0000-0000-0000E7C30000}"/>
    <cellStyle name="Normal 23 6 3" xfId="50459" xr:uid="{00000000-0005-0000-0000-0000E8C30000}"/>
    <cellStyle name="Normal 23 6 4" xfId="50460" xr:uid="{00000000-0005-0000-0000-0000E9C30000}"/>
    <cellStyle name="Normal 23 7" xfId="50461" xr:uid="{00000000-0005-0000-0000-0000EAC30000}"/>
    <cellStyle name="Normal 23 7 2" xfId="50462" xr:uid="{00000000-0005-0000-0000-0000EBC30000}"/>
    <cellStyle name="Normal 23 7 3" xfId="50463" xr:uid="{00000000-0005-0000-0000-0000ECC30000}"/>
    <cellStyle name="Normal 23 8" xfId="50464" xr:uid="{00000000-0005-0000-0000-0000EDC30000}"/>
    <cellStyle name="Normal 23 9" xfId="50465" xr:uid="{00000000-0005-0000-0000-0000EEC30000}"/>
    <cellStyle name="Normal 24" xfId="50466" xr:uid="{00000000-0005-0000-0000-0000EFC30000}"/>
    <cellStyle name="Normal 25" xfId="50467" xr:uid="{00000000-0005-0000-0000-0000F0C30000}"/>
    <cellStyle name="Normal 25 10" xfId="614" xr:uid="{00000000-0005-0000-0000-0000F1C30000}"/>
    <cellStyle name="Normal 25 10 2" xfId="50468" xr:uid="{00000000-0005-0000-0000-0000F2C30000}"/>
    <cellStyle name="Normal 25 11" xfId="618" xr:uid="{00000000-0005-0000-0000-0000F3C30000}"/>
    <cellStyle name="Normal 25 12" xfId="50469" xr:uid="{00000000-0005-0000-0000-0000F4C30000}"/>
    <cellStyle name="Normal 25 13" xfId="612" xr:uid="{00000000-0005-0000-0000-0000F5C30000}"/>
    <cellStyle name="Normal 25 14" xfId="50470" xr:uid="{00000000-0005-0000-0000-0000F6C30000}"/>
    <cellStyle name="Normal 25 14 2" xfId="608" xr:uid="{00000000-0005-0000-0000-0000F7C30000}"/>
    <cellStyle name="Normal 25 15" xfId="620" xr:uid="{00000000-0005-0000-0000-0000F8C30000}"/>
    <cellStyle name="Normal 25 16" xfId="610" xr:uid="{00000000-0005-0000-0000-0000F9C30000}"/>
    <cellStyle name="Normal 25 2" xfId="50471" xr:uid="{00000000-0005-0000-0000-0000FAC30000}"/>
    <cellStyle name="Normal 25 2 2" xfId="50472" xr:uid="{00000000-0005-0000-0000-0000FBC30000}"/>
    <cellStyle name="Normal 25 2 2 2" xfId="50473" xr:uid="{00000000-0005-0000-0000-0000FCC30000}"/>
    <cellStyle name="Normal 25 2 2 2 2" xfId="616" xr:uid="{00000000-0005-0000-0000-0000FDC30000}"/>
    <cellStyle name="Normal 25 2 2 2 2 2" xfId="50474" xr:uid="{00000000-0005-0000-0000-0000FEC30000}"/>
    <cellStyle name="Normal 25 2 2 2 2 2 2" xfId="50475" xr:uid="{00000000-0005-0000-0000-0000FFC30000}"/>
    <cellStyle name="Normal 25 2 2 2 2 2 3" xfId="50476" xr:uid="{00000000-0005-0000-0000-000000C40000}"/>
    <cellStyle name="Normal 25 2 2 2 2 3" xfId="50477" xr:uid="{00000000-0005-0000-0000-000001C40000}"/>
    <cellStyle name="Normal 25 2 2 2 2 4" xfId="50478" xr:uid="{00000000-0005-0000-0000-000002C40000}"/>
    <cellStyle name="Normal 25 2 2 2 3" xfId="50479" xr:uid="{00000000-0005-0000-0000-000003C40000}"/>
    <cellStyle name="Normal 25 2 2 2 3 2" xfId="50480" xr:uid="{00000000-0005-0000-0000-000004C40000}"/>
    <cellStyle name="Normal 25 2 2 2 3 3" xfId="50481" xr:uid="{00000000-0005-0000-0000-000005C40000}"/>
    <cellStyle name="Normal 25 2 2 2 4" xfId="50482" xr:uid="{00000000-0005-0000-0000-000006C40000}"/>
    <cellStyle name="Normal 25 2 2 3" xfId="50483" xr:uid="{00000000-0005-0000-0000-000007C40000}"/>
    <cellStyle name="Normal 25 2 2 3 2" xfId="50484" xr:uid="{00000000-0005-0000-0000-000008C40000}"/>
    <cellStyle name="Normal 25 2 2 3 2 2" xfId="50485" xr:uid="{00000000-0005-0000-0000-000009C40000}"/>
    <cellStyle name="Normal 25 2 2 3 2 3" xfId="50486" xr:uid="{00000000-0005-0000-0000-00000AC40000}"/>
    <cellStyle name="Normal 25 2 2 3 3" xfId="50487" xr:uid="{00000000-0005-0000-0000-00000BC40000}"/>
    <cellStyle name="Normal 25 2 2 3 4" xfId="50488" xr:uid="{00000000-0005-0000-0000-00000CC40000}"/>
    <cellStyle name="Normal 25 2 2 4" xfId="50489" xr:uid="{00000000-0005-0000-0000-00000DC40000}"/>
    <cellStyle name="Normal 25 2 2 4 2" xfId="50490" xr:uid="{00000000-0005-0000-0000-00000EC40000}"/>
    <cellStyle name="Normal 25 2 2 4 3" xfId="50491" xr:uid="{00000000-0005-0000-0000-00000FC40000}"/>
    <cellStyle name="Normal 25 2 2 5" xfId="50492" xr:uid="{00000000-0005-0000-0000-000010C40000}"/>
    <cellStyle name="Normal 25 2 3" xfId="50493" xr:uid="{00000000-0005-0000-0000-000011C40000}"/>
    <cellStyle name="Normal 25 2 3 2" xfId="50494" xr:uid="{00000000-0005-0000-0000-000012C40000}"/>
    <cellStyle name="Normal 25 2 3 2 2" xfId="50495" xr:uid="{00000000-0005-0000-0000-000013C40000}"/>
    <cellStyle name="Normal 25 2 3 2 2 2" xfId="50496" xr:uid="{00000000-0005-0000-0000-000014C40000}"/>
    <cellStyle name="Normal 25 2 3 2 2 3" xfId="50497" xr:uid="{00000000-0005-0000-0000-000015C40000}"/>
    <cellStyle name="Normal 25 2 3 2 3" xfId="50498" xr:uid="{00000000-0005-0000-0000-000016C40000}"/>
    <cellStyle name="Normal 25 2 3 2 4" xfId="50499" xr:uid="{00000000-0005-0000-0000-000017C40000}"/>
    <cellStyle name="Normal 25 2 3 3" xfId="50500" xr:uid="{00000000-0005-0000-0000-000018C40000}"/>
    <cellStyle name="Normal 25 2 3 3 2" xfId="50501" xr:uid="{00000000-0005-0000-0000-000019C40000}"/>
    <cellStyle name="Normal 25 2 3 3 3" xfId="50502" xr:uid="{00000000-0005-0000-0000-00001AC40000}"/>
    <cellStyle name="Normal 25 2 3 4" xfId="50503" xr:uid="{00000000-0005-0000-0000-00001BC40000}"/>
    <cellStyle name="Normal 25 2 3 5" xfId="50504" xr:uid="{00000000-0005-0000-0000-00001CC40000}"/>
    <cellStyle name="Normal 25 2 4" xfId="50505" xr:uid="{00000000-0005-0000-0000-00001DC40000}"/>
    <cellStyle name="Normal 25 2 4 2" xfId="50506" xr:uid="{00000000-0005-0000-0000-00001EC40000}"/>
    <cellStyle name="Normal 25 2 4 2 2" xfId="50507" xr:uid="{00000000-0005-0000-0000-00001FC40000}"/>
    <cellStyle name="Normal 25 2 4 2 3" xfId="50508" xr:uid="{00000000-0005-0000-0000-000020C40000}"/>
    <cellStyle name="Normal 25 2 4 3" xfId="50509" xr:uid="{00000000-0005-0000-0000-000021C40000}"/>
    <cellStyle name="Normal 25 2 4 4" xfId="50510" xr:uid="{00000000-0005-0000-0000-000022C40000}"/>
    <cellStyle name="Normal 25 2 5" xfId="50511" xr:uid="{00000000-0005-0000-0000-000023C40000}"/>
    <cellStyle name="Normal 25 2 5 2" xfId="50512" xr:uid="{00000000-0005-0000-0000-000024C40000}"/>
    <cellStyle name="Normal 25 2 5 3" xfId="50513" xr:uid="{00000000-0005-0000-0000-000025C40000}"/>
    <cellStyle name="Normal 25 2 6" xfId="50514" xr:uid="{00000000-0005-0000-0000-000026C40000}"/>
    <cellStyle name="Normal 25 3" xfId="50515" xr:uid="{00000000-0005-0000-0000-000027C40000}"/>
    <cellStyle name="Normal 25 3 2" xfId="50516" xr:uid="{00000000-0005-0000-0000-000028C40000}"/>
    <cellStyle name="Normal 25 3 2 2" xfId="50517" xr:uid="{00000000-0005-0000-0000-000029C40000}"/>
    <cellStyle name="Normal 25 3 2 2 2" xfId="50518" xr:uid="{00000000-0005-0000-0000-00002AC40000}"/>
    <cellStyle name="Normal 25 3 2 2 2 2" xfId="50519" xr:uid="{00000000-0005-0000-0000-00002BC40000}"/>
    <cellStyle name="Normal 25 3 2 2 2 3" xfId="50520" xr:uid="{00000000-0005-0000-0000-00002CC40000}"/>
    <cellStyle name="Normal 25 3 2 2 3" xfId="50521" xr:uid="{00000000-0005-0000-0000-00002DC40000}"/>
    <cellStyle name="Normal 25 3 2 2 4" xfId="50522" xr:uid="{00000000-0005-0000-0000-00002EC40000}"/>
    <cellStyle name="Normal 25 3 2 3" xfId="50523" xr:uid="{00000000-0005-0000-0000-00002FC40000}"/>
    <cellStyle name="Normal 25 3 2 3 2" xfId="50524" xr:uid="{00000000-0005-0000-0000-000030C40000}"/>
    <cellStyle name="Normal 25 3 2 3 3" xfId="50525" xr:uid="{00000000-0005-0000-0000-000031C40000}"/>
    <cellStyle name="Normal 25 3 2 4" xfId="50526" xr:uid="{00000000-0005-0000-0000-000032C40000}"/>
    <cellStyle name="Normal 25 3 2 5" xfId="50527" xr:uid="{00000000-0005-0000-0000-000033C40000}"/>
    <cellStyle name="Normal 25 3 3" xfId="50528" xr:uid="{00000000-0005-0000-0000-000034C40000}"/>
    <cellStyle name="Normal 25 3 3 2" xfId="50529" xr:uid="{00000000-0005-0000-0000-000035C40000}"/>
    <cellStyle name="Normal 25 3 3 2 2" xfId="50530" xr:uid="{00000000-0005-0000-0000-000036C40000}"/>
    <cellStyle name="Normal 25 3 3 2 3" xfId="50531" xr:uid="{00000000-0005-0000-0000-000037C40000}"/>
    <cellStyle name="Normal 25 3 3 3" xfId="50532" xr:uid="{00000000-0005-0000-0000-000038C40000}"/>
    <cellStyle name="Normal 25 3 3 4" xfId="50533" xr:uid="{00000000-0005-0000-0000-000039C40000}"/>
    <cellStyle name="Normal 25 3 4" xfId="50534" xr:uid="{00000000-0005-0000-0000-00003AC40000}"/>
    <cellStyle name="Normal 25 3 4 2" xfId="50535" xr:uid="{00000000-0005-0000-0000-00003BC40000}"/>
    <cellStyle name="Normal 25 3 4 3" xfId="50536" xr:uid="{00000000-0005-0000-0000-00003CC40000}"/>
    <cellStyle name="Normal 25 3 5" xfId="50537" xr:uid="{00000000-0005-0000-0000-00003DC40000}"/>
    <cellStyle name="Normal 25 3 6" xfId="50538" xr:uid="{00000000-0005-0000-0000-00003EC40000}"/>
    <cellStyle name="Normal 25 4" xfId="50539" xr:uid="{00000000-0005-0000-0000-00003FC40000}"/>
    <cellStyle name="Normal 25 4 2" xfId="50540" xr:uid="{00000000-0005-0000-0000-000040C40000}"/>
    <cellStyle name="Normal 25 4 2 2" xfId="50541" xr:uid="{00000000-0005-0000-0000-000041C40000}"/>
    <cellStyle name="Normal 25 4 2 2 2" xfId="50542" xr:uid="{00000000-0005-0000-0000-000042C40000}"/>
    <cellStyle name="Normal 25 4 2 2 3" xfId="50543" xr:uid="{00000000-0005-0000-0000-000043C40000}"/>
    <cellStyle name="Normal 25 4 2 3" xfId="50544" xr:uid="{00000000-0005-0000-0000-000044C40000}"/>
    <cellStyle name="Normal 25 4 2 4" xfId="50545" xr:uid="{00000000-0005-0000-0000-000045C40000}"/>
    <cellStyle name="Normal 25 4 3" xfId="50546" xr:uid="{00000000-0005-0000-0000-000046C40000}"/>
    <cellStyle name="Normal 25 4 3 2" xfId="50547" xr:uid="{00000000-0005-0000-0000-000047C40000}"/>
    <cellStyle name="Normal 25 4 3 3" xfId="50548" xr:uid="{00000000-0005-0000-0000-000048C40000}"/>
    <cellStyle name="Normal 25 4 4" xfId="50549" xr:uid="{00000000-0005-0000-0000-000049C40000}"/>
    <cellStyle name="Normal 25 4 5" xfId="50550" xr:uid="{00000000-0005-0000-0000-00004AC40000}"/>
    <cellStyle name="Normal 25 5" xfId="50551" xr:uid="{00000000-0005-0000-0000-00004BC40000}"/>
    <cellStyle name="Normal 25 5 2" xfId="50552" xr:uid="{00000000-0005-0000-0000-00004CC40000}"/>
    <cellStyle name="Normal 25 5 2 2" xfId="50553" xr:uid="{00000000-0005-0000-0000-00004DC40000}"/>
    <cellStyle name="Normal 25 5 2 3" xfId="50554" xr:uid="{00000000-0005-0000-0000-00004EC40000}"/>
    <cellStyle name="Normal 25 5 3" xfId="50555" xr:uid="{00000000-0005-0000-0000-00004FC40000}"/>
    <cellStyle name="Normal 25 5 4" xfId="50556" xr:uid="{00000000-0005-0000-0000-000050C40000}"/>
    <cellStyle name="Normal 25 6" xfId="50557" xr:uid="{00000000-0005-0000-0000-000051C40000}"/>
    <cellStyle name="Normal 25 6 2" xfId="50558" xr:uid="{00000000-0005-0000-0000-000052C40000}"/>
    <cellStyle name="Normal 25 6 2 2" xfId="50559" xr:uid="{00000000-0005-0000-0000-000053C40000}"/>
    <cellStyle name="Normal 25 6 3" xfId="50560" xr:uid="{00000000-0005-0000-0000-000054C40000}"/>
    <cellStyle name="Normal 25 6 4" xfId="50561" xr:uid="{00000000-0005-0000-0000-000055C40000}"/>
    <cellStyle name="Normal 25 7" xfId="50562" xr:uid="{00000000-0005-0000-0000-000056C40000}"/>
    <cellStyle name="Normal 25 7 2" xfId="50563" xr:uid="{00000000-0005-0000-0000-000057C40000}"/>
    <cellStyle name="Normal 25 7 2 2" xfId="50564" xr:uid="{00000000-0005-0000-0000-000058C40000}"/>
    <cellStyle name="Normal 25 7 3" xfId="50565" xr:uid="{00000000-0005-0000-0000-000059C40000}"/>
    <cellStyle name="Normal 25 8" xfId="606" xr:uid="{00000000-0005-0000-0000-00005AC40000}"/>
    <cellStyle name="Normal 25 8 2" xfId="50566" xr:uid="{00000000-0005-0000-0000-00005BC40000}"/>
    <cellStyle name="Normal 25 8 3" xfId="622" xr:uid="{00000000-0005-0000-0000-00005CC40000}"/>
    <cellStyle name="Normal 25 9" xfId="50567" xr:uid="{00000000-0005-0000-0000-00005DC40000}"/>
    <cellStyle name="Normal 25 9 2" xfId="50568" xr:uid="{00000000-0005-0000-0000-00005EC40000}"/>
    <cellStyle name="Normal 26" xfId="50569" xr:uid="{00000000-0005-0000-0000-00005FC40000}"/>
    <cellStyle name="Normal 26 2" xfId="50570" xr:uid="{00000000-0005-0000-0000-000060C40000}"/>
    <cellStyle name="Normal 26 2 2" xfId="50571" xr:uid="{00000000-0005-0000-0000-000061C40000}"/>
    <cellStyle name="Normal 26 2 2 2" xfId="50572" xr:uid="{00000000-0005-0000-0000-000062C40000}"/>
    <cellStyle name="Normal 26 2 2 2 2" xfId="50573" xr:uid="{00000000-0005-0000-0000-000063C40000}"/>
    <cellStyle name="Normal 26 2 2 2 2 2" xfId="50574" xr:uid="{00000000-0005-0000-0000-000064C40000}"/>
    <cellStyle name="Normal 26 2 2 2 2 3" xfId="50575" xr:uid="{00000000-0005-0000-0000-000065C40000}"/>
    <cellStyle name="Normal 26 2 2 2 3" xfId="50576" xr:uid="{00000000-0005-0000-0000-000066C40000}"/>
    <cellStyle name="Normal 26 2 2 2 4" xfId="50577" xr:uid="{00000000-0005-0000-0000-000067C40000}"/>
    <cellStyle name="Normal 26 2 2 3" xfId="50578" xr:uid="{00000000-0005-0000-0000-000068C40000}"/>
    <cellStyle name="Normal 26 2 2 3 2" xfId="50579" xr:uid="{00000000-0005-0000-0000-000069C40000}"/>
    <cellStyle name="Normal 26 2 2 3 3" xfId="50580" xr:uid="{00000000-0005-0000-0000-00006AC40000}"/>
    <cellStyle name="Normal 26 2 2 4" xfId="50581" xr:uid="{00000000-0005-0000-0000-00006BC40000}"/>
    <cellStyle name="Normal 26 2 2 5" xfId="50582" xr:uid="{00000000-0005-0000-0000-00006CC40000}"/>
    <cellStyle name="Normal 26 2 3" xfId="50583" xr:uid="{00000000-0005-0000-0000-00006DC40000}"/>
    <cellStyle name="Normal 26 2 3 2" xfId="50584" xr:uid="{00000000-0005-0000-0000-00006EC40000}"/>
    <cellStyle name="Normal 26 2 3 2 2" xfId="50585" xr:uid="{00000000-0005-0000-0000-00006FC40000}"/>
    <cellStyle name="Normal 26 2 3 2 3" xfId="50586" xr:uid="{00000000-0005-0000-0000-000070C40000}"/>
    <cellStyle name="Normal 26 2 3 3" xfId="50587" xr:uid="{00000000-0005-0000-0000-000071C40000}"/>
    <cellStyle name="Normal 26 2 3 4" xfId="50588" xr:uid="{00000000-0005-0000-0000-000072C40000}"/>
    <cellStyle name="Normal 26 2 4" xfId="50589" xr:uid="{00000000-0005-0000-0000-000073C40000}"/>
    <cellStyle name="Normal 26 2 4 2" xfId="50590" xr:uid="{00000000-0005-0000-0000-000074C40000}"/>
    <cellStyle name="Normal 26 2 4 3" xfId="50591" xr:uid="{00000000-0005-0000-0000-000075C40000}"/>
    <cellStyle name="Normal 26 2 5" xfId="50592" xr:uid="{00000000-0005-0000-0000-000076C40000}"/>
    <cellStyle name="Normal 26 2 6" xfId="50593" xr:uid="{00000000-0005-0000-0000-000077C40000}"/>
    <cellStyle name="Normal 26 3" xfId="50594" xr:uid="{00000000-0005-0000-0000-000078C40000}"/>
    <cellStyle name="Normal 26 3 2" xfId="50595" xr:uid="{00000000-0005-0000-0000-000079C40000}"/>
    <cellStyle name="Normal 26 3 2 2" xfId="50596" xr:uid="{00000000-0005-0000-0000-00007AC40000}"/>
    <cellStyle name="Normal 26 3 2 2 2" xfId="50597" xr:uid="{00000000-0005-0000-0000-00007BC40000}"/>
    <cellStyle name="Normal 26 3 2 2 3" xfId="50598" xr:uid="{00000000-0005-0000-0000-00007CC40000}"/>
    <cellStyle name="Normal 26 3 2 3" xfId="50599" xr:uid="{00000000-0005-0000-0000-00007DC40000}"/>
    <cellStyle name="Normal 26 3 2 4" xfId="50600" xr:uid="{00000000-0005-0000-0000-00007EC40000}"/>
    <cellStyle name="Normal 26 3 3" xfId="50601" xr:uid="{00000000-0005-0000-0000-00007FC40000}"/>
    <cellStyle name="Normal 26 3 3 2" xfId="50602" xr:uid="{00000000-0005-0000-0000-000080C40000}"/>
    <cellStyle name="Normal 26 3 3 3" xfId="50603" xr:uid="{00000000-0005-0000-0000-000081C40000}"/>
    <cellStyle name="Normal 26 3 4" xfId="50604" xr:uid="{00000000-0005-0000-0000-000082C40000}"/>
    <cellStyle name="Normal 26 3 5" xfId="50605" xr:uid="{00000000-0005-0000-0000-000083C40000}"/>
    <cellStyle name="Normal 26 4" xfId="50606" xr:uid="{00000000-0005-0000-0000-000084C40000}"/>
    <cellStyle name="Normal 26 4 2" xfId="50607" xr:uid="{00000000-0005-0000-0000-000085C40000}"/>
    <cellStyle name="Normal 26 4 2 2" xfId="50608" xr:uid="{00000000-0005-0000-0000-000086C40000}"/>
    <cellStyle name="Normal 26 4 2 3" xfId="50609" xr:uid="{00000000-0005-0000-0000-000087C40000}"/>
    <cellStyle name="Normal 26 4 3" xfId="50610" xr:uid="{00000000-0005-0000-0000-000088C40000}"/>
    <cellStyle name="Normal 26 4 4" xfId="50611" xr:uid="{00000000-0005-0000-0000-000089C40000}"/>
    <cellStyle name="Normal 26 5" xfId="50612" xr:uid="{00000000-0005-0000-0000-00008AC40000}"/>
    <cellStyle name="Normal 26 5 2" xfId="50613" xr:uid="{00000000-0005-0000-0000-00008BC40000}"/>
    <cellStyle name="Normal 26 5 3" xfId="50614" xr:uid="{00000000-0005-0000-0000-00008CC40000}"/>
    <cellStyle name="Normal 26 6" xfId="50615" xr:uid="{00000000-0005-0000-0000-00008DC40000}"/>
    <cellStyle name="Normal 26 7" xfId="50616" xr:uid="{00000000-0005-0000-0000-00008EC40000}"/>
    <cellStyle name="Normal 27" xfId="50617" xr:uid="{00000000-0005-0000-0000-00008FC40000}"/>
    <cellStyle name="Normal 27 2" xfId="50618" xr:uid="{00000000-0005-0000-0000-000090C40000}"/>
    <cellStyle name="Normal 27 2 2" xfId="50619" xr:uid="{00000000-0005-0000-0000-000091C40000}"/>
    <cellStyle name="Normal 27 2 2 2" xfId="50620" xr:uid="{00000000-0005-0000-0000-000092C40000}"/>
    <cellStyle name="Normal 27 2 2 2 2" xfId="50621" xr:uid="{00000000-0005-0000-0000-000093C40000}"/>
    <cellStyle name="Normal 27 2 2 2 3" xfId="50622" xr:uid="{00000000-0005-0000-0000-000094C40000}"/>
    <cellStyle name="Normal 27 2 2 3" xfId="50623" xr:uid="{00000000-0005-0000-0000-000095C40000}"/>
    <cellStyle name="Normal 27 2 2 4" xfId="50624" xr:uid="{00000000-0005-0000-0000-000096C40000}"/>
    <cellStyle name="Normal 27 2 3" xfId="50625" xr:uid="{00000000-0005-0000-0000-000097C40000}"/>
    <cellStyle name="Normal 27 2 3 2" xfId="50626" xr:uid="{00000000-0005-0000-0000-000098C40000}"/>
    <cellStyle name="Normal 27 2 3 3" xfId="50627" xr:uid="{00000000-0005-0000-0000-000099C40000}"/>
    <cellStyle name="Normal 27 2 4" xfId="50628" xr:uid="{00000000-0005-0000-0000-00009AC40000}"/>
    <cellStyle name="Normal 27 2 5" xfId="50629" xr:uid="{00000000-0005-0000-0000-00009BC40000}"/>
    <cellStyle name="Normal 27 3" xfId="50630" xr:uid="{00000000-0005-0000-0000-00009CC40000}"/>
    <cellStyle name="Normal 27 3 2" xfId="50631" xr:uid="{00000000-0005-0000-0000-00009DC40000}"/>
    <cellStyle name="Normal 27 3 2 2" xfId="50632" xr:uid="{00000000-0005-0000-0000-00009EC40000}"/>
    <cellStyle name="Normal 27 3 2 3" xfId="50633" xr:uid="{00000000-0005-0000-0000-00009FC40000}"/>
    <cellStyle name="Normal 27 3 3" xfId="50634" xr:uid="{00000000-0005-0000-0000-0000A0C40000}"/>
    <cellStyle name="Normal 27 3 4" xfId="50635" xr:uid="{00000000-0005-0000-0000-0000A1C40000}"/>
    <cellStyle name="Normal 27 4" xfId="50636" xr:uid="{00000000-0005-0000-0000-0000A2C40000}"/>
    <cellStyle name="Normal 27 4 2" xfId="50637" xr:uid="{00000000-0005-0000-0000-0000A3C40000}"/>
    <cellStyle name="Normal 27 4 3" xfId="50638" xr:uid="{00000000-0005-0000-0000-0000A4C40000}"/>
    <cellStyle name="Normal 27 5" xfId="50639" xr:uid="{00000000-0005-0000-0000-0000A5C40000}"/>
    <cellStyle name="Normal 27 6" xfId="50640" xr:uid="{00000000-0005-0000-0000-0000A6C40000}"/>
    <cellStyle name="Normal 28" xfId="50641" xr:uid="{00000000-0005-0000-0000-0000A7C40000}"/>
    <cellStyle name="Normal 28 2" xfId="50642" xr:uid="{00000000-0005-0000-0000-0000A8C40000}"/>
    <cellStyle name="Normal 28 2 2" xfId="50643" xr:uid="{00000000-0005-0000-0000-0000A9C40000}"/>
    <cellStyle name="Normal 28 2 2 2" xfId="50644" xr:uid="{00000000-0005-0000-0000-0000AAC40000}"/>
    <cellStyle name="Normal 28 2 2 3" xfId="50645" xr:uid="{00000000-0005-0000-0000-0000ABC40000}"/>
    <cellStyle name="Normal 28 2 3" xfId="50646" xr:uid="{00000000-0005-0000-0000-0000ACC40000}"/>
    <cellStyle name="Normal 28 2 4" xfId="50647" xr:uid="{00000000-0005-0000-0000-0000ADC40000}"/>
    <cellStyle name="Normal 28 3" xfId="50648" xr:uid="{00000000-0005-0000-0000-0000AEC40000}"/>
    <cellStyle name="Normal 28 3 2" xfId="50649" xr:uid="{00000000-0005-0000-0000-0000AFC40000}"/>
    <cellStyle name="Normal 28 3 3" xfId="50650" xr:uid="{00000000-0005-0000-0000-0000B0C40000}"/>
    <cellStyle name="Normal 28 4" xfId="50651" xr:uid="{00000000-0005-0000-0000-0000B1C40000}"/>
    <cellStyle name="Normal 28 5" xfId="50652" xr:uid="{00000000-0005-0000-0000-0000B2C40000}"/>
    <cellStyle name="Normal 29" xfId="50653" xr:uid="{00000000-0005-0000-0000-0000B3C40000}"/>
    <cellStyle name="Normal 29 2" xfId="50654" xr:uid="{00000000-0005-0000-0000-0000B4C40000}"/>
    <cellStyle name="Normal 29 2 2" xfId="50655" xr:uid="{00000000-0005-0000-0000-0000B5C40000}"/>
    <cellStyle name="Normal 29 2 3" xfId="50656" xr:uid="{00000000-0005-0000-0000-0000B6C40000}"/>
    <cellStyle name="Normal 29 3" xfId="50657" xr:uid="{00000000-0005-0000-0000-0000B7C40000}"/>
    <cellStyle name="Normal 29 4" xfId="50658" xr:uid="{00000000-0005-0000-0000-0000B8C40000}"/>
    <cellStyle name="Normal 3" xfId="308" xr:uid="{00000000-0005-0000-0000-0000B9C40000}"/>
    <cellStyle name="Normal 3 2" xfId="309" xr:uid="{00000000-0005-0000-0000-0000BAC40000}"/>
    <cellStyle name="Normal 3 3" xfId="310" xr:uid="{00000000-0005-0000-0000-0000BBC40000}"/>
    <cellStyle name="Normal 3 3 2" xfId="311" xr:uid="{00000000-0005-0000-0000-0000BCC40000}"/>
    <cellStyle name="Normal 3 3 2 2" xfId="50659" xr:uid="{00000000-0005-0000-0000-0000BDC40000}"/>
    <cellStyle name="Normal 3 3 2 2 2" xfId="50660" xr:uid="{00000000-0005-0000-0000-0000BEC40000}"/>
    <cellStyle name="Normal 3 3 2 2 2 2" xfId="50661" xr:uid="{00000000-0005-0000-0000-0000BFC40000}"/>
    <cellStyle name="Normal 3 3 2 2 2 2 2" xfId="50662" xr:uid="{00000000-0005-0000-0000-0000C0C40000}"/>
    <cellStyle name="Normal 3 3 2 2 2 2 2 2" xfId="50663" xr:uid="{00000000-0005-0000-0000-0000C1C40000}"/>
    <cellStyle name="Normal 3 3 2 2 2 2 2 2 2" xfId="50664" xr:uid="{00000000-0005-0000-0000-0000C2C40000}"/>
    <cellStyle name="Normal 3 3 2 2 2 2 2 2 3" xfId="50665" xr:uid="{00000000-0005-0000-0000-0000C3C40000}"/>
    <cellStyle name="Normal 3 3 2 2 2 2 2 3" xfId="50666" xr:uid="{00000000-0005-0000-0000-0000C4C40000}"/>
    <cellStyle name="Normal 3 3 2 2 2 2 2 4" xfId="50667" xr:uid="{00000000-0005-0000-0000-0000C5C40000}"/>
    <cellStyle name="Normal 3 3 2 2 2 2 3" xfId="50668" xr:uid="{00000000-0005-0000-0000-0000C6C40000}"/>
    <cellStyle name="Normal 3 3 2 2 2 2 3 2" xfId="50669" xr:uid="{00000000-0005-0000-0000-0000C7C40000}"/>
    <cellStyle name="Normal 3 3 2 2 2 2 3 3" xfId="50670" xr:uid="{00000000-0005-0000-0000-0000C8C40000}"/>
    <cellStyle name="Normal 3 3 2 2 2 2 4" xfId="50671" xr:uid="{00000000-0005-0000-0000-0000C9C40000}"/>
    <cellStyle name="Normal 3 3 2 2 2 2 5" xfId="50672" xr:uid="{00000000-0005-0000-0000-0000CAC40000}"/>
    <cellStyle name="Normal 3 3 2 2 2 3" xfId="50673" xr:uid="{00000000-0005-0000-0000-0000CBC40000}"/>
    <cellStyle name="Normal 3 3 2 2 2 3 2" xfId="50674" xr:uid="{00000000-0005-0000-0000-0000CCC40000}"/>
    <cellStyle name="Normal 3 3 2 2 2 3 2 2" xfId="50675" xr:uid="{00000000-0005-0000-0000-0000CDC40000}"/>
    <cellStyle name="Normal 3 3 2 2 2 3 2 3" xfId="50676" xr:uid="{00000000-0005-0000-0000-0000CEC40000}"/>
    <cellStyle name="Normal 3 3 2 2 2 3 3" xfId="50677" xr:uid="{00000000-0005-0000-0000-0000CFC40000}"/>
    <cellStyle name="Normal 3 3 2 2 2 3 4" xfId="50678" xr:uid="{00000000-0005-0000-0000-0000D0C40000}"/>
    <cellStyle name="Normal 3 3 2 2 2 4" xfId="50679" xr:uid="{00000000-0005-0000-0000-0000D1C40000}"/>
    <cellStyle name="Normal 3 3 2 2 2 4 2" xfId="50680" xr:uid="{00000000-0005-0000-0000-0000D2C40000}"/>
    <cellStyle name="Normal 3 3 2 2 2 4 3" xfId="50681" xr:uid="{00000000-0005-0000-0000-0000D3C40000}"/>
    <cellStyle name="Normal 3 3 2 2 2 5" xfId="50682" xr:uid="{00000000-0005-0000-0000-0000D4C40000}"/>
    <cellStyle name="Normal 3 3 2 2 2 6" xfId="50683" xr:uid="{00000000-0005-0000-0000-0000D5C40000}"/>
    <cellStyle name="Normal 3 3 2 2 3" xfId="50684" xr:uid="{00000000-0005-0000-0000-0000D6C40000}"/>
    <cellStyle name="Normal 3 3 2 2 3 2" xfId="50685" xr:uid="{00000000-0005-0000-0000-0000D7C40000}"/>
    <cellStyle name="Normal 3 3 2 2 3 2 2" xfId="50686" xr:uid="{00000000-0005-0000-0000-0000D8C40000}"/>
    <cellStyle name="Normal 3 3 2 2 3 2 2 2" xfId="50687" xr:uid="{00000000-0005-0000-0000-0000D9C40000}"/>
    <cellStyle name="Normal 3 3 2 2 3 2 2 3" xfId="50688" xr:uid="{00000000-0005-0000-0000-0000DAC40000}"/>
    <cellStyle name="Normal 3 3 2 2 3 2 3" xfId="50689" xr:uid="{00000000-0005-0000-0000-0000DBC40000}"/>
    <cellStyle name="Normal 3 3 2 2 3 2 4" xfId="50690" xr:uid="{00000000-0005-0000-0000-0000DCC40000}"/>
    <cellStyle name="Normal 3 3 2 2 3 3" xfId="50691" xr:uid="{00000000-0005-0000-0000-0000DDC40000}"/>
    <cellStyle name="Normal 3 3 2 2 3 3 2" xfId="50692" xr:uid="{00000000-0005-0000-0000-0000DEC40000}"/>
    <cellStyle name="Normal 3 3 2 2 3 3 3" xfId="50693" xr:uid="{00000000-0005-0000-0000-0000DFC40000}"/>
    <cellStyle name="Normal 3 3 2 2 3 4" xfId="50694" xr:uid="{00000000-0005-0000-0000-0000E0C40000}"/>
    <cellStyle name="Normal 3 3 2 2 3 5" xfId="50695" xr:uid="{00000000-0005-0000-0000-0000E1C40000}"/>
    <cellStyle name="Normal 3 3 2 2 4" xfId="50696" xr:uid="{00000000-0005-0000-0000-0000E2C40000}"/>
    <cellStyle name="Normal 3 3 2 2 4 2" xfId="50697" xr:uid="{00000000-0005-0000-0000-0000E3C40000}"/>
    <cellStyle name="Normal 3 3 2 2 4 2 2" xfId="50698" xr:uid="{00000000-0005-0000-0000-0000E4C40000}"/>
    <cellStyle name="Normal 3 3 2 2 4 2 3" xfId="50699" xr:uid="{00000000-0005-0000-0000-0000E5C40000}"/>
    <cellStyle name="Normal 3 3 2 2 4 3" xfId="50700" xr:uid="{00000000-0005-0000-0000-0000E6C40000}"/>
    <cellStyle name="Normal 3 3 2 2 4 4" xfId="50701" xr:uid="{00000000-0005-0000-0000-0000E7C40000}"/>
    <cellStyle name="Normal 3 3 2 2 5" xfId="50702" xr:uid="{00000000-0005-0000-0000-0000E8C40000}"/>
    <cellStyle name="Normal 3 3 2 2 5 2" xfId="50703" xr:uid="{00000000-0005-0000-0000-0000E9C40000}"/>
    <cellStyle name="Normal 3 3 2 2 5 3" xfId="50704" xr:uid="{00000000-0005-0000-0000-0000EAC40000}"/>
    <cellStyle name="Normal 3 3 2 2 6" xfId="50705" xr:uid="{00000000-0005-0000-0000-0000EBC40000}"/>
    <cellStyle name="Normal 3 3 2 2 7" xfId="50706" xr:uid="{00000000-0005-0000-0000-0000ECC40000}"/>
    <cellStyle name="Normal 3 3 2 3" xfId="50707" xr:uid="{00000000-0005-0000-0000-0000EDC40000}"/>
    <cellStyle name="Normal 3 3 2 3 2" xfId="50708" xr:uid="{00000000-0005-0000-0000-0000EEC40000}"/>
    <cellStyle name="Normal 3 3 2 3 2 2" xfId="50709" xr:uid="{00000000-0005-0000-0000-0000EFC40000}"/>
    <cellStyle name="Normal 3 3 2 3 2 2 2" xfId="50710" xr:uid="{00000000-0005-0000-0000-0000F0C40000}"/>
    <cellStyle name="Normal 3 3 2 3 2 2 2 2" xfId="50711" xr:uid="{00000000-0005-0000-0000-0000F1C40000}"/>
    <cellStyle name="Normal 3 3 2 3 2 2 2 3" xfId="50712" xr:uid="{00000000-0005-0000-0000-0000F2C40000}"/>
    <cellStyle name="Normal 3 3 2 3 2 2 3" xfId="50713" xr:uid="{00000000-0005-0000-0000-0000F3C40000}"/>
    <cellStyle name="Normal 3 3 2 3 2 2 4" xfId="50714" xr:uid="{00000000-0005-0000-0000-0000F4C40000}"/>
    <cellStyle name="Normal 3 3 2 3 2 3" xfId="50715" xr:uid="{00000000-0005-0000-0000-0000F5C40000}"/>
    <cellStyle name="Normal 3 3 2 3 2 3 2" xfId="50716" xr:uid="{00000000-0005-0000-0000-0000F6C40000}"/>
    <cellStyle name="Normal 3 3 2 3 2 3 3" xfId="50717" xr:uid="{00000000-0005-0000-0000-0000F7C40000}"/>
    <cellStyle name="Normal 3 3 2 3 2 4" xfId="50718" xr:uid="{00000000-0005-0000-0000-0000F8C40000}"/>
    <cellStyle name="Normal 3 3 2 3 2 5" xfId="50719" xr:uid="{00000000-0005-0000-0000-0000F9C40000}"/>
    <cellStyle name="Normal 3 3 2 3 3" xfId="50720" xr:uid="{00000000-0005-0000-0000-0000FAC40000}"/>
    <cellStyle name="Normal 3 3 2 3 3 2" xfId="50721" xr:uid="{00000000-0005-0000-0000-0000FBC40000}"/>
    <cellStyle name="Normal 3 3 2 3 3 2 2" xfId="50722" xr:uid="{00000000-0005-0000-0000-0000FCC40000}"/>
    <cellStyle name="Normal 3 3 2 3 3 2 3" xfId="50723" xr:uid="{00000000-0005-0000-0000-0000FDC40000}"/>
    <cellStyle name="Normal 3 3 2 3 3 3" xfId="50724" xr:uid="{00000000-0005-0000-0000-0000FEC40000}"/>
    <cellStyle name="Normal 3 3 2 3 3 4" xfId="50725" xr:uid="{00000000-0005-0000-0000-0000FFC40000}"/>
    <cellStyle name="Normal 3 3 2 3 4" xfId="50726" xr:uid="{00000000-0005-0000-0000-000000C50000}"/>
    <cellStyle name="Normal 3 3 2 3 4 2" xfId="50727" xr:uid="{00000000-0005-0000-0000-000001C50000}"/>
    <cellStyle name="Normal 3 3 2 3 4 3" xfId="50728" xr:uid="{00000000-0005-0000-0000-000002C50000}"/>
    <cellStyle name="Normal 3 3 2 3 5" xfId="50729" xr:uid="{00000000-0005-0000-0000-000003C50000}"/>
    <cellStyle name="Normal 3 3 2 3 6" xfId="50730" xr:uid="{00000000-0005-0000-0000-000004C50000}"/>
    <cellStyle name="Normal 3 3 2 4" xfId="50731" xr:uid="{00000000-0005-0000-0000-000005C50000}"/>
    <cellStyle name="Normal 3 3 2 4 2" xfId="50732" xr:uid="{00000000-0005-0000-0000-000006C50000}"/>
    <cellStyle name="Normal 3 3 2 4 2 2" xfId="50733" xr:uid="{00000000-0005-0000-0000-000007C50000}"/>
    <cellStyle name="Normal 3 3 2 4 2 2 2" xfId="50734" xr:uid="{00000000-0005-0000-0000-000008C50000}"/>
    <cellStyle name="Normal 3 3 2 4 2 2 3" xfId="50735" xr:uid="{00000000-0005-0000-0000-000009C50000}"/>
    <cellStyle name="Normal 3 3 2 4 2 3" xfId="50736" xr:uid="{00000000-0005-0000-0000-00000AC50000}"/>
    <cellStyle name="Normal 3 3 2 4 2 4" xfId="50737" xr:uid="{00000000-0005-0000-0000-00000BC50000}"/>
    <cellStyle name="Normal 3 3 2 4 3" xfId="50738" xr:uid="{00000000-0005-0000-0000-00000CC50000}"/>
    <cellStyle name="Normal 3 3 2 4 3 2" xfId="50739" xr:uid="{00000000-0005-0000-0000-00000DC50000}"/>
    <cellStyle name="Normal 3 3 2 4 3 3" xfId="50740" xr:uid="{00000000-0005-0000-0000-00000EC50000}"/>
    <cellStyle name="Normal 3 3 2 4 4" xfId="50741" xr:uid="{00000000-0005-0000-0000-00000FC50000}"/>
    <cellStyle name="Normal 3 3 2 4 5" xfId="50742" xr:uid="{00000000-0005-0000-0000-000010C50000}"/>
    <cellStyle name="Normal 3 3 2 5" xfId="50743" xr:uid="{00000000-0005-0000-0000-000011C50000}"/>
    <cellStyle name="Normal 3 3 2 5 2" xfId="50744" xr:uid="{00000000-0005-0000-0000-000012C50000}"/>
    <cellStyle name="Normal 3 3 2 5 2 2" xfId="50745" xr:uid="{00000000-0005-0000-0000-000013C50000}"/>
    <cellStyle name="Normal 3 3 2 5 2 3" xfId="50746" xr:uid="{00000000-0005-0000-0000-000014C50000}"/>
    <cellStyle name="Normal 3 3 2 5 3" xfId="50747" xr:uid="{00000000-0005-0000-0000-000015C50000}"/>
    <cellStyle name="Normal 3 3 2 5 4" xfId="50748" xr:uid="{00000000-0005-0000-0000-000016C50000}"/>
    <cellStyle name="Normal 3 3 2 6" xfId="50749" xr:uid="{00000000-0005-0000-0000-000017C50000}"/>
    <cellStyle name="Normal 3 3 2 6 2" xfId="50750" xr:uid="{00000000-0005-0000-0000-000018C50000}"/>
    <cellStyle name="Normal 3 3 2 6 3" xfId="50751" xr:uid="{00000000-0005-0000-0000-000019C50000}"/>
    <cellStyle name="Normal 3 3 2 7" xfId="50752" xr:uid="{00000000-0005-0000-0000-00001AC50000}"/>
    <cellStyle name="Normal 3 3 2 8" xfId="50753" xr:uid="{00000000-0005-0000-0000-00001BC50000}"/>
    <cellStyle name="Normal 3 3 3" xfId="312" xr:uid="{00000000-0005-0000-0000-00001CC50000}"/>
    <cellStyle name="Normal 3 3 3 2" xfId="50754" xr:uid="{00000000-0005-0000-0000-00001DC50000}"/>
    <cellStyle name="Normal 3 3 3 2 2" xfId="50755" xr:uid="{00000000-0005-0000-0000-00001EC50000}"/>
    <cellStyle name="Normal 3 3 3 2 2 2" xfId="50756" xr:uid="{00000000-0005-0000-0000-00001FC50000}"/>
    <cellStyle name="Normal 3 3 3 2 2 2 2" xfId="50757" xr:uid="{00000000-0005-0000-0000-000020C50000}"/>
    <cellStyle name="Normal 3 3 3 2 2 2 2 2" xfId="50758" xr:uid="{00000000-0005-0000-0000-000021C50000}"/>
    <cellStyle name="Normal 3 3 3 2 2 2 2 3" xfId="50759" xr:uid="{00000000-0005-0000-0000-000022C50000}"/>
    <cellStyle name="Normal 3 3 3 2 2 2 3" xfId="50760" xr:uid="{00000000-0005-0000-0000-000023C50000}"/>
    <cellStyle name="Normal 3 3 3 2 2 2 4" xfId="50761" xr:uid="{00000000-0005-0000-0000-000024C50000}"/>
    <cellStyle name="Normal 3 3 3 2 2 3" xfId="50762" xr:uid="{00000000-0005-0000-0000-000025C50000}"/>
    <cellStyle name="Normal 3 3 3 2 2 3 2" xfId="50763" xr:uid="{00000000-0005-0000-0000-000026C50000}"/>
    <cellStyle name="Normal 3 3 3 2 2 3 3" xfId="50764" xr:uid="{00000000-0005-0000-0000-000027C50000}"/>
    <cellStyle name="Normal 3 3 3 2 2 4" xfId="50765" xr:uid="{00000000-0005-0000-0000-000028C50000}"/>
    <cellStyle name="Normal 3 3 3 2 2 5" xfId="50766" xr:uid="{00000000-0005-0000-0000-000029C50000}"/>
    <cellStyle name="Normal 3 3 3 2 3" xfId="50767" xr:uid="{00000000-0005-0000-0000-00002AC50000}"/>
    <cellStyle name="Normal 3 3 3 2 3 2" xfId="50768" xr:uid="{00000000-0005-0000-0000-00002BC50000}"/>
    <cellStyle name="Normal 3 3 3 2 3 2 2" xfId="50769" xr:uid="{00000000-0005-0000-0000-00002CC50000}"/>
    <cellStyle name="Normal 3 3 3 2 3 2 3" xfId="50770" xr:uid="{00000000-0005-0000-0000-00002DC50000}"/>
    <cellStyle name="Normal 3 3 3 2 3 3" xfId="50771" xr:uid="{00000000-0005-0000-0000-00002EC50000}"/>
    <cellStyle name="Normal 3 3 3 2 3 4" xfId="50772" xr:uid="{00000000-0005-0000-0000-00002FC50000}"/>
    <cellStyle name="Normal 3 3 3 2 4" xfId="50773" xr:uid="{00000000-0005-0000-0000-000030C50000}"/>
    <cellStyle name="Normal 3 3 3 2 4 2" xfId="50774" xr:uid="{00000000-0005-0000-0000-000031C50000}"/>
    <cellStyle name="Normal 3 3 3 2 4 3" xfId="50775" xr:uid="{00000000-0005-0000-0000-000032C50000}"/>
    <cellStyle name="Normal 3 3 3 2 5" xfId="50776" xr:uid="{00000000-0005-0000-0000-000033C50000}"/>
    <cellStyle name="Normal 3 3 3 2 6" xfId="50777" xr:uid="{00000000-0005-0000-0000-000034C50000}"/>
    <cellStyle name="Normal 3 3 3 3" xfId="50778" xr:uid="{00000000-0005-0000-0000-000035C50000}"/>
    <cellStyle name="Normal 3 3 3 3 2" xfId="50779" xr:uid="{00000000-0005-0000-0000-000036C50000}"/>
    <cellStyle name="Normal 3 3 3 3 2 2" xfId="50780" xr:uid="{00000000-0005-0000-0000-000037C50000}"/>
    <cellStyle name="Normal 3 3 3 3 2 2 2" xfId="50781" xr:uid="{00000000-0005-0000-0000-000038C50000}"/>
    <cellStyle name="Normal 3 3 3 3 2 2 3" xfId="50782" xr:uid="{00000000-0005-0000-0000-000039C50000}"/>
    <cellStyle name="Normal 3 3 3 3 2 3" xfId="50783" xr:uid="{00000000-0005-0000-0000-00003AC50000}"/>
    <cellStyle name="Normal 3 3 3 3 2 4" xfId="50784" xr:uid="{00000000-0005-0000-0000-00003BC50000}"/>
    <cellStyle name="Normal 3 3 3 3 3" xfId="50785" xr:uid="{00000000-0005-0000-0000-00003CC50000}"/>
    <cellStyle name="Normal 3 3 3 3 3 2" xfId="50786" xr:uid="{00000000-0005-0000-0000-00003DC50000}"/>
    <cellStyle name="Normal 3 3 3 3 3 3" xfId="50787" xr:uid="{00000000-0005-0000-0000-00003EC50000}"/>
    <cellStyle name="Normal 3 3 3 3 4" xfId="50788" xr:uid="{00000000-0005-0000-0000-00003FC50000}"/>
    <cellStyle name="Normal 3 3 3 3 5" xfId="50789" xr:uid="{00000000-0005-0000-0000-000040C50000}"/>
    <cellStyle name="Normal 3 3 3 4" xfId="50790" xr:uid="{00000000-0005-0000-0000-000041C50000}"/>
    <cellStyle name="Normal 3 3 3 4 2" xfId="50791" xr:uid="{00000000-0005-0000-0000-000042C50000}"/>
    <cellStyle name="Normal 3 3 3 4 2 2" xfId="50792" xr:uid="{00000000-0005-0000-0000-000043C50000}"/>
    <cellStyle name="Normal 3 3 3 4 2 3" xfId="50793" xr:uid="{00000000-0005-0000-0000-000044C50000}"/>
    <cellStyle name="Normal 3 3 3 4 3" xfId="50794" xr:uid="{00000000-0005-0000-0000-000045C50000}"/>
    <cellStyle name="Normal 3 3 3 4 4" xfId="50795" xr:uid="{00000000-0005-0000-0000-000046C50000}"/>
    <cellStyle name="Normal 3 3 3 5" xfId="50796" xr:uid="{00000000-0005-0000-0000-000047C50000}"/>
    <cellStyle name="Normal 3 3 3 5 2" xfId="50797" xr:uid="{00000000-0005-0000-0000-000048C50000}"/>
    <cellStyle name="Normal 3 3 3 5 3" xfId="50798" xr:uid="{00000000-0005-0000-0000-000049C50000}"/>
    <cellStyle name="Normal 3 3 3 6" xfId="50799" xr:uid="{00000000-0005-0000-0000-00004AC50000}"/>
    <cellStyle name="Normal 3 3 3 7" xfId="50800" xr:uid="{00000000-0005-0000-0000-00004BC50000}"/>
    <cellStyle name="Normal 3 3 4" xfId="50801" xr:uid="{00000000-0005-0000-0000-00004CC50000}"/>
    <cellStyle name="Normal 3 3 4 2" xfId="50802" xr:uid="{00000000-0005-0000-0000-00004DC50000}"/>
    <cellStyle name="Normal 3 3 4 2 2" xfId="50803" xr:uid="{00000000-0005-0000-0000-00004EC50000}"/>
    <cellStyle name="Normal 3 3 4 2 2 2" xfId="50804" xr:uid="{00000000-0005-0000-0000-00004FC50000}"/>
    <cellStyle name="Normal 3 3 4 2 2 2 2" xfId="50805" xr:uid="{00000000-0005-0000-0000-000050C50000}"/>
    <cellStyle name="Normal 3 3 4 2 2 2 3" xfId="50806" xr:uid="{00000000-0005-0000-0000-000051C50000}"/>
    <cellStyle name="Normal 3 3 4 2 2 3" xfId="50807" xr:uid="{00000000-0005-0000-0000-000052C50000}"/>
    <cellStyle name="Normal 3 3 4 2 2 4" xfId="50808" xr:uid="{00000000-0005-0000-0000-000053C50000}"/>
    <cellStyle name="Normal 3 3 4 2 3" xfId="50809" xr:uid="{00000000-0005-0000-0000-000054C50000}"/>
    <cellStyle name="Normal 3 3 4 2 3 2" xfId="50810" xr:uid="{00000000-0005-0000-0000-000055C50000}"/>
    <cellStyle name="Normal 3 3 4 2 3 3" xfId="50811" xr:uid="{00000000-0005-0000-0000-000056C50000}"/>
    <cellStyle name="Normal 3 3 4 2 4" xfId="50812" xr:uid="{00000000-0005-0000-0000-000057C50000}"/>
    <cellStyle name="Normal 3 3 4 2 5" xfId="50813" xr:uid="{00000000-0005-0000-0000-000058C50000}"/>
    <cellStyle name="Normal 3 3 4 3" xfId="50814" xr:uid="{00000000-0005-0000-0000-000059C50000}"/>
    <cellStyle name="Normal 3 3 4 3 2" xfId="50815" xr:uid="{00000000-0005-0000-0000-00005AC50000}"/>
    <cellStyle name="Normal 3 3 4 3 2 2" xfId="50816" xr:uid="{00000000-0005-0000-0000-00005BC50000}"/>
    <cellStyle name="Normal 3 3 4 3 2 3" xfId="50817" xr:uid="{00000000-0005-0000-0000-00005CC50000}"/>
    <cellStyle name="Normal 3 3 4 3 3" xfId="50818" xr:uid="{00000000-0005-0000-0000-00005DC50000}"/>
    <cellStyle name="Normal 3 3 4 3 4" xfId="50819" xr:uid="{00000000-0005-0000-0000-00005EC50000}"/>
    <cellStyle name="Normal 3 3 4 4" xfId="50820" xr:uid="{00000000-0005-0000-0000-00005FC50000}"/>
    <cellStyle name="Normal 3 3 4 4 2" xfId="50821" xr:uid="{00000000-0005-0000-0000-000060C50000}"/>
    <cellStyle name="Normal 3 3 4 4 3" xfId="50822" xr:uid="{00000000-0005-0000-0000-000061C50000}"/>
    <cellStyle name="Normal 3 3 4 5" xfId="50823" xr:uid="{00000000-0005-0000-0000-000062C50000}"/>
    <cellStyle name="Normal 3 3 4 6" xfId="50824" xr:uid="{00000000-0005-0000-0000-000063C50000}"/>
    <cellStyle name="Normal 3 3 5" xfId="50825" xr:uid="{00000000-0005-0000-0000-000064C50000}"/>
    <cellStyle name="Normal 3 3 5 2" xfId="50826" xr:uid="{00000000-0005-0000-0000-000065C50000}"/>
    <cellStyle name="Normal 3 3 5 2 2" xfId="50827" xr:uid="{00000000-0005-0000-0000-000066C50000}"/>
    <cellStyle name="Normal 3 3 5 2 2 2" xfId="50828" xr:uid="{00000000-0005-0000-0000-000067C50000}"/>
    <cellStyle name="Normal 3 3 5 2 2 3" xfId="50829" xr:uid="{00000000-0005-0000-0000-000068C50000}"/>
    <cellStyle name="Normal 3 3 5 2 3" xfId="50830" xr:uid="{00000000-0005-0000-0000-000069C50000}"/>
    <cellStyle name="Normal 3 3 5 2 4" xfId="50831" xr:uid="{00000000-0005-0000-0000-00006AC50000}"/>
    <cellStyle name="Normal 3 3 5 3" xfId="50832" xr:uid="{00000000-0005-0000-0000-00006BC50000}"/>
    <cellStyle name="Normal 3 3 5 3 2" xfId="50833" xr:uid="{00000000-0005-0000-0000-00006CC50000}"/>
    <cellStyle name="Normal 3 3 5 3 3" xfId="50834" xr:uid="{00000000-0005-0000-0000-00006DC50000}"/>
    <cellStyle name="Normal 3 3 5 4" xfId="50835" xr:uid="{00000000-0005-0000-0000-00006EC50000}"/>
    <cellStyle name="Normal 3 3 5 5" xfId="50836" xr:uid="{00000000-0005-0000-0000-00006FC50000}"/>
    <cellStyle name="Normal 3 3 6" xfId="50837" xr:uid="{00000000-0005-0000-0000-000070C50000}"/>
    <cellStyle name="Normal 3 3 6 2" xfId="50838" xr:uid="{00000000-0005-0000-0000-000071C50000}"/>
    <cellStyle name="Normal 3 3 6 2 2" xfId="50839" xr:uid="{00000000-0005-0000-0000-000072C50000}"/>
    <cellStyle name="Normal 3 3 6 2 3" xfId="50840" xr:uid="{00000000-0005-0000-0000-000073C50000}"/>
    <cellStyle name="Normal 3 3 6 3" xfId="50841" xr:uid="{00000000-0005-0000-0000-000074C50000}"/>
    <cellStyle name="Normal 3 3 6 4" xfId="50842" xr:uid="{00000000-0005-0000-0000-000075C50000}"/>
    <cellStyle name="Normal 3 3 7" xfId="50843" xr:uid="{00000000-0005-0000-0000-000076C50000}"/>
    <cellStyle name="Normal 3 3 7 2" xfId="50844" xr:uid="{00000000-0005-0000-0000-000077C50000}"/>
    <cellStyle name="Normal 3 3 7 3" xfId="50845" xr:uid="{00000000-0005-0000-0000-000078C50000}"/>
    <cellStyle name="Normal 3 3 8" xfId="50846" xr:uid="{00000000-0005-0000-0000-000079C50000}"/>
    <cellStyle name="Normal 3 3 9" xfId="50847" xr:uid="{00000000-0005-0000-0000-00007AC50000}"/>
    <cellStyle name="Normal 3 4" xfId="313" xr:uid="{00000000-0005-0000-0000-00007BC50000}"/>
    <cellStyle name="Normal 3 4 2" xfId="314" xr:uid="{00000000-0005-0000-0000-00007CC50000}"/>
    <cellStyle name="Normal 3 4 2 2" xfId="50848" xr:uid="{00000000-0005-0000-0000-00007DC50000}"/>
    <cellStyle name="Normal 3 4 2 2 2" xfId="50849" xr:uid="{00000000-0005-0000-0000-00007EC50000}"/>
    <cellStyle name="Normal 3 4 2 2 2 2" xfId="50850" xr:uid="{00000000-0005-0000-0000-00007FC50000}"/>
    <cellStyle name="Normal 3 4 2 2 2 2 2" xfId="50851" xr:uid="{00000000-0005-0000-0000-000080C50000}"/>
    <cellStyle name="Normal 3 4 2 2 2 2 2 2" xfId="50852" xr:uid="{00000000-0005-0000-0000-000081C50000}"/>
    <cellStyle name="Normal 3 4 2 2 2 2 2 2 2" xfId="50853" xr:uid="{00000000-0005-0000-0000-000082C50000}"/>
    <cellStyle name="Normal 3 4 2 2 2 2 2 2 3" xfId="50854" xr:uid="{00000000-0005-0000-0000-000083C50000}"/>
    <cellStyle name="Normal 3 4 2 2 2 2 2 3" xfId="50855" xr:uid="{00000000-0005-0000-0000-000084C50000}"/>
    <cellStyle name="Normal 3 4 2 2 2 2 2 4" xfId="50856" xr:uid="{00000000-0005-0000-0000-000085C50000}"/>
    <cellStyle name="Normal 3 4 2 2 2 2 3" xfId="50857" xr:uid="{00000000-0005-0000-0000-000086C50000}"/>
    <cellStyle name="Normal 3 4 2 2 2 2 3 2" xfId="50858" xr:uid="{00000000-0005-0000-0000-000087C50000}"/>
    <cellStyle name="Normal 3 4 2 2 2 2 3 3" xfId="50859" xr:uid="{00000000-0005-0000-0000-000088C50000}"/>
    <cellStyle name="Normal 3 4 2 2 2 2 4" xfId="50860" xr:uid="{00000000-0005-0000-0000-000089C50000}"/>
    <cellStyle name="Normal 3 4 2 2 2 2 5" xfId="50861" xr:uid="{00000000-0005-0000-0000-00008AC50000}"/>
    <cellStyle name="Normal 3 4 2 2 2 3" xfId="50862" xr:uid="{00000000-0005-0000-0000-00008BC50000}"/>
    <cellStyle name="Normal 3 4 2 2 2 3 2" xfId="50863" xr:uid="{00000000-0005-0000-0000-00008CC50000}"/>
    <cellStyle name="Normal 3 4 2 2 2 3 2 2" xfId="50864" xr:uid="{00000000-0005-0000-0000-00008DC50000}"/>
    <cellStyle name="Normal 3 4 2 2 2 3 2 3" xfId="50865" xr:uid="{00000000-0005-0000-0000-00008EC50000}"/>
    <cellStyle name="Normal 3 4 2 2 2 3 3" xfId="50866" xr:uid="{00000000-0005-0000-0000-00008FC50000}"/>
    <cellStyle name="Normal 3 4 2 2 2 3 4" xfId="50867" xr:uid="{00000000-0005-0000-0000-000090C50000}"/>
    <cellStyle name="Normal 3 4 2 2 2 4" xfId="50868" xr:uid="{00000000-0005-0000-0000-000091C50000}"/>
    <cellStyle name="Normal 3 4 2 2 2 4 2" xfId="50869" xr:uid="{00000000-0005-0000-0000-000092C50000}"/>
    <cellStyle name="Normal 3 4 2 2 2 4 3" xfId="50870" xr:uid="{00000000-0005-0000-0000-000093C50000}"/>
    <cellStyle name="Normal 3 4 2 2 2 5" xfId="50871" xr:uid="{00000000-0005-0000-0000-000094C50000}"/>
    <cellStyle name="Normal 3 4 2 2 2 6" xfId="50872" xr:uid="{00000000-0005-0000-0000-000095C50000}"/>
    <cellStyle name="Normal 3 4 2 2 3" xfId="50873" xr:uid="{00000000-0005-0000-0000-000096C50000}"/>
    <cellStyle name="Normal 3 4 2 2 3 2" xfId="50874" xr:uid="{00000000-0005-0000-0000-000097C50000}"/>
    <cellStyle name="Normal 3 4 2 2 3 2 2" xfId="50875" xr:uid="{00000000-0005-0000-0000-000098C50000}"/>
    <cellStyle name="Normal 3 4 2 2 3 2 2 2" xfId="50876" xr:uid="{00000000-0005-0000-0000-000099C50000}"/>
    <cellStyle name="Normal 3 4 2 2 3 2 2 3" xfId="50877" xr:uid="{00000000-0005-0000-0000-00009AC50000}"/>
    <cellStyle name="Normal 3 4 2 2 3 2 3" xfId="50878" xr:uid="{00000000-0005-0000-0000-00009BC50000}"/>
    <cellStyle name="Normal 3 4 2 2 3 2 4" xfId="50879" xr:uid="{00000000-0005-0000-0000-00009CC50000}"/>
    <cellStyle name="Normal 3 4 2 2 3 3" xfId="50880" xr:uid="{00000000-0005-0000-0000-00009DC50000}"/>
    <cellStyle name="Normal 3 4 2 2 3 3 2" xfId="50881" xr:uid="{00000000-0005-0000-0000-00009EC50000}"/>
    <cellStyle name="Normal 3 4 2 2 3 3 3" xfId="50882" xr:uid="{00000000-0005-0000-0000-00009FC50000}"/>
    <cellStyle name="Normal 3 4 2 2 3 4" xfId="50883" xr:uid="{00000000-0005-0000-0000-0000A0C50000}"/>
    <cellStyle name="Normal 3 4 2 2 3 5" xfId="50884" xr:uid="{00000000-0005-0000-0000-0000A1C50000}"/>
    <cellStyle name="Normal 3 4 2 2 4" xfId="50885" xr:uid="{00000000-0005-0000-0000-0000A2C50000}"/>
    <cellStyle name="Normal 3 4 2 2 4 2" xfId="50886" xr:uid="{00000000-0005-0000-0000-0000A3C50000}"/>
    <cellStyle name="Normal 3 4 2 2 4 2 2" xfId="50887" xr:uid="{00000000-0005-0000-0000-0000A4C50000}"/>
    <cellStyle name="Normal 3 4 2 2 4 2 3" xfId="50888" xr:uid="{00000000-0005-0000-0000-0000A5C50000}"/>
    <cellStyle name="Normal 3 4 2 2 4 3" xfId="50889" xr:uid="{00000000-0005-0000-0000-0000A6C50000}"/>
    <cellStyle name="Normal 3 4 2 2 4 4" xfId="50890" xr:uid="{00000000-0005-0000-0000-0000A7C50000}"/>
    <cellStyle name="Normal 3 4 2 2 5" xfId="50891" xr:uid="{00000000-0005-0000-0000-0000A8C50000}"/>
    <cellStyle name="Normal 3 4 2 2 5 2" xfId="50892" xr:uid="{00000000-0005-0000-0000-0000A9C50000}"/>
    <cellStyle name="Normal 3 4 2 2 5 3" xfId="50893" xr:uid="{00000000-0005-0000-0000-0000AAC50000}"/>
    <cellStyle name="Normal 3 4 2 2 6" xfId="50894" xr:uid="{00000000-0005-0000-0000-0000ABC50000}"/>
    <cellStyle name="Normal 3 4 2 2 7" xfId="50895" xr:uid="{00000000-0005-0000-0000-0000ACC50000}"/>
    <cellStyle name="Normal 3 4 2 3" xfId="50896" xr:uid="{00000000-0005-0000-0000-0000ADC50000}"/>
    <cellStyle name="Normal 3 4 2 3 2" xfId="50897" xr:uid="{00000000-0005-0000-0000-0000AEC50000}"/>
    <cellStyle name="Normal 3 4 2 3 2 2" xfId="50898" xr:uid="{00000000-0005-0000-0000-0000AFC50000}"/>
    <cellStyle name="Normal 3 4 2 3 2 2 2" xfId="50899" xr:uid="{00000000-0005-0000-0000-0000B0C50000}"/>
    <cellStyle name="Normal 3 4 2 3 2 2 2 2" xfId="50900" xr:uid="{00000000-0005-0000-0000-0000B1C50000}"/>
    <cellStyle name="Normal 3 4 2 3 2 2 2 3" xfId="50901" xr:uid="{00000000-0005-0000-0000-0000B2C50000}"/>
    <cellStyle name="Normal 3 4 2 3 2 2 3" xfId="50902" xr:uid="{00000000-0005-0000-0000-0000B3C50000}"/>
    <cellStyle name="Normal 3 4 2 3 2 2 4" xfId="50903" xr:uid="{00000000-0005-0000-0000-0000B4C50000}"/>
    <cellStyle name="Normal 3 4 2 3 2 3" xfId="50904" xr:uid="{00000000-0005-0000-0000-0000B5C50000}"/>
    <cellStyle name="Normal 3 4 2 3 2 3 2" xfId="50905" xr:uid="{00000000-0005-0000-0000-0000B6C50000}"/>
    <cellStyle name="Normal 3 4 2 3 2 3 3" xfId="50906" xr:uid="{00000000-0005-0000-0000-0000B7C50000}"/>
    <cellStyle name="Normal 3 4 2 3 2 4" xfId="50907" xr:uid="{00000000-0005-0000-0000-0000B8C50000}"/>
    <cellStyle name="Normal 3 4 2 3 2 5" xfId="50908" xr:uid="{00000000-0005-0000-0000-0000B9C50000}"/>
    <cellStyle name="Normal 3 4 2 3 3" xfId="50909" xr:uid="{00000000-0005-0000-0000-0000BAC50000}"/>
    <cellStyle name="Normal 3 4 2 3 3 2" xfId="50910" xr:uid="{00000000-0005-0000-0000-0000BBC50000}"/>
    <cellStyle name="Normal 3 4 2 3 3 2 2" xfId="50911" xr:uid="{00000000-0005-0000-0000-0000BCC50000}"/>
    <cellStyle name="Normal 3 4 2 3 3 2 3" xfId="50912" xr:uid="{00000000-0005-0000-0000-0000BDC50000}"/>
    <cellStyle name="Normal 3 4 2 3 3 3" xfId="50913" xr:uid="{00000000-0005-0000-0000-0000BEC50000}"/>
    <cellStyle name="Normal 3 4 2 3 3 4" xfId="50914" xr:uid="{00000000-0005-0000-0000-0000BFC50000}"/>
    <cellStyle name="Normal 3 4 2 3 4" xfId="50915" xr:uid="{00000000-0005-0000-0000-0000C0C50000}"/>
    <cellStyle name="Normal 3 4 2 3 4 2" xfId="50916" xr:uid="{00000000-0005-0000-0000-0000C1C50000}"/>
    <cellStyle name="Normal 3 4 2 3 4 3" xfId="50917" xr:uid="{00000000-0005-0000-0000-0000C2C50000}"/>
    <cellStyle name="Normal 3 4 2 3 5" xfId="50918" xr:uid="{00000000-0005-0000-0000-0000C3C50000}"/>
    <cellStyle name="Normal 3 4 2 3 6" xfId="50919" xr:uid="{00000000-0005-0000-0000-0000C4C50000}"/>
    <cellStyle name="Normal 3 4 2 4" xfId="50920" xr:uid="{00000000-0005-0000-0000-0000C5C50000}"/>
    <cellStyle name="Normal 3 4 2 4 2" xfId="50921" xr:uid="{00000000-0005-0000-0000-0000C6C50000}"/>
    <cellStyle name="Normal 3 4 2 4 2 2" xfId="50922" xr:uid="{00000000-0005-0000-0000-0000C7C50000}"/>
    <cellStyle name="Normal 3 4 2 4 2 2 2" xfId="50923" xr:uid="{00000000-0005-0000-0000-0000C8C50000}"/>
    <cellStyle name="Normal 3 4 2 4 2 2 3" xfId="50924" xr:uid="{00000000-0005-0000-0000-0000C9C50000}"/>
    <cellStyle name="Normal 3 4 2 4 2 3" xfId="50925" xr:uid="{00000000-0005-0000-0000-0000CAC50000}"/>
    <cellStyle name="Normal 3 4 2 4 2 4" xfId="50926" xr:uid="{00000000-0005-0000-0000-0000CBC50000}"/>
    <cellStyle name="Normal 3 4 2 4 3" xfId="50927" xr:uid="{00000000-0005-0000-0000-0000CCC50000}"/>
    <cellStyle name="Normal 3 4 2 4 3 2" xfId="50928" xr:uid="{00000000-0005-0000-0000-0000CDC50000}"/>
    <cellStyle name="Normal 3 4 2 4 3 3" xfId="50929" xr:uid="{00000000-0005-0000-0000-0000CEC50000}"/>
    <cellStyle name="Normal 3 4 2 4 4" xfId="50930" xr:uid="{00000000-0005-0000-0000-0000CFC50000}"/>
    <cellStyle name="Normal 3 4 2 4 5" xfId="50931" xr:uid="{00000000-0005-0000-0000-0000D0C50000}"/>
    <cellStyle name="Normal 3 4 2 5" xfId="50932" xr:uid="{00000000-0005-0000-0000-0000D1C50000}"/>
    <cellStyle name="Normal 3 4 2 5 2" xfId="50933" xr:uid="{00000000-0005-0000-0000-0000D2C50000}"/>
    <cellStyle name="Normal 3 4 2 5 2 2" xfId="50934" xr:uid="{00000000-0005-0000-0000-0000D3C50000}"/>
    <cellStyle name="Normal 3 4 2 5 2 3" xfId="50935" xr:uid="{00000000-0005-0000-0000-0000D4C50000}"/>
    <cellStyle name="Normal 3 4 2 5 3" xfId="50936" xr:uid="{00000000-0005-0000-0000-0000D5C50000}"/>
    <cellStyle name="Normal 3 4 2 5 4" xfId="50937" xr:uid="{00000000-0005-0000-0000-0000D6C50000}"/>
    <cellStyle name="Normal 3 4 2 6" xfId="50938" xr:uid="{00000000-0005-0000-0000-0000D7C50000}"/>
    <cellStyle name="Normal 3 4 2 6 2" xfId="50939" xr:uid="{00000000-0005-0000-0000-0000D8C50000}"/>
    <cellStyle name="Normal 3 4 2 6 3" xfId="50940" xr:uid="{00000000-0005-0000-0000-0000D9C50000}"/>
    <cellStyle name="Normal 3 4 2 7" xfId="50941" xr:uid="{00000000-0005-0000-0000-0000DAC50000}"/>
    <cellStyle name="Normal 3 4 2 8" xfId="50942" xr:uid="{00000000-0005-0000-0000-0000DBC50000}"/>
    <cellStyle name="Normal 3 4 3" xfId="315" xr:uid="{00000000-0005-0000-0000-0000DCC50000}"/>
    <cellStyle name="Normal 3 4 3 2" xfId="50943" xr:uid="{00000000-0005-0000-0000-0000DDC50000}"/>
    <cellStyle name="Normal 3 4 3 2 2" xfId="50944" xr:uid="{00000000-0005-0000-0000-0000DEC50000}"/>
    <cellStyle name="Normal 3 4 3 2 2 2" xfId="50945" xr:uid="{00000000-0005-0000-0000-0000DFC50000}"/>
    <cellStyle name="Normal 3 4 3 2 2 2 2" xfId="50946" xr:uid="{00000000-0005-0000-0000-0000E0C50000}"/>
    <cellStyle name="Normal 3 4 3 2 2 2 2 2" xfId="50947" xr:uid="{00000000-0005-0000-0000-0000E1C50000}"/>
    <cellStyle name="Normal 3 4 3 2 2 2 2 3" xfId="50948" xr:uid="{00000000-0005-0000-0000-0000E2C50000}"/>
    <cellStyle name="Normal 3 4 3 2 2 2 3" xfId="50949" xr:uid="{00000000-0005-0000-0000-0000E3C50000}"/>
    <cellStyle name="Normal 3 4 3 2 2 2 4" xfId="50950" xr:uid="{00000000-0005-0000-0000-0000E4C50000}"/>
    <cellStyle name="Normal 3 4 3 2 2 3" xfId="50951" xr:uid="{00000000-0005-0000-0000-0000E5C50000}"/>
    <cellStyle name="Normal 3 4 3 2 2 3 2" xfId="50952" xr:uid="{00000000-0005-0000-0000-0000E6C50000}"/>
    <cellStyle name="Normal 3 4 3 2 2 3 3" xfId="50953" xr:uid="{00000000-0005-0000-0000-0000E7C50000}"/>
    <cellStyle name="Normal 3 4 3 2 2 4" xfId="50954" xr:uid="{00000000-0005-0000-0000-0000E8C50000}"/>
    <cellStyle name="Normal 3 4 3 2 2 5" xfId="50955" xr:uid="{00000000-0005-0000-0000-0000E9C50000}"/>
    <cellStyle name="Normal 3 4 3 2 3" xfId="50956" xr:uid="{00000000-0005-0000-0000-0000EAC50000}"/>
    <cellStyle name="Normal 3 4 3 2 3 2" xfId="50957" xr:uid="{00000000-0005-0000-0000-0000EBC50000}"/>
    <cellStyle name="Normal 3 4 3 2 3 2 2" xfId="50958" xr:uid="{00000000-0005-0000-0000-0000ECC50000}"/>
    <cellStyle name="Normal 3 4 3 2 3 2 3" xfId="50959" xr:uid="{00000000-0005-0000-0000-0000EDC50000}"/>
    <cellStyle name="Normal 3 4 3 2 3 3" xfId="50960" xr:uid="{00000000-0005-0000-0000-0000EEC50000}"/>
    <cellStyle name="Normal 3 4 3 2 3 4" xfId="50961" xr:uid="{00000000-0005-0000-0000-0000EFC50000}"/>
    <cellStyle name="Normal 3 4 3 2 4" xfId="50962" xr:uid="{00000000-0005-0000-0000-0000F0C50000}"/>
    <cellStyle name="Normal 3 4 3 2 4 2" xfId="50963" xr:uid="{00000000-0005-0000-0000-0000F1C50000}"/>
    <cellStyle name="Normal 3 4 3 2 4 3" xfId="50964" xr:uid="{00000000-0005-0000-0000-0000F2C50000}"/>
    <cellStyle name="Normal 3 4 3 2 5" xfId="50965" xr:uid="{00000000-0005-0000-0000-0000F3C50000}"/>
    <cellStyle name="Normal 3 4 3 2 6" xfId="50966" xr:uid="{00000000-0005-0000-0000-0000F4C50000}"/>
    <cellStyle name="Normal 3 4 3 3" xfId="50967" xr:uid="{00000000-0005-0000-0000-0000F5C50000}"/>
    <cellStyle name="Normal 3 4 3 3 2" xfId="50968" xr:uid="{00000000-0005-0000-0000-0000F6C50000}"/>
    <cellStyle name="Normal 3 4 3 3 2 2" xfId="50969" xr:uid="{00000000-0005-0000-0000-0000F7C50000}"/>
    <cellStyle name="Normal 3 4 3 3 2 2 2" xfId="50970" xr:uid="{00000000-0005-0000-0000-0000F8C50000}"/>
    <cellStyle name="Normal 3 4 3 3 2 2 3" xfId="50971" xr:uid="{00000000-0005-0000-0000-0000F9C50000}"/>
    <cellStyle name="Normal 3 4 3 3 2 3" xfId="50972" xr:uid="{00000000-0005-0000-0000-0000FAC50000}"/>
    <cellStyle name="Normal 3 4 3 3 2 4" xfId="50973" xr:uid="{00000000-0005-0000-0000-0000FBC50000}"/>
    <cellStyle name="Normal 3 4 3 3 3" xfId="50974" xr:uid="{00000000-0005-0000-0000-0000FCC50000}"/>
    <cellStyle name="Normal 3 4 3 3 3 2" xfId="50975" xr:uid="{00000000-0005-0000-0000-0000FDC50000}"/>
    <cellStyle name="Normal 3 4 3 3 3 3" xfId="50976" xr:uid="{00000000-0005-0000-0000-0000FEC50000}"/>
    <cellStyle name="Normal 3 4 3 3 4" xfId="50977" xr:uid="{00000000-0005-0000-0000-0000FFC50000}"/>
    <cellStyle name="Normal 3 4 3 3 5" xfId="50978" xr:uid="{00000000-0005-0000-0000-000000C60000}"/>
    <cellStyle name="Normal 3 4 3 4" xfId="50979" xr:uid="{00000000-0005-0000-0000-000001C60000}"/>
    <cellStyle name="Normal 3 4 3 4 2" xfId="50980" xr:uid="{00000000-0005-0000-0000-000002C60000}"/>
    <cellStyle name="Normal 3 4 3 4 2 2" xfId="50981" xr:uid="{00000000-0005-0000-0000-000003C60000}"/>
    <cellStyle name="Normal 3 4 3 4 2 3" xfId="50982" xr:uid="{00000000-0005-0000-0000-000004C60000}"/>
    <cellStyle name="Normal 3 4 3 4 3" xfId="50983" xr:uid="{00000000-0005-0000-0000-000005C60000}"/>
    <cellStyle name="Normal 3 4 3 4 4" xfId="50984" xr:uid="{00000000-0005-0000-0000-000006C60000}"/>
    <cellStyle name="Normal 3 4 3 5" xfId="50985" xr:uid="{00000000-0005-0000-0000-000007C60000}"/>
    <cellStyle name="Normal 3 4 3 5 2" xfId="50986" xr:uid="{00000000-0005-0000-0000-000008C60000}"/>
    <cellStyle name="Normal 3 4 3 5 3" xfId="50987" xr:uid="{00000000-0005-0000-0000-000009C60000}"/>
    <cellStyle name="Normal 3 4 3 6" xfId="50988" xr:uid="{00000000-0005-0000-0000-00000AC60000}"/>
    <cellStyle name="Normal 3 4 3 7" xfId="50989" xr:uid="{00000000-0005-0000-0000-00000BC60000}"/>
    <cellStyle name="Normal 3 4 4" xfId="50990" xr:uid="{00000000-0005-0000-0000-00000CC60000}"/>
    <cellStyle name="Normal 3 4 4 2" xfId="50991" xr:uid="{00000000-0005-0000-0000-00000DC60000}"/>
    <cellStyle name="Normal 3 4 4 2 2" xfId="50992" xr:uid="{00000000-0005-0000-0000-00000EC60000}"/>
    <cellStyle name="Normal 3 4 4 2 2 2" xfId="50993" xr:uid="{00000000-0005-0000-0000-00000FC60000}"/>
    <cellStyle name="Normal 3 4 4 2 2 2 2" xfId="50994" xr:uid="{00000000-0005-0000-0000-000010C60000}"/>
    <cellStyle name="Normal 3 4 4 2 2 2 3" xfId="50995" xr:uid="{00000000-0005-0000-0000-000011C60000}"/>
    <cellStyle name="Normal 3 4 4 2 2 3" xfId="50996" xr:uid="{00000000-0005-0000-0000-000012C60000}"/>
    <cellStyle name="Normal 3 4 4 2 2 4" xfId="50997" xr:uid="{00000000-0005-0000-0000-000013C60000}"/>
    <cellStyle name="Normal 3 4 4 2 3" xfId="50998" xr:uid="{00000000-0005-0000-0000-000014C60000}"/>
    <cellStyle name="Normal 3 4 4 2 3 2" xfId="50999" xr:uid="{00000000-0005-0000-0000-000015C60000}"/>
    <cellStyle name="Normal 3 4 4 2 3 3" xfId="51000" xr:uid="{00000000-0005-0000-0000-000016C60000}"/>
    <cellStyle name="Normal 3 4 4 2 4" xfId="51001" xr:uid="{00000000-0005-0000-0000-000017C60000}"/>
    <cellStyle name="Normal 3 4 4 2 5" xfId="51002" xr:uid="{00000000-0005-0000-0000-000018C60000}"/>
    <cellStyle name="Normal 3 4 4 3" xfId="51003" xr:uid="{00000000-0005-0000-0000-000019C60000}"/>
    <cellStyle name="Normal 3 4 4 3 2" xfId="51004" xr:uid="{00000000-0005-0000-0000-00001AC60000}"/>
    <cellStyle name="Normal 3 4 4 3 2 2" xfId="51005" xr:uid="{00000000-0005-0000-0000-00001BC60000}"/>
    <cellStyle name="Normal 3 4 4 3 2 3" xfId="51006" xr:uid="{00000000-0005-0000-0000-00001CC60000}"/>
    <cellStyle name="Normal 3 4 4 3 3" xfId="51007" xr:uid="{00000000-0005-0000-0000-00001DC60000}"/>
    <cellStyle name="Normal 3 4 4 3 4" xfId="51008" xr:uid="{00000000-0005-0000-0000-00001EC60000}"/>
    <cellStyle name="Normal 3 4 4 4" xfId="51009" xr:uid="{00000000-0005-0000-0000-00001FC60000}"/>
    <cellStyle name="Normal 3 4 4 4 2" xfId="51010" xr:uid="{00000000-0005-0000-0000-000020C60000}"/>
    <cellStyle name="Normal 3 4 4 4 3" xfId="51011" xr:uid="{00000000-0005-0000-0000-000021C60000}"/>
    <cellStyle name="Normal 3 4 4 5" xfId="51012" xr:uid="{00000000-0005-0000-0000-000022C60000}"/>
    <cellStyle name="Normal 3 4 4 6" xfId="51013" xr:uid="{00000000-0005-0000-0000-000023C60000}"/>
    <cellStyle name="Normal 3 4 5" xfId="51014" xr:uid="{00000000-0005-0000-0000-000024C60000}"/>
    <cellStyle name="Normal 3 4 5 2" xfId="51015" xr:uid="{00000000-0005-0000-0000-000025C60000}"/>
    <cellStyle name="Normal 3 4 5 2 2" xfId="51016" xr:uid="{00000000-0005-0000-0000-000026C60000}"/>
    <cellStyle name="Normal 3 4 5 2 2 2" xfId="51017" xr:uid="{00000000-0005-0000-0000-000027C60000}"/>
    <cellStyle name="Normal 3 4 5 2 2 3" xfId="51018" xr:uid="{00000000-0005-0000-0000-000028C60000}"/>
    <cellStyle name="Normal 3 4 5 2 3" xfId="51019" xr:uid="{00000000-0005-0000-0000-000029C60000}"/>
    <cellStyle name="Normal 3 4 5 2 4" xfId="51020" xr:uid="{00000000-0005-0000-0000-00002AC60000}"/>
    <cellStyle name="Normal 3 4 5 3" xfId="51021" xr:uid="{00000000-0005-0000-0000-00002BC60000}"/>
    <cellStyle name="Normal 3 4 5 3 2" xfId="51022" xr:uid="{00000000-0005-0000-0000-00002CC60000}"/>
    <cellStyle name="Normal 3 4 5 3 3" xfId="51023" xr:uid="{00000000-0005-0000-0000-00002DC60000}"/>
    <cellStyle name="Normal 3 4 5 4" xfId="51024" xr:uid="{00000000-0005-0000-0000-00002EC60000}"/>
    <cellStyle name="Normal 3 4 5 5" xfId="51025" xr:uid="{00000000-0005-0000-0000-00002FC60000}"/>
    <cellStyle name="Normal 3 4 6" xfId="51026" xr:uid="{00000000-0005-0000-0000-000030C60000}"/>
    <cellStyle name="Normal 3 4 6 2" xfId="51027" xr:uid="{00000000-0005-0000-0000-000031C60000}"/>
    <cellStyle name="Normal 3 4 6 2 2" xfId="51028" xr:uid="{00000000-0005-0000-0000-000032C60000}"/>
    <cellStyle name="Normal 3 4 6 2 3" xfId="51029" xr:uid="{00000000-0005-0000-0000-000033C60000}"/>
    <cellStyle name="Normal 3 4 6 3" xfId="51030" xr:uid="{00000000-0005-0000-0000-000034C60000}"/>
    <cellStyle name="Normal 3 4 6 4" xfId="51031" xr:uid="{00000000-0005-0000-0000-000035C60000}"/>
    <cellStyle name="Normal 3 4 7" xfId="51032" xr:uid="{00000000-0005-0000-0000-000036C60000}"/>
    <cellStyle name="Normal 3 4 7 2" xfId="51033" xr:uid="{00000000-0005-0000-0000-000037C60000}"/>
    <cellStyle name="Normal 3 4 7 3" xfId="51034" xr:uid="{00000000-0005-0000-0000-000038C60000}"/>
    <cellStyle name="Normal 3 4 8" xfId="51035" xr:uid="{00000000-0005-0000-0000-000039C60000}"/>
    <cellStyle name="Normal 3 4 9" xfId="51036" xr:uid="{00000000-0005-0000-0000-00003AC60000}"/>
    <cellStyle name="Normal 30" xfId="51037" xr:uid="{00000000-0005-0000-0000-00003BC60000}"/>
    <cellStyle name="Normal 30 2" xfId="51038" xr:uid="{00000000-0005-0000-0000-00003CC60000}"/>
    <cellStyle name="Normal 30 3" xfId="51039" xr:uid="{00000000-0005-0000-0000-00003DC60000}"/>
    <cellStyle name="Normal 31" xfId="51040" xr:uid="{00000000-0005-0000-0000-00003EC60000}"/>
    <cellStyle name="Normal 4" xfId="316" xr:uid="{00000000-0005-0000-0000-00003FC60000}"/>
    <cellStyle name="Normal 4 2" xfId="317" xr:uid="{00000000-0005-0000-0000-000040C60000}"/>
    <cellStyle name="Normal 4 3" xfId="318" xr:uid="{00000000-0005-0000-0000-000041C60000}"/>
    <cellStyle name="Normal 4 3 2" xfId="319" xr:uid="{00000000-0005-0000-0000-000042C60000}"/>
    <cellStyle name="Normal 4 3 2 2" xfId="51041" xr:uid="{00000000-0005-0000-0000-000043C60000}"/>
    <cellStyle name="Normal 4 3 2 2 2" xfId="51042" xr:uid="{00000000-0005-0000-0000-000044C60000}"/>
    <cellStyle name="Normal 4 3 2 2 2 2" xfId="51043" xr:uid="{00000000-0005-0000-0000-000045C60000}"/>
    <cellStyle name="Normal 4 3 2 2 2 2 2" xfId="51044" xr:uid="{00000000-0005-0000-0000-000046C60000}"/>
    <cellStyle name="Normal 4 3 2 2 2 2 2 2" xfId="51045" xr:uid="{00000000-0005-0000-0000-000047C60000}"/>
    <cellStyle name="Normal 4 3 2 2 2 2 2 2 2" xfId="51046" xr:uid="{00000000-0005-0000-0000-000048C60000}"/>
    <cellStyle name="Normal 4 3 2 2 2 2 2 2 3" xfId="51047" xr:uid="{00000000-0005-0000-0000-000049C60000}"/>
    <cellStyle name="Normal 4 3 2 2 2 2 2 3" xfId="51048" xr:uid="{00000000-0005-0000-0000-00004AC60000}"/>
    <cellStyle name="Normal 4 3 2 2 2 2 2 4" xfId="51049" xr:uid="{00000000-0005-0000-0000-00004BC60000}"/>
    <cellStyle name="Normal 4 3 2 2 2 2 3" xfId="51050" xr:uid="{00000000-0005-0000-0000-00004CC60000}"/>
    <cellStyle name="Normal 4 3 2 2 2 2 3 2" xfId="51051" xr:uid="{00000000-0005-0000-0000-00004DC60000}"/>
    <cellStyle name="Normal 4 3 2 2 2 2 3 3" xfId="51052" xr:uid="{00000000-0005-0000-0000-00004EC60000}"/>
    <cellStyle name="Normal 4 3 2 2 2 2 4" xfId="51053" xr:uid="{00000000-0005-0000-0000-00004FC60000}"/>
    <cellStyle name="Normal 4 3 2 2 2 2 5" xfId="51054" xr:uid="{00000000-0005-0000-0000-000050C60000}"/>
    <cellStyle name="Normal 4 3 2 2 2 3" xfId="51055" xr:uid="{00000000-0005-0000-0000-000051C60000}"/>
    <cellStyle name="Normal 4 3 2 2 2 3 2" xfId="51056" xr:uid="{00000000-0005-0000-0000-000052C60000}"/>
    <cellStyle name="Normal 4 3 2 2 2 3 2 2" xfId="51057" xr:uid="{00000000-0005-0000-0000-000053C60000}"/>
    <cellStyle name="Normal 4 3 2 2 2 3 2 3" xfId="51058" xr:uid="{00000000-0005-0000-0000-000054C60000}"/>
    <cellStyle name="Normal 4 3 2 2 2 3 3" xfId="51059" xr:uid="{00000000-0005-0000-0000-000055C60000}"/>
    <cellStyle name="Normal 4 3 2 2 2 3 4" xfId="51060" xr:uid="{00000000-0005-0000-0000-000056C60000}"/>
    <cellStyle name="Normal 4 3 2 2 2 4" xfId="51061" xr:uid="{00000000-0005-0000-0000-000057C60000}"/>
    <cellStyle name="Normal 4 3 2 2 2 4 2" xfId="51062" xr:uid="{00000000-0005-0000-0000-000058C60000}"/>
    <cellStyle name="Normal 4 3 2 2 2 4 3" xfId="51063" xr:uid="{00000000-0005-0000-0000-000059C60000}"/>
    <cellStyle name="Normal 4 3 2 2 2 5" xfId="51064" xr:uid="{00000000-0005-0000-0000-00005AC60000}"/>
    <cellStyle name="Normal 4 3 2 2 2 6" xfId="51065" xr:uid="{00000000-0005-0000-0000-00005BC60000}"/>
    <cellStyle name="Normal 4 3 2 2 3" xfId="51066" xr:uid="{00000000-0005-0000-0000-00005CC60000}"/>
    <cellStyle name="Normal 4 3 2 2 3 2" xfId="51067" xr:uid="{00000000-0005-0000-0000-00005DC60000}"/>
    <cellStyle name="Normal 4 3 2 2 3 2 2" xfId="51068" xr:uid="{00000000-0005-0000-0000-00005EC60000}"/>
    <cellStyle name="Normal 4 3 2 2 3 2 2 2" xfId="51069" xr:uid="{00000000-0005-0000-0000-00005FC60000}"/>
    <cellStyle name="Normal 4 3 2 2 3 2 2 3" xfId="51070" xr:uid="{00000000-0005-0000-0000-000060C60000}"/>
    <cellStyle name="Normal 4 3 2 2 3 2 3" xfId="51071" xr:uid="{00000000-0005-0000-0000-000061C60000}"/>
    <cellStyle name="Normal 4 3 2 2 3 2 4" xfId="51072" xr:uid="{00000000-0005-0000-0000-000062C60000}"/>
    <cellStyle name="Normal 4 3 2 2 3 3" xfId="51073" xr:uid="{00000000-0005-0000-0000-000063C60000}"/>
    <cellStyle name="Normal 4 3 2 2 3 3 2" xfId="51074" xr:uid="{00000000-0005-0000-0000-000064C60000}"/>
    <cellStyle name="Normal 4 3 2 2 3 3 3" xfId="51075" xr:uid="{00000000-0005-0000-0000-000065C60000}"/>
    <cellStyle name="Normal 4 3 2 2 3 4" xfId="51076" xr:uid="{00000000-0005-0000-0000-000066C60000}"/>
    <cellStyle name="Normal 4 3 2 2 3 5" xfId="51077" xr:uid="{00000000-0005-0000-0000-000067C60000}"/>
    <cellStyle name="Normal 4 3 2 2 4" xfId="51078" xr:uid="{00000000-0005-0000-0000-000068C60000}"/>
    <cellStyle name="Normal 4 3 2 2 4 2" xfId="51079" xr:uid="{00000000-0005-0000-0000-000069C60000}"/>
    <cellStyle name="Normal 4 3 2 2 4 2 2" xfId="51080" xr:uid="{00000000-0005-0000-0000-00006AC60000}"/>
    <cellStyle name="Normal 4 3 2 2 4 2 3" xfId="51081" xr:uid="{00000000-0005-0000-0000-00006BC60000}"/>
    <cellStyle name="Normal 4 3 2 2 4 3" xfId="51082" xr:uid="{00000000-0005-0000-0000-00006CC60000}"/>
    <cellStyle name="Normal 4 3 2 2 4 4" xfId="51083" xr:uid="{00000000-0005-0000-0000-00006DC60000}"/>
    <cellStyle name="Normal 4 3 2 2 5" xfId="51084" xr:uid="{00000000-0005-0000-0000-00006EC60000}"/>
    <cellStyle name="Normal 4 3 2 2 5 2" xfId="51085" xr:uid="{00000000-0005-0000-0000-00006FC60000}"/>
    <cellStyle name="Normal 4 3 2 2 5 3" xfId="51086" xr:uid="{00000000-0005-0000-0000-000070C60000}"/>
    <cellStyle name="Normal 4 3 2 2 6" xfId="51087" xr:uid="{00000000-0005-0000-0000-000071C60000}"/>
    <cellStyle name="Normal 4 3 2 2 7" xfId="51088" xr:uid="{00000000-0005-0000-0000-000072C60000}"/>
    <cellStyle name="Normal 4 3 2 3" xfId="51089" xr:uid="{00000000-0005-0000-0000-000073C60000}"/>
    <cellStyle name="Normal 4 3 2 3 2" xfId="51090" xr:uid="{00000000-0005-0000-0000-000074C60000}"/>
    <cellStyle name="Normal 4 3 2 3 2 2" xfId="51091" xr:uid="{00000000-0005-0000-0000-000075C60000}"/>
    <cellStyle name="Normal 4 3 2 3 2 2 2" xfId="51092" xr:uid="{00000000-0005-0000-0000-000076C60000}"/>
    <cellStyle name="Normal 4 3 2 3 2 2 2 2" xfId="51093" xr:uid="{00000000-0005-0000-0000-000077C60000}"/>
    <cellStyle name="Normal 4 3 2 3 2 2 2 3" xfId="51094" xr:uid="{00000000-0005-0000-0000-000078C60000}"/>
    <cellStyle name="Normal 4 3 2 3 2 2 3" xfId="51095" xr:uid="{00000000-0005-0000-0000-000079C60000}"/>
    <cellStyle name="Normal 4 3 2 3 2 2 4" xfId="51096" xr:uid="{00000000-0005-0000-0000-00007AC60000}"/>
    <cellStyle name="Normal 4 3 2 3 2 3" xfId="51097" xr:uid="{00000000-0005-0000-0000-00007BC60000}"/>
    <cellStyle name="Normal 4 3 2 3 2 3 2" xfId="51098" xr:uid="{00000000-0005-0000-0000-00007CC60000}"/>
    <cellStyle name="Normal 4 3 2 3 2 3 3" xfId="51099" xr:uid="{00000000-0005-0000-0000-00007DC60000}"/>
    <cellStyle name="Normal 4 3 2 3 2 4" xfId="51100" xr:uid="{00000000-0005-0000-0000-00007EC60000}"/>
    <cellStyle name="Normal 4 3 2 3 2 5" xfId="51101" xr:uid="{00000000-0005-0000-0000-00007FC60000}"/>
    <cellStyle name="Normal 4 3 2 3 3" xfId="51102" xr:uid="{00000000-0005-0000-0000-000080C60000}"/>
    <cellStyle name="Normal 4 3 2 3 3 2" xfId="51103" xr:uid="{00000000-0005-0000-0000-000081C60000}"/>
    <cellStyle name="Normal 4 3 2 3 3 2 2" xfId="51104" xr:uid="{00000000-0005-0000-0000-000082C60000}"/>
    <cellStyle name="Normal 4 3 2 3 3 2 3" xfId="51105" xr:uid="{00000000-0005-0000-0000-000083C60000}"/>
    <cellStyle name="Normal 4 3 2 3 3 3" xfId="51106" xr:uid="{00000000-0005-0000-0000-000084C60000}"/>
    <cellStyle name="Normal 4 3 2 3 3 4" xfId="51107" xr:uid="{00000000-0005-0000-0000-000085C60000}"/>
    <cellStyle name="Normal 4 3 2 3 4" xfId="51108" xr:uid="{00000000-0005-0000-0000-000086C60000}"/>
    <cellStyle name="Normal 4 3 2 3 4 2" xfId="51109" xr:uid="{00000000-0005-0000-0000-000087C60000}"/>
    <cellStyle name="Normal 4 3 2 3 4 3" xfId="51110" xr:uid="{00000000-0005-0000-0000-000088C60000}"/>
    <cellStyle name="Normal 4 3 2 3 5" xfId="51111" xr:uid="{00000000-0005-0000-0000-000089C60000}"/>
    <cellStyle name="Normal 4 3 2 3 6" xfId="51112" xr:uid="{00000000-0005-0000-0000-00008AC60000}"/>
    <cellStyle name="Normal 4 3 2 4" xfId="51113" xr:uid="{00000000-0005-0000-0000-00008BC60000}"/>
    <cellStyle name="Normal 4 3 2 4 2" xfId="51114" xr:uid="{00000000-0005-0000-0000-00008CC60000}"/>
    <cellStyle name="Normal 4 3 2 4 2 2" xfId="51115" xr:uid="{00000000-0005-0000-0000-00008DC60000}"/>
    <cellStyle name="Normal 4 3 2 4 2 2 2" xfId="51116" xr:uid="{00000000-0005-0000-0000-00008EC60000}"/>
    <cellStyle name="Normal 4 3 2 4 2 2 3" xfId="51117" xr:uid="{00000000-0005-0000-0000-00008FC60000}"/>
    <cellStyle name="Normal 4 3 2 4 2 3" xfId="51118" xr:uid="{00000000-0005-0000-0000-000090C60000}"/>
    <cellStyle name="Normal 4 3 2 4 2 4" xfId="51119" xr:uid="{00000000-0005-0000-0000-000091C60000}"/>
    <cellStyle name="Normal 4 3 2 4 3" xfId="51120" xr:uid="{00000000-0005-0000-0000-000092C60000}"/>
    <cellStyle name="Normal 4 3 2 4 3 2" xfId="51121" xr:uid="{00000000-0005-0000-0000-000093C60000}"/>
    <cellStyle name="Normal 4 3 2 4 3 3" xfId="51122" xr:uid="{00000000-0005-0000-0000-000094C60000}"/>
    <cellStyle name="Normal 4 3 2 4 4" xfId="51123" xr:uid="{00000000-0005-0000-0000-000095C60000}"/>
    <cellStyle name="Normal 4 3 2 4 5" xfId="51124" xr:uid="{00000000-0005-0000-0000-000096C60000}"/>
    <cellStyle name="Normal 4 3 2 5" xfId="51125" xr:uid="{00000000-0005-0000-0000-000097C60000}"/>
    <cellStyle name="Normal 4 3 2 5 2" xfId="51126" xr:uid="{00000000-0005-0000-0000-000098C60000}"/>
    <cellStyle name="Normal 4 3 2 5 2 2" xfId="51127" xr:uid="{00000000-0005-0000-0000-000099C60000}"/>
    <cellStyle name="Normal 4 3 2 5 2 3" xfId="51128" xr:uid="{00000000-0005-0000-0000-00009AC60000}"/>
    <cellStyle name="Normal 4 3 2 5 3" xfId="51129" xr:uid="{00000000-0005-0000-0000-00009BC60000}"/>
    <cellStyle name="Normal 4 3 2 5 4" xfId="51130" xr:uid="{00000000-0005-0000-0000-00009CC60000}"/>
    <cellStyle name="Normal 4 3 2 6" xfId="51131" xr:uid="{00000000-0005-0000-0000-00009DC60000}"/>
    <cellStyle name="Normal 4 3 2 6 2" xfId="51132" xr:uid="{00000000-0005-0000-0000-00009EC60000}"/>
    <cellStyle name="Normal 4 3 2 6 3" xfId="51133" xr:uid="{00000000-0005-0000-0000-00009FC60000}"/>
    <cellStyle name="Normal 4 3 2 7" xfId="51134" xr:uid="{00000000-0005-0000-0000-0000A0C60000}"/>
    <cellStyle name="Normal 4 3 2 8" xfId="51135" xr:uid="{00000000-0005-0000-0000-0000A1C60000}"/>
    <cellStyle name="Normal 4 3 3" xfId="320" xr:uid="{00000000-0005-0000-0000-0000A2C60000}"/>
    <cellStyle name="Normal 4 3 3 2" xfId="51136" xr:uid="{00000000-0005-0000-0000-0000A3C60000}"/>
    <cellStyle name="Normal 4 3 3 2 2" xfId="51137" xr:uid="{00000000-0005-0000-0000-0000A4C60000}"/>
    <cellStyle name="Normal 4 3 3 2 2 2" xfId="51138" xr:uid="{00000000-0005-0000-0000-0000A5C60000}"/>
    <cellStyle name="Normal 4 3 3 2 2 2 2" xfId="51139" xr:uid="{00000000-0005-0000-0000-0000A6C60000}"/>
    <cellStyle name="Normal 4 3 3 2 2 2 2 2" xfId="51140" xr:uid="{00000000-0005-0000-0000-0000A7C60000}"/>
    <cellStyle name="Normal 4 3 3 2 2 2 2 3" xfId="51141" xr:uid="{00000000-0005-0000-0000-0000A8C60000}"/>
    <cellStyle name="Normal 4 3 3 2 2 2 3" xfId="51142" xr:uid="{00000000-0005-0000-0000-0000A9C60000}"/>
    <cellStyle name="Normal 4 3 3 2 2 2 4" xfId="51143" xr:uid="{00000000-0005-0000-0000-0000AAC60000}"/>
    <cellStyle name="Normal 4 3 3 2 2 3" xfId="51144" xr:uid="{00000000-0005-0000-0000-0000ABC60000}"/>
    <cellStyle name="Normal 4 3 3 2 2 3 2" xfId="51145" xr:uid="{00000000-0005-0000-0000-0000ACC60000}"/>
    <cellStyle name="Normal 4 3 3 2 2 3 3" xfId="51146" xr:uid="{00000000-0005-0000-0000-0000ADC60000}"/>
    <cellStyle name="Normal 4 3 3 2 2 4" xfId="51147" xr:uid="{00000000-0005-0000-0000-0000AEC60000}"/>
    <cellStyle name="Normal 4 3 3 2 2 5" xfId="51148" xr:uid="{00000000-0005-0000-0000-0000AFC60000}"/>
    <cellStyle name="Normal 4 3 3 2 3" xfId="51149" xr:uid="{00000000-0005-0000-0000-0000B0C60000}"/>
    <cellStyle name="Normal 4 3 3 2 3 2" xfId="51150" xr:uid="{00000000-0005-0000-0000-0000B1C60000}"/>
    <cellStyle name="Normal 4 3 3 2 3 2 2" xfId="51151" xr:uid="{00000000-0005-0000-0000-0000B2C60000}"/>
    <cellStyle name="Normal 4 3 3 2 3 2 3" xfId="51152" xr:uid="{00000000-0005-0000-0000-0000B3C60000}"/>
    <cellStyle name="Normal 4 3 3 2 3 3" xfId="51153" xr:uid="{00000000-0005-0000-0000-0000B4C60000}"/>
    <cellStyle name="Normal 4 3 3 2 3 4" xfId="51154" xr:uid="{00000000-0005-0000-0000-0000B5C60000}"/>
    <cellStyle name="Normal 4 3 3 2 4" xfId="51155" xr:uid="{00000000-0005-0000-0000-0000B6C60000}"/>
    <cellStyle name="Normal 4 3 3 2 4 2" xfId="51156" xr:uid="{00000000-0005-0000-0000-0000B7C60000}"/>
    <cellStyle name="Normal 4 3 3 2 4 3" xfId="51157" xr:uid="{00000000-0005-0000-0000-0000B8C60000}"/>
    <cellStyle name="Normal 4 3 3 2 5" xfId="51158" xr:uid="{00000000-0005-0000-0000-0000B9C60000}"/>
    <cellStyle name="Normal 4 3 3 2 6" xfId="51159" xr:uid="{00000000-0005-0000-0000-0000BAC60000}"/>
    <cellStyle name="Normal 4 3 3 3" xfId="51160" xr:uid="{00000000-0005-0000-0000-0000BBC60000}"/>
    <cellStyle name="Normal 4 3 3 3 2" xfId="51161" xr:uid="{00000000-0005-0000-0000-0000BCC60000}"/>
    <cellStyle name="Normal 4 3 3 3 2 2" xfId="51162" xr:uid="{00000000-0005-0000-0000-0000BDC60000}"/>
    <cellStyle name="Normal 4 3 3 3 2 2 2" xfId="51163" xr:uid="{00000000-0005-0000-0000-0000BEC60000}"/>
    <cellStyle name="Normal 4 3 3 3 2 2 3" xfId="51164" xr:uid="{00000000-0005-0000-0000-0000BFC60000}"/>
    <cellStyle name="Normal 4 3 3 3 2 3" xfId="51165" xr:uid="{00000000-0005-0000-0000-0000C0C60000}"/>
    <cellStyle name="Normal 4 3 3 3 2 4" xfId="51166" xr:uid="{00000000-0005-0000-0000-0000C1C60000}"/>
    <cellStyle name="Normal 4 3 3 3 3" xfId="51167" xr:uid="{00000000-0005-0000-0000-0000C2C60000}"/>
    <cellStyle name="Normal 4 3 3 3 3 2" xfId="51168" xr:uid="{00000000-0005-0000-0000-0000C3C60000}"/>
    <cellStyle name="Normal 4 3 3 3 3 3" xfId="51169" xr:uid="{00000000-0005-0000-0000-0000C4C60000}"/>
    <cellStyle name="Normal 4 3 3 3 4" xfId="51170" xr:uid="{00000000-0005-0000-0000-0000C5C60000}"/>
    <cellStyle name="Normal 4 3 3 3 5" xfId="51171" xr:uid="{00000000-0005-0000-0000-0000C6C60000}"/>
    <cellStyle name="Normal 4 3 3 4" xfId="51172" xr:uid="{00000000-0005-0000-0000-0000C7C60000}"/>
    <cellStyle name="Normal 4 3 3 4 2" xfId="51173" xr:uid="{00000000-0005-0000-0000-0000C8C60000}"/>
    <cellStyle name="Normal 4 3 3 4 2 2" xfId="51174" xr:uid="{00000000-0005-0000-0000-0000C9C60000}"/>
    <cellStyle name="Normal 4 3 3 4 2 3" xfId="51175" xr:uid="{00000000-0005-0000-0000-0000CAC60000}"/>
    <cellStyle name="Normal 4 3 3 4 3" xfId="51176" xr:uid="{00000000-0005-0000-0000-0000CBC60000}"/>
    <cellStyle name="Normal 4 3 3 4 4" xfId="51177" xr:uid="{00000000-0005-0000-0000-0000CCC60000}"/>
    <cellStyle name="Normal 4 3 3 5" xfId="51178" xr:uid="{00000000-0005-0000-0000-0000CDC60000}"/>
    <cellStyle name="Normal 4 3 3 5 2" xfId="51179" xr:uid="{00000000-0005-0000-0000-0000CEC60000}"/>
    <cellStyle name="Normal 4 3 3 5 3" xfId="51180" xr:uid="{00000000-0005-0000-0000-0000CFC60000}"/>
    <cellStyle name="Normal 4 3 3 6" xfId="51181" xr:uid="{00000000-0005-0000-0000-0000D0C60000}"/>
    <cellStyle name="Normal 4 3 3 7" xfId="51182" xr:uid="{00000000-0005-0000-0000-0000D1C60000}"/>
    <cellStyle name="Normal 4 3 4" xfId="51183" xr:uid="{00000000-0005-0000-0000-0000D2C60000}"/>
    <cellStyle name="Normal 4 3 4 2" xfId="51184" xr:uid="{00000000-0005-0000-0000-0000D3C60000}"/>
    <cellStyle name="Normal 4 3 4 2 2" xfId="51185" xr:uid="{00000000-0005-0000-0000-0000D4C60000}"/>
    <cellStyle name="Normal 4 3 4 2 2 2" xfId="51186" xr:uid="{00000000-0005-0000-0000-0000D5C60000}"/>
    <cellStyle name="Normal 4 3 4 2 2 2 2" xfId="51187" xr:uid="{00000000-0005-0000-0000-0000D6C60000}"/>
    <cellStyle name="Normal 4 3 4 2 2 2 3" xfId="51188" xr:uid="{00000000-0005-0000-0000-0000D7C60000}"/>
    <cellStyle name="Normal 4 3 4 2 2 3" xfId="51189" xr:uid="{00000000-0005-0000-0000-0000D8C60000}"/>
    <cellStyle name="Normal 4 3 4 2 2 4" xfId="51190" xr:uid="{00000000-0005-0000-0000-0000D9C60000}"/>
    <cellStyle name="Normal 4 3 4 2 3" xfId="51191" xr:uid="{00000000-0005-0000-0000-0000DAC60000}"/>
    <cellStyle name="Normal 4 3 4 2 3 2" xfId="51192" xr:uid="{00000000-0005-0000-0000-0000DBC60000}"/>
    <cellStyle name="Normal 4 3 4 2 3 3" xfId="51193" xr:uid="{00000000-0005-0000-0000-0000DCC60000}"/>
    <cellStyle name="Normal 4 3 4 2 4" xfId="51194" xr:uid="{00000000-0005-0000-0000-0000DDC60000}"/>
    <cellStyle name="Normal 4 3 4 2 5" xfId="51195" xr:uid="{00000000-0005-0000-0000-0000DEC60000}"/>
    <cellStyle name="Normal 4 3 4 3" xfId="51196" xr:uid="{00000000-0005-0000-0000-0000DFC60000}"/>
    <cellStyle name="Normal 4 3 4 3 2" xfId="51197" xr:uid="{00000000-0005-0000-0000-0000E0C60000}"/>
    <cellStyle name="Normal 4 3 4 3 2 2" xfId="51198" xr:uid="{00000000-0005-0000-0000-0000E1C60000}"/>
    <cellStyle name="Normal 4 3 4 3 2 3" xfId="51199" xr:uid="{00000000-0005-0000-0000-0000E2C60000}"/>
    <cellStyle name="Normal 4 3 4 3 3" xfId="51200" xr:uid="{00000000-0005-0000-0000-0000E3C60000}"/>
    <cellStyle name="Normal 4 3 4 3 4" xfId="51201" xr:uid="{00000000-0005-0000-0000-0000E4C60000}"/>
    <cellStyle name="Normal 4 3 4 4" xfId="51202" xr:uid="{00000000-0005-0000-0000-0000E5C60000}"/>
    <cellStyle name="Normal 4 3 4 4 2" xfId="51203" xr:uid="{00000000-0005-0000-0000-0000E6C60000}"/>
    <cellStyle name="Normal 4 3 4 4 3" xfId="51204" xr:uid="{00000000-0005-0000-0000-0000E7C60000}"/>
    <cellStyle name="Normal 4 3 4 5" xfId="51205" xr:uid="{00000000-0005-0000-0000-0000E8C60000}"/>
    <cellStyle name="Normal 4 3 4 6" xfId="51206" xr:uid="{00000000-0005-0000-0000-0000E9C60000}"/>
    <cellStyle name="Normal 4 3 5" xfId="51207" xr:uid="{00000000-0005-0000-0000-0000EAC60000}"/>
    <cellStyle name="Normal 4 3 5 2" xfId="51208" xr:uid="{00000000-0005-0000-0000-0000EBC60000}"/>
    <cellStyle name="Normal 4 3 5 2 2" xfId="51209" xr:uid="{00000000-0005-0000-0000-0000ECC60000}"/>
    <cellStyle name="Normal 4 3 5 2 2 2" xfId="51210" xr:uid="{00000000-0005-0000-0000-0000EDC60000}"/>
    <cellStyle name="Normal 4 3 5 2 2 3" xfId="51211" xr:uid="{00000000-0005-0000-0000-0000EEC60000}"/>
    <cellStyle name="Normal 4 3 5 2 3" xfId="51212" xr:uid="{00000000-0005-0000-0000-0000EFC60000}"/>
    <cellStyle name="Normal 4 3 5 2 4" xfId="51213" xr:uid="{00000000-0005-0000-0000-0000F0C60000}"/>
    <cellStyle name="Normal 4 3 5 3" xfId="51214" xr:uid="{00000000-0005-0000-0000-0000F1C60000}"/>
    <cellStyle name="Normal 4 3 5 3 2" xfId="51215" xr:uid="{00000000-0005-0000-0000-0000F2C60000}"/>
    <cellStyle name="Normal 4 3 5 3 3" xfId="51216" xr:uid="{00000000-0005-0000-0000-0000F3C60000}"/>
    <cellStyle name="Normal 4 3 5 4" xfId="51217" xr:uid="{00000000-0005-0000-0000-0000F4C60000}"/>
    <cellStyle name="Normal 4 3 5 5" xfId="51218" xr:uid="{00000000-0005-0000-0000-0000F5C60000}"/>
    <cellStyle name="Normal 4 3 6" xfId="51219" xr:uid="{00000000-0005-0000-0000-0000F6C60000}"/>
    <cellStyle name="Normal 4 3 6 2" xfId="51220" xr:uid="{00000000-0005-0000-0000-0000F7C60000}"/>
    <cellStyle name="Normal 4 3 6 2 2" xfId="51221" xr:uid="{00000000-0005-0000-0000-0000F8C60000}"/>
    <cellStyle name="Normal 4 3 6 2 3" xfId="51222" xr:uid="{00000000-0005-0000-0000-0000F9C60000}"/>
    <cellStyle name="Normal 4 3 6 3" xfId="51223" xr:uid="{00000000-0005-0000-0000-0000FAC60000}"/>
    <cellStyle name="Normal 4 3 6 4" xfId="51224" xr:uid="{00000000-0005-0000-0000-0000FBC60000}"/>
    <cellStyle name="Normal 4 3 7" xfId="51225" xr:uid="{00000000-0005-0000-0000-0000FCC60000}"/>
    <cellStyle name="Normal 4 3 7 2" xfId="51226" xr:uid="{00000000-0005-0000-0000-0000FDC60000}"/>
    <cellStyle name="Normal 4 3 7 3" xfId="51227" xr:uid="{00000000-0005-0000-0000-0000FEC60000}"/>
    <cellStyle name="Normal 4 3 8" xfId="51228" xr:uid="{00000000-0005-0000-0000-0000FFC60000}"/>
    <cellStyle name="Normal 4 3 9" xfId="51229" xr:uid="{00000000-0005-0000-0000-000000C70000}"/>
    <cellStyle name="Normal 5" xfId="321" xr:uid="{00000000-0005-0000-0000-000001C70000}"/>
    <cellStyle name="Normal 6" xfId="322" xr:uid="{00000000-0005-0000-0000-000002C70000}"/>
    <cellStyle name="Normal 6 2" xfId="323" xr:uid="{00000000-0005-0000-0000-000003C70000}"/>
    <cellStyle name="Normal 6 2 2" xfId="51230" xr:uid="{00000000-0005-0000-0000-000004C70000}"/>
    <cellStyle name="Normal 6 2 2 2" xfId="51231" xr:uid="{00000000-0005-0000-0000-000005C70000}"/>
    <cellStyle name="Normal 6 2 2 2 2" xfId="51232" xr:uid="{00000000-0005-0000-0000-000006C70000}"/>
    <cellStyle name="Normal 6 2 2 2 2 2" xfId="51233" xr:uid="{00000000-0005-0000-0000-000007C70000}"/>
    <cellStyle name="Normal 6 2 2 2 2 2 2" xfId="51234" xr:uid="{00000000-0005-0000-0000-000008C70000}"/>
    <cellStyle name="Normal 6 2 2 2 2 2 2 2" xfId="51235" xr:uid="{00000000-0005-0000-0000-000009C70000}"/>
    <cellStyle name="Normal 6 2 2 2 2 2 2 3" xfId="51236" xr:uid="{00000000-0005-0000-0000-00000AC70000}"/>
    <cellStyle name="Normal 6 2 2 2 2 2 3" xfId="51237" xr:uid="{00000000-0005-0000-0000-00000BC70000}"/>
    <cellStyle name="Normal 6 2 2 2 2 2 4" xfId="51238" xr:uid="{00000000-0005-0000-0000-00000CC70000}"/>
    <cellStyle name="Normal 6 2 2 2 2 3" xfId="51239" xr:uid="{00000000-0005-0000-0000-00000DC70000}"/>
    <cellStyle name="Normal 6 2 2 2 2 3 2" xfId="51240" xr:uid="{00000000-0005-0000-0000-00000EC70000}"/>
    <cellStyle name="Normal 6 2 2 2 2 3 3" xfId="51241" xr:uid="{00000000-0005-0000-0000-00000FC70000}"/>
    <cellStyle name="Normal 6 2 2 2 2 4" xfId="51242" xr:uid="{00000000-0005-0000-0000-000010C70000}"/>
    <cellStyle name="Normal 6 2 2 2 2 5" xfId="51243" xr:uid="{00000000-0005-0000-0000-000011C70000}"/>
    <cellStyle name="Normal 6 2 2 2 3" xfId="51244" xr:uid="{00000000-0005-0000-0000-000012C70000}"/>
    <cellStyle name="Normal 6 2 2 2 3 2" xfId="51245" xr:uid="{00000000-0005-0000-0000-000013C70000}"/>
    <cellStyle name="Normal 6 2 2 2 3 2 2" xfId="51246" xr:uid="{00000000-0005-0000-0000-000014C70000}"/>
    <cellStyle name="Normal 6 2 2 2 3 2 3" xfId="51247" xr:uid="{00000000-0005-0000-0000-000015C70000}"/>
    <cellStyle name="Normal 6 2 2 2 3 3" xfId="51248" xr:uid="{00000000-0005-0000-0000-000016C70000}"/>
    <cellStyle name="Normal 6 2 2 2 3 4" xfId="51249" xr:uid="{00000000-0005-0000-0000-000017C70000}"/>
    <cellStyle name="Normal 6 2 2 2 4" xfId="51250" xr:uid="{00000000-0005-0000-0000-000018C70000}"/>
    <cellStyle name="Normal 6 2 2 2 4 2" xfId="51251" xr:uid="{00000000-0005-0000-0000-000019C70000}"/>
    <cellStyle name="Normal 6 2 2 2 4 3" xfId="51252" xr:uid="{00000000-0005-0000-0000-00001AC70000}"/>
    <cellStyle name="Normal 6 2 2 2 5" xfId="51253" xr:uid="{00000000-0005-0000-0000-00001BC70000}"/>
    <cellStyle name="Normal 6 2 2 2 6" xfId="51254" xr:uid="{00000000-0005-0000-0000-00001CC70000}"/>
    <cellStyle name="Normal 6 2 2 3" xfId="51255" xr:uid="{00000000-0005-0000-0000-00001DC70000}"/>
    <cellStyle name="Normal 6 2 2 3 2" xfId="51256" xr:uid="{00000000-0005-0000-0000-00001EC70000}"/>
    <cellStyle name="Normal 6 2 2 3 2 2" xfId="51257" xr:uid="{00000000-0005-0000-0000-00001FC70000}"/>
    <cellStyle name="Normal 6 2 2 3 2 2 2" xfId="51258" xr:uid="{00000000-0005-0000-0000-000020C70000}"/>
    <cellStyle name="Normal 6 2 2 3 2 2 3" xfId="51259" xr:uid="{00000000-0005-0000-0000-000021C70000}"/>
    <cellStyle name="Normal 6 2 2 3 2 3" xfId="51260" xr:uid="{00000000-0005-0000-0000-000022C70000}"/>
    <cellStyle name="Normal 6 2 2 3 2 4" xfId="51261" xr:uid="{00000000-0005-0000-0000-000023C70000}"/>
    <cellStyle name="Normal 6 2 2 3 3" xfId="51262" xr:uid="{00000000-0005-0000-0000-000024C70000}"/>
    <cellStyle name="Normal 6 2 2 3 3 2" xfId="51263" xr:uid="{00000000-0005-0000-0000-000025C70000}"/>
    <cellStyle name="Normal 6 2 2 3 3 3" xfId="51264" xr:uid="{00000000-0005-0000-0000-000026C70000}"/>
    <cellStyle name="Normal 6 2 2 3 4" xfId="51265" xr:uid="{00000000-0005-0000-0000-000027C70000}"/>
    <cellStyle name="Normal 6 2 2 3 5" xfId="51266" xr:uid="{00000000-0005-0000-0000-000028C70000}"/>
    <cellStyle name="Normal 6 2 2 4" xfId="51267" xr:uid="{00000000-0005-0000-0000-000029C70000}"/>
    <cellStyle name="Normal 6 2 2 4 2" xfId="51268" xr:uid="{00000000-0005-0000-0000-00002AC70000}"/>
    <cellStyle name="Normal 6 2 2 4 2 2" xfId="51269" xr:uid="{00000000-0005-0000-0000-00002BC70000}"/>
    <cellStyle name="Normal 6 2 2 4 2 3" xfId="51270" xr:uid="{00000000-0005-0000-0000-00002CC70000}"/>
    <cellStyle name="Normal 6 2 2 4 3" xfId="51271" xr:uid="{00000000-0005-0000-0000-00002DC70000}"/>
    <cellStyle name="Normal 6 2 2 4 4" xfId="51272" xr:uid="{00000000-0005-0000-0000-00002EC70000}"/>
    <cellStyle name="Normal 6 2 2 5" xfId="51273" xr:uid="{00000000-0005-0000-0000-00002FC70000}"/>
    <cellStyle name="Normal 6 2 2 5 2" xfId="51274" xr:uid="{00000000-0005-0000-0000-000030C70000}"/>
    <cellStyle name="Normal 6 2 2 5 3" xfId="51275" xr:uid="{00000000-0005-0000-0000-000031C70000}"/>
    <cellStyle name="Normal 6 2 2 6" xfId="51276" xr:uid="{00000000-0005-0000-0000-000032C70000}"/>
    <cellStyle name="Normal 6 2 2 7" xfId="51277" xr:uid="{00000000-0005-0000-0000-000033C70000}"/>
    <cellStyle name="Normal 6 2 3" xfId="51278" xr:uid="{00000000-0005-0000-0000-000034C70000}"/>
    <cellStyle name="Normal 6 2 3 2" xfId="51279" xr:uid="{00000000-0005-0000-0000-000035C70000}"/>
    <cellStyle name="Normal 6 2 3 2 2" xfId="51280" xr:uid="{00000000-0005-0000-0000-000036C70000}"/>
    <cellStyle name="Normal 6 2 3 2 2 2" xfId="51281" xr:uid="{00000000-0005-0000-0000-000037C70000}"/>
    <cellStyle name="Normal 6 2 3 2 2 2 2" xfId="51282" xr:uid="{00000000-0005-0000-0000-000038C70000}"/>
    <cellStyle name="Normal 6 2 3 2 2 2 3" xfId="51283" xr:uid="{00000000-0005-0000-0000-000039C70000}"/>
    <cellStyle name="Normal 6 2 3 2 2 3" xfId="51284" xr:uid="{00000000-0005-0000-0000-00003AC70000}"/>
    <cellStyle name="Normal 6 2 3 2 2 4" xfId="51285" xr:uid="{00000000-0005-0000-0000-00003BC70000}"/>
    <cellStyle name="Normal 6 2 3 2 3" xfId="51286" xr:uid="{00000000-0005-0000-0000-00003CC70000}"/>
    <cellStyle name="Normal 6 2 3 2 3 2" xfId="51287" xr:uid="{00000000-0005-0000-0000-00003DC70000}"/>
    <cellStyle name="Normal 6 2 3 2 3 3" xfId="51288" xr:uid="{00000000-0005-0000-0000-00003EC70000}"/>
    <cellStyle name="Normal 6 2 3 2 4" xfId="51289" xr:uid="{00000000-0005-0000-0000-00003FC70000}"/>
    <cellStyle name="Normal 6 2 3 2 5" xfId="51290" xr:uid="{00000000-0005-0000-0000-000040C70000}"/>
    <cellStyle name="Normal 6 2 3 3" xfId="51291" xr:uid="{00000000-0005-0000-0000-000041C70000}"/>
    <cellStyle name="Normal 6 2 3 3 2" xfId="51292" xr:uid="{00000000-0005-0000-0000-000042C70000}"/>
    <cellStyle name="Normal 6 2 3 3 2 2" xfId="51293" xr:uid="{00000000-0005-0000-0000-000043C70000}"/>
    <cellStyle name="Normal 6 2 3 3 2 3" xfId="51294" xr:uid="{00000000-0005-0000-0000-000044C70000}"/>
    <cellStyle name="Normal 6 2 3 3 3" xfId="51295" xr:uid="{00000000-0005-0000-0000-000045C70000}"/>
    <cellStyle name="Normal 6 2 3 3 4" xfId="51296" xr:uid="{00000000-0005-0000-0000-000046C70000}"/>
    <cellStyle name="Normal 6 2 3 4" xfId="51297" xr:uid="{00000000-0005-0000-0000-000047C70000}"/>
    <cellStyle name="Normal 6 2 3 4 2" xfId="51298" xr:uid="{00000000-0005-0000-0000-000048C70000}"/>
    <cellStyle name="Normal 6 2 3 4 3" xfId="51299" xr:uid="{00000000-0005-0000-0000-000049C70000}"/>
    <cellStyle name="Normal 6 2 3 5" xfId="51300" xr:uid="{00000000-0005-0000-0000-00004AC70000}"/>
    <cellStyle name="Normal 6 2 3 6" xfId="51301" xr:uid="{00000000-0005-0000-0000-00004BC70000}"/>
    <cellStyle name="Normal 6 2 4" xfId="51302" xr:uid="{00000000-0005-0000-0000-00004CC70000}"/>
    <cellStyle name="Normal 6 2 4 2" xfId="51303" xr:uid="{00000000-0005-0000-0000-00004DC70000}"/>
    <cellStyle name="Normal 6 2 4 2 2" xfId="51304" xr:uid="{00000000-0005-0000-0000-00004EC70000}"/>
    <cellStyle name="Normal 6 2 4 2 2 2" xfId="51305" xr:uid="{00000000-0005-0000-0000-00004FC70000}"/>
    <cellStyle name="Normal 6 2 4 2 2 3" xfId="51306" xr:uid="{00000000-0005-0000-0000-000050C70000}"/>
    <cellStyle name="Normal 6 2 4 2 3" xfId="51307" xr:uid="{00000000-0005-0000-0000-000051C70000}"/>
    <cellStyle name="Normal 6 2 4 2 4" xfId="51308" xr:uid="{00000000-0005-0000-0000-000052C70000}"/>
    <cellStyle name="Normal 6 2 4 3" xfId="51309" xr:uid="{00000000-0005-0000-0000-000053C70000}"/>
    <cellStyle name="Normal 6 2 4 3 2" xfId="51310" xr:uid="{00000000-0005-0000-0000-000054C70000}"/>
    <cellStyle name="Normal 6 2 4 3 3" xfId="51311" xr:uid="{00000000-0005-0000-0000-000055C70000}"/>
    <cellStyle name="Normal 6 2 4 4" xfId="51312" xr:uid="{00000000-0005-0000-0000-000056C70000}"/>
    <cellStyle name="Normal 6 2 4 5" xfId="51313" xr:uid="{00000000-0005-0000-0000-000057C70000}"/>
    <cellStyle name="Normal 6 2 5" xfId="51314" xr:uid="{00000000-0005-0000-0000-000058C70000}"/>
    <cellStyle name="Normal 6 2 5 2" xfId="51315" xr:uid="{00000000-0005-0000-0000-000059C70000}"/>
    <cellStyle name="Normal 6 2 5 2 2" xfId="51316" xr:uid="{00000000-0005-0000-0000-00005AC70000}"/>
    <cellStyle name="Normal 6 2 5 2 3" xfId="51317" xr:uid="{00000000-0005-0000-0000-00005BC70000}"/>
    <cellStyle name="Normal 6 2 5 3" xfId="51318" xr:uid="{00000000-0005-0000-0000-00005CC70000}"/>
    <cellStyle name="Normal 6 2 5 4" xfId="51319" xr:uid="{00000000-0005-0000-0000-00005DC70000}"/>
    <cellStyle name="Normal 6 2 6" xfId="51320" xr:uid="{00000000-0005-0000-0000-00005EC70000}"/>
    <cellStyle name="Normal 6 2 6 2" xfId="51321" xr:uid="{00000000-0005-0000-0000-00005FC70000}"/>
    <cellStyle name="Normal 6 2 6 3" xfId="51322" xr:uid="{00000000-0005-0000-0000-000060C70000}"/>
    <cellStyle name="Normal 6 2 7" xfId="51323" xr:uid="{00000000-0005-0000-0000-000061C70000}"/>
    <cellStyle name="Normal 6 2 8" xfId="51324" xr:uid="{00000000-0005-0000-0000-000062C70000}"/>
    <cellStyle name="Normal 6 3" xfId="324" xr:uid="{00000000-0005-0000-0000-000063C70000}"/>
    <cellStyle name="Normal 6 3 2" xfId="51325" xr:uid="{00000000-0005-0000-0000-000064C70000}"/>
    <cellStyle name="Normal 6 3 2 2" xfId="51326" xr:uid="{00000000-0005-0000-0000-000065C70000}"/>
    <cellStyle name="Normal 6 3 2 2 2" xfId="51327" xr:uid="{00000000-0005-0000-0000-000066C70000}"/>
    <cellStyle name="Normal 6 3 2 2 2 2" xfId="51328" xr:uid="{00000000-0005-0000-0000-000067C70000}"/>
    <cellStyle name="Normal 6 3 2 2 2 2 2" xfId="51329" xr:uid="{00000000-0005-0000-0000-000068C70000}"/>
    <cellStyle name="Normal 6 3 2 2 2 2 3" xfId="51330" xr:uid="{00000000-0005-0000-0000-000069C70000}"/>
    <cellStyle name="Normal 6 3 2 2 2 3" xfId="51331" xr:uid="{00000000-0005-0000-0000-00006AC70000}"/>
    <cellStyle name="Normal 6 3 2 2 2 4" xfId="51332" xr:uid="{00000000-0005-0000-0000-00006BC70000}"/>
    <cellStyle name="Normal 6 3 2 2 3" xfId="51333" xr:uid="{00000000-0005-0000-0000-00006CC70000}"/>
    <cellStyle name="Normal 6 3 2 2 3 2" xfId="51334" xr:uid="{00000000-0005-0000-0000-00006DC70000}"/>
    <cellStyle name="Normal 6 3 2 2 3 3" xfId="51335" xr:uid="{00000000-0005-0000-0000-00006EC70000}"/>
    <cellStyle name="Normal 6 3 2 2 4" xfId="51336" xr:uid="{00000000-0005-0000-0000-00006FC70000}"/>
    <cellStyle name="Normal 6 3 2 2 5" xfId="51337" xr:uid="{00000000-0005-0000-0000-000070C70000}"/>
    <cellStyle name="Normal 6 3 2 3" xfId="51338" xr:uid="{00000000-0005-0000-0000-000071C70000}"/>
    <cellStyle name="Normal 6 3 2 3 2" xfId="51339" xr:uid="{00000000-0005-0000-0000-000072C70000}"/>
    <cellStyle name="Normal 6 3 2 3 2 2" xfId="51340" xr:uid="{00000000-0005-0000-0000-000073C70000}"/>
    <cellStyle name="Normal 6 3 2 3 2 3" xfId="51341" xr:uid="{00000000-0005-0000-0000-000074C70000}"/>
    <cellStyle name="Normal 6 3 2 3 3" xfId="51342" xr:uid="{00000000-0005-0000-0000-000075C70000}"/>
    <cellStyle name="Normal 6 3 2 3 4" xfId="51343" xr:uid="{00000000-0005-0000-0000-000076C70000}"/>
    <cellStyle name="Normal 6 3 2 4" xfId="51344" xr:uid="{00000000-0005-0000-0000-000077C70000}"/>
    <cellStyle name="Normal 6 3 2 4 2" xfId="51345" xr:uid="{00000000-0005-0000-0000-000078C70000}"/>
    <cellStyle name="Normal 6 3 2 4 3" xfId="51346" xr:uid="{00000000-0005-0000-0000-000079C70000}"/>
    <cellStyle name="Normal 6 3 2 5" xfId="51347" xr:uid="{00000000-0005-0000-0000-00007AC70000}"/>
    <cellStyle name="Normal 6 3 2 6" xfId="51348" xr:uid="{00000000-0005-0000-0000-00007BC70000}"/>
    <cellStyle name="Normal 6 3 3" xfId="51349" xr:uid="{00000000-0005-0000-0000-00007CC70000}"/>
    <cellStyle name="Normal 6 3 3 2" xfId="51350" xr:uid="{00000000-0005-0000-0000-00007DC70000}"/>
    <cellStyle name="Normal 6 3 3 2 2" xfId="51351" xr:uid="{00000000-0005-0000-0000-00007EC70000}"/>
    <cellStyle name="Normal 6 3 3 2 2 2" xfId="51352" xr:uid="{00000000-0005-0000-0000-00007FC70000}"/>
    <cellStyle name="Normal 6 3 3 2 2 3" xfId="51353" xr:uid="{00000000-0005-0000-0000-000080C70000}"/>
    <cellStyle name="Normal 6 3 3 2 3" xfId="51354" xr:uid="{00000000-0005-0000-0000-000081C70000}"/>
    <cellStyle name="Normal 6 3 3 2 4" xfId="51355" xr:uid="{00000000-0005-0000-0000-000082C70000}"/>
    <cellStyle name="Normal 6 3 3 3" xfId="51356" xr:uid="{00000000-0005-0000-0000-000083C70000}"/>
    <cellStyle name="Normal 6 3 3 3 2" xfId="51357" xr:uid="{00000000-0005-0000-0000-000084C70000}"/>
    <cellStyle name="Normal 6 3 3 3 3" xfId="51358" xr:uid="{00000000-0005-0000-0000-000085C70000}"/>
    <cellStyle name="Normal 6 3 3 4" xfId="51359" xr:uid="{00000000-0005-0000-0000-000086C70000}"/>
    <cellStyle name="Normal 6 3 3 5" xfId="51360" xr:uid="{00000000-0005-0000-0000-000087C70000}"/>
    <cellStyle name="Normal 6 3 4" xfId="51361" xr:uid="{00000000-0005-0000-0000-000088C70000}"/>
    <cellStyle name="Normal 6 3 4 2" xfId="51362" xr:uid="{00000000-0005-0000-0000-000089C70000}"/>
    <cellStyle name="Normal 6 3 4 2 2" xfId="51363" xr:uid="{00000000-0005-0000-0000-00008AC70000}"/>
    <cellStyle name="Normal 6 3 4 2 3" xfId="51364" xr:uid="{00000000-0005-0000-0000-00008BC70000}"/>
    <cellStyle name="Normal 6 3 4 3" xfId="51365" xr:uid="{00000000-0005-0000-0000-00008CC70000}"/>
    <cellStyle name="Normal 6 3 4 4" xfId="51366" xr:uid="{00000000-0005-0000-0000-00008DC70000}"/>
    <cellStyle name="Normal 6 3 5" xfId="51367" xr:uid="{00000000-0005-0000-0000-00008EC70000}"/>
    <cellStyle name="Normal 6 3 5 2" xfId="51368" xr:uid="{00000000-0005-0000-0000-00008FC70000}"/>
    <cellStyle name="Normal 6 3 5 3" xfId="51369" xr:uid="{00000000-0005-0000-0000-000090C70000}"/>
    <cellStyle name="Normal 6 3 6" xfId="51370" xr:uid="{00000000-0005-0000-0000-000091C70000}"/>
    <cellStyle name="Normal 6 3 7" xfId="51371" xr:uid="{00000000-0005-0000-0000-000092C70000}"/>
    <cellStyle name="Normal 6 4" xfId="51372" xr:uid="{00000000-0005-0000-0000-000093C70000}"/>
    <cellStyle name="Normal 6 4 2" xfId="51373" xr:uid="{00000000-0005-0000-0000-000094C70000}"/>
    <cellStyle name="Normal 6 4 2 2" xfId="51374" xr:uid="{00000000-0005-0000-0000-000095C70000}"/>
    <cellStyle name="Normal 6 4 2 2 2" xfId="51375" xr:uid="{00000000-0005-0000-0000-000096C70000}"/>
    <cellStyle name="Normal 6 4 2 2 2 2" xfId="51376" xr:uid="{00000000-0005-0000-0000-000097C70000}"/>
    <cellStyle name="Normal 6 4 2 2 2 3" xfId="51377" xr:uid="{00000000-0005-0000-0000-000098C70000}"/>
    <cellStyle name="Normal 6 4 2 2 3" xfId="51378" xr:uid="{00000000-0005-0000-0000-000099C70000}"/>
    <cellStyle name="Normal 6 4 2 2 4" xfId="51379" xr:uid="{00000000-0005-0000-0000-00009AC70000}"/>
    <cellStyle name="Normal 6 4 2 3" xfId="51380" xr:uid="{00000000-0005-0000-0000-00009BC70000}"/>
    <cellStyle name="Normal 6 4 2 3 2" xfId="51381" xr:uid="{00000000-0005-0000-0000-00009CC70000}"/>
    <cellStyle name="Normal 6 4 2 3 3" xfId="51382" xr:uid="{00000000-0005-0000-0000-00009DC70000}"/>
    <cellStyle name="Normal 6 4 2 4" xfId="51383" xr:uid="{00000000-0005-0000-0000-00009EC70000}"/>
    <cellStyle name="Normal 6 4 2 5" xfId="51384" xr:uid="{00000000-0005-0000-0000-00009FC70000}"/>
    <cellStyle name="Normal 6 4 3" xfId="51385" xr:uid="{00000000-0005-0000-0000-0000A0C70000}"/>
    <cellStyle name="Normal 6 4 3 2" xfId="51386" xr:uid="{00000000-0005-0000-0000-0000A1C70000}"/>
    <cellStyle name="Normal 6 4 3 2 2" xfId="51387" xr:uid="{00000000-0005-0000-0000-0000A2C70000}"/>
    <cellStyle name="Normal 6 4 3 2 3" xfId="51388" xr:uid="{00000000-0005-0000-0000-0000A3C70000}"/>
    <cellStyle name="Normal 6 4 3 3" xfId="51389" xr:uid="{00000000-0005-0000-0000-0000A4C70000}"/>
    <cellStyle name="Normal 6 4 3 4" xfId="51390" xr:uid="{00000000-0005-0000-0000-0000A5C70000}"/>
    <cellStyle name="Normal 6 4 4" xfId="51391" xr:uid="{00000000-0005-0000-0000-0000A6C70000}"/>
    <cellStyle name="Normal 6 4 4 2" xfId="51392" xr:uid="{00000000-0005-0000-0000-0000A7C70000}"/>
    <cellStyle name="Normal 6 4 4 3" xfId="51393" xr:uid="{00000000-0005-0000-0000-0000A8C70000}"/>
    <cellStyle name="Normal 6 4 5" xfId="51394" xr:uid="{00000000-0005-0000-0000-0000A9C70000}"/>
    <cellStyle name="Normal 6 4 6" xfId="51395" xr:uid="{00000000-0005-0000-0000-0000AAC70000}"/>
    <cellStyle name="Normal 6 5" xfId="51396" xr:uid="{00000000-0005-0000-0000-0000ABC70000}"/>
    <cellStyle name="Normal 6 5 2" xfId="51397" xr:uid="{00000000-0005-0000-0000-0000ACC70000}"/>
    <cellStyle name="Normal 6 5 2 2" xfId="51398" xr:uid="{00000000-0005-0000-0000-0000ADC70000}"/>
    <cellStyle name="Normal 6 5 2 2 2" xfId="51399" xr:uid="{00000000-0005-0000-0000-0000AEC70000}"/>
    <cellStyle name="Normal 6 5 2 2 3" xfId="51400" xr:uid="{00000000-0005-0000-0000-0000AFC70000}"/>
    <cellStyle name="Normal 6 5 2 3" xfId="51401" xr:uid="{00000000-0005-0000-0000-0000B0C70000}"/>
    <cellStyle name="Normal 6 5 2 4" xfId="51402" xr:uid="{00000000-0005-0000-0000-0000B1C70000}"/>
    <cellStyle name="Normal 6 5 3" xfId="51403" xr:uid="{00000000-0005-0000-0000-0000B2C70000}"/>
    <cellStyle name="Normal 6 5 3 2" xfId="51404" xr:uid="{00000000-0005-0000-0000-0000B3C70000}"/>
    <cellStyle name="Normal 6 5 3 3" xfId="51405" xr:uid="{00000000-0005-0000-0000-0000B4C70000}"/>
    <cellStyle name="Normal 6 5 4" xfId="51406" xr:uid="{00000000-0005-0000-0000-0000B5C70000}"/>
    <cellStyle name="Normal 6 5 5" xfId="51407" xr:uid="{00000000-0005-0000-0000-0000B6C70000}"/>
    <cellStyle name="Normal 6 6" xfId="51408" xr:uid="{00000000-0005-0000-0000-0000B7C70000}"/>
    <cellStyle name="Normal 6 6 2" xfId="51409" xr:uid="{00000000-0005-0000-0000-0000B8C70000}"/>
    <cellStyle name="Normal 6 6 2 2" xfId="51410" xr:uid="{00000000-0005-0000-0000-0000B9C70000}"/>
    <cellStyle name="Normal 6 6 2 3" xfId="51411" xr:uid="{00000000-0005-0000-0000-0000BAC70000}"/>
    <cellStyle name="Normal 6 6 3" xfId="51412" xr:uid="{00000000-0005-0000-0000-0000BBC70000}"/>
    <cellStyle name="Normal 6 6 4" xfId="51413" xr:uid="{00000000-0005-0000-0000-0000BCC70000}"/>
    <cellStyle name="Normal 6 7" xfId="51414" xr:uid="{00000000-0005-0000-0000-0000BDC70000}"/>
    <cellStyle name="Normal 6 7 2" xfId="51415" xr:uid="{00000000-0005-0000-0000-0000BEC70000}"/>
    <cellStyle name="Normal 6 7 3" xfId="51416" xr:uid="{00000000-0005-0000-0000-0000BFC70000}"/>
    <cellStyle name="Normal 6 8" xfId="51417" xr:uid="{00000000-0005-0000-0000-0000C0C70000}"/>
    <cellStyle name="Normal 6 9" xfId="51418" xr:uid="{00000000-0005-0000-0000-0000C1C70000}"/>
    <cellStyle name="Normal 7" xfId="325" xr:uid="{00000000-0005-0000-0000-0000C2C70000}"/>
    <cellStyle name="Normal 8" xfId="326" xr:uid="{00000000-0005-0000-0000-0000C3C70000}"/>
    <cellStyle name="Normal 9" xfId="327" xr:uid="{00000000-0005-0000-0000-0000C4C70000}"/>
    <cellStyle name="Normal_TokenGen" xfId="64206" xr:uid="{B06AC301-4191-4C7F-9EF7-A5D31F5461C2}"/>
    <cellStyle name="Note 2" xfId="328" xr:uid="{00000000-0005-0000-0000-0000C5C70000}"/>
    <cellStyle name="Note 2 10" xfId="51419" xr:uid="{00000000-0005-0000-0000-0000C6C70000}"/>
    <cellStyle name="Note 2 2" xfId="329" xr:uid="{00000000-0005-0000-0000-0000C7C70000}"/>
    <cellStyle name="Note 2 2 2" xfId="330" xr:uid="{00000000-0005-0000-0000-0000C8C70000}"/>
    <cellStyle name="Note 2 2 2 2" xfId="331" xr:uid="{00000000-0005-0000-0000-0000C9C70000}"/>
    <cellStyle name="Note 2 2 2 2 2" xfId="51420" xr:uid="{00000000-0005-0000-0000-0000CAC70000}"/>
    <cellStyle name="Note 2 2 2 2 2 2" xfId="51421" xr:uid="{00000000-0005-0000-0000-0000CBC70000}"/>
    <cellStyle name="Note 2 2 2 2 2 2 2" xfId="51422" xr:uid="{00000000-0005-0000-0000-0000CCC70000}"/>
    <cellStyle name="Note 2 2 2 2 2 2 2 2" xfId="51423" xr:uid="{00000000-0005-0000-0000-0000CDC70000}"/>
    <cellStyle name="Note 2 2 2 2 2 2 2 2 2" xfId="51424" xr:uid="{00000000-0005-0000-0000-0000CEC70000}"/>
    <cellStyle name="Note 2 2 2 2 2 2 2 2 3" xfId="51425" xr:uid="{00000000-0005-0000-0000-0000CFC70000}"/>
    <cellStyle name="Note 2 2 2 2 2 2 2 2 4" xfId="51426" xr:uid="{00000000-0005-0000-0000-0000D0C70000}"/>
    <cellStyle name="Note 2 2 2 2 2 2 2 2 5" xfId="51427" xr:uid="{00000000-0005-0000-0000-0000D1C70000}"/>
    <cellStyle name="Note 2 2 2 2 2 2 2 2 6" xfId="51428" xr:uid="{00000000-0005-0000-0000-0000D2C70000}"/>
    <cellStyle name="Note 2 2 2 2 2 2 2 3" xfId="51429" xr:uid="{00000000-0005-0000-0000-0000D3C70000}"/>
    <cellStyle name="Note 2 2 2 2 2 2 2 4" xfId="51430" xr:uid="{00000000-0005-0000-0000-0000D4C70000}"/>
    <cellStyle name="Note 2 2 2 2 2 2 3" xfId="51431" xr:uid="{00000000-0005-0000-0000-0000D5C70000}"/>
    <cellStyle name="Note 2 2 2 2 2 2 3 2" xfId="51432" xr:uid="{00000000-0005-0000-0000-0000D6C70000}"/>
    <cellStyle name="Note 2 2 2 2 2 2 3 3" xfId="51433" xr:uid="{00000000-0005-0000-0000-0000D7C70000}"/>
    <cellStyle name="Note 2 2 2 2 2 2 3 4" xfId="51434" xr:uid="{00000000-0005-0000-0000-0000D8C70000}"/>
    <cellStyle name="Note 2 2 2 2 2 2 3 5" xfId="51435" xr:uid="{00000000-0005-0000-0000-0000D9C70000}"/>
    <cellStyle name="Note 2 2 2 2 2 2 3 6" xfId="51436" xr:uid="{00000000-0005-0000-0000-0000DAC70000}"/>
    <cellStyle name="Note 2 2 2 2 2 2 4" xfId="51437" xr:uid="{00000000-0005-0000-0000-0000DBC70000}"/>
    <cellStyle name="Note 2 2 2 2 2 2 5" xfId="51438" xr:uid="{00000000-0005-0000-0000-0000DCC70000}"/>
    <cellStyle name="Note 2 2 2 2 2 3" xfId="51439" xr:uid="{00000000-0005-0000-0000-0000DDC70000}"/>
    <cellStyle name="Note 2 2 2 2 2 3 2" xfId="51440" xr:uid="{00000000-0005-0000-0000-0000DEC70000}"/>
    <cellStyle name="Note 2 2 2 2 2 3 2 2" xfId="51441" xr:uid="{00000000-0005-0000-0000-0000DFC70000}"/>
    <cellStyle name="Note 2 2 2 2 2 3 2 3" xfId="51442" xr:uid="{00000000-0005-0000-0000-0000E0C70000}"/>
    <cellStyle name="Note 2 2 2 2 2 3 2 4" xfId="51443" xr:uid="{00000000-0005-0000-0000-0000E1C70000}"/>
    <cellStyle name="Note 2 2 2 2 2 3 2 5" xfId="51444" xr:uid="{00000000-0005-0000-0000-0000E2C70000}"/>
    <cellStyle name="Note 2 2 2 2 2 3 2 6" xfId="51445" xr:uid="{00000000-0005-0000-0000-0000E3C70000}"/>
    <cellStyle name="Note 2 2 2 2 2 3 3" xfId="51446" xr:uid="{00000000-0005-0000-0000-0000E4C70000}"/>
    <cellStyle name="Note 2 2 2 2 2 3 4" xfId="51447" xr:uid="{00000000-0005-0000-0000-0000E5C70000}"/>
    <cellStyle name="Note 2 2 2 2 2 4" xfId="51448" xr:uid="{00000000-0005-0000-0000-0000E6C70000}"/>
    <cellStyle name="Note 2 2 2 2 2 4 2" xfId="51449" xr:uid="{00000000-0005-0000-0000-0000E7C70000}"/>
    <cellStyle name="Note 2 2 2 2 2 4 3" xfId="51450" xr:uid="{00000000-0005-0000-0000-0000E8C70000}"/>
    <cellStyle name="Note 2 2 2 2 2 4 4" xfId="51451" xr:uid="{00000000-0005-0000-0000-0000E9C70000}"/>
    <cellStyle name="Note 2 2 2 2 2 4 5" xfId="51452" xr:uid="{00000000-0005-0000-0000-0000EAC70000}"/>
    <cellStyle name="Note 2 2 2 2 2 4 6" xfId="51453" xr:uid="{00000000-0005-0000-0000-0000EBC70000}"/>
    <cellStyle name="Note 2 2 2 2 2 5" xfId="51454" xr:uid="{00000000-0005-0000-0000-0000ECC70000}"/>
    <cellStyle name="Note 2 2 2 2 2 6" xfId="51455" xr:uid="{00000000-0005-0000-0000-0000EDC70000}"/>
    <cellStyle name="Note 2 2 2 2 3" xfId="51456" xr:uid="{00000000-0005-0000-0000-0000EEC70000}"/>
    <cellStyle name="Note 2 2 2 2 3 2" xfId="51457" xr:uid="{00000000-0005-0000-0000-0000EFC70000}"/>
    <cellStyle name="Note 2 2 2 2 3 2 2" xfId="51458" xr:uid="{00000000-0005-0000-0000-0000F0C70000}"/>
    <cellStyle name="Note 2 2 2 2 3 2 3" xfId="51459" xr:uid="{00000000-0005-0000-0000-0000F1C70000}"/>
    <cellStyle name="Note 2 2 2 2 3 2 4" xfId="51460" xr:uid="{00000000-0005-0000-0000-0000F2C70000}"/>
    <cellStyle name="Note 2 2 2 2 3 2 5" xfId="51461" xr:uid="{00000000-0005-0000-0000-0000F3C70000}"/>
    <cellStyle name="Note 2 2 2 2 3 2 6" xfId="51462" xr:uid="{00000000-0005-0000-0000-0000F4C70000}"/>
    <cellStyle name="Note 2 2 2 2 3 3" xfId="51463" xr:uid="{00000000-0005-0000-0000-0000F5C70000}"/>
    <cellStyle name="Note 2 2 2 2 3 4" xfId="51464" xr:uid="{00000000-0005-0000-0000-0000F6C70000}"/>
    <cellStyle name="Note 2 2 2 2 4" xfId="51465" xr:uid="{00000000-0005-0000-0000-0000F7C70000}"/>
    <cellStyle name="Note 2 2 2 2 4 2" xfId="51466" xr:uid="{00000000-0005-0000-0000-0000F8C70000}"/>
    <cellStyle name="Note 2 2 2 2 4 3" xfId="51467" xr:uid="{00000000-0005-0000-0000-0000F9C70000}"/>
    <cellStyle name="Note 2 2 2 2 4 4" xfId="51468" xr:uid="{00000000-0005-0000-0000-0000FAC70000}"/>
    <cellStyle name="Note 2 2 2 2 4 5" xfId="51469" xr:uid="{00000000-0005-0000-0000-0000FBC70000}"/>
    <cellStyle name="Note 2 2 2 2 4 6" xfId="51470" xr:uid="{00000000-0005-0000-0000-0000FCC70000}"/>
    <cellStyle name="Note 2 2 2 2 5" xfId="51471" xr:uid="{00000000-0005-0000-0000-0000FDC70000}"/>
    <cellStyle name="Note 2 2 2 2 6" xfId="51472" xr:uid="{00000000-0005-0000-0000-0000FEC70000}"/>
    <cellStyle name="Note 2 2 2 3" xfId="332" xr:uid="{00000000-0005-0000-0000-0000FFC70000}"/>
    <cellStyle name="Note 2 2 2 3 2" xfId="51473" xr:uid="{00000000-0005-0000-0000-000000C80000}"/>
    <cellStyle name="Note 2 2 2 3 2 2" xfId="51474" xr:uid="{00000000-0005-0000-0000-000001C80000}"/>
    <cellStyle name="Note 2 2 2 3 2 2 2" xfId="51475" xr:uid="{00000000-0005-0000-0000-000002C80000}"/>
    <cellStyle name="Note 2 2 2 3 2 2 2 2" xfId="51476" xr:uid="{00000000-0005-0000-0000-000003C80000}"/>
    <cellStyle name="Note 2 2 2 3 2 2 2 3" xfId="51477" xr:uid="{00000000-0005-0000-0000-000004C80000}"/>
    <cellStyle name="Note 2 2 2 3 2 2 2 4" xfId="51478" xr:uid="{00000000-0005-0000-0000-000005C80000}"/>
    <cellStyle name="Note 2 2 2 3 2 2 2 5" xfId="51479" xr:uid="{00000000-0005-0000-0000-000006C80000}"/>
    <cellStyle name="Note 2 2 2 3 2 2 2 6" xfId="51480" xr:uid="{00000000-0005-0000-0000-000007C80000}"/>
    <cellStyle name="Note 2 2 2 3 2 2 3" xfId="51481" xr:uid="{00000000-0005-0000-0000-000008C80000}"/>
    <cellStyle name="Note 2 2 2 3 2 2 4" xfId="51482" xr:uid="{00000000-0005-0000-0000-000009C80000}"/>
    <cellStyle name="Note 2 2 2 3 2 3" xfId="51483" xr:uid="{00000000-0005-0000-0000-00000AC80000}"/>
    <cellStyle name="Note 2 2 2 3 2 3 2" xfId="51484" xr:uid="{00000000-0005-0000-0000-00000BC80000}"/>
    <cellStyle name="Note 2 2 2 3 2 3 3" xfId="51485" xr:uid="{00000000-0005-0000-0000-00000CC80000}"/>
    <cellStyle name="Note 2 2 2 3 2 3 4" xfId="51486" xr:uid="{00000000-0005-0000-0000-00000DC80000}"/>
    <cellStyle name="Note 2 2 2 3 2 3 5" xfId="51487" xr:uid="{00000000-0005-0000-0000-00000EC80000}"/>
    <cellStyle name="Note 2 2 2 3 2 3 6" xfId="51488" xr:uid="{00000000-0005-0000-0000-00000FC80000}"/>
    <cellStyle name="Note 2 2 2 3 2 4" xfId="51489" xr:uid="{00000000-0005-0000-0000-000010C80000}"/>
    <cellStyle name="Note 2 2 2 3 2 5" xfId="51490" xr:uid="{00000000-0005-0000-0000-000011C80000}"/>
    <cellStyle name="Note 2 2 2 3 3" xfId="51491" xr:uid="{00000000-0005-0000-0000-000012C80000}"/>
    <cellStyle name="Note 2 2 2 3 3 2" xfId="51492" xr:uid="{00000000-0005-0000-0000-000013C80000}"/>
    <cellStyle name="Note 2 2 2 3 3 2 2" xfId="51493" xr:uid="{00000000-0005-0000-0000-000014C80000}"/>
    <cellStyle name="Note 2 2 2 3 3 2 3" xfId="51494" xr:uid="{00000000-0005-0000-0000-000015C80000}"/>
    <cellStyle name="Note 2 2 2 3 3 2 4" xfId="51495" xr:uid="{00000000-0005-0000-0000-000016C80000}"/>
    <cellStyle name="Note 2 2 2 3 3 2 5" xfId="51496" xr:uid="{00000000-0005-0000-0000-000017C80000}"/>
    <cellStyle name="Note 2 2 2 3 3 2 6" xfId="51497" xr:uid="{00000000-0005-0000-0000-000018C80000}"/>
    <cellStyle name="Note 2 2 2 3 3 3" xfId="51498" xr:uid="{00000000-0005-0000-0000-000019C80000}"/>
    <cellStyle name="Note 2 2 2 3 3 4" xfId="51499" xr:uid="{00000000-0005-0000-0000-00001AC80000}"/>
    <cellStyle name="Note 2 2 2 3 4" xfId="51500" xr:uid="{00000000-0005-0000-0000-00001BC80000}"/>
    <cellStyle name="Note 2 2 2 3 4 2" xfId="51501" xr:uid="{00000000-0005-0000-0000-00001CC80000}"/>
    <cellStyle name="Note 2 2 2 3 4 3" xfId="51502" xr:uid="{00000000-0005-0000-0000-00001DC80000}"/>
    <cellStyle name="Note 2 2 2 3 4 4" xfId="51503" xr:uid="{00000000-0005-0000-0000-00001EC80000}"/>
    <cellStyle name="Note 2 2 2 3 4 5" xfId="51504" xr:uid="{00000000-0005-0000-0000-00001FC80000}"/>
    <cellStyle name="Note 2 2 2 3 4 6" xfId="51505" xr:uid="{00000000-0005-0000-0000-000020C80000}"/>
    <cellStyle name="Note 2 2 2 3 5" xfId="51506" xr:uid="{00000000-0005-0000-0000-000021C80000}"/>
    <cellStyle name="Note 2 2 2 3 6" xfId="51507" xr:uid="{00000000-0005-0000-0000-000022C80000}"/>
    <cellStyle name="Note 2 2 2 4" xfId="333" xr:uid="{00000000-0005-0000-0000-000023C80000}"/>
    <cellStyle name="Note 2 2 2 4 2" xfId="51508" xr:uid="{00000000-0005-0000-0000-000024C80000}"/>
    <cellStyle name="Note 2 2 2 4 2 2" xfId="51509" xr:uid="{00000000-0005-0000-0000-000025C80000}"/>
    <cellStyle name="Note 2 2 2 4 2 3" xfId="51510" xr:uid="{00000000-0005-0000-0000-000026C80000}"/>
    <cellStyle name="Note 2 2 2 4 2 4" xfId="51511" xr:uid="{00000000-0005-0000-0000-000027C80000}"/>
    <cellStyle name="Note 2 2 2 4 2 5" xfId="51512" xr:uid="{00000000-0005-0000-0000-000028C80000}"/>
    <cellStyle name="Note 2 2 2 4 2 6" xfId="51513" xr:uid="{00000000-0005-0000-0000-000029C80000}"/>
    <cellStyle name="Note 2 2 2 4 3" xfId="51514" xr:uid="{00000000-0005-0000-0000-00002AC80000}"/>
    <cellStyle name="Note 2 2 2 4 4" xfId="51515" xr:uid="{00000000-0005-0000-0000-00002BC80000}"/>
    <cellStyle name="Note 2 2 2 5" xfId="334" xr:uid="{00000000-0005-0000-0000-00002CC80000}"/>
    <cellStyle name="Note 2 2 2 5 2" xfId="51516" xr:uid="{00000000-0005-0000-0000-00002DC80000}"/>
    <cellStyle name="Note 2 2 2 5 3" xfId="51517" xr:uid="{00000000-0005-0000-0000-00002EC80000}"/>
    <cellStyle name="Note 2 2 2 5 4" xfId="51518" xr:uid="{00000000-0005-0000-0000-00002FC80000}"/>
    <cellStyle name="Note 2 2 2 5 5" xfId="51519" xr:uid="{00000000-0005-0000-0000-000030C80000}"/>
    <cellStyle name="Note 2 2 2 5 6" xfId="51520" xr:uid="{00000000-0005-0000-0000-000031C80000}"/>
    <cellStyle name="Note 2 2 2 6" xfId="335" xr:uid="{00000000-0005-0000-0000-000032C80000}"/>
    <cellStyle name="Note 2 2 2 7" xfId="51521" xr:uid="{00000000-0005-0000-0000-000033C80000}"/>
    <cellStyle name="Note 2 2 3" xfId="336" xr:uid="{00000000-0005-0000-0000-000034C80000}"/>
    <cellStyle name="Note 2 2 3 2" xfId="337" xr:uid="{00000000-0005-0000-0000-000035C80000}"/>
    <cellStyle name="Note 2 2 3 2 2" xfId="51522" xr:uid="{00000000-0005-0000-0000-000036C80000}"/>
    <cellStyle name="Note 2 2 3 2 2 2" xfId="51523" xr:uid="{00000000-0005-0000-0000-000037C80000}"/>
    <cellStyle name="Note 2 2 3 2 2 2 2" xfId="51524" xr:uid="{00000000-0005-0000-0000-000038C80000}"/>
    <cellStyle name="Note 2 2 3 2 2 2 2 2" xfId="51525" xr:uid="{00000000-0005-0000-0000-000039C80000}"/>
    <cellStyle name="Note 2 2 3 2 2 2 2 2 2" xfId="51526" xr:uid="{00000000-0005-0000-0000-00003AC80000}"/>
    <cellStyle name="Note 2 2 3 2 2 2 2 2 3" xfId="51527" xr:uid="{00000000-0005-0000-0000-00003BC80000}"/>
    <cellStyle name="Note 2 2 3 2 2 2 2 2 4" xfId="51528" xr:uid="{00000000-0005-0000-0000-00003CC80000}"/>
    <cellStyle name="Note 2 2 3 2 2 2 2 2 5" xfId="51529" xr:uid="{00000000-0005-0000-0000-00003DC80000}"/>
    <cellStyle name="Note 2 2 3 2 2 2 2 2 6" xfId="51530" xr:uid="{00000000-0005-0000-0000-00003EC80000}"/>
    <cellStyle name="Note 2 2 3 2 2 2 2 3" xfId="51531" xr:uid="{00000000-0005-0000-0000-00003FC80000}"/>
    <cellStyle name="Note 2 2 3 2 2 2 2 4" xfId="51532" xr:uid="{00000000-0005-0000-0000-000040C80000}"/>
    <cellStyle name="Note 2 2 3 2 2 2 3" xfId="51533" xr:uid="{00000000-0005-0000-0000-000041C80000}"/>
    <cellStyle name="Note 2 2 3 2 2 2 3 2" xfId="51534" xr:uid="{00000000-0005-0000-0000-000042C80000}"/>
    <cellStyle name="Note 2 2 3 2 2 2 3 3" xfId="51535" xr:uid="{00000000-0005-0000-0000-000043C80000}"/>
    <cellStyle name="Note 2 2 3 2 2 2 3 4" xfId="51536" xr:uid="{00000000-0005-0000-0000-000044C80000}"/>
    <cellStyle name="Note 2 2 3 2 2 2 3 5" xfId="51537" xr:uid="{00000000-0005-0000-0000-000045C80000}"/>
    <cellStyle name="Note 2 2 3 2 2 2 3 6" xfId="51538" xr:uid="{00000000-0005-0000-0000-000046C80000}"/>
    <cellStyle name="Note 2 2 3 2 2 2 4" xfId="51539" xr:uid="{00000000-0005-0000-0000-000047C80000}"/>
    <cellStyle name="Note 2 2 3 2 2 2 5" xfId="51540" xr:uid="{00000000-0005-0000-0000-000048C80000}"/>
    <cellStyle name="Note 2 2 3 2 2 3" xfId="51541" xr:uid="{00000000-0005-0000-0000-000049C80000}"/>
    <cellStyle name="Note 2 2 3 2 2 3 2" xfId="51542" xr:uid="{00000000-0005-0000-0000-00004AC80000}"/>
    <cellStyle name="Note 2 2 3 2 2 3 2 2" xfId="51543" xr:uid="{00000000-0005-0000-0000-00004BC80000}"/>
    <cellStyle name="Note 2 2 3 2 2 3 2 3" xfId="51544" xr:uid="{00000000-0005-0000-0000-00004CC80000}"/>
    <cellStyle name="Note 2 2 3 2 2 3 2 4" xfId="51545" xr:uid="{00000000-0005-0000-0000-00004DC80000}"/>
    <cellStyle name="Note 2 2 3 2 2 3 2 5" xfId="51546" xr:uid="{00000000-0005-0000-0000-00004EC80000}"/>
    <cellStyle name="Note 2 2 3 2 2 3 2 6" xfId="51547" xr:uid="{00000000-0005-0000-0000-00004FC80000}"/>
    <cellStyle name="Note 2 2 3 2 2 3 3" xfId="51548" xr:uid="{00000000-0005-0000-0000-000050C80000}"/>
    <cellStyle name="Note 2 2 3 2 2 3 4" xfId="51549" xr:uid="{00000000-0005-0000-0000-000051C80000}"/>
    <cellStyle name="Note 2 2 3 2 2 4" xfId="51550" xr:uid="{00000000-0005-0000-0000-000052C80000}"/>
    <cellStyle name="Note 2 2 3 2 2 4 2" xfId="51551" xr:uid="{00000000-0005-0000-0000-000053C80000}"/>
    <cellStyle name="Note 2 2 3 2 2 4 3" xfId="51552" xr:uid="{00000000-0005-0000-0000-000054C80000}"/>
    <cellStyle name="Note 2 2 3 2 2 4 4" xfId="51553" xr:uid="{00000000-0005-0000-0000-000055C80000}"/>
    <cellStyle name="Note 2 2 3 2 2 4 5" xfId="51554" xr:uid="{00000000-0005-0000-0000-000056C80000}"/>
    <cellStyle name="Note 2 2 3 2 2 4 6" xfId="51555" xr:uid="{00000000-0005-0000-0000-000057C80000}"/>
    <cellStyle name="Note 2 2 3 2 2 5" xfId="51556" xr:uid="{00000000-0005-0000-0000-000058C80000}"/>
    <cellStyle name="Note 2 2 3 2 2 6" xfId="51557" xr:uid="{00000000-0005-0000-0000-000059C80000}"/>
    <cellStyle name="Note 2 2 3 2 3" xfId="51558" xr:uid="{00000000-0005-0000-0000-00005AC80000}"/>
    <cellStyle name="Note 2 2 3 2 3 2" xfId="51559" xr:uid="{00000000-0005-0000-0000-00005BC80000}"/>
    <cellStyle name="Note 2 2 3 2 3 2 2" xfId="51560" xr:uid="{00000000-0005-0000-0000-00005CC80000}"/>
    <cellStyle name="Note 2 2 3 2 3 2 3" xfId="51561" xr:uid="{00000000-0005-0000-0000-00005DC80000}"/>
    <cellStyle name="Note 2 2 3 2 3 2 4" xfId="51562" xr:uid="{00000000-0005-0000-0000-00005EC80000}"/>
    <cellStyle name="Note 2 2 3 2 3 2 5" xfId="51563" xr:uid="{00000000-0005-0000-0000-00005FC80000}"/>
    <cellStyle name="Note 2 2 3 2 3 2 6" xfId="51564" xr:uid="{00000000-0005-0000-0000-000060C80000}"/>
    <cellStyle name="Note 2 2 3 2 3 3" xfId="51565" xr:uid="{00000000-0005-0000-0000-000061C80000}"/>
    <cellStyle name="Note 2 2 3 2 3 4" xfId="51566" xr:uid="{00000000-0005-0000-0000-000062C80000}"/>
    <cellStyle name="Note 2 2 3 2 4" xfId="51567" xr:uid="{00000000-0005-0000-0000-000063C80000}"/>
    <cellStyle name="Note 2 2 3 2 4 2" xfId="51568" xr:uid="{00000000-0005-0000-0000-000064C80000}"/>
    <cellStyle name="Note 2 2 3 2 4 3" xfId="51569" xr:uid="{00000000-0005-0000-0000-000065C80000}"/>
    <cellStyle name="Note 2 2 3 2 4 4" xfId="51570" xr:uid="{00000000-0005-0000-0000-000066C80000}"/>
    <cellStyle name="Note 2 2 3 2 4 5" xfId="51571" xr:uid="{00000000-0005-0000-0000-000067C80000}"/>
    <cellStyle name="Note 2 2 3 2 4 6" xfId="51572" xr:uid="{00000000-0005-0000-0000-000068C80000}"/>
    <cellStyle name="Note 2 2 3 2 5" xfId="51573" xr:uid="{00000000-0005-0000-0000-000069C80000}"/>
    <cellStyle name="Note 2 2 3 2 6" xfId="51574" xr:uid="{00000000-0005-0000-0000-00006AC80000}"/>
    <cellStyle name="Note 2 2 3 3" xfId="338" xr:uid="{00000000-0005-0000-0000-00006BC80000}"/>
    <cellStyle name="Note 2 2 3 3 2" xfId="51575" xr:uid="{00000000-0005-0000-0000-00006CC80000}"/>
    <cellStyle name="Note 2 2 3 3 2 2" xfId="51576" xr:uid="{00000000-0005-0000-0000-00006DC80000}"/>
    <cellStyle name="Note 2 2 3 3 2 2 2" xfId="51577" xr:uid="{00000000-0005-0000-0000-00006EC80000}"/>
    <cellStyle name="Note 2 2 3 3 2 2 2 2" xfId="51578" xr:uid="{00000000-0005-0000-0000-00006FC80000}"/>
    <cellStyle name="Note 2 2 3 3 2 2 2 3" xfId="51579" xr:uid="{00000000-0005-0000-0000-000070C80000}"/>
    <cellStyle name="Note 2 2 3 3 2 2 2 4" xfId="51580" xr:uid="{00000000-0005-0000-0000-000071C80000}"/>
    <cellStyle name="Note 2 2 3 3 2 2 2 5" xfId="51581" xr:uid="{00000000-0005-0000-0000-000072C80000}"/>
    <cellStyle name="Note 2 2 3 3 2 2 2 6" xfId="51582" xr:uid="{00000000-0005-0000-0000-000073C80000}"/>
    <cellStyle name="Note 2 2 3 3 2 2 3" xfId="51583" xr:uid="{00000000-0005-0000-0000-000074C80000}"/>
    <cellStyle name="Note 2 2 3 3 2 2 4" xfId="51584" xr:uid="{00000000-0005-0000-0000-000075C80000}"/>
    <cellStyle name="Note 2 2 3 3 2 3" xfId="51585" xr:uid="{00000000-0005-0000-0000-000076C80000}"/>
    <cellStyle name="Note 2 2 3 3 2 3 2" xfId="51586" xr:uid="{00000000-0005-0000-0000-000077C80000}"/>
    <cellStyle name="Note 2 2 3 3 2 3 3" xfId="51587" xr:uid="{00000000-0005-0000-0000-000078C80000}"/>
    <cellStyle name="Note 2 2 3 3 2 3 4" xfId="51588" xr:uid="{00000000-0005-0000-0000-000079C80000}"/>
    <cellStyle name="Note 2 2 3 3 2 3 5" xfId="51589" xr:uid="{00000000-0005-0000-0000-00007AC80000}"/>
    <cellStyle name="Note 2 2 3 3 2 3 6" xfId="51590" xr:uid="{00000000-0005-0000-0000-00007BC80000}"/>
    <cellStyle name="Note 2 2 3 3 2 4" xfId="51591" xr:uid="{00000000-0005-0000-0000-00007CC80000}"/>
    <cellStyle name="Note 2 2 3 3 2 5" xfId="51592" xr:uid="{00000000-0005-0000-0000-00007DC80000}"/>
    <cellStyle name="Note 2 2 3 3 3" xfId="51593" xr:uid="{00000000-0005-0000-0000-00007EC80000}"/>
    <cellStyle name="Note 2 2 3 3 3 2" xfId="51594" xr:uid="{00000000-0005-0000-0000-00007FC80000}"/>
    <cellStyle name="Note 2 2 3 3 3 2 2" xfId="51595" xr:uid="{00000000-0005-0000-0000-000080C80000}"/>
    <cellStyle name="Note 2 2 3 3 3 2 3" xfId="51596" xr:uid="{00000000-0005-0000-0000-000081C80000}"/>
    <cellStyle name="Note 2 2 3 3 3 2 4" xfId="51597" xr:uid="{00000000-0005-0000-0000-000082C80000}"/>
    <cellStyle name="Note 2 2 3 3 3 2 5" xfId="51598" xr:uid="{00000000-0005-0000-0000-000083C80000}"/>
    <cellStyle name="Note 2 2 3 3 3 2 6" xfId="51599" xr:uid="{00000000-0005-0000-0000-000084C80000}"/>
    <cellStyle name="Note 2 2 3 3 3 3" xfId="51600" xr:uid="{00000000-0005-0000-0000-000085C80000}"/>
    <cellStyle name="Note 2 2 3 3 3 4" xfId="51601" xr:uid="{00000000-0005-0000-0000-000086C80000}"/>
    <cellStyle name="Note 2 2 3 3 4" xfId="51602" xr:uid="{00000000-0005-0000-0000-000087C80000}"/>
    <cellStyle name="Note 2 2 3 3 4 2" xfId="51603" xr:uid="{00000000-0005-0000-0000-000088C80000}"/>
    <cellStyle name="Note 2 2 3 3 4 3" xfId="51604" xr:uid="{00000000-0005-0000-0000-000089C80000}"/>
    <cellStyle name="Note 2 2 3 3 4 4" xfId="51605" xr:uid="{00000000-0005-0000-0000-00008AC80000}"/>
    <cellStyle name="Note 2 2 3 3 4 5" xfId="51606" xr:uid="{00000000-0005-0000-0000-00008BC80000}"/>
    <cellStyle name="Note 2 2 3 3 4 6" xfId="51607" xr:uid="{00000000-0005-0000-0000-00008CC80000}"/>
    <cellStyle name="Note 2 2 3 3 5" xfId="51608" xr:uid="{00000000-0005-0000-0000-00008DC80000}"/>
    <cellStyle name="Note 2 2 3 3 6" xfId="51609" xr:uid="{00000000-0005-0000-0000-00008EC80000}"/>
    <cellStyle name="Note 2 2 3 4" xfId="339" xr:uid="{00000000-0005-0000-0000-00008FC80000}"/>
    <cellStyle name="Note 2 2 3 4 2" xfId="51610" xr:uid="{00000000-0005-0000-0000-000090C80000}"/>
    <cellStyle name="Note 2 2 3 4 2 2" xfId="51611" xr:uid="{00000000-0005-0000-0000-000091C80000}"/>
    <cellStyle name="Note 2 2 3 4 2 3" xfId="51612" xr:uid="{00000000-0005-0000-0000-000092C80000}"/>
    <cellStyle name="Note 2 2 3 4 2 4" xfId="51613" xr:uid="{00000000-0005-0000-0000-000093C80000}"/>
    <cellStyle name="Note 2 2 3 4 2 5" xfId="51614" xr:uid="{00000000-0005-0000-0000-000094C80000}"/>
    <cellStyle name="Note 2 2 3 4 2 6" xfId="51615" xr:uid="{00000000-0005-0000-0000-000095C80000}"/>
    <cellStyle name="Note 2 2 3 4 3" xfId="51616" xr:uid="{00000000-0005-0000-0000-000096C80000}"/>
    <cellStyle name="Note 2 2 3 4 4" xfId="51617" xr:uid="{00000000-0005-0000-0000-000097C80000}"/>
    <cellStyle name="Note 2 2 3 5" xfId="340" xr:uid="{00000000-0005-0000-0000-000098C80000}"/>
    <cellStyle name="Note 2 2 3 5 2" xfId="51618" xr:uid="{00000000-0005-0000-0000-000099C80000}"/>
    <cellStyle name="Note 2 2 3 5 3" xfId="51619" xr:uid="{00000000-0005-0000-0000-00009AC80000}"/>
    <cellStyle name="Note 2 2 3 5 4" xfId="51620" xr:uid="{00000000-0005-0000-0000-00009BC80000}"/>
    <cellStyle name="Note 2 2 3 5 5" xfId="51621" xr:uid="{00000000-0005-0000-0000-00009CC80000}"/>
    <cellStyle name="Note 2 2 3 5 6" xfId="51622" xr:uid="{00000000-0005-0000-0000-00009DC80000}"/>
    <cellStyle name="Note 2 2 3 6" xfId="341" xr:uid="{00000000-0005-0000-0000-00009EC80000}"/>
    <cellStyle name="Note 2 2 3 7" xfId="51623" xr:uid="{00000000-0005-0000-0000-00009FC80000}"/>
    <cellStyle name="Note 2 2 4" xfId="342" xr:uid="{00000000-0005-0000-0000-0000A0C80000}"/>
    <cellStyle name="Note 2 2 4 2" xfId="51624" xr:uid="{00000000-0005-0000-0000-0000A1C80000}"/>
    <cellStyle name="Note 2 2 4 2 2" xfId="51625" xr:uid="{00000000-0005-0000-0000-0000A2C80000}"/>
    <cellStyle name="Note 2 2 4 2 2 2" xfId="51626" xr:uid="{00000000-0005-0000-0000-0000A3C80000}"/>
    <cellStyle name="Note 2 2 4 2 2 2 2" xfId="51627" xr:uid="{00000000-0005-0000-0000-0000A4C80000}"/>
    <cellStyle name="Note 2 2 4 2 2 2 2 2" xfId="51628" xr:uid="{00000000-0005-0000-0000-0000A5C80000}"/>
    <cellStyle name="Note 2 2 4 2 2 2 2 3" xfId="51629" xr:uid="{00000000-0005-0000-0000-0000A6C80000}"/>
    <cellStyle name="Note 2 2 4 2 2 2 2 4" xfId="51630" xr:uid="{00000000-0005-0000-0000-0000A7C80000}"/>
    <cellStyle name="Note 2 2 4 2 2 2 2 5" xfId="51631" xr:uid="{00000000-0005-0000-0000-0000A8C80000}"/>
    <cellStyle name="Note 2 2 4 2 2 2 2 6" xfId="51632" xr:uid="{00000000-0005-0000-0000-0000A9C80000}"/>
    <cellStyle name="Note 2 2 4 2 2 2 3" xfId="51633" xr:uid="{00000000-0005-0000-0000-0000AAC80000}"/>
    <cellStyle name="Note 2 2 4 2 2 2 4" xfId="51634" xr:uid="{00000000-0005-0000-0000-0000ABC80000}"/>
    <cellStyle name="Note 2 2 4 2 2 3" xfId="51635" xr:uid="{00000000-0005-0000-0000-0000ACC80000}"/>
    <cellStyle name="Note 2 2 4 2 2 3 2" xfId="51636" xr:uid="{00000000-0005-0000-0000-0000ADC80000}"/>
    <cellStyle name="Note 2 2 4 2 2 3 3" xfId="51637" xr:uid="{00000000-0005-0000-0000-0000AEC80000}"/>
    <cellStyle name="Note 2 2 4 2 2 3 4" xfId="51638" xr:uid="{00000000-0005-0000-0000-0000AFC80000}"/>
    <cellStyle name="Note 2 2 4 2 2 3 5" xfId="51639" xr:uid="{00000000-0005-0000-0000-0000B0C80000}"/>
    <cellStyle name="Note 2 2 4 2 2 3 6" xfId="51640" xr:uid="{00000000-0005-0000-0000-0000B1C80000}"/>
    <cellStyle name="Note 2 2 4 2 2 4" xfId="51641" xr:uid="{00000000-0005-0000-0000-0000B2C80000}"/>
    <cellStyle name="Note 2 2 4 2 2 5" xfId="51642" xr:uid="{00000000-0005-0000-0000-0000B3C80000}"/>
    <cellStyle name="Note 2 2 4 2 3" xfId="51643" xr:uid="{00000000-0005-0000-0000-0000B4C80000}"/>
    <cellStyle name="Note 2 2 4 2 3 2" xfId="51644" xr:uid="{00000000-0005-0000-0000-0000B5C80000}"/>
    <cellStyle name="Note 2 2 4 2 3 2 2" xfId="51645" xr:uid="{00000000-0005-0000-0000-0000B6C80000}"/>
    <cellStyle name="Note 2 2 4 2 3 2 3" xfId="51646" xr:uid="{00000000-0005-0000-0000-0000B7C80000}"/>
    <cellStyle name="Note 2 2 4 2 3 2 4" xfId="51647" xr:uid="{00000000-0005-0000-0000-0000B8C80000}"/>
    <cellStyle name="Note 2 2 4 2 3 2 5" xfId="51648" xr:uid="{00000000-0005-0000-0000-0000B9C80000}"/>
    <cellStyle name="Note 2 2 4 2 3 2 6" xfId="51649" xr:uid="{00000000-0005-0000-0000-0000BAC80000}"/>
    <cellStyle name="Note 2 2 4 2 3 3" xfId="51650" xr:uid="{00000000-0005-0000-0000-0000BBC80000}"/>
    <cellStyle name="Note 2 2 4 2 3 4" xfId="51651" xr:uid="{00000000-0005-0000-0000-0000BCC80000}"/>
    <cellStyle name="Note 2 2 4 2 4" xfId="51652" xr:uid="{00000000-0005-0000-0000-0000BDC80000}"/>
    <cellStyle name="Note 2 2 4 2 4 2" xfId="51653" xr:uid="{00000000-0005-0000-0000-0000BEC80000}"/>
    <cellStyle name="Note 2 2 4 2 4 3" xfId="51654" xr:uid="{00000000-0005-0000-0000-0000BFC80000}"/>
    <cellStyle name="Note 2 2 4 2 4 4" xfId="51655" xr:uid="{00000000-0005-0000-0000-0000C0C80000}"/>
    <cellStyle name="Note 2 2 4 2 4 5" xfId="51656" xr:uid="{00000000-0005-0000-0000-0000C1C80000}"/>
    <cellStyle name="Note 2 2 4 2 4 6" xfId="51657" xr:uid="{00000000-0005-0000-0000-0000C2C80000}"/>
    <cellStyle name="Note 2 2 4 2 5" xfId="51658" xr:uid="{00000000-0005-0000-0000-0000C3C80000}"/>
    <cellStyle name="Note 2 2 4 2 6" xfId="51659" xr:uid="{00000000-0005-0000-0000-0000C4C80000}"/>
    <cellStyle name="Note 2 2 4 3" xfId="51660" xr:uid="{00000000-0005-0000-0000-0000C5C80000}"/>
    <cellStyle name="Note 2 2 4 3 2" xfId="51661" xr:uid="{00000000-0005-0000-0000-0000C6C80000}"/>
    <cellStyle name="Note 2 2 4 3 2 2" xfId="51662" xr:uid="{00000000-0005-0000-0000-0000C7C80000}"/>
    <cellStyle name="Note 2 2 4 3 2 3" xfId="51663" xr:uid="{00000000-0005-0000-0000-0000C8C80000}"/>
    <cellStyle name="Note 2 2 4 3 2 4" xfId="51664" xr:uid="{00000000-0005-0000-0000-0000C9C80000}"/>
    <cellStyle name="Note 2 2 4 3 2 5" xfId="51665" xr:uid="{00000000-0005-0000-0000-0000CAC80000}"/>
    <cellStyle name="Note 2 2 4 3 2 6" xfId="51666" xr:uid="{00000000-0005-0000-0000-0000CBC80000}"/>
    <cellStyle name="Note 2 2 4 3 3" xfId="51667" xr:uid="{00000000-0005-0000-0000-0000CCC80000}"/>
    <cellStyle name="Note 2 2 4 3 4" xfId="51668" xr:uid="{00000000-0005-0000-0000-0000CDC80000}"/>
    <cellStyle name="Note 2 2 4 4" xfId="51669" xr:uid="{00000000-0005-0000-0000-0000CEC80000}"/>
    <cellStyle name="Note 2 2 4 4 2" xfId="51670" xr:uid="{00000000-0005-0000-0000-0000CFC80000}"/>
    <cellStyle name="Note 2 2 4 4 3" xfId="51671" xr:uid="{00000000-0005-0000-0000-0000D0C80000}"/>
    <cellStyle name="Note 2 2 4 4 4" xfId="51672" xr:uid="{00000000-0005-0000-0000-0000D1C80000}"/>
    <cellStyle name="Note 2 2 4 4 5" xfId="51673" xr:uid="{00000000-0005-0000-0000-0000D2C80000}"/>
    <cellStyle name="Note 2 2 4 4 6" xfId="51674" xr:uid="{00000000-0005-0000-0000-0000D3C80000}"/>
    <cellStyle name="Note 2 2 4 5" xfId="51675" xr:uid="{00000000-0005-0000-0000-0000D4C80000}"/>
    <cellStyle name="Note 2 2 4 6" xfId="51676" xr:uid="{00000000-0005-0000-0000-0000D5C80000}"/>
    <cellStyle name="Note 2 2 5" xfId="343" xr:uid="{00000000-0005-0000-0000-0000D6C80000}"/>
    <cellStyle name="Note 2 2 5 2" xfId="51677" xr:uid="{00000000-0005-0000-0000-0000D7C80000}"/>
    <cellStyle name="Note 2 2 5 2 2" xfId="51678" xr:uid="{00000000-0005-0000-0000-0000D8C80000}"/>
    <cellStyle name="Note 2 2 5 2 2 2" xfId="51679" xr:uid="{00000000-0005-0000-0000-0000D9C80000}"/>
    <cellStyle name="Note 2 2 5 2 2 2 2" xfId="51680" xr:uid="{00000000-0005-0000-0000-0000DAC80000}"/>
    <cellStyle name="Note 2 2 5 2 2 2 3" xfId="51681" xr:uid="{00000000-0005-0000-0000-0000DBC80000}"/>
    <cellStyle name="Note 2 2 5 2 2 2 4" xfId="51682" xr:uid="{00000000-0005-0000-0000-0000DCC80000}"/>
    <cellStyle name="Note 2 2 5 2 2 2 5" xfId="51683" xr:uid="{00000000-0005-0000-0000-0000DDC80000}"/>
    <cellStyle name="Note 2 2 5 2 2 2 6" xfId="51684" xr:uid="{00000000-0005-0000-0000-0000DEC80000}"/>
    <cellStyle name="Note 2 2 5 2 2 3" xfId="51685" xr:uid="{00000000-0005-0000-0000-0000DFC80000}"/>
    <cellStyle name="Note 2 2 5 2 2 4" xfId="51686" xr:uid="{00000000-0005-0000-0000-0000E0C80000}"/>
    <cellStyle name="Note 2 2 5 2 3" xfId="51687" xr:uid="{00000000-0005-0000-0000-0000E1C80000}"/>
    <cellStyle name="Note 2 2 5 2 3 2" xfId="51688" xr:uid="{00000000-0005-0000-0000-0000E2C80000}"/>
    <cellStyle name="Note 2 2 5 2 3 3" xfId="51689" xr:uid="{00000000-0005-0000-0000-0000E3C80000}"/>
    <cellStyle name="Note 2 2 5 2 3 4" xfId="51690" xr:uid="{00000000-0005-0000-0000-0000E4C80000}"/>
    <cellStyle name="Note 2 2 5 2 3 5" xfId="51691" xr:uid="{00000000-0005-0000-0000-0000E5C80000}"/>
    <cellStyle name="Note 2 2 5 2 3 6" xfId="51692" xr:uid="{00000000-0005-0000-0000-0000E6C80000}"/>
    <cellStyle name="Note 2 2 5 2 4" xfId="51693" xr:uid="{00000000-0005-0000-0000-0000E7C80000}"/>
    <cellStyle name="Note 2 2 5 2 5" xfId="51694" xr:uid="{00000000-0005-0000-0000-0000E8C80000}"/>
    <cellStyle name="Note 2 2 5 3" xfId="51695" xr:uid="{00000000-0005-0000-0000-0000E9C80000}"/>
    <cellStyle name="Note 2 2 5 3 2" xfId="51696" xr:uid="{00000000-0005-0000-0000-0000EAC80000}"/>
    <cellStyle name="Note 2 2 5 3 2 2" xfId="51697" xr:uid="{00000000-0005-0000-0000-0000EBC80000}"/>
    <cellStyle name="Note 2 2 5 3 2 3" xfId="51698" xr:uid="{00000000-0005-0000-0000-0000ECC80000}"/>
    <cellStyle name="Note 2 2 5 3 2 4" xfId="51699" xr:uid="{00000000-0005-0000-0000-0000EDC80000}"/>
    <cellStyle name="Note 2 2 5 3 2 5" xfId="51700" xr:uid="{00000000-0005-0000-0000-0000EEC80000}"/>
    <cellStyle name="Note 2 2 5 3 2 6" xfId="51701" xr:uid="{00000000-0005-0000-0000-0000EFC80000}"/>
    <cellStyle name="Note 2 2 5 3 3" xfId="51702" xr:uid="{00000000-0005-0000-0000-0000F0C80000}"/>
    <cellStyle name="Note 2 2 5 3 4" xfId="51703" xr:uid="{00000000-0005-0000-0000-0000F1C80000}"/>
    <cellStyle name="Note 2 2 5 4" xfId="51704" xr:uid="{00000000-0005-0000-0000-0000F2C80000}"/>
    <cellStyle name="Note 2 2 5 4 2" xfId="51705" xr:uid="{00000000-0005-0000-0000-0000F3C80000}"/>
    <cellStyle name="Note 2 2 5 4 3" xfId="51706" xr:uid="{00000000-0005-0000-0000-0000F4C80000}"/>
    <cellStyle name="Note 2 2 5 4 4" xfId="51707" xr:uid="{00000000-0005-0000-0000-0000F5C80000}"/>
    <cellStyle name="Note 2 2 5 4 5" xfId="51708" xr:uid="{00000000-0005-0000-0000-0000F6C80000}"/>
    <cellStyle name="Note 2 2 5 4 6" xfId="51709" xr:uid="{00000000-0005-0000-0000-0000F7C80000}"/>
    <cellStyle name="Note 2 2 5 5" xfId="51710" xr:uid="{00000000-0005-0000-0000-0000F8C80000}"/>
    <cellStyle name="Note 2 2 5 6" xfId="51711" xr:uid="{00000000-0005-0000-0000-0000F9C80000}"/>
    <cellStyle name="Note 2 2 6" xfId="344" xr:uid="{00000000-0005-0000-0000-0000FAC80000}"/>
    <cellStyle name="Note 2 2 6 2" xfId="51712" xr:uid="{00000000-0005-0000-0000-0000FBC80000}"/>
    <cellStyle name="Note 2 2 6 2 2" xfId="51713" xr:uid="{00000000-0005-0000-0000-0000FCC80000}"/>
    <cellStyle name="Note 2 2 6 2 3" xfId="51714" xr:uid="{00000000-0005-0000-0000-0000FDC80000}"/>
    <cellStyle name="Note 2 2 6 2 4" xfId="51715" xr:uid="{00000000-0005-0000-0000-0000FEC80000}"/>
    <cellStyle name="Note 2 2 6 2 5" xfId="51716" xr:uid="{00000000-0005-0000-0000-0000FFC80000}"/>
    <cellStyle name="Note 2 2 6 2 6" xfId="51717" xr:uid="{00000000-0005-0000-0000-000000C90000}"/>
    <cellStyle name="Note 2 2 6 3" xfId="51718" xr:uid="{00000000-0005-0000-0000-000001C90000}"/>
    <cellStyle name="Note 2 2 6 4" xfId="51719" xr:uid="{00000000-0005-0000-0000-000002C90000}"/>
    <cellStyle name="Note 2 2 7" xfId="345" xr:uid="{00000000-0005-0000-0000-000003C90000}"/>
    <cellStyle name="Note 2 2 7 2" xfId="51720" xr:uid="{00000000-0005-0000-0000-000004C90000}"/>
    <cellStyle name="Note 2 2 7 3" xfId="51721" xr:uid="{00000000-0005-0000-0000-000005C90000}"/>
    <cellStyle name="Note 2 2 7 4" xfId="51722" xr:uid="{00000000-0005-0000-0000-000006C90000}"/>
    <cellStyle name="Note 2 2 7 5" xfId="51723" xr:uid="{00000000-0005-0000-0000-000007C90000}"/>
    <cellStyle name="Note 2 2 7 6" xfId="51724" xr:uid="{00000000-0005-0000-0000-000008C90000}"/>
    <cellStyle name="Note 2 2 8" xfId="346" xr:uid="{00000000-0005-0000-0000-000009C90000}"/>
    <cellStyle name="Note 2 2 9" xfId="51725" xr:uid="{00000000-0005-0000-0000-00000AC90000}"/>
    <cellStyle name="Note 2 3" xfId="347" xr:uid="{00000000-0005-0000-0000-00000BC90000}"/>
    <cellStyle name="Note 2 3 2" xfId="348" xr:uid="{00000000-0005-0000-0000-00000CC90000}"/>
    <cellStyle name="Note 2 3 2 2" xfId="51726" xr:uid="{00000000-0005-0000-0000-00000DC90000}"/>
    <cellStyle name="Note 2 3 2 2 2" xfId="51727" xr:uid="{00000000-0005-0000-0000-00000EC90000}"/>
    <cellStyle name="Note 2 3 2 2 2 2" xfId="51728" xr:uid="{00000000-0005-0000-0000-00000FC90000}"/>
    <cellStyle name="Note 2 3 2 2 2 2 2" xfId="51729" xr:uid="{00000000-0005-0000-0000-000010C90000}"/>
    <cellStyle name="Note 2 3 2 2 2 2 2 2" xfId="51730" xr:uid="{00000000-0005-0000-0000-000011C90000}"/>
    <cellStyle name="Note 2 3 2 2 2 2 2 3" xfId="51731" xr:uid="{00000000-0005-0000-0000-000012C90000}"/>
    <cellStyle name="Note 2 3 2 2 2 2 2 4" xfId="51732" xr:uid="{00000000-0005-0000-0000-000013C90000}"/>
    <cellStyle name="Note 2 3 2 2 2 2 2 5" xfId="51733" xr:uid="{00000000-0005-0000-0000-000014C90000}"/>
    <cellStyle name="Note 2 3 2 2 2 2 2 6" xfId="51734" xr:uid="{00000000-0005-0000-0000-000015C90000}"/>
    <cellStyle name="Note 2 3 2 2 2 2 3" xfId="51735" xr:uid="{00000000-0005-0000-0000-000016C90000}"/>
    <cellStyle name="Note 2 3 2 2 2 2 4" xfId="51736" xr:uid="{00000000-0005-0000-0000-000017C90000}"/>
    <cellStyle name="Note 2 3 2 2 2 3" xfId="51737" xr:uid="{00000000-0005-0000-0000-000018C90000}"/>
    <cellStyle name="Note 2 3 2 2 2 3 2" xfId="51738" xr:uid="{00000000-0005-0000-0000-000019C90000}"/>
    <cellStyle name="Note 2 3 2 2 2 3 3" xfId="51739" xr:uid="{00000000-0005-0000-0000-00001AC90000}"/>
    <cellStyle name="Note 2 3 2 2 2 3 4" xfId="51740" xr:uid="{00000000-0005-0000-0000-00001BC90000}"/>
    <cellStyle name="Note 2 3 2 2 2 3 5" xfId="51741" xr:uid="{00000000-0005-0000-0000-00001CC90000}"/>
    <cellStyle name="Note 2 3 2 2 2 3 6" xfId="51742" xr:uid="{00000000-0005-0000-0000-00001DC90000}"/>
    <cellStyle name="Note 2 3 2 2 2 4" xfId="51743" xr:uid="{00000000-0005-0000-0000-00001EC90000}"/>
    <cellStyle name="Note 2 3 2 2 2 5" xfId="51744" xr:uid="{00000000-0005-0000-0000-00001FC90000}"/>
    <cellStyle name="Note 2 3 2 2 3" xfId="51745" xr:uid="{00000000-0005-0000-0000-000020C90000}"/>
    <cellStyle name="Note 2 3 2 2 3 2" xfId="51746" xr:uid="{00000000-0005-0000-0000-000021C90000}"/>
    <cellStyle name="Note 2 3 2 2 3 2 2" xfId="51747" xr:uid="{00000000-0005-0000-0000-000022C90000}"/>
    <cellStyle name="Note 2 3 2 2 3 2 3" xfId="51748" xr:uid="{00000000-0005-0000-0000-000023C90000}"/>
    <cellStyle name="Note 2 3 2 2 3 2 4" xfId="51749" xr:uid="{00000000-0005-0000-0000-000024C90000}"/>
    <cellStyle name="Note 2 3 2 2 3 2 5" xfId="51750" xr:uid="{00000000-0005-0000-0000-000025C90000}"/>
    <cellStyle name="Note 2 3 2 2 3 2 6" xfId="51751" xr:uid="{00000000-0005-0000-0000-000026C90000}"/>
    <cellStyle name="Note 2 3 2 2 3 3" xfId="51752" xr:uid="{00000000-0005-0000-0000-000027C90000}"/>
    <cellStyle name="Note 2 3 2 2 3 4" xfId="51753" xr:uid="{00000000-0005-0000-0000-000028C90000}"/>
    <cellStyle name="Note 2 3 2 2 4" xfId="51754" xr:uid="{00000000-0005-0000-0000-000029C90000}"/>
    <cellStyle name="Note 2 3 2 2 4 2" xfId="51755" xr:uid="{00000000-0005-0000-0000-00002AC90000}"/>
    <cellStyle name="Note 2 3 2 2 4 3" xfId="51756" xr:uid="{00000000-0005-0000-0000-00002BC90000}"/>
    <cellStyle name="Note 2 3 2 2 4 4" xfId="51757" xr:uid="{00000000-0005-0000-0000-00002CC90000}"/>
    <cellStyle name="Note 2 3 2 2 4 5" xfId="51758" xr:uid="{00000000-0005-0000-0000-00002DC90000}"/>
    <cellStyle name="Note 2 3 2 2 4 6" xfId="51759" xr:uid="{00000000-0005-0000-0000-00002EC90000}"/>
    <cellStyle name="Note 2 3 2 2 5" xfId="51760" xr:uid="{00000000-0005-0000-0000-00002FC90000}"/>
    <cellStyle name="Note 2 3 2 2 6" xfId="51761" xr:uid="{00000000-0005-0000-0000-000030C90000}"/>
    <cellStyle name="Note 2 3 2 3" xfId="51762" xr:uid="{00000000-0005-0000-0000-000031C90000}"/>
    <cellStyle name="Note 2 3 2 3 2" xfId="51763" xr:uid="{00000000-0005-0000-0000-000032C90000}"/>
    <cellStyle name="Note 2 3 2 3 2 2" xfId="51764" xr:uid="{00000000-0005-0000-0000-000033C90000}"/>
    <cellStyle name="Note 2 3 2 3 2 3" xfId="51765" xr:uid="{00000000-0005-0000-0000-000034C90000}"/>
    <cellStyle name="Note 2 3 2 3 2 4" xfId="51766" xr:uid="{00000000-0005-0000-0000-000035C90000}"/>
    <cellStyle name="Note 2 3 2 3 2 5" xfId="51767" xr:uid="{00000000-0005-0000-0000-000036C90000}"/>
    <cellStyle name="Note 2 3 2 3 2 6" xfId="51768" xr:uid="{00000000-0005-0000-0000-000037C90000}"/>
    <cellStyle name="Note 2 3 2 3 3" xfId="51769" xr:uid="{00000000-0005-0000-0000-000038C90000}"/>
    <cellStyle name="Note 2 3 2 3 4" xfId="51770" xr:uid="{00000000-0005-0000-0000-000039C90000}"/>
    <cellStyle name="Note 2 3 2 4" xfId="51771" xr:uid="{00000000-0005-0000-0000-00003AC90000}"/>
    <cellStyle name="Note 2 3 2 4 2" xfId="51772" xr:uid="{00000000-0005-0000-0000-00003BC90000}"/>
    <cellStyle name="Note 2 3 2 4 3" xfId="51773" xr:uid="{00000000-0005-0000-0000-00003CC90000}"/>
    <cellStyle name="Note 2 3 2 4 4" xfId="51774" xr:uid="{00000000-0005-0000-0000-00003DC90000}"/>
    <cellStyle name="Note 2 3 2 4 5" xfId="51775" xr:uid="{00000000-0005-0000-0000-00003EC90000}"/>
    <cellStyle name="Note 2 3 2 4 6" xfId="51776" xr:uid="{00000000-0005-0000-0000-00003FC90000}"/>
    <cellStyle name="Note 2 3 2 5" xfId="51777" xr:uid="{00000000-0005-0000-0000-000040C90000}"/>
    <cellStyle name="Note 2 3 2 6" xfId="51778" xr:uid="{00000000-0005-0000-0000-000041C90000}"/>
    <cellStyle name="Note 2 3 3" xfId="349" xr:uid="{00000000-0005-0000-0000-000042C90000}"/>
    <cellStyle name="Note 2 3 3 2" xfId="51779" xr:uid="{00000000-0005-0000-0000-000043C90000}"/>
    <cellStyle name="Note 2 3 3 2 2" xfId="51780" xr:uid="{00000000-0005-0000-0000-000044C90000}"/>
    <cellStyle name="Note 2 3 3 2 2 2" xfId="51781" xr:uid="{00000000-0005-0000-0000-000045C90000}"/>
    <cellStyle name="Note 2 3 3 2 2 2 2" xfId="51782" xr:uid="{00000000-0005-0000-0000-000046C90000}"/>
    <cellStyle name="Note 2 3 3 2 2 2 3" xfId="51783" xr:uid="{00000000-0005-0000-0000-000047C90000}"/>
    <cellStyle name="Note 2 3 3 2 2 2 4" xfId="51784" xr:uid="{00000000-0005-0000-0000-000048C90000}"/>
    <cellStyle name="Note 2 3 3 2 2 2 5" xfId="51785" xr:uid="{00000000-0005-0000-0000-000049C90000}"/>
    <cellStyle name="Note 2 3 3 2 2 2 6" xfId="51786" xr:uid="{00000000-0005-0000-0000-00004AC90000}"/>
    <cellStyle name="Note 2 3 3 2 2 3" xfId="51787" xr:uid="{00000000-0005-0000-0000-00004BC90000}"/>
    <cellStyle name="Note 2 3 3 2 2 4" xfId="51788" xr:uid="{00000000-0005-0000-0000-00004CC90000}"/>
    <cellStyle name="Note 2 3 3 2 3" xfId="51789" xr:uid="{00000000-0005-0000-0000-00004DC90000}"/>
    <cellStyle name="Note 2 3 3 2 3 2" xfId="51790" xr:uid="{00000000-0005-0000-0000-00004EC90000}"/>
    <cellStyle name="Note 2 3 3 2 3 3" xfId="51791" xr:uid="{00000000-0005-0000-0000-00004FC90000}"/>
    <cellStyle name="Note 2 3 3 2 3 4" xfId="51792" xr:uid="{00000000-0005-0000-0000-000050C90000}"/>
    <cellStyle name="Note 2 3 3 2 3 5" xfId="51793" xr:uid="{00000000-0005-0000-0000-000051C90000}"/>
    <cellStyle name="Note 2 3 3 2 3 6" xfId="51794" xr:uid="{00000000-0005-0000-0000-000052C90000}"/>
    <cellStyle name="Note 2 3 3 2 4" xfId="51795" xr:uid="{00000000-0005-0000-0000-000053C90000}"/>
    <cellStyle name="Note 2 3 3 2 5" xfId="51796" xr:uid="{00000000-0005-0000-0000-000054C90000}"/>
    <cellStyle name="Note 2 3 3 3" xfId="51797" xr:uid="{00000000-0005-0000-0000-000055C90000}"/>
    <cellStyle name="Note 2 3 3 3 2" xfId="51798" xr:uid="{00000000-0005-0000-0000-000056C90000}"/>
    <cellStyle name="Note 2 3 3 3 2 2" xfId="51799" xr:uid="{00000000-0005-0000-0000-000057C90000}"/>
    <cellStyle name="Note 2 3 3 3 2 3" xfId="51800" xr:uid="{00000000-0005-0000-0000-000058C90000}"/>
    <cellStyle name="Note 2 3 3 3 2 4" xfId="51801" xr:uid="{00000000-0005-0000-0000-000059C90000}"/>
    <cellStyle name="Note 2 3 3 3 2 5" xfId="51802" xr:uid="{00000000-0005-0000-0000-00005AC90000}"/>
    <cellStyle name="Note 2 3 3 3 2 6" xfId="51803" xr:uid="{00000000-0005-0000-0000-00005BC90000}"/>
    <cellStyle name="Note 2 3 3 3 3" xfId="51804" xr:uid="{00000000-0005-0000-0000-00005CC90000}"/>
    <cellStyle name="Note 2 3 3 3 4" xfId="51805" xr:uid="{00000000-0005-0000-0000-00005DC90000}"/>
    <cellStyle name="Note 2 3 3 4" xfId="51806" xr:uid="{00000000-0005-0000-0000-00005EC90000}"/>
    <cellStyle name="Note 2 3 3 4 2" xfId="51807" xr:uid="{00000000-0005-0000-0000-00005FC90000}"/>
    <cellStyle name="Note 2 3 3 4 3" xfId="51808" xr:uid="{00000000-0005-0000-0000-000060C90000}"/>
    <cellStyle name="Note 2 3 3 4 4" xfId="51809" xr:uid="{00000000-0005-0000-0000-000061C90000}"/>
    <cellStyle name="Note 2 3 3 4 5" xfId="51810" xr:uid="{00000000-0005-0000-0000-000062C90000}"/>
    <cellStyle name="Note 2 3 3 4 6" xfId="51811" xr:uid="{00000000-0005-0000-0000-000063C90000}"/>
    <cellStyle name="Note 2 3 3 5" xfId="51812" xr:uid="{00000000-0005-0000-0000-000064C90000}"/>
    <cellStyle name="Note 2 3 3 6" xfId="51813" xr:uid="{00000000-0005-0000-0000-000065C90000}"/>
    <cellStyle name="Note 2 3 4" xfId="350" xr:uid="{00000000-0005-0000-0000-000066C90000}"/>
    <cellStyle name="Note 2 3 4 2" xfId="51814" xr:uid="{00000000-0005-0000-0000-000067C90000}"/>
    <cellStyle name="Note 2 3 4 2 2" xfId="51815" xr:uid="{00000000-0005-0000-0000-000068C90000}"/>
    <cellStyle name="Note 2 3 4 2 3" xfId="51816" xr:uid="{00000000-0005-0000-0000-000069C90000}"/>
    <cellStyle name="Note 2 3 4 2 4" xfId="51817" xr:uid="{00000000-0005-0000-0000-00006AC90000}"/>
    <cellStyle name="Note 2 3 4 2 5" xfId="51818" xr:uid="{00000000-0005-0000-0000-00006BC90000}"/>
    <cellStyle name="Note 2 3 4 2 6" xfId="51819" xr:uid="{00000000-0005-0000-0000-00006CC90000}"/>
    <cellStyle name="Note 2 3 4 3" xfId="51820" xr:uid="{00000000-0005-0000-0000-00006DC90000}"/>
    <cellStyle name="Note 2 3 4 4" xfId="51821" xr:uid="{00000000-0005-0000-0000-00006EC90000}"/>
    <cellStyle name="Note 2 3 5" xfId="351" xr:uid="{00000000-0005-0000-0000-00006FC90000}"/>
    <cellStyle name="Note 2 3 5 2" xfId="51822" xr:uid="{00000000-0005-0000-0000-000070C90000}"/>
    <cellStyle name="Note 2 3 5 3" xfId="51823" xr:uid="{00000000-0005-0000-0000-000071C90000}"/>
    <cellStyle name="Note 2 3 5 4" xfId="51824" xr:uid="{00000000-0005-0000-0000-000072C90000}"/>
    <cellStyle name="Note 2 3 5 5" xfId="51825" xr:uid="{00000000-0005-0000-0000-000073C90000}"/>
    <cellStyle name="Note 2 3 5 6" xfId="51826" xr:uid="{00000000-0005-0000-0000-000074C90000}"/>
    <cellStyle name="Note 2 3 6" xfId="352" xr:uid="{00000000-0005-0000-0000-000075C90000}"/>
    <cellStyle name="Note 2 3 7" xfId="51827" xr:uid="{00000000-0005-0000-0000-000076C90000}"/>
    <cellStyle name="Note 2 4" xfId="353" xr:uid="{00000000-0005-0000-0000-000077C90000}"/>
    <cellStyle name="Note 2 4 2" xfId="354" xr:uid="{00000000-0005-0000-0000-000078C90000}"/>
    <cellStyle name="Note 2 4 2 2" xfId="51828" xr:uid="{00000000-0005-0000-0000-000079C90000}"/>
    <cellStyle name="Note 2 4 2 2 2" xfId="51829" xr:uid="{00000000-0005-0000-0000-00007AC90000}"/>
    <cellStyle name="Note 2 4 2 2 2 2" xfId="51830" xr:uid="{00000000-0005-0000-0000-00007BC90000}"/>
    <cellStyle name="Note 2 4 2 2 2 2 2" xfId="51831" xr:uid="{00000000-0005-0000-0000-00007CC90000}"/>
    <cellStyle name="Note 2 4 2 2 2 2 2 2" xfId="51832" xr:uid="{00000000-0005-0000-0000-00007DC90000}"/>
    <cellStyle name="Note 2 4 2 2 2 2 2 3" xfId="51833" xr:uid="{00000000-0005-0000-0000-00007EC90000}"/>
    <cellStyle name="Note 2 4 2 2 2 2 2 4" xfId="51834" xr:uid="{00000000-0005-0000-0000-00007FC90000}"/>
    <cellStyle name="Note 2 4 2 2 2 2 2 5" xfId="51835" xr:uid="{00000000-0005-0000-0000-000080C90000}"/>
    <cellStyle name="Note 2 4 2 2 2 2 2 6" xfId="51836" xr:uid="{00000000-0005-0000-0000-000081C90000}"/>
    <cellStyle name="Note 2 4 2 2 2 2 3" xfId="51837" xr:uid="{00000000-0005-0000-0000-000082C90000}"/>
    <cellStyle name="Note 2 4 2 2 2 2 4" xfId="51838" xr:uid="{00000000-0005-0000-0000-000083C90000}"/>
    <cellStyle name="Note 2 4 2 2 2 3" xfId="51839" xr:uid="{00000000-0005-0000-0000-000084C90000}"/>
    <cellStyle name="Note 2 4 2 2 2 3 2" xfId="51840" xr:uid="{00000000-0005-0000-0000-000085C90000}"/>
    <cellStyle name="Note 2 4 2 2 2 3 3" xfId="51841" xr:uid="{00000000-0005-0000-0000-000086C90000}"/>
    <cellStyle name="Note 2 4 2 2 2 3 4" xfId="51842" xr:uid="{00000000-0005-0000-0000-000087C90000}"/>
    <cellStyle name="Note 2 4 2 2 2 3 5" xfId="51843" xr:uid="{00000000-0005-0000-0000-000088C90000}"/>
    <cellStyle name="Note 2 4 2 2 2 3 6" xfId="51844" xr:uid="{00000000-0005-0000-0000-000089C90000}"/>
    <cellStyle name="Note 2 4 2 2 2 4" xfId="51845" xr:uid="{00000000-0005-0000-0000-00008AC90000}"/>
    <cellStyle name="Note 2 4 2 2 2 5" xfId="51846" xr:uid="{00000000-0005-0000-0000-00008BC90000}"/>
    <cellStyle name="Note 2 4 2 2 3" xfId="51847" xr:uid="{00000000-0005-0000-0000-00008CC90000}"/>
    <cellStyle name="Note 2 4 2 2 3 2" xfId="51848" xr:uid="{00000000-0005-0000-0000-00008DC90000}"/>
    <cellStyle name="Note 2 4 2 2 3 2 2" xfId="51849" xr:uid="{00000000-0005-0000-0000-00008EC90000}"/>
    <cellStyle name="Note 2 4 2 2 3 2 3" xfId="51850" xr:uid="{00000000-0005-0000-0000-00008FC90000}"/>
    <cellStyle name="Note 2 4 2 2 3 2 4" xfId="51851" xr:uid="{00000000-0005-0000-0000-000090C90000}"/>
    <cellStyle name="Note 2 4 2 2 3 2 5" xfId="51852" xr:uid="{00000000-0005-0000-0000-000091C90000}"/>
    <cellStyle name="Note 2 4 2 2 3 2 6" xfId="51853" xr:uid="{00000000-0005-0000-0000-000092C90000}"/>
    <cellStyle name="Note 2 4 2 2 3 3" xfId="51854" xr:uid="{00000000-0005-0000-0000-000093C90000}"/>
    <cellStyle name="Note 2 4 2 2 3 4" xfId="51855" xr:uid="{00000000-0005-0000-0000-000094C90000}"/>
    <cellStyle name="Note 2 4 2 2 4" xfId="51856" xr:uid="{00000000-0005-0000-0000-000095C90000}"/>
    <cellStyle name="Note 2 4 2 2 4 2" xfId="51857" xr:uid="{00000000-0005-0000-0000-000096C90000}"/>
    <cellStyle name="Note 2 4 2 2 4 3" xfId="51858" xr:uid="{00000000-0005-0000-0000-000097C90000}"/>
    <cellStyle name="Note 2 4 2 2 4 4" xfId="51859" xr:uid="{00000000-0005-0000-0000-000098C90000}"/>
    <cellStyle name="Note 2 4 2 2 4 5" xfId="51860" xr:uid="{00000000-0005-0000-0000-000099C90000}"/>
    <cellStyle name="Note 2 4 2 2 4 6" xfId="51861" xr:uid="{00000000-0005-0000-0000-00009AC90000}"/>
    <cellStyle name="Note 2 4 2 2 5" xfId="51862" xr:uid="{00000000-0005-0000-0000-00009BC90000}"/>
    <cellStyle name="Note 2 4 2 2 6" xfId="51863" xr:uid="{00000000-0005-0000-0000-00009CC90000}"/>
    <cellStyle name="Note 2 4 2 3" xfId="51864" xr:uid="{00000000-0005-0000-0000-00009DC90000}"/>
    <cellStyle name="Note 2 4 2 3 2" xfId="51865" xr:uid="{00000000-0005-0000-0000-00009EC90000}"/>
    <cellStyle name="Note 2 4 2 3 2 2" xfId="51866" xr:uid="{00000000-0005-0000-0000-00009FC90000}"/>
    <cellStyle name="Note 2 4 2 3 2 3" xfId="51867" xr:uid="{00000000-0005-0000-0000-0000A0C90000}"/>
    <cellStyle name="Note 2 4 2 3 2 4" xfId="51868" xr:uid="{00000000-0005-0000-0000-0000A1C90000}"/>
    <cellStyle name="Note 2 4 2 3 2 5" xfId="51869" xr:uid="{00000000-0005-0000-0000-0000A2C90000}"/>
    <cellStyle name="Note 2 4 2 3 2 6" xfId="51870" xr:uid="{00000000-0005-0000-0000-0000A3C90000}"/>
    <cellStyle name="Note 2 4 2 3 3" xfId="51871" xr:uid="{00000000-0005-0000-0000-0000A4C90000}"/>
    <cellStyle name="Note 2 4 2 3 4" xfId="51872" xr:uid="{00000000-0005-0000-0000-0000A5C90000}"/>
    <cellStyle name="Note 2 4 2 4" xfId="51873" xr:uid="{00000000-0005-0000-0000-0000A6C90000}"/>
    <cellStyle name="Note 2 4 2 4 2" xfId="51874" xr:uid="{00000000-0005-0000-0000-0000A7C90000}"/>
    <cellStyle name="Note 2 4 2 4 3" xfId="51875" xr:uid="{00000000-0005-0000-0000-0000A8C90000}"/>
    <cellStyle name="Note 2 4 2 4 4" xfId="51876" xr:uid="{00000000-0005-0000-0000-0000A9C90000}"/>
    <cellStyle name="Note 2 4 2 4 5" xfId="51877" xr:uid="{00000000-0005-0000-0000-0000AAC90000}"/>
    <cellStyle name="Note 2 4 2 4 6" xfId="51878" xr:uid="{00000000-0005-0000-0000-0000ABC90000}"/>
    <cellStyle name="Note 2 4 2 5" xfId="51879" xr:uid="{00000000-0005-0000-0000-0000ACC90000}"/>
    <cellStyle name="Note 2 4 2 6" xfId="51880" xr:uid="{00000000-0005-0000-0000-0000ADC90000}"/>
    <cellStyle name="Note 2 4 3" xfId="355" xr:uid="{00000000-0005-0000-0000-0000AEC90000}"/>
    <cellStyle name="Note 2 4 3 2" xfId="51881" xr:uid="{00000000-0005-0000-0000-0000AFC90000}"/>
    <cellStyle name="Note 2 4 3 2 2" xfId="51882" xr:uid="{00000000-0005-0000-0000-0000B0C90000}"/>
    <cellStyle name="Note 2 4 3 2 2 2" xfId="51883" xr:uid="{00000000-0005-0000-0000-0000B1C90000}"/>
    <cellStyle name="Note 2 4 3 2 2 2 2" xfId="51884" xr:uid="{00000000-0005-0000-0000-0000B2C90000}"/>
    <cellStyle name="Note 2 4 3 2 2 2 3" xfId="51885" xr:uid="{00000000-0005-0000-0000-0000B3C90000}"/>
    <cellStyle name="Note 2 4 3 2 2 2 4" xfId="51886" xr:uid="{00000000-0005-0000-0000-0000B4C90000}"/>
    <cellStyle name="Note 2 4 3 2 2 2 5" xfId="51887" xr:uid="{00000000-0005-0000-0000-0000B5C90000}"/>
    <cellStyle name="Note 2 4 3 2 2 2 6" xfId="51888" xr:uid="{00000000-0005-0000-0000-0000B6C90000}"/>
    <cellStyle name="Note 2 4 3 2 2 3" xfId="51889" xr:uid="{00000000-0005-0000-0000-0000B7C90000}"/>
    <cellStyle name="Note 2 4 3 2 2 4" xfId="51890" xr:uid="{00000000-0005-0000-0000-0000B8C90000}"/>
    <cellStyle name="Note 2 4 3 2 3" xfId="51891" xr:uid="{00000000-0005-0000-0000-0000B9C90000}"/>
    <cellStyle name="Note 2 4 3 2 3 2" xfId="51892" xr:uid="{00000000-0005-0000-0000-0000BAC90000}"/>
    <cellStyle name="Note 2 4 3 2 3 3" xfId="51893" xr:uid="{00000000-0005-0000-0000-0000BBC90000}"/>
    <cellStyle name="Note 2 4 3 2 3 4" xfId="51894" xr:uid="{00000000-0005-0000-0000-0000BCC90000}"/>
    <cellStyle name="Note 2 4 3 2 3 5" xfId="51895" xr:uid="{00000000-0005-0000-0000-0000BDC90000}"/>
    <cellStyle name="Note 2 4 3 2 3 6" xfId="51896" xr:uid="{00000000-0005-0000-0000-0000BEC90000}"/>
    <cellStyle name="Note 2 4 3 2 4" xfId="51897" xr:uid="{00000000-0005-0000-0000-0000BFC90000}"/>
    <cellStyle name="Note 2 4 3 2 5" xfId="51898" xr:uid="{00000000-0005-0000-0000-0000C0C90000}"/>
    <cellStyle name="Note 2 4 3 3" xfId="51899" xr:uid="{00000000-0005-0000-0000-0000C1C90000}"/>
    <cellStyle name="Note 2 4 3 3 2" xfId="51900" xr:uid="{00000000-0005-0000-0000-0000C2C90000}"/>
    <cellStyle name="Note 2 4 3 3 2 2" xfId="51901" xr:uid="{00000000-0005-0000-0000-0000C3C90000}"/>
    <cellStyle name="Note 2 4 3 3 2 3" xfId="51902" xr:uid="{00000000-0005-0000-0000-0000C4C90000}"/>
    <cellStyle name="Note 2 4 3 3 2 4" xfId="51903" xr:uid="{00000000-0005-0000-0000-0000C5C90000}"/>
    <cellStyle name="Note 2 4 3 3 2 5" xfId="51904" xr:uid="{00000000-0005-0000-0000-0000C6C90000}"/>
    <cellStyle name="Note 2 4 3 3 2 6" xfId="51905" xr:uid="{00000000-0005-0000-0000-0000C7C90000}"/>
    <cellStyle name="Note 2 4 3 3 3" xfId="51906" xr:uid="{00000000-0005-0000-0000-0000C8C90000}"/>
    <cellStyle name="Note 2 4 3 3 4" xfId="51907" xr:uid="{00000000-0005-0000-0000-0000C9C90000}"/>
    <cellStyle name="Note 2 4 3 4" xfId="51908" xr:uid="{00000000-0005-0000-0000-0000CAC90000}"/>
    <cellStyle name="Note 2 4 3 4 2" xfId="51909" xr:uid="{00000000-0005-0000-0000-0000CBC90000}"/>
    <cellStyle name="Note 2 4 3 4 3" xfId="51910" xr:uid="{00000000-0005-0000-0000-0000CCC90000}"/>
    <cellStyle name="Note 2 4 3 4 4" xfId="51911" xr:uid="{00000000-0005-0000-0000-0000CDC90000}"/>
    <cellStyle name="Note 2 4 3 4 5" xfId="51912" xr:uid="{00000000-0005-0000-0000-0000CEC90000}"/>
    <cellStyle name="Note 2 4 3 4 6" xfId="51913" xr:uid="{00000000-0005-0000-0000-0000CFC90000}"/>
    <cellStyle name="Note 2 4 3 5" xfId="51914" xr:uid="{00000000-0005-0000-0000-0000D0C90000}"/>
    <cellStyle name="Note 2 4 3 6" xfId="51915" xr:uid="{00000000-0005-0000-0000-0000D1C90000}"/>
    <cellStyle name="Note 2 4 4" xfId="356" xr:uid="{00000000-0005-0000-0000-0000D2C90000}"/>
    <cellStyle name="Note 2 4 4 2" xfId="51916" xr:uid="{00000000-0005-0000-0000-0000D3C90000}"/>
    <cellStyle name="Note 2 4 4 2 2" xfId="51917" xr:uid="{00000000-0005-0000-0000-0000D4C90000}"/>
    <cellStyle name="Note 2 4 4 2 3" xfId="51918" xr:uid="{00000000-0005-0000-0000-0000D5C90000}"/>
    <cellStyle name="Note 2 4 4 2 4" xfId="51919" xr:uid="{00000000-0005-0000-0000-0000D6C90000}"/>
    <cellStyle name="Note 2 4 4 2 5" xfId="51920" xr:uid="{00000000-0005-0000-0000-0000D7C90000}"/>
    <cellStyle name="Note 2 4 4 2 6" xfId="51921" xr:uid="{00000000-0005-0000-0000-0000D8C90000}"/>
    <cellStyle name="Note 2 4 4 3" xfId="51922" xr:uid="{00000000-0005-0000-0000-0000D9C90000}"/>
    <cellStyle name="Note 2 4 4 4" xfId="51923" xr:uid="{00000000-0005-0000-0000-0000DAC90000}"/>
    <cellStyle name="Note 2 4 5" xfId="357" xr:uid="{00000000-0005-0000-0000-0000DBC90000}"/>
    <cellStyle name="Note 2 4 5 2" xfId="51924" xr:uid="{00000000-0005-0000-0000-0000DCC90000}"/>
    <cellStyle name="Note 2 4 5 3" xfId="51925" xr:uid="{00000000-0005-0000-0000-0000DDC90000}"/>
    <cellStyle name="Note 2 4 5 4" xfId="51926" xr:uid="{00000000-0005-0000-0000-0000DEC90000}"/>
    <cellStyle name="Note 2 4 5 5" xfId="51927" xr:uid="{00000000-0005-0000-0000-0000DFC90000}"/>
    <cellStyle name="Note 2 4 5 6" xfId="51928" xr:uid="{00000000-0005-0000-0000-0000E0C90000}"/>
    <cellStyle name="Note 2 4 6" xfId="358" xr:uid="{00000000-0005-0000-0000-0000E1C90000}"/>
    <cellStyle name="Note 2 4 7" xfId="51929" xr:uid="{00000000-0005-0000-0000-0000E2C90000}"/>
    <cellStyle name="Note 2 5" xfId="359" xr:uid="{00000000-0005-0000-0000-0000E3C90000}"/>
    <cellStyle name="Note 2 5 2" xfId="51930" xr:uid="{00000000-0005-0000-0000-0000E4C90000}"/>
    <cellStyle name="Note 2 5 2 2" xfId="51931" xr:uid="{00000000-0005-0000-0000-0000E5C90000}"/>
    <cellStyle name="Note 2 5 2 2 2" xfId="51932" xr:uid="{00000000-0005-0000-0000-0000E6C90000}"/>
    <cellStyle name="Note 2 5 2 2 2 2" xfId="51933" xr:uid="{00000000-0005-0000-0000-0000E7C90000}"/>
    <cellStyle name="Note 2 5 2 2 2 2 2" xfId="51934" xr:uid="{00000000-0005-0000-0000-0000E8C90000}"/>
    <cellStyle name="Note 2 5 2 2 2 2 3" xfId="51935" xr:uid="{00000000-0005-0000-0000-0000E9C90000}"/>
    <cellStyle name="Note 2 5 2 2 2 2 4" xfId="51936" xr:uid="{00000000-0005-0000-0000-0000EAC90000}"/>
    <cellStyle name="Note 2 5 2 2 2 2 5" xfId="51937" xr:uid="{00000000-0005-0000-0000-0000EBC90000}"/>
    <cellStyle name="Note 2 5 2 2 2 2 6" xfId="51938" xr:uid="{00000000-0005-0000-0000-0000ECC90000}"/>
    <cellStyle name="Note 2 5 2 2 2 3" xfId="51939" xr:uid="{00000000-0005-0000-0000-0000EDC90000}"/>
    <cellStyle name="Note 2 5 2 2 2 4" xfId="51940" xr:uid="{00000000-0005-0000-0000-0000EEC90000}"/>
    <cellStyle name="Note 2 5 2 2 3" xfId="51941" xr:uid="{00000000-0005-0000-0000-0000EFC90000}"/>
    <cellStyle name="Note 2 5 2 2 3 2" xfId="51942" xr:uid="{00000000-0005-0000-0000-0000F0C90000}"/>
    <cellStyle name="Note 2 5 2 2 3 3" xfId="51943" xr:uid="{00000000-0005-0000-0000-0000F1C90000}"/>
    <cellStyle name="Note 2 5 2 2 3 4" xfId="51944" xr:uid="{00000000-0005-0000-0000-0000F2C90000}"/>
    <cellStyle name="Note 2 5 2 2 3 5" xfId="51945" xr:uid="{00000000-0005-0000-0000-0000F3C90000}"/>
    <cellStyle name="Note 2 5 2 2 3 6" xfId="51946" xr:uid="{00000000-0005-0000-0000-0000F4C90000}"/>
    <cellStyle name="Note 2 5 2 2 4" xfId="51947" xr:uid="{00000000-0005-0000-0000-0000F5C90000}"/>
    <cellStyle name="Note 2 5 2 2 5" xfId="51948" xr:uid="{00000000-0005-0000-0000-0000F6C90000}"/>
    <cellStyle name="Note 2 5 2 3" xfId="51949" xr:uid="{00000000-0005-0000-0000-0000F7C90000}"/>
    <cellStyle name="Note 2 5 2 3 2" xfId="51950" xr:uid="{00000000-0005-0000-0000-0000F8C90000}"/>
    <cellStyle name="Note 2 5 2 3 2 2" xfId="51951" xr:uid="{00000000-0005-0000-0000-0000F9C90000}"/>
    <cellStyle name="Note 2 5 2 3 2 3" xfId="51952" xr:uid="{00000000-0005-0000-0000-0000FAC90000}"/>
    <cellStyle name="Note 2 5 2 3 2 4" xfId="51953" xr:uid="{00000000-0005-0000-0000-0000FBC90000}"/>
    <cellStyle name="Note 2 5 2 3 2 5" xfId="51954" xr:uid="{00000000-0005-0000-0000-0000FCC90000}"/>
    <cellStyle name="Note 2 5 2 3 2 6" xfId="51955" xr:uid="{00000000-0005-0000-0000-0000FDC90000}"/>
    <cellStyle name="Note 2 5 2 3 3" xfId="51956" xr:uid="{00000000-0005-0000-0000-0000FEC90000}"/>
    <cellStyle name="Note 2 5 2 3 4" xfId="51957" xr:uid="{00000000-0005-0000-0000-0000FFC90000}"/>
    <cellStyle name="Note 2 5 2 4" xfId="51958" xr:uid="{00000000-0005-0000-0000-000000CA0000}"/>
    <cellStyle name="Note 2 5 2 4 2" xfId="51959" xr:uid="{00000000-0005-0000-0000-000001CA0000}"/>
    <cellStyle name="Note 2 5 2 4 3" xfId="51960" xr:uid="{00000000-0005-0000-0000-000002CA0000}"/>
    <cellStyle name="Note 2 5 2 4 4" xfId="51961" xr:uid="{00000000-0005-0000-0000-000003CA0000}"/>
    <cellStyle name="Note 2 5 2 4 5" xfId="51962" xr:uid="{00000000-0005-0000-0000-000004CA0000}"/>
    <cellStyle name="Note 2 5 2 4 6" xfId="51963" xr:uid="{00000000-0005-0000-0000-000005CA0000}"/>
    <cellStyle name="Note 2 5 2 5" xfId="51964" xr:uid="{00000000-0005-0000-0000-000006CA0000}"/>
    <cellStyle name="Note 2 5 2 6" xfId="51965" xr:uid="{00000000-0005-0000-0000-000007CA0000}"/>
    <cellStyle name="Note 2 5 3" xfId="51966" xr:uid="{00000000-0005-0000-0000-000008CA0000}"/>
    <cellStyle name="Note 2 5 3 2" xfId="51967" xr:uid="{00000000-0005-0000-0000-000009CA0000}"/>
    <cellStyle name="Note 2 5 3 2 2" xfId="51968" xr:uid="{00000000-0005-0000-0000-00000ACA0000}"/>
    <cellStyle name="Note 2 5 3 2 3" xfId="51969" xr:uid="{00000000-0005-0000-0000-00000BCA0000}"/>
    <cellStyle name="Note 2 5 3 2 4" xfId="51970" xr:uid="{00000000-0005-0000-0000-00000CCA0000}"/>
    <cellStyle name="Note 2 5 3 2 5" xfId="51971" xr:uid="{00000000-0005-0000-0000-00000DCA0000}"/>
    <cellStyle name="Note 2 5 3 2 6" xfId="51972" xr:uid="{00000000-0005-0000-0000-00000ECA0000}"/>
    <cellStyle name="Note 2 5 3 3" xfId="51973" xr:uid="{00000000-0005-0000-0000-00000FCA0000}"/>
    <cellStyle name="Note 2 5 3 4" xfId="51974" xr:uid="{00000000-0005-0000-0000-000010CA0000}"/>
    <cellStyle name="Note 2 5 4" xfId="51975" xr:uid="{00000000-0005-0000-0000-000011CA0000}"/>
    <cellStyle name="Note 2 5 4 2" xfId="51976" xr:uid="{00000000-0005-0000-0000-000012CA0000}"/>
    <cellStyle name="Note 2 5 4 3" xfId="51977" xr:uid="{00000000-0005-0000-0000-000013CA0000}"/>
    <cellStyle name="Note 2 5 4 4" xfId="51978" xr:uid="{00000000-0005-0000-0000-000014CA0000}"/>
    <cellStyle name="Note 2 5 4 5" xfId="51979" xr:uid="{00000000-0005-0000-0000-000015CA0000}"/>
    <cellStyle name="Note 2 5 4 6" xfId="51980" xr:uid="{00000000-0005-0000-0000-000016CA0000}"/>
    <cellStyle name="Note 2 5 5" xfId="51981" xr:uid="{00000000-0005-0000-0000-000017CA0000}"/>
    <cellStyle name="Note 2 5 6" xfId="51982" xr:uid="{00000000-0005-0000-0000-000018CA0000}"/>
    <cellStyle name="Note 2 6" xfId="360" xr:uid="{00000000-0005-0000-0000-000019CA0000}"/>
    <cellStyle name="Note 2 6 2" xfId="51983" xr:uid="{00000000-0005-0000-0000-00001ACA0000}"/>
    <cellStyle name="Note 2 6 2 2" xfId="51984" xr:uid="{00000000-0005-0000-0000-00001BCA0000}"/>
    <cellStyle name="Note 2 6 2 2 2" xfId="51985" xr:uid="{00000000-0005-0000-0000-00001CCA0000}"/>
    <cellStyle name="Note 2 6 2 2 2 2" xfId="51986" xr:uid="{00000000-0005-0000-0000-00001DCA0000}"/>
    <cellStyle name="Note 2 6 2 2 2 3" xfId="51987" xr:uid="{00000000-0005-0000-0000-00001ECA0000}"/>
    <cellStyle name="Note 2 6 2 2 2 4" xfId="51988" xr:uid="{00000000-0005-0000-0000-00001FCA0000}"/>
    <cellStyle name="Note 2 6 2 2 2 5" xfId="51989" xr:uid="{00000000-0005-0000-0000-000020CA0000}"/>
    <cellStyle name="Note 2 6 2 2 2 6" xfId="51990" xr:uid="{00000000-0005-0000-0000-000021CA0000}"/>
    <cellStyle name="Note 2 6 2 2 3" xfId="51991" xr:uid="{00000000-0005-0000-0000-000022CA0000}"/>
    <cellStyle name="Note 2 6 2 2 4" xfId="51992" xr:uid="{00000000-0005-0000-0000-000023CA0000}"/>
    <cellStyle name="Note 2 6 2 3" xfId="51993" xr:uid="{00000000-0005-0000-0000-000024CA0000}"/>
    <cellStyle name="Note 2 6 2 3 2" xfId="51994" xr:uid="{00000000-0005-0000-0000-000025CA0000}"/>
    <cellStyle name="Note 2 6 2 3 3" xfId="51995" xr:uid="{00000000-0005-0000-0000-000026CA0000}"/>
    <cellStyle name="Note 2 6 2 3 4" xfId="51996" xr:uid="{00000000-0005-0000-0000-000027CA0000}"/>
    <cellStyle name="Note 2 6 2 3 5" xfId="51997" xr:uid="{00000000-0005-0000-0000-000028CA0000}"/>
    <cellStyle name="Note 2 6 2 3 6" xfId="51998" xr:uid="{00000000-0005-0000-0000-000029CA0000}"/>
    <cellStyle name="Note 2 6 2 4" xfId="51999" xr:uid="{00000000-0005-0000-0000-00002ACA0000}"/>
    <cellStyle name="Note 2 6 2 5" xfId="52000" xr:uid="{00000000-0005-0000-0000-00002BCA0000}"/>
    <cellStyle name="Note 2 6 3" xfId="52001" xr:uid="{00000000-0005-0000-0000-00002CCA0000}"/>
    <cellStyle name="Note 2 6 3 2" xfId="52002" xr:uid="{00000000-0005-0000-0000-00002DCA0000}"/>
    <cellStyle name="Note 2 6 3 2 2" xfId="52003" xr:uid="{00000000-0005-0000-0000-00002ECA0000}"/>
    <cellStyle name="Note 2 6 3 2 3" xfId="52004" xr:uid="{00000000-0005-0000-0000-00002FCA0000}"/>
    <cellStyle name="Note 2 6 3 2 4" xfId="52005" xr:uid="{00000000-0005-0000-0000-000030CA0000}"/>
    <cellStyle name="Note 2 6 3 2 5" xfId="52006" xr:uid="{00000000-0005-0000-0000-000031CA0000}"/>
    <cellStyle name="Note 2 6 3 2 6" xfId="52007" xr:uid="{00000000-0005-0000-0000-000032CA0000}"/>
    <cellStyle name="Note 2 6 3 3" xfId="52008" xr:uid="{00000000-0005-0000-0000-000033CA0000}"/>
    <cellStyle name="Note 2 6 3 4" xfId="52009" xr:uid="{00000000-0005-0000-0000-000034CA0000}"/>
    <cellStyle name="Note 2 6 4" xfId="52010" xr:uid="{00000000-0005-0000-0000-000035CA0000}"/>
    <cellStyle name="Note 2 6 4 2" xfId="52011" xr:uid="{00000000-0005-0000-0000-000036CA0000}"/>
    <cellStyle name="Note 2 6 4 3" xfId="52012" xr:uid="{00000000-0005-0000-0000-000037CA0000}"/>
    <cellStyle name="Note 2 6 4 4" xfId="52013" xr:uid="{00000000-0005-0000-0000-000038CA0000}"/>
    <cellStyle name="Note 2 6 4 5" xfId="52014" xr:uid="{00000000-0005-0000-0000-000039CA0000}"/>
    <cellStyle name="Note 2 6 4 6" xfId="52015" xr:uid="{00000000-0005-0000-0000-00003ACA0000}"/>
    <cellStyle name="Note 2 6 5" xfId="52016" xr:uid="{00000000-0005-0000-0000-00003BCA0000}"/>
    <cellStyle name="Note 2 6 6" xfId="52017" xr:uid="{00000000-0005-0000-0000-00003CCA0000}"/>
    <cellStyle name="Note 2 7" xfId="361" xr:uid="{00000000-0005-0000-0000-00003DCA0000}"/>
    <cellStyle name="Note 2 7 2" xfId="52018" xr:uid="{00000000-0005-0000-0000-00003ECA0000}"/>
    <cellStyle name="Note 2 7 2 2" xfId="52019" xr:uid="{00000000-0005-0000-0000-00003FCA0000}"/>
    <cellStyle name="Note 2 7 2 3" xfId="52020" xr:uid="{00000000-0005-0000-0000-000040CA0000}"/>
    <cellStyle name="Note 2 7 2 4" xfId="52021" xr:uid="{00000000-0005-0000-0000-000041CA0000}"/>
    <cellStyle name="Note 2 7 2 5" xfId="52022" xr:uid="{00000000-0005-0000-0000-000042CA0000}"/>
    <cellStyle name="Note 2 7 2 6" xfId="52023" xr:uid="{00000000-0005-0000-0000-000043CA0000}"/>
    <cellStyle name="Note 2 7 3" xfId="52024" xr:uid="{00000000-0005-0000-0000-000044CA0000}"/>
    <cellStyle name="Note 2 7 4" xfId="52025" xr:uid="{00000000-0005-0000-0000-000045CA0000}"/>
    <cellStyle name="Note 2 8" xfId="362" xr:uid="{00000000-0005-0000-0000-000046CA0000}"/>
    <cellStyle name="Note 2 8 2" xfId="52026" xr:uid="{00000000-0005-0000-0000-000047CA0000}"/>
    <cellStyle name="Note 2 8 3" xfId="52027" xr:uid="{00000000-0005-0000-0000-000048CA0000}"/>
    <cellStyle name="Note 2 8 4" xfId="52028" xr:uid="{00000000-0005-0000-0000-000049CA0000}"/>
    <cellStyle name="Note 2 8 5" xfId="52029" xr:uid="{00000000-0005-0000-0000-00004ACA0000}"/>
    <cellStyle name="Note 2 8 6" xfId="52030" xr:uid="{00000000-0005-0000-0000-00004BCA0000}"/>
    <cellStyle name="Note 2 9" xfId="363" xr:uid="{00000000-0005-0000-0000-00004CCA0000}"/>
    <cellStyle name="Note 3" xfId="364" xr:uid="{00000000-0005-0000-0000-00004DCA0000}"/>
    <cellStyle name="Note 3 2" xfId="365" xr:uid="{00000000-0005-0000-0000-00004ECA0000}"/>
    <cellStyle name="Note 3 2 2" xfId="52031" xr:uid="{00000000-0005-0000-0000-00004FCA0000}"/>
    <cellStyle name="Note 3 2 2 2" xfId="52032" xr:uid="{00000000-0005-0000-0000-000050CA0000}"/>
    <cellStyle name="Note 3 2 2 2 2" xfId="52033" xr:uid="{00000000-0005-0000-0000-000051CA0000}"/>
    <cellStyle name="Note 3 2 2 2 2 2" xfId="52034" xr:uid="{00000000-0005-0000-0000-000052CA0000}"/>
    <cellStyle name="Note 3 2 2 2 2 2 2" xfId="52035" xr:uid="{00000000-0005-0000-0000-000053CA0000}"/>
    <cellStyle name="Note 3 2 2 2 2 2 2 2" xfId="52036" xr:uid="{00000000-0005-0000-0000-000054CA0000}"/>
    <cellStyle name="Note 3 2 2 2 2 2 2 3" xfId="52037" xr:uid="{00000000-0005-0000-0000-000055CA0000}"/>
    <cellStyle name="Note 3 2 2 2 2 2 3" xfId="52038" xr:uid="{00000000-0005-0000-0000-000056CA0000}"/>
    <cellStyle name="Note 3 2 2 2 2 2 4" xfId="52039" xr:uid="{00000000-0005-0000-0000-000057CA0000}"/>
    <cellStyle name="Note 3 2 2 2 2 3" xfId="52040" xr:uid="{00000000-0005-0000-0000-000058CA0000}"/>
    <cellStyle name="Note 3 2 2 2 2 3 2" xfId="52041" xr:uid="{00000000-0005-0000-0000-000059CA0000}"/>
    <cellStyle name="Note 3 2 2 2 2 3 3" xfId="52042" xr:uid="{00000000-0005-0000-0000-00005ACA0000}"/>
    <cellStyle name="Note 3 2 2 2 2 4" xfId="52043" xr:uid="{00000000-0005-0000-0000-00005BCA0000}"/>
    <cellStyle name="Note 3 2 2 2 2 5" xfId="52044" xr:uid="{00000000-0005-0000-0000-00005CCA0000}"/>
    <cellStyle name="Note 3 2 2 2 3" xfId="52045" xr:uid="{00000000-0005-0000-0000-00005DCA0000}"/>
    <cellStyle name="Note 3 2 2 2 3 2" xfId="52046" xr:uid="{00000000-0005-0000-0000-00005ECA0000}"/>
    <cellStyle name="Note 3 2 2 2 3 2 2" xfId="52047" xr:uid="{00000000-0005-0000-0000-00005FCA0000}"/>
    <cellStyle name="Note 3 2 2 2 3 2 3" xfId="52048" xr:uid="{00000000-0005-0000-0000-000060CA0000}"/>
    <cellStyle name="Note 3 2 2 2 3 3" xfId="52049" xr:uid="{00000000-0005-0000-0000-000061CA0000}"/>
    <cellStyle name="Note 3 2 2 2 3 4" xfId="52050" xr:uid="{00000000-0005-0000-0000-000062CA0000}"/>
    <cellStyle name="Note 3 2 2 2 4" xfId="52051" xr:uid="{00000000-0005-0000-0000-000063CA0000}"/>
    <cellStyle name="Note 3 2 2 2 4 2" xfId="52052" xr:uid="{00000000-0005-0000-0000-000064CA0000}"/>
    <cellStyle name="Note 3 2 2 2 4 3" xfId="52053" xr:uid="{00000000-0005-0000-0000-000065CA0000}"/>
    <cellStyle name="Note 3 2 2 2 5" xfId="52054" xr:uid="{00000000-0005-0000-0000-000066CA0000}"/>
    <cellStyle name="Note 3 2 2 2 6" xfId="52055" xr:uid="{00000000-0005-0000-0000-000067CA0000}"/>
    <cellStyle name="Note 3 2 2 3" xfId="52056" xr:uid="{00000000-0005-0000-0000-000068CA0000}"/>
    <cellStyle name="Note 3 2 2 3 2" xfId="52057" xr:uid="{00000000-0005-0000-0000-000069CA0000}"/>
    <cellStyle name="Note 3 2 2 3 2 2" xfId="52058" xr:uid="{00000000-0005-0000-0000-00006ACA0000}"/>
    <cellStyle name="Note 3 2 2 3 2 2 2" xfId="52059" xr:uid="{00000000-0005-0000-0000-00006BCA0000}"/>
    <cellStyle name="Note 3 2 2 3 2 2 3" xfId="52060" xr:uid="{00000000-0005-0000-0000-00006CCA0000}"/>
    <cellStyle name="Note 3 2 2 3 2 3" xfId="52061" xr:uid="{00000000-0005-0000-0000-00006DCA0000}"/>
    <cellStyle name="Note 3 2 2 3 2 4" xfId="52062" xr:uid="{00000000-0005-0000-0000-00006ECA0000}"/>
    <cellStyle name="Note 3 2 2 3 3" xfId="52063" xr:uid="{00000000-0005-0000-0000-00006FCA0000}"/>
    <cellStyle name="Note 3 2 2 3 3 2" xfId="52064" xr:uid="{00000000-0005-0000-0000-000070CA0000}"/>
    <cellStyle name="Note 3 2 2 3 3 3" xfId="52065" xr:uid="{00000000-0005-0000-0000-000071CA0000}"/>
    <cellStyle name="Note 3 2 2 3 4" xfId="52066" xr:uid="{00000000-0005-0000-0000-000072CA0000}"/>
    <cellStyle name="Note 3 2 2 3 5" xfId="52067" xr:uid="{00000000-0005-0000-0000-000073CA0000}"/>
    <cellStyle name="Note 3 2 2 4" xfId="52068" xr:uid="{00000000-0005-0000-0000-000074CA0000}"/>
    <cellStyle name="Note 3 2 2 4 2" xfId="52069" xr:uid="{00000000-0005-0000-0000-000075CA0000}"/>
    <cellStyle name="Note 3 2 2 4 2 2" xfId="52070" xr:uid="{00000000-0005-0000-0000-000076CA0000}"/>
    <cellStyle name="Note 3 2 2 4 2 3" xfId="52071" xr:uid="{00000000-0005-0000-0000-000077CA0000}"/>
    <cellStyle name="Note 3 2 2 4 3" xfId="52072" xr:uid="{00000000-0005-0000-0000-000078CA0000}"/>
    <cellStyle name="Note 3 2 2 4 4" xfId="52073" xr:uid="{00000000-0005-0000-0000-000079CA0000}"/>
    <cellStyle name="Note 3 2 2 5" xfId="52074" xr:uid="{00000000-0005-0000-0000-00007ACA0000}"/>
    <cellStyle name="Note 3 2 2 5 2" xfId="52075" xr:uid="{00000000-0005-0000-0000-00007BCA0000}"/>
    <cellStyle name="Note 3 2 2 5 3" xfId="52076" xr:uid="{00000000-0005-0000-0000-00007CCA0000}"/>
    <cellStyle name="Note 3 2 2 6" xfId="52077" xr:uid="{00000000-0005-0000-0000-00007DCA0000}"/>
    <cellStyle name="Note 3 2 2 7" xfId="52078" xr:uid="{00000000-0005-0000-0000-00007ECA0000}"/>
    <cellStyle name="Note 3 2 3" xfId="52079" xr:uid="{00000000-0005-0000-0000-00007FCA0000}"/>
    <cellStyle name="Note 3 2 3 2" xfId="52080" xr:uid="{00000000-0005-0000-0000-000080CA0000}"/>
    <cellStyle name="Note 3 2 3 2 2" xfId="52081" xr:uid="{00000000-0005-0000-0000-000081CA0000}"/>
    <cellStyle name="Note 3 2 3 2 2 2" xfId="52082" xr:uid="{00000000-0005-0000-0000-000082CA0000}"/>
    <cellStyle name="Note 3 2 3 2 2 2 2" xfId="52083" xr:uid="{00000000-0005-0000-0000-000083CA0000}"/>
    <cellStyle name="Note 3 2 3 2 2 2 3" xfId="52084" xr:uid="{00000000-0005-0000-0000-000084CA0000}"/>
    <cellStyle name="Note 3 2 3 2 2 3" xfId="52085" xr:uid="{00000000-0005-0000-0000-000085CA0000}"/>
    <cellStyle name="Note 3 2 3 2 2 4" xfId="52086" xr:uid="{00000000-0005-0000-0000-000086CA0000}"/>
    <cellStyle name="Note 3 2 3 2 3" xfId="52087" xr:uid="{00000000-0005-0000-0000-000087CA0000}"/>
    <cellStyle name="Note 3 2 3 2 3 2" xfId="52088" xr:uid="{00000000-0005-0000-0000-000088CA0000}"/>
    <cellStyle name="Note 3 2 3 2 3 3" xfId="52089" xr:uid="{00000000-0005-0000-0000-000089CA0000}"/>
    <cellStyle name="Note 3 2 3 2 4" xfId="52090" xr:uid="{00000000-0005-0000-0000-00008ACA0000}"/>
    <cellStyle name="Note 3 2 3 2 5" xfId="52091" xr:uid="{00000000-0005-0000-0000-00008BCA0000}"/>
    <cellStyle name="Note 3 2 3 3" xfId="52092" xr:uid="{00000000-0005-0000-0000-00008CCA0000}"/>
    <cellStyle name="Note 3 2 3 3 2" xfId="52093" xr:uid="{00000000-0005-0000-0000-00008DCA0000}"/>
    <cellStyle name="Note 3 2 3 3 2 2" xfId="52094" xr:uid="{00000000-0005-0000-0000-00008ECA0000}"/>
    <cellStyle name="Note 3 2 3 3 2 3" xfId="52095" xr:uid="{00000000-0005-0000-0000-00008FCA0000}"/>
    <cellStyle name="Note 3 2 3 3 3" xfId="52096" xr:uid="{00000000-0005-0000-0000-000090CA0000}"/>
    <cellStyle name="Note 3 2 3 3 4" xfId="52097" xr:uid="{00000000-0005-0000-0000-000091CA0000}"/>
    <cellStyle name="Note 3 2 3 4" xfId="52098" xr:uid="{00000000-0005-0000-0000-000092CA0000}"/>
    <cellStyle name="Note 3 2 3 4 2" xfId="52099" xr:uid="{00000000-0005-0000-0000-000093CA0000}"/>
    <cellStyle name="Note 3 2 3 4 3" xfId="52100" xr:uid="{00000000-0005-0000-0000-000094CA0000}"/>
    <cellStyle name="Note 3 2 3 5" xfId="52101" xr:uid="{00000000-0005-0000-0000-000095CA0000}"/>
    <cellStyle name="Note 3 2 3 6" xfId="52102" xr:uid="{00000000-0005-0000-0000-000096CA0000}"/>
    <cellStyle name="Note 3 2 4" xfId="52103" xr:uid="{00000000-0005-0000-0000-000097CA0000}"/>
    <cellStyle name="Note 3 2 4 2" xfId="52104" xr:uid="{00000000-0005-0000-0000-000098CA0000}"/>
    <cellStyle name="Note 3 2 4 2 2" xfId="52105" xr:uid="{00000000-0005-0000-0000-000099CA0000}"/>
    <cellStyle name="Note 3 2 4 2 2 2" xfId="52106" xr:uid="{00000000-0005-0000-0000-00009ACA0000}"/>
    <cellStyle name="Note 3 2 4 2 2 3" xfId="52107" xr:uid="{00000000-0005-0000-0000-00009BCA0000}"/>
    <cellStyle name="Note 3 2 4 2 3" xfId="52108" xr:uid="{00000000-0005-0000-0000-00009CCA0000}"/>
    <cellStyle name="Note 3 2 4 2 4" xfId="52109" xr:uid="{00000000-0005-0000-0000-00009DCA0000}"/>
    <cellStyle name="Note 3 2 4 3" xfId="52110" xr:uid="{00000000-0005-0000-0000-00009ECA0000}"/>
    <cellStyle name="Note 3 2 4 3 2" xfId="52111" xr:uid="{00000000-0005-0000-0000-00009FCA0000}"/>
    <cellStyle name="Note 3 2 4 3 3" xfId="52112" xr:uid="{00000000-0005-0000-0000-0000A0CA0000}"/>
    <cellStyle name="Note 3 2 4 4" xfId="52113" xr:uid="{00000000-0005-0000-0000-0000A1CA0000}"/>
    <cellStyle name="Note 3 2 4 5" xfId="52114" xr:uid="{00000000-0005-0000-0000-0000A2CA0000}"/>
    <cellStyle name="Note 3 2 5" xfId="52115" xr:uid="{00000000-0005-0000-0000-0000A3CA0000}"/>
    <cellStyle name="Note 3 2 5 2" xfId="52116" xr:uid="{00000000-0005-0000-0000-0000A4CA0000}"/>
    <cellStyle name="Note 3 2 5 2 2" xfId="52117" xr:uid="{00000000-0005-0000-0000-0000A5CA0000}"/>
    <cellStyle name="Note 3 2 5 2 3" xfId="52118" xr:uid="{00000000-0005-0000-0000-0000A6CA0000}"/>
    <cellStyle name="Note 3 2 5 3" xfId="52119" xr:uid="{00000000-0005-0000-0000-0000A7CA0000}"/>
    <cellStyle name="Note 3 2 5 4" xfId="52120" xr:uid="{00000000-0005-0000-0000-0000A8CA0000}"/>
    <cellStyle name="Note 3 2 6" xfId="52121" xr:uid="{00000000-0005-0000-0000-0000A9CA0000}"/>
    <cellStyle name="Note 3 2 6 2" xfId="52122" xr:uid="{00000000-0005-0000-0000-0000AACA0000}"/>
    <cellStyle name="Note 3 2 6 3" xfId="52123" xr:uid="{00000000-0005-0000-0000-0000ABCA0000}"/>
    <cellStyle name="Note 3 2 7" xfId="52124" xr:uid="{00000000-0005-0000-0000-0000ACCA0000}"/>
    <cellStyle name="Note 3 2 8" xfId="52125" xr:uid="{00000000-0005-0000-0000-0000ADCA0000}"/>
    <cellStyle name="Note 3 3" xfId="366" xr:uid="{00000000-0005-0000-0000-0000AECA0000}"/>
    <cellStyle name="Note 3 3 2" xfId="52126" xr:uid="{00000000-0005-0000-0000-0000AFCA0000}"/>
    <cellStyle name="Note 3 3 2 2" xfId="52127" xr:uid="{00000000-0005-0000-0000-0000B0CA0000}"/>
    <cellStyle name="Note 3 3 2 2 2" xfId="52128" xr:uid="{00000000-0005-0000-0000-0000B1CA0000}"/>
    <cellStyle name="Note 3 3 2 2 2 2" xfId="52129" xr:uid="{00000000-0005-0000-0000-0000B2CA0000}"/>
    <cellStyle name="Note 3 3 2 2 2 2 2" xfId="52130" xr:uid="{00000000-0005-0000-0000-0000B3CA0000}"/>
    <cellStyle name="Note 3 3 2 2 2 2 3" xfId="52131" xr:uid="{00000000-0005-0000-0000-0000B4CA0000}"/>
    <cellStyle name="Note 3 3 2 2 2 3" xfId="52132" xr:uid="{00000000-0005-0000-0000-0000B5CA0000}"/>
    <cellStyle name="Note 3 3 2 2 2 4" xfId="52133" xr:uid="{00000000-0005-0000-0000-0000B6CA0000}"/>
    <cellStyle name="Note 3 3 2 2 3" xfId="52134" xr:uid="{00000000-0005-0000-0000-0000B7CA0000}"/>
    <cellStyle name="Note 3 3 2 2 3 2" xfId="52135" xr:uid="{00000000-0005-0000-0000-0000B8CA0000}"/>
    <cellStyle name="Note 3 3 2 2 3 3" xfId="52136" xr:uid="{00000000-0005-0000-0000-0000B9CA0000}"/>
    <cellStyle name="Note 3 3 2 2 4" xfId="52137" xr:uid="{00000000-0005-0000-0000-0000BACA0000}"/>
    <cellStyle name="Note 3 3 2 2 5" xfId="52138" xr:uid="{00000000-0005-0000-0000-0000BBCA0000}"/>
    <cellStyle name="Note 3 3 2 3" xfId="52139" xr:uid="{00000000-0005-0000-0000-0000BCCA0000}"/>
    <cellStyle name="Note 3 3 2 3 2" xfId="52140" xr:uid="{00000000-0005-0000-0000-0000BDCA0000}"/>
    <cellStyle name="Note 3 3 2 3 2 2" xfId="52141" xr:uid="{00000000-0005-0000-0000-0000BECA0000}"/>
    <cellStyle name="Note 3 3 2 3 2 3" xfId="52142" xr:uid="{00000000-0005-0000-0000-0000BFCA0000}"/>
    <cellStyle name="Note 3 3 2 3 3" xfId="52143" xr:uid="{00000000-0005-0000-0000-0000C0CA0000}"/>
    <cellStyle name="Note 3 3 2 3 4" xfId="52144" xr:uid="{00000000-0005-0000-0000-0000C1CA0000}"/>
    <cellStyle name="Note 3 3 2 4" xfId="52145" xr:uid="{00000000-0005-0000-0000-0000C2CA0000}"/>
    <cellStyle name="Note 3 3 2 4 2" xfId="52146" xr:uid="{00000000-0005-0000-0000-0000C3CA0000}"/>
    <cellStyle name="Note 3 3 2 4 3" xfId="52147" xr:uid="{00000000-0005-0000-0000-0000C4CA0000}"/>
    <cellStyle name="Note 3 3 2 5" xfId="52148" xr:uid="{00000000-0005-0000-0000-0000C5CA0000}"/>
    <cellStyle name="Note 3 3 2 6" xfId="52149" xr:uid="{00000000-0005-0000-0000-0000C6CA0000}"/>
    <cellStyle name="Note 3 3 3" xfId="52150" xr:uid="{00000000-0005-0000-0000-0000C7CA0000}"/>
    <cellStyle name="Note 3 3 3 2" xfId="52151" xr:uid="{00000000-0005-0000-0000-0000C8CA0000}"/>
    <cellStyle name="Note 3 3 3 2 2" xfId="52152" xr:uid="{00000000-0005-0000-0000-0000C9CA0000}"/>
    <cellStyle name="Note 3 3 3 2 2 2" xfId="52153" xr:uid="{00000000-0005-0000-0000-0000CACA0000}"/>
    <cellStyle name="Note 3 3 3 2 2 3" xfId="52154" xr:uid="{00000000-0005-0000-0000-0000CBCA0000}"/>
    <cellStyle name="Note 3 3 3 2 3" xfId="52155" xr:uid="{00000000-0005-0000-0000-0000CCCA0000}"/>
    <cellStyle name="Note 3 3 3 2 4" xfId="52156" xr:uid="{00000000-0005-0000-0000-0000CDCA0000}"/>
    <cellStyle name="Note 3 3 3 3" xfId="52157" xr:uid="{00000000-0005-0000-0000-0000CECA0000}"/>
    <cellStyle name="Note 3 3 3 3 2" xfId="52158" xr:uid="{00000000-0005-0000-0000-0000CFCA0000}"/>
    <cellStyle name="Note 3 3 3 3 3" xfId="52159" xr:uid="{00000000-0005-0000-0000-0000D0CA0000}"/>
    <cellStyle name="Note 3 3 3 4" xfId="52160" xr:uid="{00000000-0005-0000-0000-0000D1CA0000}"/>
    <cellStyle name="Note 3 3 3 5" xfId="52161" xr:uid="{00000000-0005-0000-0000-0000D2CA0000}"/>
    <cellStyle name="Note 3 3 4" xfId="52162" xr:uid="{00000000-0005-0000-0000-0000D3CA0000}"/>
    <cellStyle name="Note 3 3 4 2" xfId="52163" xr:uid="{00000000-0005-0000-0000-0000D4CA0000}"/>
    <cellStyle name="Note 3 3 4 2 2" xfId="52164" xr:uid="{00000000-0005-0000-0000-0000D5CA0000}"/>
    <cellStyle name="Note 3 3 4 2 3" xfId="52165" xr:uid="{00000000-0005-0000-0000-0000D6CA0000}"/>
    <cellStyle name="Note 3 3 4 3" xfId="52166" xr:uid="{00000000-0005-0000-0000-0000D7CA0000}"/>
    <cellStyle name="Note 3 3 4 4" xfId="52167" xr:uid="{00000000-0005-0000-0000-0000D8CA0000}"/>
    <cellStyle name="Note 3 3 5" xfId="52168" xr:uid="{00000000-0005-0000-0000-0000D9CA0000}"/>
    <cellStyle name="Note 3 3 5 2" xfId="52169" xr:uid="{00000000-0005-0000-0000-0000DACA0000}"/>
    <cellStyle name="Note 3 3 5 3" xfId="52170" xr:uid="{00000000-0005-0000-0000-0000DBCA0000}"/>
    <cellStyle name="Note 3 3 6" xfId="52171" xr:uid="{00000000-0005-0000-0000-0000DCCA0000}"/>
    <cellStyle name="Note 3 3 7" xfId="52172" xr:uid="{00000000-0005-0000-0000-0000DDCA0000}"/>
    <cellStyle name="Note 3 4" xfId="52173" xr:uid="{00000000-0005-0000-0000-0000DECA0000}"/>
    <cellStyle name="Note 3 4 2" xfId="52174" xr:uid="{00000000-0005-0000-0000-0000DFCA0000}"/>
    <cellStyle name="Note 3 4 2 2" xfId="52175" xr:uid="{00000000-0005-0000-0000-0000E0CA0000}"/>
    <cellStyle name="Note 3 4 2 2 2" xfId="52176" xr:uid="{00000000-0005-0000-0000-0000E1CA0000}"/>
    <cellStyle name="Note 3 4 2 2 2 2" xfId="52177" xr:uid="{00000000-0005-0000-0000-0000E2CA0000}"/>
    <cellStyle name="Note 3 4 2 2 2 3" xfId="52178" xr:uid="{00000000-0005-0000-0000-0000E3CA0000}"/>
    <cellStyle name="Note 3 4 2 2 3" xfId="52179" xr:uid="{00000000-0005-0000-0000-0000E4CA0000}"/>
    <cellStyle name="Note 3 4 2 2 4" xfId="52180" xr:uid="{00000000-0005-0000-0000-0000E5CA0000}"/>
    <cellStyle name="Note 3 4 2 3" xfId="52181" xr:uid="{00000000-0005-0000-0000-0000E6CA0000}"/>
    <cellStyle name="Note 3 4 2 3 2" xfId="52182" xr:uid="{00000000-0005-0000-0000-0000E7CA0000}"/>
    <cellStyle name="Note 3 4 2 3 3" xfId="52183" xr:uid="{00000000-0005-0000-0000-0000E8CA0000}"/>
    <cellStyle name="Note 3 4 2 4" xfId="52184" xr:uid="{00000000-0005-0000-0000-0000E9CA0000}"/>
    <cellStyle name="Note 3 4 2 5" xfId="52185" xr:uid="{00000000-0005-0000-0000-0000EACA0000}"/>
    <cellStyle name="Note 3 4 3" xfId="52186" xr:uid="{00000000-0005-0000-0000-0000EBCA0000}"/>
    <cellStyle name="Note 3 4 3 2" xfId="52187" xr:uid="{00000000-0005-0000-0000-0000ECCA0000}"/>
    <cellStyle name="Note 3 4 3 2 2" xfId="52188" xr:uid="{00000000-0005-0000-0000-0000EDCA0000}"/>
    <cellStyle name="Note 3 4 3 2 3" xfId="52189" xr:uid="{00000000-0005-0000-0000-0000EECA0000}"/>
    <cellStyle name="Note 3 4 3 3" xfId="52190" xr:uid="{00000000-0005-0000-0000-0000EFCA0000}"/>
    <cellStyle name="Note 3 4 3 4" xfId="52191" xr:uid="{00000000-0005-0000-0000-0000F0CA0000}"/>
    <cellStyle name="Note 3 4 4" xfId="52192" xr:uid="{00000000-0005-0000-0000-0000F1CA0000}"/>
    <cellStyle name="Note 3 4 4 2" xfId="52193" xr:uid="{00000000-0005-0000-0000-0000F2CA0000}"/>
    <cellStyle name="Note 3 4 4 3" xfId="52194" xr:uid="{00000000-0005-0000-0000-0000F3CA0000}"/>
    <cellStyle name="Note 3 4 5" xfId="52195" xr:uid="{00000000-0005-0000-0000-0000F4CA0000}"/>
    <cellStyle name="Note 3 4 6" xfId="52196" xr:uid="{00000000-0005-0000-0000-0000F5CA0000}"/>
    <cellStyle name="Note 3 5" xfId="52197" xr:uid="{00000000-0005-0000-0000-0000F6CA0000}"/>
    <cellStyle name="Note 3 5 2" xfId="52198" xr:uid="{00000000-0005-0000-0000-0000F7CA0000}"/>
    <cellStyle name="Note 3 5 2 2" xfId="52199" xr:uid="{00000000-0005-0000-0000-0000F8CA0000}"/>
    <cellStyle name="Note 3 5 2 2 2" xfId="52200" xr:uid="{00000000-0005-0000-0000-0000F9CA0000}"/>
    <cellStyle name="Note 3 5 2 2 3" xfId="52201" xr:uid="{00000000-0005-0000-0000-0000FACA0000}"/>
    <cellStyle name="Note 3 5 2 3" xfId="52202" xr:uid="{00000000-0005-0000-0000-0000FBCA0000}"/>
    <cellStyle name="Note 3 5 2 4" xfId="52203" xr:uid="{00000000-0005-0000-0000-0000FCCA0000}"/>
    <cellStyle name="Note 3 5 3" xfId="52204" xr:uid="{00000000-0005-0000-0000-0000FDCA0000}"/>
    <cellStyle name="Note 3 5 3 2" xfId="52205" xr:uid="{00000000-0005-0000-0000-0000FECA0000}"/>
    <cellStyle name="Note 3 5 3 3" xfId="52206" xr:uid="{00000000-0005-0000-0000-0000FFCA0000}"/>
    <cellStyle name="Note 3 5 4" xfId="52207" xr:uid="{00000000-0005-0000-0000-000000CB0000}"/>
    <cellStyle name="Note 3 5 5" xfId="52208" xr:uid="{00000000-0005-0000-0000-000001CB0000}"/>
    <cellStyle name="Note 3 6" xfId="52209" xr:uid="{00000000-0005-0000-0000-000002CB0000}"/>
    <cellStyle name="Note 3 6 2" xfId="52210" xr:uid="{00000000-0005-0000-0000-000003CB0000}"/>
    <cellStyle name="Note 3 6 2 2" xfId="52211" xr:uid="{00000000-0005-0000-0000-000004CB0000}"/>
    <cellStyle name="Note 3 6 2 3" xfId="52212" xr:uid="{00000000-0005-0000-0000-000005CB0000}"/>
    <cellStyle name="Note 3 6 3" xfId="52213" xr:uid="{00000000-0005-0000-0000-000006CB0000}"/>
    <cellStyle name="Note 3 6 4" xfId="52214" xr:uid="{00000000-0005-0000-0000-000007CB0000}"/>
    <cellStyle name="Note 3 7" xfId="52215" xr:uid="{00000000-0005-0000-0000-000008CB0000}"/>
    <cellStyle name="Note 3 7 2" xfId="52216" xr:uid="{00000000-0005-0000-0000-000009CB0000}"/>
    <cellStyle name="Note 3 7 3" xfId="52217" xr:uid="{00000000-0005-0000-0000-00000ACB0000}"/>
    <cellStyle name="Note 3 8" xfId="52218" xr:uid="{00000000-0005-0000-0000-00000BCB0000}"/>
    <cellStyle name="Note 3 9" xfId="52219" xr:uid="{00000000-0005-0000-0000-00000CCB0000}"/>
    <cellStyle name="Output 2" xfId="367" xr:uid="{00000000-0005-0000-0000-00000DCB0000}"/>
    <cellStyle name="Output 2 10" xfId="52220" xr:uid="{00000000-0005-0000-0000-00000ECB0000}"/>
    <cellStyle name="Output 2 2" xfId="368" xr:uid="{00000000-0005-0000-0000-00000FCB0000}"/>
    <cellStyle name="Output 2 2 2" xfId="369" xr:uid="{00000000-0005-0000-0000-000010CB0000}"/>
    <cellStyle name="Output 2 2 2 2" xfId="370" xr:uid="{00000000-0005-0000-0000-000011CB0000}"/>
    <cellStyle name="Output 2 2 2 2 2" xfId="52221" xr:uid="{00000000-0005-0000-0000-000012CB0000}"/>
    <cellStyle name="Output 2 2 2 2 2 2" xfId="52222" xr:uid="{00000000-0005-0000-0000-000013CB0000}"/>
    <cellStyle name="Output 2 2 2 2 2 2 2" xfId="52223" xr:uid="{00000000-0005-0000-0000-000014CB0000}"/>
    <cellStyle name="Output 2 2 2 2 2 2 2 2" xfId="52224" xr:uid="{00000000-0005-0000-0000-000015CB0000}"/>
    <cellStyle name="Output 2 2 2 2 2 2 2 2 2" xfId="52225" xr:uid="{00000000-0005-0000-0000-000016CB0000}"/>
    <cellStyle name="Output 2 2 2 2 2 2 2 2 3" xfId="52226" xr:uid="{00000000-0005-0000-0000-000017CB0000}"/>
    <cellStyle name="Output 2 2 2 2 2 2 2 2 4" xfId="52227" xr:uid="{00000000-0005-0000-0000-000018CB0000}"/>
    <cellStyle name="Output 2 2 2 2 2 2 2 2 5" xfId="52228" xr:uid="{00000000-0005-0000-0000-000019CB0000}"/>
    <cellStyle name="Output 2 2 2 2 2 2 2 2 6" xfId="52229" xr:uid="{00000000-0005-0000-0000-00001ACB0000}"/>
    <cellStyle name="Output 2 2 2 2 2 2 2 3" xfId="52230" xr:uid="{00000000-0005-0000-0000-00001BCB0000}"/>
    <cellStyle name="Output 2 2 2 2 2 2 2 4" xfId="52231" xr:uid="{00000000-0005-0000-0000-00001CCB0000}"/>
    <cellStyle name="Output 2 2 2 2 2 2 3" xfId="52232" xr:uid="{00000000-0005-0000-0000-00001DCB0000}"/>
    <cellStyle name="Output 2 2 2 2 2 2 3 2" xfId="52233" xr:uid="{00000000-0005-0000-0000-00001ECB0000}"/>
    <cellStyle name="Output 2 2 2 2 2 2 3 3" xfId="52234" xr:uid="{00000000-0005-0000-0000-00001FCB0000}"/>
    <cellStyle name="Output 2 2 2 2 2 2 3 4" xfId="52235" xr:uid="{00000000-0005-0000-0000-000020CB0000}"/>
    <cellStyle name="Output 2 2 2 2 2 2 3 5" xfId="52236" xr:uid="{00000000-0005-0000-0000-000021CB0000}"/>
    <cellStyle name="Output 2 2 2 2 2 2 3 6" xfId="52237" xr:uid="{00000000-0005-0000-0000-000022CB0000}"/>
    <cellStyle name="Output 2 2 2 2 2 2 4" xfId="52238" xr:uid="{00000000-0005-0000-0000-000023CB0000}"/>
    <cellStyle name="Output 2 2 2 2 2 2 5" xfId="52239" xr:uid="{00000000-0005-0000-0000-000024CB0000}"/>
    <cellStyle name="Output 2 2 2 2 2 3" xfId="52240" xr:uid="{00000000-0005-0000-0000-000025CB0000}"/>
    <cellStyle name="Output 2 2 2 2 2 3 2" xfId="52241" xr:uid="{00000000-0005-0000-0000-000026CB0000}"/>
    <cellStyle name="Output 2 2 2 2 2 3 2 2" xfId="52242" xr:uid="{00000000-0005-0000-0000-000027CB0000}"/>
    <cellStyle name="Output 2 2 2 2 2 3 2 3" xfId="52243" xr:uid="{00000000-0005-0000-0000-000028CB0000}"/>
    <cellStyle name="Output 2 2 2 2 2 3 2 4" xfId="52244" xr:uid="{00000000-0005-0000-0000-000029CB0000}"/>
    <cellStyle name="Output 2 2 2 2 2 3 2 5" xfId="52245" xr:uid="{00000000-0005-0000-0000-00002ACB0000}"/>
    <cellStyle name="Output 2 2 2 2 2 3 2 6" xfId="52246" xr:uid="{00000000-0005-0000-0000-00002BCB0000}"/>
    <cellStyle name="Output 2 2 2 2 2 3 3" xfId="52247" xr:uid="{00000000-0005-0000-0000-00002CCB0000}"/>
    <cellStyle name="Output 2 2 2 2 2 3 4" xfId="52248" xr:uid="{00000000-0005-0000-0000-00002DCB0000}"/>
    <cellStyle name="Output 2 2 2 2 2 4" xfId="52249" xr:uid="{00000000-0005-0000-0000-00002ECB0000}"/>
    <cellStyle name="Output 2 2 2 2 2 4 2" xfId="52250" xr:uid="{00000000-0005-0000-0000-00002FCB0000}"/>
    <cellStyle name="Output 2 2 2 2 2 4 3" xfId="52251" xr:uid="{00000000-0005-0000-0000-000030CB0000}"/>
    <cellStyle name="Output 2 2 2 2 2 4 4" xfId="52252" xr:uid="{00000000-0005-0000-0000-000031CB0000}"/>
    <cellStyle name="Output 2 2 2 2 2 4 5" xfId="52253" xr:uid="{00000000-0005-0000-0000-000032CB0000}"/>
    <cellStyle name="Output 2 2 2 2 2 4 6" xfId="52254" xr:uid="{00000000-0005-0000-0000-000033CB0000}"/>
    <cellStyle name="Output 2 2 2 2 2 5" xfId="52255" xr:uid="{00000000-0005-0000-0000-000034CB0000}"/>
    <cellStyle name="Output 2 2 2 2 2 6" xfId="52256" xr:uid="{00000000-0005-0000-0000-000035CB0000}"/>
    <cellStyle name="Output 2 2 2 2 3" xfId="52257" xr:uid="{00000000-0005-0000-0000-000036CB0000}"/>
    <cellStyle name="Output 2 2 2 2 3 2" xfId="52258" xr:uid="{00000000-0005-0000-0000-000037CB0000}"/>
    <cellStyle name="Output 2 2 2 2 3 2 2" xfId="52259" xr:uid="{00000000-0005-0000-0000-000038CB0000}"/>
    <cellStyle name="Output 2 2 2 2 3 2 3" xfId="52260" xr:uid="{00000000-0005-0000-0000-000039CB0000}"/>
    <cellStyle name="Output 2 2 2 2 3 2 4" xfId="52261" xr:uid="{00000000-0005-0000-0000-00003ACB0000}"/>
    <cellStyle name="Output 2 2 2 2 3 2 5" xfId="52262" xr:uid="{00000000-0005-0000-0000-00003BCB0000}"/>
    <cellStyle name="Output 2 2 2 2 3 2 6" xfId="52263" xr:uid="{00000000-0005-0000-0000-00003CCB0000}"/>
    <cellStyle name="Output 2 2 2 2 3 3" xfId="52264" xr:uid="{00000000-0005-0000-0000-00003DCB0000}"/>
    <cellStyle name="Output 2 2 2 2 3 4" xfId="52265" xr:uid="{00000000-0005-0000-0000-00003ECB0000}"/>
    <cellStyle name="Output 2 2 2 2 4" xfId="52266" xr:uid="{00000000-0005-0000-0000-00003FCB0000}"/>
    <cellStyle name="Output 2 2 2 2 4 2" xfId="52267" xr:uid="{00000000-0005-0000-0000-000040CB0000}"/>
    <cellStyle name="Output 2 2 2 2 4 3" xfId="52268" xr:uid="{00000000-0005-0000-0000-000041CB0000}"/>
    <cellStyle name="Output 2 2 2 2 4 4" xfId="52269" xr:uid="{00000000-0005-0000-0000-000042CB0000}"/>
    <cellStyle name="Output 2 2 2 2 4 5" xfId="52270" xr:uid="{00000000-0005-0000-0000-000043CB0000}"/>
    <cellStyle name="Output 2 2 2 2 4 6" xfId="52271" xr:uid="{00000000-0005-0000-0000-000044CB0000}"/>
    <cellStyle name="Output 2 2 2 2 5" xfId="52272" xr:uid="{00000000-0005-0000-0000-000045CB0000}"/>
    <cellStyle name="Output 2 2 2 2 6" xfId="52273" xr:uid="{00000000-0005-0000-0000-000046CB0000}"/>
    <cellStyle name="Output 2 2 2 3" xfId="371" xr:uid="{00000000-0005-0000-0000-000047CB0000}"/>
    <cellStyle name="Output 2 2 2 3 2" xfId="52274" xr:uid="{00000000-0005-0000-0000-000048CB0000}"/>
    <cellStyle name="Output 2 2 2 3 2 2" xfId="52275" xr:uid="{00000000-0005-0000-0000-000049CB0000}"/>
    <cellStyle name="Output 2 2 2 3 2 2 2" xfId="52276" xr:uid="{00000000-0005-0000-0000-00004ACB0000}"/>
    <cellStyle name="Output 2 2 2 3 2 2 2 2" xfId="52277" xr:uid="{00000000-0005-0000-0000-00004BCB0000}"/>
    <cellStyle name="Output 2 2 2 3 2 2 2 3" xfId="52278" xr:uid="{00000000-0005-0000-0000-00004CCB0000}"/>
    <cellStyle name="Output 2 2 2 3 2 2 2 4" xfId="52279" xr:uid="{00000000-0005-0000-0000-00004DCB0000}"/>
    <cellStyle name="Output 2 2 2 3 2 2 2 5" xfId="52280" xr:uid="{00000000-0005-0000-0000-00004ECB0000}"/>
    <cellStyle name="Output 2 2 2 3 2 2 2 6" xfId="52281" xr:uid="{00000000-0005-0000-0000-00004FCB0000}"/>
    <cellStyle name="Output 2 2 2 3 2 2 3" xfId="52282" xr:uid="{00000000-0005-0000-0000-000050CB0000}"/>
    <cellStyle name="Output 2 2 2 3 2 2 4" xfId="52283" xr:uid="{00000000-0005-0000-0000-000051CB0000}"/>
    <cellStyle name="Output 2 2 2 3 2 3" xfId="52284" xr:uid="{00000000-0005-0000-0000-000052CB0000}"/>
    <cellStyle name="Output 2 2 2 3 2 3 2" xfId="52285" xr:uid="{00000000-0005-0000-0000-000053CB0000}"/>
    <cellStyle name="Output 2 2 2 3 2 3 3" xfId="52286" xr:uid="{00000000-0005-0000-0000-000054CB0000}"/>
    <cellStyle name="Output 2 2 2 3 2 3 4" xfId="52287" xr:uid="{00000000-0005-0000-0000-000055CB0000}"/>
    <cellStyle name="Output 2 2 2 3 2 3 5" xfId="52288" xr:uid="{00000000-0005-0000-0000-000056CB0000}"/>
    <cellStyle name="Output 2 2 2 3 2 3 6" xfId="52289" xr:uid="{00000000-0005-0000-0000-000057CB0000}"/>
    <cellStyle name="Output 2 2 2 3 2 4" xfId="52290" xr:uid="{00000000-0005-0000-0000-000058CB0000}"/>
    <cellStyle name="Output 2 2 2 3 2 5" xfId="52291" xr:uid="{00000000-0005-0000-0000-000059CB0000}"/>
    <cellStyle name="Output 2 2 2 3 3" xfId="52292" xr:uid="{00000000-0005-0000-0000-00005ACB0000}"/>
    <cellStyle name="Output 2 2 2 3 3 2" xfId="52293" xr:uid="{00000000-0005-0000-0000-00005BCB0000}"/>
    <cellStyle name="Output 2 2 2 3 3 2 2" xfId="52294" xr:uid="{00000000-0005-0000-0000-00005CCB0000}"/>
    <cellStyle name="Output 2 2 2 3 3 2 3" xfId="52295" xr:uid="{00000000-0005-0000-0000-00005DCB0000}"/>
    <cellStyle name="Output 2 2 2 3 3 2 4" xfId="52296" xr:uid="{00000000-0005-0000-0000-00005ECB0000}"/>
    <cellStyle name="Output 2 2 2 3 3 2 5" xfId="52297" xr:uid="{00000000-0005-0000-0000-00005FCB0000}"/>
    <cellStyle name="Output 2 2 2 3 3 2 6" xfId="52298" xr:uid="{00000000-0005-0000-0000-000060CB0000}"/>
    <cellStyle name="Output 2 2 2 3 3 3" xfId="52299" xr:uid="{00000000-0005-0000-0000-000061CB0000}"/>
    <cellStyle name="Output 2 2 2 3 3 4" xfId="52300" xr:uid="{00000000-0005-0000-0000-000062CB0000}"/>
    <cellStyle name="Output 2 2 2 3 4" xfId="52301" xr:uid="{00000000-0005-0000-0000-000063CB0000}"/>
    <cellStyle name="Output 2 2 2 3 4 2" xfId="52302" xr:uid="{00000000-0005-0000-0000-000064CB0000}"/>
    <cellStyle name="Output 2 2 2 3 4 3" xfId="52303" xr:uid="{00000000-0005-0000-0000-000065CB0000}"/>
    <cellStyle name="Output 2 2 2 3 4 4" xfId="52304" xr:uid="{00000000-0005-0000-0000-000066CB0000}"/>
    <cellStyle name="Output 2 2 2 3 4 5" xfId="52305" xr:uid="{00000000-0005-0000-0000-000067CB0000}"/>
    <cellStyle name="Output 2 2 2 3 4 6" xfId="52306" xr:uid="{00000000-0005-0000-0000-000068CB0000}"/>
    <cellStyle name="Output 2 2 2 3 5" xfId="52307" xr:uid="{00000000-0005-0000-0000-000069CB0000}"/>
    <cellStyle name="Output 2 2 2 3 6" xfId="52308" xr:uid="{00000000-0005-0000-0000-00006ACB0000}"/>
    <cellStyle name="Output 2 2 2 4" xfId="372" xr:uid="{00000000-0005-0000-0000-00006BCB0000}"/>
    <cellStyle name="Output 2 2 2 4 2" xfId="52309" xr:uid="{00000000-0005-0000-0000-00006CCB0000}"/>
    <cellStyle name="Output 2 2 2 4 2 2" xfId="52310" xr:uid="{00000000-0005-0000-0000-00006DCB0000}"/>
    <cellStyle name="Output 2 2 2 4 2 3" xfId="52311" xr:uid="{00000000-0005-0000-0000-00006ECB0000}"/>
    <cellStyle name="Output 2 2 2 4 2 4" xfId="52312" xr:uid="{00000000-0005-0000-0000-00006FCB0000}"/>
    <cellStyle name="Output 2 2 2 4 2 5" xfId="52313" xr:uid="{00000000-0005-0000-0000-000070CB0000}"/>
    <cellStyle name="Output 2 2 2 4 2 6" xfId="52314" xr:uid="{00000000-0005-0000-0000-000071CB0000}"/>
    <cellStyle name="Output 2 2 2 4 3" xfId="52315" xr:uid="{00000000-0005-0000-0000-000072CB0000}"/>
    <cellStyle name="Output 2 2 2 4 4" xfId="52316" xr:uid="{00000000-0005-0000-0000-000073CB0000}"/>
    <cellStyle name="Output 2 2 2 5" xfId="373" xr:uid="{00000000-0005-0000-0000-000074CB0000}"/>
    <cellStyle name="Output 2 2 2 5 2" xfId="52317" xr:uid="{00000000-0005-0000-0000-000075CB0000}"/>
    <cellStyle name="Output 2 2 2 5 3" xfId="52318" xr:uid="{00000000-0005-0000-0000-000076CB0000}"/>
    <cellStyle name="Output 2 2 2 5 4" xfId="52319" xr:uid="{00000000-0005-0000-0000-000077CB0000}"/>
    <cellStyle name="Output 2 2 2 5 5" xfId="52320" xr:uid="{00000000-0005-0000-0000-000078CB0000}"/>
    <cellStyle name="Output 2 2 2 5 6" xfId="52321" xr:uid="{00000000-0005-0000-0000-000079CB0000}"/>
    <cellStyle name="Output 2 2 2 6" xfId="374" xr:uid="{00000000-0005-0000-0000-00007ACB0000}"/>
    <cellStyle name="Output 2 2 2 7" xfId="52322" xr:uid="{00000000-0005-0000-0000-00007BCB0000}"/>
    <cellStyle name="Output 2 2 3" xfId="375" xr:uid="{00000000-0005-0000-0000-00007CCB0000}"/>
    <cellStyle name="Output 2 2 3 2" xfId="376" xr:uid="{00000000-0005-0000-0000-00007DCB0000}"/>
    <cellStyle name="Output 2 2 3 2 2" xfId="52323" xr:uid="{00000000-0005-0000-0000-00007ECB0000}"/>
    <cellStyle name="Output 2 2 3 2 2 2" xfId="52324" xr:uid="{00000000-0005-0000-0000-00007FCB0000}"/>
    <cellStyle name="Output 2 2 3 2 2 2 2" xfId="52325" xr:uid="{00000000-0005-0000-0000-000080CB0000}"/>
    <cellStyle name="Output 2 2 3 2 2 2 2 2" xfId="52326" xr:uid="{00000000-0005-0000-0000-000081CB0000}"/>
    <cellStyle name="Output 2 2 3 2 2 2 2 2 2" xfId="52327" xr:uid="{00000000-0005-0000-0000-000082CB0000}"/>
    <cellStyle name="Output 2 2 3 2 2 2 2 2 3" xfId="52328" xr:uid="{00000000-0005-0000-0000-000083CB0000}"/>
    <cellStyle name="Output 2 2 3 2 2 2 2 2 4" xfId="52329" xr:uid="{00000000-0005-0000-0000-000084CB0000}"/>
    <cellStyle name="Output 2 2 3 2 2 2 2 2 5" xfId="52330" xr:uid="{00000000-0005-0000-0000-000085CB0000}"/>
    <cellStyle name="Output 2 2 3 2 2 2 2 2 6" xfId="52331" xr:uid="{00000000-0005-0000-0000-000086CB0000}"/>
    <cellStyle name="Output 2 2 3 2 2 2 2 3" xfId="52332" xr:uid="{00000000-0005-0000-0000-000087CB0000}"/>
    <cellStyle name="Output 2 2 3 2 2 2 2 4" xfId="52333" xr:uid="{00000000-0005-0000-0000-000088CB0000}"/>
    <cellStyle name="Output 2 2 3 2 2 2 3" xfId="52334" xr:uid="{00000000-0005-0000-0000-000089CB0000}"/>
    <cellStyle name="Output 2 2 3 2 2 2 3 2" xfId="52335" xr:uid="{00000000-0005-0000-0000-00008ACB0000}"/>
    <cellStyle name="Output 2 2 3 2 2 2 3 3" xfId="52336" xr:uid="{00000000-0005-0000-0000-00008BCB0000}"/>
    <cellStyle name="Output 2 2 3 2 2 2 3 4" xfId="52337" xr:uid="{00000000-0005-0000-0000-00008CCB0000}"/>
    <cellStyle name="Output 2 2 3 2 2 2 3 5" xfId="52338" xr:uid="{00000000-0005-0000-0000-00008DCB0000}"/>
    <cellStyle name="Output 2 2 3 2 2 2 3 6" xfId="52339" xr:uid="{00000000-0005-0000-0000-00008ECB0000}"/>
    <cellStyle name="Output 2 2 3 2 2 2 4" xfId="52340" xr:uid="{00000000-0005-0000-0000-00008FCB0000}"/>
    <cellStyle name="Output 2 2 3 2 2 2 5" xfId="52341" xr:uid="{00000000-0005-0000-0000-000090CB0000}"/>
    <cellStyle name="Output 2 2 3 2 2 3" xfId="52342" xr:uid="{00000000-0005-0000-0000-000091CB0000}"/>
    <cellStyle name="Output 2 2 3 2 2 3 2" xfId="52343" xr:uid="{00000000-0005-0000-0000-000092CB0000}"/>
    <cellStyle name="Output 2 2 3 2 2 3 2 2" xfId="52344" xr:uid="{00000000-0005-0000-0000-000093CB0000}"/>
    <cellStyle name="Output 2 2 3 2 2 3 2 3" xfId="52345" xr:uid="{00000000-0005-0000-0000-000094CB0000}"/>
    <cellStyle name="Output 2 2 3 2 2 3 2 4" xfId="52346" xr:uid="{00000000-0005-0000-0000-000095CB0000}"/>
    <cellStyle name="Output 2 2 3 2 2 3 2 5" xfId="52347" xr:uid="{00000000-0005-0000-0000-000096CB0000}"/>
    <cellStyle name="Output 2 2 3 2 2 3 2 6" xfId="52348" xr:uid="{00000000-0005-0000-0000-000097CB0000}"/>
    <cellStyle name="Output 2 2 3 2 2 3 3" xfId="52349" xr:uid="{00000000-0005-0000-0000-000098CB0000}"/>
    <cellStyle name="Output 2 2 3 2 2 3 4" xfId="52350" xr:uid="{00000000-0005-0000-0000-000099CB0000}"/>
    <cellStyle name="Output 2 2 3 2 2 4" xfId="52351" xr:uid="{00000000-0005-0000-0000-00009ACB0000}"/>
    <cellStyle name="Output 2 2 3 2 2 4 2" xfId="52352" xr:uid="{00000000-0005-0000-0000-00009BCB0000}"/>
    <cellStyle name="Output 2 2 3 2 2 4 3" xfId="52353" xr:uid="{00000000-0005-0000-0000-00009CCB0000}"/>
    <cellStyle name="Output 2 2 3 2 2 4 4" xfId="52354" xr:uid="{00000000-0005-0000-0000-00009DCB0000}"/>
    <cellStyle name="Output 2 2 3 2 2 4 5" xfId="52355" xr:uid="{00000000-0005-0000-0000-00009ECB0000}"/>
    <cellStyle name="Output 2 2 3 2 2 4 6" xfId="52356" xr:uid="{00000000-0005-0000-0000-00009FCB0000}"/>
    <cellStyle name="Output 2 2 3 2 2 5" xfId="52357" xr:uid="{00000000-0005-0000-0000-0000A0CB0000}"/>
    <cellStyle name="Output 2 2 3 2 2 6" xfId="52358" xr:uid="{00000000-0005-0000-0000-0000A1CB0000}"/>
    <cellStyle name="Output 2 2 3 2 3" xfId="52359" xr:uid="{00000000-0005-0000-0000-0000A2CB0000}"/>
    <cellStyle name="Output 2 2 3 2 3 2" xfId="52360" xr:uid="{00000000-0005-0000-0000-0000A3CB0000}"/>
    <cellStyle name="Output 2 2 3 2 3 2 2" xfId="52361" xr:uid="{00000000-0005-0000-0000-0000A4CB0000}"/>
    <cellStyle name="Output 2 2 3 2 3 2 3" xfId="52362" xr:uid="{00000000-0005-0000-0000-0000A5CB0000}"/>
    <cellStyle name="Output 2 2 3 2 3 2 4" xfId="52363" xr:uid="{00000000-0005-0000-0000-0000A6CB0000}"/>
    <cellStyle name="Output 2 2 3 2 3 2 5" xfId="52364" xr:uid="{00000000-0005-0000-0000-0000A7CB0000}"/>
    <cellStyle name="Output 2 2 3 2 3 2 6" xfId="52365" xr:uid="{00000000-0005-0000-0000-0000A8CB0000}"/>
    <cellStyle name="Output 2 2 3 2 3 3" xfId="52366" xr:uid="{00000000-0005-0000-0000-0000A9CB0000}"/>
    <cellStyle name="Output 2 2 3 2 3 4" xfId="52367" xr:uid="{00000000-0005-0000-0000-0000AACB0000}"/>
    <cellStyle name="Output 2 2 3 2 4" xfId="52368" xr:uid="{00000000-0005-0000-0000-0000ABCB0000}"/>
    <cellStyle name="Output 2 2 3 2 4 2" xfId="52369" xr:uid="{00000000-0005-0000-0000-0000ACCB0000}"/>
    <cellStyle name="Output 2 2 3 2 4 3" xfId="52370" xr:uid="{00000000-0005-0000-0000-0000ADCB0000}"/>
    <cellStyle name="Output 2 2 3 2 4 4" xfId="52371" xr:uid="{00000000-0005-0000-0000-0000AECB0000}"/>
    <cellStyle name="Output 2 2 3 2 4 5" xfId="52372" xr:uid="{00000000-0005-0000-0000-0000AFCB0000}"/>
    <cellStyle name="Output 2 2 3 2 4 6" xfId="52373" xr:uid="{00000000-0005-0000-0000-0000B0CB0000}"/>
    <cellStyle name="Output 2 2 3 2 5" xfId="52374" xr:uid="{00000000-0005-0000-0000-0000B1CB0000}"/>
    <cellStyle name="Output 2 2 3 2 6" xfId="52375" xr:uid="{00000000-0005-0000-0000-0000B2CB0000}"/>
    <cellStyle name="Output 2 2 3 3" xfId="377" xr:uid="{00000000-0005-0000-0000-0000B3CB0000}"/>
    <cellStyle name="Output 2 2 3 3 2" xfId="52376" xr:uid="{00000000-0005-0000-0000-0000B4CB0000}"/>
    <cellStyle name="Output 2 2 3 3 2 2" xfId="52377" xr:uid="{00000000-0005-0000-0000-0000B5CB0000}"/>
    <cellStyle name="Output 2 2 3 3 2 2 2" xfId="52378" xr:uid="{00000000-0005-0000-0000-0000B6CB0000}"/>
    <cellStyle name="Output 2 2 3 3 2 2 2 2" xfId="52379" xr:uid="{00000000-0005-0000-0000-0000B7CB0000}"/>
    <cellStyle name="Output 2 2 3 3 2 2 2 3" xfId="52380" xr:uid="{00000000-0005-0000-0000-0000B8CB0000}"/>
    <cellStyle name="Output 2 2 3 3 2 2 2 4" xfId="52381" xr:uid="{00000000-0005-0000-0000-0000B9CB0000}"/>
    <cellStyle name="Output 2 2 3 3 2 2 2 5" xfId="52382" xr:uid="{00000000-0005-0000-0000-0000BACB0000}"/>
    <cellStyle name="Output 2 2 3 3 2 2 2 6" xfId="52383" xr:uid="{00000000-0005-0000-0000-0000BBCB0000}"/>
    <cellStyle name="Output 2 2 3 3 2 2 3" xfId="52384" xr:uid="{00000000-0005-0000-0000-0000BCCB0000}"/>
    <cellStyle name="Output 2 2 3 3 2 2 4" xfId="52385" xr:uid="{00000000-0005-0000-0000-0000BDCB0000}"/>
    <cellStyle name="Output 2 2 3 3 2 3" xfId="52386" xr:uid="{00000000-0005-0000-0000-0000BECB0000}"/>
    <cellStyle name="Output 2 2 3 3 2 3 2" xfId="52387" xr:uid="{00000000-0005-0000-0000-0000BFCB0000}"/>
    <cellStyle name="Output 2 2 3 3 2 3 3" xfId="52388" xr:uid="{00000000-0005-0000-0000-0000C0CB0000}"/>
    <cellStyle name="Output 2 2 3 3 2 3 4" xfId="52389" xr:uid="{00000000-0005-0000-0000-0000C1CB0000}"/>
    <cellStyle name="Output 2 2 3 3 2 3 5" xfId="52390" xr:uid="{00000000-0005-0000-0000-0000C2CB0000}"/>
    <cellStyle name="Output 2 2 3 3 2 3 6" xfId="52391" xr:uid="{00000000-0005-0000-0000-0000C3CB0000}"/>
    <cellStyle name="Output 2 2 3 3 2 4" xfId="52392" xr:uid="{00000000-0005-0000-0000-0000C4CB0000}"/>
    <cellStyle name="Output 2 2 3 3 2 5" xfId="52393" xr:uid="{00000000-0005-0000-0000-0000C5CB0000}"/>
    <cellStyle name="Output 2 2 3 3 3" xfId="52394" xr:uid="{00000000-0005-0000-0000-0000C6CB0000}"/>
    <cellStyle name="Output 2 2 3 3 3 2" xfId="52395" xr:uid="{00000000-0005-0000-0000-0000C7CB0000}"/>
    <cellStyle name="Output 2 2 3 3 3 2 2" xfId="52396" xr:uid="{00000000-0005-0000-0000-0000C8CB0000}"/>
    <cellStyle name="Output 2 2 3 3 3 2 3" xfId="52397" xr:uid="{00000000-0005-0000-0000-0000C9CB0000}"/>
    <cellStyle name="Output 2 2 3 3 3 2 4" xfId="52398" xr:uid="{00000000-0005-0000-0000-0000CACB0000}"/>
    <cellStyle name="Output 2 2 3 3 3 2 5" xfId="52399" xr:uid="{00000000-0005-0000-0000-0000CBCB0000}"/>
    <cellStyle name="Output 2 2 3 3 3 2 6" xfId="52400" xr:uid="{00000000-0005-0000-0000-0000CCCB0000}"/>
    <cellStyle name="Output 2 2 3 3 3 3" xfId="52401" xr:uid="{00000000-0005-0000-0000-0000CDCB0000}"/>
    <cellStyle name="Output 2 2 3 3 3 4" xfId="52402" xr:uid="{00000000-0005-0000-0000-0000CECB0000}"/>
    <cellStyle name="Output 2 2 3 3 4" xfId="52403" xr:uid="{00000000-0005-0000-0000-0000CFCB0000}"/>
    <cellStyle name="Output 2 2 3 3 4 2" xfId="52404" xr:uid="{00000000-0005-0000-0000-0000D0CB0000}"/>
    <cellStyle name="Output 2 2 3 3 4 3" xfId="52405" xr:uid="{00000000-0005-0000-0000-0000D1CB0000}"/>
    <cellStyle name="Output 2 2 3 3 4 4" xfId="52406" xr:uid="{00000000-0005-0000-0000-0000D2CB0000}"/>
    <cellStyle name="Output 2 2 3 3 4 5" xfId="52407" xr:uid="{00000000-0005-0000-0000-0000D3CB0000}"/>
    <cellStyle name="Output 2 2 3 3 4 6" xfId="52408" xr:uid="{00000000-0005-0000-0000-0000D4CB0000}"/>
    <cellStyle name="Output 2 2 3 3 5" xfId="52409" xr:uid="{00000000-0005-0000-0000-0000D5CB0000}"/>
    <cellStyle name="Output 2 2 3 3 6" xfId="52410" xr:uid="{00000000-0005-0000-0000-0000D6CB0000}"/>
    <cellStyle name="Output 2 2 3 4" xfId="378" xr:uid="{00000000-0005-0000-0000-0000D7CB0000}"/>
    <cellStyle name="Output 2 2 3 4 2" xfId="52411" xr:uid="{00000000-0005-0000-0000-0000D8CB0000}"/>
    <cellStyle name="Output 2 2 3 4 2 2" xfId="52412" xr:uid="{00000000-0005-0000-0000-0000D9CB0000}"/>
    <cellStyle name="Output 2 2 3 4 2 3" xfId="52413" xr:uid="{00000000-0005-0000-0000-0000DACB0000}"/>
    <cellStyle name="Output 2 2 3 4 2 4" xfId="52414" xr:uid="{00000000-0005-0000-0000-0000DBCB0000}"/>
    <cellStyle name="Output 2 2 3 4 2 5" xfId="52415" xr:uid="{00000000-0005-0000-0000-0000DCCB0000}"/>
    <cellStyle name="Output 2 2 3 4 2 6" xfId="52416" xr:uid="{00000000-0005-0000-0000-0000DDCB0000}"/>
    <cellStyle name="Output 2 2 3 4 3" xfId="52417" xr:uid="{00000000-0005-0000-0000-0000DECB0000}"/>
    <cellStyle name="Output 2 2 3 4 4" xfId="52418" xr:uid="{00000000-0005-0000-0000-0000DFCB0000}"/>
    <cellStyle name="Output 2 2 3 5" xfId="379" xr:uid="{00000000-0005-0000-0000-0000E0CB0000}"/>
    <cellStyle name="Output 2 2 3 5 2" xfId="52419" xr:uid="{00000000-0005-0000-0000-0000E1CB0000}"/>
    <cellStyle name="Output 2 2 3 5 3" xfId="52420" xr:uid="{00000000-0005-0000-0000-0000E2CB0000}"/>
    <cellStyle name="Output 2 2 3 5 4" xfId="52421" xr:uid="{00000000-0005-0000-0000-0000E3CB0000}"/>
    <cellStyle name="Output 2 2 3 5 5" xfId="52422" xr:uid="{00000000-0005-0000-0000-0000E4CB0000}"/>
    <cellStyle name="Output 2 2 3 5 6" xfId="52423" xr:uid="{00000000-0005-0000-0000-0000E5CB0000}"/>
    <cellStyle name="Output 2 2 3 6" xfId="380" xr:uid="{00000000-0005-0000-0000-0000E6CB0000}"/>
    <cellStyle name="Output 2 2 3 7" xfId="52424" xr:uid="{00000000-0005-0000-0000-0000E7CB0000}"/>
    <cellStyle name="Output 2 2 4" xfId="381" xr:uid="{00000000-0005-0000-0000-0000E8CB0000}"/>
    <cellStyle name="Output 2 2 4 2" xfId="52425" xr:uid="{00000000-0005-0000-0000-0000E9CB0000}"/>
    <cellStyle name="Output 2 2 4 2 2" xfId="52426" xr:uid="{00000000-0005-0000-0000-0000EACB0000}"/>
    <cellStyle name="Output 2 2 4 2 2 2" xfId="52427" xr:uid="{00000000-0005-0000-0000-0000EBCB0000}"/>
    <cellStyle name="Output 2 2 4 2 2 2 2" xfId="52428" xr:uid="{00000000-0005-0000-0000-0000ECCB0000}"/>
    <cellStyle name="Output 2 2 4 2 2 2 2 2" xfId="52429" xr:uid="{00000000-0005-0000-0000-0000EDCB0000}"/>
    <cellStyle name="Output 2 2 4 2 2 2 2 3" xfId="52430" xr:uid="{00000000-0005-0000-0000-0000EECB0000}"/>
    <cellStyle name="Output 2 2 4 2 2 2 2 4" xfId="52431" xr:uid="{00000000-0005-0000-0000-0000EFCB0000}"/>
    <cellStyle name="Output 2 2 4 2 2 2 2 5" xfId="52432" xr:uid="{00000000-0005-0000-0000-0000F0CB0000}"/>
    <cellStyle name="Output 2 2 4 2 2 2 2 6" xfId="52433" xr:uid="{00000000-0005-0000-0000-0000F1CB0000}"/>
    <cellStyle name="Output 2 2 4 2 2 2 3" xfId="52434" xr:uid="{00000000-0005-0000-0000-0000F2CB0000}"/>
    <cellStyle name="Output 2 2 4 2 2 2 4" xfId="52435" xr:uid="{00000000-0005-0000-0000-0000F3CB0000}"/>
    <cellStyle name="Output 2 2 4 2 2 3" xfId="52436" xr:uid="{00000000-0005-0000-0000-0000F4CB0000}"/>
    <cellStyle name="Output 2 2 4 2 2 3 2" xfId="52437" xr:uid="{00000000-0005-0000-0000-0000F5CB0000}"/>
    <cellStyle name="Output 2 2 4 2 2 3 3" xfId="52438" xr:uid="{00000000-0005-0000-0000-0000F6CB0000}"/>
    <cellStyle name="Output 2 2 4 2 2 3 4" xfId="52439" xr:uid="{00000000-0005-0000-0000-0000F7CB0000}"/>
    <cellStyle name="Output 2 2 4 2 2 3 5" xfId="52440" xr:uid="{00000000-0005-0000-0000-0000F8CB0000}"/>
    <cellStyle name="Output 2 2 4 2 2 3 6" xfId="52441" xr:uid="{00000000-0005-0000-0000-0000F9CB0000}"/>
    <cellStyle name="Output 2 2 4 2 2 4" xfId="52442" xr:uid="{00000000-0005-0000-0000-0000FACB0000}"/>
    <cellStyle name="Output 2 2 4 2 2 5" xfId="52443" xr:uid="{00000000-0005-0000-0000-0000FBCB0000}"/>
    <cellStyle name="Output 2 2 4 2 3" xfId="52444" xr:uid="{00000000-0005-0000-0000-0000FCCB0000}"/>
    <cellStyle name="Output 2 2 4 2 3 2" xfId="52445" xr:uid="{00000000-0005-0000-0000-0000FDCB0000}"/>
    <cellStyle name="Output 2 2 4 2 3 2 2" xfId="52446" xr:uid="{00000000-0005-0000-0000-0000FECB0000}"/>
    <cellStyle name="Output 2 2 4 2 3 2 3" xfId="52447" xr:uid="{00000000-0005-0000-0000-0000FFCB0000}"/>
    <cellStyle name="Output 2 2 4 2 3 2 4" xfId="52448" xr:uid="{00000000-0005-0000-0000-000000CC0000}"/>
    <cellStyle name="Output 2 2 4 2 3 2 5" xfId="52449" xr:uid="{00000000-0005-0000-0000-000001CC0000}"/>
    <cellStyle name="Output 2 2 4 2 3 2 6" xfId="52450" xr:uid="{00000000-0005-0000-0000-000002CC0000}"/>
    <cellStyle name="Output 2 2 4 2 3 3" xfId="52451" xr:uid="{00000000-0005-0000-0000-000003CC0000}"/>
    <cellStyle name="Output 2 2 4 2 3 4" xfId="52452" xr:uid="{00000000-0005-0000-0000-000004CC0000}"/>
    <cellStyle name="Output 2 2 4 2 4" xfId="52453" xr:uid="{00000000-0005-0000-0000-000005CC0000}"/>
    <cellStyle name="Output 2 2 4 2 4 2" xfId="52454" xr:uid="{00000000-0005-0000-0000-000006CC0000}"/>
    <cellStyle name="Output 2 2 4 2 4 3" xfId="52455" xr:uid="{00000000-0005-0000-0000-000007CC0000}"/>
    <cellStyle name="Output 2 2 4 2 4 4" xfId="52456" xr:uid="{00000000-0005-0000-0000-000008CC0000}"/>
    <cellStyle name="Output 2 2 4 2 4 5" xfId="52457" xr:uid="{00000000-0005-0000-0000-000009CC0000}"/>
    <cellStyle name="Output 2 2 4 2 4 6" xfId="52458" xr:uid="{00000000-0005-0000-0000-00000ACC0000}"/>
    <cellStyle name="Output 2 2 4 2 5" xfId="52459" xr:uid="{00000000-0005-0000-0000-00000BCC0000}"/>
    <cellStyle name="Output 2 2 4 2 6" xfId="52460" xr:uid="{00000000-0005-0000-0000-00000CCC0000}"/>
    <cellStyle name="Output 2 2 4 3" xfId="52461" xr:uid="{00000000-0005-0000-0000-00000DCC0000}"/>
    <cellStyle name="Output 2 2 4 3 2" xfId="52462" xr:uid="{00000000-0005-0000-0000-00000ECC0000}"/>
    <cellStyle name="Output 2 2 4 3 2 2" xfId="52463" xr:uid="{00000000-0005-0000-0000-00000FCC0000}"/>
    <cellStyle name="Output 2 2 4 3 2 3" xfId="52464" xr:uid="{00000000-0005-0000-0000-000010CC0000}"/>
    <cellStyle name="Output 2 2 4 3 2 4" xfId="52465" xr:uid="{00000000-0005-0000-0000-000011CC0000}"/>
    <cellStyle name="Output 2 2 4 3 2 5" xfId="52466" xr:uid="{00000000-0005-0000-0000-000012CC0000}"/>
    <cellStyle name="Output 2 2 4 3 2 6" xfId="52467" xr:uid="{00000000-0005-0000-0000-000013CC0000}"/>
    <cellStyle name="Output 2 2 4 3 3" xfId="52468" xr:uid="{00000000-0005-0000-0000-000014CC0000}"/>
    <cellStyle name="Output 2 2 4 3 4" xfId="52469" xr:uid="{00000000-0005-0000-0000-000015CC0000}"/>
    <cellStyle name="Output 2 2 4 4" xfId="52470" xr:uid="{00000000-0005-0000-0000-000016CC0000}"/>
    <cellStyle name="Output 2 2 4 4 2" xfId="52471" xr:uid="{00000000-0005-0000-0000-000017CC0000}"/>
    <cellStyle name="Output 2 2 4 4 3" xfId="52472" xr:uid="{00000000-0005-0000-0000-000018CC0000}"/>
    <cellStyle name="Output 2 2 4 4 4" xfId="52473" xr:uid="{00000000-0005-0000-0000-000019CC0000}"/>
    <cellStyle name="Output 2 2 4 4 5" xfId="52474" xr:uid="{00000000-0005-0000-0000-00001ACC0000}"/>
    <cellStyle name="Output 2 2 4 4 6" xfId="52475" xr:uid="{00000000-0005-0000-0000-00001BCC0000}"/>
    <cellStyle name="Output 2 2 4 5" xfId="52476" xr:uid="{00000000-0005-0000-0000-00001CCC0000}"/>
    <cellStyle name="Output 2 2 4 6" xfId="52477" xr:uid="{00000000-0005-0000-0000-00001DCC0000}"/>
    <cellStyle name="Output 2 2 5" xfId="382" xr:uid="{00000000-0005-0000-0000-00001ECC0000}"/>
    <cellStyle name="Output 2 2 5 2" xfId="52478" xr:uid="{00000000-0005-0000-0000-00001FCC0000}"/>
    <cellStyle name="Output 2 2 5 2 2" xfId="52479" xr:uid="{00000000-0005-0000-0000-000020CC0000}"/>
    <cellStyle name="Output 2 2 5 2 2 2" xfId="52480" xr:uid="{00000000-0005-0000-0000-000021CC0000}"/>
    <cellStyle name="Output 2 2 5 2 2 2 2" xfId="52481" xr:uid="{00000000-0005-0000-0000-000022CC0000}"/>
    <cellStyle name="Output 2 2 5 2 2 2 3" xfId="52482" xr:uid="{00000000-0005-0000-0000-000023CC0000}"/>
    <cellStyle name="Output 2 2 5 2 2 2 4" xfId="52483" xr:uid="{00000000-0005-0000-0000-000024CC0000}"/>
    <cellStyle name="Output 2 2 5 2 2 2 5" xfId="52484" xr:uid="{00000000-0005-0000-0000-000025CC0000}"/>
    <cellStyle name="Output 2 2 5 2 2 2 6" xfId="52485" xr:uid="{00000000-0005-0000-0000-000026CC0000}"/>
    <cellStyle name="Output 2 2 5 2 2 3" xfId="52486" xr:uid="{00000000-0005-0000-0000-000027CC0000}"/>
    <cellStyle name="Output 2 2 5 2 2 4" xfId="52487" xr:uid="{00000000-0005-0000-0000-000028CC0000}"/>
    <cellStyle name="Output 2 2 5 2 3" xfId="52488" xr:uid="{00000000-0005-0000-0000-000029CC0000}"/>
    <cellStyle name="Output 2 2 5 2 3 2" xfId="52489" xr:uid="{00000000-0005-0000-0000-00002ACC0000}"/>
    <cellStyle name="Output 2 2 5 2 3 3" xfId="52490" xr:uid="{00000000-0005-0000-0000-00002BCC0000}"/>
    <cellStyle name="Output 2 2 5 2 3 4" xfId="52491" xr:uid="{00000000-0005-0000-0000-00002CCC0000}"/>
    <cellStyle name="Output 2 2 5 2 3 5" xfId="52492" xr:uid="{00000000-0005-0000-0000-00002DCC0000}"/>
    <cellStyle name="Output 2 2 5 2 3 6" xfId="52493" xr:uid="{00000000-0005-0000-0000-00002ECC0000}"/>
    <cellStyle name="Output 2 2 5 2 4" xfId="52494" xr:uid="{00000000-0005-0000-0000-00002FCC0000}"/>
    <cellStyle name="Output 2 2 5 2 5" xfId="52495" xr:uid="{00000000-0005-0000-0000-000030CC0000}"/>
    <cellStyle name="Output 2 2 5 3" xfId="52496" xr:uid="{00000000-0005-0000-0000-000031CC0000}"/>
    <cellStyle name="Output 2 2 5 3 2" xfId="52497" xr:uid="{00000000-0005-0000-0000-000032CC0000}"/>
    <cellStyle name="Output 2 2 5 3 2 2" xfId="52498" xr:uid="{00000000-0005-0000-0000-000033CC0000}"/>
    <cellStyle name="Output 2 2 5 3 2 3" xfId="52499" xr:uid="{00000000-0005-0000-0000-000034CC0000}"/>
    <cellStyle name="Output 2 2 5 3 2 4" xfId="52500" xr:uid="{00000000-0005-0000-0000-000035CC0000}"/>
    <cellStyle name="Output 2 2 5 3 2 5" xfId="52501" xr:uid="{00000000-0005-0000-0000-000036CC0000}"/>
    <cellStyle name="Output 2 2 5 3 2 6" xfId="52502" xr:uid="{00000000-0005-0000-0000-000037CC0000}"/>
    <cellStyle name="Output 2 2 5 3 3" xfId="52503" xr:uid="{00000000-0005-0000-0000-000038CC0000}"/>
    <cellStyle name="Output 2 2 5 3 4" xfId="52504" xr:uid="{00000000-0005-0000-0000-000039CC0000}"/>
    <cellStyle name="Output 2 2 5 4" xfId="52505" xr:uid="{00000000-0005-0000-0000-00003ACC0000}"/>
    <cellStyle name="Output 2 2 5 4 2" xfId="52506" xr:uid="{00000000-0005-0000-0000-00003BCC0000}"/>
    <cellStyle name="Output 2 2 5 4 3" xfId="52507" xr:uid="{00000000-0005-0000-0000-00003CCC0000}"/>
    <cellStyle name="Output 2 2 5 4 4" xfId="52508" xr:uid="{00000000-0005-0000-0000-00003DCC0000}"/>
    <cellStyle name="Output 2 2 5 4 5" xfId="52509" xr:uid="{00000000-0005-0000-0000-00003ECC0000}"/>
    <cellStyle name="Output 2 2 5 4 6" xfId="52510" xr:uid="{00000000-0005-0000-0000-00003FCC0000}"/>
    <cellStyle name="Output 2 2 5 5" xfId="52511" xr:uid="{00000000-0005-0000-0000-000040CC0000}"/>
    <cellStyle name="Output 2 2 5 6" xfId="52512" xr:uid="{00000000-0005-0000-0000-000041CC0000}"/>
    <cellStyle name="Output 2 2 6" xfId="383" xr:uid="{00000000-0005-0000-0000-000042CC0000}"/>
    <cellStyle name="Output 2 2 6 2" xfId="52513" xr:uid="{00000000-0005-0000-0000-000043CC0000}"/>
    <cellStyle name="Output 2 2 6 2 2" xfId="52514" xr:uid="{00000000-0005-0000-0000-000044CC0000}"/>
    <cellStyle name="Output 2 2 6 2 3" xfId="52515" xr:uid="{00000000-0005-0000-0000-000045CC0000}"/>
    <cellStyle name="Output 2 2 6 2 4" xfId="52516" xr:uid="{00000000-0005-0000-0000-000046CC0000}"/>
    <cellStyle name="Output 2 2 6 2 5" xfId="52517" xr:uid="{00000000-0005-0000-0000-000047CC0000}"/>
    <cellStyle name="Output 2 2 6 2 6" xfId="52518" xr:uid="{00000000-0005-0000-0000-000048CC0000}"/>
    <cellStyle name="Output 2 2 6 3" xfId="52519" xr:uid="{00000000-0005-0000-0000-000049CC0000}"/>
    <cellStyle name="Output 2 2 6 4" xfId="52520" xr:uid="{00000000-0005-0000-0000-00004ACC0000}"/>
    <cellStyle name="Output 2 2 7" xfId="384" xr:uid="{00000000-0005-0000-0000-00004BCC0000}"/>
    <cellStyle name="Output 2 2 7 2" xfId="52521" xr:uid="{00000000-0005-0000-0000-00004CCC0000}"/>
    <cellStyle name="Output 2 2 7 3" xfId="52522" xr:uid="{00000000-0005-0000-0000-00004DCC0000}"/>
    <cellStyle name="Output 2 2 7 4" xfId="52523" xr:uid="{00000000-0005-0000-0000-00004ECC0000}"/>
    <cellStyle name="Output 2 2 7 5" xfId="52524" xr:uid="{00000000-0005-0000-0000-00004FCC0000}"/>
    <cellStyle name="Output 2 2 7 6" xfId="52525" xr:uid="{00000000-0005-0000-0000-000050CC0000}"/>
    <cellStyle name="Output 2 2 8" xfId="385" xr:uid="{00000000-0005-0000-0000-000051CC0000}"/>
    <cellStyle name="Output 2 2 9" xfId="52526" xr:uid="{00000000-0005-0000-0000-000052CC0000}"/>
    <cellStyle name="Output 2 3" xfId="386" xr:uid="{00000000-0005-0000-0000-000053CC0000}"/>
    <cellStyle name="Output 2 3 2" xfId="387" xr:uid="{00000000-0005-0000-0000-000054CC0000}"/>
    <cellStyle name="Output 2 3 2 2" xfId="52527" xr:uid="{00000000-0005-0000-0000-000055CC0000}"/>
    <cellStyle name="Output 2 3 2 2 2" xfId="52528" xr:uid="{00000000-0005-0000-0000-000056CC0000}"/>
    <cellStyle name="Output 2 3 2 2 2 2" xfId="52529" xr:uid="{00000000-0005-0000-0000-000057CC0000}"/>
    <cellStyle name="Output 2 3 2 2 2 2 2" xfId="52530" xr:uid="{00000000-0005-0000-0000-000058CC0000}"/>
    <cellStyle name="Output 2 3 2 2 2 2 2 2" xfId="52531" xr:uid="{00000000-0005-0000-0000-000059CC0000}"/>
    <cellStyle name="Output 2 3 2 2 2 2 2 3" xfId="52532" xr:uid="{00000000-0005-0000-0000-00005ACC0000}"/>
    <cellStyle name="Output 2 3 2 2 2 2 2 4" xfId="52533" xr:uid="{00000000-0005-0000-0000-00005BCC0000}"/>
    <cellStyle name="Output 2 3 2 2 2 2 2 5" xfId="52534" xr:uid="{00000000-0005-0000-0000-00005CCC0000}"/>
    <cellStyle name="Output 2 3 2 2 2 2 2 6" xfId="52535" xr:uid="{00000000-0005-0000-0000-00005DCC0000}"/>
    <cellStyle name="Output 2 3 2 2 2 2 3" xfId="52536" xr:uid="{00000000-0005-0000-0000-00005ECC0000}"/>
    <cellStyle name="Output 2 3 2 2 2 2 4" xfId="52537" xr:uid="{00000000-0005-0000-0000-00005FCC0000}"/>
    <cellStyle name="Output 2 3 2 2 2 3" xfId="52538" xr:uid="{00000000-0005-0000-0000-000060CC0000}"/>
    <cellStyle name="Output 2 3 2 2 2 3 2" xfId="52539" xr:uid="{00000000-0005-0000-0000-000061CC0000}"/>
    <cellStyle name="Output 2 3 2 2 2 3 3" xfId="52540" xr:uid="{00000000-0005-0000-0000-000062CC0000}"/>
    <cellStyle name="Output 2 3 2 2 2 3 4" xfId="52541" xr:uid="{00000000-0005-0000-0000-000063CC0000}"/>
    <cellStyle name="Output 2 3 2 2 2 3 5" xfId="52542" xr:uid="{00000000-0005-0000-0000-000064CC0000}"/>
    <cellStyle name="Output 2 3 2 2 2 3 6" xfId="52543" xr:uid="{00000000-0005-0000-0000-000065CC0000}"/>
    <cellStyle name="Output 2 3 2 2 2 4" xfId="52544" xr:uid="{00000000-0005-0000-0000-000066CC0000}"/>
    <cellStyle name="Output 2 3 2 2 2 5" xfId="52545" xr:uid="{00000000-0005-0000-0000-000067CC0000}"/>
    <cellStyle name="Output 2 3 2 2 3" xfId="52546" xr:uid="{00000000-0005-0000-0000-000068CC0000}"/>
    <cellStyle name="Output 2 3 2 2 3 2" xfId="52547" xr:uid="{00000000-0005-0000-0000-000069CC0000}"/>
    <cellStyle name="Output 2 3 2 2 3 2 2" xfId="52548" xr:uid="{00000000-0005-0000-0000-00006ACC0000}"/>
    <cellStyle name="Output 2 3 2 2 3 2 3" xfId="52549" xr:uid="{00000000-0005-0000-0000-00006BCC0000}"/>
    <cellStyle name="Output 2 3 2 2 3 2 4" xfId="52550" xr:uid="{00000000-0005-0000-0000-00006CCC0000}"/>
    <cellStyle name="Output 2 3 2 2 3 2 5" xfId="52551" xr:uid="{00000000-0005-0000-0000-00006DCC0000}"/>
    <cellStyle name="Output 2 3 2 2 3 2 6" xfId="52552" xr:uid="{00000000-0005-0000-0000-00006ECC0000}"/>
    <cellStyle name="Output 2 3 2 2 3 3" xfId="52553" xr:uid="{00000000-0005-0000-0000-00006FCC0000}"/>
    <cellStyle name="Output 2 3 2 2 3 4" xfId="52554" xr:uid="{00000000-0005-0000-0000-000070CC0000}"/>
    <cellStyle name="Output 2 3 2 2 4" xfId="52555" xr:uid="{00000000-0005-0000-0000-000071CC0000}"/>
    <cellStyle name="Output 2 3 2 2 4 2" xfId="52556" xr:uid="{00000000-0005-0000-0000-000072CC0000}"/>
    <cellStyle name="Output 2 3 2 2 4 3" xfId="52557" xr:uid="{00000000-0005-0000-0000-000073CC0000}"/>
    <cellStyle name="Output 2 3 2 2 4 4" xfId="52558" xr:uid="{00000000-0005-0000-0000-000074CC0000}"/>
    <cellStyle name="Output 2 3 2 2 4 5" xfId="52559" xr:uid="{00000000-0005-0000-0000-000075CC0000}"/>
    <cellStyle name="Output 2 3 2 2 4 6" xfId="52560" xr:uid="{00000000-0005-0000-0000-000076CC0000}"/>
    <cellStyle name="Output 2 3 2 2 5" xfId="52561" xr:uid="{00000000-0005-0000-0000-000077CC0000}"/>
    <cellStyle name="Output 2 3 2 2 6" xfId="52562" xr:uid="{00000000-0005-0000-0000-000078CC0000}"/>
    <cellStyle name="Output 2 3 2 3" xfId="52563" xr:uid="{00000000-0005-0000-0000-000079CC0000}"/>
    <cellStyle name="Output 2 3 2 3 2" xfId="52564" xr:uid="{00000000-0005-0000-0000-00007ACC0000}"/>
    <cellStyle name="Output 2 3 2 3 2 2" xfId="52565" xr:uid="{00000000-0005-0000-0000-00007BCC0000}"/>
    <cellStyle name="Output 2 3 2 3 2 3" xfId="52566" xr:uid="{00000000-0005-0000-0000-00007CCC0000}"/>
    <cellStyle name="Output 2 3 2 3 2 4" xfId="52567" xr:uid="{00000000-0005-0000-0000-00007DCC0000}"/>
    <cellStyle name="Output 2 3 2 3 2 5" xfId="52568" xr:uid="{00000000-0005-0000-0000-00007ECC0000}"/>
    <cellStyle name="Output 2 3 2 3 2 6" xfId="52569" xr:uid="{00000000-0005-0000-0000-00007FCC0000}"/>
    <cellStyle name="Output 2 3 2 3 3" xfId="52570" xr:uid="{00000000-0005-0000-0000-000080CC0000}"/>
    <cellStyle name="Output 2 3 2 3 4" xfId="52571" xr:uid="{00000000-0005-0000-0000-000081CC0000}"/>
    <cellStyle name="Output 2 3 2 4" xfId="52572" xr:uid="{00000000-0005-0000-0000-000082CC0000}"/>
    <cellStyle name="Output 2 3 2 4 2" xfId="52573" xr:uid="{00000000-0005-0000-0000-000083CC0000}"/>
    <cellStyle name="Output 2 3 2 4 3" xfId="52574" xr:uid="{00000000-0005-0000-0000-000084CC0000}"/>
    <cellStyle name="Output 2 3 2 4 4" xfId="52575" xr:uid="{00000000-0005-0000-0000-000085CC0000}"/>
    <cellStyle name="Output 2 3 2 4 5" xfId="52576" xr:uid="{00000000-0005-0000-0000-000086CC0000}"/>
    <cellStyle name="Output 2 3 2 4 6" xfId="52577" xr:uid="{00000000-0005-0000-0000-000087CC0000}"/>
    <cellStyle name="Output 2 3 2 5" xfId="52578" xr:uid="{00000000-0005-0000-0000-000088CC0000}"/>
    <cellStyle name="Output 2 3 2 6" xfId="52579" xr:uid="{00000000-0005-0000-0000-000089CC0000}"/>
    <cellStyle name="Output 2 3 3" xfId="388" xr:uid="{00000000-0005-0000-0000-00008ACC0000}"/>
    <cellStyle name="Output 2 3 3 2" xfId="52580" xr:uid="{00000000-0005-0000-0000-00008BCC0000}"/>
    <cellStyle name="Output 2 3 3 2 2" xfId="52581" xr:uid="{00000000-0005-0000-0000-00008CCC0000}"/>
    <cellStyle name="Output 2 3 3 2 2 2" xfId="52582" xr:uid="{00000000-0005-0000-0000-00008DCC0000}"/>
    <cellStyle name="Output 2 3 3 2 2 2 2" xfId="52583" xr:uid="{00000000-0005-0000-0000-00008ECC0000}"/>
    <cellStyle name="Output 2 3 3 2 2 2 3" xfId="52584" xr:uid="{00000000-0005-0000-0000-00008FCC0000}"/>
    <cellStyle name="Output 2 3 3 2 2 2 4" xfId="52585" xr:uid="{00000000-0005-0000-0000-000090CC0000}"/>
    <cellStyle name="Output 2 3 3 2 2 2 5" xfId="52586" xr:uid="{00000000-0005-0000-0000-000091CC0000}"/>
    <cellStyle name="Output 2 3 3 2 2 2 6" xfId="52587" xr:uid="{00000000-0005-0000-0000-000092CC0000}"/>
    <cellStyle name="Output 2 3 3 2 2 3" xfId="52588" xr:uid="{00000000-0005-0000-0000-000093CC0000}"/>
    <cellStyle name="Output 2 3 3 2 2 4" xfId="52589" xr:uid="{00000000-0005-0000-0000-000094CC0000}"/>
    <cellStyle name="Output 2 3 3 2 3" xfId="52590" xr:uid="{00000000-0005-0000-0000-000095CC0000}"/>
    <cellStyle name="Output 2 3 3 2 3 2" xfId="52591" xr:uid="{00000000-0005-0000-0000-000096CC0000}"/>
    <cellStyle name="Output 2 3 3 2 3 3" xfId="52592" xr:uid="{00000000-0005-0000-0000-000097CC0000}"/>
    <cellStyle name="Output 2 3 3 2 3 4" xfId="52593" xr:uid="{00000000-0005-0000-0000-000098CC0000}"/>
    <cellStyle name="Output 2 3 3 2 3 5" xfId="52594" xr:uid="{00000000-0005-0000-0000-000099CC0000}"/>
    <cellStyle name="Output 2 3 3 2 3 6" xfId="52595" xr:uid="{00000000-0005-0000-0000-00009ACC0000}"/>
    <cellStyle name="Output 2 3 3 2 4" xfId="52596" xr:uid="{00000000-0005-0000-0000-00009BCC0000}"/>
    <cellStyle name="Output 2 3 3 2 5" xfId="52597" xr:uid="{00000000-0005-0000-0000-00009CCC0000}"/>
    <cellStyle name="Output 2 3 3 3" xfId="52598" xr:uid="{00000000-0005-0000-0000-00009DCC0000}"/>
    <cellStyle name="Output 2 3 3 3 2" xfId="52599" xr:uid="{00000000-0005-0000-0000-00009ECC0000}"/>
    <cellStyle name="Output 2 3 3 3 2 2" xfId="52600" xr:uid="{00000000-0005-0000-0000-00009FCC0000}"/>
    <cellStyle name="Output 2 3 3 3 2 3" xfId="52601" xr:uid="{00000000-0005-0000-0000-0000A0CC0000}"/>
    <cellStyle name="Output 2 3 3 3 2 4" xfId="52602" xr:uid="{00000000-0005-0000-0000-0000A1CC0000}"/>
    <cellStyle name="Output 2 3 3 3 2 5" xfId="52603" xr:uid="{00000000-0005-0000-0000-0000A2CC0000}"/>
    <cellStyle name="Output 2 3 3 3 2 6" xfId="52604" xr:uid="{00000000-0005-0000-0000-0000A3CC0000}"/>
    <cellStyle name="Output 2 3 3 3 3" xfId="52605" xr:uid="{00000000-0005-0000-0000-0000A4CC0000}"/>
    <cellStyle name="Output 2 3 3 3 4" xfId="52606" xr:uid="{00000000-0005-0000-0000-0000A5CC0000}"/>
    <cellStyle name="Output 2 3 3 4" xfId="52607" xr:uid="{00000000-0005-0000-0000-0000A6CC0000}"/>
    <cellStyle name="Output 2 3 3 4 2" xfId="52608" xr:uid="{00000000-0005-0000-0000-0000A7CC0000}"/>
    <cellStyle name="Output 2 3 3 4 3" xfId="52609" xr:uid="{00000000-0005-0000-0000-0000A8CC0000}"/>
    <cellStyle name="Output 2 3 3 4 4" xfId="52610" xr:uid="{00000000-0005-0000-0000-0000A9CC0000}"/>
    <cellStyle name="Output 2 3 3 4 5" xfId="52611" xr:uid="{00000000-0005-0000-0000-0000AACC0000}"/>
    <cellStyle name="Output 2 3 3 4 6" xfId="52612" xr:uid="{00000000-0005-0000-0000-0000ABCC0000}"/>
    <cellStyle name="Output 2 3 3 5" xfId="52613" xr:uid="{00000000-0005-0000-0000-0000ACCC0000}"/>
    <cellStyle name="Output 2 3 3 6" xfId="52614" xr:uid="{00000000-0005-0000-0000-0000ADCC0000}"/>
    <cellStyle name="Output 2 3 4" xfId="389" xr:uid="{00000000-0005-0000-0000-0000AECC0000}"/>
    <cellStyle name="Output 2 3 4 2" xfId="52615" xr:uid="{00000000-0005-0000-0000-0000AFCC0000}"/>
    <cellStyle name="Output 2 3 4 2 2" xfId="52616" xr:uid="{00000000-0005-0000-0000-0000B0CC0000}"/>
    <cellStyle name="Output 2 3 4 2 3" xfId="52617" xr:uid="{00000000-0005-0000-0000-0000B1CC0000}"/>
    <cellStyle name="Output 2 3 4 2 4" xfId="52618" xr:uid="{00000000-0005-0000-0000-0000B2CC0000}"/>
    <cellStyle name="Output 2 3 4 2 5" xfId="52619" xr:uid="{00000000-0005-0000-0000-0000B3CC0000}"/>
    <cellStyle name="Output 2 3 4 2 6" xfId="52620" xr:uid="{00000000-0005-0000-0000-0000B4CC0000}"/>
    <cellStyle name="Output 2 3 4 3" xfId="52621" xr:uid="{00000000-0005-0000-0000-0000B5CC0000}"/>
    <cellStyle name="Output 2 3 4 4" xfId="52622" xr:uid="{00000000-0005-0000-0000-0000B6CC0000}"/>
    <cellStyle name="Output 2 3 5" xfId="390" xr:uid="{00000000-0005-0000-0000-0000B7CC0000}"/>
    <cellStyle name="Output 2 3 5 2" xfId="52623" xr:uid="{00000000-0005-0000-0000-0000B8CC0000}"/>
    <cellStyle name="Output 2 3 5 3" xfId="52624" xr:uid="{00000000-0005-0000-0000-0000B9CC0000}"/>
    <cellStyle name="Output 2 3 5 4" xfId="52625" xr:uid="{00000000-0005-0000-0000-0000BACC0000}"/>
    <cellStyle name="Output 2 3 5 5" xfId="52626" xr:uid="{00000000-0005-0000-0000-0000BBCC0000}"/>
    <cellStyle name="Output 2 3 5 6" xfId="52627" xr:uid="{00000000-0005-0000-0000-0000BCCC0000}"/>
    <cellStyle name="Output 2 3 6" xfId="391" xr:uid="{00000000-0005-0000-0000-0000BDCC0000}"/>
    <cellStyle name="Output 2 3 7" xfId="52628" xr:uid="{00000000-0005-0000-0000-0000BECC0000}"/>
    <cellStyle name="Output 2 4" xfId="392" xr:uid="{00000000-0005-0000-0000-0000BFCC0000}"/>
    <cellStyle name="Output 2 4 2" xfId="393" xr:uid="{00000000-0005-0000-0000-0000C0CC0000}"/>
    <cellStyle name="Output 2 4 2 2" xfId="52629" xr:uid="{00000000-0005-0000-0000-0000C1CC0000}"/>
    <cellStyle name="Output 2 4 2 2 2" xfId="52630" xr:uid="{00000000-0005-0000-0000-0000C2CC0000}"/>
    <cellStyle name="Output 2 4 2 2 2 2" xfId="52631" xr:uid="{00000000-0005-0000-0000-0000C3CC0000}"/>
    <cellStyle name="Output 2 4 2 2 2 2 2" xfId="52632" xr:uid="{00000000-0005-0000-0000-0000C4CC0000}"/>
    <cellStyle name="Output 2 4 2 2 2 2 2 2" xfId="52633" xr:uid="{00000000-0005-0000-0000-0000C5CC0000}"/>
    <cellStyle name="Output 2 4 2 2 2 2 2 3" xfId="52634" xr:uid="{00000000-0005-0000-0000-0000C6CC0000}"/>
    <cellStyle name="Output 2 4 2 2 2 2 2 4" xfId="52635" xr:uid="{00000000-0005-0000-0000-0000C7CC0000}"/>
    <cellStyle name="Output 2 4 2 2 2 2 2 5" xfId="52636" xr:uid="{00000000-0005-0000-0000-0000C8CC0000}"/>
    <cellStyle name="Output 2 4 2 2 2 2 2 6" xfId="52637" xr:uid="{00000000-0005-0000-0000-0000C9CC0000}"/>
    <cellStyle name="Output 2 4 2 2 2 2 3" xfId="52638" xr:uid="{00000000-0005-0000-0000-0000CACC0000}"/>
    <cellStyle name="Output 2 4 2 2 2 2 4" xfId="52639" xr:uid="{00000000-0005-0000-0000-0000CBCC0000}"/>
    <cellStyle name="Output 2 4 2 2 2 3" xfId="52640" xr:uid="{00000000-0005-0000-0000-0000CCCC0000}"/>
    <cellStyle name="Output 2 4 2 2 2 3 2" xfId="52641" xr:uid="{00000000-0005-0000-0000-0000CDCC0000}"/>
    <cellStyle name="Output 2 4 2 2 2 3 3" xfId="52642" xr:uid="{00000000-0005-0000-0000-0000CECC0000}"/>
    <cellStyle name="Output 2 4 2 2 2 3 4" xfId="52643" xr:uid="{00000000-0005-0000-0000-0000CFCC0000}"/>
    <cellStyle name="Output 2 4 2 2 2 3 5" xfId="52644" xr:uid="{00000000-0005-0000-0000-0000D0CC0000}"/>
    <cellStyle name="Output 2 4 2 2 2 3 6" xfId="52645" xr:uid="{00000000-0005-0000-0000-0000D1CC0000}"/>
    <cellStyle name="Output 2 4 2 2 2 4" xfId="52646" xr:uid="{00000000-0005-0000-0000-0000D2CC0000}"/>
    <cellStyle name="Output 2 4 2 2 2 5" xfId="52647" xr:uid="{00000000-0005-0000-0000-0000D3CC0000}"/>
    <cellStyle name="Output 2 4 2 2 3" xfId="52648" xr:uid="{00000000-0005-0000-0000-0000D4CC0000}"/>
    <cellStyle name="Output 2 4 2 2 3 2" xfId="52649" xr:uid="{00000000-0005-0000-0000-0000D5CC0000}"/>
    <cellStyle name="Output 2 4 2 2 3 2 2" xfId="52650" xr:uid="{00000000-0005-0000-0000-0000D6CC0000}"/>
    <cellStyle name="Output 2 4 2 2 3 2 3" xfId="52651" xr:uid="{00000000-0005-0000-0000-0000D7CC0000}"/>
    <cellStyle name="Output 2 4 2 2 3 2 4" xfId="52652" xr:uid="{00000000-0005-0000-0000-0000D8CC0000}"/>
    <cellStyle name="Output 2 4 2 2 3 2 5" xfId="52653" xr:uid="{00000000-0005-0000-0000-0000D9CC0000}"/>
    <cellStyle name="Output 2 4 2 2 3 2 6" xfId="52654" xr:uid="{00000000-0005-0000-0000-0000DACC0000}"/>
    <cellStyle name="Output 2 4 2 2 3 3" xfId="52655" xr:uid="{00000000-0005-0000-0000-0000DBCC0000}"/>
    <cellStyle name="Output 2 4 2 2 3 4" xfId="52656" xr:uid="{00000000-0005-0000-0000-0000DCCC0000}"/>
    <cellStyle name="Output 2 4 2 2 4" xfId="52657" xr:uid="{00000000-0005-0000-0000-0000DDCC0000}"/>
    <cellStyle name="Output 2 4 2 2 4 2" xfId="52658" xr:uid="{00000000-0005-0000-0000-0000DECC0000}"/>
    <cellStyle name="Output 2 4 2 2 4 3" xfId="52659" xr:uid="{00000000-0005-0000-0000-0000DFCC0000}"/>
    <cellStyle name="Output 2 4 2 2 4 4" xfId="52660" xr:uid="{00000000-0005-0000-0000-0000E0CC0000}"/>
    <cellStyle name="Output 2 4 2 2 4 5" xfId="52661" xr:uid="{00000000-0005-0000-0000-0000E1CC0000}"/>
    <cellStyle name="Output 2 4 2 2 4 6" xfId="52662" xr:uid="{00000000-0005-0000-0000-0000E2CC0000}"/>
    <cellStyle name="Output 2 4 2 2 5" xfId="52663" xr:uid="{00000000-0005-0000-0000-0000E3CC0000}"/>
    <cellStyle name="Output 2 4 2 2 6" xfId="52664" xr:uid="{00000000-0005-0000-0000-0000E4CC0000}"/>
    <cellStyle name="Output 2 4 2 3" xfId="52665" xr:uid="{00000000-0005-0000-0000-0000E5CC0000}"/>
    <cellStyle name="Output 2 4 2 3 2" xfId="52666" xr:uid="{00000000-0005-0000-0000-0000E6CC0000}"/>
    <cellStyle name="Output 2 4 2 3 2 2" xfId="52667" xr:uid="{00000000-0005-0000-0000-0000E7CC0000}"/>
    <cellStyle name="Output 2 4 2 3 2 3" xfId="52668" xr:uid="{00000000-0005-0000-0000-0000E8CC0000}"/>
    <cellStyle name="Output 2 4 2 3 2 4" xfId="52669" xr:uid="{00000000-0005-0000-0000-0000E9CC0000}"/>
    <cellStyle name="Output 2 4 2 3 2 5" xfId="52670" xr:uid="{00000000-0005-0000-0000-0000EACC0000}"/>
    <cellStyle name="Output 2 4 2 3 2 6" xfId="52671" xr:uid="{00000000-0005-0000-0000-0000EBCC0000}"/>
    <cellStyle name="Output 2 4 2 3 3" xfId="52672" xr:uid="{00000000-0005-0000-0000-0000ECCC0000}"/>
    <cellStyle name="Output 2 4 2 3 4" xfId="52673" xr:uid="{00000000-0005-0000-0000-0000EDCC0000}"/>
    <cellStyle name="Output 2 4 2 4" xfId="52674" xr:uid="{00000000-0005-0000-0000-0000EECC0000}"/>
    <cellStyle name="Output 2 4 2 4 2" xfId="52675" xr:uid="{00000000-0005-0000-0000-0000EFCC0000}"/>
    <cellStyle name="Output 2 4 2 4 3" xfId="52676" xr:uid="{00000000-0005-0000-0000-0000F0CC0000}"/>
    <cellStyle name="Output 2 4 2 4 4" xfId="52677" xr:uid="{00000000-0005-0000-0000-0000F1CC0000}"/>
    <cellStyle name="Output 2 4 2 4 5" xfId="52678" xr:uid="{00000000-0005-0000-0000-0000F2CC0000}"/>
    <cellStyle name="Output 2 4 2 4 6" xfId="52679" xr:uid="{00000000-0005-0000-0000-0000F3CC0000}"/>
    <cellStyle name="Output 2 4 2 5" xfId="52680" xr:uid="{00000000-0005-0000-0000-0000F4CC0000}"/>
    <cellStyle name="Output 2 4 2 6" xfId="52681" xr:uid="{00000000-0005-0000-0000-0000F5CC0000}"/>
    <cellStyle name="Output 2 4 3" xfId="394" xr:uid="{00000000-0005-0000-0000-0000F6CC0000}"/>
    <cellStyle name="Output 2 4 3 2" xfId="52682" xr:uid="{00000000-0005-0000-0000-0000F7CC0000}"/>
    <cellStyle name="Output 2 4 3 2 2" xfId="52683" xr:uid="{00000000-0005-0000-0000-0000F8CC0000}"/>
    <cellStyle name="Output 2 4 3 2 2 2" xfId="52684" xr:uid="{00000000-0005-0000-0000-0000F9CC0000}"/>
    <cellStyle name="Output 2 4 3 2 2 2 2" xfId="52685" xr:uid="{00000000-0005-0000-0000-0000FACC0000}"/>
    <cellStyle name="Output 2 4 3 2 2 2 3" xfId="52686" xr:uid="{00000000-0005-0000-0000-0000FBCC0000}"/>
    <cellStyle name="Output 2 4 3 2 2 2 4" xfId="52687" xr:uid="{00000000-0005-0000-0000-0000FCCC0000}"/>
    <cellStyle name="Output 2 4 3 2 2 2 5" xfId="52688" xr:uid="{00000000-0005-0000-0000-0000FDCC0000}"/>
    <cellStyle name="Output 2 4 3 2 2 2 6" xfId="52689" xr:uid="{00000000-0005-0000-0000-0000FECC0000}"/>
    <cellStyle name="Output 2 4 3 2 2 3" xfId="52690" xr:uid="{00000000-0005-0000-0000-0000FFCC0000}"/>
    <cellStyle name="Output 2 4 3 2 2 4" xfId="52691" xr:uid="{00000000-0005-0000-0000-000000CD0000}"/>
    <cellStyle name="Output 2 4 3 2 3" xfId="52692" xr:uid="{00000000-0005-0000-0000-000001CD0000}"/>
    <cellStyle name="Output 2 4 3 2 3 2" xfId="52693" xr:uid="{00000000-0005-0000-0000-000002CD0000}"/>
    <cellStyle name="Output 2 4 3 2 3 3" xfId="52694" xr:uid="{00000000-0005-0000-0000-000003CD0000}"/>
    <cellStyle name="Output 2 4 3 2 3 4" xfId="52695" xr:uid="{00000000-0005-0000-0000-000004CD0000}"/>
    <cellStyle name="Output 2 4 3 2 3 5" xfId="52696" xr:uid="{00000000-0005-0000-0000-000005CD0000}"/>
    <cellStyle name="Output 2 4 3 2 3 6" xfId="52697" xr:uid="{00000000-0005-0000-0000-000006CD0000}"/>
    <cellStyle name="Output 2 4 3 2 4" xfId="52698" xr:uid="{00000000-0005-0000-0000-000007CD0000}"/>
    <cellStyle name="Output 2 4 3 2 5" xfId="52699" xr:uid="{00000000-0005-0000-0000-000008CD0000}"/>
    <cellStyle name="Output 2 4 3 3" xfId="52700" xr:uid="{00000000-0005-0000-0000-000009CD0000}"/>
    <cellStyle name="Output 2 4 3 3 2" xfId="52701" xr:uid="{00000000-0005-0000-0000-00000ACD0000}"/>
    <cellStyle name="Output 2 4 3 3 2 2" xfId="52702" xr:uid="{00000000-0005-0000-0000-00000BCD0000}"/>
    <cellStyle name="Output 2 4 3 3 2 3" xfId="52703" xr:uid="{00000000-0005-0000-0000-00000CCD0000}"/>
    <cellStyle name="Output 2 4 3 3 2 4" xfId="52704" xr:uid="{00000000-0005-0000-0000-00000DCD0000}"/>
    <cellStyle name="Output 2 4 3 3 2 5" xfId="52705" xr:uid="{00000000-0005-0000-0000-00000ECD0000}"/>
    <cellStyle name="Output 2 4 3 3 2 6" xfId="52706" xr:uid="{00000000-0005-0000-0000-00000FCD0000}"/>
    <cellStyle name="Output 2 4 3 3 3" xfId="52707" xr:uid="{00000000-0005-0000-0000-000010CD0000}"/>
    <cellStyle name="Output 2 4 3 3 4" xfId="52708" xr:uid="{00000000-0005-0000-0000-000011CD0000}"/>
    <cellStyle name="Output 2 4 3 4" xfId="52709" xr:uid="{00000000-0005-0000-0000-000012CD0000}"/>
    <cellStyle name="Output 2 4 3 4 2" xfId="52710" xr:uid="{00000000-0005-0000-0000-000013CD0000}"/>
    <cellStyle name="Output 2 4 3 4 3" xfId="52711" xr:uid="{00000000-0005-0000-0000-000014CD0000}"/>
    <cellStyle name="Output 2 4 3 4 4" xfId="52712" xr:uid="{00000000-0005-0000-0000-000015CD0000}"/>
    <cellStyle name="Output 2 4 3 4 5" xfId="52713" xr:uid="{00000000-0005-0000-0000-000016CD0000}"/>
    <cellStyle name="Output 2 4 3 4 6" xfId="52714" xr:uid="{00000000-0005-0000-0000-000017CD0000}"/>
    <cellStyle name="Output 2 4 3 5" xfId="52715" xr:uid="{00000000-0005-0000-0000-000018CD0000}"/>
    <cellStyle name="Output 2 4 3 6" xfId="52716" xr:uid="{00000000-0005-0000-0000-000019CD0000}"/>
    <cellStyle name="Output 2 4 4" xfId="395" xr:uid="{00000000-0005-0000-0000-00001ACD0000}"/>
    <cellStyle name="Output 2 4 4 2" xfId="52717" xr:uid="{00000000-0005-0000-0000-00001BCD0000}"/>
    <cellStyle name="Output 2 4 4 2 2" xfId="52718" xr:uid="{00000000-0005-0000-0000-00001CCD0000}"/>
    <cellStyle name="Output 2 4 4 2 3" xfId="52719" xr:uid="{00000000-0005-0000-0000-00001DCD0000}"/>
    <cellStyle name="Output 2 4 4 2 4" xfId="52720" xr:uid="{00000000-0005-0000-0000-00001ECD0000}"/>
    <cellStyle name="Output 2 4 4 2 5" xfId="52721" xr:uid="{00000000-0005-0000-0000-00001FCD0000}"/>
    <cellStyle name="Output 2 4 4 2 6" xfId="52722" xr:uid="{00000000-0005-0000-0000-000020CD0000}"/>
    <cellStyle name="Output 2 4 4 3" xfId="52723" xr:uid="{00000000-0005-0000-0000-000021CD0000}"/>
    <cellStyle name="Output 2 4 4 4" xfId="52724" xr:uid="{00000000-0005-0000-0000-000022CD0000}"/>
    <cellStyle name="Output 2 4 5" xfId="396" xr:uid="{00000000-0005-0000-0000-000023CD0000}"/>
    <cellStyle name="Output 2 4 5 2" xfId="52725" xr:uid="{00000000-0005-0000-0000-000024CD0000}"/>
    <cellStyle name="Output 2 4 5 3" xfId="52726" xr:uid="{00000000-0005-0000-0000-000025CD0000}"/>
    <cellStyle name="Output 2 4 5 4" xfId="52727" xr:uid="{00000000-0005-0000-0000-000026CD0000}"/>
    <cellStyle name="Output 2 4 5 5" xfId="52728" xr:uid="{00000000-0005-0000-0000-000027CD0000}"/>
    <cellStyle name="Output 2 4 5 6" xfId="52729" xr:uid="{00000000-0005-0000-0000-000028CD0000}"/>
    <cellStyle name="Output 2 4 6" xfId="397" xr:uid="{00000000-0005-0000-0000-000029CD0000}"/>
    <cellStyle name="Output 2 4 7" xfId="52730" xr:uid="{00000000-0005-0000-0000-00002ACD0000}"/>
    <cellStyle name="Output 2 5" xfId="398" xr:uid="{00000000-0005-0000-0000-00002BCD0000}"/>
    <cellStyle name="Output 2 5 2" xfId="52731" xr:uid="{00000000-0005-0000-0000-00002CCD0000}"/>
    <cellStyle name="Output 2 5 2 2" xfId="52732" xr:uid="{00000000-0005-0000-0000-00002DCD0000}"/>
    <cellStyle name="Output 2 5 2 2 2" xfId="52733" xr:uid="{00000000-0005-0000-0000-00002ECD0000}"/>
    <cellStyle name="Output 2 5 2 2 2 2" xfId="52734" xr:uid="{00000000-0005-0000-0000-00002FCD0000}"/>
    <cellStyle name="Output 2 5 2 2 2 2 2" xfId="52735" xr:uid="{00000000-0005-0000-0000-000030CD0000}"/>
    <cellStyle name="Output 2 5 2 2 2 2 3" xfId="52736" xr:uid="{00000000-0005-0000-0000-000031CD0000}"/>
    <cellStyle name="Output 2 5 2 2 2 2 4" xfId="52737" xr:uid="{00000000-0005-0000-0000-000032CD0000}"/>
    <cellStyle name="Output 2 5 2 2 2 2 5" xfId="52738" xr:uid="{00000000-0005-0000-0000-000033CD0000}"/>
    <cellStyle name="Output 2 5 2 2 2 2 6" xfId="52739" xr:uid="{00000000-0005-0000-0000-000034CD0000}"/>
    <cellStyle name="Output 2 5 2 2 2 3" xfId="52740" xr:uid="{00000000-0005-0000-0000-000035CD0000}"/>
    <cellStyle name="Output 2 5 2 2 2 4" xfId="52741" xr:uid="{00000000-0005-0000-0000-000036CD0000}"/>
    <cellStyle name="Output 2 5 2 2 3" xfId="52742" xr:uid="{00000000-0005-0000-0000-000037CD0000}"/>
    <cellStyle name="Output 2 5 2 2 3 2" xfId="52743" xr:uid="{00000000-0005-0000-0000-000038CD0000}"/>
    <cellStyle name="Output 2 5 2 2 3 3" xfId="52744" xr:uid="{00000000-0005-0000-0000-000039CD0000}"/>
    <cellStyle name="Output 2 5 2 2 3 4" xfId="52745" xr:uid="{00000000-0005-0000-0000-00003ACD0000}"/>
    <cellStyle name="Output 2 5 2 2 3 5" xfId="52746" xr:uid="{00000000-0005-0000-0000-00003BCD0000}"/>
    <cellStyle name="Output 2 5 2 2 3 6" xfId="52747" xr:uid="{00000000-0005-0000-0000-00003CCD0000}"/>
    <cellStyle name="Output 2 5 2 2 4" xfId="52748" xr:uid="{00000000-0005-0000-0000-00003DCD0000}"/>
    <cellStyle name="Output 2 5 2 2 5" xfId="52749" xr:uid="{00000000-0005-0000-0000-00003ECD0000}"/>
    <cellStyle name="Output 2 5 2 3" xfId="52750" xr:uid="{00000000-0005-0000-0000-00003FCD0000}"/>
    <cellStyle name="Output 2 5 2 3 2" xfId="52751" xr:uid="{00000000-0005-0000-0000-000040CD0000}"/>
    <cellStyle name="Output 2 5 2 3 2 2" xfId="52752" xr:uid="{00000000-0005-0000-0000-000041CD0000}"/>
    <cellStyle name="Output 2 5 2 3 2 3" xfId="52753" xr:uid="{00000000-0005-0000-0000-000042CD0000}"/>
    <cellStyle name="Output 2 5 2 3 2 4" xfId="52754" xr:uid="{00000000-0005-0000-0000-000043CD0000}"/>
    <cellStyle name="Output 2 5 2 3 2 5" xfId="52755" xr:uid="{00000000-0005-0000-0000-000044CD0000}"/>
    <cellStyle name="Output 2 5 2 3 2 6" xfId="52756" xr:uid="{00000000-0005-0000-0000-000045CD0000}"/>
    <cellStyle name="Output 2 5 2 3 3" xfId="52757" xr:uid="{00000000-0005-0000-0000-000046CD0000}"/>
    <cellStyle name="Output 2 5 2 3 4" xfId="52758" xr:uid="{00000000-0005-0000-0000-000047CD0000}"/>
    <cellStyle name="Output 2 5 2 4" xfId="52759" xr:uid="{00000000-0005-0000-0000-000048CD0000}"/>
    <cellStyle name="Output 2 5 2 4 2" xfId="52760" xr:uid="{00000000-0005-0000-0000-000049CD0000}"/>
    <cellStyle name="Output 2 5 2 4 3" xfId="52761" xr:uid="{00000000-0005-0000-0000-00004ACD0000}"/>
    <cellStyle name="Output 2 5 2 4 4" xfId="52762" xr:uid="{00000000-0005-0000-0000-00004BCD0000}"/>
    <cellStyle name="Output 2 5 2 4 5" xfId="52763" xr:uid="{00000000-0005-0000-0000-00004CCD0000}"/>
    <cellStyle name="Output 2 5 2 4 6" xfId="52764" xr:uid="{00000000-0005-0000-0000-00004DCD0000}"/>
    <cellStyle name="Output 2 5 2 5" xfId="52765" xr:uid="{00000000-0005-0000-0000-00004ECD0000}"/>
    <cellStyle name="Output 2 5 2 6" xfId="52766" xr:uid="{00000000-0005-0000-0000-00004FCD0000}"/>
    <cellStyle name="Output 2 5 3" xfId="52767" xr:uid="{00000000-0005-0000-0000-000050CD0000}"/>
    <cellStyle name="Output 2 5 3 2" xfId="52768" xr:uid="{00000000-0005-0000-0000-000051CD0000}"/>
    <cellStyle name="Output 2 5 3 2 2" xfId="52769" xr:uid="{00000000-0005-0000-0000-000052CD0000}"/>
    <cellStyle name="Output 2 5 3 2 3" xfId="52770" xr:uid="{00000000-0005-0000-0000-000053CD0000}"/>
    <cellStyle name="Output 2 5 3 2 4" xfId="52771" xr:uid="{00000000-0005-0000-0000-000054CD0000}"/>
    <cellStyle name="Output 2 5 3 2 5" xfId="52772" xr:uid="{00000000-0005-0000-0000-000055CD0000}"/>
    <cellStyle name="Output 2 5 3 2 6" xfId="52773" xr:uid="{00000000-0005-0000-0000-000056CD0000}"/>
    <cellStyle name="Output 2 5 3 3" xfId="52774" xr:uid="{00000000-0005-0000-0000-000057CD0000}"/>
    <cellStyle name="Output 2 5 3 4" xfId="52775" xr:uid="{00000000-0005-0000-0000-000058CD0000}"/>
    <cellStyle name="Output 2 5 4" xfId="52776" xr:uid="{00000000-0005-0000-0000-000059CD0000}"/>
    <cellStyle name="Output 2 5 4 2" xfId="52777" xr:uid="{00000000-0005-0000-0000-00005ACD0000}"/>
    <cellStyle name="Output 2 5 4 3" xfId="52778" xr:uid="{00000000-0005-0000-0000-00005BCD0000}"/>
    <cellStyle name="Output 2 5 4 4" xfId="52779" xr:uid="{00000000-0005-0000-0000-00005CCD0000}"/>
    <cellStyle name="Output 2 5 4 5" xfId="52780" xr:uid="{00000000-0005-0000-0000-00005DCD0000}"/>
    <cellStyle name="Output 2 5 4 6" xfId="52781" xr:uid="{00000000-0005-0000-0000-00005ECD0000}"/>
    <cellStyle name="Output 2 5 5" xfId="52782" xr:uid="{00000000-0005-0000-0000-00005FCD0000}"/>
    <cellStyle name="Output 2 5 6" xfId="52783" xr:uid="{00000000-0005-0000-0000-000060CD0000}"/>
    <cellStyle name="Output 2 6" xfId="399" xr:uid="{00000000-0005-0000-0000-000061CD0000}"/>
    <cellStyle name="Output 2 6 2" xfId="52784" xr:uid="{00000000-0005-0000-0000-000062CD0000}"/>
    <cellStyle name="Output 2 6 2 2" xfId="52785" xr:uid="{00000000-0005-0000-0000-000063CD0000}"/>
    <cellStyle name="Output 2 6 2 2 2" xfId="52786" xr:uid="{00000000-0005-0000-0000-000064CD0000}"/>
    <cellStyle name="Output 2 6 2 2 2 2" xfId="52787" xr:uid="{00000000-0005-0000-0000-000065CD0000}"/>
    <cellStyle name="Output 2 6 2 2 2 3" xfId="52788" xr:uid="{00000000-0005-0000-0000-000066CD0000}"/>
    <cellStyle name="Output 2 6 2 2 2 4" xfId="52789" xr:uid="{00000000-0005-0000-0000-000067CD0000}"/>
    <cellStyle name="Output 2 6 2 2 2 5" xfId="52790" xr:uid="{00000000-0005-0000-0000-000068CD0000}"/>
    <cellStyle name="Output 2 6 2 2 2 6" xfId="52791" xr:uid="{00000000-0005-0000-0000-000069CD0000}"/>
    <cellStyle name="Output 2 6 2 2 3" xfId="52792" xr:uid="{00000000-0005-0000-0000-00006ACD0000}"/>
    <cellStyle name="Output 2 6 2 2 4" xfId="52793" xr:uid="{00000000-0005-0000-0000-00006BCD0000}"/>
    <cellStyle name="Output 2 6 2 3" xfId="52794" xr:uid="{00000000-0005-0000-0000-00006CCD0000}"/>
    <cellStyle name="Output 2 6 2 3 2" xfId="52795" xr:uid="{00000000-0005-0000-0000-00006DCD0000}"/>
    <cellStyle name="Output 2 6 2 3 3" xfId="52796" xr:uid="{00000000-0005-0000-0000-00006ECD0000}"/>
    <cellStyle name="Output 2 6 2 3 4" xfId="52797" xr:uid="{00000000-0005-0000-0000-00006FCD0000}"/>
    <cellStyle name="Output 2 6 2 3 5" xfId="52798" xr:uid="{00000000-0005-0000-0000-000070CD0000}"/>
    <cellStyle name="Output 2 6 2 3 6" xfId="52799" xr:uid="{00000000-0005-0000-0000-000071CD0000}"/>
    <cellStyle name="Output 2 6 2 4" xfId="52800" xr:uid="{00000000-0005-0000-0000-000072CD0000}"/>
    <cellStyle name="Output 2 6 2 5" xfId="52801" xr:uid="{00000000-0005-0000-0000-000073CD0000}"/>
    <cellStyle name="Output 2 6 3" xfId="52802" xr:uid="{00000000-0005-0000-0000-000074CD0000}"/>
    <cellStyle name="Output 2 6 3 2" xfId="52803" xr:uid="{00000000-0005-0000-0000-000075CD0000}"/>
    <cellStyle name="Output 2 6 3 2 2" xfId="52804" xr:uid="{00000000-0005-0000-0000-000076CD0000}"/>
    <cellStyle name="Output 2 6 3 2 3" xfId="52805" xr:uid="{00000000-0005-0000-0000-000077CD0000}"/>
    <cellStyle name="Output 2 6 3 2 4" xfId="52806" xr:uid="{00000000-0005-0000-0000-000078CD0000}"/>
    <cellStyle name="Output 2 6 3 2 5" xfId="52807" xr:uid="{00000000-0005-0000-0000-000079CD0000}"/>
    <cellStyle name="Output 2 6 3 2 6" xfId="52808" xr:uid="{00000000-0005-0000-0000-00007ACD0000}"/>
    <cellStyle name="Output 2 6 3 3" xfId="52809" xr:uid="{00000000-0005-0000-0000-00007BCD0000}"/>
    <cellStyle name="Output 2 6 3 4" xfId="52810" xr:uid="{00000000-0005-0000-0000-00007CCD0000}"/>
    <cellStyle name="Output 2 6 4" xfId="52811" xr:uid="{00000000-0005-0000-0000-00007DCD0000}"/>
    <cellStyle name="Output 2 6 4 2" xfId="52812" xr:uid="{00000000-0005-0000-0000-00007ECD0000}"/>
    <cellStyle name="Output 2 6 4 3" xfId="52813" xr:uid="{00000000-0005-0000-0000-00007FCD0000}"/>
    <cellStyle name="Output 2 6 4 4" xfId="52814" xr:uid="{00000000-0005-0000-0000-000080CD0000}"/>
    <cellStyle name="Output 2 6 4 5" xfId="52815" xr:uid="{00000000-0005-0000-0000-000081CD0000}"/>
    <cellStyle name="Output 2 6 4 6" xfId="52816" xr:uid="{00000000-0005-0000-0000-000082CD0000}"/>
    <cellStyle name="Output 2 6 5" xfId="52817" xr:uid="{00000000-0005-0000-0000-000083CD0000}"/>
    <cellStyle name="Output 2 6 6" xfId="52818" xr:uid="{00000000-0005-0000-0000-000084CD0000}"/>
    <cellStyle name="Output 2 7" xfId="400" xr:uid="{00000000-0005-0000-0000-000085CD0000}"/>
    <cellStyle name="Output 2 7 2" xfId="52819" xr:uid="{00000000-0005-0000-0000-000086CD0000}"/>
    <cellStyle name="Output 2 7 2 2" xfId="52820" xr:uid="{00000000-0005-0000-0000-000087CD0000}"/>
    <cellStyle name="Output 2 7 2 3" xfId="52821" xr:uid="{00000000-0005-0000-0000-000088CD0000}"/>
    <cellStyle name="Output 2 7 2 4" xfId="52822" xr:uid="{00000000-0005-0000-0000-000089CD0000}"/>
    <cellStyle name="Output 2 7 2 5" xfId="52823" xr:uid="{00000000-0005-0000-0000-00008ACD0000}"/>
    <cellStyle name="Output 2 7 2 6" xfId="52824" xr:uid="{00000000-0005-0000-0000-00008BCD0000}"/>
    <cellStyle name="Output 2 7 3" xfId="52825" xr:uid="{00000000-0005-0000-0000-00008CCD0000}"/>
    <cellStyle name="Output 2 7 4" xfId="52826" xr:uid="{00000000-0005-0000-0000-00008DCD0000}"/>
    <cellStyle name="Output 2 8" xfId="401" xr:uid="{00000000-0005-0000-0000-00008ECD0000}"/>
    <cellStyle name="Output 2 8 2" xfId="52827" xr:uid="{00000000-0005-0000-0000-00008FCD0000}"/>
    <cellStyle name="Output 2 8 3" xfId="52828" xr:uid="{00000000-0005-0000-0000-000090CD0000}"/>
    <cellStyle name="Output 2 8 4" xfId="52829" xr:uid="{00000000-0005-0000-0000-000091CD0000}"/>
    <cellStyle name="Output 2 8 5" xfId="52830" xr:uid="{00000000-0005-0000-0000-000092CD0000}"/>
    <cellStyle name="Output 2 8 6" xfId="52831" xr:uid="{00000000-0005-0000-0000-000093CD0000}"/>
    <cellStyle name="Output 2 9" xfId="402" xr:uid="{00000000-0005-0000-0000-000094CD0000}"/>
    <cellStyle name="Percent 2" xfId="403" xr:uid="{00000000-0005-0000-0000-000095CD0000}"/>
    <cellStyle name="Percent 3" xfId="404" xr:uid="{00000000-0005-0000-0000-000096CD0000}"/>
    <cellStyle name="PMI Border" xfId="405" xr:uid="{00000000-0005-0000-0000-000097CD0000}"/>
    <cellStyle name="RAG Status" xfId="406" xr:uid="{00000000-0005-0000-0000-000098CD0000}"/>
    <cellStyle name="RAG Status 10" xfId="52832" xr:uid="{00000000-0005-0000-0000-000099CD0000}"/>
    <cellStyle name="RAG Status 10 2" xfId="52833" xr:uid="{00000000-0005-0000-0000-00009ACD0000}"/>
    <cellStyle name="RAG Status 10 2 2" xfId="52834" xr:uid="{00000000-0005-0000-0000-00009BCD0000}"/>
    <cellStyle name="RAG Status 10 3" xfId="52835" xr:uid="{00000000-0005-0000-0000-00009CCD0000}"/>
    <cellStyle name="RAG Status 10 4" xfId="52836" xr:uid="{00000000-0005-0000-0000-00009DCD0000}"/>
    <cellStyle name="RAG Status 10 5" xfId="52837" xr:uid="{00000000-0005-0000-0000-00009ECD0000}"/>
    <cellStyle name="RAG Status 10 6" xfId="52838" xr:uid="{00000000-0005-0000-0000-00009FCD0000}"/>
    <cellStyle name="RAG Status 11" xfId="52839" xr:uid="{00000000-0005-0000-0000-0000A0CD0000}"/>
    <cellStyle name="RAG Status 12" xfId="52840" xr:uid="{00000000-0005-0000-0000-0000A1CD0000}"/>
    <cellStyle name="RAG Status 2" xfId="407" xr:uid="{00000000-0005-0000-0000-0000A2CD0000}"/>
    <cellStyle name="RAG Status 2 10" xfId="52841" xr:uid="{00000000-0005-0000-0000-0000A3CD0000}"/>
    <cellStyle name="RAG Status 2 10 2" xfId="52842" xr:uid="{00000000-0005-0000-0000-0000A4CD0000}"/>
    <cellStyle name="RAG Status 2 10 2 2" xfId="52843" xr:uid="{00000000-0005-0000-0000-0000A5CD0000}"/>
    <cellStyle name="RAG Status 2 10 3" xfId="52844" xr:uid="{00000000-0005-0000-0000-0000A6CD0000}"/>
    <cellStyle name="RAG Status 2 10 4" xfId="52845" xr:uid="{00000000-0005-0000-0000-0000A7CD0000}"/>
    <cellStyle name="RAG Status 2 10 5" xfId="52846" xr:uid="{00000000-0005-0000-0000-0000A8CD0000}"/>
    <cellStyle name="RAG Status 2 10 6" xfId="52847" xr:uid="{00000000-0005-0000-0000-0000A9CD0000}"/>
    <cellStyle name="RAG Status 2 11" xfId="52848" xr:uid="{00000000-0005-0000-0000-0000AACD0000}"/>
    <cellStyle name="RAG Status 2 12" xfId="52849" xr:uid="{00000000-0005-0000-0000-0000ABCD0000}"/>
    <cellStyle name="RAG Status 2 2" xfId="408" xr:uid="{00000000-0005-0000-0000-0000ACCD0000}"/>
    <cellStyle name="RAG Status 2 2 10" xfId="52850" xr:uid="{00000000-0005-0000-0000-0000ADCD0000}"/>
    <cellStyle name="RAG Status 2 2 2" xfId="409" xr:uid="{00000000-0005-0000-0000-0000AECD0000}"/>
    <cellStyle name="RAG Status 2 2 2 2" xfId="52851" xr:uid="{00000000-0005-0000-0000-0000AFCD0000}"/>
    <cellStyle name="RAG Status 2 2 2 2 2" xfId="52852" xr:uid="{00000000-0005-0000-0000-0000B0CD0000}"/>
    <cellStyle name="RAG Status 2 2 2 2 2 2" xfId="52853" xr:uid="{00000000-0005-0000-0000-0000B1CD0000}"/>
    <cellStyle name="RAG Status 2 2 2 2 2 2 2" xfId="52854" xr:uid="{00000000-0005-0000-0000-0000B2CD0000}"/>
    <cellStyle name="RAG Status 2 2 2 2 2 2 2 2" xfId="52855" xr:uid="{00000000-0005-0000-0000-0000B3CD0000}"/>
    <cellStyle name="RAG Status 2 2 2 2 2 2 2 2 2" xfId="52856" xr:uid="{00000000-0005-0000-0000-0000B4CD0000}"/>
    <cellStyle name="RAG Status 2 2 2 2 2 2 2 2 2 2" xfId="52857" xr:uid="{00000000-0005-0000-0000-0000B5CD0000}"/>
    <cellStyle name="RAG Status 2 2 2 2 2 2 2 2 2 2 2" xfId="52858" xr:uid="{00000000-0005-0000-0000-0000B6CD0000}"/>
    <cellStyle name="RAG Status 2 2 2 2 2 2 2 2 2 3" xfId="52859" xr:uid="{00000000-0005-0000-0000-0000B7CD0000}"/>
    <cellStyle name="RAG Status 2 2 2 2 2 2 2 2 2 4" xfId="52860" xr:uid="{00000000-0005-0000-0000-0000B8CD0000}"/>
    <cellStyle name="RAG Status 2 2 2 2 2 2 2 2 2 5" xfId="52861" xr:uid="{00000000-0005-0000-0000-0000B9CD0000}"/>
    <cellStyle name="RAG Status 2 2 2 2 2 2 2 2 2 6" xfId="52862" xr:uid="{00000000-0005-0000-0000-0000BACD0000}"/>
    <cellStyle name="RAG Status 2 2 2 2 2 2 2 2 3" xfId="52863" xr:uid="{00000000-0005-0000-0000-0000BBCD0000}"/>
    <cellStyle name="RAG Status 2 2 2 2 2 2 2 2 4" xfId="52864" xr:uid="{00000000-0005-0000-0000-0000BCCD0000}"/>
    <cellStyle name="RAG Status 2 2 2 2 2 2 2 3" xfId="52865" xr:uid="{00000000-0005-0000-0000-0000BDCD0000}"/>
    <cellStyle name="RAG Status 2 2 2 2 2 2 2 3 2" xfId="52866" xr:uid="{00000000-0005-0000-0000-0000BECD0000}"/>
    <cellStyle name="RAG Status 2 2 2 2 2 2 2 3 2 2" xfId="52867" xr:uid="{00000000-0005-0000-0000-0000BFCD0000}"/>
    <cellStyle name="RAG Status 2 2 2 2 2 2 2 3 3" xfId="52868" xr:uid="{00000000-0005-0000-0000-0000C0CD0000}"/>
    <cellStyle name="RAG Status 2 2 2 2 2 2 2 3 4" xfId="52869" xr:uid="{00000000-0005-0000-0000-0000C1CD0000}"/>
    <cellStyle name="RAG Status 2 2 2 2 2 2 2 3 5" xfId="52870" xr:uid="{00000000-0005-0000-0000-0000C2CD0000}"/>
    <cellStyle name="RAG Status 2 2 2 2 2 2 2 3 6" xfId="52871" xr:uid="{00000000-0005-0000-0000-0000C3CD0000}"/>
    <cellStyle name="RAG Status 2 2 2 2 2 2 2 4" xfId="52872" xr:uid="{00000000-0005-0000-0000-0000C4CD0000}"/>
    <cellStyle name="RAG Status 2 2 2 2 2 2 2 5" xfId="52873" xr:uid="{00000000-0005-0000-0000-0000C5CD0000}"/>
    <cellStyle name="RAG Status 2 2 2 2 2 2 3" xfId="52874" xr:uid="{00000000-0005-0000-0000-0000C6CD0000}"/>
    <cellStyle name="RAG Status 2 2 2 2 2 2 3 2" xfId="52875" xr:uid="{00000000-0005-0000-0000-0000C7CD0000}"/>
    <cellStyle name="RAG Status 2 2 2 2 2 2 3 2 2" xfId="52876" xr:uid="{00000000-0005-0000-0000-0000C8CD0000}"/>
    <cellStyle name="RAG Status 2 2 2 2 2 2 3 2 2 2" xfId="52877" xr:uid="{00000000-0005-0000-0000-0000C9CD0000}"/>
    <cellStyle name="RAG Status 2 2 2 2 2 2 3 2 3" xfId="52878" xr:uid="{00000000-0005-0000-0000-0000CACD0000}"/>
    <cellStyle name="RAG Status 2 2 2 2 2 2 3 2 4" xfId="52879" xr:uid="{00000000-0005-0000-0000-0000CBCD0000}"/>
    <cellStyle name="RAG Status 2 2 2 2 2 2 3 2 5" xfId="52880" xr:uid="{00000000-0005-0000-0000-0000CCCD0000}"/>
    <cellStyle name="RAG Status 2 2 2 2 2 2 3 2 6" xfId="52881" xr:uid="{00000000-0005-0000-0000-0000CDCD0000}"/>
    <cellStyle name="RAG Status 2 2 2 2 2 2 3 3" xfId="52882" xr:uid="{00000000-0005-0000-0000-0000CECD0000}"/>
    <cellStyle name="RAG Status 2 2 2 2 2 2 3 4" xfId="52883" xr:uid="{00000000-0005-0000-0000-0000CFCD0000}"/>
    <cellStyle name="RAG Status 2 2 2 2 2 2 4" xfId="52884" xr:uid="{00000000-0005-0000-0000-0000D0CD0000}"/>
    <cellStyle name="RAG Status 2 2 2 2 2 2 4 2" xfId="52885" xr:uid="{00000000-0005-0000-0000-0000D1CD0000}"/>
    <cellStyle name="RAG Status 2 2 2 2 2 2 4 2 2" xfId="52886" xr:uid="{00000000-0005-0000-0000-0000D2CD0000}"/>
    <cellStyle name="RAG Status 2 2 2 2 2 2 4 3" xfId="52887" xr:uid="{00000000-0005-0000-0000-0000D3CD0000}"/>
    <cellStyle name="RAG Status 2 2 2 2 2 2 4 4" xfId="52888" xr:uid="{00000000-0005-0000-0000-0000D4CD0000}"/>
    <cellStyle name="RAG Status 2 2 2 2 2 2 4 5" xfId="52889" xr:uid="{00000000-0005-0000-0000-0000D5CD0000}"/>
    <cellStyle name="RAG Status 2 2 2 2 2 2 4 6" xfId="52890" xr:uid="{00000000-0005-0000-0000-0000D6CD0000}"/>
    <cellStyle name="RAG Status 2 2 2 2 2 2 5" xfId="52891" xr:uid="{00000000-0005-0000-0000-0000D7CD0000}"/>
    <cellStyle name="RAG Status 2 2 2 2 2 2 6" xfId="52892" xr:uid="{00000000-0005-0000-0000-0000D8CD0000}"/>
    <cellStyle name="RAG Status 2 2 2 2 2 3" xfId="52893" xr:uid="{00000000-0005-0000-0000-0000D9CD0000}"/>
    <cellStyle name="RAG Status 2 2 2 2 2 3 2" xfId="52894" xr:uid="{00000000-0005-0000-0000-0000DACD0000}"/>
    <cellStyle name="RAG Status 2 2 2 2 2 3 2 2" xfId="52895" xr:uid="{00000000-0005-0000-0000-0000DBCD0000}"/>
    <cellStyle name="RAG Status 2 2 2 2 2 3 2 2 2" xfId="52896" xr:uid="{00000000-0005-0000-0000-0000DCCD0000}"/>
    <cellStyle name="RAG Status 2 2 2 2 2 3 2 2 2 2" xfId="52897" xr:uid="{00000000-0005-0000-0000-0000DDCD0000}"/>
    <cellStyle name="RAG Status 2 2 2 2 2 3 2 2 3" xfId="52898" xr:uid="{00000000-0005-0000-0000-0000DECD0000}"/>
    <cellStyle name="RAG Status 2 2 2 2 2 3 2 2 4" xfId="52899" xr:uid="{00000000-0005-0000-0000-0000DFCD0000}"/>
    <cellStyle name="RAG Status 2 2 2 2 2 3 2 2 5" xfId="52900" xr:uid="{00000000-0005-0000-0000-0000E0CD0000}"/>
    <cellStyle name="RAG Status 2 2 2 2 2 3 2 2 6" xfId="52901" xr:uid="{00000000-0005-0000-0000-0000E1CD0000}"/>
    <cellStyle name="RAG Status 2 2 2 2 2 3 2 3" xfId="52902" xr:uid="{00000000-0005-0000-0000-0000E2CD0000}"/>
    <cellStyle name="RAG Status 2 2 2 2 2 3 2 4" xfId="52903" xr:uid="{00000000-0005-0000-0000-0000E3CD0000}"/>
    <cellStyle name="RAG Status 2 2 2 2 2 3 3" xfId="52904" xr:uid="{00000000-0005-0000-0000-0000E4CD0000}"/>
    <cellStyle name="RAG Status 2 2 2 2 2 3 3 2" xfId="52905" xr:uid="{00000000-0005-0000-0000-0000E5CD0000}"/>
    <cellStyle name="RAG Status 2 2 2 2 2 3 3 2 2" xfId="52906" xr:uid="{00000000-0005-0000-0000-0000E6CD0000}"/>
    <cellStyle name="RAG Status 2 2 2 2 2 3 3 3" xfId="52907" xr:uid="{00000000-0005-0000-0000-0000E7CD0000}"/>
    <cellStyle name="RAG Status 2 2 2 2 2 3 3 4" xfId="52908" xr:uid="{00000000-0005-0000-0000-0000E8CD0000}"/>
    <cellStyle name="RAG Status 2 2 2 2 2 3 3 5" xfId="52909" xr:uid="{00000000-0005-0000-0000-0000E9CD0000}"/>
    <cellStyle name="RAG Status 2 2 2 2 2 3 3 6" xfId="52910" xr:uid="{00000000-0005-0000-0000-0000EACD0000}"/>
    <cellStyle name="RAG Status 2 2 2 2 2 3 4" xfId="52911" xr:uid="{00000000-0005-0000-0000-0000EBCD0000}"/>
    <cellStyle name="RAG Status 2 2 2 2 2 3 5" xfId="52912" xr:uid="{00000000-0005-0000-0000-0000ECCD0000}"/>
    <cellStyle name="RAG Status 2 2 2 2 2 4" xfId="52913" xr:uid="{00000000-0005-0000-0000-0000EDCD0000}"/>
    <cellStyle name="RAG Status 2 2 2 2 2 4 2" xfId="52914" xr:uid="{00000000-0005-0000-0000-0000EECD0000}"/>
    <cellStyle name="RAG Status 2 2 2 2 2 4 2 2" xfId="52915" xr:uid="{00000000-0005-0000-0000-0000EFCD0000}"/>
    <cellStyle name="RAG Status 2 2 2 2 2 4 2 2 2" xfId="52916" xr:uid="{00000000-0005-0000-0000-0000F0CD0000}"/>
    <cellStyle name="RAG Status 2 2 2 2 2 4 2 3" xfId="52917" xr:uid="{00000000-0005-0000-0000-0000F1CD0000}"/>
    <cellStyle name="RAG Status 2 2 2 2 2 4 2 4" xfId="52918" xr:uid="{00000000-0005-0000-0000-0000F2CD0000}"/>
    <cellStyle name="RAG Status 2 2 2 2 2 4 2 5" xfId="52919" xr:uid="{00000000-0005-0000-0000-0000F3CD0000}"/>
    <cellStyle name="RAG Status 2 2 2 2 2 4 2 6" xfId="52920" xr:uid="{00000000-0005-0000-0000-0000F4CD0000}"/>
    <cellStyle name="RAG Status 2 2 2 2 2 4 3" xfId="52921" xr:uid="{00000000-0005-0000-0000-0000F5CD0000}"/>
    <cellStyle name="RAG Status 2 2 2 2 2 4 4" xfId="52922" xr:uid="{00000000-0005-0000-0000-0000F6CD0000}"/>
    <cellStyle name="RAG Status 2 2 2 2 2 5" xfId="52923" xr:uid="{00000000-0005-0000-0000-0000F7CD0000}"/>
    <cellStyle name="RAG Status 2 2 2 2 2 5 2" xfId="52924" xr:uid="{00000000-0005-0000-0000-0000F8CD0000}"/>
    <cellStyle name="RAG Status 2 2 2 2 2 5 2 2" xfId="52925" xr:uid="{00000000-0005-0000-0000-0000F9CD0000}"/>
    <cellStyle name="RAG Status 2 2 2 2 2 5 3" xfId="52926" xr:uid="{00000000-0005-0000-0000-0000FACD0000}"/>
    <cellStyle name="RAG Status 2 2 2 2 2 5 4" xfId="52927" xr:uid="{00000000-0005-0000-0000-0000FBCD0000}"/>
    <cellStyle name="RAG Status 2 2 2 2 2 5 5" xfId="52928" xr:uid="{00000000-0005-0000-0000-0000FCCD0000}"/>
    <cellStyle name="RAG Status 2 2 2 2 2 5 6" xfId="52929" xr:uid="{00000000-0005-0000-0000-0000FDCD0000}"/>
    <cellStyle name="RAG Status 2 2 2 2 2 6" xfId="52930" xr:uid="{00000000-0005-0000-0000-0000FECD0000}"/>
    <cellStyle name="RAG Status 2 2 2 2 2 7" xfId="52931" xr:uid="{00000000-0005-0000-0000-0000FFCD0000}"/>
    <cellStyle name="RAG Status 2 2 2 2 3" xfId="52932" xr:uid="{00000000-0005-0000-0000-000000CE0000}"/>
    <cellStyle name="RAG Status 2 2 2 2 3 2" xfId="52933" xr:uid="{00000000-0005-0000-0000-000001CE0000}"/>
    <cellStyle name="RAG Status 2 2 2 2 3 2 2" xfId="52934" xr:uid="{00000000-0005-0000-0000-000002CE0000}"/>
    <cellStyle name="RAG Status 2 2 2 2 3 2 2 2" xfId="52935" xr:uid="{00000000-0005-0000-0000-000003CE0000}"/>
    <cellStyle name="RAG Status 2 2 2 2 3 2 2 2 2" xfId="52936" xr:uid="{00000000-0005-0000-0000-000004CE0000}"/>
    <cellStyle name="RAG Status 2 2 2 2 3 2 2 2 2 2" xfId="52937" xr:uid="{00000000-0005-0000-0000-000005CE0000}"/>
    <cellStyle name="RAG Status 2 2 2 2 3 2 2 2 3" xfId="52938" xr:uid="{00000000-0005-0000-0000-000006CE0000}"/>
    <cellStyle name="RAG Status 2 2 2 2 3 2 2 2 4" xfId="52939" xr:uid="{00000000-0005-0000-0000-000007CE0000}"/>
    <cellStyle name="RAG Status 2 2 2 2 3 2 2 2 5" xfId="52940" xr:uid="{00000000-0005-0000-0000-000008CE0000}"/>
    <cellStyle name="RAG Status 2 2 2 2 3 2 2 2 6" xfId="52941" xr:uid="{00000000-0005-0000-0000-000009CE0000}"/>
    <cellStyle name="RAG Status 2 2 2 2 3 2 2 3" xfId="52942" xr:uid="{00000000-0005-0000-0000-00000ACE0000}"/>
    <cellStyle name="RAG Status 2 2 2 2 3 2 2 4" xfId="52943" xr:uid="{00000000-0005-0000-0000-00000BCE0000}"/>
    <cellStyle name="RAG Status 2 2 2 2 3 2 3" xfId="52944" xr:uid="{00000000-0005-0000-0000-00000CCE0000}"/>
    <cellStyle name="RAG Status 2 2 2 2 3 2 3 2" xfId="52945" xr:uid="{00000000-0005-0000-0000-00000DCE0000}"/>
    <cellStyle name="RAG Status 2 2 2 2 3 2 3 2 2" xfId="52946" xr:uid="{00000000-0005-0000-0000-00000ECE0000}"/>
    <cellStyle name="RAG Status 2 2 2 2 3 2 3 3" xfId="52947" xr:uid="{00000000-0005-0000-0000-00000FCE0000}"/>
    <cellStyle name="RAG Status 2 2 2 2 3 2 3 4" xfId="52948" xr:uid="{00000000-0005-0000-0000-000010CE0000}"/>
    <cellStyle name="RAG Status 2 2 2 2 3 2 3 5" xfId="52949" xr:uid="{00000000-0005-0000-0000-000011CE0000}"/>
    <cellStyle name="RAG Status 2 2 2 2 3 2 3 6" xfId="52950" xr:uid="{00000000-0005-0000-0000-000012CE0000}"/>
    <cellStyle name="RAG Status 2 2 2 2 3 2 4" xfId="52951" xr:uid="{00000000-0005-0000-0000-000013CE0000}"/>
    <cellStyle name="RAG Status 2 2 2 2 3 2 5" xfId="52952" xr:uid="{00000000-0005-0000-0000-000014CE0000}"/>
    <cellStyle name="RAG Status 2 2 2 2 3 3" xfId="52953" xr:uid="{00000000-0005-0000-0000-000015CE0000}"/>
    <cellStyle name="RAG Status 2 2 2 2 3 3 2" xfId="52954" xr:uid="{00000000-0005-0000-0000-000016CE0000}"/>
    <cellStyle name="RAG Status 2 2 2 2 3 3 2 2" xfId="52955" xr:uid="{00000000-0005-0000-0000-000017CE0000}"/>
    <cellStyle name="RAG Status 2 2 2 2 3 3 2 2 2" xfId="52956" xr:uid="{00000000-0005-0000-0000-000018CE0000}"/>
    <cellStyle name="RAG Status 2 2 2 2 3 3 2 3" xfId="52957" xr:uid="{00000000-0005-0000-0000-000019CE0000}"/>
    <cellStyle name="RAG Status 2 2 2 2 3 3 2 4" xfId="52958" xr:uid="{00000000-0005-0000-0000-00001ACE0000}"/>
    <cellStyle name="RAG Status 2 2 2 2 3 3 2 5" xfId="52959" xr:uid="{00000000-0005-0000-0000-00001BCE0000}"/>
    <cellStyle name="RAG Status 2 2 2 2 3 3 2 6" xfId="52960" xr:uid="{00000000-0005-0000-0000-00001CCE0000}"/>
    <cellStyle name="RAG Status 2 2 2 2 3 3 3" xfId="52961" xr:uid="{00000000-0005-0000-0000-00001DCE0000}"/>
    <cellStyle name="RAG Status 2 2 2 2 3 3 4" xfId="52962" xr:uid="{00000000-0005-0000-0000-00001ECE0000}"/>
    <cellStyle name="RAG Status 2 2 2 2 3 4" xfId="52963" xr:uid="{00000000-0005-0000-0000-00001FCE0000}"/>
    <cellStyle name="RAG Status 2 2 2 2 3 4 2" xfId="52964" xr:uid="{00000000-0005-0000-0000-000020CE0000}"/>
    <cellStyle name="RAG Status 2 2 2 2 3 4 2 2" xfId="52965" xr:uid="{00000000-0005-0000-0000-000021CE0000}"/>
    <cellStyle name="RAG Status 2 2 2 2 3 4 3" xfId="52966" xr:uid="{00000000-0005-0000-0000-000022CE0000}"/>
    <cellStyle name="RAG Status 2 2 2 2 3 4 4" xfId="52967" xr:uid="{00000000-0005-0000-0000-000023CE0000}"/>
    <cellStyle name="RAG Status 2 2 2 2 3 4 5" xfId="52968" xr:uid="{00000000-0005-0000-0000-000024CE0000}"/>
    <cellStyle name="RAG Status 2 2 2 2 3 4 6" xfId="52969" xr:uid="{00000000-0005-0000-0000-000025CE0000}"/>
    <cellStyle name="RAG Status 2 2 2 2 3 5" xfId="52970" xr:uid="{00000000-0005-0000-0000-000026CE0000}"/>
    <cellStyle name="RAG Status 2 2 2 2 3 6" xfId="52971" xr:uid="{00000000-0005-0000-0000-000027CE0000}"/>
    <cellStyle name="RAG Status 2 2 2 2 4" xfId="52972" xr:uid="{00000000-0005-0000-0000-000028CE0000}"/>
    <cellStyle name="RAG Status 2 2 2 2 4 2" xfId="52973" xr:uid="{00000000-0005-0000-0000-000029CE0000}"/>
    <cellStyle name="RAG Status 2 2 2 2 4 2 2" xfId="52974" xr:uid="{00000000-0005-0000-0000-00002ACE0000}"/>
    <cellStyle name="RAG Status 2 2 2 2 4 2 2 2" xfId="52975" xr:uid="{00000000-0005-0000-0000-00002BCE0000}"/>
    <cellStyle name="RAG Status 2 2 2 2 4 2 2 2 2" xfId="52976" xr:uid="{00000000-0005-0000-0000-00002CCE0000}"/>
    <cellStyle name="RAG Status 2 2 2 2 4 2 2 3" xfId="52977" xr:uid="{00000000-0005-0000-0000-00002DCE0000}"/>
    <cellStyle name="RAG Status 2 2 2 2 4 2 2 4" xfId="52978" xr:uid="{00000000-0005-0000-0000-00002ECE0000}"/>
    <cellStyle name="RAG Status 2 2 2 2 4 2 2 5" xfId="52979" xr:uid="{00000000-0005-0000-0000-00002FCE0000}"/>
    <cellStyle name="RAG Status 2 2 2 2 4 2 2 6" xfId="52980" xr:uid="{00000000-0005-0000-0000-000030CE0000}"/>
    <cellStyle name="RAG Status 2 2 2 2 4 2 3" xfId="52981" xr:uid="{00000000-0005-0000-0000-000031CE0000}"/>
    <cellStyle name="RAG Status 2 2 2 2 4 2 4" xfId="52982" xr:uid="{00000000-0005-0000-0000-000032CE0000}"/>
    <cellStyle name="RAG Status 2 2 2 2 4 3" xfId="52983" xr:uid="{00000000-0005-0000-0000-000033CE0000}"/>
    <cellStyle name="RAG Status 2 2 2 2 4 3 2" xfId="52984" xr:uid="{00000000-0005-0000-0000-000034CE0000}"/>
    <cellStyle name="RAG Status 2 2 2 2 4 3 2 2" xfId="52985" xr:uid="{00000000-0005-0000-0000-000035CE0000}"/>
    <cellStyle name="RAG Status 2 2 2 2 4 3 3" xfId="52986" xr:uid="{00000000-0005-0000-0000-000036CE0000}"/>
    <cellStyle name="RAG Status 2 2 2 2 4 3 4" xfId="52987" xr:uid="{00000000-0005-0000-0000-000037CE0000}"/>
    <cellStyle name="RAG Status 2 2 2 2 4 3 5" xfId="52988" xr:uid="{00000000-0005-0000-0000-000038CE0000}"/>
    <cellStyle name="RAG Status 2 2 2 2 4 3 6" xfId="52989" xr:uid="{00000000-0005-0000-0000-000039CE0000}"/>
    <cellStyle name="RAG Status 2 2 2 2 4 4" xfId="52990" xr:uid="{00000000-0005-0000-0000-00003ACE0000}"/>
    <cellStyle name="RAG Status 2 2 2 2 4 5" xfId="52991" xr:uid="{00000000-0005-0000-0000-00003BCE0000}"/>
    <cellStyle name="RAG Status 2 2 2 2 5" xfId="52992" xr:uid="{00000000-0005-0000-0000-00003CCE0000}"/>
    <cellStyle name="RAG Status 2 2 2 2 5 2" xfId="52993" xr:uid="{00000000-0005-0000-0000-00003DCE0000}"/>
    <cellStyle name="RAG Status 2 2 2 2 5 2 2" xfId="52994" xr:uid="{00000000-0005-0000-0000-00003ECE0000}"/>
    <cellStyle name="RAG Status 2 2 2 2 5 2 2 2" xfId="52995" xr:uid="{00000000-0005-0000-0000-00003FCE0000}"/>
    <cellStyle name="RAG Status 2 2 2 2 5 2 3" xfId="52996" xr:uid="{00000000-0005-0000-0000-000040CE0000}"/>
    <cellStyle name="RAG Status 2 2 2 2 5 2 4" xfId="52997" xr:uid="{00000000-0005-0000-0000-000041CE0000}"/>
    <cellStyle name="RAG Status 2 2 2 2 5 2 5" xfId="52998" xr:uid="{00000000-0005-0000-0000-000042CE0000}"/>
    <cellStyle name="RAG Status 2 2 2 2 5 2 6" xfId="52999" xr:uid="{00000000-0005-0000-0000-000043CE0000}"/>
    <cellStyle name="RAG Status 2 2 2 2 5 3" xfId="53000" xr:uid="{00000000-0005-0000-0000-000044CE0000}"/>
    <cellStyle name="RAG Status 2 2 2 2 5 4" xfId="53001" xr:uid="{00000000-0005-0000-0000-000045CE0000}"/>
    <cellStyle name="RAG Status 2 2 2 2 6" xfId="53002" xr:uid="{00000000-0005-0000-0000-000046CE0000}"/>
    <cellStyle name="RAG Status 2 2 2 2 6 2" xfId="53003" xr:uid="{00000000-0005-0000-0000-000047CE0000}"/>
    <cellStyle name="RAG Status 2 2 2 2 6 2 2" xfId="53004" xr:uid="{00000000-0005-0000-0000-000048CE0000}"/>
    <cellStyle name="RAG Status 2 2 2 2 6 3" xfId="53005" xr:uid="{00000000-0005-0000-0000-000049CE0000}"/>
    <cellStyle name="RAG Status 2 2 2 2 6 4" xfId="53006" xr:uid="{00000000-0005-0000-0000-00004ACE0000}"/>
    <cellStyle name="RAG Status 2 2 2 2 6 5" xfId="53007" xr:uid="{00000000-0005-0000-0000-00004BCE0000}"/>
    <cellStyle name="RAG Status 2 2 2 2 6 6" xfId="53008" xr:uid="{00000000-0005-0000-0000-00004CCE0000}"/>
    <cellStyle name="RAG Status 2 2 2 2 7" xfId="53009" xr:uid="{00000000-0005-0000-0000-00004DCE0000}"/>
    <cellStyle name="RAG Status 2 2 2 2 8" xfId="53010" xr:uid="{00000000-0005-0000-0000-00004ECE0000}"/>
    <cellStyle name="RAG Status 2 2 2 3" xfId="53011" xr:uid="{00000000-0005-0000-0000-00004FCE0000}"/>
    <cellStyle name="RAG Status 2 2 2 3 2" xfId="53012" xr:uid="{00000000-0005-0000-0000-000050CE0000}"/>
    <cellStyle name="RAG Status 2 2 2 3 2 2" xfId="53013" xr:uid="{00000000-0005-0000-0000-000051CE0000}"/>
    <cellStyle name="RAG Status 2 2 2 3 2 2 2" xfId="53014" xr:uid="{00000000-0005-0000-0000-000052CE0000}"/>
    <cellStyle name="RAG Status 2 2 2 3 2 2 2 2" xfId="53015" xr:uid="{00000000-0005-0000-0000-000053CE0000}"/>
    <cellStyle name="RAG Status 2 2 2 3 2 2 2 2 2" xfId="53016" xr:uid="{00000000-0005-0000-0000-000054CE0000}"/>
    <cellStyle name="RAG Status 2 2 2 3 2 2 2 2 2 2" xfId="53017" xr:uid="{00000000-0005-0000-0000-000055CE0000}"/>
    <cellStyle name="RAG Status 2 2 2 3 2 2 2 2 3" xfId="53018" xr:uid="{00000000-0005-0000-0000-000056CE0000}"/>
    <cellStyle name="RAG Status 2 2 2 3 2 2 2 2 4" xfId="53019" xr:uid="{00000000-0005-0000-0000-000057CE0000}"/>
    <cellStyle name="RAG Status 2 2 2 3 2 2 2 2 5" xfId="53020" xr:uid="{00000000-0005-0000-0000-000058CE0000}"/>
    <cellStyle name="RAG Status 2 2 2 3 2 2 2 2 6" xfId="53021" xr:uid="{00000000-0005-0000-0000-000059CE0000}"/>
    <cellStyle name="RAG Status 2 2 2 3 2 2 2 3" xfId="53022" xr:uid="{00000000-0005-0000-0000-00005ACE0000}"/>
    <cellStyle name="RAG Status 2 2 2 3 2 2 2 4" xfId="53023" xr:uid="{00000000-0005-0000-0000-00005BCE0000}"/>
    <cellStyle name="RAG Status 2 2 2 3 2 2 3" xfId="53024" xr:uid="{00000000-0005-0000-0000-00005CCE0000}"/>
    <cellStyle name="RAG Status 2 2 2 3 2 2 3 2" xfId="53025" xr:uid="{00000000-0005-0000-0000-00005DCE0000}"/>
    <cellStyle name="RAG Status 2 2 2 3 2 2 3 2 2" xfId="53026" xr:uid="{00000000-0005-0000-0000-00005ECE0000}"/>
    <cellStyle name="RAG Status 2 2 2 3 2 2 3 3" xfId="53027" xr:uid="{00000000-0005-0000-0000-00005FCE0000}"/>
    <cellStyle name="RAG Status 2 2 2 3 2 2 3 4" xfId="53028" xr:uid="{00000000-0005-0000-0000-000060CE0000}"/>
    <cellStyle name="RAG Status 2 2 2 3 2 2 3 5" xfId="53029" xr:uid="{00000000-0005-0000-0000-000061CE0000}"/>
    <cellStyle name="RAG Status 2 2 2 3 2 2 3 6" xfId="53030" xr:uid="{00000000-0005-0000-0000-000062CE0000}"/>
    <cellStyle name="RAG Status 2 2 2 3 2 2 4" xfId="53031" xr:uid="{00000000-0005-0000-0000-000063CE0000}"/>
    <cellStyle name="RAG Status 2 2 2 3 2 2 5" xfId="53032" xr:uid="{00000000-0005-0000-0000-000064CE0000}"/>
    <cellStyle name="RAG Status 2 2 2 3 2 3" xfId="53033" xr:uid="{00000000-0005-0000-0000-000065CE0000}"/>
    <cellStyle name="RAG Status 2 2 2 3 2 3 2" xfId="53034" xr:uid="{00000000-0005-0000-0000-000066CE0000}"/>
    <cellStyle name="RAG Status 2 2 2 3 2 3 2 2" xfId="53035" xr:uid="{00000000-0005-0000-0000-000067CE0000}"/>
    <cellStyle name="RAG Status 2 2 2 3 2 3 2 2 2" xfId="53036" xr:uid="{00000000-0005-0000-0000-000068CE0000}"/>
    <cellStyle name="RAG Status 2 2 2 3 2 3 2 3" xfId="53037" xr:uid="{00000000-0005-0000-0000-000069CE0000}"/>
    <cellStyle name="RAG Status 2 2 2 3 2 3 2 4" xfId="53038" xr:uid="{00000000-0005-0000-0000-00006ACE0000}"/>
    <cellStyle name="RAG Status 2 2 2 3 2 3 2 5" xfId="53039" xr:uid="{00000000-0005-0000-0000-00006BCE0000}"/>
    <cellStyle name="RAG Status 2 2 2 3 2 3 2 6" xfId="53040" xr:uid="{00000000-0005-0000-0000-00006CCE0000}"/>
    <cellStyle name="RAG Status 2 2 2 3 2 3 3" xfId="53041" xr:uid="{00000000-0005-0000-0000-00006DCE0000}"/>
    <cellStyle name="RAG Status 2 2 2 3 2 3 4" xfId="53042" xr:uid="{00000000-0005-0000-0000-00006ECE0000}"/>
    <cellStyle name="RAG Status 2 2 2 3 2 4" xfId="53043" xr:uid="{00000000-0005-0000-0000-00006FCE0000}"/>
    <cellStyle name="RAG Status 2 2 2 3 2 4 2" xfId="53044" xr:uid="{00000000-0005-0000-0000-000070CE0000}"/>
    <cellStyle name="RAG Status 2 2 2 3 2 4 2 2" xfId="53045" xr:uid="{00000000-0005-0000-0000-000071CE0000}"/>
    <cellStyle name="RAG Status 2 2 2 3 2 4 3" xfId="53046" xr:uid="{00000000-0005-0000-0000-000072CE0000}"/>
    <cellStyle name="RAG Status 2 2 2 3 2 4 4" xfId="53047" xr:uid="{00000000-0005-0000-0000-000073CE0000}"/>
    <cellStyle name="RAG Status 2 2 2 3 2 4 5" xfId="53048" xr:uid="{00000000-0005-0000-0000-000074CE0000}"/>
    <cellStyle name="RAG Status 2 2 2 3 2 4 6" xfId="53049" xr:uid="{00000000-0005-0000-0000-000075CE0000}"/>
    <cellStyle name="RAG Status 2 2 2 3 2 5" xfId="53050" xr:uid="{00000000-0005-0000-0000-000076CE0000}"/>
    <cellStyle name="RAG Status 2 2 2 3 2 6" xfId="53051" xr:uid="{00000000-0005-0000-0000-000077CE0000}"/>
    <cellStyle name="RAG Status 2 2 2 3 3" xfId="53052" xr:uid="{00000000-0005-0000-0000-000078CE0000}"/>
    <cellStyle name="RAG Status 2 2 2 3 3 2" xfId="53053" xr:uid="{00000000-0005-0000-0000-000079CE0000}"/>
    <cellStyle name="RAG Status 2 2 2 3 3 2 2" xfId="53054" xr:uid="{00000000-0005-0000-0000-00007ACE0000}"/>
    <cellStyle name="RAG Status 2 2 2 3 3 2 2 2" xfId="53055" xr:uid="{00000000-0005-0000-0000-00007BCE0000}"/>
    <cellStyle name="RAG Status 2 2 2 3 3 2 2 2 2" xfId="53056" xr:uid="{00000000-0005-0000-0000-00007CCE0000}"/>
    <cellStyle name="RAG Status 2 2 2 3 3 2 2 3" xfId="53057" xr:uid="{00000000-0005-0000-0000-00007DCE0000}"/>
    <cellStyle name="RAG Status 2 2 2 3 3 2 2 4" xfId="53058" xr:uid="{00000000-0005-0000-0000-00007ECE0000}"/>
    <cellStyle name="RAG Status 2 2 2 3 3 2 2 5" xfId="53059" xr:uid="{00000000-0005-0000-0000-00007FCE0000}"/>
    <cellStyle name="RAG Status 2 2 2 3 3 2 2 6" xfId="53060" xr:uid="{00000000-0005-0000-0000-000080CE0000}"/>
    <cellStyle name="RAG Status 2 2 2 3 3 2 3" xfId="53061" xr:uid="{00000000-0005-0000-0000-000081CE0000}"/>
    <cellStyle name="RAG Status 2 2 2 3 3 2 4" xfId="53062" xr:uid="{00000000-0005-0000-0000-000082CE0000}"/>
    <cellStyle name="RAG Status 2 2 2 3 3 3" xfId="53063" xr:uid="{00000000-0005-0000-0000-000083CE0000}"/>
    <cellStyle name="RAG Status 2 2 2 3 3 3 2" xfId="53064" xr:uid="{00000000-0005-0000-0000-000084CE0000}"/>
    <cellStyle name="RAG Status 2 2 2 3 3 3 2 2" xfId="53065" xr:uid="{00000000-0005-0000-0000-000085CE0000}"/>
    <cellStyle name="RAG Status 2 2 2 3 3 3 3" xfId="53066" xr:uid="{00000000-0005-0000-0000-000086CE0000}"/>
    <cellStyle name="RAG Status 2 2 2 3 3 3 4" xfId="53067" xr:uid="{00000000-0005-0000-0000-000087CE0000}"/>
    <cellStyle name="RAG Status 2 2 2 3 3 3 5" xfId="53068" xr:uid="{00000000-0005-0000-0000-000088CE0000}"/>
    <cellStyle name="RAG Status 2 2 2 3 3 3 6" xfId="53069" xr:uid="{00000000-0005-0000-0000-000089CE0000}"/>
    <cellStyle name="RAG Status 2 2 2 3 3 4" xfId="53070" xr:uid="{00000000-0005-0000-0000-00008ACE0000}"/>
    <cellStyle name="RAG Status 2 2 2 3 3 5" xfId="53071" xr:uid="{00000000-0005-0000-0000-00008BCE0000}"/>
    <cellStyle name="RAG Status 2 2 2 3 4" xfId="53072" xr:uid="{00000000-0005-0000-0000-00008CCE0000}"/>
    <cellStyle name="RAG Status 2 2 2 3 4 2" xfId="53073" xr:uid="{00000000-0005-0000-0000-00008DCE0000}"/>
    <cellStyle name="RAG Status 2 2 2 3 4 2 2" xfId="53074" xr:uid="{00000000-0005-0000-0000-00008ECE0000}"/>
    <cellStyle name="RAG Status 2 2 2 3 4 2 2 2" xfId="53075" xr:uid="{00000000-0005-0000-0000-00008FCE0000}"/>
    <cellStyle name="RAG Status 2 2 2 3 4 2 3" xfId="53076" xr:uid="{00000000-0005-0000-0000-000090CE0000}"/>
    <cellStyle name="RAG Status 2 2 2 3 4 2 4" xfId="53077" xr:uid="{00000000-0005-0000-0000-000091CE0000}"/>
    <cellStyle name="RAG Status 2 2 2 3 4 2 5" xfId="53078" xr:uid="{00000000-0005-0000-0000-000092CE0000}"/>
    <cellStyle name="RAG Status 2 2 2 3 4 2 6" xfId="53079" xr:uid="{00000000-0005-0000-0000-000093CE0000}"/>
    <cellStyle name="RAG Status 2 2 2 3 4 3" xfId="53080" xr:uid="{00000000-0005-0000-0000-000094CE0000}"/>
    <cellStyle name="RAG Status 2 2 2 3 4 4" xfId="53081" xr:uid="{00000000-0005-0000-0000-000095CE0000}"/>
    <cellStyle name="RAG Status 2 2 2 3 5" xfId="53082" xr:uid="{00000000-0005-0000-0000-000096CE0000}"/>
    <cellStyle name="RAG Status 2 2 2 3 5 2" xfId="53083" xr:uid="{00000000-0005-0000-0000-000097CE0000}"/>
    <cellStyle name="RAG Status 2 2 2 3 5 2 2" xfId="53084" xr:uid="{00000000-0005-0000-0000-000098CE0000}"/>
    <cellStyle name="RAG Status 2 2 2 3 5 3" xfId="53085" xr:uid="{00000000-0005-0000-0000-000099CE0000}"/>
    <cellStyle name="RAG Status 2 2 2 3 5 4" xfId="53086" xr:uid="{00000000-0005-0000-0000-00009ACE0000}"/>
    <cellStyle name="RAG Status 2 2 2 3 5 5" xfId="53087" xr:uid="{00000000-0005-0000-0000-00009BCE0000}"/>
    <cellStyle name="RAG Status 2 2 2 3 5 6" xfId="53088" xr:uid="{00000000-0005-0000-0000-00009CCE0000}"/>
    <cellStyle name="RAG Status 2 2 2 3 6" xfId="53089" xr:uid="{00000000-0005-0000-0000-00009DCE0000}"/>
    <cellStyle name="RAG Status 2 2 2 3 7" xfId="53090" xr:uid="{00000000-0005-0000-0000-00009ECE0000}"/>
    <cellStyle name="RAG Status 2 2 2 4" xfId="53091" xr:uid="{00000000-0005-0000-0000-00009FCE0000}"/>
    <cellStyle name="RAG Status 2 2 2 4 2" xfId="53092" xr:uid="{00000000-0005-0000-0000-0000A0CE0000}"/>
    <cellStyle name="RAG Status 2 2 2 4 2 2" xfId="53093" xr:uid="{00000000-0005-0000-0000-0000A1CE0000}"/>
    <cellStyle name="RAG Status 2 2 2 4 2 2 2" xfId="53094" xr:uid="{00000000-0005-0000-0000-0000A2CE0000}"/>
    <cellStyle name="RAG Status 2 2 2 4 2 2 2 2" xfId="53095" xr:uid="{00000000-0005-0000-0000-0000A3CE0000}"/>
    <cellStyle name="RAG Status 2 2 2 4 2 2 2 2 2" xfId="53096" xr:uid="{00000000-0005-0000-0000-0000A4CE0000}"/>
    <cellStyle name="RAG Status 2 2 2 4 2 2 2 3" xfId="53097" xr:uid="{00000000-0005-0000-0000-0000A5CE0000}"/>
    <cellStyle name="RAG Status 2 2 2 4 2 2 2 4" xfId="53098" xr:uid="{00000000-0005-0000-0000-0000A6CE0000}"/>
    <cellStyle name="RAG Status 2 2 2 4 2 2 2 5" xfId="53099" xr:uid="{00000000-0005-0000-0000-0000A7CE0000}"/>
    <cellStyle name="RAG Status 2 2 2 4 2 2 2 6" xfId="53100" xr:uid="{00000000-0005-0000-0000-0000A8CE0000}"/>
    <cellStyle name="RAG Status 2 2 2 4 2 2 3" xfId="53101" xr:uid="{00000000-0005-0000-0000-0000A9CE0000}"/>
    <cellStyle name="RAG Status 2 2 2 4 2 2 4" xfId="53102" xr:uid="{00000000-0005-0000-0000-0000AACE0000}"/>
    <cellStyle name="RAG Status 2 2 2 4 2 3" xfId="53103" xr:uid="{00000000-0005-0000-0000-0000ABCE0000}"/>
    <cellStyle name="RAG Status 2 2 2 4 2 3 2" xfId="53104" xr:uid="{00000000-0005-0000-0000-0000ACCE0000}"/>
    <cellStyle name="RAG Status 2 2 2 4 2 3 2 2" xfId="53105" xr:uid="{00000000-0005-0000-0000-0000ADCE0000}"/>
    <cellStyle name="RAG Status 2 2 2 4 2 3 3" xfId="53106" xr:uid="{00000000-0005-0000-0000-0000AECE0000}"/>
    <cellStyle name="RAG Status 2 2 2 4 2 3 4" xfId="53107" xr:uid="{00000000-0005-0000-0000-0000AFCE0000}"/>
    <cellStyle name="RAG Status 2 2 2 4 2 3 5" xfId="53108" xr:uid="{00000000-0005-0000-0000-0000B0CE0000}"/>
    <cellStyle name="RAG Status 2 2 2 4 2 3 6" xfId="53109" xr:uid="{00000000-0005-0000-0000-0000B1CE0000}"/>
    <cellStyle name="RAG Status 2 2 2 4 2 4" xfId="53110" xr:uid="{00000000-0005-0000-0000-0000B2CE0000}"/>
    <cellStyle name="RAG Status 2 2 2 4 2 5" xfId="53111" xr:uid="{00000000-0005-0000-0000-0000B3CE0000}"/>
    <cellStyle name="RAG Status 2 2 2 4 3" xfId="53112" xr:uid="{00000000-0005-0000-0000-0000B4CE0000}"/>
    <cellStyle name="RAG Status 2 2 2 4 3 2" xfId="53113" xr:uid="{00000000-0005-0000-0000-0000B5CE0000}"/>
    <cellStyle name="RAG Status 2 2 2 4 3 2 2" xfId="53114" xr:uid="{00000000-0005-0000-0000-0000B6CE0000}"/>
    <cellStyle name="RAG Status 2 2 2 4 3 2 2 2" xfId="53115" xr:uid="{00000000-0005-0000-0000-0000B7CE0000}"/>
    <cellStyle name="RAG Status 2 2 2 4 3 2 3" xfId="53116" xr:uid="{00000000-0005-0000-0000-0000B8CE0000}"/>
    <cellStyle name="RAG Status 2 2 2 4 3 2 4" xfId="53117" xr:uid="{00000000-0005-0000-0000-0000B9CE0000}"/>
    <cellStyle name="RAG Status 2 2 2 4 3 2 5" xfId="53118" xr:uid="{00000000-0005-0000-0000-0000BACE0000}"/>
    <cellStyle name="RAG Status 2 2 2 4 3 2 6" xfId="53119" xr:uid="{00000000-0005-0000-0000-0000BBCE0000}"/>
    <cellStyle name="RAG Status 2 2 2 4 3 3" xfId="53120" xr:uid="{00000000-0005-0000-0000-0000BCCE0000}"/>
    <cellStyle name="RAG Status 2 2 2 4 3 4" xfId="53121" xr:uid="{00000000-0005-0000-0000-0000BDCE0000}"/>
    <cellStyle name="RAG Status 2 2 2 4 4" xfId="53122" xr:uid="{00000000-0005-0000-0000-0000BECE0000}"/>
    <cellStyle name="RAG Status 2 2 2 4 4 2" xfId="53123" xr:uid="{00000000-0005-0000-0000-0000BFCE0000}"/>
    <cellStyle name="RAG Status 2 2 2 4 4 2 2" xfId="53124" xr:uid="{00000000-0005-0000-0000-0000C0CE0000}"/>
    <cellStyle name="RAG Status 2 2 2 4 4 3" xfId="53125" xr:uid="{00000000-0005-0000-0000-0000C1CE0000}"/>
    <cellStyle name="RAG Status 2 2 2 4 4 4" xfId="53126" xr:uid="{00000000-0005-0000-0000-0000C2CE0000}"/>
    <cellStyle name="RAG Status 2 2 2 4 4 5" xfId="53127" xr:uid="{00000000-0005-0000-0000-0000C3CE0000}"/>
    <cellStyle name="RAG Status 2 2 2 4 4 6" xfId="53128" xr:uid="{00000000-0005-0000-0000-0000C4CE0000}"/>
    <cellStyle name="RAG Status 2 2 2 4 5" xfId="53129" xr:uid="{00000000-0005-0000-0000-0000C5CE0000}"/>
    <cellStyle name="RAG Status 2 2 2 4 6" xfId="53130" xr:uid="{00000000-0005-0000-0000-0000C6CE0000}"/>
    <cellStyle name="RAG Status 2 2 2 5" xfId="53131" xr:uid="{00000000-0005-0000-0000-0000C7CE0000}"/>
    <cellStyle name="RAG Status 2 2 2 5 2" xfId="53132" xr:uid="{00000000-0005-0000-0000-0000C8CE0000}"/>
    <cellStyle name="RAG Status 2 2 2 5 2 2" xfId="53133" xr:uid="{00000000-0005-0000-0000-0000C9CE0000}"/>
    <cellStyle name="RAG Status 2 2 2 5 2 2 2" xfId="53134" xr:uid="{00000000-0005-0000-0000-0000CACE0000}"/>
    <cellStyle name="RAG Status 2 2 2 5 2 2 2 2" xfId="53135" xr:uid="{00000000-0005-0000-0000-0000CBCE0000}"/>
    <cellStyle name="RAG Status 2 2 2 5 2 2 3" xfId="53136" xr:uid="{00000000-0005-0000-0000-0000CCCE0000}"/>
    <cellStyle name="RAG Status 2 2 2 5 2 2 4" xfId="53137" xr:uid="{00000000-0005-0000-0000-0000CDCE0000}"/>
    <cellStyle name="RAG Status 2 2 2 5 2 2 5" xfId="53138" xr:uid="{00000000-0005-0000-0000-0000CECE0000}"/>
    <cellStyle name="RAG Status 2 2 2 5 2 2 6" xfId="53139" xr:uid="{00000000-0005-0000-0000-0000CFCE0000}"/>
    <cellStyle name="RAG Status 2 2 2 5 2 3" xfId="53140" xr:uid="{00000000-0005-0000-0000-0000D0CE0000}"/>
    <cellStyle name="RAG Status 2 2 2 5 2 4" xfId="53141" xr:uid="{00000000-0005-0000-0000-0000D1CE0000}"/>
    <cellStyle name="RAG Status 2 2 2 5 3" xfId="53142" xr:uid="{00000000-0005-0000-0000-0000D2CE0000}"/>
    <cellStyle name="RAG Status 2 2 2 5 3 2" xfId="53143" xr:uid="{00000000-0005-0000-0000-0000D3CE0000}"/>
    <cellStyle name="RAG Status 2 2 2 5 3 2 2" xfId="53144" xr:uid="{00000000-0005-0000-0000-0000D4CE0000}"/>
    <cellStyle name="RAG Status 2 2 2 5 3 3" xfId="53145" xr:uid="{00000000-0005-0000-0000-0000D5CE0000}"/>
    <cellStyle name="RAG Status 2 2 2 5 3 4" xfId="53146" xr:uid="{00000000-0005-0000-0000-0000D6CE0000}"/>
    <cellStyle name="RAG Status 2 2 2 5 3 5" xfId="53147" xr:uid="{00000000-0005-0000-0000-0000D7CE0000}"/>
    <cellStyle name="RAG Status 2 2 2 5 3 6" xfId="53148" xr:uid="{00000000-0005-0000-0000-0000D8CE0000}"/>
    <cellStyle name="RAG Status 2 2 2 5 4" xfId="53149" xr:uid="{00000000-0005-0000-0000-0000D9CE0000}"/>
    <cellStyle name="RAG Status 2 2 2 5 5" xfId="53150" xr:uid="{00000000-0005-0000-0000-0000DACE0000}"/>
    <cellStyle name="RAG Status 2 2 2 6" xfId="53151" xr:uid="{00000000-0005-0000-0000-0000DBCE0000}"/>
    <cellStyle name="RAG Status 2 2 2 6 2" xfId="53152" xr:uid="{00000000-0005-0000-0000-0000DCCE0000}"/>
    <cellStyle name="RAG Status 2 2 2 6 2 2" xfId="53153" xr:uid="{00000000-0005-0000-0000-0000DDCE0000}"/>
    <cellStyle name="RAG Status 2 2 2 6 2 2 2" xfId="53154" xr:uid="{00000000-0005-0000-0000-0000DECE0000}"/>
    <cellStyle name="RAG Status 2 2 2 6 2 3" xfId="53155" xr:uid="{00000000-0005-0000-0000-0000DFCE0000}"/>
    <cellStyle name="RAG Status 2 2 2 6 2 4" xfId="53156" xr:uid="{00000000-0005-0000-0000-0000E0CE0000}"/>
    <cellStyle name="RAG Status 2 2 2 6 2 5" xfId="53157" xr:uid="{00000000-0005-0000-0000-0000E1CE0000}"/>
    <cellStyle name="RAG Status 2 2 2 6 2 6" xfId="53158" xr:uid="{00000000-0005-0000-0000-0000E2CE0000}"/>
    <cellStyle name="RAG Status 2 2 2 6 3" xfId="53159" xr:uid="{00000000-0005-0000-0000-0000E3CE0000}"/>
    <cellStyle name="RAG Status 2 2 2 6 4" xfId="53160" xr:uid="{00000000-0005-0000-0000-0000E4CE0000}"/>
    <cellStyle name="RAG Status 2 2 2 7" xfId="53161" xr:uid="{00000000-0005-0000-0000-0000E5CE0000}"/>
    <cellStyle name="RAG Status 2 2 2 7 2" xfId="53162" xr:uid="{00000000-0005-0000-0000-0000E6CE0000}"/>
    <cellStyle name="RAG Status 2 2 2 7 2 2" xfId="53163" xr:uid="{00000000-0005-0000-0000-0000E7CE0000}"/>
    <cellStyle name="RAG Status 2 2 2 7 3" xfId="53164" xr:uid="{00000000-0005-0000-0000-0000E8CE0000}"/>
    <cellStyle name="RAG Status 2 2 2 7 4" xfId="53165" xr:uid="{00000000-0005-0000-0000-0000E9CE0000}"/>
    <cellStyle name="RAG Status 2 2 2 7 5" xfId="53166" xr:uid="{00000000-0005-0000-0000-0000EACE0000}"/>
    <cellStyle name="RAG Status 2 2 2 7 6" xfId="53167" xr:uid="{00000000-0005-0000-0000-0000EBCE0000}"/>
    <cellStyle name="RAG Status 2 2 2 8" xfId="53168" xr:uid="{00000000-0005-0000-0000-0000ECCE0000}"/>
    <cellStyle name="RAG Status 2 2 2 9" xfId="53169" xr:uid="{00000000-0005-0000-0000-0000EDCE0000}"/>
    <cellStyle name="RAG Status 2 2 3" xfId="410" xr:uid="{00000000-0005-0000-0000-0000EECE0000}"/>
    <cellStyle name="RAG Status 2 2 3 2" xfId="53170" xr:uid="{00000000-0005-0000-0000-0000EFCE0000}"/>
    <cellStyle name="RAG Status 2 2 3 2 2" xfId="53171" xr:uid="{00000000-0005-0000-0000-0000F0CE0000}"/>
    <cellStyle name="RAG Status 2 2 3 2 2 2" xfId="53172" xr:uid="{00000000-0005-0000-0000-0000F1CE0000}"/>
    <cellStyle name="RAG Status 2 2 3 2 2 2 2" xfId="53173" xr:uid="{00000000-0005-0000-0000-0000F2CE0000}"/>
    <cellStyle name="RAG Status 2 2 3 2 2 2 2 2" xfId="53174" xr:uid="{00000000-0005-0000-0000-0000F3CE0000}"/>
    <cellStyle name="RAG Status 2 2 3 2 2 2 2 2 2" xfId="53175" xr:uid="{00000000-0005-0000-0000-0000F4CE0000}"/>
    <cellStyle name="RAG Status 2 2 3 2 2 2 2 2 2 2" xfId="53176" xr:uid="{00000000-0005-0000-0000-0000F5CE0000}"/>
    <cellStyle name="RAG Status 2 2 3 2 2 2 2 2 3" xfId="53177" xr:uid="{00000000-0005-0000-0000-0000F6CE0000}"/>
    <cellStyle name="RAG Status 2 2 3 2 2 2 2 2 4" xfId="53178" xr:uid="{00000000-0005-0000-0000-0000F7CE0000}"/>
    <cellStyle name="RAG Status 2 2 3 2 2 2 2 2 5" xfId="53179" xr:uid="{00000000-0005-0000-0000-0000F8CE0000}"/>
    <cellStyle name="RAG Status 2 2 3 2 2 2 2 2 6" xfId="53180" xr:uid="{00000000-0005-0000-0000-0000F9CE0000}"/>
    <cellStyle name="RAG Status 2 2 3 2 2 2 2 3" xfId="53181" xr:uid="{00000000-0005-0000-0000-0000FACE0000}"/>
    <cellStyle name="RAG Status 2 2 3 2 2 2 2 4" xfId="53182" xr:uid="{00000000-0005-0000-0000-0000FBCE0000}"/>
    <cellStyle name="RAG Status 2 2 3 2 2 2 3" xfId="53183" xr:uid="{00000000-0005-0000-0000-0000FCCE0000}"/>
    <cellStyle name="RAG Status 2 2 3 2 2 2 3 2" xfId="53184" xr:uid="{00000000-0005-0000-0000-0000FDCE0000}"/>
    <cellStyle name="RAG Status 2 2 3 2 2 2 3 2 2" xfId="53185" xr:uid="{00000000-0005-0000-0000-0000FECE0000}"/>
    <cellStyle name="RAG Status 2 2 3 2 2 2 3 3" xfId="53186" xr:uid="{00000000-0005-0000-0000-0000FFCE0000}"/>
    <cellStyle name="RAG Status 2 2 3 2 2 2 3 4" xfId="53187" xr:uid="{00000000-0005-0000-0000-000000CF0000}"/>
    <cellStyle name="RAG Status 2 2 3 2 2 2 3 5" xfId="53188" xr:uid="{00000000-0005-0000-0000-000001CF0000}"/>
    <cellStyle name="RAG Status 2 2 3 2 2 2 3 6" xfId="53189" xr:uid="{00000000-0005-0000-0000-000002CF0000}"/>
    <cellStyle name="RAG Status 2 2 3 2 2 2 4" xfId="53190" xr:uid="{00000000-0005-0000-0000-000003CF0000}"/>
    <cellStyle name="RAG Status 2 2 3 2 2 2 5" xfId="53191" xr:uid="{00000000-0005-0000-0000-000004CF0000}"/>
    <cellStyle name="RAG Status 2 2 3 2 2 3" xfId="53192" xr:uid="{00000000-0005-0000-0000-000005CF0000}"/>
    <cellStyle name="RAG Status 2 2 3 2 2 3 2" xfId="53193" xr:uid="{00000000-0005-0000-0000-000006CF0000}"/>
    <cellStyle name="RAG Status 2 2 3 2 2 3 2 2" xfId="53194" xr:uid="{00000000-0005-0000-0000-000007CF0000}"/>
    <cellStyle name="RAG Status 2 2 3 2 2 3 2 2 2" xfId="53195" xr:uid="{00000000-0005-0000-0000-000008CF0000}"/>
    <cellStyle name="RAG Status 2 2 3 2 2 3 2 3" xfId="53196" xr:uid="{00000000-0005-0000-0000-000009CF0000}"/>
    <cellStyle name="RAG Status 2 2 3 2 2 3 2 4" xfId="53197" xr:uid="{00000000-0005-0000-0000-00000ACF0000}"/>
    <cellStyle name="RAG Status 2 2 3 2 2 3 2 5" xfId="53198" xr:uid="{00000000-0005-0000-0000-00000BCF0000}"/>
    <cellStyle name="RAG Status 2 2 3 2 2 3 2 6" xfId="53199" xr:uid="{00000000-0005-0000-0000-00000CCF0000}"/>
    <cellStyle name="RAG Status 2 2 3 2 2 3 3" xfId="53200" xr:uid="{00000000-0005-0000-0000-00000DCF0000}"/>
    <cellStyle name="RAG Status 2 2 3 2 2 3 4" xfId="53201" xr:uid="{00000000-0005-0000-0000-00000ECF0000}"/>
    <cellStyle name="RAG Status 2 2 3 2 2 4" xfId="53202" xr:uid="{00000000-0005-0000-0000-00000FCF0000}"/>
    <cellStyle name="RAG Status 2 2 3 2 2 4 2" xfId="53203" xr:uid="{00000000-0005-0000-0000-000010CF0000}"/>
    <cellStyle name="RAG Status 2 2 3 2 2 4 2 2" xfId="53204" xr:uid="{00000000-0005-0000-0000-000011CF0000}"/>
    <cellStyle name="RAG Status 2 2 3 2 2 4 3" xfId="53205" xr:uid="{00000000-0005-0000-0000-000012CF0000}"/>
    <cellStyle name="RAG Status 2 2 3 2 2 4 4" xfId="53206" xr:uid="{00000000-0005-0000-0000-000013CF0000}"/>
    <cellStyle name="RAG Status 2 2 3 2 2 4 5" xfId="53207" xr:uid="{00000000-0005-0000-0000-000014CF0000}"/>
    <cellStyle name="RAG Status 2 2 3 2 2 4 6" xfId="53208" xr:uid="{00000000-0005-0000-0000-000015CF0000}"/>
    <cellStyle name="RAG Status 2 2 3 2 2 5" xfId="53209" xr:uid="{00000000-0005-0000-0000-000016CF0000}"/>
    <cellStyle name="RAG Status 2 2 3 2 2 6" xfId="53210" xr:uid="{00000000-0005-0000-0000-000017CF0000}"/>
    <cellStyle name="RAG Status 2 2 3 2 3" xfId="53211" xr:uid="{00000000-0005-0000-0000-000018CF0000}"/>
    <cellStyle name="RAG Status 2 2 3 2 3 2" xfId="53212" xr:uid="{00000000-0005-0000-0000-000019CF0000}"/>
    <cellStyle name="RAG Status 2 2 3 2 3 2 2" xfId="53213" xr:uid="{00000000-0005-0000-0000-00001ACF0000}"/>
    <cellStyle name="RAG Status 2 2 3 2 3 2 2 2" xfId="53214" xr:uid="{00000000-0005-0000-0000-00001BCF0000}"/>
    <cellStyle name="RAG Status 2 2 3 2 3 2 2 2 2" xfId="53215" xr:uid="{00000000-0005-0000-0000-00001CCF0000}"/>
    <cellStyle name="RAG Status 2 2 3 2 3 2 2 3" xfId="53216" xr:uid="{00000000-0005-0000-0000-00001DCF0000}"/>
    <cellStyle name="RAG Status 2 2 3 2 3 2 2 4" xfId="53217" xr:uid="{00000000-0005-0000-0000-00001ECF0000}"/>
    <cellStyle name="RAG Status 2 2 3 2 3 2 2 5" xfId="53218" xr:uid="{00000000-0005-0000-0000-00001FCF0000}"/>
    <cellStyle name="RAG Status 2 2 3 2 3 2 2 6" xfId="53219" xr:uid="{00000000-0005-0000-0000-000020CF0000}"/>
    <cellStyle name="RAG Status 2 2 3 2 3 2 3" xfId="53220" xr:uid="{00000000-0005-0000-0000-000021CF0000}"/>
    <cellStyle name="RAG Status 2 2 3 2 3 2 4" xfId="53221" xr:uid="{00000000-0005-0000-0000-000022CF0000}"/>
    <cellStyle name="RAG Status 2 2 3 2 3 3" xfId="53222" xr:uid="{00000000-0005-0000-0000-000023CF0000}"/>
    <cellStyle name="RAG Status 2 2 3 2 3 3 2" xfId="53223" xr:uid="{00000000-0005-0000-0000-000024CF0000}"/>
    <cellStyle name="RAG Status 2 2 3 2 3 3 2 2" xfId="53224" xr:uid="{00000000-0005-0000-0000-000025CF0000}"/>
    <cellStyle name="RAG Status 2 2 3 2 3 3 3" xfId="53225" xr:uid="{00000000-0005-0000-0000-000026CF0000}"/>
    <cellStyle name="RAG Status 2 2 3 2 3 3 4" xfId="53226" xr:uid="{00000000-0005-0000-0000-000027CF0000}"/>
    <cellStyle name="RAG Status 2 2 3 2 3 3 5" xfId="53227" xr:uid="{00000000-0005-0000-0000-000028CF0000}"/>
    <cellStyle name="RAG Status 2 2 3 2 3 3 6" xfId="53228" xr:uid="{00000000-0005-0000-0000-000029CF0000}"/>
    <cellStyle name="RAG Status 2 2 3 2 3 4" xfId="53229" xr:uid="{00000000-0005-0000-0000-00002ACF0000}"/>
    <cellStyle name="RAG Status 2 2 3 2 3 5" xfId="53230" xr:uid="{00000000-0005-0000-0000-00002BCF0000}"/>
    <cellStyle name="RAG Status 2 2 3 2 4" xfId="53231" xr:uid="{00000000-0005-0000-0000-00002CCF0000}"/>
    <cellStyle name="RAG Status 2 2 3 2 4 2" xfId="53232" xr:uid="{00000000-0005-0000-0000-00002DCF0000}"/>
    <cellStyle name="RAG Status 2 2 3 2 4 2 2" xfId="53233" xr:uid="{00000000-0005-0000-0000-00002ECF0000}"/>
    <cellStyle name="RAG Status 2 2 3 2 4 2 2 2" xfId="53234" xr:uid="{00000000-0005-0000-0000-00002FCF0000}"/>
    <cellStyle name="RAG Status 2 2 3 2 4 2 3" xfId="53235" xr:uid="{00000000-0005-0000-0000-000030CF0000}"/>
    <cellStyle name="RAG Status 2 2 3 2 4 2 4" xfId="53236" xr:uid="{00000000-0005-0000-0000-000031CF0000}"/>
    <cellStyle name="RAG Status 2 2 3 2 4 2 5" xfId="53237" xr:uid="{00000000-0005-0000-0000-000032CF0000}"/>
    <cellStyle name="RAG Status 2 2 3 2 4 2 6" xfId="53238" xr:uid="{00000000-0005-0000-0000-000033CF0000}"/>
    <cellStyle name="RAG Status 2 2 3 2 4 3" xfId="53239" xr:uid="{00000000-0005-0000-0000-000034CF0000}"/>
    <cellStyle name="RAG Status 2 2 3 2 4 4" xfId="53240" xr:uid="{00000000-0005-0000-0000-000035CF0000}"/>
    <cellStyle name="RAG Status 2 2 3 2 5" xfId="53241" xr:uid="{00000000-0005-0000-0000-000036CF0000}"/>
    <cellStyle name="RAG Status 2 2 3 2 5 2" xfId="53242" xr:uid="{00000000-0005-0000-0000-000037CF0000}"/>
    <cellStyle name="RAG Status 2 2 3 2 5 2 2" xfId="53243" xr:uid="{00000000-0005-0000-0000-000038CF0000}"/>
    <cellStyle name="RAG Status 2 2 3 2 5 3" xfId="53244" xr:uid="{00000000-0005-0000-0000-000039CF0000}"/>
    <cellStyle name="RAG Status 2 2 3 2 5 4" xfId="53245" xr:uid="{00000000-0005-0000-0000-00003ACF0000}"/>
    <cellStyle name="RAG Status 2 2 3 2 5 5" xfId="53246" xr:uid="{00000000-0005-0000-0000-00003BCF0000}"/>
    <cellStyle name="RAG Status 2 2 3 2 5 6" xfId="53247" xr:uid="{00000000-0005-0000-0000-00003CCF0000}"/>
    <cellStyle name="RAG Status 2 2 3 2 6" xfId="53248" xr:uid="{00000000-0005-0000-0000-00003DCF0000}"/>
    <cellStyle name="RAG Status 2 2 3 2 7" xfId="53249" xr:uid="{00000000-0005-0000-0000-00003ECF0000}"/>
    <cellStyle name="RAG Status 2 2 3 3" xfId="53250" xr:uid="{00000000-0005-0000-0000-00003FCF0000}"/>
    <cellStyle name="RAG Status 2 2 3 3 2" xfId="53251" xr:uid="{00000000-0005-0000-0000-000040CF0000}"/>
    <cellStyle name="RAG Status 2 2 3 3 2 2" xfId="53252" xr:uid="{00000000-0005-0000-0000-000041CF0000}"/>
    <cellStyle name="RAG Status 2 2 3 3 2 2 2" xfId="53253" xr:uid="{00000000-0005-0000-0000-000042CF0000}"/>
    <cellStyle name="RAG Status 2 2 3 3 2 2 2 2" xfId="53254" xr:uid="{00000000-0005-0000-0000-000043CF0000}"/>
    <cellStyle name="RAG Status 2 2 3 3 2 2 2 2 2" xfId="53255" xr:uid="{00000000-0005-0000-0000-000044CF0000}"/>
    <cellStyle name="RAG Status 2 2 3 3 2 2 2 3" xfId="53256" xr:uid="{00000000-0005-0000-0000-000045CF0000}"/>
    <cellStyle name="RAG Status 2 2 3 3 2 2 2 4" xfId="53257" xr:uid="{00000000-0005-0000-0000-000046CF0000}"/>
    <cellStyle name="RAG Status 2 2 3 3 2 2 2 5" xfId="53258" xr:uid="{00000000-0005-0000-0000-000047CF0000}"/>
    <cellStyle name="RAG Status 2 2 3 3 2 2 2 6" xfId="53259" xr:uid="{00000000-0005-0000-0000-000048CF0000}"/>
    <cellStyle name="RAG Status 2 2 3 3 2 2 3" xfId="53260" xr:uid="{00000000-0005-0000-0000-000049CF0000}"/>
    <cellStyle name="RAG Status 2 2 3 3 2 2 4" xfId="53261" xr:uid="{00000000-0005-0000-0000-00004ACF0000}"/>
    <cellStyle name="RAG Status 2 2 3 3 2 3" xfId="53262" xr:uid="{00000000-0005-0000-0000-00004BCF0000}"/>
    <cellStyle name="RAG Status 2 2 3 3 2 3 2" xfId="53263" xr:uid="{00000000-0005-0000-0000-00004CCF0000}"/>
    <cellStyle name="RAG Status 2 2 3 3 2 3 2 2" xfId="53264" xr:uid="{00000000-0005-0000-0000-00004DCF0000}"/>
    <cellStyle name="RAG Status 2 2 3 3 2 3 3" xfId="53265" xr:uid="{00000000-0005-0000-0000-00004ECF0000}"/>
    <cellStyle name="RAG Status 2 2 3 3 2 3 4" xfId="53266" xr:uid="{00000000-0005-0000-0000-00004FCF0000}"/>
    <cellStyle name="RAG Status 2 2 3 3 2 3 5" xfId="53267" xr:uid="{00000000-0005-0000-0000-000050CF0000}"/>
    <cellStyle name="RAG Status 2 2 3 3 2 3 6" xfId="53268" xr:uid="{00000000-0005-0000-0000-000051CF0000}"/>
    <cellStyle name="RAG Status 2 2 3 3 2 4" xfId="53269" xr:uid="{00000000-0005-0000-0000-000052CF0000}"/>
    <cellStyle name="RAG Status 2 2 3 3 2 5" xfId="53270" xr:uid="{00000000-0005-0000-0000-000053CF0000}"/>
    <cellStyle name="RAG Status 2 2 3 3 3" xfId="53271" xr:uid="{00000000-0005-0000-0000-000054CF0000}"/>
    <cellStyle name="RAG Status 2 2 3 3 3 2" xfId="53272" xr:uid="{00000000-0005-0000-0000-000055CF0000}"/>
    <cellStyle name="RAG Status 2 2 3 3 3 2 2" xfId="53273" xr:uid="{00000000-0005-0000-0000-000056CF0000}"/>
    <cellStyle name="RAG Status 2 2 3 3 3 2 2 2" xfId="53274" xr:uid="{00000000-0005-0000-0000-000057CF0000}"/>
    <cellStyle name="RAG Status 2 2 3 3 3 2 3" xfId="53275" xr:uid="{00000000-0005-0000-0000-000058CF0000}"/>
    <cellStyle name="RAG Status 2 2 3 3 3 2 4" xfId="53276" xr:uid="{00000000-0005-0000-0000-000059CF0000}"/>
    <cellStyle name="RAG Status 2 2 3 3 3 2 5" xfId="53277" xr:uid="{00000000-0005-0000-0000-00005ACF0000}"/>
    <cellStyle name="RAG Status 2 2 3 3 3 2 6" xfId="53278" xr:uid="{00000000-0005-0000-0000-00005BCF0000}"/>
    <cellStyle name="RAG Status 2 2 3 3 3 3" xfId="53279" xr:uid="{00000000-0005-0000-0000-00005CCF0000}"/>
    <cellStyle name="RAG Status 2 2 3 3 3 4" xfId="53280" xr:uid="{00000000-0005-0000-0000-00005DCF0000}"/>
    <cellStyle name="RAG Status 2 2 3 3 4" xfId="53281" xr:uid="{00000000-0005-0000-0000-00005ECF0000}"/>
    <cellStyle name="RAG Status 2 2 3 3 4 2" xfId="53282" xr:uid="{00000000-0005-0000-0000-00005FCF0000}"/>
    <cellStyle name="RAG Status 2 2 3 3 4 2 2" xfId="53283" xr:uid="{00000000-0005-0000-0000-000060CF0000}"/>
    <cellStyle name="RAG Status 2 2 3 3 4 3" xfId="53284" xr:uid="{00000000-0005-0000-0000-000061CF0000}"/>
    <cellStyle name="RAG Status 2 2 3 3 4 4" xfId="53285" xr:uid="{00000000-0005-0000-0000-000062CF0000}"/>
    <cellStyle name="RAG Status 2 2 3 3 4 5" xfId="53286" xr:uid="{00000000-0005-0000-0000-000063CF0000}"/>
    <cellStyle name="RAG Status 2 2 3 3 4 6" xfId="53287" xr:uid="{00000000-0005-0000-0000-000064CF0000}"/>
    <cellStyle name="RAG Status 2 2 3 3 5" xfId="53288" xr:uid="{00000000-0005-0000-0000-000065CF0000}"/>
    <cellStyle name="RAG Status 2 2 3 3 6" xfId="53289" xr:uid="{00000000-0005-0000-0000-000066CF0000}"/>
    <cellStyle name="RAG Status 2 2 3 4" xfId="53290" xr:uid="{00000000-0005-0000-0000-000067CF0000}"/>
    <cellStyle name="RAG Status 2 2 3 4 2" xfId="53291" xr:uid="{00000000-0005-0000-0000-000068CF0000}"/>
    <cellStyle name="RAG Status 2 2 3 4 2 2" xfId="53292" xr:uid="{00000000-0005-0000-0000-000069CF0000}"/>
    <cellStyle name="RAG Status 2 2 3 4 2 2 2" xfId="53293" xr:uid="{00000000-0005-0000-0000-00006ACF0000}"/>
    <cellStyle name="RAG Status 2 2 3 4 2 2 2 2" xfId="53294" xr:uid="{00000000-0005-0000-0000-00006BCF0000}"/>
    <cellStyle name="RAG Status 2 2 3 4 2 2 3" xfId="53295" xr:uid="{00000000-0005-0000-0000-00006CCF0000}"/>
    <cellStyle name="RAG Status 2 2 3 4 2 2 4" xfId="53296" xr:uid="{00000000-0005-0000-0000-00006DCF0000}"/>
    <cellStyle name="RAG Status 2 2 3 4 2 2 5" xfId="53297" xr:uid="{00000000-0005-0000-0000-00006ECF0000}"/>
    <cellStyle name="RAG Status 2 2 3 4 2 2 6" xfId="53298" xr:uid="{00000000-0005-0000-0000-00006FCF0000}"/>
    <cellStyle name="RAG Status 2 2 3 4 2 3" xfId="53299" xr:uid="{00000000-0005-0000-0000-000070CF0000}"/>
    <cellStyle name="RAG Status 2 2 3 4 2 4" xfId="53300" xr:uid="{00000000-0005-0000-0000-000071CF0000}"/>
    <cellStyle name="RAG Status 2 2 3 4 3" xfId="53301" xr:uid="{00000000-0005-0000-0000-000072CF0000}"/>
    <cellStyle name="RAG Status 2 2 3 4 3 2" xfId="53302" xr:uid="{00000000-0005-0000-0000-000073CF0000}"/>
    <cellStyle name="RAG Status 2 2 3 4 3 2 2" xfId="53303" xr:uid="{00000000-0005-0000-0000-000074CF0000}"/>
    <cellStyle name="RAG Status 2 2 3 4 3 3" xfId="53304" xr:uid="{00000000-0005-0000-0000-000075CF0000}"/>
    <cellStyle name="RAG Status 2 2 3 4 3 4" xfId="53305" xr:uid="{00000000-0005-0000-0000-000076CF0000}"/>
    <cellStyle name="RAG Status 2 2 3 4 3 5" xfId="53306" xr:uid="{00000000-0005-0000-0000-000077CF0000}"/>
    <cellStyle name="RAG Status 2 2 3 4 3 6" xfId="53307" xr:uid="{00000000-0005-0000-0000-000078CF0000}"/>
    <cellStyle name="RAG Status 2 2 3 4 4" xfId="53308" xr:uid="{00000000-0005-0000-0000-000079CF0000}"/>
    <cellStyle name="RAG Status 2 2 3 4 5" xfId="53309" xr:uid="{00000000-0005-0000-0000-00007ACF0000}"/>
    <cellStyle name="RAG Status 2 2 3 5" xfId="53310" xr:uid="{00000000-0005-0000-0000-00007BCF0000}"/>
    <cellStyle name="RAG Status 2 2 3 5 2" xfId="53311" xr:uid="{00000000-0005-0000-0000-00007CCF0000}"/>
    <cellStyle name="RAG Status 2 2 3 5 2 2" xfId="53312" xr:uid="{00000000-0005-0000-0000-00007DCF0000}"/>
    <cellStyle name="RAG Status 2 2 3 5 2 2 2" xfId="53313" xr:uid="{00000000-0005-0000-0000-00007ECF0000}"/>
    <cellStyle name="RAG Status 2 2 3 5 2 3" xfId="53314" xr:uid="{00000000-0005-0000-0000-00007FCF0000}"/>
    <cellStyle name="RAG Status 2 2 3 5 2 4" xfId="53315" xr:uid="{00000000-0005-0000-0000-000080CF0000}"/>
    <cellStyle name="RAG Status 2 2 3 5 2 5" xfId="53316" xr:uid="{00000000-0005-0000-0000-000081CF0000}"/>
    <cellStyle name="RAG Status 2 2 3 5 2 6" xfId="53317" xr:uid="{00000000-0005-0000-0000-000082CF0000}"/>
    <cellStyle name="RAG Status 2 2 3 5 3" xfId="53318" xr:uid="{00000000-0005-0000-0000-000083CF0000}"/>
    <cellStyle name="RAG Status 2 2 3 5 4" xfId="53319" xr:uid="{00000000-0005-0000-0000-000084CF0000}"/>
    <cellStyle name="RAG Status 2 2 3 6" xfId="53320" xr:uid="{00000000-0005-0000-0000-000085CF0000}"/>
    <cellStyle name="RAG Status 2 2 3 6 2" xfId="53321" xr:uid="{00000000-0005-0000-0000-000086CF0000}"/>
    <cellStyle name="RAG Status 2 2 3 6 2 2" xfId="53322" xr:uid="{00000000-0005-0000-0000-000087CF0000}"/>
    <cellStyle name="RAG Status 2 2 3 6 3" xfId="53323" xr:uid="{00000000-0005-0000-0000-000088CF0000}"/>
    <cellStyle name="RAG Status 2 2 3 6 4" xfId="53324" xr:uid="{00000000-0005-0000-0000-000089CF0000}"/>
    <cellStyle name="RAG Status 2 2 3 6 5" xfId="53325" xr:uid="{00000000-0005-0000-0000-00008ACF0000}"/>
    <cellStyle name="RAG Status 2 2 3 6 6" xfId="53326" xr:uid="{00000000-0005-0000-0000-00008BCF0000}"/>
    <cellStyle name="RAG Status 2 2 3 7" xfId="53327" xr:uid="{00000000-0005-0000-0000-00008CCF0000}"/>
    <cellStyle name="RAG Status 2 2 3 8" xfId="53328" xr:uid="{00000000-0005-0000-0000-00008DCF0000}"/>
    <cellStyle name="RAG Status 2 2 4" xfId="411" xr:uid="{00000000-0005-0000-0000-00008ECF0000}"/>
    <cellStyle name="RAG Status 2 2 4 2" xfId="53329" xr:uid="{00000000-0005-0000-0000-00008FCF0000}"/>
    <cellStyle name="RAG Status 2 2 4 2 2" xfId="53330" xr:uid="{00000000-0005-0000-0000-000090CF0000}"/>
    <cellStyle name="RAG Status 2 2 4 2 2 2" xfId="53331" xr:uid="{00000000-0005-0000-0000-000091CF0000}"/>
    <cellStyle name="RAG Status 2 2 4 2 2 2 2" xfId="53332" xr:uid="{00000000-0005-0000-0000-000092CF0000}"/>
    <cellStyle name="RAG Status 2 2 4 2 2 2 2 2" xfId="53333" xr:uid="{00000000-0005-0000-0000-000093CF0000}"/>
    <cellStyle name="RAG Status 2 2 4 2 2 2 2 2 2" xfId="53334" xr:uid="{00000000-0005-0000-0000-000094CF0000}"/>
    <cellStyle name="RAG Status 2 2 4 2 2 2 2 3" xfId="53335" xr:uid="{00000000-0005-0000-0000-000095CF0000}"/>
    <cellStyle name="RAG Status 2 2 4 2 2 2 2 4" xfId="53336" xr:uid="{00000000-0005-0000-0000-000096CF0000}"/>
    <cellStyle name="RAG Status 2 2 4 2 2 2 2 5" xfId="53337" xr:uid="{00000000-0005-0000-0000-000097CF0000}"/>
    <cellStyle name="RAG Status 2 2 4 2 2 2 2 6" xfId="53338" xr:uid="{00000000-0005-0000-0000-000098CF0000}"/>
    <cellStyle name="RAG Status 2 2 4 2 2 2 3" xfId="53339" xr:uid="{00000000-0005-0000-0000-000099CF0000}"/>
    <cellStyle name="RAG Status 2 2 4 2 2 2 4" xfId="53340" xr:uid="{00000000-0005-0000-0000-00009ACF0000}"/>
    <cellStyle name="RAG Status 2 2 4 2 2 3" xfId="53341" xr:uid="{00000000-0005-0000-0000-00009BCF0000}"/>
    <cellStyle name="RAG Status 2 2 4 2 2 3 2" xfId="53342" xr:uid="{00000000-0005-0000-0000-00009CCF0000}"/>
    <cellStyle name="RAG Status 2 2 4 2 2 3 2 2" xfId="53343" xr:uid="{00000000-0005-0000-0000-00009DCF0000}"/>
    <cellStyle name="RAG Status 2 2 4 2 2 3 3" xfId="53344" xr:uid="{00000000-0005-0000-0000-00009ECF0000}"/>
    <cellStyle name="RAG Status 2 2 4 2 2 3 4" xfId="53345" xr:uid="{00000000-0005-0000-0000-00009FCF0000}"/>
    <cellStyle name="RAG Status 2 2 4 2 2 3 5" xfId="53346" xr:uid="{00000000-0005-0000-0000-0000A0CF0000}"/>
    <cellStyle name="RAG Status 2 2 4 2 2 3 6" xfId="53347" xr:uid="{00000000-0005-0000-0000-0000A1CF0000}"/>
    <cellStyle name="RAG Status 2 2 4 2 2 4" xfId="53348" xr:uid="{00000000-0005-0000-0000-0000A2CF0000}"/>
    <cellStyle name="RAG Status 2 2 4 2 2 5" xfId="53349" xr:uid="{00000000-0005-0000-0000-0000A3CF0000}"/>
    <cellStyle name="RAG Status 2 2 4 2 3" xfId="53350" xr:uid="{00000000-0005-0000-0000-0000A4CF0000}"/>
    <cellStyle name="RAG Status 2 2 4 2 3 2" xfId="53351" xr:uid="{00000000-0005-0000-0000-0000A5CF0000}"/>
    <cellStyle name="RAG Status 2 2 4 2 3 2 2" xfId="53352" xr:uid="{00000000-0005-0000-0000-0000A6CF0000}"/>
    <cellStyle name="RAG Status 2 2 4 2 3 2 2 2" xfId="53353" xr:uid="{00000000-0005-0000-0000-0000A7CF0000}"/>
    <cellStyle name="RAG Status 2 2 4 2 3 2 3" xfId="53354" xr:uid="{00000000-0005-0000-0000-0000A8CF0000}"/>
    <cellStyle name="RAG Status 2 2 4 2 3 2 4" xfId="53355" xr:uid="{00000000-0005-0000-0000-0000A9CF0000}"/>
    <cellStyle name="RAG Status 2 2 4 2 3 2 5" xfId="53356" xr:uid="{00000000-0005-0000-0000-0000AACF0000}"/>
    <cellStyle name="RAG Status 2 2 4 2 3 2 6" xfId="53357" xr:uid="{00000000-0005-0000-0000-0000ABCF0000}"/>
    <cellStyle name="RAG Status 2 2 4 2 3 3" xfId="53358" xr:uid="{00000000-0005-0000-0000-0000ACCF0000}"/>
    <cellStyle name="RAG Status 2 2 4 2 3 4" xfId="53359" xr:uid="{00000000-0005-0000-0000-0000ADCF0000}"/>
    <cellStyle name="RAG Status 2 2 4 2 4" xfId="53360" xr:uid="{00000000-0005-0000-0000-0000AECF0000}"/>
    <cellStyle name="RAG Status 2 2 4 2 4 2" xfId="53361" xr:uid="{00000000-0005-0000-0000-0000AFCF0000}"/>
    <cellStyle name="RAG Status 2 2 4 2 4 2 2" xfId="53362" xr:uid="{00000000-0005-0000-0000-0000B0CF0000}"/>
    <cellStyle name="RAG Status 2 2 4 2 4 3" xfId="53363" xr:uid="{00000000-0005-0000-0000-0000B1CF0000}"/>
    <cellStyle name="RAG Status 2 2 4 2 4 4" xfId="53364" xr:uid="{00000000-0005-0000-0000-0000B2CF0000}"/>
    <cellStyle name="RAG Status 2 2 4 2 4 5" xfId="53365" xr:uid="{00000000-0005-0000-0000-0000B3CF0000}"/>
    <cellStyle name="RAG Status 2 2 4 2 4 6" xfId="53366" xr:uid="{00000000-0005-0000-0000-0000B4CF0000}"/>
    <cellStyle name="RAG Status 2 2 4 2 5" xfId="53367" xr:uid="{00000000-0005-0000-0000-0000B5CF0000}"/>
    <cellStyle name="RAG Status 2 2 4 2 6" xfId="53368" xr:uid="{00000000-0005-0000-0000-0000B6CF0000}"/>
    <cellStyle name="RAG Status 2 2 4 3" xfId="53369" xr:uid="{00000000-0005-0000-0000-0000B7CF0000}"/>
    <cellStyle name="RAG Status 2 2 4 3 2" xfId="53370" xr:uid="{00000000-0005-0000-0000-0000B8CF0000}"/>
    <cellStyle name="RAG Status 2 2 4 3 2 2" xfId="53371" xr:uid="{00000000-0005-0000-0000-0000B9CF0000}"/>
    <cellStyle name="RAG Status 2 2 4 3 2 2 2" xfId="53372" xr:uid="{00000000-0005-0000-0000-0000BACF0000}"/>
    <cellStyle name="RAG Status 2 2 4 3 2 2 2 2" xfId="53373" xr:uid="{00000000-0005-0000-0000-0000BBCF0000}"/>
    <cellStyle name="RAG Status 2 2 4 3 2 2 3" xfId="53374" xr:uid="{00000000-0005-0000-0000-0000BCCF0000}"/>
    <cellStyle name="RAG Status 2 2 4 3 2 2 4" xfId="53375" xr:uid="{00000000-0005-0000-0000-0000BDCF0000}"/>
    <cellStyle name="RAG Status 2 2 4 3 2 2 5" xfId="53376" xr:uid="{00000000-0005-0000-0000-0000BECF0000}"/>
    <cellStyle name="RAG Status 2 2 4 3 2 2 6" xfId="53377" xr:uid="{00000000-0005-0000-0000-0000BFCF0000}"/>
    <cellStyle name="RAG Status 2 2 4 3 2 3" xfId="53378" xr:uid="{00000000-0005-0000-0000-0000C0CF0000}"/>
    <cellStyle name="RAG Status 2 2 4 3 2 4" xfId="53379" xr:uid="{00000000-0005-0000-0000-0000C1CF0000}"/>
    <cellStyle name="RAG Status 2 2 4 3 3" xfId="53380" xr:uid="{00000000-0005-0000-0000-0000C2CF0000}"/>
    <cellStyle name="RAG Status 2 2 4 3 3 2" xfId="53381" xr:uid="{00000000-0005-0000-0000-0000C3CF0000}"/>
    <cellStyle name="RAG Status 2 2 4 3 3 2 2" xfId="53382" xr:uid="{00000000-0005-0000-0000-0000C4CF0000}"/>
    <cellStyle name="RAG Status 2 2 4 3 3 3" xfId="53383" xr:uid="{00000000-0005-0000-0000-0000C5CF0000}"/>
    <cellStyle name="RAG Status 2 2 4 3 3 4" xfId="53384" xr:uid="{00000000-0005-0000-0000-0000C6CF0000}"/>
    <cellStyle name="RAG Status 2 2 4 3 3 5" xfId="53385" xr:uid="{00000000-0005-0000-0000-0000C7CF0000}"/>
    <cellStyle name="RAG Status 2 2 4 3 3 6" xfId="53386" xr:uid="{00000000-0005-0000-0000-0000C8CF0000}"/>
    <cellStyle name="RAG Status 2 2 4 3 4" xfId="53387" xr:uid="{00000000-0005-0000-0000-0000C9CF0000}"/>
    <cellStyle name="RAG Status 2 2 4 3 5" xfId="53388" xr:uid="{00000000-0005-0000-0000-0000CACF0000}"/>
    <cellStyle name="RAG Status 2 2 4 4" xfId="53389" xr:uid="{00000000-0005-0000-0000-0000CBCF0000}"/>
    <cellStyle name="RAG Status 2 2 4 4 2" xfId="53390" xr:uid="{00000000-0005-0000-0000-0000CCCF0000}"/>
    <cellStyle name="RAG Status 2 2 4 4 2 2" xfId="53391" xr:uid="{00000000-0005-0000-0000-0000CDCF0000}"/>
    <cellStyle name="RAG Status 2 2 4 4 2 2 2" xfId="53392" xr:uid="{00000000-0005-0000-0000-0000CECF0000}"/>
    <cellStyle name="RAG Status 2 2 4 4 2 3" xfId="53393" xr:uid="{00000000-0005-0000-0000-0000CFCF0000}"/>
    <cellStyle name="RAG Status 2 2 4 4 2 4" xfId="53394" xr:uid="{00000000-0005-0000-0000-0000D0CF0000}"/>
    <cellStyle name="RAG Status 2 2 4 4 2 5" xfId="53395" xr:uid="{00000000-0005-0000-0000-0000D1CF0000}"/>
    <cellStyle name="RAG Status 2 2 4 4 2 6" xfId="53396" xr:uid="{00000000-0005-0000-0000-0000D2CF0000}"/>
    <cellStyle name="RAG Status 2 2 4 4 3" xfId="53397" xr:uid="{00000000-0005-0000-0000-0000D3CF0000}"/>
    <cellStyle name="RAG Status 2 2 4 4 4" xfId="53398" xr:uid="{00000000-0005-0000-0000-0000D4CF0000}"/>
    <cellStyle name="RAG Status 2 2 4 5" xfId="53399" xr:uid="{00000000-0005-0000-0000-0000D5CF0000}"/>
    <cellStyle name="RAG Status 2 2 4 5 2" xfId="53400" xr:uid="{00000000-0005-0000-0000-0000D6CF0000}"/>
    <cellStyle name="RAG Status 2 2 4 5 2 2" xfId="53401" xr:uid="{00000000-0005-0000-0000-0000D7CF0000}"/>
    <cellStyle name="RAG Status 2 2 4 5 3" xfId="53402" xr:uid="{00000000-0005-0000-0000-0000D8CF0000}"/>
    <cellStyle name="RAG Status 2 2 4 5 4" xfId="53403" xr:uid="{00000000-0005-0000-0000-0000D9CF0000}"/>
    <cellStyle name="RAG Status 2 2 4 5 5" xfId="53404" xr:uid="{00000000-0005-0000-0000-0000DACF0000}"/>
    <cellStyle name="RAG Status 2 2 4 5 6" xfId="53405" xr:uid="{00000000-0005-0000-0000-0000DBCF0000}"/>
    <cellStyle name="RAG Status 2 2 4 6" xfId="53406" xr:uid="{00000000-0005-0000-0000-0000DCCF0000}"/>
    <cellStyle name="RAG Status 2 2 4 7" xfId="53407" xr:uid="{00000000-0005-0000-0000-0000DDCF0000}"/>
    <cellStyle name="RAG Status 2 2 5" xfId="412" xr:uid="{00000000-0005-0000-0000-0000DECF0000}"/>
    <cellStyle name="RAG Status 2 2 5 2" xfId="53408" xr:uid="{00000000-0005-0000-0000-0000DFCF0000}"/>
    <cellStyle name="RAG Status 2 2 5 2 2" xfId="53409" xr:uid="{00000000-0005-0000-0000-0000E0CF0000}"/>
    <cellStyle name="RAG Status 2 2 5 2 2 2" xfId="53410" xr:uid="{00000000-0005-0000-0000-0000E1CF0000}"/>
    <cellStyle name="RAG Status 2 2 5 2 2 2 2" xfId="53411" xr:uid="{00000000-0005-0000-0000-0000E2CF0000}"/>
    <cellStyle name="RAG Status 2 2 5 2 2 2 2 2" xfId="53412" xr:uid="{00000000-0005-0000-0000-0000E3CF0000}"/>
    <cellStyle name="RAG Status 2 2 5 2 2 2 3" xfId="53413" xr:uid="{00000000-0005-0000-0000-0000E4CF0000}"/>
    <cellStyle name="RAG Status 2 2 5 2 2 2 4" xfId="53414" xr:uid="{00000000-0005-0000-0000-0000E5CF0000}"/>
    <cellStyle name="RAG Status 2 2 5 2 2 2 5" xfId="53415" xr:uid="{00000000-0005-0000-0000-0000E6CF0000}"/>
    <cellStyle name="RAG Status 2 2 5 2 2 2 6" xfId="53416" xr:uid="{00000000-0005-0000-0000-0000E7CF0000}"/>
    <cellStyle name="RAG Status 2 2 5 2 2 3" xfId="53417" xr:uid="{00000000-0005-0000-0000-0000E8CF0000}"/>
    <cellStyle name="RAG Status 2 2 5 2 2 4" xfId="53418" xr:uid="{00000000-0005-0000-0000-0000E9CF0000}"/>
    <cellStyle name="RAG Status 2 2 5 2 3" xfId="53419" xr:uid="{00000000-0005-0000-0000-0000EACF0000}"/>
    <cellStyle name="RAG Status 2 2 5 2 3 2" xfId="53420" xr:uid="{00000000-0005-0000-0000-0000EBCF0000}"/>
    <cellStyle name="RAG Status 2 2 5 2 3 2 2" xfId="53421" xr:uid="{00000000-0005-0000-0000-0000ECCF0000}"/>
    <cellStyle name="RAG Status 2 2 5 2 3 3" xfId="53422" xr:uid="{00000000-0005-0000-0000-0000EDCF0000}"/>
    <cellStyle name="RAG Status 2 2 5 2 3 4" xfId="53423" xr:uid="{00000000-0005-0000-0000-0000EECF0000}"/>
    <cellStyle name="RAG Status 2 2 5 2 3 5" xfId="53424" xr:uid="{00000000-0005-0000-0000-0000EFCF0000}"/>
    <cellStyle name="RAG Status 2 2 5 2 3 6" xfId="53425" xr:uid="{00000000-0005-0000-0000-0000F0CF0000}"/>
    <cellStyle name="RAG Status 2 2 5 2 4" xfId="53426" xr:uid="{00000000-0005-0000-0000-0000F1CF0000}"/>
    <cellStyle name="RAG Status 2 2 5 2 5" xfId="53427" xr:uid="{00000000-0005-0000-0000-0000F2CF0000}"/>
    <cellStyle name="RAG Status 2 2 5 3" xfId="53428" xr:uid="{00000000-0005-0000-0000-0000F3CF0000}"/>
    <cellStyle name="RAG Status 2 2 5 3 2" xfId="53429" xr:uid="{00000000-0005-0000-0000-0000F4CF0000}"/>
    <cellStyle name="RAG Status 2 2 5 3 2 2" xfId="53430" xr:uid="{00000000-0005-0000-0000-0000F5CF0000}"/>
    <cellStyle name="RAG Status 2 2 5 3 2 2 2" xfId="53431" xr:uid="{00000000-0005-0000-0000-0000F6CF0000}"/>
    <cellStyle name="RAG Status 2 2 5 3 2 3" xfId="53432" xr:uid="{00000000-0005-0000-0000-0000F7CF0000}"/>
    <cellStyle name="RAG Status 2 2 5 3 2 4" xfId="53433" xr:uid="{00000000-0005-0000-0000-0000F8CF0000}"/>
    <cellStyle name="RAG Status 2 2 5 3 2 5" xfId="53434" xr:uid="{00000000-0005-0000-0000-0000F9CF0000}"/>
    <cellStyle name="RAG Status 2 2 5 3 2 6" xfId="53435" xr:uid="{00000000-0005-0000-0000-0000FACF0000}"/>
    <cellStyle name="RAG Status 2 2 5 3 3" xfId="53436" xr:uid="{00000000-0005-0000-0000-0000FBCF0000}"/>
    <cellStyle name="RAG Status 2 2 5 3 4" xfId="53437" xr:uid="{00000000-0005-0000-0000-0000FCCF0000}"/>
    <cellStyle name="RAG Status 2 2 5 4" xfId="53438" xr:uid="{00000000-0005-0000-0000-0000FDCF0000}"/>
    <cellStyle name="RAG Status 2 2 5 4 2" xfId="53439" xr:uid="{00000000-0005-0000-0000-0000FECF0000}"/>
    <cellStyle name="RAG Status 2 2 5 4 2 2" xfId="53440" xr:uid="{00000000-0005-0000-0000-0000FFCF0000}"/>
    <cellStyle name="RAG Status 2 2 5 4 3" xfId="53441" xr:uid="{00000000-0005-0000-0000-000000D00000}"/>
    <cellStyle name="RAG Status 2 2 5 4 4" xfId="53442" xr:uid="{00000000-0005-0000-0000-000001D00000}"/>
    <cellStyle name="RAG Status 2 2 5 4 5" xfId="53443" xr:uid="{00000000-0005-0000-0000-000002D00000}"/>
    <cellStyle name="RAG Status 2 2 5 4 6" xfId="53444" xr:uid="{00000000-0005-0000-0000-000003D00000}"/>
    <cellStyle name="RAG Status 2 2 5 5" xfId="53445" xr:uid="{00000000-0005-0000-0000-000004D00000}"/>
    <cellStyle name="RAG Status 2 2 5 6" xfId="53446" xr:uid="{00000000-0005-0000-0000-000005D00000}"/>
    <cellStyle name="RAG Status 2 2 6" xfId="413" xr:uid="{00000000-0005-0000-0000-000006D00000}"/>
    <cellStyle name="RAG Status 2 2 6 2" xfId="53447" xr:uid="{00000000-0005-0000-0000-000007D00000}"/>
    <cellStyle name="RAG Status 2 2 6 2 2" xfId="53448" xr:uid="{00000000-0005-0000-0000-000008D00000}"/>
    <cellStyle name="RAG Status 2 2 6 2 2 2" xfId="53449" xr:uid="{00000000-0005-0000-0000-000009D00000}"/>
    <cellStyle name="RAG Status 2 2 6 2 2 2 2" xfId="53450" xr:uid="{00000000-0005-0000-0000-00000AD00000}"/>
    <cellStyle name="RAG Status 2 2 6 2 2 3" xfId="53451" xr:uid="{00000000-0005-0000-0000-00000BD00000}"/>
    <cellStyle name="RAG Status 2 2 6 2 2 4" xfId="53452" xr:uid="{00000000-0005-0000-0000-00000CD00000}"/>
    <cellStyle name="RAG Status 2 2 6 2 2 5" xfId="53453" xr:uid="{00000000-0005-0000-0000-00000DD00000}"/>
    <cellStyle name="RAG Status 2 2 6 2 2 6" xfId="53454" xr:uid="{00000000-0005-0000-0000-00000ED00000}"/>
    <cellStyle name="RAG Status 2 2 6 2 3" xfId="53455" xr:uid="{00000000-0005-0000-0000-00000FD00000}"/>
    <cellStyle name="RAG Status 2 2 6 2 4" xfId="53456" xr:uid="{00000000-0005-0000-0000-000010D00000}"/>
    <cellStyle name="RAG Status 2 2 6 3" xfId="53457" xr:uid="{00000000-0005-0000-0000-000011D00000}"/>
    <cellStyle name="RAG Status 2 2 6 3 2" xfId="53458" xr:uid="{00000000-0005-0000-0000-000012D00000}"/>
    <cellStyle name="RAG Status 2 2 6 3 2 2" xfId="53459" xr:uid="{00000000-0005-0000-0000-000013D00000}"/>
    <cellStyle name="RAG Status 2 2 6 3 3" xfId="53460" xr:uid="{00000000-0005-0000-0000-000014D00000}"/>
    <cellStyle name="RAG Status 2 2 6 3 4" xfId="53461" xr:uid="{00000000-0005-0000-0000-000015D00000}"/>
    <cellStyle name="RAG Status 2 2 6 3 5" xfId="53462" xr:uid="{00000000-0005-0000-0000-000016D00000}"/>
    <cellStyle name="RAG Status 2 2 6 3 6" xfId="53463" xr:uid="{00000000-0005-0000-0000-000017D00000}"/>
    <cellStyle name="RAG Status 2 2 6 4" xfId="53464" xr:uid="{00000000-0005-0000-0000-000018D00000}"/>
    <cellStyle name="RAG Status 2 2 6 5" xfId="53465" xr:uid="{00000000-0005-0000-0000-000019D00000}"/>
    <cellStyle name="RAG Status 2 2 7" xfId="53466" xr:uid="{00000000-0005-0000-0000-00001AD00000}"/>
    <cellStyle name="RAG Status 2 2 7 2" xfId="53467" xr:uid="{00000000-0005-0000-0000-00001BD00000}"/>
    <cellStyle name="RAG Status 2 2 7 2 2" xfId="53468" xr:uid="{00000000-0005-0000-0000-00001CD00000}"/>
    <cellStyle name="RAG Status 2 2 7 2 2 2" xfId="53469" xr:uid="{00000000-0005-0000-0000-00001DD00000}"/>
    <cellStyle name="RAG Status 2 2 7 2 3" xfId="53470" xr:uid="{00000000-0005-0000-0000-00001ED00000}"/>
    <cellStyle name="RAG Status 2 2 7 2 4" xfId="53471" xr:uid="{00000000-0005-0000-0000-00001FD00000}"/>
    <cellStyle name="RAG Status 2 2 7 2 5" xfId="53472" xr:uid="{00000000-0005-0000-0000-000020D00000}"/>
    <cellStyle name="RAG Status 2 2 7 2 6" xfId="53473" xr:uid="{00000000-0005-0000-0000-000021D00000}"/>
    <cellStyle name="RAG Status 2 2 7 3" xfId="53474" xr:uid="{00000000-0005-0000-0000-000022D00000}"/>
    <cellStyle name="RAG Status 2 2 7 4" xfId="53475" xr:uid="{00000000-0005-0000-0000-000023D00000}"/>
    <cellStyle name="RAG Status 2 2 8" xfId="53476" xr:uid="{00000000-0005-0000-0000-000024D00000}"/>
    <cellStyle name="RAG Status 2 2 8 2" xfId="53477" xr:uid="{00000000-0005-0000-0000-000025D00000}"/>
    <cellStyle name="RAG Status 2 2 8 2 2" xfId="53478" xr:uid="{00000000-0005-0000-0000-000026D00000}"/>
    <cellStyle name="RAG Status 2 2 8 3" xfId="53479" xr:uid="{00000000-0005-0000-0000-000027D00000}"/>
    <cellStyle name="RAG Status 2 2 8 4" xfId="53480" xr:uid="{00000000-0005-0000-0000-000028D00000}"/>
    <cellStyle name="RAG Status 2 2 8 5" xfId="53481" xr:uid="{00000000-0005-0000-0000-000029D00000}"/>
    <cellStyle name="RAG Status 2 2 8 6" xfId="53482" xr:uid="{00000000-0005-0000-0000-00002AD00000}"/>
    <cellStyle name="RAG Status 2 2 9" xfId="53483" xr:uid="{00000000-0005-0000-0000-00002BD00000}"/>
    <cellStyle name="RAG Status 2 3" xfId="414" xr:uid="{00000000-0005-0000-0000-00002CD00000}"/>
    <cellStyle name="RAG Status 2 3 10" xfId="53484" xr:uid="{00000000-0005-0000-0000-00002DD00000}"/>
    <cellStyle name="RAG Status 2 3 2" xfId="415" xr:uid="{00000000-0005-0000-0000-00002ED00000}"/>
    <cellStyle name="RAG Status 2 3 2 2" xfId="53485" xr:uid="{00000000-0005-0000-0000-00002FD00000}"/>
    <cellStyle name="RAG Status 2 3 2 2 2" xfId="53486" xr:uid="{00000000-0005-0000-0000-000030D00000}"/>
    <cellStyle name="RAG Status 2 3 2 2 2 2" xfId="53487" xr:uid="{00000000-0005-0000-0000-000031D00000}"/>
    <cellStyle name="RAG Status 2 3 2 2 2 2 2" xfId="53488" xr:uid="{00000000-0005-0000-0000-000032D00000}"/>
    <cellStyle name="RAG Status 2 3 2 2 2 2 2 2" xfId="53489" xr:uid="{00000000-0005-0000-0000-000033D00000}"/>
    <cellStyle name="RAG Status 2 3 2 2 2 2 2 2 2" xfId="53490" xr:uid="{00000000-0005-0000-0000-000034D00000}"/>
    <cellStyle name="RAG Status 2 3 2 2 2 2 2 2 2 2" xfId="53491" xr:uid="{00000000-0005-0000-0000-000035D00000}"/>
    <cellStyle name="RAG Status 2 3 2 2 2 2 2 2 2 2 2" xfId="53492" xr:uid="{00000000-0005-0000-0000-000036D00000}"/>
    <cellStyle name="RAG Status 2 3 2 2 2 2 2 2 2 3" xfId="53493" xr:uid="{00000000-0005-0000-0000-000037D00000}"/>
    <cellStyle name="RAG Status 2 3 2 2 2 2 2 2 2 4" xfId="53494" xr:uid="{00000000-0005-0000-0000-000038D00000}"/>
    <cellStyle name="RAG Status 2 3 2 2 2 2 2 2 2 5" xfId="53495" xr:uid="{00000000-0005-0000-0000-000039D00000}"/>
    <cellStyle name="RAG Status 2 3 2 2 2 2 2 2 2 6" xfId="53496" xr:uid="{00000000-0005-0000-0000-00003AD00000}"/>
    <cellStyle name="RAG Status 2 3 2 2 2 2 2 2 3" xfId="53497" xr:uid="{00000000-0005-0000-0000-00003BD00000}"/>
    <cellStyle name="RAG Status 2 3 2 2 2 2 2 2 4" xfId="53498" xr:uid="{00000000-0005-0000-0000-00003CD00000}"/>
    <cellStyle name="RAG Status 2 3 2 2 2 2 2 3" xfId="53499" xr:uid="{00000000-0005-0000-0000-00003DD00000}"/>
    <cellStyle name="RAG Status 2 3 2 2 2 2 2 3 2" xfId="53500" xr:uid="{00000000-0005-0000-0000-00003ED00000}"/>
    <cellStyle name="RAG Status 2 3 2 2 2 2 2 3 2 2" xfId="53501" xr:uid="{00000000-0005-0000-0000-00003FD00000}"/>
    <cellStyle name="RAG Status 2 3 2 2 2 2 2 3 3" xfId="53502" xr:uid="{00000000-0005-0000-0000-000040D00000}"/>
    <cellStyle name="RAG Status 2 3 2 2 2 2 2 3 4" xfId="53503" xr:uid="{00000000-0005-0000-0000-000041D00000}"/>
    <cellStyle name="RAG Status 2 3 2 2 2 2 2 3 5" xfId="53504" xr:uid="{00000000-0005-0000-0000-000042D00000}"/>
    <cellStyle name="RAG Status 2 3 2 2 2 2 2 3 6" xfId="53505" xr:uid="{00000000-0005-0000-0000-000043D00000}"/>
    <cellStyle name="RAG Status 2 3 2 2 2 2 2 4" xfId="53506" xr:uid="{00000000-0005-0000-0000-000044D00000}"/>
    <cellStyle name="RAG Status 2 3 2 2 2 2 2 5" xfId="53507" xr:uid="{00000000-0005-0000-0000-000045D00000}"/>
    <cellStyle name="RAG Status 2 3 2 2 2 2 3" xfId="53508" xr:uid="{00000000-0005-0000-0000-000046D00000}"/>
    <cellStyle name="RAG Status 2 3 2 2 2 2 3 2" xfId="53509" xr:uid="{00000000-0005-0000-0000-000047D00000}"/>
    <cellStyle name="RAG Status 2 3 2 2 2 2 3 2 2" xfId="53510" xr:uid="{00000000-0005-0000-0000-000048D00000}"/>
    <cellStyle name="RAG Status 2 3 2 2 2 2 3 2 2 2" xfId="53511" xr:uid="{00000000-0005-0000-0000-000049D00000}"/>
    <cellStyle name="RAG Status 2 3 2 2 2 2 3 2 3" xfId="53512" xr:uid="{00000000-0005-0000-0000-00004AD00000}"/>
    <cellStyle name="RAG Status 2 3 2 2 2 2 3 2 4" xfId="53513" xr:uid="{00000000-0005-0000-0000-00004BD00000}"/>
    <cellStyle name="RAG Status 2 3 2 2 2 2 3 2 5" xfId="53514" xr:uid="{00000000-0005-0000-0000-00004CD00000}"/>
    <cellStyle name="RAG Status 2 3 2 2 2 2 3 2 6" xfId="53515" xr:uid="{00000000-0005-0000-0000-00004DD00000}"/>
    <cellStyle name="RAG Status 2 3 2 2 2 2 3 3" xfId="53516" xr:uid="{00000000-0005-0000-0000-00004ED00000}"/>
    <cellStyle name="RAG Status 2 3 2 2 2 2 3 4" xfId="53517" xr:uid="{00000000-0005-0000-0000-00004FD00000}"/>
    <cellStyle name="RAG Status 2 3 2 2 2 2 4" xfId="53518" xr:uid="{00000000-0005-0000-0000-000050D00000}"/>
    <cellStyle name="RAG Status 2 3 2 2 2 2 4 2" xfId="53519" xr:uid="{00000000-0005-0000-0000-000051D00000}"/>
    <cellStyle name="RAG Status 2 3 2 2 2 2 4 2 2" xfId="53520" xr:uid="{00000000-0005-0000-0000-000052D00000}"/>
    <cellStyle name="RAG Status 2 3 2 2 2 2 4 3" xfId="53521" xr:uid="{00000000-0005-0000-0000-000053D00000}"/>
    <cellStyle name="RAG Status 2 3 2 2 2 2 4 4" xfId="53522" xr:uid="{00000000-0005-0000-0000-000054D00000}"/>
    <cellStyle name="RAG Status 2 3 2 2 2 2 4 5" xfId="53523" xr:uid="{00000000-0005-0000-0000-000055D00000}"/>
    <cellStyle name="RAG Status 2 3 2 2 2 2 4 6" xfId="53524" xr:uid="{00000000-0005-0000-0000-000056D00000}"/>
    <cellStyle name="RAG Status 2 3 2 2 2 2 5" xfId="53525" xr:uid="{00000000-0005-0000-0000-000057D00000}"/>
    <cellStyle name="RAG Status 2 3 2 2 2 2 6" xfId="53526" xr:uid="{00000000-0005-0000-0000-000058D00000}"/>
    <cellStyle name="RAG Status 2 3 2 2 2 3" xfId="53527" xr:uid="{00000000-0005-0000-0000-000059D00000}"/>
    <cellStyle name="RAG Status 2 3 2 2 2 3 2" xfId="53528" xr:uid="{00000000-0005-0000-0000-00005AD00000}"/>
    <cellStyle name="RAG Status 2 3 2 2 2 3 2 2" xfId="53529" xr:uid="{00000000-0005-0000-0000-00005BD00000}"/>
    <cellStyle name="RAG Status 2 3 2 2 2 3 2 2 2" xfId="53530" xr:uid="{00000000-0005-0000-0000-00005CD00000}"/>
    <cellStyle name="RAG Status 2 3 2 2 2 3 2 2 2 2" xfId="53531" xr:uid="{00000000-0005-0000-0000-00005DD00000}"/>
    <cellStyle name="RAG Status 2 3 2 2 2 3 2 2 3" xfId="53532" xr:uid="{00000000-0005-0000-0000-00005ED00000}"/>
    <cellStyle name="RAG Status 2 3 2 2 2 3 2 2 4" xfId="53533" xr:uid="{00000000-0005-0000-0000-00005FD00000}"/>
    <cellStyle name="RAG Status 2 3 2 2 2 3 2 2 5" xfId="53534" xr:uid="{00000000-0005-0000-0000-000060D00000}"/>
    <cellStyle name="RAG Status 2 3 2 2 2 3 2 2 6" xfId="53535" xr:uid="{00000000-0005-0000-0000-000061D00000}"/>
    <cellStyle name="RAG Status 2 3 2 2 2 3 2 3" xfId="53536" xr:uid="{00000000-0005-0000-0000-000062D00000}"/>
    <cellStyle name="RAG Status 2 3 2 2 2 3 2 4" xfId="53537" xr:uid="{00000000-0005-0000-0000-000063D00000}"/>
    <cellStyle name="RAG Status 2 3 2 2 2 3 3" xfId="53538" xr:uid="{00000000-0005-0000-0000-000064D00000}"/>
    <cellStyle name="RAG Status 2 3 2 2 2 3 3 2" xfId="53539" xr:uid="{00000000-0005-0000-0000-000065D00000}"/>
    <cellStyle name="RAG Status 2 3 2 2 2 3 3 2 2" xfId="53540" xr:uid="{00000000-0005-0000-0000-000066D00000}"/>
    <cellStyle name="RAG Status 2 3 2 2 2 3 3 3" xfId="53541" xr:uid="{00000000-0005-0000-0000-000067D00000}"/>
    <cellStyle name="RAG Status 2 3 2 2 2 3 3 4" xfId="53542" xr:uid="{00000000-0005-0000-0000-000068D00000}"/>
    <cellStyle name="RAG Status 2 3 2 2 2 3 3 5" xfId="53543" xr:uid="{00000000-0005-0000-0000-000069D00000}"/>
    <cellStyle name="RAG Status 2 3 2 2 2 3 3 6" xfId="53544" xr:uid="{00000000-0005-0000-0000-00006AD00000}"/>
    <cellStyle name="RAG Status 2 3 2 2 2 3 4" xfId="53545" xr:uid="{00000000-0005-0000-0000-00006BD00000}"/>
    <cellStyle name="RAG Status 2 3 2 2 2 3 5" xfId="53546" xr:uid="{00000000-0005-0000-0000-00006CD00000}"/>
    <cellStyle name="RAG Status 2 3 2 2 2 4" xfId="53547" xr:uid="{00000000-0005-0000-0000-00006DD00000}"/>
    <cellStyle name="RAG Status 2 3 2 2 2 4 2" xfId="53548" xr:uid="{00000000-0005-0000-0000-00006ED00000}"/>
    <cellStyle name="RAG Status 2 3 2 2 2 4 2 2" xfId="53549" xr:uid="{00000000-0005-0000-0000-00006FD00000}"/>
    <cellStyle name="RAG Status 2 3 2 2 2 4 2 2 2" xfId="53550" xr:uid="{00000000-0005-0000-0000-000070D00000}"/>
    <cellStyle name="RAG Status 2 3 2 2 2 4 2 3" xfId="53551" xr:uid="{00000000-0005-0000-0000-000071D00000}"/>
    <cellStyle name="RAG Status 2 3 2 2 2 4 2 4" xfId="53552" xr:uid="{00000000-0005-0000-0000-000072D00000}"/>
    <cellStyle name="RAG Status 2 3 2 2 2 4 2 5" xfId="53553" xr:uid="{00000000-0005-0000-0000-000073D00000}"/>
    <cellStyle name="RAG Status 2 3 2 2 2 4 2 6" xfId="53554" xr:uid="{00000000-0005-0000-0000-000074D00000}"/>
    <cellStyle name="RAG Status 2 3 2 2 2 4 3" xfId="53555" xr:uid="{00000000-0005-0000-0000-000075D00000}"/>
    <cellStyle name="RAG Status 2 3 2 2 2 4 4" xfId="53556" xr:uid="{00000000-0005-0000-0000-000076D00000}"/>
    <cellStyle name="RAG Status 2 3 2 2 2 5" xfId="53557" xr:uid="{00000000-0005-0000-0000-000077D00000}"/>
    <cellStyle name="RAG Status 2 3 2 2 2 5 2" xfId="53558" xr:uid="{00000000-0005-0000-0000-000078D00000}"/>
    <cellStyle name="RAG Status 2 3 2 2 2 5 2 2" xfId="53559" xr:uid="{00000000-0005-0000-0000-000079D00000}"/>
    <cellStyle name="RAG Status 2 3 2 2 2 5 3" xfId="53560" xr:uid="{00000000-0005-0000-0000-00007AD00000}"/>
    <cellStyle name="RAG Status 2 3 2 2 2 5 4" xfId="53561" xr:uid="{00000000-0005-0000-0000-00007BD00000}"/>
    <cellStyle name="RAG Status 2 3 2 2 2 5 5" xfId="53562" xr:uid="{00000000-0005-0000-0000-00007CD00000}"/>
    <cellStyle name="RAG Status 2 3 2 2 2 5 6" xfId="53563" xr:uid="{00000000-0005-0000-0000-00007DD00000}"/>
    <cellStyle name="RAG Status 2 3 2 2 2 6" xfId="53564" xr:uid="{00000000-0005-0000-0000-00007ED00000}"/>
    <cellStyle name="RAG Status 2 3 2 2 2 7" xfId="53565" xr:uid="{00000000-0005-0000-0000-00007FD00000}"/>
    <cellStyle name="RAG Status 2 3 2 2 3" xfId="53566" xr:uid="{00000000-0005-0000-0000-000080D00000}"/>
    <cellStyle name="RAG Status 2 3 2 2 3 2" xfId="53567" xr:uid="{00000000-0005-0000-0000-000081D00000}"/>
    <cellStyle name="RAG Status 2 3 2 2 3 2 2" xfId="53568" xr:uid="{00000000-0005-0000-0000-000082D00000}"/>
    <cellStyle name="RAG Status 2 3 2 2 3 2 2 2" xfId="53569" xr:uid="{00000000-0005-0000-0000-000083D00000}"/>
    <cellStyle name="RAG Status 2 3 2 2 3 2 2 2 2" xfId="53570" xr:uid="{00000000-0005-0000-0000-000084D00000}"/>
    <cellStyle name="RAG Status 2 3 2 2 3 2 2 2 2 2" xfId="53571" xr:uid="{00000000-0005-0000-0000-000085D00000}"/>
    <cellStyle name="RAG Status 2 3 2 2 3 2 2 2 3" xfId="53572" xr:uid="{00000000-0005-0000-0000-000086D00000}"/>
    <cellStyle name="RAG Status 2 3 2 2 3 2 2 2 4" xfId="53573" xr:uid="{00000000-0005-0000-0000-000087D00000}"/>
    <cellStyle name="RAG Status 2 3 2 2 3 2 2 2 5" xfId="53574" xr:uid="{00000000-0005-0000-0000-000088D00000}"/>
    <cellStyle name="RAG Status 2 3 2 2 3 2 2 2 6" xfId="53575" xr:uid="{00000000-0005-0000-0000-000089D00000}"/>
    <cellStyle name="RAG Status 2 3 2 2 3 2 2 3" xfId="53576" xr:uid="{00000000-0005-0000-0000-00008AD00000}"/>
    <cellStyle name="RAG Status 2 3 2 2 3 2 2 4" xfId="53577" xr:uid="{00000000-0005-0000-0000-00008BD00000}"/>
    <cellStyle name="RAG Status 2 3 2 2 3 2 3" xfId="53578" xr:uid="{00000000-0005-0000-0000-00008CD00000}"/>
    <cellStyle name="RAG Status 2 3 2 2 3 2 3 2" xfId="53579" xr:uid="{00000000-0005-0000-0000-00008DD00000}"/>
    <cellStyle name="RAG Status 2 3 2 2 3 2 3 2 2" xfId="53580" xr:uid="{00000000-0005-0000-0000-00008ED00000}"/>
    <cellStyle name="RAG Status 2 3 2 2 3 2 3 3" xfId="53581" xr:uid="{00000000-0005-0000-0000-00008FD00000}"/>
    <cellStyle name="RAG Status 2 3 2 2 3 2 3 4" xfId="53582" xr:uid="{00000000-0005-0000-0000-000090D00000}"/>
    <cellStyle name="RAG Status 2 3 2 2 3 2 3 5" xfId="53583" xr:uid="{00000000-0005-0000-0000-000091D00000}"/>
    <cellStyle name="RAG Status 2 3 2 2 3 2 3 6" xfId="53584" xr:uid="{00000000-0005-0000-0000-000092D00000}"/>
    <cellStyle name="RAG Status 2 3 2 2 3 2 4" xfId="53585" xr:uid="{00000000-0005-0000-0000-000093D00000}"/>
    <cellStyle name="RAG Status 2 3 2 2 3 2 5" xfId="53586" xr:uid="{00000000-0005-0000-0000-000094D00000}"/>
    <cellStyle name="RAG Status 2 3 2 2 3 3" xfId="53587" xr:uid="{00000000-0005-0000-0000-000095D00000}"/>
    <cellStyle name="RAG Status 2 3 2 2 3 3 2" xfId="53588" xr:uid="{00000000-0005-0000-0000-000096D00000}"/>
    <cellStyle name="RAG Status 2 3 2 2 3 3 2 2" xfId="53589" xr:uid="{00000000-0005-0000-0000-000097D00000}"/>
    <cellStyle name="RAG Status 2 3 2 2 3 3 2 2 2" xfId="53590" xr:uid="{00000000-0005-0000-0000-000098D00000}"/>
    <cellStyle name="RAG Status 2 3 2 2 3 3 2 3" xfId="53591" xr:uid="{00000000-0005-0000-0000-000099D00000}"/>
    <cellStyle name="RAG Status 2 3 2 2 3 3 2 4" xfId="53592" xr:uid="{00000000-0005-0000-0000-00009AD00000}"/>
    <cellStyle name="RAG Status 2 3 2 2 3 3 2 5" xfId="53593" xr:uid="{00000000-0005-0000-0000-00009BD00000}"/>
    <cellStyle name="RAG Status 2 3 2 2 3 3 2 6" xfId="53594" xr:uid="{00000000-0005-0000-0000-00009CD00000}"/>
    <cellStyle name="RAG Status 2 3 2 2 3 3 3" xfId="53595" xr:uid="{00000000-0005-0000-0000-00009DD00000}"/>
    <cellStyle name="RAG Status 2 3 2 2 3 3 4" xfId="53596" xr:uid="{00000000-0005-0000-0000-00009ED00000}"/>
    <cellStyle name="RAG Status 2 3 2 2 3 4" xfId="53597" xr:uid="{00000000-0005-0000-0000-00009FD00000}"/>
    <cellStyle name="RAG Status 2 3 2 2 3 4 2" xfId="53598" xr:uid="{00000000-0005-0000-0000-0000A0D00000}"/>
    <cellStyle name="RAG Status 2 3 2 2 3 4 2 2" xfId="53599" xr:uid="{00000000-0005-0000-0000-0000A1D00000}"/>
    <cellStyle name="RAG Status 2 3 2 2 3 4 3" xfId="53600" xr:uid="{00000000-0005-0000-0000-0000A2D00000}"/>
    <cellStyle name="RAG Status 2 3 2 2 3 4 4" xfId="53601" xr:uid="{00000000-0005-0000-0000-0000A3D00000}"/>
    <cellStyle name="RAG Status 2 3 2 2 3 4 5" xfId="53602" xr:uid="{00000000-0005-0000-0000-0000A4D00000}"/>
    <cellStyle name="RAG Status 2 3 2 2 3 4 6" xfId="53603" xr:uid="{00000000-0005-0000-0000-0000A5D00000}"/>
    <cellStyle name="RAG Status 2 3 2 2 3 5" xfId="53604" xr:uid="{00000000-0005-0000-0000-0000A6D00000}"/>
    <cellStyle name="RAG Status 2 3 2 2 3 6" xfId="53605" xr:uid="{00000000-0005-0000-0000-0000A7D00000}"/>
    <cellStyle name="RAG Status 2 3 2 2 4" xfId="53606" xr:uid="{00000000-0005-0000-0000-0000A8D00000}"/>
    <cellStyle name="RAG Status 2 3 2 2 4 2" xfId="53607" xr:uid="{00000000-0005-0000-0000-0000A9D00000}"/>
    <cellStyle name="RAG Status 2 3 2 2 4 2 2" xfId="53608" xr:uid="{00000000-0005-0000-0000-0000AAD00000}"/>
    <cellStyle name="RAG Status 2 3 2 2 4 2 2 2" xfId="53609" xr:uid="{00000000-0005-0000-0000-0000ABD00000}"/>
    <cellStyle name="RAG Status 2 3 2 2 4 2 2 2 2" xfId="53610" xr:uid="{00000000-0005-0000-0000-0000ACD00000}"/>
    <cellStyle name="RAG Status 2 3 2 2 4 2 2 3" xfId="53611" xr:uid="{00000000-0005-0000-0000-0000ADD00000}"/>
    <cellStyle name="RAG Status 2 3 2 2 4 2 2 4" xfId="53612" xr:uid="{00000000-0005-0000-0000-0000AED00000}"/>
    <cellStyle name="RAG Status 2 3 2 2 4 2 2 5" xfId="53613" xr:uid="{00000000-0005-0000-0000-0000AFD00000}"/>
    <cellStyle name="RAG Status 2 3 2 2 4 2 2 6" xfId="53614" xr:uid="{00000000-0005-0000-0000-0000B0D00000}"/>
    <cellStyle name="RAG Status 2 3 2 2 4 2 3" xfId="53615" xr:uid="{00000000-0005-0000-0000-0000B1D00000}"/>
    <cellStyle name="RAG Status 2 3 2 2 4 2 4" xfId="53616" xr:uid="{00000000-0005-0000-0000-0000B2D00000}"/>
    <cellStyle name="RAG Status 2 3 2 2 4 3" xfId="53617" xr:uid="{00000000-0005-0000-0000-0000B3D00000}"/>
    <cellStyle name="RAG Status 2 3 2 2 4 3 2" xfId="53618" xr:uid="{00000000-0005-0000-0000-0000B4D00000}"/>
    <cellStyle name="RAG Status 2 3 2 2 4 3 2 2" xfId="53619" xr:uid="{00000000-0005-0000-0000-0000B5D00000}"/>
    <cellStyle name="RAG Status 2 3 2 2 4 3 3" xfId="53620" xr:uid="{00000000-0005-0000-0000-0000B6D00000}"/>
    <cellStyle name="RAG Status 2 3 2 2 4 3 4" xfId="53621" xr:uid="{00000000-0005-0000-0000-0000B7D00000}"/>
    <cellStyle name="RAG Status 2 3 2 2 4 3 5" xfId="53622" xr:uid="{00000000-0005-0000-0000-0000B8D00000}"/>
    <cellStyle name="RAG Status 2 3 2 2 4 3 6" xfId="53623" xr:uid="{00000000-0005-0000-0000-0000B9D00000}"/>
    <cellStyle name="RAG Status 2 3 2 2 4 4" xfId="53624" xr:uid="{00000000-0005-0000-0000-0000BAD00000}"/>
    <cellStyle name="RAG Status 2 3 2 2 4 5" xfId="53625" xr:uid="{00000000-0005-0000-0000-0000BBD00000}"/>
    <cellStyle name="RAG Status 2 3 2 2 5" xfId="53626" xr:uid="{00000000-0005-0000-0000-0000BCD00000}"/>
    <cellStyle name="RAG Status 2 3 2 2 5 2" xfId="53627" xr:uid="{00000000-0005-0000-0000-0000BDD00000}"/>
    <cellStyle name="RAG Status 2 3 2 2 5 2 2" xfId="53628" xr:uid="{00000000-0005-0000-0000-0000BED00000}"/>
    <cellStyle name="RAG Status 2 3 2 2 5 2 2 2" xfId="53629" xr:uid="{00000000-0005-0000-0000-0000BFD00000}"/>
    <cellStyle name="RAG Status 2 3 2 2 5 2 3" xfId="53630" xr:uid="{00000000-0005-0000-0000-0000C0D00000}"/>
    <cellStyle name="RAG Status 2 3 2 2 5 2 4" xfId="53631" xr:uid="{00000000-0005-0000-0000-0000C1D00000}"/>
    <cellStyle name="RAG Status 2 3 2 2 5 2 5" xfId="53632" xr:uid="{00000000-0005-0000-0000-0000C2D00000}"/>
    <cellStyle name="RAG Status 2 3 2 2 5 2 6" xfId="53633" xr:uid="{00000000-0005-0000-0000-0000C3D00000}"/>
    <cellStyle name="RAG Status 2 3 2 2 5 3" xfId="53634" xr:uid="{00000000-0005-0000-0000-0000C4D00000}"/>
    <cellStyle name="RAG Status 2 3 2 2 5 4" xfId="53635" xr:uid="{00000000-0005-0000-0000-0000C5D00000}"/>
    <cellStyle name="RAG Status 2 3 2 2 6" xfId="53636" xr:uid="{00000000-0005-0000-0000-0000C6D00000}"/>
    <cellStyle name="RAG Status 2 3 2 2 6 2" xfId="53637" xr:uid="{00000000-0005-0000-0000-0000C7D00000}"/>
    <cellStyle name="RAG Status 2 3 2 2 6 2 2" xfId="53638" xr:uid="{00000000-0005-0000-0000-0000C8D00000}"/>
    <cellStyle name="RAG Status 2 3 2 2 6 3" xfId="53639" xr:uid="{00000000-0005-0000-0000-0000C9D00000}"/>
    <cellStyle name="RAG Status 2 3 2 2 6 4" xfId="53640" xr:uid="{00000000-0005-0000-0000-0000CAD00000}"/>
    <cellStyle name="RAG Status 2 3 2 2 6 5" xfId="53641" xr:uid="{00000000-0005-0000-0000-0000CBD00000}"/>
    <cellStyle name="RAG Status 2 3 2 2 6 6" xfId="53642" xr:uid="{00000000-0005-0000-0000-0000CCD00000}"/>
    <cellStyle name="RAG Status 2 3 2 2 7" xfId="53643" xr:uid="{00000000-0005-0000-0000-0000CDD00000}"/>
    <cellStyle name="RAG Status 2 3 2 2 8" xfId="53644" xr:uid="{00000000-0005-0000-0000-0000CED00000}"/>
    <cellStyle name="RAG Status 2 3 2 3" xfId="53645" xr:uid="{00000000-0005-0000-0000-0000CFD00000}"/>
    <cellStyle name="RAG Status 2 3 2 3 2" xfId="53646" xr:uid="{00000000-0005-0000-0000-0000D0D00000}"/>
    <cellStyle name="RAG Status 2 3 2 3 2 2" xfId="53647" xr:uid="{00000000-0005-0000-0000-0000D1D00000}"/>
    <cellStyle name="RAG Status 2 3 2 3 2 2 2" xfId="53648" xr:uid="{00000000-0005-0000-0000-0000D2D00000}"/>
    <cellStyle name="RAG Status 2 3 2 3 2 2 2 2" xfId="53649" xr:uid="{00000000-0005-0000-0000-0000D3D00000}"/>
    <cellStyle name="RAG Status 2 3 2 3 2 2 2 2 2" xfId="53650" xr:uid="{00000000-0005-0000-0000-0000D4D00000}"/>
    <cellStyle name="RAG Status 2 3 2 3 2 2 2 2 2 2" xfId="53651" xr:uid="{00000000-0005-0000-0000-0000D5D00000}"/>
    <cellStyle name="RAG Status 2 3 2 3 2 2 2 2 3" xfId="53652" xr:uid="{00000000-0005-0000-0000-0000D6D00000}"/>
    <cellStyle name="RAG Status 2 3 2 3 2 2 2 2 4" xfId="53653" xr:uid="{00000000-0005-0000-0000-0000D7D00000}"/>
    <cellStyle name="RAG Status 2 3 2 3 2 2 2 2 5" xfId="53654" xr:uid="{00000000-0005-0000-0000-0000D8D00000}"/>
    <cellStyle name="RAG Status 2 3 2 3 2 2 2 2 6" xfId="53655" xr:uid="{00000000-0005-0000-0000-0000D9D00000}"/>
    <cellStyle name="RAG Status 2 3 2 3 2 2 2 3" xfId="53656" xr:uid="{00000000-0005-0000-0000-0000DAD00000}"/>
    <cellStyle name="RAG Status 2 3 2 3 2 2 2 4" xfId="53657" xr:uid="{00000000-0005-0000-0000-0000DBD00000}"/>
    <cellStyle name="RAG Status 2 3 2 3 2 2 3" xfId="53658" xr:uid="{00000000-0005-0000-0000-0000DCD00000}"/>
    <cellStyle name="RAG Status 2 3 2 3 2 2 3 2" xfId="53659" xr:uid="{00000000-0005-0000-0000-0000DDD00000}"/>
    <cellStyle name="RAG Status 2 3 2 3 2 2 3 2 2" xfId="53660" xr:uid="{00000000-0005-0000-0000-0000DED00000}"/>
    <cellStyle name="RAG Status 2 3 2 3 2 2 3 3" xfId="53661" xr:uid="{00000000-0005-0000-0000-0000DFD00000}"/>
    <cellStyle name="RAG Status 2 3 2 3 2 2 3 4" xfId="53662" xr:uid="{00000000-0005-0000-0000-0000E0D00000}"/>
    <cellStyle name="RAG Status 2 3 2 3 2 2 3 5" xfId="53663" xr:uid="{00000000-0005-0000-0000-0000E1D00000}"/>
    <cellStyle name="RAG Status 2 3 2 3 2 2 3 6" xfId="53664" xr:uid="{00000000-0005-0000-0000-0000E2D00000}"/>
    <cellStyle name="RAG Status 2 3 2 3 2 2 4" xfId="53665" xr:uid="{00000000-0005-0000-0000-0000E3D00000}"/>
    <cellStyle name="RAG Status 2 3 2 3 2 2 5" xfId="53666" xr:uid="{00000000-0005-0000-0000-0000E4D00000}"/>
    <cellStyle name="RAG Status 2 3 2 3 2 3" xfId="53667" xr:uid="{00000000-0005-0000-0000-0000E5D00000}"/>
    <cellStyle name="RAG Status 2 3 2 3 2 3 2" xfId="53668" xr:uid="{00000000-0005-0000-0000-0000E6D00000}"/>
    <cellStyle name="RAG Status 2 3 2 3 2 3 2 2" xfId="53669" xr:uid="{00000000-0005-0000-0000-0000E7D00000}"/>
    <cellStyle name="RAG Status 2 3 2 3 2 3 2 2 2" xfId="53670" xr:uid="{00000000-0005-0000-0000-0000E8D00000}"/>
    <cellStyle name="RAG Status 2 3 2 3 2 3 2 3" xfId="53671" xr:uid="{00000000-0005-0000-0000-0000E9D00000}"/>
    <cellStyle name="RAG Status 2 3 2 3 2 3 2 4" xfId="53672" xr:uid="{00000000-0005-0000-0000-0000EAD00000}"/>
    <cellStyle name="RAG Status 2 3 2 3 2 3 2 5" xfId="53673" xr:uid="{00000000-0005-0000-0000-0000EBD00000}"/>
    <cellStyle name="RAG Status 2 3 2 3 2 3 2 6" xfId="53674" xr:uid="{00000000-0005-0000-0000-0000ECD00000}"/>
    <cellStyle name="RAG Status 2 3 2 3 2 3 3" xfId="53675" xr:uid="{00000000-0005-0000-0000-0000EDD00000}"/>
    <cellStyle name="RAG Status 2 3 2 3 2 3 4" xfId="53676" xr:uid="{00000000-0005-0000-0000-0000EED00000}"/>
    <cellStyle name="RAG Status 2 3 2 3 2 4" xfId="53677" xr:uid="{00000000-0005-0000-0000-0000EFD00000}"/>
    <cellStyle name="RAG Status 2 3 2 3 2 4 2" xfId="53678" xr:uid="{00000000-0005-0000-0000-0000F0D00000}"/>
    <cellStyle name="RAG Status 2 3 2 3 2 4 2 2" xfId="53679" xr:uid="{00000000-0005-0000-0000-0000F1D00000}"/>
    <cellStyle name="RAG Status 2 3 2 3 2 4 3" xfId="53680" xr:uid="{00000000-0005-0000-0000-0000F2D00000}"/>
    <cellStyle name="RAG Status 2 3 2 3 2 4 4" xfId="53681" xr:uid="{00000000-0005-0000-0000-0000F3D00000}"/>
    <cellStyle name="RAG Status 2 3 2 3 2 4 5" xfId="53682" xr:uid="{00000000-0005-0000-0000-0000F4D00000}"/>
    <cellStyle name="RAG Status 2 3 2 3 2 4 6" xfId="53683" xr:uid="{00000000-0005-0000-0000-0000F5D00000}"/>
    <cellStyle name="RAG Status 2 3 2 3 2 5" xfId="53684" xr:uid="{00000000-0005-0000-0000-0000F6D00000}"/>
    <cellStyle name="RAG Status 2 3 2 3 2 6" xfId="53685" xr:uid="{00000000-0005-0000-0000-0000F7D00000}"/>
    <cellStyle name="RAG Status 2 3 2 3 3" xfId="53686" xr:uid="{00000000-0005-0000-0000-0000F8D00000}"/>
    <cellStyle name="RAG Status 2 3 2 3 3 2" xfId="53687" xr:uid="{00000000-0005-0000-0000-0000F9D00000}"/>
    <cellStyle name="RAG Status 2 3 2 3 3 2 2" xfId="53688" xr:uid="{00000000-0005-0000-0000-0000FAD00000}"/>
    <cellStyle name="RAG Status 2 3 2 3 3 2 2 2" xfId="53689" xr:uid="{00000000-0005-0000-0000-0000FBD00000}"/>
    <cellStyle name="RAG Status 2 3 2 3 3 2 2 2 2" xfId="53690" xr:uid="{00000000-0005-0000-0000-0000FCD00000}"/>
    <cellStyle name="RAG Status 2 3 2 3 3 2 2 3" xfId="53691" xr:uid="{00000000-0005-0000-0000-0000FDD00000}"/>
    <cellStyle name="RAG Status 2 3 2 3 3 2 2 4" xfId="53692" xr:uid="{00000000-0005-0000-0000-0000FED00000}"/>
    <cellStyle name="RAG Status 2 3 2 3 3 2 2 5" xfId="53693" xr:uid="{00000000-0005-0000-0000-0000FFD00000}"/>
    <cellStyle name="RAG Status 2 3 2 3 3 2 2 6" xfId="53694" xr:uid="{00000000-0005-0000-0000-000000D10000}"/>
    <cellStyle name="RAG Status 2 3 2 3 3 2 3" xfId="53695" xr:uid="{00000000-0005-0000-0000-000001D10000}"/>
    <cellStyle name="RAG Status 2 3 2 3 3 2 4" xfId="53696" xr:uid="{00000000-0005-0000-0000-000002D10000}"/>
    <cellStyle name="RAG Status 2 3 2 3 3 3" xfId="53697" xr:uid="{00000000-0005-0000-0000-000003D10000}"/>
    <cellStyle name="RAG Status 2 3 2 3 3 3 2" xfId="53698" xr:uid="{00000000-0005-0000-0000-000004D10000}"/>
    <cellStyle name="RAG Status 2 3 2 3 3 3 2 2" xfId="53699" xr:uid="{00000000-0005-0000-0000-000005D10000}"/>
    <cellStyle name="RAG Status 2 3 2 3 3 3 3" xfId="53700" xr:uid="{00000000-0005-0000-0000-000006D10000}"/>
    <cellStyle name="RAG Status 2 3 2 3 3 3 4" xfId="53701" xr:uid="{00000000-0005-0000-0000-000007D10000}"/>
    <cellStyle name="RAG Status 2 3 2 3 3 3 5" xfId="53702" xr:uid="{00000000-0005-0000-0000-000008D10000}"/>
    <cellStyle name="RAG Status 2 3 2 3 3 3 6" xfId="53703" xr:uid="{00000000-0005-0000-0000-000009D10000}"/>
    <cellStyle name="RAG Status 2 3 2 3 3 4" xfId="53704" xr:uid="{00000000-0005-0000-0000-00000AD10000}"/>
    <cellStyle name="RAG Status 2 3 2 3 3 5" xfId="53705" xr:uid="{00000000-0005-0000-0000-00000BD10000}"/>
    <cellStyle name="RAG Status 2 3 2 3 4" xfId="53706" xr:uid="{00000000-0005-0000-0000-00000CD10000}"/>
    <cellStyle name="RAG Status 2 3 2 3 4 2" xfId="53707" xr:uid="{00000000-0005-0000-0000-00000DD10000}"/>
    <cellStyle name="RAG Status 2 3 2 3 4 2 2" xfId="53708" xr:uid="{00000000-0005-0000-0000-00000ED10000}"/>
    <cellStyle name="RAG Status 2 3 2 3 4 2 2 2" xfId="53709" xr:uid="{00000000-0005-0000-0000-00000FD10000}"/>
    <cellStyle name="RAG Status 2 3 2 3 4 2 3" xfId="53710" xr:uid="{00000000-0005-0000-0000-000010D10000}"/>
    <cellStyle name="RAG Status 2 3 2 3 4 2 4" xfId="53711" xr:uid="{00000000-0005-0000-0000-000011D10000}"/>
    <cellStyle name="RAG Status 2 3 2 3 4 2 5" xfId="53712" xr:uid="{00000000-0005-0000-0000-000012D10000}"/>
    <cellStyle name="RAG Status 2 3 2 3 4 2 6" xfId="53713" xr:uid="{00000000-0005-0000-0000-000013D10000}"/>
    <cellStyle name="RAG Status 2 3 2 3 4 3" xfId="53714" xr:uid="{00000000-0005-0000-0000-000014D10000}"/>
    <cellStyle name="RAG Status 2 3 2 3 4 4" xfId="53715" xr:uid="{00000000-0005-0000-0000-000015D10000}"/>
    <cellStyle name="RAG Status 2 3 2 3 5" xfId="53716" xr:uid="{00000000-0005-0000-0000-000016D10000}"/>
    <cellStyle name="RAG Status 2 3 2 3 5 2" xfId="53717" xr:uid="{00000000-0005-0000-0000-000017D10000}"/>
    <cellStyle name="RAG Status 2 3 2 3 5 2 2" xfId="53718" xr:uid="{00000000-0005-0000-0000-000018D10000}"/>
    <cellStyle name="RAG Status 2 3 2 3 5 3" xfId="53719" xr:uid="{00000000-0005-0000-0000-000019D10000}"/>
    <cellStyle name="RAG Status 2 3 2 3 5 4" xfId="53720" xr:uid="{00000000-0005-0000-0000-00001AD10000}"/>
    <cellStyle name="RAG Status 2 3 2 3 5 5" xfId="53721" xr:uid="{00000000-0005-0000-0000-00001BD10000}"/>
    <cellStyle name="RAG Status 2 3 2 3 5 6" xfId="53722" xr:uid="{00000000-0005-0000-0000-00001CD10000}"/>
    <cellStyle name="RAG Status 2 3 2 3 6" xfId="53723" xr:uid="{00000000-0005-0000-0000-00001DD10000}"/>
    <cellStyle name="RAG Status 2 3 2 3 7" xfId="53724" xr:uid="{00000000-0005-0000-0000-00001ED10000}"/>
    <cellStyle name="RAG Status 2 3 2 4" xfId="53725" xr:uid="{00000000-0005-0000-0000-00001FD10000}"/>
    <cellStyle name="RAG Status 2 3 2 4 2" xfId="53726" xr:uid="{00000000-0005-0000-0000-000020D10000}"/>
    <cellStyle name="RAG Status 2 3 2 4 2 2" xfId="53727" xr:uid="{00000000-0005-0000-0000-000021D10000}"/>
    <cellStyle name="RAG Status 2 3 2 4 2 2 2" xfId="53728" xr:uid="{00000000-0005-0000-0000-000022D10000}"/>
    <cellStyle name="RAG Status 2 3 2 4 2 2 2 2" xfId="53729" xr:uid="{00000000-0005-0000-0000-000023D10000}"/>
    <cellStyle name="RAG Status 2 3 2 4 2 2 2 2 2" xfId="53730" xr:uid="{00000000-0005-0000-0000-000024D10000}"/>
    <cellStyle name="RAG Status 2 3 2 4 2 2 2 3" xfId="53731" xr:uid="{00000000-0005-0000-0000-000025D10000}"/>
    <cellStyle name="RAG Status 2 3 2 4 2 2 2 4" xfId="53732" xr:uid="{00000000-0005-0000-0000-000026D10000}"/>
    <cellStyle name="RAG Status 2 3 2 4 2 2 2 5" xfId="53733" xr:uid="{00000000-0005-0000-0000-000027D10000}"/>
    <cellStyle name="RAG Status 2 3 2 4 2 2 2 6" xfId="53734" xr:uid="{00000000-0005-0000-0000-000028D10000}"/>
    <cellStyle name="RAG Status 2 3 2 4 2 2 3" xfId="53735" xr:uid="{00000000-0005-0000-0000-000029D10000}"/>
    <cellStyle name="RAG Status 2 3 2 4 2 2 4" xfId="53736" xr:uid="{00000000-0005-0000-0000-00002AD10000}"/>
    <cellStyle name="RAG Status 2 3 2 4 2 3" xfId="53737" xr:uid="{00000000-0005-0000-0000-00002BD10000}"/>
    <cellStyle name="RAG Status 2 3 2 4 2 3 2" xfId="53738" xr:uid="{00000000-0005-0000-0000-00002CD10000}"/>
    <cellStyle name="RAG Status 2 3 2 4 2 3 2 2" xfId="53739" xr:uid="{00000000-0005-0000-0000-00002DD10000}"/>
    <cellStyle name="RAG Status 2 3 2 4 2 3 3" xfId="53740" xr:uid="{00000000-0005-0000-0000-00002ED10000}"/>
    <cellStyle name="RAG Status 2 3 2 4 2 3 4" xfId="53741" xr:uid="{00000000-0005-0000-0000-00002FD10000}"/>
    <cellStyle name="RAG Status 2 3 2 4 2 3 5" xfId="53742" xr:uid="{00000000-0005-0000-0000-000030D10000}"/>
    <cellStyle name="RAG Status 2 3 2 4 2 3 6" xfId="53743" xr:uid="{00000000-0005-0000-0000-000031D10000}"/>
    <cellStyle name="RAG Status 2 3 2 4 2 4" xfId="53744" xr:uid="{00000000-0005-0000-0000-000032D10000}"/>
    <cellStyle name="RAG Status 2 3 2 4 2 5" xfId="53745" xr:uid="{00000000-0005-0000-0000-000033D10000}"/>
    <cellStyle name="RAG Status 2 3 2 4 3" xfId="53746" xr:uid="{00000000-0005-0000-0000-000034D10000}"/>
    <cellStyle name="RAG Status 2 3 2 4 3 2" xfId="53747" xr:uid="{00000000-0005-0000-0000-000035D10000}"/>
    <cellStyle name="RAG Status 2 3 2 4 3 2 2" xfId="53748" xr:uid="{00000000-0005-0000-0000-000036D10000}"/>
    <cellStyle name="RAG Status 2 3 2 4 3 2 2 2" xfId="53749" xr:uid="{00000000-0005-0000-0000-000037D10000}"/>
    <cellStyle name="RAG Status 2 3 2 4 3 2 3" xfId="53750" xr:uid="{00000000-0005-0000-0000-000038D10000}"/>
    <cellStyle name="RAG Status 2 3 2 4 3 2 4" xfId="53751" xr:uid="{00000000-0005-0000-0000-000039D10000}"/>
    <cellStyle name="RAG Status 2 3 2 4 3 2 5" xfId="53752" xr:uid="{00000000-0005-0000-0000-00003AD10000}"/>
    <cellStyle name="RAG Status 2 3 2 4 3 2 6" xfId="53753" xr:uid="{00000000-0005-0000-0000-00003BD10000}"/>
    <cellStyle name="RAG Status 2 3 2 4 3 3" xfId="53754" xr:uid="{00000000-0005-0000-0000-00003CD10000}"/>
    <cellStyle name="RAG Status 2 3 2 4 3 4" xfId="53755" xr:uid="{00000000-0005-0000-0000-00003DD10000}"/>
    <cellStyle name="RAG Status 2 3 2 4 4" xfId="53756" xr:uid="{00000000-0005-0000-0000-00003ED10000}"/>
    <cellStyle name="RAG Status 2 3 2 4 4 2" xfId="53757" xr:uid="{00000000-0005-0000-0000-00003FD10000}"/>
    <cellStyle name="RAG Status 2 3 2 4 4 2 2" xfId="53758" xr:uid="{00000000-0005-0000-0000-000040D10000}"/>
    <cellStyle name="RAG Status 2 3 2 4 4 3" xfId="53759" xr:uid="{00000000-0005-0000-0000-000041D10000}"/>
    <cellStyle name="RAG Status 2 3 2 4 4 4" xfId="53760" xr:uid="{00000000-0005-0000-0000-000042D10000}"/>
    <cellStyle name="RAG Status 2 3 2 4 4 5" xfId="53761" xr:uid="{00000000-0005-0000-0000-000043D10000}"/>
    <cellStyle name="RAG Status 2 3 2 4 4 6" xfId="53762" xr:uid="{00000000-0005-0000-0000-000044D10000}"/>
    <cellStyle name="RAG Status 2 3 2 4 5" xfId="53763" xr:uid="{00000000-0005-0000-0000-000045D10000}"/>
    <cellStyle name="RAG Status 2 3 2 4 6" xfId="53764" xr:uid="{00000000-0005-0000-0000-000046D10000}"/>
    <cellStyle name="RAG Status 2 3 2 5" xfId="53765" xr:uid="{00000000-0005-0000-0000-000047D10000}"/>
    <cellStyle name="RAG Status 2 3 2 5 2" xfId="53766" xr:uid="{00000000-0005-0000-0000-000048D10000}"/>
    <cellStyle name="RAG Status 2 3 2 5 2 2" xfId="53767" xr:uid="{00000000-0005-0000-0000-000049D10000}"/>
    <cellStyle name="RAG Status 2 3 2 5 2 2 2" xfId="53768" xr:uid="{00000000-0005-0000-0000-00004AD10000}"/>
    <cellStyle name="RAG Status 2 3 2 5 2 2 2 2" xfId="53769" xr:uid="{00000000-0005-0000-0000-00004BD10000}"/>
    <cellStyle name="RAG Status 2 3 2 5 2 2 3" xfId="53770" xr:uid="{00000000-0005-0000-0000-00004CD10000}"/>
    <cellStyle name="RAG Status 2 3 2 5 2 2 4" xfId="53771" xr:uid="{00000000-0005-0000-0000-00004DD10000}"/>
    <cellStyle name="RAG Status 2 3 2 5 2 2 5" xfId="53772" xr:uid="{00000000-0005-0000-0000-00004ED10000}"/>
    <cellStyle name="RAG Status 2 3 2 5 2 2 6" xfId="53773" xr:uid="{00000000-0005-0000-0000-00004FD10000}"/>
    <cellStyle name="RAG Status 2 3 2 5 2 3" xfId="53774" xr:uid="{00000000-0005-0000-0000-000050D10000}"/>
    <cellStyle name="RAG Status 2 3 2 5 2 4" xfId="53775" xr:uid="{00000000-0005-0000-0000-000051D10000}"/>
    <cellStyle name="RAG Status 2 3 2 5 3" xfId="53776" xr:uid="{00000000-0005-0000-0000-000052D10000}"/>
    <cellStyle name="RAG Status 2 3 2 5 3 2" xfId="53777" xr:uid="{00000000-0005-0000-0000-000053D10000}"/>
    <cellStyle name="RAG Status 2 3 2 5 3 2 2" xfId="53778" xr:uid="{00000000-0005-0000-0000-000054D10000}"/>
    <cellStyle name="RAG Status 2 3 2 5 3 3" xfId="53779" xr:uid="{00000000-0005-0000-0000-000055D10000}"/>
    <cellStyle name="RAG Status 2 3 2 5 3 4" xfId="53780" xr:uid="{00000000-0005-0000-0000-000056D10000}"/>
    <cellStyle name="RAG Status 2 3 2 5 3 5" xfId="53781" xr:uid="{00000000-0005-0000-0000-000057D10000}"/>
    <cellStyle name="RAG Status 2 3 2 5 3 6" xfId="53782" xr:uid="{00000000-0005-0000-0000-000058D10000}"/>
    <cellStyle name="RAG Status 2 3 2 5 4" xfId="53783" xr:uid="{00000000-0005-0000-0000-000059D10000}"/>
    <cellStyle name="RAG Status 2 3 2 5 5" xfId="53784" xr:uid="{00000000-0005-0000-0000-00005AD10000}"/>
    <cellStyle name="RAG Status 2 3 2 6" xfId="53785" xr:uid="{00000000-0005-0000-0000-00005BD10000}"/>
    <cellStyle name="RAG Status 2 3 2 6 2" xfId="53786" xr:uid="{00000000-0005-0000-0000-00005CD10000}"/>
    <cellStyle name="RAG Status 2 3 2 6 2 2" xfId="53787" xr:uid="{00000000-0005-0000-0000-00005DD10000}"/>
    <cellStyle name="RAG Status 2 3 2 6 2 2 2" xfId="53788" xr:uid="{00000000-0005-0000-0000-00005ED10000}"/>
    <cellStyle name="RAG Status 2 3 2 6 2 3" xfId="53789" xr:uid="{00000000-0005-0000-0000-00005FD10000}"/>
    <cellStyle name="RAG Status 2 3 2 6 2 4" xfId="53790" xr:uid="{00000000-0005-0000-0000-000060D10000}"/>
    <cellStyle name="RAG Status 2 3 2 6 2 5" xfId="53791" xr:uid="{00000000-0005-0000-0000-000061D10000}"/>
    <cellStyle name="RAG Status 2 3 2 6 2 6" xfId="53792" xr:uid="{00000000-0005-0000-0000-000062D10000}"/>
    <cellStyle name="RAG Status 2 3 2 6 3" xfId="53793" xr:uid="{00000000-0005-0000-0000-000063D10000}"/>
    <cellStyle name="RAG Status 2 3 2 6 4" xfId="53794" xr:uid="{00000000-0005-0000-0000-000064D10000}"/>
    <cellStyle name="RAG Status 2 3 2 7" xfId="53795" xr:uid="{00000000-0005-0000-0000-000065D10000}"/>
    <cellStyle name="RAG Status 2 3 2 7 2" xfId="53796" xr:uid="{00000000-0005-0000-0000-000066D10000}"/>
    <cellStyle name="RAG Status 2 3 2 7 2 2" xfId="53797" xr:uid="{00000000-0005-0000-0000-000067D10000}"/>
    <cellStyle name="RAG Status 2 3 2 7 3" xfId="53798" xr:uid="{00000000-0005-0000-0000-000068D10000}"/>
    <cellStyle name="RAG Status 2 3 2 7 4" xfId="53799" xr:uid="{00000000-0005-0000-0000-000069D10000}"/>
    <cellStyle name="RAG Status 2 3 2 7 5" xfId="53800" xr:uid="{00000000-0005-0000-0000-00006AD10000}"/>
    <cellStyle name="RAG Status 2 3 2 7 6" xfId="53801" xr:uid="{00000000-0005-0000-0000-00006BD10000}"/>
    <cellStyle name="RAG Status 2 3 2 8" xfId="53802" xr:uid="{00000000-0005-0000-0000-00006CD10000}"/>
    <cellStyle name="RAG Status 2 3 2 9" xfId="53803" xr:uid="{00000000-0005-0000-0000-00006DD10000}"/>
    <cellStyle name="RAG Status 2 3 3" xfId="416" xr:uid="{00000000-0005-0000-0000-00006ED10000}"/>
    <cellStyle name="RAG Status 2 3 3 2" xfId="53804" xr:uid="{00000000-0005-0000-0000-00006FD10000}"/>
    <cellStyle name="RAG Status 2 3 3 2 2" xfId="53805" xr:uid="{00000000-0005-0000-0000-000070D10000}"/>
    <cellStyle name="RAG Status 2 3 3 2 2 2" xfId="53806" xr:uid="{00000000-0005-0000-0000-000071D10000}"/>
    <cellStyle name="RAG Status 2 3 3 2 2 2 2" xfId="53807" xr:uid="{00000000-0005-0000-0000-000072D10000}"/>
    <cellStyle name="RAG Status 2 3 3 2 2 2 2 2" xfId="53808" xr:uid="{00000000-0005-0000-0000-000073D10000}"/>
    <cellStyle name="RAG Status 2 3 3 2 2 2 2 2 2" xfId="53809" xr:uid="{00000000-0005-0000-0000-000074D10000}"/>
    <cellStyle name="RAG Status 2 3 3 2 2 2 2 2 2 2" xfId="53810" xr:uid="{00000000-0005-0000-0000-000075D10000}"/>
    <cellStyle name="RAG Status 2 3 3 2 2 2 2 2 3" xfId="53811" xr:uid="{00000000-0005-0000-0000-000076D10000}"/>
    <cellStyle name="RAG Status 2 3 3 2 2 2 2 2 4" xfId="53812" xr:uid="{00000000-0005-0000-0000-000077D10000}"/>
    <cellStyle name="RAG Status 2 3 3 2 2 2 2 2 5" xfId="53813" xr:uid="{00000000-0005-0000-0000-000078D10000}"/>
    <cellStyle name="RAG Status 2 3 3 2 2 2 2 2 6" xfId="53814" xr:uid="{00000000-0005-0000-0000-000079D10000}"/>
    <cellStyle name="RAG Status 2 3 3 2 2 2 2 3" xfId="53815" xr:uid="{00000000-0005-0000-0000-00007AD10000}"/>
    <cellStyle name="RAG Status 2 3 3 2 2 2 2 4" xfId="53816" xr:uid="{00000000-0005-0000-0000-00007BD10000}"/>
    <cellStyle name="RAG Status 2 3 3 2 2 2 3" xfId="53817" xr:uid="{00000000-0005-0000-0000-00007CD10000}"/>
    <cellStyle name="RAG Status 2 3 3 2 2 2 3 2" xfId="53818" xr:uid="{00000000-0005-0000-0000-00007DD10000}"/>
    <cellStyle name="RAG Status 2 3 3 2 2 2 3 2 2" xfId="53819" xr:uid="{00000000-0005-0000-0000-00007ED10000}"/>
    <cellStyle name="RAG Status 2 3 3 2 2 2 3 3" xfId="53820" xr:uid="{00000000-0005-0000-0000-00007FD10000}"/>
    <cellStyle name="RAG Status 2 3 3 2 2 2 3 4" xfId="53821" xr:uid="{00000000-0005-0000-0000-000080D10000}"/>
    <cellStyle name="RAG Status 2 3 3 2 2 2 3 5" xfId="53822" xr:uid="{00000000-0005-0000-0000-000081D10000}"/>
    <cellStyle name="RAG Status 2 3 3 2 2 2 3 6" xfId="53823" xr:uid="{00000000-0005-0000-0000-000082D10000}"/>
    <cellStyle name="RAG Status 2 3 3 2 2 2 4" xfId="53824" xr:uid="{00000000-0005-0000-0000-000083D10000}"/>
    <cellStyle name="RAG Status 2 3 3 2 2 2 5" xfId="53825" xr:uid="{00000000-0005-0000-0000-000084D10000}"/>
    <cellStyle name="RAG Status 2 3 3 2 2 3" xfId="53826" xr:uid="{00000000-0005-0000-0000-000085D10000}"/>
    <cellStyle name="RAG Status 2 3 3 2 2 3 2" xfId="53827" xr:uid="{00000000-0005-0000-0000-000086D10000}"/>
    <cellStyle name="RAG Status 2 3 3 2 2 3 2 2" xfId="53828" xr:uid="{00000000-0005-0000-0000-000087D10000}"/>
    <cellStyle name="RAG Status 2 3 3 2 2 3 2 2 2" xfId="53829" xr:uid="{00000000-0005-0000-0000-000088D10000}"/>
    <cellStyle name="RAG Status 2 3 3 2 2 3 2 3" xfId="53830" xr:uid="{00000000-0005-0000-0000-000089D10000}"/>
    <cellStyle name="RAG Status 2 3 3 2 2 3 2 4" xfId="53831" xr:uid="{00000000-0005-0000-0000-00008AD10000}"/>
    <cellStyle name="RAG Status 2 3 3 2 2 3 2 5" xfId="53832" xr:uid="{00000000-0005-0000-0000-00008BD10000}"/>
    <cellStyle name="RAG Status 2 3 3 2 2 3 2 6" xfId="53833" xr:uid="{00000000-0005-0000-0000-00008CD10000}"/>
    <cellStyle name="RAG Status 2 3 3 2 2 3 3" xfId="53834" xr:uid="{00000000-0005-0000-0000-00008DD10000}"/>
    <cellStyle name="RAG Status 2 3 3 2 2 3 4" xfId="53835" xr:uid="{00000000-0005-0000-0000-00008ED10000}"/>
    <cellStyle name="RAG Status 2 3 3 2 2 4" xfId="53836" xr:uid="{00000000-0005-0000-0000-00008FD10000}"/>
    <cellStyle name="RAG Status 2 3 3 2 2 4 2" xfId="53837" xr:uid="{00000000-0005-0000-0000-000090D10000}"/>
    <cellStyle name="RAG Status 2 3 3 2 2 4 2 2" xfId="53838" xr:uid="{00000000-0005-0000-0000-000091D10000}"/>
    <cellStyle name="RAG Status 2 3 3 2 2 4 3" xfId="53839" xr:uid="{00000000-0005-0000-0000-000092D10000}"/>
    <cellStyle name="RAG Status 2 3 3 2 2 4 4" xfId="53840" xr:uid="{00000000-0005-0000-0000-000093D10000}"/>
    <cellStyle name="RAG Status 2 3 3 2 2 4 5" xfId="53841" xr:uid="{00000000-0005-0000-0000-000094D10000}"/>
    <cellStyle name="RAG Status 2 3 3 2 2 4 6" xfId="53842" xr:uid="{00000000-0005-0000-0000-000095D10000}"/>
    <cellStyle name="RAG Status 2 3 3 2 2 5" xfId="53843" xr:uid="{00000000-0005-0000-0000-000096D10000}"/>
    <cellStyle name="RAG Status 2 3 3 2 2 6" xfId="53844" xr:uid="{00000000-0005-0000-0000-000097D10000}"/>
    <cellStyle name="RAG Status 2 3 3 2 3" xfId="53845" xr:uid="{00000000-0005-0000-0000-000098D10000}"/>
    <cellStyle name="RAG Status 2 3 3 2 3 2" xfId="53846" xr:uid="{00000000-0005-0000-0000-000099D10000}"/>
    <cellStyle name="RAG Status 2 3 3 2 3 2 2" xfId="53847" xr:uid="{00000000-0005-0000-0000-00009AD10000}"/>
    <cellStyle name="RAG Status 2 3 3 2 3 2 2 2" xfId="53848" xr:uid="{00000000-0005-0000-0000-00009BD10000}"/>
    <cellStyle name="RAG Status 2 3 3 2 3 2 2 2 2" xfId="53849" xr:uid="{00000000-0005-0000-0000-00009CD10000}"/>
    <cellStyle name="RAG Status 2 3 3 2 3 2 2 3" xfId="53850" xr:uid="{00000000-0005-0000-0000-00009DD10000}"/>
    <cellStyle name="RAG Status 2 3 3 2 3 2 2 4" xfId="53851" xr:uid="{00000000-0005-0000-0000-00009ED10000}"/>
    <cellStyle name="RAG Status 2 3 3 2 3 2 2 5" xfId="53852" xr:uid="{00000000-0005-0000-0000-00009FD10000}"/>
    <cellStyle name="RAG Status 2 3 3 2 3 2 2 6" xfId="53853" xr:uid="{00000000-0005-0000-0000-0000A0D10000}"/>
    <cellStyle name="RAG Status 2 3 3 2 3 2 3" xfId="53854" xr:uid="{00000000-0005-0000-0000-0000A1D10000}"/>
    <cellStyle name="RAG Status 2 3 3 2 3 2 4" xfId="53855" xr:uid="{00000000-0005-0000-0000-0000A2D10000}"/>
    <cellStyle name="RAG Status 2 3 3 2 3 3" xfId="53856" xr:uid="{00000000-0005-0000-0000-0000A3D10000}"/>
    <cellStyle name="RAG Status 2 3 3 2 3 3 2" xfId="53857" xr:uid="{00000000-0005-0000-0000-0000A4D10000}"/>
    <cellStyle name="RAG Status 2 3 3 2 3 3 2 2" xfId="53858" xr:uid="{00000000-0005-0000-0000-0000A5D10000}"/>
    <cellStyle name="RAG Status 2 3 3 2 3 3 3" xfId="53859" xr:uid="{00000000-0005-0000-0000-0000A6D10000}"/>
    <cellStyle name="RAG Status 2 3 3 2 3 3 4" xfId="53860" xr:uid="{00000000-0005-0000-0000-0000A7D10000}"/>
    <cellStyle name="RAG Status 2 3 3 2 3 3 5" xfId="53861" xr:uid="{00000000-0005-0000-0000-0000A8D10000}"/>
    <cellStyle name="RAG Status 2 3 3 2 3 3 6" xfId="53862" xr:uid="{00000000-0005-0000-0000-0000A9D10000}"/>
    <cellStyle name="RAG Status 2 3 3 2 3 4" xfId="53863" xr:uid="{00000000-0005-0000-0000-0000AAD10000}"/>
    <cellStyle name="RAG Status 2 3 3 2 3 5" xfId="53864" xr:uid="{00000000-0005-0000-0000-0000ABD10000}"/>
    <cellStyle name="RAG Status 2 3 3 2 4" xfId="53865" xr:uid="{00000000-0005-0000-0000-0000ACD10000}"/>
    <cellStyle name="RAG Status 2 3 3 2 4 2" xfId="53866" xr:uid="{00000000-0005-0000-0000-0000ADD10000}"/>
    <cellStyle name="RAG Status 2 3 3 2 4 2 2" xfId="53867" xr:uid="{00000000-0005-0000-0000-0000AED10000}"/>
    <cellStyle name="RAG Status 2 3 3 2 4 2 2 2" xfId="53868" xr:uid="{00000000-0005-0000-0000-0000AFD10000}"/>
    <cellStyle name="RAG Status 2 3 3 2 4 2 3" xfId="53869" xr:uid="{00000000-0005-0000-0000-0000B0D10000}"/>
    <cellStyle name="RAG Status 2 3 3 2 4 2 4" xfId="53870" xr:uid="{00000000-0005-0000-0000-0000B1D10000}"/>
    <cellStyle name="RAG Status 2 3 3 2 4 2 5" xfId="53871" xr:uid="{00000000-0005-0000-0000-0000B2D10000}"/>
    <cellStyle name="RAG Status 2 3 3 2 4 2 6" xfId="53872" xr:uid="{00000000-0005-0000-0000-0000B3D10000}"/>
    <cellStyle name="RAG Status 2 3 3 2 4 3" xfId="53873" xr:uid="{00000000-0005-0000-0000-0000B4D10000}"/>
    <cellStyle name="RAG Status 2 3 3 2 4 4" xfId="53874" xr:uid="{00000000-0005-0000-0000-0000B5D10000}"/>
    <cellStyle name="RAG Status 2 3 3 2 5" xfId="53875" xr:uid="{00000000-0005-0000-0000-0000B6D10000}"/>
    <cellStyle name="RAG Status 2 3 3 2 5 2" xfId="53876" xr:uid="{00000000-0005-0000-0000-0000B7D10000}"/>
    <cellStyle name="RAG Status 2 3 3 2 5 2 2" xfId="53877" xr:uid="{00000000-0005-0000-0000-0000B8D10000}"/>
    <cellStyle name="RAG Status 2 3 3 2 5 3" xfId="53878" xr:uid="{00000000-0005-0000-0000-0000B9D10000}"/>
    <cellStyle name="RAG Status 2 3 3 2 5 4" xfId="53879" xr:uid="{00000000-0005-0000-0000-0000BAD10000}"/>
    <cellStyle name="RAG Status 2 3 3 2 5 5" xfId="53880" xr:uid="{00000000-0005-0000-0000-0000BBD10000}"/>
    <cellStyle name="RAG Status 2 3 3 2 5 6" xfId="53881" xr:uid="{00000000-0005-0000-0000-0000BCD10000}"/>
    <cellStyle name="RAG Status 2 3 3 2 6" xfId="53882" xr:uid="{00000000-0005-0000-0000-0000BDD10000}"/>
    <cellStyle name="RAG Status 2 3 3 2 7" xfId="53883" xr:uid="{00000000-0005-0000-0000-0000BED10000}"/>
    <cellStyle name="RAG Status 2 3 3 3" xfId="53884" xr:uid="{00000000-0005-0000-0000-0000BFD10000}"/>
    <cellStyle name="RAG Status 2 3 3 3 2" xfId="53885" xr:uid="{00000000-0005-0000-0000-0000C0D10000}"/>
    <cellStyle name="RAG Status 2 3 3 3 2 2" xfId="53886" xr:uid="{00000000-0005-0000-0000-0000C1D10000}"/>
    <cellStyle name="RAG Status 2 3 3 3 2 2 2" xfId="53887" xr:uid="{00000000-0005-0000-0000-0000C2D10000}"/>
    <cellStyle name="RAG Status 2 3 3 3 2 2 2 2" xfId="53888" xr:uid="{00000000-0005-0000-0000-0000C3D10000}"/>
    <cellStyle name="RAG Status 2 3 3 3 2 2 2 2 2" xfId="53889" xr:uid="{00000000-0005-0000-0000-0000C4D10000}"/>
    <cellStyle name="RAG Status 2 3 3 3 2 2 2 3" xfId="53890" xr:uid="{00000000-0005-0000-0000-0000C5D10000}"/>
    <cellStyle name="RAG Status 2 3 3 3 2 2 2 4" xfId="53891" xr:uid="{00000000-0005-0000-0000-0000C6D10000}"/>
    <cellStyle name="RAG Status 2 3 3 3 2 2 2 5" xfId="53892" xr:uid="{00000000-0005-0000-0000-0000C7D10000}"/>
    <cellStyle name="RAG Status 2 3 3 3 2 2 2 6" xfId="53893" xr:uid="{00000000-0005-0000-0000-0000C8D10000}"/>
    <cellStyle name="RAG Status 2 3 3 3 2 2 3" xfId="53894" xr:uid="{00000000-0005-0000-0000-0000C9D10000}"/>
    <cellStyle name="RAG Status 2 3 3 3 2 2 4" xfId="53895" xr:uid="{00000000-0005-0000-0000-0000CAD10000}"/>
    <cellStyle name="RAG Status 2 3 3 3 2 3" xfId="53896" xr:uid="{00000000-0005-0000-0000-0000CBD10000}"/>
    <cellStyle name="RAG Status 2 3 3 3 2 3 2" xfId="53897" xr:uid="{00000000-0005-0000-0000-0000CCD10000}"/>
    <cellStyle name="RAG Status 2 3 3 3 2 3 2 2" xfId="53898" xr:uid="{00000000-0005-0000-0000-0000CDD10000}"/>
    <cellStyle name="RAG Status 2 3 3 3 2 3 3" xfId="53899" xr:uid="{00000000-0005-0000-0000-0000CED10000}"/>
    <cellStyle name="RAG Status 2 3 3 3 2 3 4" xfId="53900" xr:uid="{00000000-0005-0000-0000-0000CFD10000}"/>
    <cellStyle name="RAG Status 2 3 3 3 2 3 5" xfId="53901" xr:uid="{00000000-0005-0000-0000-0000D0D10000}"/>
    <cellStyle name="RAG Status 2 3 3 3 2 3 6" xfId="53902" xr:uid="{00000000-0005-0000-0000-0000D1D10000}"/>
    <cellStyle name="RAG Status 2 3 3 3 2 4" xfId="53903" xr:uid="{00000000-0005-0000-0000-0000D2D10000}"/>
    <cellStyle name="RAG Status 2 3 3 3 2 5" xfId="53904" xr:uid="{00000000-0005-0000-0000-0000D3D10000}"/>
    <cellStyle name="RAG Status 2 3 3 3 3" xfId="53905" xr:uid="{00000000-0005-0000-0000-0000D4D10000}"/>
    <cellStyle name="RAG Status 2 3 3 3 3 2" xfId="53906" xr:uid="{00000000-0005-0000-0000-0000D5D10000}"/>
    <cellStyle name="RAG Status 2 3 3 3 3 2 2" xfId="53907" xr:uid="{00000000-0005-0000-0000-0000D6D10000}"/>
    <cellStyle name="RAG Status 2 3 3 3 3 2 2 2" xfId="53908" xr:uid="{00000000-0005-0000-0000-0000D7D10000}"/>
    <cellStyle name="RAG Status 2 3 3 3 3 2 3" xfId="53909" xr:uid="{00000000-0005-0000-0000-0000D8D10000}"/>
    <cellStyle name="RAG Status 2 3 3 3 3 2 4" xfId="53910" xr:uid="{00000000-0005-0000-0000-0000D9D10000}"/>
    <cellStyle name="RAG Status 2 3 3 3 3 2 5" xfId="53911" xr:uid="{00000000-0005-0000-0000-0000DAD10000}"/>
    <cellStyle name="RAG Status 2 3 3 3 3 2 6" xfId="53912" xr:uid="{00000000-0005-0000-0000-0000DBD10000}"/>
    <cellStyle name="RAG Status 2 3 3 3 3 3" xfId="53913" xr:uid="{00000000-0005-0000-0000-0000DCD10000}"/>
    <cellStyle name="RAG Status 2 3 3 3 3 4" xfId="53914" xr:uid="{00000000-0005-0000-0000-0000DDD10000}"/>
    <cellStyle name="RAG Status 2 3 3 3 4" xfId="53915" xr:uid="{00000000-0005-0000-0000-0000DED10000}"/>
    <cellStyle name="RAG Status 2 3 3 3 4 2" xfId="53916" xr:uid="{00000000-0005-0000-0000-0000DFD10000}"/>
    <cellStyle name="RAG Status 2 3 3 3 4 2 2" xfId="53917" xr:uid="{00000000-0005-0000-0000-0000E0D10000}"/>
    <cellStyle name="RAG Status 2 3 3 3 4 3" xfId="53918" xr:uid="{00000000-0005-0000-0000-0000E1D10000}"/>
    <cellStyle name="RAG Status 2 3 3 3 4 4" xfId="53919" xr:uid="{00000000-0005-0000-0000-0000E2D10000}"/>
    <cellStyle name="RAG Status 2 3 3 3 4 5" xfId="53920" xr:uid="{00000000-0005-0000-0000-0000E3D10000}"/>
    <cellStyle name="RAG Status 2 3 3 3 4 6" xfId="53921" xr:uid="{00000000-0005-0000-0000-0000E4D10000}"/>
    <cellStyle name="RAG Status 2 3 3 3 5" xfId="53922" xr:uid="{00000000-0005-0000-0000-0000E5D10000}"/>
    <cellStyle name="RAG Status 2 3 3 3 6" xfId="53923" xr:uid="{00000000-0005-0000-0000-0000E6D10000}"/>
    <cellStyle name="RAG Status 2 3 3 4" xfId="53924" xr:uid="{00000000-0005-0000-0000-0000E7D10000}"/>
    <cellStyle name="RAG Status 2 3 3 4 2" xfId="53925" xr:uid="{00000000-0005-0000-0000-0000E8D10000}"/>
    <cellStyle name="RAG Status 2 3 3 4 2 2" xfId="53926" xr:uid="{00000000-0005-0000-0000-0000E9D10000}"/>
    <cellStyle name="RAG Status 2 3 3 4 2 2 2" xfId="53927" xr:uid="{00000000-0005-0000-0000-0000EAD10000}"/>
    <cellStyle name="RAG Status 2 3 3 4 2 2 2 2" xfId="53928" xr:uid="{00000000-0005-0000-0000-0000EBD10000}"/>
    <cellStyle name="RAG Status 2 3 3 4 2 2 3" xfId="53929" xr:uid="{00000000-0005-0000-0000-0000ECD10000}"/>
    <cellStyle name="RAG Status 2 3 3 4 2 2 4" xfId="53930" xr:uid="{00000000-0005-0000-0000-0000EDD10000}"/>
    <cellStyle name="RAG Status 2 3 3 4 2 2 5" xfId="53931" xr:uid="{00000000-0005-0000-0000-0000EED10000}"/>
    <cellStyle name="RAG Status 2 3 3 4 2 2 6" xfId="53932" xr:uid="{00000000-0005-0000-0000-0000EFD10000}"/>
    <cellStyle name="RAG Status 2 3 3 4 2 3" xfId="53933" xr:uid="{00000000-0005-0000-0000-0000F0D10000}"/>
    <cellStyle name="RAG Status 2 3 3 4 2 4" xfId="53934" xr:uid="{00000000-0005-0000-0000-0000F1D10000}"/>
    <cellStyle name="RAG Status 2 3 3 4 3" xfId="53935" xr:uid="{00000000-0005-0000-0000-0000F2D10000}"/>
    <cellStyle name="RAG Status 2 3 3 4 3 2" xfId="53936" xr:uid="{00000000-0005-0000-0000-0000F3D10000}"/>
    <cellStyle name="RAG Status 2 3 3 4 3 2 2" xfId="53937" xr:uid="{00000000-0005-0000-0000-0000F4D10000}"/>
    <cellStyle name="RAG Status 2 3 3 4 3 3" xfId="53938" xr:uid="{00000000-0005-0000-0000-0000F5D10000}"/>
    <cellStyle name="RAG Status 2 3 3 4 3 4" xfId="53939" xr:uid="{00000000-0005-0000-0000-0000F6D10000}"/>
    <cellStyle name="RAG Status 2 3 3 4 3 5" xfId="53940" xr:uid="{00000000-0005-0000-0000-0000F7D10000}"/>
    <cellStyle name="RAG Status 2 3 3 4 3 6" xfId="53941" xr:uid="{00000000-0005-0000-0000-0000F8D10000}"/>
    <cellStyle name="RAG Status 2 3 3 4 4" xfId="53942" xr:uid="{00000000-0005-0000-0000-0000F9D10000}"/>
    <cellStyle name="RAG Status 2 3 3 4 5" xfId="53943" xr:uid="{00000000-0005-0000-0000-0000FAD10000}"/>
    <cellStyle name="RAG Status 2 3 3 5" xfId="53944" xr:uid="{00000000-0005-0000-0000-0000FBD10000}"/>
    <cellStyle name="RAG Status 2 3 3 5 2" xfId="53945" xr:uid="{00000000-0005-0000-0000-0000FCD10000}"/>
    <cellStyle name="RAG Status 2 3 3 5 2 2" xfId="53946" xr:uid="{00000000-0005-0000-0000-0000FDD10000}"/>
    <cellStyle name="RAG Status 2 3 3 5 2 2 2" xfId="53947" xr:uid="{00000000-0005-0000-0000-0000FED10000}"/>
    <cellStyle name="RAG Status 2 3 3 5 2 3" xfId="53948" xr:uid="{00000000-0005-0000-0000-0000FFD10000}"/>
    <cellStyle name="RAG Status 2 3 3 5 2 4" xfId="53949" xr:uid="{00000000-0005-0000-0000-000000D20000}"/>
    <cellStyle name="RAG Status 2 3 3 5 2 5" xfId="53950" xr:uid="{00000000-0005-0000-0000-000001D20000}"/>
    <cellStyle name="RAG Status 2 3 3 5 2 6" xfId="53951" xr:uid="{00000000-0005-0000-0000-000002D20000}"/>
    <cellStyle name="RAG Status 2 3 3 5 3" xfId="53952" xr:uid="{00000000-0005-0000-0000-000003D20000}"/>
    <cellStyle name="RAG Status 2 3 3 5 4" xfId="53953" xr:uid="{00000000-0005-0000-0000-000004D20000}"/>
    <cellStyle name="RAG Status 2 3 3 6" xfId="53954" xr:uid="{00000000-0005-0000-0000-000005D20000}"/>
    <cellStyle name="RAG Status 2 3 3 6 2" xfId="53955" xr:uid="{00000000-0005-0000-0000-000006D20000}"/>
    <cellStyle name="RAG Status 2 3 3 6 2 2" xfId="53956" xr:uid="{00000000-0005-0000-0000-000007D20000}"/>
    <cellStyle name="RAG Status 2 3 3 6 3" xfId="53957" xr:uid="{00000000-0005-0000-0000-000008D20000}"/>
    <cellStyle name="RAG Status 2 3 3 6 4" xfId="53958" xr:uid="{00000000-0005-0000-0000-000009D20000}"/>
    <cellStyle name="RAG Status 2 3 3 6 5" xfId="53959" xr:uid="{00000000-0005-0000-0000-00000AD20000}"/>
    <cellStyle name="RAG Status 2 3 3 6 6" xfId="53960" xr:uid="{00000000-0005-0000-0000-00000BD20000}"/>
    <cellStyle name="RAG Status 2 3 3 7" xfId="53961" xr:uid="{00000000-0005-0000-0000-00000CD20000}"/>
    <cellStyle name="RAG Status 2 3 3 8" xfId="53962" xr:uid="{00000000-0005-0000-0000-00000DD20000}"/>
    <cellStyle name="RAG Status 2 3 4" xfId="417" xr:uid="{00000000-0005-0000-0000-00000ED20000}"/>
    <cellStyle name="RAG Status 2 3 4 2" xfId="53963" xr:uid="{00000000-0005-0000-0000-00000FD20000}"/>
    <cellStyle name="RAG Status 2 3 4 2 2" xfId="53964" xr:uid="{00000000-0005-0000-0000-000010D20000}"/>
    <cellStyle name="RAG Status 2 3 4 2 2 2" xfId="53965" xr:uid="{00000000-0005-0000-0000-000011D20000}"/>
    <cellStyle name="RAG Status 2 3 4 2 2 2 2" xfId="53966" xr:uid="{00000000-0005-0000-0000-000012D20000}"/>
    <cellStyle name="RAG Status 2 3 4 2 2 2 2 2" xfId="53967" xr:uid="{00000000-0005-0000-0000-000013D20000}"/>
    <cellStyle name="RAG Status 2 3 4 2 2 2 2 2 2" xfId="53968" xr:uid="{00000000-0005-0000-0000-000014D20000}"/>
    <cellStyle name="RAG Status 2 3 4 2 2 2 2 3" xfId="53969" xr:uid="{00000000-0005-0000-0000-000015D20000}"/>
    <cellStyle name="RAG Status 2 3 4 2 2 2 2 4" xfId="53970" xr:uid="{00000000-0005-0000-0000-000016D20000}"/>
    <cellStyle name="RAG Status 2 3 4 2 2 2 2 5" xfId="53971" xr:uid="{00000000-0005-0000-0000-000017D20000}"/>
    <cellStyle name="RAG Status 2 3 4 2 2 2 2 6" xfId="53972" xr:uid="{00000000-0005-0000-0000-000018D20000}"/>
    <cellStyle name="RAG Status 2 3 4 2 2 2 3" xfId="53973" xr:uid="{00000000-0005-0000-0000-000019D20000}"/>
    <cellStyle name="RAG Status 2 3 4 2 2 2 4" xfId="53974" xr:uid="{00000000-0005-0000-0000-00001AD20000}"/>
    <cellStyle name="RAG Status 2 3 4 2 2 3" xfId="53975" xr:uid="{00000000-0005-0000-0000-00001BD20000}"/>
    <cellStyle name="RAG Status 2 3 4 2 2 3 2" xfId="53976" xr:uid="{00000000-0005-0000-0000-00001CD20000}"/>
    <cellStyle name="RAG Status 2 3 4 2 2 3 2 2" xfId="53977" xr:uid="{00000000-0005-0000-0000-00001DD20000}"/>
    <cellStyle name="RAG Status 2 3 4 2 2 3 3" xfId="53978" xr:uid="{00000000-0005-0000-0000-00001ED20000}"/>
    <cellStyle name="RAG Status 2 3 4 2 2 3 4" xfId="53979" xr:uid="{00000000-0005-0000-0000-00001FD20000}"/>
    <cellStyle name="RAG Status 2 3 4 2 2 3 5" xfId="53980" xr:uid="{00000000-0005-0000-0000-000020D20000}"/>
    <cellStyle name="RAG Status 2 3 4 2 2 3 6" xfId="53981" xr:uid="{00000000-0005-0000-0000-000021D20000}"/>
    <cellStyle name="RAG Status 2 3 4 2 2 4" xfId="53982" xr:uid="{00000000-0005-0000-0000-000022D20000}"/>
    <cellStyle name="RAG Status 2 3 4 2 2 5" xfId="53983" xr:uid="{00000000-0005-0000-0000-000023D20000}"/>
    <cellStyle name="RAG Status 2 3 4 2 3" xfId="53984" xr:uid="{00000000-0005-0000-0000-000024D20000}"/>
    <cellStyle name="RAG Status 2 3 4 2 3 2" xfId="53985" xr:uid="{00000000-0005-0000-0000-000025D20000}"/>
    <cellStyle name="RAG Status 2 3 4 2 3 2 2" xfId="53986" xr:uid="{00000000-0005-0000-0000-000026D20000}"/>
    <cellStyle name="RAG Status 2 3 4 2 3 2 2 2" xfId="53987" xr:uid="{00000000-0005-0000-0000-000027D20000}"/>
    <cellStyle name="RAG Status 2 3 4 2 3 2 3" xfId="53988" xr:uid="{00000000-0005-0000-0000-000028D20000}"/>
    <cellStyle name="RAG Status 2 3 4 2 3 2 4" xfId="53989" xr:uid="{00000000-0005-0000-0000-000029D20000}"/>
    <cellStyle name="RAG Status 2 3 4 2 3 2 5" xfId="53990" xr:uid="{00000000-0005-0000-0000-00002AD20000}"/>
    <cellStyle name="RAG Status 2 3 4 2 3 2 6" xfId="53991" xr:uid="{00000000-0005-0000-0000-00002BD20000}"/>
    <cellStyle name="RAG Status 2 3 4 2 3 3" xfId="53992" xr:uid="{00000000-0005-0000-0000-00002CD20000}"/>
    <cellStyle name="RAG Status 2 3 4 2 3 4" xfId="53993" xr:uid="{00000000-0005-0000-0000-00002DD20000}"/>
    <cellStyle name="RAG Status 2 3 4 2 4" xfId="53994" xr:uid="{00000000-0005-0000-0000-00002ED20000}"/>
    <cellStyle name="RAG Status 2 3 4 2 4 2" xfId="53995" xr:uid="{00000000-0005-0000-0000-00002FD20000}"/>
    <cellStyle name="RAG Status 2 3 4 2 4 2 2" xfId="53996" xr:uid="{00000000-0005-0000-0000-000030D20000}"/>
    <cellStyle name="RAG Status 2 3 4 2 4 3" xfId="53997" xr:uid="{00000000-0005-0000-0000-000031D20000}"/>
    <cellStyle name="RAG Status 2 3 4 2 4 4" xfId="53998" xr:uid="{00000000-0005-0000-0000-000032D20000}"/>
    <cellStyle name="RAG Status 2 3 4 2 4 5" xfId="53999" xr:uid="{00000000-0005-0000-0000-000033D20000}"/>
    <cellStyle name="RAG Status 2 3 4 2 4 6" xfId="54000" xr:uid="{00000000-0005-0000-0000-000034D20000}"/>
    <cellStyle name="RAG Status 2 3 4 2 5" xfId="54001" xr:uid="{00000000-0005-0000-0000-000035D20000}"/>
    <cellStyle name="RAG Status 2 3 4 2 6" xfId="54002" xr:uid="{00000000-0005-0000-0000-000036D20000}"/>
    <cellStyle name="RAG Status 2 3 4 3" xfId="54003" xr:uid="{00000000-0005-0000-0000-000037D20000}"/>
    <cellStyle name="RAG Status 2 3 4 3 2" xfId="54004" xr:uid="{00000000-0005-0000-0000-000038D20000}"/>
    <cellStyle name="RAG Status 2 3 4 3 2 2" xfId="54005" xr:uid="{00000000-0005-0000-0000-000039D20000}"/>
    <cellStyle name="RAG Status 2 3 4 3 2 2 2" xfId="54006" xr:uid="{00000000-0005-0000-0000-00003AD20000}"/>
    <cellStyle name="RAG Status 2 3 4 3 2 2 2 2" xfId="54007" xr:uid="{00000000-0005-0000-0000-00003BD20000}"/>
    <cellStyle name="RAG Status 2 3 4 3 2 2 3" xfId="54008" xr:uid="{00000000-0005-0000-0000-00003CD20000}"/>
    <cellStyle name="RAG Status 2 3 4 3 2 2 4" xfId="54009" xr:uid="{00000000-0005-0000-0000-00003DD20000}"/>
    <cellStyle name="RAG Status 2 3 4 3 2 2 5" xfId="54010" xr:uid="{00000000-0005-0000-0000-00003ED20000}"/>
    <cellStyle name="RAG Status 2 3 4 3 2 2 6" xfId="54011" xr:uid="{00000000-0005-0000-0000-00003FD20000}"/>
    <cellStyle name="RAG Status 2 3 4 3 2 3" xfId="54012" xr:uid="{00000000-0005-0000-0000-000040D20000}"/>
    <cellStyle name="RAG Status 2 3 4 3 2 4" xfId="54013" xr:uid="{00000000-0005-0000-0000-000041D20000}"/>
    <cellStyle name="RAG Status 2 3 4 3 3" xfId="54014" xr:uid="{00000000-0005-0000-0000-000042D20000}"/>
    <cellStyle name="RAG Status 2 3 4 3 3 2" xfId="54015" xr:uid="{00000000-0005-0000-0000-000043D20000}"/>
    <cellStyle name="RAG Status 2 3 4 3 3 2 2" xfId="54016" xr:uid="{00000000-0005-0000-0000-000044D20000}"/>
    <cellStyle name="RAG Status 2 3 4 3 3 3" xfId="54017" xr:uid="{00000000-0005-0000-0000-000045D20000}"/>
    <cellStyle name="RAG Status 2 3 4 3 3 4" xfId="54018" xr:uid="{00000000-0005-0000-0000-000046D20000}"/>
    <cellStyle name="RAG Status 2 3 4 3 3 5" xfId="54019" xr:uid="{00000000-0005-0000-0000-000047D20000}"/>
    <cellStyle name="RAG Status 2 3 4 3 3 6" xfId="54020" xr:uid="{00000000-0005-0000-0000-000048D20000}"/>
    <cellStyle name="RAG Status 2 3 4 3 4" xfId="54021" xr:uid="{00000000-0005-0000-0000-000049D20000}"/>
    <cellStyle name="RAG Status 2 3 4 3 5" xfId="54022" xr:uid="{00000000-0005-0000-0000-00004AD20000}"/>
    <cellStyle name="RAG Status 2 3 4 4" xfId="54023" xr:uid="{00000000-0005-0000-0000-00004BD20000}"/>
    <cellStyle name="RAG Status 2 3 4 4 2" xfId="54024" xr:uid="{00000000-0005-0000-0000-00004CD20000}"/>
    <cellStyle name="RAG Status 2 3 4 4 2 2" xfId="54025" xr:uid="{00000000-0005-0000-0000-00004DD20000}"/>
    <cellStyle name="RAG Status 2 3 4 4 2 2 2" xfId="54026" xr:uid="{00000000-0005-0000-0000-00004ED20000}"/>
    <cellStyle name="RAG Status 2 3 4 4 2 3" xfId="54027" xr:uid="{00000000-0005-0000-0000-00004FD20000}"/>
    <cellStyle name="RAG Status 2 3 4 4 2 4" xfId="54028" xr:uid="{00000000-0005-0000-0000-000050D20000}"/>
    <cellStyle name="RAG Status 2 3 4 4 2 5" xfId="54029" xr:uid="{00000000-0005-0000-0000-000051D20000}"/>
    <cellStyle name="RAG Status 2 3 4 4 2 6" xfId="54030" xr:uid="{00000000-0005-0000-0000-000052D20000}"/>
    <cellStyle name="RAG Status 2 3 4 4 3" xfId="54031" xr:uid="{00000000-0005-0000-0000-000053D20000}"/>
    <cellStyle name="RAG Status 2 3 4 4 4" xfId="54032" xr:uid="{00000000-0005-0000-0000-000054D20000}"/>
    <cellStyle name="RAG Status 2 3 4 5" xfId="54033" xr:uid="{00000000-0005-0000-0000-000055D20000}"/>
    <cellStyle name="RAG Status 2 3 4 5 2" xfId="54034" xr:uid="{00000000-0005-0000-0000-000056D20000}"/>
    <cellStyle name="RAG Status 2 3 4 5 2 2" xfId="54035" xr:uid="{00000000-0005-0000-0000-000057D20000}"/>
    <cellStyle name="RAG Status 2 3 4 5 3" xfId="54036" xr:uid="{00000000-0005-0000-0000-000058D20000}"/>
    <cellStyle name="RAG Status 2 3 4 5 4" xfId="54037" xr:uid="{00000000-0005-0000-0000-000059D20000}"/>
    <cellStyle name="RAG Status 2 3 4 5 5" xfId="54038" xr:uid="{00000000-0005-0000-0000-00005AD20000}"/>
    <cellStyle name="RAG Status 2 3 4 5 6" xfId="54039" xr:uid="{00000000-0005-0000-0000-00005BD20000}"/>
    <cellStyle name="RAG Status 2 3 4 6" xfId="54040" xr:uid="{00000000-0005-0000-0000-00005CD20000}"/>
    <cellStyle name="RAG Status 2 3 4 7" xfId="54041" xr:uid="{00000000-0005-0000-0000-00005DD20000}"/>
    <cellStyle name="RAG Status 2 3 5" xfId="418" xr:uid="{00000000-0005-0000-0000-00005ED20000}"/>
    <cellStyle name="RAG Status 2 3 5 2" xfId="54042" xr:uid="{00000000-0005-0000-0000-00005FD20000}"/>
    <cellStyle name="RAG Status 2 3 5 2 2" xfId="54043" xr:uid="{00000000-0005-0000-0000-000060D20000}"/>
    <cellStyle name="RAG Status 2 3 5 2 2 2" xfId="54044" xr:uid="{00000000-0005-0000-0000-000061D20000}"/>
    <cellStyle name="RAG Status 2 3 5 2 2 2 2" xfId="54045" xr:uid="{00000000-0005-0000-0000-000062D20000}"/>
    <cellStyle name="RAG Status 2 3 5 2 2 2 2 2" xfId="54046" xr:uid="{00000000-0005-0000-0000-000063D20000}"/>
    <cellStyle name="RAG Status 2 3 5 2 2 2 3" xfId="54047" xr:uid="{00000000-0005-0000-0000-000064D20000}"/>
    <cellStyle name="RAG Status 2 3 5 2 2 2 4" xfId="54048" xr:uid="{00000000-0005-0000-0000-000065D20000}"/>
    <cellStyle name="RAG Status 2 3 5 2 2 2 5" xfId="54049" xr:uid="{00000000-0005-0000-0000-000066D20000}"/>
    <cellStyle name="RAG Status 2 3 5 2 2 2 6" xfId="54050" xr:uid="{00000000-0005-0000-0000-000067D20000}"/>
    <cellStyle name="RAG Status 2 3 5 2 2 3" xfId="54051" xr:uid="{00000000-0005-0000-0000-000068D20000}"/>
    <cellStyle name="RAG Status 2 3 5 2 2 4" xfId="54052" xr:uid="{00000000-0005-0000-0000-000069D20000}"/>
    <cellStyle name="RAG Status 2 3 5 2 3" xfId="54053" xr:uid="{00000000-0005-0000-0000-00006AD20000}"/>
    <cellStyle name="RAG Status 2 3 5 2 3 2" xfId="54054" xr:uid="{00000000-0005-0000-0000-00006BD20000}"/>
    <cellStyle name="RAG Status 2 3 5 2 3 2 2" xfId="54055" xr:uid="{00000000-0005-0000-0000-00006CD20000}"/>
    <cellStyle name="RAG Status 2 3 5 2 3 3" xfId="54056" xr:uid="{00000000-0005-0000-0000-00006DD20000}"/>
    <cellStyle name="RAG Status 2 3 5 2 3 4" xfId="54057" xr:uid="{00000000-0005-0000-0000-00006ED20000}"/>
    <cellStyle name="RAG Status 2 3 5 2 3 5" xfId="54058" xr:uid="{00000000-0005-0000-0000-00006FD20000}"/>
    <cellStyle name="RAG Status 2 3 5 2 3 6" xfId="54059" xr:uid="{00000000-0005-0000-0000-000070D20000}"/>
    <cellStyle name="RAG Status 2 3 5 2 4" xfId="54060" xr:uid="{00000000-0005-0000-0000-000071D20000}"/>
    <cellStyle name="RAG Status 2 3 5 2 5" xfId="54061" xr:uid="{00000000-0005-0000-0000-000072D20000}"/>
    <cellStyle name="RAG Status 2 3 5 3" xfId="54062" xr:uid="{00000000-0005-0000-0000-000073D20000}"/>
    <cellStyle name="RAG Status 2 3 5 3 2" xfId="54063" xr:uid="{00000000-0005-0000-0000-000074D20000}"/>
    <cellStyle name="RAG Status 2 3 5 3 2 2" xfId="54064" xr:uid="{00000000-0005-0000-0000-000075D20000}"/>
    <cellStyle name="RAG Status 2 3 5 3 2 2 2" xfId="54065" xr:uid="{00000000-0005-0000-0000-000076D20000}"/>
    <cellStyle name="RAG Status 2 3 5 3 2 3" xfId="54066" xr:uid="{00000000-0005-0000-0000-000077D20000}"/>
    <cellStyle name="RAG Status 2 3 5 3 2 4" xfId="54067" xr:uid="{00000000-0005-0000-0000-000078D20000}"/>
    <cellStyle name="RAG Status 2 3 5 3 2 5" xfId="54068" xr:uid="{00000000-0005-0000-0000-000079D20000}"/>
    <cellStyle name="RAG Status 2 3 5 3 2 6" xfId="54069" xr:uid="{00000000-0005-0000-0000-00007AD20000}"/>
    <cellStyle name="RAG Status 2 3 5 3 3" xfId="54070" xr:uid="{00000000-0005-0000-0000-00007BD20000}"/>
    <cellStyle name="RAG Status 2 3 5 3 4" xfId="54071" xr:uid="{00000000-0005-0000-0000-00007CD20000}"/>
    <cellStyle name="RAG Status 2 3 5 4" xfId="54072" xr:uid="{00000000-0005-0000-0000-00007DD20000}"/>
    <cellStyle name="RAG Status 2 3 5 4 2" xfId="54073" xr:uid="{00000000-0005-0000-0000-00007ED20000}"/>
    <cellStyle name="RAG Status 2 3 5 4 2 2" xfId="54074" xr:uid="{00000000-0005-0000-0000-00007FD20000}"/>
    <cellStyle name="RAG Status 2 3 5 4 3" xfId="54075" xr:uid="{00000000-0005-0000-0000-000080D20000}"/>
    <cellStyle name="RAG Status 2 3 5 4 4" xfId="54076" xr:uid="{00000000-0005-0000-0000-000081D20000}"/>
    <cellStyle name="RAG Status 2 3 5 4 5" xfId="54077" xr:uid="{00000000-0005-0000-0000-000082D20000}"/>
    <cellStyle name="RAG Status 2 3 5 4 6" xfId="54078" xr:uid="{00000000-0005-0000-0000-000083D20000}"/>
    <cellStyle name="RAG Status 2 3 5 5" xfId="54079" xr:uid="{00000000-0005-0000-0000-000084D20000}"/>
    <cellStyle name="RAG Status 2 3 5 6" xfId="54080" xr:uid="{00000000-0005-0000-0000-000085D20000}"/>
    <cellStyle name="RAG Status 2 3 6" xfId="419" xr:uid="{00000000-0005-0000-0000-000086D20000}"/>
    <cellStyle name="RAG Status 2 3 6 2" xfId="54081" xr:uid="{00000000-0005-0000-0000-000087D20000}"/>
    <cellStyle name="RAG Status 2 3 6 2 2" xfId="54082" xr:uid="{00000000-0005-0000-0000-000088D20000}"/>
    <cellStyle name="RAG Status 2 3 6 2 2 2" xfId="54083" xr:uid="{00000000-0005-0000-0000-000089D20000}"/>
    <cellStyle name="RAG Status 2 3 6 2 2 2 2" xfId="54084" xr:uid="{00000000-0005-0000-0000-00008AD20000}"/>
    <cellStyle name="RAG Status 2 3 6 2 2 3" xfId="54085" xr:uid="{00000000-0005-0000-0000-00008BD20000}"/>
    <cellStyle name="RAG Status 2 3 6 2 2 4" xfId="54086" xr:uid="{00000000-0005-0000-0000-00008CD20000}"/>
    <cellStyle name="RAG Status 2 3 6 2 2 5" xfId="54087" xr:uid="{00000000-0005-0000-0000-00008DD20000}"/>
    <cellStyle name="RAG Status 2 3 6 2 2 6" xfId="54088" xr:uid="{00000000-0005-0000-0000-00008ED20000}"/>
    <cellStyle name="RAG Status 2 3 6 2 3" xfId="54089" xr:uid="{00000000-0005-0000-0000-00008FD20000}"/>
    <cellStyle name="RAG Status 2 3 6 2 4" xfId="54090" xr:uid="{00000000-0005-0000-0000-000090D20000}"/>
    <cellStyle name="RAG Status 2 3 6 3" xfId="54091" xr:uid="{00000000-0005-0000-0000-000091D20000}"/>
    <cellStyle name="RAG Status 2 3 6 3 2" xfId="54092" xr:uid="{00000000-0005-0000-0000-000092D20000}"/>
    <cellStyle name="RAG Status 2 3 6 3 2 2" xfId="54093" xr:uid="{00000000-0005-0000-0000-000093D20000}"/>
    <cellStyle name="RAG Status 2 3 6 3 3" xfId="54094" xr:uid="{00000000-0005-0000-0000-000094D20000}"/>
    <cellStyle name="RAG Status 2 3 6 3 4" xfId="54095" xr:uid="{00000000-0005-0000-0000-000095D20000}"/>
    <cellStyle name="RAG Status 2 3 6 3 5" xfId="54096" xr:uid="{00000000-0005-0000-0000-000096D20000}"/>
    <cellStyle name="RAG Status 2 3 6 3 6" xfId="54097" xr:uid="{00000000-0005-0000-0000-000097D20000}"/>
    <cellStyle name="RAG Status 2 3 6 4" xfId="54098" xr:uid="{00000000-0005-0000-0000-000098D20000}"/>
    <cellStyle name="RAG Status 2 3 6 5" xfId="54099" xr:uid="{00000000-0005-0000-0000-000099D20000}"/>
    <cellStyle name="RAG Status 2 3 7" xfId="54100" xr:uid="{00000000-0005-0000-0000-00009AD20000}"/>
    <cellStyle name="RAG Status 2 3 7 2" xfId="54101" xr:uid="{00000000-0005-0000-0000-00009BD20000}"/>
    <cellStyle name="RAG Status 2 3 7 2 2" xfId="54102" xr:uid="{00000000-0005-0000-0000-00009CD20000}"/>
    <cellStyle name="RAG Status 2 3 7 2 2 2" xfId="54103" xr:uid="{00000000-0005-0000-0000-00009DD20000}"/>
    <cellStyle name="RAG Status 2 3 7 2 3" xfId="54104" xr:uid="{00000000-0005-0000-0000-00009ED20000}"/>
    <cellStyle name="RAG Status 2 3 7 2 4" xfId="54105" xr:uid="{00000000-0005-0000-0000-00009FD20000}"/>
    <cellStyle name="RAG Status 2 3 7 2 5" xfId="54106" xr:uid="{00000000-0005-0000-0000-0000A0D20000}"/>
    <cellStyle name="RAG Status 2 3 7 2 6" xfId="54107" xr:uid="{00000000-0005-0000-0000-0000A1D20000}"/>
    <cellStyle name="RAG Status 2 3 7 3" xfId="54108" xr:uid="{00000000-0005-0000-0000-0000A2D20000}"/>
    <cellStyle name="RAG Status 2 3 7 4" xfId="54109" xr:uid="{00000000-0005-0000-0000-0000A3D20000}"/>
    <cellStyle name="RAG Status 2 3 8" xfId="54110" xr:uid="{00000000-0005-0000-0000-0000A4D20000}"/>
    <cellStyle name="RAG Status 2 3 8 2" xfId="54111" xr:uid="{00000000-0005-0000-0000-0000A5D20000}"/>
    <cellStyle name="RAG Status 2 3 8 2 2" xfId="54112" xr:uid="{00000000-0005-0000-0000-0000A6D20000}"/>
    <cellStyle name="RAG Status 2 3 8 3" xfId="54113" xr:uid="{00000000-0005-0000-0000-0000A7D20000}"/>
    <cellStyle name="RAG Status 2 3 8 4" xfId="54114" xr:uid="{00000000-0005-0000-0000-0000A8D20000}"/>
    <cellStyle name="RAG Status 2 3 8 5" xfId="54115" xr:uid="{00000000-0005-0000-0000-0000A9D20000}"/>
    <cellStyle name="RAG Status 2 3 8 6" xfId="54116" xr:uid="{00000000-0005-0000-0000-0000AAD20000}"/>
    <cellStyle name="RAG Status 2 3 9" xfId="54117" xr:uid="{00000000-0005-0000-0000-0000ABD20000}"/>
    <cellStyle name="RAG Status 2 4" xfId="420" xr:uid="{00000000-0005-0000-0000-0000ACD20000}"/>
    <cellStyle name="RAG Status 2 4 2" xfId="54118" xr:uid="{00000000-0005-0000-0000-0000ADD20000}"/>
    <cellStyle name="RAG Status 2 4 2 2" xfId="54119" xr:uid="{00000000-0005-0000-0000-0000AED20000}"/>
    <cellStyle name="RAG Status 2 4 2 2 2" xfId="54120" xr:uid="{00000000-0005-0000-0000-0000AFD20000}"/>
    <cellStyle name="RAG Status 2 4 2 2 2 2" xfId="54121" xr:uid="{00000000-0005-0000-0000-0000B0D20000}"/>
    <cellStyle name="RAG Status 2 4 2 2 2 2 2" xfId="54122" xr:uid="{00000000-0005-0000-0000-0000B1D20000}"/>
    <cellStyle name="RAG Status 2 4 2 2 2 2 2 2" xfId="54123" xr:uid="{00000000-0005-0000-0000-0000B2D20000}"/>
    <cellStyle name="RAG Status 2 4 2 2 2 2 2 2 2" xfId="54124" xr:uid="{00000000-0005-0000-0000-0000B3D20000}"/>
    <cellStyle name="RAG Status 2 4 2 2 2 2 2 2 2 2" xfId="54125" xr:uid="{00000000-0005-0000-0000-0000B4D20000}"/>
    <cellStyle name="RAG Status 2 4 2 2 2 2 2 2 3" xfId="54126" xr:uid="{00000000-0005-0000-0000-0000B5D20000}"/>
    <cellStyle name="RAG Status 2 4 2 2 2 2 2 2 4" xfId="54127" xr:uid="{00000000-0005-0000-0000-0000B6D20000}"/>
    <cellStyle name="RAG Status 2 4 2 2 2 2 2 2 5" xfId="54128" xr:uid="{00000000-0005-0000-0000-0000B7D20000}"/>
    <cellStyle name="RAG Status 2 4 2 2 2 2 2 2 6" xfId="54129" xr:uid="{00000000-0005-0000-0000-0000B8D20000}"/>
    <cellStyle name="RAG Status 2 4 2 2 2 2 2 3" xfId="54130" xr:uid="{00000000-0005-0000-0000-0000B9D20000}"/>
    <cellStyle name="RAG Status 2 4 2 2 2 2 2 4" xfId="54131" xr:uid="{00000000-0005-0000-0000-0000BAD20000}"/>
    <cellStyle name="RAG Status 2 4 2 2 2 2 3" xfId="54132" xr:uid="{00000000-0005-0000-0000-0000BBD20000}"/>
    <cellStyle name="RAG Status 2 4 2 2 2 2 3 2" xfId="54133" xr:uid="{00000000-0005-0000-0000-0000BCD20000}"/>
    <cellStyle name="RAG Status 2 4 2 2 2 2 3 2 2" xfId="54134" xr:uid="{00000000-0005-0000-0000-0000BDD20000}"/>
    <cellStyle name="RAG Status 2 4 2 2 2 2 3 3" xfId="54135" xr:uid="{00000000-0005-0000-0000-0000BED20000}"/>
    <cellStyle name="RAG Status 2 4 2 2 2 2 3 4" xfId="54136" xr:uid="{00000000-0005-0000-0000-0000BFD20000}"/>
    <cellStyle name="RAG Status 2 4 2 2 2 2 3 5" xfId="54137" xr:uid="{00000000-0005-0000-0000-0000C0D20000}"/>
    <cellStyle name="RAG Status 2 4 2 2 2 2 3 6" xfId="54138" xr:uid="{00000000-0005-0000-0000-0000C1D20000}"/>
    <cellStyle name="RAG Status 2 4 2 2 2 2 4" xfId="54139" xr:uid="{00000000-0005-0000-0000-0000C2D20000}"/>
    <cellStyle name="RAG Status 2 4 2 2 2 2 5" xfId="54140" xr:uid="{00000000-0005-0000-0000-0000C3D20000}"/>
    <cellStyle name="RAG Status 2 4 2 2 2 3" xfId="54141" xr:uid="{00000000-0005-0000-0000-0000C4D20000}"/>
    <cellStyle name="RAG Status 2 4 2 2 2 3 2" xfId="54142" xr:uid="{00000000-0005-0000-0000-0000C5D20000}"/>
    <cellStyle name="RAG Status 2 4 2 2 2 3 2 2" xfId="54143" xr:uid="{00000000-0005-0000-0000-0000C6D20000}"/>
    <cellStyle name="RAG Status 2 4 2 2 2 3 2 2 2" xfId="54144" xr:uid="{00000000-0005-0000-0000-0000C7D20000}"/>
    <cellStyle name="RAG Status 2 4 2 2 2 3 2 3" xfId="54145" xr:uid="{00000000-0005-0000-0000-0000C8D20000}"/>
    <cellStyle name="RAG Status 2 4 2 2 2 3 2 4" xfId="54146" xr:uid="{00000000-0005-0000-0000-0000C9D20000}"/>
    <cellStyle name="RAG Status 2 4 2 2 2 3 2 5" xfId="54147" xr:uid="{00000000-0005-0000-0000-0000CAD20000}"/>
    <cellStyle name="RAG Status 2 4 2 2 2 3 2 6" xfId="54148" xr:uid="{00000000-0005-0000-0000-0000CBD20000}"/>
    <cellStyle name="RAG Status 2 4 2 2 2 3 3" xfId="54149" xr:uid="{00000000-0005-0000-0000-0000CCD20000}"/>
    <cellStyle name="RAG Status 2 4 2 2 2 3 4" xfId="54150" xr:uid="{00000000-0005-0000-0000-0000CDD20000}"/>
    <cellStyle name="RAG Status 2 4 2 2 2 4" xfId="54151" xr:uid="{00000000-0005-0000-0000-0000CED20000}"/>
    <cellStyle name="RAG Status 2 4 2 2 2 4 2" xfId="54152" xr:uid="{00000000-0005-0000-0000-0000CFD20000}"/>
    <cellStyle name="RAG Status 2 4 2 2 2 4 2 2" xfId="54153" xr:uid="{00000000-0005-0000-0000-0000D0D20000}"/>
    <cellStyle name="RAG Status 2 4 2 2 2 4 3" xfId="54154" xr:uid="{00000000-0005-0000-0000-0000D1D20000}"/>
    <cellStyle name="RAG Status 2 4 2 2 2 4 4" xfId="54155" xr:uid="{00000000-0005-0000-0000-0000D2D20000}"/>
    <cellStyle name="RAG Status 2 4 2 2 2 4 5" xfId="54156" xr:uid="{00000000-0005-0000-0000-0000D3D20000}"/>
    <cellStyle name="RAG Status 2 4 2 2 2 4 6" xfId="54157" xr:uid="{00000000-0005-0000-0000-0000D4D20000}"/>
    <cellStyle name="RAG Status 2 4 2 2 2 5" xfId="54158" xr:uid="{00000000-0005-0000-0000-0000D5D20000}"/>
    <cellStyle name="RAG Status 2 4 2 2 2 6" xfId="54159" xr:uid="{00000000-0005-0000-0000-0000D6D20000}"/>
    <cellStyle name="RAG Status 2 4 2 2 3" xfId="54160" xr:uid="{00000000-0005-0000-0000-0000D7D20000}"/>
    <cellStyle name="RAG Status 2 4 2 2 3 2" xfId="54161" xr:uid="{00000000-0005-0000-0000-0000D8D20000}"/>
    <cellStyle name="RAG Status 2 4 2 2 3 2 2" xfId="54162" xr:uid="{00000000-0005-0000-0000-0000D9D20000}"/>
    <cellStyle name="RAG Status 2 4 2 2 3 2 2 2" xfId="54163" xr:uid="{00000000-0005-0000-0000-0000DAD20000}"/>
    <cellStyle name="RAG Status 2 4 2 2 3 2 2 2 2" xfId="54164" xr:uid="{00000000-0005-0000-0000-0000DBD20000}"/>
    <cellStyle name="RAG Status 2 4 2 2 3 2 2 3" xfId="54165" xr:uid="{00000000-0005-0000-0000-0000DCD20000}"/>
    <cellStyle name="RAG Status 2 4 2 2 3 2 2 4" xfId="54166" xr:uid="{00000000-0005-0000-0000-0000DDD20000}"/>
    <cellStyle name="RAG Status 2 4 2 2 3 2 2 5" xfId="54167" xr:uid="{00000000-0005-0000-0000-0000DED20000}"/>
    <cellStyle name="RAG Status 2 4 2 2 3 2 2 6" xfId="54168" xr:uid="{00000000-0005-0000-0000-0000DFD20000}"/>
    <cellStyle name="RAG Status 2 4 2 2 3 2 3" xfId="54169" xr:uid="{00000000-0005-0000-0000-0000E0D20000}"/>
    <cellStyle name="RAG Status 2 4 2 2 3 2 4" xfId="54170" xr:uid="{00000000-0005-0000-0000-0000E1D20000}"/>
    <cellStyle name="RAG Status 2 4 2 2 3 3" xfId="54171" xr:uid="{00000000-0005-0000-0000-0000E2D20000}"/>
    <cellStyle name="RAG Status 2 4 2 2 3 3 2" xfId="54172" xr:uid="{00000000-0005-0000-0000-0000E3D20000}"/>
    <cellStyle name="RAG Status 2 4 2 2 3 3 2 2" xfId="54173" xr:uid="{00000000-0005-0000-0000-0000E4D20000}"/>
    <cellStyle name="RAG Status 2 4 2 2 3 3 3" xfId="54174" xr:uid="{00000000-0005-0000-0000-0000E5D20000}"/>
    <cellStyle name="RAG Status 2 4 2 2 3 3 4" xfId="54175" xr:uid="{00000000-0005-0000-0000-0000E6D20000}"/>
    <cellStyle name="RAG Status 2 4 2 2 3 3 5" xfId="54176" xr:uid="{00000000-0005-0000-0000-0000E7D20000}"/>
    <cellStyle name="RAG Status 2 4 2 2 3 3 6" xfId="54177" xr:uid="{00000000-0005-0000-0000-0000E8D20000}"/>
    <cellStyle name="RAG Status 2 4 2 2 3 4" xfId="54178" xr:uid="{00000000-0005-0000-0000-0000E9D20000}"/>
    <cellStyle name="RAG Status 2 4 2 2 3 5" xfId="54179" xr:uid="{00000000-0005-0000-0000-0000EAD20000}"/>
    <cellStyle name="RAG Status 2 4 2 2 4" xfId="54180" xr:uid="{00000000-0005-0000-0000-0000EBD20000}"/>
    <cellStyle name="RAG Status 2 4 2 2 4 2" xfId="54181" xr:uid="{00000000-0005-0000-0000-0000ECD20000}"/>
    <cellStyle name="RAG Status 2 4 2 2 4 2 2" xfId="54182" xr:uid="{00000000-0005-0000-0000-0000EDD20000}"/>
    <cellStyle name="RAG Status 2 4 2 2 4 2 2 2" xfId="54183" xr:uid="{00000000-0005-0000-0000-0000EED20000}"/>
    <cellStyle name="RAG Status 2 4 2 2 4 2 3" xfId="54184" xr:uid="{00000000-0005-0000-0000-0000EFD20000}"/>
    <cellStyle name="RAG Status 2 4 2 2 4 2 4" xfId="54185" xr:uid="{00000000-0005-0000-0000-0000F0D20000}"/>
    <cellStyle name="RAG Status 2 4 2 2 4 2 5" xfId="54186" xr:uid="{00000000-0005-0000-0000-0000F1D20000}"/>
    <cellStyle name="RAG Status 2 4 2 2 4 2 6" xfId="54187" xr:uid="{00000000-0005-0000-0000-0000F2D20000}"/>
    <cellStyle name="RAG Status 2 4 2 2 4 3" xfId="54188" xr:uid="{00000000-0005-0000-0000-0000F3D20000}"/>
    <cellStyle name="RAG Status 2 4 2 2 4 4" xfId="54189" xr:uid="{00000000-0005-0000-0000-0000F4D20000}"/>
    <cellStyle name="RAG Status 2 4 2 2 5" xfId="54190" xr:uid="{00000000-0005-0000-0000-0000F5D20000}"/>
    <cellStyle name="RAG Status 2 4 2 2 5 2" xfId="54191" xr:uid="{00000000-0005-0000-0000-0000F6D20000}"/>
    <cellStyle name="RAG Status 2 4 2 2 5 2 2" xfId="54192" xr:uid="{00000000-0005-0000-0000-0000F7D20000}"/>
    <cellStyle name="RAG Status 2 4 2 2 5 3" xfId="54193" xr:uid="{00000000-0005-0000-0000-0000F8D20000}"/>
    <cellStyle name="RAG Status 2 4 2 2 5 4" xfId="54194" xr:uid="{00000000-0005-0000-0000-0000F9D20000}"/>
    <cellStyle name="RAG Status 2 4 2 2 5 5" xfId="54195" xr:uid="{00000000-0005-0000-0000-0000FAD20000}"/>
    <cellStyle name="RAG Status 2 4 2 2 5 6" xfId="54196" xr:uid="{00000000-0005-0000-0000-0000FBD20000}"/>
    <cellStyle name="RAG Status 2 4 2 2 6" xfId="54197" xr:uid="{00000000-0005-0000-0000-0000FCD20000}"/>
    <cellStyle name="RAG Status 2 4 2 2 7" xfId="54198" xr:uid="{00000000-0005-0000-0000-0000FDD20000}"/>
    <cellStyle name="RAG Status 2 4 2 3" xfId="54199" xr:uid="{00000000-0005-0000-0000-0000FED20000}"/>
    <cellStyle name="RAG Status 2 4 2 3 2" xfId="54200" xr:uid="{00000000-0005-0000-0000-0000FFD20000}"/>
    <cellStyle name="RAG Status 2 4 2 3 2 2" xfId="54201" xr:uid="{00000000-0005-0000-0000-000000D30000}"/>
    <cellStyle name="RAG Status 2 4 2 3 2 2 2" xfId="54202" xr:uid="{00000000-0005-0000-0000-000001D30000}"/>
    <cellStyle name="RAG Status 2 4 2 3 2 2 2 2" xfId="54203" xr:uid="{00000000-0005-0000-0000-000002D30000}"/>
    <cellStyle name="RAG Status 2 4 2 3 2 2 2 2 2" xfId="54204" xr:uid="{00000000-0005-0000-0000-000003D30000}"/>
    <cellStyle name="RAG Status 2 4 2 3 2 2 2 3" xfId="54205" xr:uid="{00000000-0005-0000-0000-000004D30000}"/>
    <cellStyle name="RAG Status 2 4 2 3 2 2 2 4" xfId="54206" xr:uid="{00000000-0005-0000-0000-000005D30000}"/>
    <cellStyle name="RAG Status 2 4 2 3 2 2 2 5" xfId="54207" xr:uid="{00000000-0005-0000-0000-000006D30000}"/>
    <cellStyle name="RAG Status 2 4 2 3 2 2 2 6" xfId="54208" xr:uid="{00000000-0005-0000-0000-000007D30000}"/>
    <cellStyle name="RAG Status 2 4 2 3 2 2 3" xfId="54209" xr:uid="{00000000-0005-0000-0000-000008D30000}"/>
    <cellStyle name="RAG Status 2 4 2 3 2 2 4" xfId="54210" xr:uid="{00000000-0005-0000-0000-000009D30000}"/>
    <cellStyle name="RAG Status 2 4 2 3 2 3" xfId="54211" xr:uid="{00000000-0005-0000-0000-00000AD30000}"/>
    <cellStyle name="RAG Status 2 4 2 3 2 3 2" xfId="54212" xr:uid="{00000000-0005-0000-0000-00000BD30000}"/>
    <cellStyle name="RAG Status 2 4 2 3 2 3 2 2" xfId="54213" xr:uid="{00000000-0005-0000-0000-00000CD30000}"/>
    <cellStyle name="RAG Status 2 4 2 3 2 3 3" xfId="54214" xr:uid="{00000000-0005-0000-0000-00000DD30000}"/>
    <cellStyle name="RAG Status 2 4 2 3 2 3 4" xfId="54215" xr:uid="{00000000-0005-0000-0000-00000ED30000}"/>
    <cellStyle name="RAG Status 2 4 2 3 2 3 5" xfId="54216" xr:uid="{00000000-0005-0000-0000-00000FD30000}"/>
    <cellStyle name="RAG Status 2 4 2 3 2 3 6" xfId="54217" xr:uid="{00000000-0005-0000-0000-000010D30000}"/>
    <cellStyle name="RAG Status 2 4 2 3 2 4" xfId="54218" xr:uid="{00000000-0005-0000-0000-000011D30000}"/>
    <cellStyle name="RAG Status 2 4 2 3 2 5" xfId="54219" xr:uid="{00000000-0005-0000-0000-000012D30000}"/>
    <cellStyle name="RAG Status 2 4 2 3 3" xfId="54220" xr:uid="{00000000-0005-0000-0000-000013D30000}"/>
    <cellStyle name="RAG Status 2 4 2 3 3 2" xfId="54221" xr:uid="{00000000-0005-0000-0000-000014D30000}"/>
    <cellStyle name="RAG Status 2 4 2 3 3 2 2" xfId="54222" xr:uid="{00000000-0005-0000-0000-000015D30000}"/>
    <cellStyle name="RAG Status 2 4 2 3 3 2 2 2" xfId="54223" xr:uid="{00000000-0005-0000-0000-000016D30000}"/>
    <cellStyle name="RAG Status 2 4 2 3 3 2 3" xfId="54224" xr:uid="{00000000-0005-0000-0000-000017D30000}"/>
    <cellStyle name="RAG Status 2 4 2 3 3 2 4" xfId="54225" xr:uid="{00000000-0005-0000-0000-000018D30000}"/>
    <cellStyle name="RAG Status 2 4 2 3 3 2 5" xfId="54226" xr:uid="{00000000-0005-0000-0000-000019D30000}"/>
    <cellStyle name="RAG Status 2 4 2 3 3 2 6" xfId="54227" xr:uid="{00000000-0005-0000-0000-00001AD30000}"/>
    <cellStyle name="RAG Status 2 4 2 3 3 3" xfId="54228" xr:uid="{00000000-0005-0000-0000-00001BD30000}"/>
    <cellStyle name="RAG Status 2 4 2 3 3 4" xfId="54229" xr:uid="{00000000-0005-0000-0000-00001CD30000}"/>
    <cellStyle name="RAG Status 2 4 2 3 4" xfId="54230" xr:uid="{00000000-0005-0000-0000-00001DD30000}"/>
    <cellStyle name="RAG Status 2 4 2 3 4 2" xfId="54231" xr:uid="{00000000-0005-0000-0000-00001ED30000}"/>
    <cellStyle name="RAG Status 2 4 2 3 4 2 2" xfId="54232" xr:uid="{00000000-0005-0000-0000-00001FD30000}"/>
    <cellStyle name="RAG Status 2 4 2 3 4 3" xfId="54233" xr:uid="{00000000-0005-0000-0000-000020D30000}"/>
    <cellStyle name="RAG Status 2 4 2 3 4 4" xfId="54234" xr:uid="{00000000-0005-0000-0000-000021D30000}"/>
    <cellStyle name="RAG Status 2 4 2 3 4 5" xfId="54235" xr:uid="{00000000-0005-0000-0000-000022D30000}"/>
    <cellStyle name="RAG Status 2 4 2 3 4 6" xfId="54236" xr:uid="{00000000-0005-0000-0000-000023D30000}"/>
    <cellStyle name="RAG Status 2 4 2 3 5" xfId="54237" xr:uid="{00000000-0005-0000-0000-000024D30000}"/>
    <cellStyle name="RAG Status 2 4 2 3 6" xfId="54238" xr:uid="{00000000-0005-0000-0000-000025D30000}"/>
    <cellStyle name="RAG Status 2 4 2 4" xfId="54239" xr:uid="{00000000-0005-0000-0000-000026D30000}"/>
    <cellStyle name="RAG Status 2 4 2 4 2" xfId="54240" xr:uid="{00000000-0005-0000-0000-000027D30000}"/>
    <cellStyle name="RAG Status 2 4 2 4 2 2" xfId="54241" xr:uid="{00000000-0005-0000-0000-000028D30000}"/>
    <cellStyle name="RAG Status 2 4 2 4 2 2 2" xfId="54242" xr:uid="{00000000-0005-0000-0000-000029D30000}"/>
    <cellStyle name="RAG Status 2 4 2 4 2 2 2 2" xfId="54243" xr:uid="{00000000-0005-0000-0000-00002AD30000}"/>
    <cellStyle name="RAG Status 2 4 2 4 2 2 3" xfId="54244" xr:uid="{00000000-0005-0000-0000-00002BD30000}"/>
    <cellStyle name="RAG Status 2 4 2 4 2 2 4" xfId="54245" xr:uid="{00000000-0005-0000-0000-00002CD30000}"/>
    <cellStyle name="RAG Status 2 4 2 4 2 2 5" xfId="54246" xr:uid="{00000000-0005-0000-0000-00002DD30000}"/>
    <cellStyle name="RAG Status 2 4 2 4 2 2 6" xfId="54247" xr:uid="{00000000-0005-0000-0000-00002ED30000}"/>
    <cellStyle name="RAG Status 2 4 2 4 2 3" xfId="54248" xr:uid="{00000000-0005-0000-0000-00002FD30000}"/>
    <cellStyle name="RAG Status 2 4 2 4 2 4" xfId="54249" xr:uid="{00000000-0005-0000-0000-000030D30000}"/>
    <cellStyle name="RAG Status 2 4 2 4 3" xfId="54250" xr:uid="{00000000-0005-0000-0000-000031D30000}"/>
    <cellStyle name="RAG Status 2 4 2 4 3 2" xfId="54251" xr:uid="{00000000-0005-0000-0000-000032D30000}"/>
    <cellStyle name="RAG Status 2 4 2 4 3 2 2" xfId="54252" xr:uid="{00000000-0005-0000-0000-000033D30000}"/>
    <cellStyle name="RAG Status 2 4 2 4 3 3" xfId="54253" xr:uid="{00000000-0005-0000-0000-000034D30000}"/>
    <cellStyle name="RAG Status 2 4 2 4 3 4" xfId="54254" xr:uid="{00000000-0005-0000-0000-000035D30000}"/>
    <cellStyle name="RAG Status 2 4 2 4 3 5" xfId="54255" xr:uid="{00000000-0005-0000-0000-000036D30000}"/>
    <cellStyle name="RAG Status 2 4 2 4 3 6" xfId="54256" xr:uid="{00000000-0005-0000-0000-000037D30000}"/>
    <cellStyle name="RAG Status 2 4 2 4 4" xfId="54257" xr:uid="{00000000-0005-0000-0000-000038D30000}"/>
    <cellStyle name="RAG Status 2 4 2 4 5" xfId="54258" xr:uid="{00000000-0005-0000-0000-000039D30000}"/>
    <cellStyle name="RAG Status 2 4 2 5" xfId="54259" xr:uid="{00000000-0005-0000-0000-00003AD30000}"/>
    <cellStyle name="RAG Status 2 4 2 5 2" xfId="54260" xr:uid="{00000000-0005-0000-0000-00003BD30000}"/>
    <cellStyle name="RAG Status 2 4 2 5 2 2" xfId="54261" xr:uid="{00000000-0005-0000-0000-00003CD30000}"/>
    <cellStyle name="RAG Status 2 4 2 5 2 2 2" xfId="54262" xr:uid="{00000000-0005-0000-0000-00003DD30000}"/>
    <cellStyle name="RAG Status 2 4 2 5 2 3" xfId="54263" xr:uid="{00000000-0005-0000-0000-00003ED30000}"/>
    <cellStyle name="RAG Status 2 4 2 5 2 4" xfId="54264" xr:uid="{00000000-0005-0000-0000-00003FD30000}"/>
    <cellStyle name="RAG Status 2 4 2 5 2 5" xfId="54265" xr:uid="{00000000-0005-0000-0000-000040D30000}"/>
    <cellStyle name="RAG Status 2 4 2 5 2 6" xfId="54266" xr:uid="{00000000-0005-0000-0000-000041D30000}"/>
    <cellStyle name="RAG Status 2 4 2 5 3" xfId="54267" xr:uid="{00000000-0005-0000-0000-000042D30000}"/>
    <cellStyle name="RAG Status 2 4 2 5 4" xfId="54268" xr:uid="{00000000-0005-0000-0000-000043D30000}"/>
    <cellStyle name="RAG Status 2 4 2 6" xfId="54269" xr:uid="{00000000-0005-0000-0000-000044D30000}"/>
    <cellStyle name="RAG Status 2 4 2 6 2" xfId="54270" xr:uid="{00000000-0005-0000-0000-000045D30000}"/>
    <cellStyle name="RAG Status 2 4 2 6 2 2" xfId="54271" xr:uid="{00000000-0005-0000-0000-000046D30000}"/>
    <cellStyle name="RAG Status 2 4 2 6 3" xfId="54272" xr:uid="{00000000-0005-0000-0000-000047D30000}"/>
    <cellStyle name="RAG Status 2 4 2 6 4" xfId="54273" xr:uid="{00000000-0005-0000-0000-000048D30000}"/>
    <cellStyle name="RAG Status 2 4 2 6 5" xfId="54274" xr:uid="{00000000-0005-0000-0000-000049D30000}"/>
    <cellStyle name="RAG Status 2 4 2 6 6" xfId="54275" xr:uid="{00000000-0005-0000-0000-00004AD30000}"/>
    <cellStyle name="RAG Status 2 4 2 7" xfId="54276" xr:uid="{00000000-0005-0000-0000-00004BD30000}"/>
    <cellStyle name="RAG Status 2 4 2 8" xfId="54277" xr:uid="{00000000-0005-0000-0000-00004CD30000}"/>
    <cellStyle name="RAG Status 2 4 3" xfId="54278" xr:uid="{00000000-0005-0000-0000-00004DD30000}"/>
    <cellStyle name="RAG Status 2 4 3 2" xfId="54279" xr:uid="{00000000-0005-0000-0000-00004ED30000}"/>
    <cellStyle name="RAG Status 2 4 3 2 2" xfId="54280" xr:uid="{00000000-0005-0000-0000-00004FD30000}"/>
    <cellStyle name="RAG Status 2 4 3 2 2 2" xfId="54281" xr:uid="{00000000-0005-0000-0000-000050D30000}"/>
    <cellStyle name="RAG Status 2 4 3 2 2 2 2" xfId="54282" xr:uid="{00000000-0005-0000-0000-000051D30000}"/>
    <cellStyle name="RAG Status 2 4 3 2 2 2 2 2" xfId="54283" xr:uid="{00000000-0005-0000-0000-000052D30000}"/>
    <cellStyle name="RAG Status 2 4 3 2 2 2 2 2 2" xfId="54284" xr:uid="{00000000-0005-0000-0000-000053D30000}"/>
    <cellStyle name="RAG Status 2 4 3 2 2 2 2 3" xfId="54285" xr:uid="{00000000-0005-0000-0000-000054D30000}"/>
    <cellStyle name="RAG Status 2 4 3 2 2 2 2 4" xfId="54286" xr:uid="{00000000-0005-0000-0000-000055D30000}"/>
    <cellStyle name="RAG Status 2 4 3 2 2 2 2 5" xfId="54287" xr:uid="{00000000-0005-0000-0000-000056D30000}"/>
    <cellStyle name="RAG Status 2 4 3 2 2 2 2 6" xfId="54288" xr:uid="{00000000-0005-0000-0000-000057D30000}"/>
    <cellStyle name="RAG Status 2 4 3 2 2 2 3" xfId="54289" xr:uid="{00000000-0005-0000-0000-000058D30000}"/>
    <cellStyle name="RAG Status 2 4 3 2 2 2 4" xfId="54290" xr:uid="{00000000-0005-0000-0000-000059D30000}"/>
    <cellStyle name="RAG Status 2 4 3 2 2 3" xfId="54291" xr:uid="{00000000-0005-0000-0000-00005AD30000}"/>
    <cellStyle name="RAG Status 2 4 3 2 2 3 2" xfId="54292" xr:uid="{00000000-0005-0000-0000-00005BD30000}"/>
    <cellStyle name="RAG Status 2 4 3 2 2 3 2 2" xfId="54293" xr:uid="{00000000-0005-0000-0000-00005CD30000}"/>
    <cellStyle name="RAG Status 2 4 3 2 2 3 3" xfId="54294" xr:uid="{00000000-0005-0000-0000-00005DD30000}"/>
    <cellStyle name="RAG Status 2 4 3 2 2 3 4" xfId="54295" xr:uid="{00000000-0005-0000-0000-00005ED30000}"/>
    <cellStyle name="RAG Status 2 4 3 2 2 3 5" xfId="54296" xr:uid="{00000000-0005-0000-0000-00005FD30000}"/>
    <cellStyle name="RAG Status 2 4 3 2 2 3 6" xfId="54297" xr:uid="{00000000-0005-0000-0000-000060D30000}"/>
    <cellStyle name="RAG Status 2 4 3 2 2 4" xfId="54298" xr:uid="{00000000-0005-0000-0000-000061D30000}"/>
    <cellStyle name="RAG Status 2 4 3 2 2 5" xfId="54299" xr:uid="{00000000-0005-0000-0000-000062D30000}"/>
    <cellStyle name="RAG Status 2 4 3 2 3" xfId="54300" xr:uid="{00000000-0005-0000-0000-000063D30000}"/>
    <cellStyle name="RAG Status 2 4 3 2 3 2" xfId="54301" xr:uid="{00000000-0005-0000-0000-000064D30000}"/>
    <cellStyle name="RAG Status 2 4 3 2 3 2 2" xfId="54302" xr:uid="{00000000-0005-0000-0000-000065D30000}"/>
    <cellStyle name="RAG Status 2 4 3 2 3 2 2 2" xfId="54303" xr:uid="{00000000-0005-0000-0000-000066D30000}"/>
    <cellStyle name="RAG Status 2 4 3 2 3 2 3" xfId="54304" xr:uid="{00000000-0005-0000-0000-000067D30000}"/>
    <cellStyle name="RAG Status 2 4 3 2 3 2 4" xfId="54305" xr:uid="{00000000-0005-0000-0000-000068D30000}"/>
    <cellStyle name="RAG Status 2 4 3 2 3 2 5" xfId="54306" xr:uid="{00000000-0005-0000-0000-000069D30000}"/>
    <cellStyle name="RAG Status 2 4 3 2 3 2 6" xfId="54307" xr:uid="{00000000-0005-0000-0000-00006AD30000}"/>
    <cellStyle name="RAG Status 2 4 3 2 3 3" xfId="54308" xr:uid="{00000000-0005-0000-0000-00006BD30000}"/>
    <cellStyle name="RAG Status 2 4 3 2 3 4" xfId="54309" xr:uid="{00000000-0005-0000-0000-00006CD30000}"/>
    <cellStyle name="RAG Status 2 4 3 2 4" xfId="54310" xr:uid="{00000000-0005-0000-0000-00006DD30000}"/>
    <cellStyle name="RAG Status 2 4 3 2 4 2" xfId="54311" xr:uid="{00000000-0005-0000-0000-00006ED30000}"/>
    <cellStyle name="RAG Status 2 4 3 2 4 2 2" xfId="54312" xr:uid="{00000000-0005-0000-0000-00006FD30000}"/>
    <cellStyle name="RAG Status 2 4 3 2 4 3" xfId="54313" xr:uid="{00000000-0005-0000-0000-000070D30000}"/>
    <cellStyle name="RAG Status 2 4 3 2 4 4" xfId="54314" xr:uid="{00000000-0005-0000-0000-000071D30000}"/>
    <cellStyle name="RAG Status 2 4 3 2 4 5" xfId="54315" xr:uid="{00000000-0005-0000-0000-000072D30000}"/>
    <cellStyle name="RAG Status 2 4 3 2 4 6" xfId="54316" xr:uid="{00000000-0005-0000-0000-000073D30000}"/>
    <cellStyle name="RAG Status 2 4 3 2 5" xfId="54317" xr:uid="{00000000-0005-0000-0000-000074D30000}"/>
    <cellStyle name="RAG Status 2 4 3 2 6" xfId="54318" xr:uid="{00000000-0005-0000-0000-000075D30000}"/>
    <cellStyle name="RAG Status 2 4 3 3" xfId="54319" xr:uid="{00000000-0005-0000-0000-000076D30000}"/>
    <cellStyle name="RAG Status 2 4 3 3 2" xfId="54320" xr:uid="{00000000-0005-0000-0000-000077D30000}"/>
    <cellStyle name="RAG Status 2 4 3 3 2 2" xfId="54321" xr:uid="{00000000-0005-0000-0000-000078D30000}"/>
    <cellStyle name="RAG Status 2 4 3 3 2 2 2" xfId="54322" xr:uid="{00000000-0005-0000-0000-000079D30000}"/>
    <cellStyle name="RAG Status 2 4 3 3 2 2 2 2" xfId="54323" xr:uid="{00000000-0005-0000-0000-00007AD30000}"/>
    <cellStyle name="RAG Status 2 4 3 3 2 2 3" xfId="54324" xr:uid="{00000000-0005-0000-0000-00007BD30000}"/>
    <cellStyle name="RAG Status 2 4 3 3 2 2 4" xfId="54325" xr:uid="{00000000-0005-0000-0000-00007CD30000}"/>
    <cellStyle name="RAG Status 2 4 3 3 2 2 5" xfId="54326" xr:uid="{00000000-0005-0000-0000-00007DD30000}"/>
    <cellStyle name="RAG Status 2 4 3 3 2 2 6" xfId="54327" xr:uid="{00000000-0005-0000-0000-00007ED30000}"/>
    <cellStyle name="RAG Status 2 4 3 3 2 3" xfId="54328" xr:uid="{00000000-0005-0000-0000-00007FD30000}"/>
    <cellStyle name="RAG Status 2 4 3 3 2 4" xfId="54329" xr:uid="{00000000-0005-0000-0000-000080D30000}"/>
    <cellStyle name="RAG Status 2 4 3 3 3" xfId="54330" xr:uid="{00000000-0005-0000-0000-000081D30000}"/>
    <cellStyle name="RAG Status 2 4 3 3 3 2" xfId="54331" xr:uid="{00000000-0005-0000-0000-000082D30000}"/>
    <cellStyle name="RAG Status 2 4 3 3 3 2 2" xfId="54332" xr:uid="{00000000-0005-0000-0000-000083D30000}"/>
    <cellStyle name="RAG Status 2 4 3 3 3 3" xfId="54333" xr:uid="{00000000-0005-0000-0000-000084D30000}"/>
    <cellStyle name="RAG Status 2 4 3 3 3 4" xfId="54334" xr:uid="{00000000-0005-0000-0000-000085D30000}"/>
    <cellStyle name="RAG Status 2 4 3 3 3 5" xfId="54335" xr:uid="{00000000-0005-0000-0000-000086D30000}"/>
    <cellStyle name="RAG Status 2 4 3 3 3 6" xfId="54336" xr:uid="{00000000-0005-0000-0000-000087D30000}"/>
    <cellStyle name="RAG Status 2 4 3 3 4" xfId="54337" xr:uid="{00000000-0005-0000-0000-000088D30000}"/>
    <cellStyle name="RAG Status 2 4 3 3 5" xfId="54338" xr:uid="{00000000-0005-0000-0000-000089D30000}"/>
    <cellStyle name="RAG Status 2 4 3 4" xfId="54339" xr:uid="{00000000-0005-0000-0000-00008AD30000}"/>
    <cellStyle name="RAG Status 2 4 3 4 2" xfId="54340" xr:uid="{00000000-0005-0000-0000-00008BD30000}"/>
    <cellStyle name="RAG Status 2 4 3 4 2 2" xfId="54341" xr:uid="{00000000-0005-0000-0000-00008CD30000}"/>
    <cellStyle name="RAG Status 2 4 3 4 2 2 2" xfId="54342" xr:uid="{00000000-0005-0000-0000-00008DD30000}"/>
    <cellStyle name="RAG Status 2 4 3 4 2 3" xfId="54343" xr:uid="{00000000-0005-0000-0000-00008ED30000}"/>
    <cellStyle name="RAG Status 2 4 3 4 2 4" xfId="54344" xr:uid="{00000000-0005-0000-0000-00008FD30000}"/>
    <cellStyle name="RAG Status 2 4 3 4 2 5" xfId="54345" xr:uid="{00000000-0005-0000-0000-000090D30000}"/>
    <cellStyle name="RAG Status 2 4 3 4 2 6" xfId="54346" xr:uid="{00000000-0005-0000-0000-000091D30000}"/>
    <cellStyle name="RAG Status 2 4 3 4 3" xfId="54347" xr:uid="{00000000-0005-0000-0000-000092D30000}"/>
    <cellStyle name="RAG Status 2 4 3 4 4" xfId="54348" xr:uid="{00000000-0005-0000-0000-000093D30000}"/>
    <cellStyle name="RAG Status 2 4 3 5" xfId="54349" xr:uid="{00000000-0005-0000-0000-000094D30000}"/>
    <cellStyle name="RAG Status 2 4 3 5 2" xfId="54350" xr:uid="{00000000-0005-0000-0000-000095D30000}"/>
    <cellStyle name="RAG Status 2 4 3 5 2 2" xfId="54351" xr:uid="{00000000-0005-0000-0000-000096D30000}"/>
    <cellStyle name="RAG Status 2 4 3 5 3" xfId="54352" xr:uid="{00000000-0005-0000-0000-000097D30000}"/>
    <cellStyle name="RAG Status 2 4 3 5 4" xfId="54353" xr:uid="{00000000-0005-0000-0000-000098D30000}"/>
    <cellStyle name="RAG Status 2 4 3 5 5" xfId="54354" xr:uid="{00000000-0005-0000-0000-000099D30000}"/>
    <cellStyle name="RAG Status 2 4 3 5 6" xfId="54355" xr:uid="{00000000-0005-0000-0000-00009AD30000}"/>
    <cellStyle name="RAG Status 2 4 3 6" xfId="54356" xr:uid="{00000000-0005-0000-0000-00009BD30000}"/>
    <cellStyle name="RAG Status 2 4 3 7" xfId="54357" xr:uid="{00000000-0005-0000-0000-00009CD30000}"/>
    <cellStyle name="RAG Status 2 4 4" xfId="54358" xr:uid="{00000000-0005-0000-0000-00009DD30000}"/>
    <cellStyle name="RAG Status 2 4 4 2" xfId="54359" xr:uid="{00000000-0005-0000-0000-00009ED30000}"/>
    <cellStyle name="RAG Status 2 4 4 2 2" xfId="54360" xr:uid="{00000000-0005-0000-0000-00009FD30000}"/>
    <cellStyle name="RAG Status 2 4 4 2 2 2" xfId="54361" xr:uid="{00000000-0005-0000-0000-0000A0D30000}"/>
    <cellStyle name="RAG Status 2 4 4 2 2 2 2" xfId="54362" xr:uid="{00000000-0005-0000-0000-0000A1D30000}"/>
    <cellStyle name="RAG Status 2 4 4 2 2 2 2 2" xfId="54363" xr:uid="{00000000-0005-0000-0000-0000A2D30000}"/>
    <cellStyle name="RAG Status 2 4 4 2 2 2 3" xfId="54364" xr:uid="{00000000-0005-0000-0000-0000A3D30000}"/>
    <cellStyle name="RAG Status 2 4 4 2 2 2 4" xfId="54365" xr:uid="{00000000-0005-0000-0000-0000A4D30000}"/>
    <cellStyle name="RAG Status 2 4 4 2 2 2 5" xfId="54366" xr:uid="{00000000-0005-0000-0000-0000A5D30000}"/>
    <cellStyle name="RAG Status 2 4 4 2 2 2 6" xfId="54367" xr:uid="{00000000-0005-0000-0000-0000A6D30000}"/>
    <cellStyle name="RAG Status 2 4 4 2 2 3" xfId="54368" xr:uid="{00000000-0005-0000-0000-0000A7D30000}"/>
    <cellStyle name="RAG Status 2 4 4 2 2 4" xfId="54369" xr:uid="{00000000-0005-0000-0000-0000A8D30000}"/>
    <cellStyle name="RAG Status 2 4 4 2 3" xfId="54370" xr:uid="{00000000-0005-0000-0000-0000A9D30000}"/>
    <cellStyle name="RAG Status 2 4 4 2 3 2" xfId="54371" xr:uid="{00000000-0005-0000-0000-0000AAD30000}"/>
    <cellStyle name="RAG Status 2 4 4 2 3 2 2" xfId="54372" xr:uid="{00000000-0005-0000-0000-0000ABD30000}"/>
    <cellStyle name="RAG Status 2 4 4 2 3 3" xfId="54373" xr:uid="{00000000-0005-0000-0000-0000ACD30000}"/>
    <cellStyle name="RAG Status 2 4 4 2 3 4" xfId="54374" xr:uid="{00000000-0005-0000-0000-0000ADD30000}"/>
    <cellStyle name="RAG Status 2 4 4 2 3 5" xfId="54375" xr:uid="{00000000-0005-0000-0000-0000AED30000}"/>
    <cellStyle name="RAG Status 2 4 4 2 3 6" xfId="54376" xr:uid="{00000000-0005-0000-0000-0000AFD30000}"/>
    <cellStyle name="RAG Status 2 4 4 2 4" xfId="54377" xr:uid="{00000000-0005-0000-0000-0000B0D30000}"/>
    <cellStyle name="RAG Status 2 4 4 2 5" xfId="54378" xr:uid="{00000000-0005-0000-0000-0000B1D30000}"/>
    <cellStyle name="RAG Status 2 4 4 3" xfId="54379" xr:uid="{00000000-0005-0000-0000-0000B2D30000}"/>
    <cellStyle name="RAG Status 2 4 4 3 2" xfId="54380" xr:uid="{00000000-0005-0000-0000-0000B3D30000}"/>
    <cellStyle name="RAG Status 2 4 4 3 2 2" xfId="54381" xr:uid="{00000000-0005-0000-0000-0000B4D30000}"/>
    <cellStyle name="RAG Status 2 4 4 3 2 2 2" xfId="54382" xr:uid="{00000000-0005-0000-0000-0000B5D30000}"/>
    <cellStyle name="RAG Status 2 4 4 3 2 3" xfId="54383" xr:uid="{00000000-0005-0000-0000-0000B6D30000}"/>
    <cellStyle name="RAG Status 2 4 4 3 2 4" xfId="54384" xr:uid="{00000000-0005-0000-0000-0000B7D30000}"/>
    <cellStyle name="RAG Status 2 4 4 3 2 5" xfId="54385" xr:uid="{00000000-0005-0000-0000-0000B8D30000}"/>
    <cellStyle name="RAG Status 2 4 4 3 2 6" xfId="54386" xr:uid="{00000000-0005-0000-0000-0000B9D30000}"/>
    <cellStyle name="RAG Status 2 4 4 3 3" xfId="54387" xr:uid="{00000000-0005-0000-0000-0000BAD30000}"/>
    <cellStyle name="RAG Status 2 4 4 3 4" xfId="54388" xr:uid="{00000000-0005-0000-0000-0000BBD30000}"/>
    <cellStyle name="RAG Status 2 4 4 4" xfId="54389" xr:uid="{00000000-0005-0000-0000-0000BCD30000}"/>
    <cellStyle name="RAG Status 2 4 4 4 2" xfId="54390" xr:uid="{00000000-0005-0000-0000-0000BDD30000}"/>
    <cellStyle name="RAG Status 2 4 4 4 2 2" xfId="54391" xr:uid="{00000000-0005-0000-0000-0000BED30000}"/>
    <cellStyle name="RAG Status 2 4 4 4 3" xfId="54392" xr:uid="{00000000-0005-0000-0000-0000BFD30000}"/>
    <cellStyle name="RAG Status 2 4 4 4 4" xfId="54393" xr:uid="{00000000-0005-0000-0000-0000C0D30000}"/>
    <cellStyle name="RAG Status 2 4 4 4 5" xfId="54394" xr:uid="{00000000-0005-0000-0000-0000C1D30000}"/>
    <cellStyle name="RAG Status 2 4 4 4 6" xfId="54395" xr:uid="{00000000-0005-0000-0000-0000C2D30000}"/>
    <cellStyle name="RAG Status 2 4 4 5" xfId="54396" xr:uid="{00000000-0005-0000-0000-0000C3D30000}"/>
    <cellStyle name="RAG Status 2 4 4 6" xfId="54397" xr:uid="{00000000-0005-0000-0000-0000C4D30000}"/>
    <cellStyle name="RAG Status 2 4 5" xfId="54398" xr:uid="{00000000-0005-0000-0000-0000C5D30000}"/>
    <cellStyle name="RAG Status 2 4 5 2" xfId="54399" xr:uid="{00000000-0005-0000-0000-0000C6D30000}"/>
    <cellStyle name="RAG Status 2 4 5 2 2" xfId="54400" xr:uid="{00000000-0005-0000-0000-0000C7D30000}"/>
    <cellStyle name="RAG Status 2 4 5 2 2 2" xfId="54401" xr:uid="{00000000-0005-0000-0000-0000C8D30000}"/>
    <cellStyle name="RAG Status 2 4 5 2 2 2 2" xfId="54402" xr:uid="{00000000-0005-0000-0000-0000C9D30000}"/>
    <cellStyle name="RAG Status 2 4 5 2 2 3" xfId="54403" xr:uid="{00000000-0005-0000-0000-0000CAD30000}"/>
    <cellStyle name="RAG Status 2 4 5 2 2 4" xfId="54404" xr:uid="{00000000-0005-0000-0000-0000CBD30000}"/>
    <cellStyle name="RAG Status 2 4 5 2 2 5" xfId="54405" xr:uid="{00000000-0005-0000-0000-0000CCD30000}"/>
    <cellStyle name="RAG Status 2 4 5 2 2 6" xfId="54406" xr:uid="{00000000-0005-0000-0000-0000CDD30000}"/>
    <cellStyle name="RAG Status 2 4 5 2 3" xfId="54407" xr:uid="{00000000-0005-0000-0000-0000CED30000}"/>
    <cellStyle name="RAG Status 2 4 5 2 4" xfId="54408" xr:uid="{00000000-0005-0000-0000-0000CFD30000}"/>
    <cellStyle name="RAG Status 2 4 5 3" xfId="54409" xr:uid="{00000000-0005-0000-0000-0000D0D30000}"/>
    <cellStyle name="RAG Status 2 4 5 3 2" xfId="54410" xr:uid="{00000000-0005-0000-0000-0000D1D30000}"/>
    <cellStyle name="RAG Status 2 4 5 3 2 2" xfId="54411" xr:uid="{00000000-0005-0000-0000-0000D2D30000}"/>
    <cellStyle name="RAG Status 2 4 5 3 3" xfId="54412" xr:uid="{00000000-0005-0000-0000-0000D3D30000}"/>
    <cellStyle name="RAG Status 2 4 5 3 4" xfId="54413" xr:uid="{00000000-0005-0000-0000-0000D4D30000}"/>
    <cellStyle name="RAG Status 2 4 5 3 5" xfId="54414" xr:uid="{00000000-0005-0000-0000-0000D5D30000}"/>
    <cellStyle name="RAG Status 2 4 5 3 6" xfId="54415" xr:uid="{00000000-0005-0000-0000-0000D6D30000}"/>
    <cellStyle name="RAG Status 2 4 5 4" xfId="54416" xr:uid="{00000000-0005-0000-0000-0000D7D30000}"/>
    <cellStyle name="RAG Status 2 4 5 5" xfId="54417" xr:uid="{00000000-0005-0000-0000-0000D8D30000}"/>
    <cellStyle name="RAG Status 2 4 6" xfId="54418" xr:uid="{00000000-0005-0000-0000-0000D9D30000}"/>
    <cellStyle name="RAG Status 2 4 6 2" xfId="54419" xr:uid="{00000000-0005-0000-0000-0000DAD30000}"/>
    <cellStyle name="RAG Status 2 4 6 2 2" xfId="54420" xr:uid="{00000000-0005-0000-0000-0000DBD30000}"/>
    <cellStyle name="RAG Status 2 4 6 2 2 2" xfId="54421" xr:uid="{00000000-0005-0000-0000-0000DCD30000}"/>
    <cellStyle name="RAG Status 2 4 6 2 3" xfId="54422" xr:uid="{00000000-0005-0000-0000-0000DDD30000}"/>
    <cellStyle name="RAG Status 2 4 6 2 4" xfId="54423" xr:uid="{00000000-0005-0000-0000-0000DED30000}"/>
    <cellStyle name="RAG Status 2 4 6 2 5" xfId="54424" xr:uid="{00000000-0005-0000-0000-0000DFD30000}"/>
    <cellStyle name="RAG Status 2 4 6 2 6" xfId="54425" xr:uid="{00000000-0005-0000-0000-0000E0D30000}"/>
    <cellStyle name="RAG Status 2 4 6 3" xfId="54426" xr:uid="{00000000-0005-0000-0000-0000E1D30000}"/>
    <cellStyle name="RAG Status 2 4 6 4" xfId="54427" xr:uid="{00000000-0005-0000-0000-0000E2D30000}"/>
    <cellStyle name="RAG Status 2 4 7" xfId="54428" xr:uid="{00000000-0005-0000-0000-0000E3D30000}"/>
    <cellStyle name="RAG Status 2 4 7 2" xfId="54429" xr:uid="{00000000-0005-0000-0000-0000E4D30000}"/>
    <cellStyle name="RAG Status 2 4 7 2 2" xfId="54430" xr:uid="{00000000-0005-0000-0000-0000E5D30000}"/>
    <cellStyle name="RAG Status 2 4 7 3" xfId="54431" xr:uid="{00000000-0005-0000-0000-0000E6D30000}"/>
    <cellStyle name="RAG Status 2 4 7 4" xfId="54432" xr:uid="{00000000-0005-0000-0000-0000E7D30000}"/>
    <cellStyle name="RAG Status 2 4 7 5" xfId="54433" xr:uid="{00000000-0005-0000-0000-0000E8D30000}"/>
    <cellStyle name="RAG Status 2 4 7 6" xfId="54434" xr:uid="{00000000-0005-0000-0000-0000E9D30000}"/>
    <cellStyle name="RAG Status 2 4 8" xfId="54435" xr:uid="{00000000-0005-0000-0000-0000EAD30000}"/>
    <cellStyle name="RAG Status 2 4 9" xfId="54436" xr:uid="{00000000-0005-0000-0000-0000EBD30000}"/>
    <cellStyle name="RAG Status 2 5" xfId="421" xr:uid="{00000000-0005-0000-0000-0000ECD30000}"/>
    <cellStyle name="RAG Status 2 5 2" xfId="54437" xr:uid="{00000000-0005-0000-0000-0000EDD30000}"/>
    <cellStyle name="RAG Status 2 5 2 2" xfId="54438" xr:uid="{00000000-0005-0000-0000-0000EED30000}"/>
    <cellStyle name="RAG Status 2 5 2 2 2" xfId="54439" xr:uid="{00000000-0005-0000-0000-0000EFD30000}"/>
    <cellStyle name="RAG Status 2 5 2 2 2 2" xfId="54440" xr:uid="{00000000-0005-0000-0000-0000F0D30000}"/>
    <cellStyle name="RAG Status 2 5 2 2 2 2 2" xfId="54441" xr:uid="{00000000-0005-0000-0000-0000F1D30000}"/>
    <cellStyle name="RAG Status 2 5 2 2 2 2 2 2" xfId="54442" xr:uid="{00000000-0005-0000-0000-0000F2D30000}"/>
    <cellStyle name="RAG Status 2 5 2 2 2 2 2 2 2" xfId="54443" xr:uid="{00000000-0005-0000-0000-0000F3D30000}"/>
    <cellStyle name="RAG Status 2 5 2 2 2 2 2 3" xfId="54444" xr:uid="{00000000-0005-0000-0000-0000F4D30000}"/>
    <cellStyle name="RAG Status 2 5 2 2 2 2 2 4" xfId="54445" xr:uid="{00000000-0005-0000-0000-0000F5D30000}"/>
    <cellStyle name="RAG Status 2 5 2 2 2 2 2 5" xfId="54446" xr:uid="{00000000-0005-0000-0000-0000F6D30000}"/>
    <cellStyle name="RAG Status 2 5 2 2 2 2 2 6" xfId="54447" xr:uid="{00000000-0005-0000-0000-0000F7D30000}"/>
    <cellStyle name="RAG Status 2 5 2 2 2 2 3" xfId="54448" xr:uid="{00000000-0005-0000-0000-0000F8D30000}"/>
    <cellStyle name="RAG Status 2 5 2 2 2 2 4" xfId="54449" xr:uid="{00000000-0005-0000-0000-0000F9D30000}"/>
    <cellStyle name="RAG Status 2 5 2 2 2 3" xfId="54450" xr:uid="{00000000-0005-0000-0000-0000FAD30000}"/>
    <cellStyle name="RAG Status 2 5 2 2 2 3 2" xfId="54451" xr:uid="{00000000-0005-0000-0000-0000FBD30000}"/>
    <cellStyle name="RAG Status 2 5 2 2 2 3 2 2" xfId="54452" xr:uid="{00000000-0005-0000-0000-0000FCD30000}"/>
    <cellStyle name="RAG Status 2 5 2 2 2 3 3" xfId="54453" xr:uid="{00000000-0005-0000-0000-0000FDD30000}"/>
    <cellStyle name="RAG Status 2 5 2 2 2 3 4" xfId="54454" xr:uid="{00000000-0005-0000-0000-0000FED30000}"/>
    <cellStyle name="RAG Status 2 5 2 2 2 3 5" xfId="54455" xr:uid="{00000000-0005-0000-0000-0000FFD30000}"/>
    <cellStyle name="RAG Status 2 5 2 2 2 3 6" xfId="54456" xr:uid="{00000000-0005-0000-0000-000000D40000}"/>
    <cellStyle name="RAG Status 2 5 2 2 2 4" xfId="54457" xr:uid="{00000000-0005-0000-0000-000001D40000}"/>
    <cellStyle name="RAG Status 2 5 2 2 2 5" xfId="54458" xr:uid="{00000000-0005-0000-0000-000002D40000}"/>
    <cellStyle name="RAG Status 2 5 2 2 3" xfId="54459" xr:uid="{00000000-0005-0000-0000-000003D40000}"/>
    <cellStyle name="RAG Status 2 5 2 2 3 2" xfId="54460" xr:uid="{00000000-0005-0000-0000-000004D40000}"/>
    <cellStyle name="RAG Status 2 5 2 2 3 2 2" xfId="54461" xr:uid="{00000000-0005-0000-0000-000005D40000}"/>
    <cellStyle name="RAG Status 2 5 2 2 3 2 2 2" xfId="54462" xr:uid="{00000000-0005-0000-0000-000006D40000}"/>
    <cellStyle name="RAG Status 2 5 2 2 3 2 3" xfId="54463" xr:uid="{00000000-0005-0000-0000-000007D40000}"/>
    <cellStyle name="RAG Status 2 5 2 2 3 2 4" xfId="54464" xr:uid="{00000000-0005-0000-0000-000008D40000}"/>
    <cellStyle name="RAG Status 2 5 2 2 3 2 5" xfId="54465" xr:uid="{00000000-0005-0000-0000-000009D40000}"/>
    <cellStyle name="RAG Status 2 5 2 2 3 2 6" xfId="54466" xr:uid="{00000000-0005-0000-0000-00000AD40000}"/>
    <cellStyle name="RAG Status 2 5 2 2 3 3" xfId="54467" xr:uid="{00000000-0005-0000-0000-00000BD40000}"/>
    <cellStyle name="RAG Status 2 5 2 2 3 4" xfId="54468" xr:uid="{00000000-0005-0000-0000-00000CD40000}"/>
    <cellStyle name="RAG Status 2 5 2 2 4" xfId="54469" xr:uid="{00000000-0005-0000-0000-00000DD40000}"/>
    <cellStyle name="RAG Status 2 5 2 2 4 2" xfId="54470" xr:uid="{00000000-0005-0000-0000-00000ED40000}"/>
    <cellStyle name="RAG Status 2 5 2 2 4 2 2" xfId="54471" xr:uid="{00000000-0005-0000-0000-00000FD40000}"/>
    <cellStyle name="RAG Status 2 5 2 2 4 3" xfId="54472" xr:uid="{00000000-0005-0000-0000-000010D40000}"/>
    <cellStyle name="RAG Status 2 5 2 2 4 4" xfId="54473" xr:uid="{00000000-0005-0000-0000-000011D40000}"/>
    <cellStyle name="RAG Status 2 5 2 2 4 5" xfId="54474" xr:uid="{00000000-0005-0000-0000-000012D40000}"/>
    <cellStyle name="RAG Status 2 5 2 2 4 6" xfId="54475" xr:uid="{00000000-0005-0000-0000-000013D40000}"/>
    <cellStyle name="RAG Status 2 5 2 2 5" xfId="54476" xr:uid="{00000000-0005-0000-0000-000014D40000}"/>
    <cellStyle name="RAG Status 2 5 2 2 6" xfId="54477" xr:uid="{00000000-0005-0000-0000-000015D40000}"/>
    <cellStyle name="RAG Status 2 5 2 3" xfId="54478" xr:uid="{00000000-0005-0000-0000-000016D40000}"/>
    <cellStyle name="RAG Status 2 5 2 3 2" xfId="54479" xr:uid="{00000000-0005-0000-0000-000017D40000}"/>
    <cellStyle name="RAG Status 2 5 2 3 2 2" xfId="54480" xr:uid="{00000000-0005-0000-0000-000018D40000}"/>
    <cellStyle name="RAG Status 2 5 2 3 2 2 2" xfId="54481" xr:uid="{00000000-0005-0000-0000-000019D40000}"/>
    <cellStyle name="RAG Status 2 5 2 3 2 2 2 2" xfId="54482" xr:uid="{00000000-0005-0000-0000-00001AD40000}"/>
    <cellStyle name="RAG Status 2 5 2 3 2 2 3" xfId="54483" xr:uid="{00000000-0005-0000-0000-00001BD40000}"/>
    <cellStyle name="RAG Status 2 5 2 3 2 2 4" xfId="54484" xr:uid="{00000000-0005-0000-0000-00001CD40000}"/>
    <cellStyle name="RAG Status 2 5 2 3 2 2 5" xfId="54485" xr:uid="{00000000-0005-0000-0000-00001DD40000}"/>
    <cellStyle name="RAG Status 2 5 2 3 2 2 6" xfId="54486" xr:uid="{00000000-0005-0000-0000-00001ED40000}"/>
    <cellStyle name="RAG Status 2 5 2 3 2 3" xfId="54487" xr:uid="{00000000-0005-0000-0000-00001FD40000}"/>
    <cellStyle name="RAG Status 2 5 2 3 2 4" xfId="54488" xr:uid="{00000000-0005-0000-0000-000020D40000}"/>
    <cellStyle name="RAG Status 2 5 2 3 3" xfId="54489" xr:uid="{00000000-0005-0000-0000-000021D40000}"/>
    <cellStyle name="RAG Status 2 5 2 3 3 2" xfId="54490" xr:uid="{00000000-0005-0000-0000-000022D40000}"/>
    <cellStyle name="RAG Status 2 5 2 3 3 2 2" xfId="54491" xr:uid="{00000000-0005-0000-0000-000023D40000}"/>
    <cellStyle name="RAG Status 2 5 2 3 3 3" xfId="54492" xr:uid="{00000000-0005-0000-0000-000024D40000}"/>
    <cellStyle name="RAG Status 2 5 2 3 3 4" xfId="54493" xr:uid="{00000000-0005-0000-0000-000025D40000}"/>
    <cellStyle name="RAG Status 2 5 2 3 3 5" xfId="54494" xr:uid="{00000000-0005-0000-0000-000026D40000}"/>
    <cellStyle name="RAG Status 2 5 2 3 3 6" xfId="54495" xr:uid="{00000000-0005-0000-0000-000027D40000}"/>
    <cellStyle name="RAG Status 2 5 2 3 4" xfId="54496" xr:uid="{00000000-0005-0000-0000-000028D40000}"/>
    <cellStyle name="RAG Status 2 5 2 3 5" xfId="54497" xr:uid="{00000000-0005-0000-0000-000029D40000}"/>
    <cellStyle name="RAG Status 2 5 2 4" xfId="54498" xr:uid="{00000000-0005-0000-0000-00002AD40000}"/>
    <cellStyle name="RAG Status 2 5 2 4 2" xfId="54499" xr:uid="{00000000-0005-0000-0000-00002BD40000}"/>
    <cellStyle name="RAG Status 2 5 2 4 2 2" xfId="54500" xr:uid="{00000000-0005-0000-0000-00002CD40000}"/>
    <cellStyle name="RAG Status 2 5 2 4 2 2 2" xfId="54501" xr:uid="{00000000-0005-0000-0000-00002DD40000}"/>
    <cellStyle name="RAG Status 2 5 2 4 2 3" xfId="54502" xr:uid="{00000000-0005-0000-0000-00002ED40000}"/>
    <cellStyle name="RAG Status 2 5 2 4 2 4" xfId="54503" xr:uid="{00000000-0005-0000-0000-00002FD40000}"/>
    <cellStyle name="RAG Status 2 5 2 4 2 5" xfId="54504" xr:uid="{00000000-0005-0000-0000-000030D40000}"/>
    <cellStyle name="RAG Status 2 5 2 4 2 6" xfId="54505" xr:uid="{00000000-0005-0000-0000-000031D40000}"/>
    <cellStyle name="RAG Status 2 5 2 4 3" xfId="54506" xr:uid="{00000000-0005-0000-0000-000032D40000}"/>
    <cellStyle name="RAG Status 2 5 2 4 4" xfId="54507" xr:uid="{00000000-0005-0000-0000-000033D40000}"/>
    <cellStyle name="RAG Status 2 5 2 5" xfId="54508" xr:uid="{00000000-0005-0000-0000-000034D40000}"/>
    <cellStyle name="RAG Status 2 5 2 5 2" xfId="54509" xr:uid="{00000000-0005-0000-0000-000035D40000}"/>
    <cellStyle name="RAG Status 2 5 2 5 2 2" xfId="54510" xr:uid="{00000000-0005-0000-0000-000036D40000}"/>
    <cellStyle name="RAG Status 2 5 2 5 3" xfId="54511" xr:uid="{00000000-0005-0000-0000-000037D40000}"/>
    <cellStyle name="RAG Status 2 5 2 5 4" xfId="54512" xr:uid="{00000000-0005-0000-0000-000038D40000}"/>
    <cellStyle name="RAG Status 2 5 2 5 5" xfId="54513" xr:uid="{00000000-0005-0000-0000-000039D40000}"/>
    <cellStyle name="RAG Status 2 5 2 5 6" xfId="54514" xr:uid="{00000000-0005-0000-0000-00003AD40000}"/>
    <cellStyle name="RAG Status 2 5 2 6" xfId="54515" xr:uid="{00000000-0005-0000-0000-00003BD40000}"/>
    <cellStyle name="RAG Status 2 5 2 7" xfId="54516" xr:uid="{00000000-0005-0000-0000-00003CD40000}"/>
    <cellStyle name="RAG Status 2 5 3" xfId="54517" xr:uid="{00000000-0005-0000-0000-00003DD40000}"/>
    <cellStyle name="RAG Status 2 5 3 2" xfId="54518" xr:uid="{00000000-0005-0000-0000-00003ED40000}"/>
    <cellStyle name="RAG Status 2 5 3 2 2" xfId="54519" xr:uid="{00000000-0005-0000-0000-00003FD40000}"/>
    <cellStyle name="RAG Status 2 5 3 2 2 2" xfId="54520" xr:uid="{00000000-0005-0000-0000-000040D40000}"/>
    <cellStyle name="RAG Status 2 5 3 2 2 2 2" xfId="54521" xr:uid="{00000000-0005-0000-0000-000041D40000}"/>
    <cellStyle name="RAG Status 2 5 3 2 2 2 2 2" xfId="54522" xr:uid="{00000000-0005-0000-0000-000042D40000}"/>
    <cellStyle name="RAG Status 2 5 3 2 2 2 3" xfId="54523" xr:uid="{00000000-0005-0000-0000-000043D40000}"/>
    <cellStyle name="RAG Status 2 5 3 2 2 2 4" xfId="54524" xr:uid="{00000000-0005-0000-0000-000044D40000}"/>
    <cellStyle name="RAG Status 2 5 3 2 2 2 5" xfId="54525" xr:uid="{00000000-0005-0000-0000-000045D40000}"/>
    <cellStyle name="RAG Status 2 5 3 2 2 2 6" xfId="54526" xr:uid="{00000000-0005-0000-0000-000046D40000}"/>
    <cellStyle name="RAG Status 2 5 3 2 2 3" xfId="54527" xr:uid="{00000000-0005-0000-0000-000047D40000}"/>
    <cellStyle name="RAG Status 2 5 3 2 2 4" xfId="54528" xr:uid="{00000000-0005-0000-0000-000048D40000}"/>
    <cellStyle name="RAG Status 2 5 3 2 3" xfId="54529" xr:uid="{00000000-0005-0000-0000-000049D40000}"/>
    <cellStyle name="RAG Status 2 5 3 2 3 2" xfId="54530" xr:uid="{00000000-0005-0000-0000-00004AD40000}"/>
    <cellStyle name="RAG Status 2 5 3 2 3 2 2" xfId="54531" xr:uid="{00000000-0005-0000-0000-00004BD40000}"/>
    <cellStyle name="RAG Status 2 5 3 2 3 3" xfId="54532" xr:uid="{00000000-0005-0000-0000-00004CD40000}"/>
    <cellStyle name="RAG Status 2 5 3 2 3 4" xfId="54533" xr:uid="{00000000-0005-0000-0000-00004DD40000}"/>
    <cellStyle name="RAG Status 2 5 3 2 3 5" xfId="54534" xr:uid="{00000000-0005-0000-0000-00004ED40000}"/>
    <cellStyle name="RAG Status 2 5 3 2 3 6" xfId="54535" xr:uid="{00000000-0005-0000-0000-00004FD40000}"/>
    <cellStyle name="RAG Status 2 5 3 2 4" xfId="54536" xr:uid="{00000000-0005-0000-0000-000050D40000}"/>
    <cellStyle name="RAG Status 2 5 3 2 5" xfId="54537" xr:uid="{00000000-0005-0000-0000-000051D40000}"/>
    <cellStyle name="RAG Status 2 5 3 3" xfId="54538" xr:uid="{00000000-0005-0000-0000-000052D40000}"/>
    <cellStyle name="RAG Status 2 5 3 3 2" xfId="54539" xr:uid="{00000000-0005-0000-0000-000053D40000}"/>
    <cellStyle name="RAG Status 2 5 3 3 2 2" xfId="54540" xr:uid="{00000000-0005-0000-0000-000054D40000}"/>
    <cellStyle name="RAG Status 2 5 3 3 2 2 2" xfId="54541" xr:uid="{00000000-0005-0000-0000-000055D40000}"/>
    <cellStyle name="RAG Status 2 5 3 3 2 3" xfId="54542" xr:uid="{00000000-0005-0000-0000-000056D40000}"/>
    <cellStyle name="RAG Status 2 5 3 3 2 4" xfId="54543" xr:uid="{00000000-0005-0000-0000-000057D40000}"/>
    <cellStyle name="RAG Status 2 5 3 3 2 5" xfId="54544" xr:uid="{00000000-0005-0000-0000-000058D40000}"/>
    <cellStyle name="RAG Status 2 5 3 3 2 6" xfId="54545" xr:uid="{00000000-0005-0000-0000-000059D40000}"/>
    <cellStyle name="RAG Status 2 5 3 3 3" xfId="54546" xr:uid="{00000000-0005-0000-0000-00005AD40000}"/>
    <cellStyle name="RAG Status 2 5 3 3 4" xfId="54547" xr:uid="{00000000-0005-0000-0000-00005BD40000}"/>
    <cellStyle name="RAG Status 2 5 3 4" xfId="54548" xr:uid="{00000000-0005-0000-0000-00005CD40000}"/>
    <cellStyle name="RAG Status 2 5 3 4 2" xfId="54549" xr:uid="{00000000-0005-0000-0000-00005DD40000}"/>
    <cellStyle name="RAG Status 2 5 3 4 2 2" xfId="54550" xr:uid="{00000000-0005-0000-0000-00005ED40000}"/>
    <cellStyle name="RAG Status 2 5 3 4 3" xfId="54551" xr:uid="{00000000-0005-0000-0000-00005FD40000}"/>
    <cellStyle name="RAG Status 2 5 3 4 4" xfId="54552" xr:uid="{00000000-0005-0000-0000-000060D40000}"/>
    <cellStyle name="RAG Status 2 5 3 4 5" xfId="54553" xr:uid="{00000000-0005-0000-0000-000061D40000}"/>
    <cellStyle name="RAG Status 2 5 3 4 6" xfId="54554" xr:uid="{00000000-0005-0000-0000-000062D40000}"/>
    <cellStyle name="RAG Status 2 5 3 5" xfId="54555" xr:uid="{00000000-0005-0000-0000-000063D40000}"/>
    <cellStyle name="RAG Status 2 5 3 6" xfId="54556" xr:uid="{00000000-0005-0000-0000-000064D40000}"/>
    <cellStyle name="RAG Status 2 5 4" xfId="54557" xr:uid="{00000000-0005-0000-0000-000065D40000}"/>
    <cellStyle name="RAG Status 2 5 4 2" xfId="54558" xr:uid="{00000000-0005-0000-0000-000066D40000}"/>
    <cellStyle name="RAG Status 2 5 4 2 2" xfId="54559" xr:uid="{00000000-0005-0000-0000-000067D40000}"/>
    <cellStyle name="RAG Status 2 5 4 2 2 2" xfId="54560" xr:uid="{00000000-0005-0000-0000-000068D40000}"/>
    <cellStyle name="RAG Status 2 5 4 2 2 2 2" xfId="54561" xr:uid="{00000000-0005-0000-0000-000069D40000}"/>
    <cellStyle name="RAG Status 2 5 4 2 2 3" xfId="54562" xr:uid="{00000000-0005-0000-0000-00006AD40000}"/>
    <cellStyle name="RAG Status 2 5 4 2 2 4" xfId="54563" xr:uid="{00000000-0005-0000-0000-00006BD40000}"/>
    <cellStyle name="RAG Status 2 5 4 2 2 5" xfId="54564" xr:uid="{00000000-0005-0000-0000-00006CD40000}"/>
    <cellStyle name="RAG Status 2 5 4 2 2 6" xfId="54565" xr:uid="{00000000-0005-0000-0000-00006DD40000}"/>
    <cellStyle name="RAG Status 2 5 4 2 3" xfId="54566" xr:uid="{00000000-0005-0000-0000-00006ED40000}"/>
    <cellStyle name="RAG Status 2 5 4 2 4" xfId="54567" xr:uid="{00000000-0005-0000-0000-00006FD40000}"/>
    <cellStyle name="RAG Status 2 5 4 3" xfId="54568" xr:uid="{00000000-0005-0000-0000-000070D40000}"/>
    <cellStyle name="RAG Status 2 5 4 3 2" xfId="54569" xr:uid="{00000000-0005-0000-0000-000071D40000}"/>
    <cellStyle name="RAG Status 2 5 4 3 2 2" xfId="54570" xr:uid="{00000000-0005-0000-0000-000072D40000}"/>
    <cellStyle name="RAG Status 2 5 4 3 3" xfId="54571" xr:uid="{00000000-0005-0000-0000-000073D40000}"/>
    <cellStyle name="RAG Status 2 5 4 3 4" xfId="54572" xr:uid="{00000000-0005-0000-0000-000074D40000}"/>
    <cellStyle name="RAG Status 2 5 4 3 5" xfId="54573" xr:uid="{00000000-0005-0000-0000-000075D40000}"/>
    <cellStyle name="RAG Status 2 5 4 3 6" xfId="54574" xr:uid="{00000000-0005-0000-0000-000076D40000}"/>
    <cellStyle name="RAG Status 2 5 4 4" xfId="54575" xr:uid="{00000000-0005-0000-0000-000077D40000}"/>
    <cellStyle name="RAG Status 2 5 4 5" xfId="54576" xr:uid="{00000000-0005-0000-0000-000078D40000}"/>
    <cellStyle name="RAG Status 2 5 5" xfId="54577" xr:uid="{00000000-0005-0000-0000-000079D40000}"/>
    <cellStyle name="RAG Status 2 5 5 2" xfId="54578" xr:uid="{00000000-0005-0000-0000-00007AD40000}"/>
    <cellStyle name="RAG Status 2 5 5 2 2" xfId="54579" xr:uid="{00000000-0005-0000-0000-00007BD40000}"/>
    <cellStyle name="RAG Status 2 5 5 2 2 2" xfId="54580" xr:uid="{00000000-0005-0000-0000-00007CD40000}"/>
    <cellStyle name="RAG Status 2 5 5 2 3" xfId="54581" xr:uid="{00000000-0005-0000-0000-00007DD40000}"/>
    <cellStyle name="RAG Status 2 5 5 2 4" xfId="54582" xr:uid="{00000000-0005-0000-0000-00007ED40000}"/>
    <cellStyle name="RAG Status 2 5 5 2 5" xfId="54583" xr:uid="{00000000-0005-0000-0000-00007FD40000}"/>
    <cellStyle name="RAG Status 2 5 5 2 6" xfId="54584" xr:uid="{00000000-0005-0000-0000-000080D40000}"/>
    <cellStyle name="RAG Status 2 5 5 3" xfId="54585" xr:uid="{00000000-0005-0000-0000-000081D40000}"/>
    <cellStyle name="RAG Status 2 5 5 4" xfId="54586" xr:uid="{00000000-0005-0000-0000-000082D40000}"/>
    <cellStyle name="RAG Status 2 5 6" xfId="54587" xr:uid="{00000000-0005-0000-0000-000083D40000}"/>
    <cellStyle name="RAG Status 2 5 6 2" xfId="54588" xr:uid="{00000000-0005-0000-0000-000084D40000}"/>
    <cellStyle name="RAG Status 2 5 6 2 2" xfId="54589" xr:uid="{00000000-0005-0000-0000-000085D40000}"/>
    <cellStyle name="RAG Status 2 5 6 3" xfId="54590" xr:uid="{00000000-0005-0000-0000-000086D40000}"/>
    <cellStyle name="RAG Status 2 5 6 4" xfId="54591" xr:uid="{00000000-0005-0000-0000-000087D40000}"/>
    <cellStyle name="RAG Status 2 5 6 5" xfId="54592" xr:uid="{00000000-0005-0000-0000-000088D40000}"/>
    <cellStyle name="RAG Status 2 5 6 6" xfId="54593" xr:uid="{00000000-0005-0000-0000-000089D40000}"/>
    <cellStyle name="RAG Status 2 5 7" xfId="54594" xr:uid="{00000000-0005-0000-0000-00008AD40000}"/>
    <cellStyle name="RAG Status 2 5 8" xfId="54595" xr:uid="{00000000-0005-0000-0000-00008BD40000}"/>
    <cellStyle name="RAG Status 2 6" xfId="422" xr:uid="{00000000-0005-0000-0000-00008CD40000}"/>
    <cellStyle name="RAG Status 2 6 2" xfId="54596" xr:uid="{00000000-0005-0000-0000-00008DD40000}"/>
    <cellStyle name="RAG Status 2 6 2 2" xfId="54597" xr:uid="{00000000-0005-0000-0000-00008ED40000}"/>
    <cellStyle name="RAG Status 2 6 2 2 2" xfId="54598" xr:uid="{00000000-0005-0000-0000-00008FD40000}"/>
    <cellStyle name="RAG Status 2 6 2 2 2 2" xfId="54599" xr:uid="{00000000-0005-0000-0000-000090D40000}"/>
    <cellStyle name="RAG Status 2 6 2 2 2 2 2" xfId="54600" xr:uid="{00000000-0005-0000-0000-000091D40000}"/>
    <cellStyle name="RAG Status 2 6 2 2 2 2 2 2" xfId="54601" xr:uid="{00000000-0005-0000-0000-000092D40000}"/>
    <cellStyle name="RAG Status 2 6 2 2 2 2 3" xfId="54602" xr:uid="{00000000-0005-0000-0000-000093D40000}"/>
    <cellStyle name="RAG Status 2 6 2 2 2 2 4" xfId="54603" xr:uid="{00000000-0005-0000-0000-000094D40000}"/>
    <cellStyle name="RAG Status 2 6 2 2 2 2 5" xfId="54604" xr:uid="{00000000-0005-0000-0000-000095D40000}"/>
    <cellStyle name="RAG Status 2 6 2 2 2 2 6" xfId="54605" xr:uid="{00000000-0005-0000-0000-000096D40000}"/>
    <cellStyle name="RAG Status 2 6 2 2 2 3" xfId="54606" xr:uid="{00000000-0005-0000-0000-000097D40000}"/>
    <cellStyle name="RAG Status 2 6 2 2 2 4" xfId="54607" xr:uid="{00000000-0005-0000-0000-000098D40000}"/>
    <cellStyle name="RAG Status 2 6 2 2 3" xfId="54608" xr:uid="{00000000-0005-0000-0000-000099D40000}"/>
    <cellStyle name="RAG Status 2 6 2 2 3 2" xfId="54609" xr:uid="{00000000-0005-0000-0000-00009AD40000}"/>
    <cellStyle name="RAG Status 2 6 2 2 3 2 2" xfId="54610" xr:uid="{00000000-0005-0000-0000-00009BD40000}"/>
    <cellStyle name="RAG Status 2 6 2 2 3 3" xfId="54611" xr:uid="{00000000-0005-0000-0000-00009CD40000}"/>
    <cellStyle name="RAG Status 2 6 2 2 3 4" xfId="54612" xr:uid="{00000000-0005-0000-0000-00009DD40000}"/>
    <cellStyle name="RAG Status 2 6 2 2 3 5" xfId="54613" xr:uid="{00000000-0005-0000-0000-00009ED40000}"/>
    <cellStyle name="RAG Status 2 6 2 2 3 6" xfId="54614" xr:uid="{00000000-0005-0000-0000-00009FD40000}"/>
    <cellStyle name="RAG Status 2 6 2 2 4" xfId="54615" xr:uid="{00000000-0005-0000-0000-0000A0D40000}"/>
    <cellStyle name="RAG Status 2 6 2 2 5" xfId="54616" xr:uid="{00000000-0005-0000-0000-0000A1D40000}"/>
    <cellStyle name="RAG Status 2 6 2 3" xfId="54617" xr:uid="{00000000-0005-0000-0000-0000A2D40000}"/>
    <cellStyle name="RAG Status 2 6 2 3 2" xfId="54618" xr:uid="{00000000-0005-0000-0000-0000A3D40000}"/>
    <cellStyle name="RAG Status 2 6 2 3 2 2" xfId="54619" xr:uid="{00000000-0005-0000-0000-0000A4D40000}"/>
    <cellStyle name="RAG Status 2 6 2 3 2 2 2" xfId="54620" xr:uid="{00000000-0005-0000-0000-0000A5D40000}"/>
    <cellStyle name="RAG Status 2 6 2 3 2 3" xfId="54621" xr:uid="{00000000-0005-0000-0000-0000A6D40000}"/>
    <cellStyle name="RAG Status 2 6 2 3 2 4" xfId="54622" xr:uid="{00000000-0005-0000-0000-0000A7D40000}"/>
    <cellStyle name="RAG Status 2 6 2 3 2 5" xfId="54623" xr:uid="{00000000-0005-0000-0000-0000A8D40000}"/>
    <cellStyle name="RAG Status 2 6 2 3 2 6" xfId="54624" xr:uid="{00000000-0005-0000-0000-0000A9D40000}"/>
    <cellStyle name="RAG Status 2 6 2 3 3" xfId="54625" xr:uid="{00000000-0005-0000-0000-0000AAD40000}"/>
    <cellStyle name="RAG Status 2 6 2 3 4" xfId="54626" xr:uid="{00000000-0005-0000-0000-0000ABD40000}"/>
    <cellStyle name="RAG Status 2 6 2 4" xfId="54627" xr:uid="{00000000-0005-0000-0000-0000ACD40000}"/>
    <cellStyle name="RAG Status 2 6 2 4 2" xfId="54628" xr:uid="{00000000-0005-0000-0000-0000ADD40000}"/>
    <cellStyle name="RAG Status 2 6 2 4 2 2" xfId="54629" xr:uid="{00000000-0005-0000-0000-0000AED40000}"/>
    <cellStyle name="RAG Status 2 6 2 4 3" xfId="54630" xr:uid="{00000000-0005-0000-0000-0000AFD40000}"/>
    <cellStyle name="RAG Status 2 6 2 4 4" xfId="54631" xr:uid="{00000000-0005-0000-0000-0000B0D40000}"/>
    <cellStyle name="RAG Status 2 6 2 4 5" xfId="54632" xr:uid="{00000000-0005-0000-0000-0000B1D40000}"/>
    <cellStyle name="RAG Status 2 6 2 4 6" xfId="54633" xr:uid="{00000000-0005-0000-0000-0000B2D40000}"/>
    <cellStyle name="RAG Status 2 6 2 5" xfId="54634" xr:uid="{00000000-0005-0000-0000-0000B3D40000}"/>
    <cellStyle name="RAG Status 2 6 2 6" xfId="54635" xr:uid="{00000000-0005-0000-0000-0000B4D40000}"/>
    <cellStyle name="RAG Status 2 6 3" xfId="54636" xr:uid="{00000000-0005-0000-0000-0000B5D40000}"/>
    <cellStyle name="RAG Status 2 6 3 2" xfId="54637" xr:uid="{00000000-0005-0000-0000-0000B6D40000}"/>
    <cellStyle name="RAG Status 2 6 3 2 2" xfId="54638" xr:uid="{00000000-0005-0000-0000-0000B7D40000}"/>
    <cellStyle name="RAG Status 2 6 3 2 2 2" xfId="54639" xr:uid="{00000000-0005-0000-0000-0000B8D40000}"/>
    <cellStyle name="RAG Status 2 6 3 2 2 2 2" xfId="54640" xr:uid="{00000000-0005-0000-0000-0000B9D40000}"/>
    <cellStyle name="RAG Status 2 6 3 2 2 3" xfId="54641" xr:uid="{00000000-0005-0000-0000-0000BAD40000}"/>
    <cellStyle name="RAG Status 2 6 3 2 2 4" xfId="54642" xr:uid="{00000000-0005-0000-0000-0000BBD40000}"/>
    <cellStyle name="RAG Status 2 6 3 2 2 5" xfId="54643" xr:uid="{00000000-0005-0000-0000-0000BCD40000}"/>
    <cellStyle name="RAG Status 2 6 3 2 2 6" xfId="54644" xr:uid="{00000000-0005-0000-0000-0000BDD40000}"/>
    <cellStyle name="RAG Status 2 6 3 2 3" xfId="54645" xr:uid="{00000000-0005-0000-0000-0000BED40000}"/>
    <cellStyle name="RAG Status 2 6 3 2 4" xfId="54646" xr:uid="{00000000-0005-0000-0000-0000BFD40000}"/>
    <cellStyle name="RAG Status 2 6 3 3" xfId="54647" xr:uid="{00000000-0005-0000-0000-0000C0D40000}"/>
    <cellStyle name="RAG Status 2 6 3 3 2" xfId="54648" xr:uid="{00000000-0005-0000-0000-0000C1D40000}"/>
    <cellStyle name="RAG Status 2 6 3 3 2 2" xfId="54649" xr:uid="{00000000-0005-0000-0000-0000C2D40000}"/>
    <cellStyle name="RAG Status 2 6 3 3 3" xfId="54650" xr:uid="{00000000-0005-0000-0000-0000C3D40000}"/>
    <cellStyle name="RAG Status 2 6 3 3 4" xfId="54651" xr:uid="{00000000-0005-0000-0000-0000C4D40000}"/>
    <cellStyle name="RAG Status 2 6 3 3 5" xfId="54652" xr:uid="{00000000-0005-0000-0000-0000C5D40000}"/>
    <cellStyle name="RAG Status 2 6 3 3 6" xfId="54653" xr:uid="{00000000-0005-0000-0000-0000C6D40000}"/>
    <cellStyle name="RAG Status 2 6 3 4" xfId="54654" xr:uid="{00000000-0005-0000-0000-0000C7D40000}"/>
    <cellStyle name="RAG Status 2 6 3 5" xfId="54655" xr:uid="{00000000-0005-0000-0000-0000C8D40000}"/>
    <cellStyle name="RAG Status 2 6 4" xfId="54656" xr:uid="{00000000-0005-0000-0000-0000C9D40000}"/>
    <cellStyle name="RAG Status 2 6 4 2" xfId="54657" xr:uid="{00000000-0005-0000-0000-0000CAD40000}"/>
    <cellStyle name="RAG Status 2 6 4 2 2" xfId="54658" xr:uid="{00000000-0005-0000-0000-0000CBD40000}"/>
    <cellStyle name="RAG Status 2 6 4 2 2 2" xfId="54659" xr:uid="{00000000-0005-0000-0000-0000CCD40000}"/>
    <cellStyle name="RAG Status 2 6 4 2 3" xfId="54660" xr:uid="{00000000-0005-0000-0000-0000CDD40000}"/>
    <cellStyle name="RAG Status 2 6 4 2 4" xfId="54661" xr:uid="{00000000-0005-0000-0000-0000CED40000}"/>
    <cellStyle name="RAG Status 2 6 4 2 5" xfId="54662" xr:uid="{00000000-0005-0000-0000-0000CFD40000}"/>
    <cellStyle name="RAG Status 2 6 4 2 6" xfId="54663" xr:uid="{00000000-0005-0000-0000-0000D0D40000}"/>
    <cellStyle name="RAG Status 2 6 4 3" xfId="54664" xr:uid="{00000000-0005-0000-0000-0000D1D40000}"/>
    <cellStyle name="RAG Status 2 6 4 4" xfId="54665" xr:uid="{00000000-0005-0000-0000-0000D2D40000}"/>
    <cellStyle name="RAG Status 2 6 5" xfId="54666" xr:uid="{00000000-0005-0000-0000-0000D3D40000}"/>
    <cellStyle name="RAG Status 2 6 5 2" xfId="54667" xr:uid="{00000000-0005-0000-0000-0000D4D40000}"/>
    <cellStyle name="RAG Status 2 6 5 2 2" xfId="54668" xr:uid="{00000000-0005-0000-0000-0000D5D40000}"/>
    <cellStyle name="RAG Status 2 6 5 3" xfId="54669" xr:uid="{00000000-0005-0000-0000-0000D6D40000}"/>
    <cellStyle name="RAG Status 2 6 5 4" xfId="54670" xr:uid="{00000000-0005-0000-0000-0000D7D40000}"/>
    <cellStyle name="RAG Status 2 6 5 5" xfId="54671" xr:uid="{00000000-0005-0000-0000-0000D8D40000}"/>
    <cellStyle name="RAG Status 2 6 5 6" xfId="54672" xr:uid="{00000000-0005-0000-0000-0000D9D40000}"/>
    <cellStyle name="RAG Status 2 6 6" xfId="54673" xr:uid="{00000000-0005-0000-0000-0000DAD40000}"/>
    <cellStyle name="RAG Status 2 6 7" xfId="54674" xr:uid="{00000000-0005-0000-0000-0000DBD40000}"/>
    <cellStyle name="RAG Status 2 7" xfId="423" xr:uid="{00000000-0005-0000-0000-0000DCD40000}"/>
    <cellStyle name="RAG Status 2 7 2" xfId="54675" xr:uid="{00000000-0005-0000-0000-0000DDD40000}"/>
    <cellStyle name="RAG Status 2 7 2 2" xfId="54676" xr:uid="{00000000-0005-0000-0000-0000DED40000}"/>
    <cellStyle name="RAG Status 2 7 2 2 2" xfId="54677" xr:uid="{00000000-0005-0000-0000-0000DFD40000}"/>
    <cellStyle name="RAG Status 2 7 2 2 2 2" xfId="54678" xr:uid="{00000000-0005-0000-0000-0000E0D40000}"/>
    <cellStyle name="RAG Status 2 7 2 2 2 2 2" xfId="54679" xr:uid="{00000000-0005-0000-0000-0000E1D40000}"/>
    <cellStyle name="RAG Status 2 7 2 2 2 3" xfId="54680" xr:uid="{00000000-0005-0000-0000-0000E2D40000}"/>
    <cellStyle name="RAG Status 2 7 2 2 2 4" xfId="54681" xr:uid="{00000000-0005-0000-0000-0000E3D40000}"/>
    <cellStyle name="RAG Status 2 7 2 2 2 5" xfId="54682" xr:uid="{00000000-0005-0000-0000-0000E4D40000}"/>
    <cellStyle name="RAG Status 2 7 2 2 2 6" xfId="54683" xr:uid="{00000000-0005-0000-0000-0000E5D40000}"/>
    <cellStyle name="RAG Status 2 7 2 2 3" xfId="54684" xr:uid="{00000000-0005-0000-0000-0000E6D40000}"/>
    <cellStyle name="RAG Status 2 7 2 2 4" xfId="54685" xr:uid="{00000000-0005-0000-0000-0000E7D40000}"/>
    <cellStyle name="RAG Status 2 7 2 3" xfId="54686" xr:uid="{00000000-0005-0000-0000-0000E8D40000}"/>
    <cellStyle name="RAG Status 2 7 2 3 2" xfId="54687" xr:uid="{00000000-0005-0000-0000-0000E9D40000}"/>
    <cellStyle name="RAG Status 2 7 2 3 2 2" xfId="54688" xr:uid="{00000000-0005-0000-0000-0000EAD40000}"/>
    <cellStyle name="RAG Status 2 7 2 3 3" xfId="54689" xr:uid="{00000000-0005-0000-0000-0000EBD40000}"/>
    <cellStyle name="RAG Status 2 7 2 3 4" xfId="54690" xr:uid="{00000000-0005-0000-0000-0000ECD40000}"/>
    <cellStyle name="RAG Status 2 7 2 3 5" xfId="54691" xr:uid="{00000000-0005-0000-0000-0000EDD40000}"/>
    <cellStyle name="RAG Status 2 7 2 3 6" xfId="54692" xr:uid="{00000000-0005-0000-0000-0000EED40000}"/>
    <cellStyle name="RAG Status 2 7 2 4" xfId="54693" xr:uid="{00000000-0005-0000-0000-0000EFD40000}"/>
    <cellStyle name="RAG Status 2 7 2 5" xfId="54694" xr:uid="{00000000-0005-0000-0000-0000F0D40000}"/>
    <cellStyle name="RAG Status 2 7 3" xfId="54695" xr:uid="{00000000-0005-0000-0000-0000F1D40000}"/>
    <cellStyle name="RAG Status 2 7 3 2" xfId="54696" xr:uid="{00000000-0005-0000-0000-0000F2D40000}"/>
    <cellStyle name="RAG Status 2 7 3 2 2" xfId="54697" xr:uid="{00000000-0005-0000-0000-0000F3D40000}"/>
    <cellStyle name="RAG Status 2 7 3 2 2 2" xfId="54698" xr:uid="{00000000-0005-0000-0000-0000F4D40000}"/>
    <cellStyle name="RAG Status 2 7 3 2 3" xfId="54699" xr:uid="{00000000-0005-0000-0000-0000F5D40000}"/>
    <cellStyle name="RAG Status 2 7 3 2 4" xfId="54700" xr:uid="{00000000-0005-0000-0000-0000F6D40000}"/>
    <cellStyle name="RAG Status 2 7 3 2 5" xfId="54701" xr:uid="{00000000-0005-0000-0000-0000F7D40000}"/>
    <cellStyle name="RAG Status 2 7 3 2 6" xfId="54702" xr:uid="{00000000-0005-0000-0000-0000F8D40000}"/>
    <cellStyle name="RAG Status 2 7 3 3" xfId="54703" xr:uid="{00000000-0005-0000-0000-0000F9D40000}"/>
    <cellStyle name="RAG Status 2 7 3 4" xfId="54704" xr:uid="{00000000-0005-0000-0000-0000FAD40000}"/>
    <cellStyle name="RAG Status 2 7 4" xfId="54705" xr:uid="{00000000-0005-0000-0000-0000FBD40000}"/>
    <cellStyle name="RAG Status 2 7 4 2" xfId="54706" xr:uid="{00000000-0005-0000-0000-0000FCD40000}"/>
    <cellStyle name="RAG Status 2 7 4 2 2" xfId="54707" xr:uid="{00000000-0005-0000-0000-0000FDD40000}"/>
    <cellStyle name="RAG Status 2 7 4 3" xfId="54708" xr:uid="{00000000-0005-0000-0000-0000FED40000}"/>
    <cellStyle name="RAG Status 2 7 4 4" xfId="54709" xr:uid="{00000000-0005-0000-0000-0000FFD40000}"/>
    <cellStyle name="RAG Status 2 7 4 5" xfId="54710" xr:uid="{00000000-0005-0000-0000-000000D50000}"/>
    <cellStyle name="RAG Status 2 7 4 6" xfId="54711" xr:uid="{00000000-0005-0000-0000-000001D50000}"/>
    <cellStyle name="RAG Status 2 7 5" xfId="54712" xr:uid="{00000000-0005-0000-0000-000002D50000}"/>
    <cellStyle name="RAG Status 2 7 6" xfId="54713" xr:uid="{00000000-0005-0000-0000-000003D50000}"/>
    <cellStyle name="RAG Status 2 8" xfId="424" xr:uid="{00000000-0005-0000-0000-000004D50000}"/>
    <cellStyle name="RAG Status 2 8 2" xfId="54714" xr:uid="{00000000-0005-0000-0000-000005D50000}"/>
    <cellStyle name="RAG Status 2 8 2 2" xfId="54715" xr:uid="{00000000-0005-0000-0000-000006D50000}"/>
    <cellStyle name="RAG Status 2 8 2 2 2" xfId="54716" xr:uid="{00000000-0005-0000-0000-000007D50000}"/>
    <cellStyle name="RAG Status 2 8 2 2 2 2" xfId="54717" xr:uid="{00000000-0005-0000-0000-000008D50000}"/>
    <cellStyle name="RAG Status 2 8 2 2 3" xfId="54718" xr:uid="{00000000-0005-0000-0000-000009D50000}"/>
    <cellStyle name="RAG Status 2 8 2 2 4" xfId="54719" xr:uid="{00000000-0005-0000-0000-00000AD50000}"/>
    <cellStyle name="RAG Status 2 8 2 2 5" xfId="54720" xr:uid="{00000000-0005-0000-0000-00000BD50000}"/>
    <cellStyle name="RAG Status 2 8 2 2 6" xfId="54721" xr:uid="{00000000-0005-0000-0000-00000CD50000}"/>
    <cellStyle name="RAG Status 2 8 2 3" xfId="54722" xr:uid="{00000000-0005-0000-0000-00000DD50000}"/>
    <cellStyle name="RAG Status 2 8 2 4" xfId="54723" xr:uid="{00000000-0005-0000-0000-00000ED50000}"/>
    <cellStyle name="RAG Status 2 8 3" xfId="54724" xr:uid="{00000000-0005-0000-0000-00000FD50000}"/>
    <cellStyle name="RAG Status 2 8 3 2" xfId="54725" xr:uid="{00000000-0005-0000-0000-000010D50000}"/>
    <cellStyle name="RAG Status 2 8 3 2 2" xfId="54726" xr:uid="{00000000-0005-0000-0000-000011D50000}"/>
    <cellStyle name="RAG Status 2 8 3 3" xfId="54727" xr:uid="{00000000-0005-0000-0000-000012D50000}"/>
    <cellStyle name="RAG Status 2 8 3 4" xfId="54728" xr:uid="{00000000-0005-0000-0000-000013D50000}"/>
    <cellStyle name="RAG Status 2 8 3 5" xfId="54729" xr:uid="{00000000-0005-0000-0000-000014D50000}"/>
    <cellStyle name="RAG Status 2 8 3 6" xfId="54730" xr:uid="{00000000-0005-0000-0000-000015D50000}"/>
    <cellStyle name="RAG Status 2 8 4" xfId="54731" xr:uid="{00000000-0005-0000-0000-000016D50000}"/>
    <cellStyle name="RAG Status 2 8 5" xfId="54732" xr:uid="{00000000-0005-0000-0000-000017D50000}"/>
    <cellStyle name="RAG Status 2 9" xfId="54733" xr:uid="{00000000-0005-0000-0000-000018D50000}"/>
    <cellStyle name="RAG Status 2 9 2" xfId="54734" xr:uid="{00000000-0005-0000-0000-000019D50000}"/>
    <cellStyle name="RAG Status 2 9 2 2" xfId="54735" xr:uid="{00000000-0005-0000-0000-00001AD50000}"/>
    <cellStyle name="RAG Status 2 9 2 2 2" xfId="54736" xr:uid="{00000000-0005-0000-0000-00001BD50000}"/>
    <cellStyle name="RAG Status 2 9 2 3" xfId="54737" xr:uid="{00000000-0005-0000-0000-00001CD50000}"/>
    <cellStyle name="RAG Status 2 9 2 4" xfId="54738" xr:uid="{00000000-0005-0000-0000-00001DD50000}"/>
    <cellStyle name="RAG Status 2 9 2 5" xfId="54739" xr:uid="{00000000-0005-0000-0000-00001ED50000}"/>
    <cellStyle name="RAG Status 2 9 2 6" xfId="54740" xr:uid="{00000000-0005-0000-0000-00001FD50000}"/>
    <cellStyle name="RAG Status 2 9 3" xfId="54741" xr:uid="{00000000-0005-0000-0000-000020D50000}"/>
    <cellStyle name="RAG Status 2 9 4" xfId="54742" xr:uid="{00000000-0005-0000-0000-000021D50000}"/>
    <cellStyle name="RAG Status 3" xfId="425" xr:uid="{00000000-0005-0000-0000-000022D50000}"/>
    <cellStyle name="RAG Status 3 10" xfId="54743" xr:uid="{00000000-0005-0000-0000-000023D50000}"/>
    <cellStyle name="RAG Status 3 10 2" xfId="54744" xr:uid="{00000000-0005-0000-0000-000024D50000}"/>
    <cellStyle name="RAG Status 3 10 2 2" xfId="54745" xr:uid="{00000000-0005-0000-0000-000025D50000}"/>
    <cellStyle name="RAG Status 3 10 3" xfId="54746" xr:uid="{00000000-0005-0000-0000-000026D50000}"/>
    <cellStyle name="RAG Status 3 10 4" xfId="54747" xr:uid="{00000000-0005-0000-0000-000027D50000}"/>
    <cellStyle name="RAG Status 3 10 5" xfId="54748" xr:uid="{00000000-0005-0000-0000-000028D50000}"/>
    <cellStyle name="RAG Status 3 10 6" xfId="54749" xr:uid="{00000000-0005-0000-0000-000029D50000}"/>
    <cellStyle name="RAG Status 3 11" xfId="54750" xr:uid="{00000000-0005-0000-0000-00002AD50000}"/>
    <cellStyle name="RAG Status 3 12" xfId="54751" xr:uid="{00000000-0005-0000-0000-00002BD50000}"/>
    <cellStyle name="RAG Status 3 2" xfId="426" xr:uid="{00000000-0005-0000-0000-00002CD50000}"/>
    <cellStyle name="RAG Status 3 2 10" xfId="54752" xr:uid="{00000000-0005-0000-0000-00002DD50000}"/>
    <cellStyle name="RAG Status 3 2 2" xfId="427" xr:uid="{00000000-0005-0000-0000-00002ED50000}"/>
    <cellStyle name="RAG Status 3 2 2 2" xfId="54753" xr:uid="{00000000-0005-0000-0000-00002FD50000}"/>
    <cellStyle name="RAG Status 3 2 2 2 2" xfId="54754" xr:uid="{00000000-0005-0000-0000-000030D50000}"/>
    <cellStyle name="RAG Status 3 2 2 2 2 2" xfId="54755" xr:uid="{00000000-0005-0000-0000-000031D50000}"/>
    <cellStyle name="RAG Status 3 2 2 2 2 2 2" xfId="54756" xr:uid="{00000000-0005-0000-0000-000032D50000}"/>
    <cellStyle name="RAG Status 3 2 2 2 2 2 2 2" xfId="54757" xr:uid="{00000000-0005-0000-0000-000033D50000}"/>
    <cellStyle name="RAG Status 3 2 2 2 2 2 2 2 2" xfId="54758" xr:uid="{00000000-0005-0000-0000-000034D50000}"/>
    <cellStyle name="RAG Status 3 2 2 2 2 2 2 2 2 2" xfId="54759" xr:uid="{00000000-0005-0000-0000-000035D50000}"/>
    <cellStyle name="RAG Status 3 2 2 2 2 2 2 2 2 2 2" xfId="54760" xr:uid="{00000000-0005-0000-0000-000036D50000}"/>
    <cellStyle name="RAG Status 3 2 2 2 2 2 2 2 2 3" xfId="54761" xr:uid="{00000000-0005-0000-0000-000037D50000}"/>
    <cellStyle name="RAG Status 3 2 2 2 2 2 2 2 2 4" xfId="54762" xr:uid="{00000000-0005-0000-0000-000038D50000}"/>
    <cellStyle name="RAG Status 3 2 2 2 2 2 2 2 2 5" xfId="54763" xr:uid="{00000000-0005-0000-0000-000039D50000}"/>
    <cellStyle name="RAG Status 3 2 2 2 2 2 2 2 2 6" xfId="54764" xr:uid="{00000000-0005-0000-0000-00003AD50000}"/>
    <cellStyle name="RAG Status 3 2 2 2 2 2 2 2 3" xfId="54765" xr:uid="{00000000-0005-0000-0000-00003BD50000}"/>
    <cellStyle name="RAG Status 3 2 2 2 2 2 2 2 4" xfId="54766" xr:uid="{00000000-0005-0000-0000-00003CD50000}"/>
    <cellStyle name="RAG Status 3 2 2 2 2 2 2 3" xfId="54767" xr:uid="{00000000-0005-0000-0000-00003DD50000}"/>
    <cellStyle name="RAG Status 3 2 2 2 2 2 2 3 2" xfId="54768" xr:uid="{00000000-0005-0000-0000-00003ED50000}"/>
    <cellStyle name="RAG Status 3 2 2 2 2 2 2 3 2 2" xfId="54769" xr:uid="{00000000-0005-0000-0000-00003FD50000}"/>
    <cellStyle name="RAG Status 3 2 2 2 2 2 2 3 3" xfId="54770" xr:uid="{00000000-0005-0000-0000-000040D50000}"/>
    <cellStyle name="RAG Status 3 2 2 2 2 2 2 3 4" xfId="54771" xr:uid="{00000000-0005-0000-0000-000041D50000}"/>
    <cellStyle name="RAG Status 3 2 2 2 2 2 2 3 5" xfId="54772" xr:uid="{00000000-0005-0000-0000-000042D50000}"/>
    <cellStyle name="RAG Status 3 2 2 2 2 2 2 3 6" xfId="54773" xr:uid="{00000000-0005-0000-0000-000043D50000}"/>
    <cellStyle name="RAG Status 3 2 2 2 2 2 2 4" xfId="54774" xr:uid="{00000000-0005-0000-0000-000044D50000}"/>
    <cellStyle name="RAG Status 3 2 2 2 2 2 2 5" xfId="54775" xr:uid="{00000000-0005-0000-0000-000045D50000}"/>
    <cellStyle name="RAG Status 3 2 2 2 2 2 3" xfId="54776" xr:uid="{00000000-0005-0000-0000-000046D50000}"/>
    <cellStyle name="RAG Status 3 2 2 2 2 2 3 2" xfId="54777" xr:uid="{00000000-0005-0000-0000-000047D50000}"/>
    <cellStyle name="RAG Status 3 2 2 2 2 2 3 2 2" xfId="54778" xr:uid="{00000000-0005-0000-0000-000048D50000}"/>
    <cellStyle name="RAG Status 3 2 2 2 2 2 3 2 2 2" xfId="54779" xr:uid="{00000000-0005-0000-0000-000049D50000}"/>
    <cellStyle name="RAG Status 3 2 2 2 2 2 3 2 3" xfId="54780" xr:uid="{00000000-0005-0000-0000-00004AD50000}"/>
    <cellStyle name="RAG Status 3 2 2 2 2 2 3 2 4" xfId="54781" xr:uid="{00000000-0005-0000-0000-00004BD50000}"/>
    <cellStyle name="RAG Status 3 2 2 2 2 2 3 2 5" xfId="54782" xr:uid="{00000000-0005-0000-0000-00004CD50000}"/>
    <cellStyle name="RAG Status 3 2 2 2 2 2 3 2 6" xfId="54783" xr:uid="{00000000-0005-0000-0000-00004DD50000}"/>
    <cellStyle name="RAG Status 3 2 2 2 2 2 3 3" xfId="54784" xr:uid="{00000000-0005-0000-0000-00004ED50000}"/>
    <cellStyle name="RAG Status 3 2 2 2 2 2 3 4" xfId="54785" xr:uid="{00000000-0005-0000-0000-00004FD50000}"/>
    <cellStyle name="RAG Status 3 2 2 2 2 2 4" xfId="54786" xr:uid="{00000000-0005-0000-0000-000050D50000}"/>
    <cellStyle name="RAG Status 3 2 2 2 2 2 4 2" xfId="54787" xr:uid="{00000000-0005-0000-0000-000051D50000}"/>
    <cellStyle name="RAG Status 3 2 2 2 2 2 4 2 2" xfId="54788" xr:uid="{00000000-0005-0000-0000-000052D50000}"/>
    <cellStyle name="RAG Status 3 2 2 2 2 2 4 3" xfId="54789" xr:uid="{00000000-0005-0000-0000-000053D50000}"/>
    <cellStyle name="RAG Status 3 2 2 2 2 2 4 4" xfId="54790" xr:uid="{00000000-0005-0000-0000-000054D50000}"/>
    <cellStyle name="RAG Status 3 2 2 2 2 2 4 5" xfId="54791" xr:uid="{00000000-0005-0000-0000-000055D50000}"/>
    <cellStyle name="RAG Status 3 2 2 2 2 2 4 6" xfId="54792" xr:uid="{00000000-0005-0000-0000-000056D50000}"/>
    <cellStyle name="RAG Status 3 2 2 2 2 2 5" xfId="54793" xr:uid="{00000000-0005-0000-0000-000057D50000}"/>
    <cellStyle name="RAG Status 3 2 2 2 2 2 6" xfId="54794" xr:uid="{00000000-0005-0000-0000-000058D50000}"/>
    <cellStyle name="RAG Status 3 2 2 2 2 3" xfId="54795" xr:uid="{00000000-0005-0000-0000-000059D50000}"/>
    <cellStyle name="RAG Status 3 2 2 2 2 3 2" xfId="54796" xr:uid="{00000000-0005-0000-0000-00005AD50000}"/>
    <cellStyle name="RAG Status 3 2 2 2 2 3 2 2" xfId="54797" xr:uid="{00000000-0005-0000-0000-00005BD50000}"/>
    <cellStyle name="RAG Status 3 2 2 2 2 3 2 2 2" xfId="54798" xr:uid="{00000000-0005-0000-0000-00005CD50000}"/>
    <cellStyle name="RAG Status 3 2 2 2 2 3 2 2 2 2" xfId="54799" xr:uid="{00000000-0005-0000-0000-00005DD50000}"/>
    <cellStyle name="RAG Status 3 2 2 2 2 3 2 2 3" xfId="54800" xr:uid="{00000000-0005-0000-0000-00005ED50000}"/>
    <cellStyle name="RAG Status 3 2 2 2 2 3 2 2 4" xfId="54801" xr:uid="{00000000-0005-0000-0000-00005FD50000}"/>
    <cellStyle name="RAG Status 3 2 2 2 2 3 2 2 5" xfId="54802" xr:uid="{00000000-0005-0000-0000-000060D50000}"/>
    <cellStyle name="RAG Status 3 2 2 2 2 3 2 2 6" xfId="54803" xr:uid="{00000000-0005-0000-0000-000061D50000}"/>
    <cellStyle name="RAG Status 3 2 2 2 2 3 2 3" xfId="54804" xr:uid="{00000000-0005-0000-0000-000062D50000}"/>
    <cellStyle name="RAG Status 3 2 2 2 2 3 2 4" xfId="54805" xr:uid="{00000000-0005-0000-0000-000063D50000}"/>
    <cellStyle name="RAG Status 3 2 2 2 2 3 3" xfId="54806" xr:uid="{00000000-0005-0000-0000-000064D50000}"/>
    <cellStyle name="RAG Status 3 2 2 2 2 3 3 2" xfId="54807" xr:uid="{00000000-0005-0000-0000-000065D50000}"/>
    <cellStyle name="RAG Status 3 2 2 2 2 3 3 2 2" xfId="54808" xr:uid="{00000000-0005-0000-0000-000066D50000}"/>
    <cellStyle name="RAG Status 3 2 2 2 2 3 3 3" xfId="54809" xr:uid="{00000000-0005-0000-0000-000067D50000}"/>
    <cellStyle name="RAG Status 3 2 2 2 2 3 3 4" xfId="54810" xr:uid="{00000000-0005-0000-0000-000068D50000}"/>
    <cellStyle name="RAG Status 3 2 2 2 2 3 3 5" xfId="54811" xr:uid="{00000000-0005-0000-0000-000069D50000}"/>
    <cellStyle name="RAG Status 3 2 2 2 2 3 3 6" xfId="54812" xr:uid="{00000000-0005-0000-0000-00006AD50000}"/>
    <cellStyle name="RAG Status 3 2 2 2 2 3 4" xfId="54813" xr:uid="{00000000-0005-0000-0000-00006BD50000}"/>
    <cellStyle name="RAG Status 3 2 2 2 2 3 5" xfId="54814" xr:uid="{00000000-0005-0000-0000-00006CD50000}"/>
    <cellStyle name="RAG Status 3 2 2 2 2 4" xfId="54815" xr:uid="{00000000-0005-0000-0000-00006DD50000}"/>
    <cellStyle name="RAG Status 3 2 2 2 2 4 2" xfId="54816" xr:uid="{00000000-0005-0000-0000-00006ED50000}"/>
    <cellStyle name="RAG Status 3 2 2 2 2 4 2 2" xfId="54817" xr:uid="{00000000-0005-0000-0000-00006FD50000}"/>
    <cellStyle name="RAG Status 3 2 2 2 2 4 2 2 2" xfId="54818" xr:uid="{00000000-0005-0000-0000-000070D50000}"/>
    <cellStyle name="RAG Status 3 2 2 2 2 4 2 3" xfId="54819" xr:uid="{00000000-0005-0000-0000-000071D50000}"/>
    <cellStyle name="RAG Status 3 2 2 2 2 4 2 4" xfId="54820" xr:uid="{00000000-0005-0000-0000-000072D50000}"/>
    <cellStyle name="RAG Status 3 2 2 2 2 4 2 5" xfId="54821" xr:uid="{00000000-0005-0000-0000-000073D50000}"/>
    <cellStyle name="RAG Status 3 2 2 2 2 4 2 6" xfId="54822" xr:uid="{00000000-0005-0000-0000-000074D50000}"/>
    <cellStyle name="RAG Status 3 2 2 2 2 4 3" xfId="54823" xr:uid="{00000000-0005-0000-0000-000075D50000}"/>
    <cellStyle name="RAG Status 3 2 2 2 2 4 4" xfId="54824" xr:uid="{00000000-0005-0000-0000-000076D50000}"/>
    <cellStyle name="RAG Status 3 2 2 2 2 5" xfId="54825" xr:uid="{00000000-0005-0000-0000-000077D50000}"/>
    <cellStyle name="RAG Status 3 2 2 2 2 5 2" xfId="54826" xr:uid="{00000000-0005-0000-0000-000078D50000}"/>
    <cellStyle name="RAG Status 3 2 2 2 2 5 2 2" xfId="54827" xr:uid="{00000000-0005-0000-0000-000079D50000}"/>
    <cellStyle name="RAG Status 3 2 2 2 2 5 3" xfId="54828" xr:uid="{00000000-0005-0000-0000-00007AD50000}"/>
    <cellStyle name="RAG Status 3 2 2 2 2 5 4" xfId="54829" xr:uid="{00000000-0005-0000-0000-00007BD50000}"/>
    <cellStyle name="RAG Status 3 2 2 2 2 5 5" xfId="54830" xr:uid="{00000000-0005-0000-0000-00007CD50000}"/>
    <cellStyle name="RAG Status 3 2 2 2 2 5 6" xfId="54831" xr:uid="{00000000-0005-0000-0000-00007DD50000}"/>
    <cellStyle name="RAG Status 3 2 2 2 2 6" xfId="54832" xr:uid="{00000000-0005-0000-0000-00007ED50000}"/>
    <cellStyle name="RAG Status 3 2 2 2 2 7" xfId="54833" xr:uid="{00000000-0005-0000-0000-00007FD50000}"/>
    <cellStyle name="RAG Status 3 2 2 2 3" xfId="54834" xr:uid="{00000000-0005-0000-0000-000080D50000}"/>
    <cellStyle name="RAG Status 3 2 2 2 3 2" xfId="54835" xr:uid="{00000000-0005-0000-0000-000081D50000}"/>
    <cellStyle name="RAG Status 3 2 2 2 3 2 2" xfId="54836" xr:uid="{00000000-0005-0000-0000-000082D50000}"/>
    <cellStyle name="RAG Status 3 2 2 2 3 2 2 2" xfId="54837" xr:uid="{00000000-0005-0000-0000-000083D50000}"/>
    <cellStyle name="RAG Status 3 2 2 2 3 2 2 2 2" xfId="54838" xr:uid="{00000000-0005-0000-0000-000084D50000}"/>
    <cellStyle name="RAG Status 3 2 2 2 3 2 2 2 2 2" xfId="54839" xr:uid="{00000000-0005-0000-0000-000085D50000}"/>
    <cellStyle name="RAG Status 3 2 2 2 3 2 2 2 3" xfId="54840" xr:uid="{00000000-0005-0000-0000-000086D50000}"/>
    <cellStyle name="RAG Status 3 2 2 2 3 2 2 2 4" xfId="54841" xr:uid="{00000000-0005-0000-0000-000087D50000}"/>
    <cellStyle name="RAG Status 3 2 2 2 3 2 2 2 5" xfId="54842" xr:uid="{00000000-0005-0000-0000-000088D50000}"/>
    <cellStyle name="RAG Status 3 2 2 2 3 2 2 2 6" xfId="54843" xr:uid="{00000000-0005-0000-0000-000089D50000}"/>
    <cellStyle name="RAG Status 3 2 2 2 3 2 2 3" xfId="54844" xr:uid="{00000000-0005-0000-0000-00008AD50000}"/>
    <cellStyle name="RAG Status 3 2 2 2 3 2 2 4" xfId="54845" xr:uid="{00000000-0005-0000-0000-00008BD50000}"/>
    <cellStyle name="RAG Status 3 2 2 2 3 2 3" xfId="54846" xr:uid="{00000000-0005-0000-0000-00008CD50000}"/>
    <cellStyle name="RAG Status 3 2 2 2 3 2 3 2" xfId="54847" xr:uid="{00000000-0005-0000-0000-00008DD50000}"/>
    <cellStyle name="RAG Status 3 2 2 2 3 2 3 2 2" xfId="54848" xr:uid="{00000000-0005-0000-0000-00008ED50000}"/>
    <cellStyle name="RAG Status 3 2 2 2 3 2 3 3" xfId="54849" xr:uid="{00000000-0005-0000-0000-00008FD50000}"/>
    <cellStyle name="RAG Status 3 2 2 2 3 2 3 4" xfId="54850" xr:uid="{00000000-0005-0000-0000-000090D50000}"/>
    <cellStyle name="RAG Status 3 2 2 2 3 2 3 5" xfId="54851" xr:uid="{00000000-0005-0000-0000-000091D50000}"/>
    <cellStyle name="RAG Status 3 2 2 2 3 2 3 6" xfId="54852" xr:uid="{00000000-0005-0000-0000-000092D50000}"/>
    <cellStyle name="RAG Status 3 2 2 2 3 2 4" xfId="54853" xr:uid="{00000000-0005-0000-0000-000093D50000}"/>
    <cellStyle name="RAG Status 3 2 2 2 3 2 5" xfId="54854" xr:uid="{00000000-0005-0000-0000-000094D50000}"/>
    <cellStyle name="RAG Status 3 2 2 2 3 3" xfId="54855" xr:uid="{00000000-0005-0000-0000-000095D50000}"/>
    <cellStyle name="RAG Status 3 2 2 2 3 3 2" xfId="54856" xr:uid="{00000000-0005-0000-0000-000096D50000}"/>
    <cellStyle name="RAG Status 3 2 2 2 3 3 2 2" xfId="54857" xr:uid="{00000000-0005-0000-0000-000097D50000}"/>
    <cellStyle name="RAG Status 3 2 2 2 3 3 2 2 2" xfId="54858" xr:uid="{00000000-0005-0000-0000-000098D50000}"/>
    <cellStyle name="RAG Status 3 2 2 2 3 3 2 3" xfId="54859" xr:uid="{00000000-0005-0000-0000-000099D50000}"/>
    <cellStyle name="RAG Status 3 2 2 2 3 3 2 4" xfId="54860" xr:uid="{00000000-0005-0000-0000-00009AD50000}"/>
    <cellStyle name="RAG Status 3 2 2 2 3 3 2 5" xfId="54861" xr:uid="{00000000-0005-0000-0000-00009BD50000}"/>
    <cellStyle name="RAG Status 3 2 2 2 3 3 2 6" xfId="54862" xr:uid="{00000000-0005-0000-0000-00009CD50000}"/>
    <cellStyle name="RAG Status 3 2 2 2 3 3 3" xfId="54863" xr:uid="{00000000-0005-0000-0000-00009DD50000}"/>
    <cellStyle name="RAG Status 3 2 2 2 3 3 4" xfId="54864" xr:uid="{00000000-0005-0000-0000-00009ED50000}"/>
    <cellStyle name="RAG Status 3 2 2 2 3 4" xfId="54865" xr:uid="{00000000-0005-0000-0000-00009FD50000}"/>
    <cellStyle name="RAG Status 3 2 2 2 3 4 2" xfId="54866" xr:uid="{00000000-0005-0000-0000-0000A0D50000}"/>
    <cellStyle name="RAG Status 3 2 2 2 3 4 2 2" xfId="54867" xr:uid="{00000000-0005-0000-0000-0000A1D50000}"/>
    <cellStyle name="RAG Status 3 2 2 2 3 4 3" xfId="54868" xr:uid="{00000000-0005-0000-0000-0000A2D50000}"/>
    <cellStyle name="RAG Status 3 2 2 2 3 4 4" xfId="54869" xr:uid="{00000000-0005-0000-0000-0000A3D50000}"/>
    <cellStyle name="RAG Status 3 2 2 2 3 4 5" xfId="54870" xr:uid="{00000000-0005-0000-0000-0000A4D50000}"/>
    <cellStyle name="RAG Status 3 2 2 2 3 4 6" xfId="54871" xr:uid="{00000000-0005-0000-0000-0000A5D50000}"/>
    <cellStyle name="RAG Status 3 2 2 2 3 5" xfId="54872" xr:uid="{00000000-0005-0000-0000-0000A6D50000}"/>
    <cellStyle name="RAG Status 3 2 2 2 3 6" xfId="54873" xr:uid="{00000000-0005-0000-0000-0000A7D50000}"/>
    <cellStyle name="RAG Status 3 2 2 2 4" xfId="54874" xr:uid="{00000000-0005-0000-0000-0000A8D50000}"/>
    <cellStyle name="RAG Status 3 2 2 2 4 2" xfId="54875" xr:uid="{00000000-0005-0000-0000-0000A9D50000}"/>
    <cellStyle name="RAG Status 3 2 2 2 4 2 2" xfId="54876" xr:uid="{00000000-0005-0000-0000-0000AAD50000}"/>
    <cellStyle name="RAG Status 3 2 2 2 4 2 2 2" xfId="54877" xr:uid="{00000000-0005-0000-0000-0000ABD50000}"/>
    <cellStyle name="RAG Status 3 2 2 2 4 2 2 2 2" xfId="54878" xr:uid="{00000000-0005-0000-0000-0000ACD50000}"/>
    <cellStyle name="RAG Status 3 2 2 2 4 2 2 3" xfId="54879" xr:uid="{00000000-0005-0000-0000-0000ADD50000}"/>
    <cellStyle name="RAG Status 3 2 2 2 4 2 2 4" xfId="54880" xr:uid="{00000000-0005-0000-0000-0000AED50000}"/>
    <cellStyle name="RAG Status 3 2 2 2 4 2 2 5" xfId="54881" xr:uid="{00000000-0005-0000-0000-0000AFD50000}"/>
    <cellStyle name="RAG Status 3 2 2 2 4 2 2 6" xfId="54882" xr:uid="{00000000-0005-0000-0000-0000B0D50000}"/>
    <cellStyle name="RAG Status 3 2 2 2 4 2 3" xfId="54883" xr:uid="{00000000-0005-0000-0000-0000B1D50000}"/>
    <cellStyle name="RAG Status 3 2 2 2 4 2 4" xfId="54884" xr:uid="{00000000-0005-0000-0000-0000B2D50000}"/>
    <cellStyle name="RAG Status 3 2 2 2 4 3" xfId="54885" xr:uid="{00000000-0005-0000-0000-0000B3D50000}"/>
    <cellStyle name="RAG Status 3 2 2 2 4 3 2" xfId="54886" xr:uid="{00000000-0005-0000-0000-0000B4D50000}"/>
    <cellStyle name="RAG Status 3 2 2 2 4 3 2 2" xfId="54887" xr:uid="{00000000-0005-0000-0000-0000B5D50000}"/>
    <cellStyle name="RAG Status 3 2 2 2 4 3 3" xfId="54888" xr:uid="{00000000-0005-0000-0000-0000B6D50000}"/>
    <cellStyle name="RAG Status 3 2 2 2 4 3 4" xfId="54889" xr:uid="{00000000-0005-0000-0000-0000B7D50000}"/>
    <cellStyle name="RAG Status 3 2 2 2 4 3 5" xfId="54890" xr:uid="{00000000-0005-0000-0000-0000B8D50000}"/>
    <cellStyle name="RAG Status 3 2 2 2 4 3 6" xfId="54891" xr:uid="{00000000-0005-0000-0000-0000B9D50000}"/>
    <cellStyle name="RAG Status 3 2 2 2 4 4" xfId="54892" xr:uid="{00000000-0005-0000-0000-0000BAD50000}"/>
    <cellStyle name="RAG Status 3 2 2 2 4 5" xfId="54893" xr:uid="{00000000-0005-0000-0000-0000BBD50000}"/>
    <cellStyle name="RAG Status 3 2 2 2 5" xfId="54894" xr:uid="{00000000-0005-0000-0000-0000BCD50000}"/>
    <cellStyle name="RAG Status 3 2 2 2 5 2" xfId="54895" xr:uid="{00000000-0005-0000-0000-0000BDD50000}"/>
    <cellStyle name="RAG Status 3 2 2 2 5 2 2" xfId="54896" xr:uid="{00000000-0005-0000-0000-0000BED50000}"/>
    <cellStyle name="RAG Status 3 2 2 2 5 2 2 2" xfId="54897" xr:uid="{00000000-0005-0000-0000-0000BFD50000}"/>
    <cellStyle name="RAG Status 3 2 2 2 5 2 3" xfId="54898" xr:uid="{00000000-0005-0000-0000-0000C0D50000}"/>
    <cellStyle name="RAG Status 3 2 2 2 5 2 4" xfId="54899" xr:uid="{00000000-0005-0000-0000-0000C1D50000}"/>
    <cellStyle name="RAG Status 3 2 2 2 5 2 5" xfId="54900" xr:uid="{00000000-0005-0000-0000-0000C2D50000}"/>
    <cellStyle name="RAG Status 3 2 2 2 5 2 6" xfId="54901" xr:uid="{00000000-0005-0000-0000-0000C3D50000}"/>
    <cellStyle name="RAG Status 3 2 2 2 5 3" xfId="54902" xr:uid="{00000000-0005-0000-0000-0000C4D50000}"/>
    <cellStyle name="RAG Status 3 2 2 2 5 4" xfId="54903" xr:uid="{00000000-0005-0000-0000-0000C5D50000}"/>
    <cellStyle name="RAG Status 3 2 2 2 6" xfId="54904" xr:uid="{00000000-0005-0000-0000-0000C6D50000}"/>
    <cellStyle name="RAG Status 3 2 2 2 6 2" xfId="54905" xr:uid="{00000000-0005-0000-0000-0000C7D50000}"/>
    <cellStyle name="RAG Status 3 2 2 2 6 2 2" xfId="54906" xr:uid="{00000000-0005-0000-0000-0000C8D50000}"/>
    <cellStyle name="RAG Status 3 2 2 2 6 3" xfId="54907" xr:uid="{00000000-0005-0000-0000-0000C9D50000}"/>
    <cellStyle name="RAG Status 3 2 2 2 6 4" xfId="54908" xr:uid="{00000000-0005-0000-0000-0000CAD50000}"/>
    <cellStyle name="RAG Status 3 2 2 2 6 5" xfId="54909" xr:uid="{00000000-0005-0000-0000-0000CBD50000}"/>
    <cellStyle name="RAG Status 3 2 2 2 6 6" xfId="54910" xr:uid="{00000000-0005-0000-0000-0000CCD50000}"/>
    <cellStyle name="RAG Status 3 2 2 2 7" xfId="54911" xr:uid="{00000000-0005-0000-0000-0000CDD50000}"/>
    <cellStyle name="RAG Status 3 2 2 2 8" xfId="54912" xr:uid="{00000000-0005-0000-0000-0000CED50000}"/>
    <cellStyle name="RAG Status 3 2 2 3" xfId="54913" xr:uid="{00000000-0005-0000-0000-0000CFD50000}"/>
    <cellStyle name="RAG Status 3 2 2 3 2" xfId="54914" xr:uid="{00000000-0005-0000-0000-0000D0D50000}"/>
    <cellStyle name="RAG Status 3 2 2 3 2 2" xfId="54915" xr:uid="{00000000-0005-0000-0000-0000D1D50000}"/>
    <cellStyle name="RAG Status 3 2 2 3 2 2 2" xfId="54916" xr:uid="{00000000-0005-0000-0000-0000D2D50000}"/>
    <cellStyle name="RAG Status 3 2 2 3 2 2 2 2" xfId="54917" xr:uid="{00000000-0005-0000-0000-0000D3D50000}"/>
    <cellStyle name="RAG Status 3 2 2 3 2 2 2 2 2" xfId="54918" xr:uid="{00000000-0005-0000-0000-0000D4D50000}"/>
    <cellStyle name="RAG Status 3 2 2 3 2 2 2 2 2 2" xfId="54919" xr:uid="{00000000-0005-0000-0000-0000D5D50000}"/>
    <cellStyle name="RAG Status 3 2 2 3 2 2 2 2 3" xfId="54920" xr:uid="{00000000-0005-0000-0000-0000D6D50000}"/>
    <cellStyle name="RAG Status 3 2 2 3 2 2 2 2 4" xfId="54921" xr:uid="{00000000-0005-0000-0000-0000D7D50000}"/>
    <cellStyle name="RAG Status 3 2 2 3 2 2 2 2 5" xfId="54922" xr:uid="{00000000-0005-0000-0000-0000D8D50000}"/>
    <cellStyle name="RAG Status 3 2 2 3 2 2 2 2 6" xfId="54923" xr:uid="{00000000-0005-0000-0000-0000D9D50000}"/>
    <cellStyle name="RAG Status 3 2 2 3 2 2 2 3" xfId="54924" xr:uid="{00000000-0005-0000-0000-0000DAD50000}"/>
    <cellStyle name="RAG Status 3 2 2 3 2 2 2 4" xfId="54925" xr:uid="{00000000-0005-0000-0000-0000DBD50000}"/>
    <cellStyle name="RAG Status 3 2 2 3 2 2 3" xfId="54926" xr:uid="{00000000-0005-0000-0000-0000DCD50000}"/>
    <cellStyle name="RAG Status 3 2 2 3 2 2 3 2" xfId="54927" xr:uid="{00000000-0005-0000-0000-0000DDD50000}"/>
    <cellStyle name="RAG Status 3 2 2 3 2 2 3 2 2" xfId="54928" xr:uid="{00000000-0005-0000-0000-0000DED50000}"/>
    <cellStyle name="RAG Status 3 2 2 3 2 2 3 3" xfId="54929" xr:uid="{00000000-0005-0000-0000-0000DFD50000}"/>
    <cellStyle name="RAG Status 3 2 2 3 2 2 3 4" xfId="54930" xr:uid="{00000000-0005-0000-0000-0000E0D50000}"/>
    <cellStyle name="RAG Status 3 2 2 3 2 2 3 5" xfId="54931" xr:uid="{00000000-0005-0000-0000-0000E1D50000}"/>
    <cellStyle name="RAG Status 3 2 2 3 2 2 3 6" xfId="54932" xr:uid="{00000000-0005-0000-0000-0000E2D50000}"/>
    <cellStyle name="RAG Status 3 2 2 3 2 2 4" xfId="54933" xr:uid="{00000000-0005-0000-0000-0000E3D50000}"/>
    <cellStyle name="RAG Status 3 2 2 3 2 2 5" xfId="54934" xr:uid="{00000000-0005-0000-0000-0000E4D50000}"/>
    <cellStyle name="RAG Status 3 2 2 3 2 3" xfId="54935" xr:uid="{00000000-0005-0000-0000-0000E5D50000}"/>
    <cellStyle name="RAG Status 3 2 2 3 2 3 2" xfId="54936" xr:uid="{00000000-0005-0000-0000-0000E6D50000}"/>
    <cellStyle name="RAG Status 3 2 2 3 2 3 2 2" xfId="54937" xr:uid="{00000000-0005-0000-0000-0000E7D50000}"/>
    <cellStyle name="RAG Status 3 2 2 3 2 3 2 2 2" xfId="54938" xr:uid="{00000000-0005-0000-0000-0000E8D50000}"/>
    <cellStyle name="RAG Status 3 2 2 3 2 3 2 3" xfId="54939" xr:uid="{00000000-0005-0000-0000-0000E9D50000}"/>
    <cellStyle name="RAG Status 3 2 2 3 2 3 2 4" xfId="54940" xr:uid="{00000000-0005-0000-0000-0000EAD50000}"/>
    <cellStyle name="RAG Status 3 2 2 3 2 3 2 5" xfId="54941" xr:uid="{00000000-0005-0000-0000-0000EBD50000}"/>
    <cellStyle name="RAG Status 3 2 2 3 2 3 2 6" xfId="54942" xr:uid="{00000000-0005-0000-0000-0000ECD50000}"/>
    <cellStyle name="RAG Status 3 2 2 3 2 3 3" xfId="54943" xr:uid="{00000000-0005-0000-0000-0000EDD50000}"/>
    <cellStyle name="RAG Status 3 2 2 3 2 3 4" xfId="54944" xr:uid="{00000000-0005-0000-0000-0000EED50000}"/>
    <cellStyle name="RAG Status 3 2 2 3 2 4" xfId="54945" xr:uid="{00000000-0005-0000-0000-0000EFD50000}"/>
    <cellStyle name="RAG Status 3 2 2 3 2 4 2" xfId="54946" xr:uid="{00000000-0005-0000-0000-0000F0D50000}"/>
    <cellStyle name="RAG Status 3 2 2 3 2 4 2 2" xfId="54947" xr:uid="{00000000-0005-0000-0000-0000F1D50000}"/>
    <cellStyle name="RAG Status 3 2 2 3 2 4 3" xfId="54948" xr:uid="{00000000-0005-0000-0000-0000F2D50000}"/>
    <cellStyle name="RAG Status 3 2 2 3 2 4 4" xfId="54949" xr:uid="{00000000-0005-0000-0000-0000F3D50000}"/>
    <cellStyle name="RAG Status 3 2 2 3 2 4 5" xfId="54950" xr:uid="{00000000-0005-0000-0000-0000F4D50000}"/>
    <cellStyle name="RAG Status 3 2 2 3 2 4 6" xfId="54951" xr:uid="{00000000-0005-0000-0000-0000F5D50000}"/>
    <cellStyle name="RAG Status 3 2 2 3 2 5" xfId="54952" xr:uid="{00000000-0005-0000-0000-0000F6D50000}"/>
    <cellStyle name="RAG Status 3 2 2 3 2 6" xfId="54953" xr:uid="{00000000-0005-0000-0000-0000F7D50000}"/>
    <cellStyle name="RAG Status 3 2 2 3 3" xfId="54954" xr:uid="{00000000-0005-0000-0000-0000F8D50000}"/>
    <cellStyle name="RAG Status 3 2 2 3 3 2" xfId="54955" xr:uid="{00000000-0005-0000-0000-0000F9D50000}"/>
    <cellStyle name="RAG Status 3 2 2 3 3 2 2" xfId="54956" xr:uid="{00000000-0005-0000-0000-0000FAD50000}"/>
    <cellStyle name="RAG Status 3 2 2 3 3 2 2 2" xfId="54957" xr:uid="{00000000-0005-0000-0000-0000FBD50000}"/>
    <cellStyle name="RAG Status 3 2 2 3 3 2 2 2 2" xfId="54958" xr:uid="{00000000-0005-0000-0000-0000FCD50000}"/>
    <cellStyle name="RAG Status 3 2 2 3 3 2 2 3" xfId="54959" xr:uid="{00000000-0005-0000-0000-0000FDD50000}"/>
    <cellStyle name="RAG Status 3 2 2 3 3 2 2 4" xfId="54960" xr:uid="{00000000-0005-0000-0000-0000FED50000}"/>
    <cellStyle name="RAG Status 3 2 2 3 3 2 2 5" xfId="54961" xr:uid="{00000000-0005-0000-0000-0000FFD50000}"/>
    <cellStyle name="RAG Status 3 2 2 3 3 2 2 6" xfId="54962" xr:uid="{00000000-0005-0000-0000-000000D60000}"/>
    <cellStyle name="RAG Status 3 2 2 3 3 2 3" xfId="54963" xr:uid="{00000000-0005-0000-0000-000001D60000}"/>
    <cellStyle name="RAG Status 3 2 2 3 3 2 4" xfId="54964" xr:uid="{00000000-0005-0000-0000-000002D60000}"/>
    <cellStyle name="RAG Status 3 2 2 3 3 3" xfId="54965" xr:uid="{00000000-0005-0000-0000-000003D60000}"/>
    <cellStyle name="RAG Status 3 2 2 3 3 3 2" xfId="54966" xr:uid="{00000000-0005-0000-0000-000004D60000}"/>
    <cellStyle name="RAG Status 3 2 2 3 3 3 2 2" xfId="54967" xr:uid="{00000000-0005-0000-0000-000005D60000}"/>
    <cellStyle name="RAG Status 3 2 2 3 3 3 3" xfId="54968" xr:uid="{00000000-0005-0000-0000-000006D60000}"/>
    <cellStyle name="RAG Status 3 2 2 3 3 3 4" xfId="54969" xr:uid="{00000000-0005-0000-0000-000007D60000}"/>
    <cellStyle name="RAG Status 3 2 2 3 3 3 5" xfId="54970" xr:uid="{00000000-0005-0000-0000-000008D60000}"/>
    <cellStyle name="RAG Status 3 2 2 3 3 3 6" xfId="54971" xr:uid="{00000000-0005-0000-0000-000009D60000}"/>
    <cellStyle name="RAG Status 3 2 2 3 3 4" xfId="54972" xr:uid="{00000000-0005-0000-0000-00000AD60000}"/>
    <cellStyle name="RAG Status 3 2 2 3 3 5" xfId="54973" xr:uid="{00000000-0005-0000-0000-00000BD60000}"/>
    <cellStyle name="RAG Status 3 2 2 3 4" xfId="54974" xr:uid="{00000000-0005-0000-0000-00000CD60000}"/>
    <cellStyle name="RAG Status 3 2 2 3 4 2" xfId="54975" xr:uid="{00000000-0005-0000-0000-00000DD60000}"/>
    <cellStyle name="RAG Status 3 2 2 3 4 2 2" xfId="54976" xr:uid="{00000000-0005-0000-0000-00000ED60000}"/>
    <cellStyle name="RAG Status 3 2 2 3 4 2 2 2" xfId="54977" xr:uid="{00000000-0005-0000-0000-00000FD60000}"/>
    <cellStyle name="RAG Status 3 2 2 3 4 2 3" xfId="54978" xr:uid="{00000000-0005-0000-0000-000010D60000}"/>
    <cellStyle name="RAG Status 3 2 2 3 4 2 4" xfId="54979" xr:uid="{00000000-0005-0000-0000-000011D60000}"/>
    <cellStyle name="RAG Status 3 2 2 3 4 2 5" xfId="54980" xr:uid="{00000000-0005-0000-0000-000012D60000}"/>
    <cellStyle name="RAG Status 3 2 2 3 4 2 6" xfId="54981" xr:uid="{00000000-0005-0000-0000-000013D60000}"/>
    <cellStyle name="RAG Status 3 2 2 3 4 3" xfId="54982" xr:uid="{00000000-0005-0000-0000-000014D60000}"/>
    <cellStyle name="RAG Status 3 2 2 3 4 4" xfId="54983" xr:uid="{00000000-0005-0000-0000-000015D60000}"/>
    <cellStyle name="RAG Status 3 2 2 3 5" xfId="54984" xr:uid="{00000000-0005-0000-0000-000016D60000}"/>
    <cellStyle name="RAG Status 3 2 2 3 5 2" xfId="54985" xr:uid="{00000000-0005-0000-0000-000017D60000}"/>
    <cellStyle name="RAG Status 3 2 2 3 5 2 2" xfId="54986" xr:uid="{00000000-0005-0000-0000-000018D60000}"/>
    <cellStyle name="RAG Status 3 2 2 3 5 3" xfId="54987" xr:uid="{00000000-0005-0000-0000-000019D60000}"/>
    <cellStyle name="RAG Status 3 2 2 3 5 4" xfId="54988" xr:uid="{00000000-0005-0000-0000-00001AD60000}"/>
    <cellStyle name="RAG Status 3 2 2 3 5 5" xfId="54989" xr:uid="{00000000-0005-0000-0000-00001BD60000}"/>
    <cellStyle name="RAG Status 3 2 2 3 5 6" xfId="54990" xr:uid="{00000000-0005-0000-0000-00001CD60000}"/>
    <cellStyle name="RAG Status 3 2 2 3 6" xfId="54991" xr:uid="{00000000-0005-0000-0000-00001DD60000}"/>
    <cellStyle name="RAG Status 3 2 2 3 7" xfId="54992" xr:uid="{00000000-0005-0000-0000-00001ED60000}"/>
    <cellStyle name="RAG Status 3 2 2 4" xfId="54993" xr:uid="{00000000-0005-0000-0000-00001FD60000}"/>
    <cellStyle name="RAG Status 3 2 2 4 2" xfId="54994" xr:uid="{00000000-0005-0000-0000-000020D60000}"/>
    <cellStyle name="RAG Status 3 2 2 4 2 2" xfId="54995" xr:uid="{00000000-0005-0000-0000-000021D60000}"/>
    <cellStyle name="RAG Status 3 2 2 4 2 2 2" xfId="54996" xr:uid="{00000000-0005-0000-0000-000022D60000}"/>
    <cellStyle name="RAG Status 3 2 2 4 2 2 2 2" xfId="54997" xr:uid="{00000000-0005-0000-0000-000023D60000}"/>
    <cellStyle name="RAG Status 3 2 2 4 2 2 2 2 2" xfId="54998" xr:uid="{00000000-0005-0000-0000-000024D60000}"/>
    <cellStyle name="RAG Status 3 2 2 4 2 2 2 3" xfId="54999" xr:uid="{00000000-0005-0000-0000-000025D60000}"/>
    <cellStyle name="RAG Status 3 2 2 4 2 2 2 4" xfId="55000" xr:uid="{00000000-0005-0000-0000-000026D60000}"/>
    <cellStyle name="RAG Status 3 2 2 4 2 2 2 5" xfId="55001" xr:uid="{00000000-0005-0000-0000-000027D60000}"/>
    <cellStyle name="RAG Status 3 2 2 4 2 2 2 6" xfId="55002" xr:uid="{00000000-0005-0000-0000-000028D60000}"/>
    <cellStyle name="RAG Status 3 2 2 4 2 2 3" xfId="55003" xr:uid="{00000000-0005-0000-0000-000029D60000}"/>
    <cellStyle name="RAG Status 3 2 2 4 2 2 4" xfId="55004" xr:uid="{00000000-0005-0000-0000-00002AD60000}"/>
    <cellStyle name="RAG Status 3 2 2 4 2 3" xfId="55005" xr:uid="{00000000-0005-0000-0000-00002BD60000}"/>
    <cellStyle name="RAG Status 3 2 2 4 2 3 2" xfId="55006" xr:uid="{00000000-0005-0000-0000-00002CD60000}"/>
    <cellStyle name="RAG Status 3 2 2 4 2 3 2 2" xfId="55007" xr:uid="{00000000-0005-0000-0000-00002DD60000}"/>
    <cellStyle name="RAG Status 3 2 2 4 2 3 3" xfId="55008" xr:uid="{00000000-0005-0000-0000-00002ED60000}"/>
    <cellStyle name="RAG Status 3 2 2 4 2 3 4" xfId="55009" xr:uid="{00000000-0005-0000-0000-00002FD60000}"/>
    <cellStyle name="RAG Status 3 2 2 4 2 3 5" xfId="55010" xr:uid="{00000000-0005-0000-0000-000030D60000}"/>
    <cellStyle name="RAG Status 3 2 2 4 2 3 6" xfId="55011" xr:uid="{00000000-0005-0000-0000-000031D60000}"/>
    <cellStyle name="RAG Status 3 2 2 4 2 4" xfId="55012" xr:uid="{00000000-0005-0000-0000-000032D60000}"/>
    <cellStyle name="RAG Status 3 2 2 4 2 5" xfId="55013" xr:uid="{00000000-0005-0000-0000-000033D60000}"/>
    <cellStyle name="RAG Status 3 2 2 4 3" xfId="55014" xr:uid="{00000000-0005-0000-0000-000034D60000}"/>
    <cellStyle name="RAG Status 3 2 2 4 3 2" xfId="55015" xr:uid="{00000000-0005-0000-0000-000035D60000}"/>
    <cellStyle name="RAG Status 3 2 2 4 3 2 2" xfId="55016" xr:uid="{00000000-0005-0000-0000-000036D60000}"/>
    <cellStyle name="RAG Status 3 2 2 4 3 2 2 2" xfId="55017" xr:uid="{00000000-0005-0000-0000-000037D60000}"/>
    <cellStyle name="RAG Status 3 2 2 4 3 2 3" xfId="55018" xr:uid="{00000000-0005-0000-0000-000038D60000}"/>
    <cellStyle name="RAG Status 3 2 2 4 3 2 4" xfId="55019" xr:uid="{00000000-0005-0000-0000-000039D60000}"/>
    <cellStyle name="RAG Status 3 2 2 4 3 2 5" xfId="55020" xr:uid="{00000000-0005-0000-0000-00003AD60000}"/>
    <cellStyle name="RAG Status 3 2 2 4 3 2 6" xfId="55021" xr:uid="{00000000-0005-0000-0000-00003BD60000}"/>
    <cellStyle name="RAG Status 3 2 2 4 3 3" xfId="55022" xr:uid="{00000000-0005-0000-0000-00003CD60000}"/>
    <cellStyle name="RAG Status 3 2 2 4 3 4" xfId="55023" xr:uid="{00000000-0005-0000-0000-00003DD60000}"/>
    <cellStyle name="RAG Status 3 2 2 4 4" xfId="55024" xr:uid="{00000000-0005-0000-0000-00003ED60000}"/>
    <cellStyle name="RAG Status 3 2 2 4 4 2" xfId="55025" xr:uid="{00000000-0005-0000-0000-00003FD60000}"/>
    <cellStyle name="RAG Status 3 2 2 4 4 2 2" xfId="55026" xr:uid="{00000000-0005-0000-0000-000040D60000}"/>
    <cellStyle name="RAG Status 3 2 2 4 4 3" xfId="55027" xr:uid="{00000000-0005-0000-0000-000041D60000}"/>
    <cellStyle name="RAG Status 3 2 2 4 4 4" xfId="55028" xr:uid="{00000000-0005-0000-0000-000042D60000}"/>
    <cellStyle name="RAG Status 3 2 2 4 4 5" xfId="55029" xr:uid="{00000000-0005-0000-0000-000043D60000}"/>
    <cellStyle name="RAG Status 3 2 2 4 4 6" xfId="55030" xr:uid="{00000000-0005-0000-0000-000044D60000}"/>
    <cellStyle name="RAG Status 3 2 2 4 5" xfId="55031" xr:uid="{00000000-0005-0000-0000-000045D60000}"/>
    <cellStyle name="RAG Status 3 2 2 4 6" xfId="55032" xr:uid="{00000000-0005-0000-0000-000046D60000}"/>
    <cellStyle name="RAG Status 3 2 2 5" xfId="55033" xr:uid="{00000000-0005-0000-0000-000047D60000}"/>
    <cellStyle name="RAG Status 3 2 2 5 2" xfId="55034" xr:uid="{00000000-0005-0000-0000-000048D60000}"/>
    <cellStyle name="RAG Status 3 2 2 5 2 2" xfId="55035" xr:uid="{00000000-0005-0000-0000-000049D60000}"/>
    <cellStyle name="RAG Status 3 2 2 5 2 2 2" xfId="55036" xr:uid="{00000000-0005-0000-0000-00004AD60000}"/>
    <cellStyle name="RAG Status 3 2 2 5 2 2 2 2" xfId="55037" xr:uid="{00000000-0005-0000-0000-00004BD60000}"/>
    <cellStyle name="RAG Status 3 2 2 5 2 2 3" xfId="55038" xr:uid="{00000000-0005-0000-0000-00004CD60000}"/>
    <cellStyle name="RAG Status 3 2 2 5 2 2 4" xfId="55039" xr:uid="{00000000-0005-0000-0000-00004DD60000}"/>
    <cellStyle name="RAG Status 3 2 2 5 2 2 5" xfId="55040" xr:uid="{00000000-0005-0000-0000-00004ED60000}"/>
    <cellStyle name="RAG Status 3 2 2 5 2 2 6" xfId="55041" xr:uid="{00000000-0005-0000-0000-00004FD60000}"/>
    <cellStyle name="RAG Status 3 2 2 5 2 3" xfId="55042" xr:uid="{00000000-0005-0000-0000-000050D60000}"/>
    <cellStyle name="RAG Status 3 2 2 5 2 4" xfId="55043" xr:uid="{00000000-0005-0000-0000-000051D60000}"/>
    <cellStyle name="RAG Status 3 2 2 5 3" xfId="55044" xr:uid="{00000000-0005-0000-0000-000052D60000}"/>
    <cellStyle name="RAG Status 3 2 2 5 3 2" xfId="55045" xr:uid="{00000000-0005-0000-0000-000053D60000}"/>
    <cellStyle name="RAG Status 3 2 2 5 3 2 2" xfId="55046" xr:uid="{00000000-0005-0000-0000-000054D60000}"/>
    <cellStyle name="RAG Status 3 2 2 5 3 3" xfId="55047" xr:uid="{00000000-0005-0000-0000-000055D60000}"/>
    <cellStyle name="RAG Status 3 2 2 5 3 4" xfId="55048" xr:uid="{00000000-0005-0000-0000-000056D60000}"/>
    <cellStyle name="RAG Status 3 2 2 5 3 5" xfId="55049" xr:uid="{00000000-0005-0000-0000-000057D60000}"/>
    <cellStyle name="RAG Status 3 2 2 5 3 6" xfId="55050" xr:uid="{00000000-0005-0000-0000-000058D60000}"/>
    <cellStyle name="RAG Status 3 2 2 5 4" xfId="55051" xr:uid="{00000000-0005-0000-0000-000059D60000}"/>
    <cellStyle name="RAG Status 3 2 2 5 5" xfId="55052" xr:uid="{00000000-0005-0000-0000-00005AD60000}"/>
    <cellStyle name="RAG Status 3 2 2 6" xfId="55053" xr:uid="{00000000-0005-0000-0000-00005BD60000}"/>
    <cellStyle name="RAG Status 3 2 2 6 2" xfId="55054" xr:uid="{00000000-0005-0000-0000-00005CD60000}"/>
    <cellStyle name="RAG Status 3 2 2 6 2 2" xfId="55055" xr:uid="{00000000-0005-0000-0000-00005DD60000}"/>
    <cellStyle name="RAG Status 3 2 2 6 2 2 2" xfId="55056" xr:uid="{00000000-0005-0000-0000-00005ED60000}"/>
    <cellStyle name="RAG Status 3 2 2 6 2 3" xfId="55057" xr:uid="{00000000-0005-0000-0000-00005FD60000}"/>
    <cellStyle name="RAG Status 3 2 2 6 2 4" xfId="55058" xr:uid="{00000000-0005-0000-0000-000060D60000}"/>
    <cellStyle name="RAG Status 3 2 2 6 2 5" xfId="55059" xr:uid="{00000000-0005-0000-0000-000061D60000}"/>
    <cellStyle name="RAG Status 3 2 2 6 2 6" xfId="55060" xr:uid="{00000000-0005-0000-0000-000062D60000}"/>
    <cellStyle name="RAG Status 3 2 2 6 3" xfId="55061" xr:uid="{00000000-0005-0000-0000-000063D60000}"/>
    <cellStyle name="RAG Status 3 2 2 6 4" xfId="55062" xr:uid="{00000000-0005-0000-0000-000064D60000}"/>
    <cellStyle name="RAG Status 3 2 2 7" xfId="55063" xr:uid="{00000000-0005-0000-0000-000065D60000}"/>
    <cellStyle name="RAG Status 3 2 2 7 2" xfId="55064" xr:uid="{00000000-0005-0000-0000-000066D60000}"/>
    <cellStyle name="RAG Status 3 2 2 7 2 2" xfId="55065" xr:uid="{00000000-0005-0000-0000-000067D60000}"/>
    <cellStyle name="RAG Status 3 2 2 7 3" xfId="55066" xr:uid="{00000000-0005-0000-0000-000068D60000}"/>
    <cellStyle name="RAG Status 3 2 2 7 4" xfId="55067" xr:uid="{00000000-0005-0000-0000-000069D60000}"/>
    <cellStyle name="RAG Status 3 2 2 7 5" xfId="55068" xr:uid="{00000000-0005-0000-0000-00006AD60000}"/>
    <cellStyle name="RAG Status 3 2 2 7 6" xfId="55069" xr:uid="{00000000-0005-0000-0000-00006BD60000}"/>
    <cellStyle name="RAG Status 3 2 2 8" xfId="55070" xr:uid="{00000000-0005-0000-0000-00006CD60000}"/>
    <cellStyle name="RAG Status 3 2 2 9" xfId="55071" xr:uid="{00000000-0005-0000-0000-00006DD60000}"/>
    <cellStyle name="RAG Status 3 2 3" xfId="428" xr:uid="{00000000-0005-0000-0000-00006ED60000}"/>
    <cellStyle name="RAG Status 3 2 3 2" xfId="55072" xr:uid="{00000000-0005-0000-0000-00006FD60000}"/>
    <cellStyle name="RAG Status 3 2 3 2 2" xfId="55073" xr:uid="{00000000-0005-0000-0000-000070D60000}"/>
    <cellStyle name="RAG Status 3 2 3 2 2 2" xfId="55074" xr:uid="{00000000-0005-0000-0000-000071D60000}"/>
    <cellStyle name="RAG Status 3 2 3 2 2 2 2" xfId="55075" xr:uid="{00000000-0005-0000-0000-000072D60000}"/>
    <cellStyle name="RAG Status 3 2 3 2 2 2 2 2" xfId="55076" xr:uid="{00000000-0005-0000-0000-000073D60000}"/>
    <cellStyle name="RAG Status 3 2 3 2 2 2 2 2 2" xfId="55077" xr:uid="{00000000-0005-0000-0000-000074D60000}"/>
    <cellStyle name="RAG Status 3 2 3 2 2 2 2 2 2 2" xfId="55078" xr:uid="{00000000-0005-0000-0000-000075D60000}"/>
    <cellStyle name="RAG Status 3 2 3 2 2 2 2 2 3" xfId="55079" xr:uid="{00000000-0005-0000-0000-000076D60000}"/>
    <cellStyle name="RAG Status 3 2 3 2 2 2 2 2 4" xfId="55080" xr:uid="{00000000-0005-0000-0000-000077D60000}"/>
    <cellStyle name="RAG Status 3 2 3 2 2 2 2 2 5" xfId="55081" xr:uid="{00000000-0005-0000-0000-000078D60000}"/>
    <cellStyle name="RAG Status 3 2 3 2 2 2 2 2 6" xfId="55082" xr:uid="{00000000-0005-0000-0000-000079D60000}"/>
    <cellStyle name="RAG Status 3 2 3 2 2 2 2 3" xfId="55083" xr:uid="{00000000-0005-0000-0000-00007AD60000}"/>
    <cellStyle name="RAG Status 3 2 3 2 2 2 2 4" xfId="55084" xr:uid="{00000000-0005-0000-0000-00007BD60000}"/>
    <cellStyle name="RAG Status 3 2 3 2 2 2 3" xfId="55085" xr:uid="{00000000-0005-0000-0000-00007CD60000}"/>
    <cellStyle name="RAG Status 3 2 3 2 2 2 3 2" xfId="55086" xr:uid="{00000000-0005-0000-0000-00007DD60000}"/>
    <cellStyle name="RAG Status 3 2 3 2 2 2 3 2 2" xfId="55087" xr:uid="{00000000-0005-0000-0000-00007ED60000}"/>
    <cellStyle name="RAG Status 3 2 3 2 2 2 3 3" xfId="55088" xr:uid="{00000000-0005-0000-0000-00007FD60000}"/>
    <cellStyle name="RAG Status 3 2 3 2 2 2 3 4" xfId="55089" xr:uid="{00000000-0005-0000-0000-000080D60000}"/>
    <cellStyle name="RAG Status 3 2 3 2 2 2 3 5" xfId="55090" xr:uid="{00000000-0005-0000-0000-000081D60000}"/>
    <cellStyle name="RAG Status 3 2 3 2 2 2 3 6" xfId="55091" xr:uid="{00000000-0005-0000-0000-000082D60000}"/>
    <cellStyle name="RAG Status 3 2 3 2 2 2 4" xfId="55092" xr:uid="{00000000-0005-0000-0000-000083D60000}"/>
    <cellStyle name="RAG Status 3 2 3 2 2 2 5" xfId="55093" xr:uid="{00000000-0005-0000-0000-000084D60000}"/>
    <cellStyle name="RAG Status 3 2 3 2 2 3" xfId="55094" xr:uid="{00000000-0005-0000-0000-000085D60000}"/>
    <cellStyle name="RAG Status 3 2 3 2 2 3 2" xfId="55095" xr:uid="{00000000-0005-0000-0000-000086D60000}"/>
    <cellStyle name="RAG Status 3 2 3 2 2 3 2 2" xfId="55096" xr:uid="{00000000-0005-0000-0000-000087D60000}"/>
    <cellStyle name="RAG Status 3 2 3 2 2 3 2 2 2" xfId="55097" xr:uid="{00000000-0005-0000-0000-000088D60000}"/>
    <cellStyle name="RAG Status 3 2 3 2 2 3 2 3" xfId="55098" xr:uid="{00000000-0005-0000-0000-000089D60000}"/>
    <cellStyle name="RAG Status 3 2 3 2 2 3 2 4" xfId="55099" xr:uid="{00000000-0005-0000-0000-00008AD60000}"/>
    <cellStyle name="RAG Status 3 2 3 2 2 3 2 5" xfId="55100" xr:uid="{00000000-0005-0000-0000-00008BD60000}"/>
    <cellStyle name="RAG Status 3 2 3 2 2 3 2 6" xfId="55101" xr:uid="{00000000-0005-0000-0000-00008CD60000}"/>
    <cellStyle name="RAG Status 3 2 3 2 2 3 3" xfId="55102" xr:uid="{00000000-0005-0000-0000-00008DD60000}"/>
    <cellStyle name="RAG Status 3 2 3 2 2 3 4" xfId="55103" xr:uid="{00000000-0005-0000-0000-00008ED60000}"/>
    <cellStyle name="RAG Status 3 2 3 2 2 4" xfId="55104" xr:uid="{00000000-0005-0000-0000-00008FD60000}"/>
    <cellStyle name="RAG Status 3 2 3 2 2 4 2" xfId="55105" xr:uid="{00000000-0005-0000-0000-000090D60000}"/>
    <cellStyle name="RAG Status 3 2 3 2 2 4 2 2" xfId="55106" xr:uid="{00000000-0005-0000-0000-000091D60000}"/>
    <cellStyle name="RAG Status 3 2 3 2 2 4 3" xfId="55107" xr:uid="{00000000-0005-0000-0000-000092D60000}"/>
    <cellStyle name="RAG Status 3 2 3 2 2 4 4" xfId="55108" xr:uid="{00000000-0005-0000-0000-000093D60000}"/>
    <cellStyle name="RAG Status 3 2 3 2 2 4 5" xfId="55109" xr:uid="{00000000-0005-0000-0000-000094D60000}"/>
    <cellStyle name="RAG Status 3 2 3 2 2 4 6" xfId="55110" xr:uid="{00000000-0005-0000-0000-000095D60000}"/>
    <cellStyle name="RAG Status 3 2 3 2 2 5" xfId="55111" xr:uid="{00000000-0005-0000-0000-000096D60000}"/>
    <cellStyle name="RAG Status 3 2 3 2 2 6" xfId="55112" xr:uid="{00000000-0005-0000-0000-000097D60000}"/>
    <cellStyle name="RAG Status 3 2 3 2 3" xfId="55113" xr:uid="{00000000-0005-0000-0000-000098D60000}"/>
    <cellStyle name="RAG Status 3 2 3 2 3 2" xfId="55114" xr:uid="{00000000-0005-0000-0000-000099D60000}"/>
    <cellStyle name="RAG Status 3 2 3 2 3 2 2" xfId="55115" xr:uid="{00000000-0005-0000-0000-00009AD60000}"/>
    <cellStyle name="RAG Status 3 2 3 2 3 2 2 2" xfId="55116" xr:uid="{00000000-0005-0000-0000-00009BD60000}"/>
    <cellStyle name="RAG Status 3 2 3 2 3 2 2 2 2" xfId="55117" xr:uid="{00000000-0005-0000-0000-00009CD60000}"/>
    <cellStyle name="RAG Status 3 2 3 2 3 2 2 3" xfId="55118" xr:uid="{00000000-0005-0000-0000-00009DD60000}"/>
    <cellStyle name="RAG Status 3 2 3 2 3 2 2 4" xfId="55119" xr:uid="{00000000-0005-0000-0000-00009ED60000}"/>
    <cellStyle name="RAG Status 3 2 3 2 3 2 2 5" xfId="55120" xr:uid="{00000000-0005-0000-0000-00009FD60000}"/>
    <cellStyle name="RAG Status 3 2 3 2 3 2 2 6" xfId="55121" xr:uid="{00000000-0005-0000-0000-0000A0D60000}"/>
    <cellStyle name="RAG Status 3 2 3 2 3 2 3" xfId="55122" xr:uid="{00000000-0005-0000-0000-0000A1D60000}"/>
    <cellStyle name="RAG Status 3 2 3 2 3 2 4" xfId="55123" xr:uid="{00000000-0005-0000-0000-0000A2D60000}"/>
    <cellStyle name="RAG Status 3 2 3 2 3 3" xfId="55124" xr:uid="{00000000-0005-0000-0000-0000A3D60000}"/>
    <cellStyle name="RAG Status 3 2 3 2 3 3 2" xfId="55125" xr:uid="{00000000-0005-0000-0000-0000A4D60000}"/>
    <cellStyle name="RAG Status 3 2 3 2 3 3 2 2" xfId="55126" xr:uid="{00000000-0005-0000-0000-0000A5D60000}"/>
    <cellStyle name="RAG Status 3 2 3 2 3 3 3" xfId="55127" xr:uid="{00000000-0005-0000-0000-0000A6D60000}"/>
    <cellStyle name="RAG Status 3 2 3 2 3 3 4" xfId="55128" xr:uid="{00000000-0005-0000-0000-0000A7D60000}"/>
    <cellStyle name="RAG Status 3 2 3 2 3 3 5" xfId="55129" xr:uid="{00000000-0005-0000-0000-0000A8D60000}"/>
    <cellStyle name="RAG Status 3 2 3 2 3 3 6" xfId="55130" xr:uid="{00000000-0005-0000-0000-0000A9D60000}"/>
    <cellStyle name="RAG Status 3 2 3 2 3 4" xfId="55131" xr:uid="{00000000-0005-0000-0000-0000AAD60000}"/>
    <cellStyle name="RAG Status 3 2 3 2 3 5" xfId="55132" xr:uid="{00000000-0005-0000-0000-0000ABD60000}"/>
    <cellStyle name="RAG Status 3 2 3 2 4" xfId="55133" xr:uid="{00000000-0005-0000-0000-0000ACD60000}"/>
    <cellStyle name="RAG Status 3 2 3 2 4 2" xfId="55134" xr:uid="{00000000-0005-0000-0000-0000ADD60000}"/>
    <cellStyle name="RAG Status 3 2 3 2 4 2 2" xfId="55135" xr:uid="{00000000-0005-0000-0000-0000AED60000}"/>
    <cellStyle name="RAG Status 3 2 3 2 4 2 2 2" xfId="55136" xr:uid="{00000000-0005-0000-0000-0000AFD60000}"/>
    <cellStyle name="RAG Status 3 2 3 2 4 2 3" xfId="55137" xr:uid="{00000000-0005-0000-0000-0000B0D60000}"/>
    <cellStyle name="RAG Status 3 2 3 2 4 2 4" xfId="55138" xr:uid="{00000000-0005-0000-0000-0000B1D60000}"/>
    <cellStyle name="RAG Status 3 2 3 2 4 2 5" xfId="55139" xr:uid="{00000000-0005-0000-0000-0000B2D60000}"/>
    <cellStyle name="RAG Status 3 2 3 2 4 2 6" xfId="55140" xr:uid="{00000000-0005-0000-0000-0000B3D60000}"/>
    <cellStyle name="RAG Status 3 2 3 2 4 3" xfId="55141" xr:uid="{00000000-0005-0000-0000-0000B4D60000}"/>
    <cellStyle name="RAG Status 3 2 3 2 4 4" xfId="55142" xr:uid="{00000000-0005-0000-0000-0000B5D60000}"/>
    <cellStyle name="RAG Status 3 2 3 2 5" xfId="55143" xr:uid="{00000000-0005-0000-0000-0000B6D60000}"/>
    <cellStyle name="RAG Status 3 2 3 2 5 2" xfId="55144" xr:uid="{00000000-0005-0000-0000-0000B7D60000}"/>
    <cellStyle name="RAG Status 3 2 3 2 5 2 2" xfId="55145" xr:uid="{00000000-0005-0000-0000-0000B8D60000}"/>
    <cellStyle name="RAG Status 3 2 3 2 5 3" xfId="55146" xr:uid="{00000000-0005-0000-0000-0000B9D60000}"/>
    <cellStyle name="RAG Status 3 2 3 2 5 4" xfId="55147" xr:uid="{00000000-0005-0000-0000-0000BAD60000}"/>
    <cellStyle name="RAG Status 3 2 3 2 5 5" xfId="55148" xr:uid="{00000000-0005-0000-0000-0000BBD60000}"/>
    <cellStyle name="RAG Status 3 2 3 2 5 6" xfId="55149" xr:uid="{00000000-0005-0000-0000-0000BCD60000}"/>
    <cellStyle name="RAG Status 3 2 3 2 6" xfId="55150" xr:uid="{00000000-0005-0000-0000-0000BDD60000}"/>
    <cellStyle name="RAG Status 3 2 3 2 7" xfId="55151" xr:uid="{00000000-0005-0000-0000-0000BED60000}"/>
    <cellStyle name="RAG Status 3 2 3 3" xfId="55152" xr:uid="{00000000-0005-0000-0000-0000BFD60000}"/>
    <cellStyle name="RAG Status 3 2 3 3 2" xfId="55153" xr:uid="{00000000-0005-0000-0000-0000C0D60000}"/>
    <cellStyle name="RAG Status 3 2 3 3 2 2" xfId="55154" xr:uid="{00000000-0005-0000-0000-0000C1D60000}"/>
    <cellStyle name="RAG Status 3 2 3 3 2 2 2" xfId="55155" xr:uid="{00000000-0005-0000-0000-0000C2D60000}"/>
    <cellStyle name="RAG Status 3 2 3 3 2 2 2 2" xfId="55156" xr:uid="{00000000-0005-0000-0000-0000C3D60000}"/>
    <cellStyle name="RAG Status 3 2 3 3 2 2 2 2 2" xfId="55157" xr:uid="{00000000-0005-0000-0000-0000C4D60000}"/>
    <cellStyle name="RAG Status 3 2 3 3 2 2 2 3" xfId="55158" xr:uid="{00000000-0005-0000-0000-0000C5D60000}"/>
    <cellStyle name="RAG Status 3 2 3 3 2 2 2 4" xfId="55159" xr:uid="{00000000-0005-0000-0000-0000C6D60000}"/>
    <cellStyle name="RAG Status 3 2 3 3 2 2 2 5" xfId="55160" xr:uid="{00000000-0005-0000-0000-0000C7D60000}"/>
    <cellStyle name="RAG Status 3 2 3 3 2 2 2 6" xfId="55161" xr:uid="{00000000-0005-0000-0000-0000C8D60000}"/>
    <cellStyle name="RAG Status 3 2 3 3 2 2 3" xfId="55162" xr:uid="{00000000-0005-0000-0000-0000C9D60000}"/>
    <cellStyle name="RAG Status 3 2 3 3 2 2 4" xfId="55163" xr:uid="{00000000-0005-0000-0000-0000CAD60000}"/>
    <cellStyle name="RAG Status 3 2 3 3 2 3" xfId="55164" xr:uid="{00000000-0005-0000-0000-0000CBD60000}"/>
    <cellStyle name="RAG Status 3 2 3 3 2 3 2" xfId="55165" xr:uid="{00000000-0005-0000-0000-0000CCD60000}"/>
    <cellStyle name="RAG Status 3 2 3 3 2 3 2 2" xfId="55166" xr:uid="{00000000-0005-0000-0000-0000CDD60000}"/>
    <cellStyle name="RAG Status 3 2 3 3 2 3 3" xfId="55167" xr:uid="{00000000-0005-0000-0000-0000CED60000}"/>
    <cellStyle name="RAG Status 3 2 3 3 2 3 4" xfId="55168" xr:uid="{00000000-0005-0000-0000-0000CFD60000}"/>
    <cellStyle name="RAG Status 3 2 3 3 2 3 5" xfId="55169" xr:uid="{00000000-0005-0000-0000-0000D0D60000}"/>
    <cellStyle name="RAG Status 3 2 3 3 2 3 6" xfId="55170" xr:uid="{00000000-0005-0000-0000-0000D1D60000}"/>
    <cellStyle name="RAG Status 3 2 3 3 2 4" xfId="55171" xr:uid="{00000000-0005-0000-0000-0000D2D60000}"/>
    <cellStyle name="RAG Status 3 2 3 3 2 5" xfId="55172" xr:uid="{00000000-0005-0000-0000-0000D3D60000}"/>
    <cellStyle name="RAG Status 3 2 3 3 3" xfId="55173" xr:uid="{00000000-0005-0000-0000-0000D4D60000}"/>
    <cellStyle name="RAG Status 3 2 3 3 3 2" xfId="55174" xr:uid="{00000000-0005-0000-0000-0000D5D60000}"/>
    <cellStyle name="RAG Status 3 2 3 3 3 2 2" xfId="55175" xr:uid="{00000000-0005-0000-0000-0000D6D60000}"/>
    <cellStyle name="RAG Status 3 2 3 3 3 2 2 2" xfId="55176" xr:uid="{00000000-0005-0000-0000-0000D7D60000}"/>
    <cellStyle name="RAG Status 3 2 3 3 3 2 3" xfId="55177" xr:uid="{00000000-0005-0000-0000-0000D8D60000}"/>
    <cellStyle name="RAG Status 3 2 3 3 3 2 4" xfId="55178" xr:uid="{00000000-0005-0000-0000-0000D9D60000}"/>
    <cellStyle name="RAG Status 3 2 3 3 3 2 5" xfId="55179" xr:uid="{00000000-0005-0000-0000-0000DAD60000}"/>
    <cellStyle name="RAG Status 3 2 3 3 3 2 6" xfId="55180" xr:uid="{00000000-0005-0000-0000-0000DBD60000}"/>
    <cellStyle name="RAG Status 3 2 3 3 3 3" xfId="55181" xr:uid="{00000000-0005-0000-0000-0000DCD60000}"/>
    <cellStyle name="RAG Status 3 2 3 3 3 4" xfId="55182" xr:uid="{00000000-0005-0000-0000-0000DDD60000}"/>
    <cellStyle name="RAG Status 3 2 3 3 4" xfId="55183" xr:uid="{00000000-0005-0000-0000-0000DED60000}"/>
    <cellStyle name="RAG Status 3 2 3 3 4 2" xfId="55184" xr:uid="{00000000-0005-0000-0000-0000DFD60000}"/>
    <cellStyle name="RAG Status 3 2 3 3 4 2 2" xfId="55185" xr:uid="{00000000-0005-0000-0000-0000E0D60000}"/>
    <cellStyle name="RAG Status 3 2 3 3 4 3" xfId="55186" xr:uid="{00000000-0005-0000-0000-0000E1D60000}"/>
    <cellStyle name="RAG Status 3 2 3 3 4 4" xfId="55187" xr:uid="{00000000-0005-0000-0000-0000E2D60000}"/>
    <cellStyle name="RAG Status 3 2 3 3 4 5" xfId="55188" xr:uid="{00000000-0005-0000-0000-0000E3D60000}"/>
    <cellStyle name="RAG Status 3 2 3 3 4 6" xfId="55189" xr:uid="{00000000-0005-0000-0000-0000E4D60000}"/>
    <cellStyle name="RAG Status 3 2 3 3 5" xfId="55190" xr:uid="{00000000-0005-0000-0000-0000E5D60000}"/>
    <cellStyle name="RAG Status 3 2 3 3 6" xfId="55191" xr:uid="{00000000-0005-0000-0000-0000E6D60000}"/>
    <cellStyle name="RAG Status 3 2 3 4" xfId="55192" xr:uid="{00000000-0005-0000-0000-0000E7D60000}"/>
    <cellStyle name="RAG Status 3 2 3 4 2" xfId="55193" xr:uid="{00000000-0005-0000-0000-0000E8D60000}"/>
    <cellStyle name="RAG Status 3 2 3 4 2 2" xfId="55194" xr:uid="{00000000-0005-0000-0000-0000E9D60000}"/>
    <cellStyle name="RAG Status 3 2 3 4 2 2 2" xfId="55195" xr:uid="{00000000-0005-0000-0000-0000EAD60000}"/>
    <cellStyle name="RAG Status 3 2 3 4 2 2 2 2" xfId="55196" xr:uid="{00000000-0005-0000-0000-0000EBD60000}"/>
    <cellStyle name="RAG Status 3 2 3 4 2 2 3" xfId="55197" xr:uid="{00000000-0005-0000-0000-0000ECD60000}"/>
    <cellStyle name="RAG Status 3 2 3 4 2 2 4" xfId="55198" xr:uid="{00000000-0005-0000-0000-0000EDD60000}"/>
    <cellStyle name="RAG Status 3 2 3 4 2 2 5" xfId="55199" xr:uid="{00000000-0005-0000-0000-0000EED60000}"/>
    <cellStyle name="RAG Status 3 2 3 4 2 2 6" xfId="55200" xr:uid="{00000000-0005-0000-0000-0000EFD60000}"/>
    <cellStyle name="RAG Status 3 2 3 4 2 3" xfId="55201" xr:uid="{00000000-0005-0000-0000-0000F0D60000}"/>
    <cellStyle name="RAG Status 3 2 3 4 2 4" xfId="55202" xr:uid="{00000000-0005-0000-0000-0000F1D60000}"/>
    <cellStyle name="RAG Status 3 2 3 4 3" xfId="55203" xr:uid="{00000000-0005-0000-0000-0000F2D60000}"/>
    <cellStyle name="RAG Status 3 2 3 4 3 2" xfId="55204" xr:uid="{00000000-0005-0000-0000-0000F3D60000}"/>
    <cellStyle name="RAG Status 3 2 3 4 3 2 2" xfId="55205" xr:uid="{00000000-0005-0000-0000-0000F4D60000}"/>
    <cellStyle name="RAG Status 3 2 3 4 3 3" xfId="55206" xr:uid="{00000000-0005-0000-0000-0000F5D60000}"/>
    <cellStyle name="RAG Status 3 2 3 4 3 4" xfId="55207" xr:uid="{00000000-0005-0000-0000-0000F6D60000}"/>
    <cellStyle name="RAG Status 3 2 3 4 3 5" xfId="55208" xr:uid="{00000000-0005-0000-0000-0000F7D60000}"/>
    <cellStyle name="RAG Status 3 2 3 4 3 6" xfId="55209" xr:uid="{00000000-0005-0000-0000-0000F8D60000}"/>
    <cellStyle name="RAG Status 3 2 3 4 4" xfId="55210" xr:uid="{00000000-0005-0000-0000-0000F9D60000}"/>
    <cellStyle name="RAG Status 3 2 3 4 5" xfId="55211" xr:uid="{00000000-0005-0000-0000-0000FAD60000}"/>
    <cellStyle name="RAG Status 3 2 3 5" xfId="55212" xr:uid="{00000000-0005-0000-0000-0000FBD60000}"/>
    <cellStyle name="RAG Status 3 2 3 5 2" xfId="55213" xr:uid="{00000000-0005-0000-0000-0000FCD60000}"/>
    <cellStyle name="RAG Status 3 2 3 5 2 2" xfId="55214" xr:uid="{00000000-0005-0000-0000-0000FDD60000}"/>
    <cellStyle name="RAG Status 3 2 3 5 2 2 2" xfId="55215" xr:uid="{00000000-0005-0000-0000-0000FED60000}"/>
    <cellStyle name="RAG Status 3 2 3 5 2 3" xfId="55216" xr:uid="{00000000-0005-0000-0000-0000FFD60000}"/>
    <cellStyle name="RAG Status 3 2 3 5 2 4" xfId="55217" xr:uid="{00000000-0005-0000-0000-000000D70000}"/>
    <cellStyle name="RAG Status 3 2 3 5 2 5" xfId="55218" xr:uid="{00000000-0005-0000-0000-000001D70000}"/>
    <cellStyle name="RAG Status 3 2 3 5 2 6" xfId="55219" xr:uid="{00000000-0005-0000-0000-000002D70000}"/>
    <cellStyle name="RAG Status 3 2 3 5 3" xfId="55220" xr:uid="{00000000-0005-0000-0000-000003D70000}"/>
    <cellStyle name="RAG Status 3 2 3 5 4" xfId="55221" xr:uid="{00000000-0005-0000-0000-000004D70000}"/>
    <cellStyle name="RAG Status 3 2 3 6" xfId="55222" xr:uid="{00000000-0005-0000-0000-000005D70000}"/>
    <cellStyle name="RAG Status 3 2 3 6 2" xfId="55223" xr:uid="{00000000-0005-0000-0000-000006D70000}"/>
    <cellStyle name="RAG Status 3 2 3 6 2 2" xfId="55224" xr:uid="{00000000-0005-0000-0000-000007D70000}"/>
    <cellStyle name="RAG Status 3 2 3 6 3" xfId="55225" xr:uid="{00000000-0005-0000-0000-000008D70000}"/>
    <cellStyle name="RAG Status 3 2 3 6 4" xfId="55226" xr:uid="{00000000-0005-0000-0000-000009D70000}"/>
    <cellStyle name="RAG Status 3 2 3 6 5" xfId="55227" xr:uid="{00000000-0005-0000-0000-00000AD70000}"/>
    <cellStyle name="RAG Status 3 2 3 6 6" xfId="55228" xr:uid="{00000000-0005-0000-0000-00000BD70000}"/>
    <cellStyle name="RAG Status 3 2 3 7" xfId="55229" xr:uid="{00000000-0005-0000-0000-00000CD70000}"/>
    <cellStyle name="RAG Status 3 2 3 8" xfId="55230" xr:uid="{00000000-0005-0000-0000-00000DD70000}"/>
    <cellStyle name="RAG Status 3 2 4" xfId="429" xr:uid="{00000000-0005-0000-0000-00000ED70000}"/>
    <cellStyle name="RAG Status 3 2 4 2" xfId="55231" xr:uid="{00000000-0005-0000-0000-00000FD70000}"/>
    <cellStyle name="RAG Status 3 2 4 2 2" xfId="55232" xr:uid="{00000000-0005-0000-0000-000010D70000}"/>
    <cellStyle name="RAG Status 3 2 4 2 2 2" xfId="55233" xr:uid="{00000000-0005-0000-0000-000011D70000}"/>
    <cellStyle name="RAG Status 3 2 4 2 2 2 2" xfId="55234" xr:uid="{00000000-0005-0000-0000-000012D70000}"/>
    <cellStyle name="RAG Status 3 2 4 2 2 2 2 2" xfId="55235" xr:uid="{00000000-0005-0000-0000-000013D70000}"/>
    <cellStyle name="RAG Status 3 2 4 2 2 2 2 2 2" xfId="55236" xr:uid="{00000000-0005-0000-0000-000014D70000}"/>
    <cellStyle name="RAG Status 3 2 4 2 2 2 2 3" xfId="55237" xr:uid="{00000000-0005-0000-0000-000015D70000}"/>
    <cellStyle name="RAG Status 3 2 4 2 2 2 2 4" xfId="55238" xr:uid="{00000000-0005-0000-0000-000016D70000}"/>
    <cellStyle name="RAG Status 3 2 4 2 2 2 2 5" xfId="55239" xr:uid="{00000000-0005-0000-0000-000017D70000}"/>
    <cellStyle name="RAG Status 3 2 4 2 2 2 2 6" xfId="55240" xr:uid="{00000000-0005-0000-0000-000018D70000}"/>
    <cellStyle name="RAG Status 3 2 4 2 2 2 3" xfId="55241" xr:uid="{00000000-0005-0000-0000-000019D70000}"/>
    <cellStyle name="RAG Status 3 2 4 2 2 2 4" xfId="55242" xr:uid="{00000000-0005-0000-0000-00001AD70000}"/>
    <cellStyle name="RAG Status 3 2 4 2 2 3" xfId="55243" xr:uid="{00000000-0005-0000-0000-00001BD70000}"/>
    <cellStyle name="RAG Status 3 2 4 2 2 3 2" xfId="55244" xr:uid="{00000000-0005-0000-0000-00001CD70000}"/>
    <cellStyle name="RAG Status 3 2 4 2 2 3 2 2" xfId="55245" xr:uid="{00000000-0005-0000-0000-00001DD70000}"/>
    <cellStyle name="RAG Status 3 2 4 2 2 3 3" xfId="55246" xr:uid="{00000000-0005-0000-0000-00001ED70000}"/>
    <cellStyle name="RAG Status 3 2 4 2 2 3 4" xfId="55247" xr:uid="{00000000-0005-0000-0000-00001FD70000}"/>
    <cellStyle name="RAG Status 3 2 4 2 2 3 5" xfId="55248" xr:uid="{00000000-0005-0000-0000-000020D70000}"/>
    <cellStyle name="RAG Status 3 2 4 2 2 3 6" xfId="55249" xr:uid="{00000000-0005-0000-0000-000021D70000}"/>
    <cellStyle name="RAG Status 3 2 4 2 2 4" xfId="55250" xr:uid="{00000000-0005-0000-0000-000022D70000}"/>
    <cellStyle name="RAG Status 3 2 4 2 2 5" xfId="55251" xr:uid="{00000000-0005-0000-0000-000023D70000}"/>
    <cellStyle name="RAG Status 3 2 4 2 3" xfId="55252" xr:uid="{00000000-0005-0000-0000-000024D70000}"/>
    <cellStyle name="RAG Status 3 2 4 2 3 2" xfId="55253" xr:uid="{00000000-0005-0000-0000-000025D70000}"/>
    <cellStyle name="RAG Status 3 2 4 2 3 2 2" xfId="55254" xr:uid="{00000000-0005-0000-0000-000026D70000}"/>
    <cellStyle name="RAG Status 3 2 4 2 3 2 2 2" xfId="55255" xr:uid="{00000000-0005-0000-0000-000027D70000}"/>
    <cellStyle name="RAG Status 3 2 4 2 3 2 3" xfId="55256" xr:uid="{00000000-0005-0000-0000-000028D70000}"/>
    <cellStyle name="RAG Status 3 2 4 2 3 2 4" xfId="55257" xr:uid="{00000000-0005-0000-0000-000029D70000}"/>
    <cellStyle name="RAG Status 3 2 4 2 3 2 5" xfId="55258" xr:uid="{00000000-0005-0000-0000-00002AD70000}"/>
    <cellStyle name="RAG Status 3 2 4 2 3 2 6" xfId="55259" xr:uid="{00000000-0005-0000-0000-00002BD70000}"/>
    <cellStyle name="RAG Status 3 2 4 2 3 3" xfId="55260" xr:uid="{00000000-0005-0000-0000-00002CD70000}"/>
    <cellStyle name="RAG Status 3 2 4 2 3 4" xfId="55261" xr:uid="{00000000-0005-0000-0000-00002DD70000}"/>
    <cellStyle name="RAG Status 3 2 4 2 4" xfId="55262" xr:uid="{00000000-0005-0000-0000-00002ED70000}"/>
    <cellStyle name="RAG Status 3 2 4 2 4 2" xfId="55263" xr:uid="{00000000-0005-0000-0000-00002FD70000}"/>
    <cellStyle name="RAG Status 3 2 4 2 4 2 2" xfId="55264" xr:uid="{00000000-0005-0000-0000-000030D70000}"/>
    <cellStyle name="RAG Status 3 2 4 2 4 3" xfId="55265" xr:uid="{00000000-0005-0000-0000-000031D70000}"/>
    <cellStyle name="RAG Status 3 2 4 2 4 4" xfId="55266" xr:uid="{00000000-0005-0000-0000-000032D70000}"/>
    <cellStyle name="RAG Status 3 2 4 2 4 5" xfId="55267" xr:uid="{00000000-0005-0000-0000-000033D70000}"/>
    <cellStyle name="RAG Status 3 2 4 2 4 6" xfId="55268" xr:uid="{00000000-0005-0000-0000-000034D70000}"/>
    <cellStyle name="RAG Status 3 2 4 2 5" xfId="55269" xr:uid="{00000000-0005-0000-0000-000035D70000}"/>
    <cellStyle name="RAG Status 3 2 4 2 6" xfId="55270" xr:uid="{00000000-0005-0000-0000-000036D70000}"/>
    <cellStyle name="RAG Status 3 2 4 3" xfId="55271" xr:uid="{00000000-0005-0000-0000-000037D70000}"/>
    <cellStyle name="RAG Status 3 2 4 3 2" xfId="55272" xr:uid="{00000000-0005-0000-0000-000038D70000}"/>
    <cellStyle name="RAG Status 3 2 4 3 2 2" xfId="55273" xr:uid="{00000000-0005-0000-0000-000039D70000}"/>
    <cellStyle name="RAG Status 3 2 4 3 2 2 2" xfId="55274" xr:uid="{00000000-0005-0000-0000-00003AD70000}"/>
    <cellStyle name="RAG Status 3 2 4 3 2 2 2 2" xfId="55275" xr:uid="{00000000-0005-0000-0000-00003BD70000}"/>
    <cellStyle name="RAG Status 3 2 4 3 2 2 3" xfId="55276" xr:uid="{00000000-0005-0000-0000-00003CD70000}"/>
    <cellStyle name="RAG Status 3 2 4 3 2 2 4" xfId="55277" xr:uid="{00000000-0005-0000-0000-00003DD70000}"/>
    <cellStyle name="RAG Status 3 2 4 3 2 2 5" xfId="55278" xr:uid="{00000000-0005-0000-0000-00003ED70000}"/>
    <cellStyle name="RAG Status 3 2 4 3 2 2 6" xfId="55279" xr:uid="{00000000-0005-0000-0000-00003FD70000}"/>
    <cellStyle name="RAG Status 3 2 4 3 2 3" xfId="55280" xr:uid="{00000000-0005-0000-0000-000040D70000}"/>
    <cellStyle name="RAG Status 3 2 4 3 2 4" xfId="55281" xr:uid="{00000000-0005-0000-0000-000041D70000}"/>
    <cellStyle name="RAG Status 3 2 4 3 3" xfId="55282" xr:uid="{00000000-0005-0000-0000-000042D70000}"/>
    <cellStyle name="RAG Status 3 2 4 3 3 2" xfId="55283" xr:uid="{00000000-0005-0000-0000-000043D70000}"/>
    <cellStyle name="RAG Status 3 2 4 3 3 2 2" xfId="55284" xr:uid="{00000000-0005-0000-0000-000044D70000}"/>
    <cellStyle name="RAG Status 3 2 4 3 3 3" xfId="55285" xr:uid="{00000000-0005-0000-0000-000045D70000}"/>
    <cellStyle name="RAG Status 3 2 4 3 3 4" xfId="55286" xr:uid="{00000000-0005-0000-0000-000046D70000}"/>
    <cellStyle name="RAG Status 3 2 4 3 3 5" xfId="55287" xr:uid="{00000000-0005-0000-0000-000047D70000}"/>
    <cellStyle name="RAG Status 3 2 4 3 3 6" xfId="55288" xr:uid="{00000000-0005-0000-0000-000048D70000}"/>
    <cellStyle name="RAG Status 3 2 4 3 4" xfId="55289" xr:uid="{00000000-0005-0000-0000-000049D70000}"/>
    <cellStyle name="RAG Status 3 2 4 3 5" xfId="55290" xr:uid="{00000000-0005-0000-0000-00004AD70000}"/>
    <cellStyle name="RAG Status 3 2 4 4" xfId="55291" xr:uid="{00000000-0005-0000-0000-00004BD70000}"/>
    <cellStyle name="RAG Status 3 2 4 4 2" xfId="55292" xr:uid="{00000000-0005-0000-0000-00004CD70000}"/>
    <cellStyle name="RAG Status 3 2 4 4 2 2" xfId="55293" xr:uid="{00000000-0005-0000-0000-00004DD70000}"/>
    <cellStyle name="RAG Status 3 2 4 4 2 2 2" xfId="55294" xr:uid="{00000000-0005-0000-0000-00004ED70000}"/>
    <cellStyle name="RAG Status 3 2 4 4 2 3" xfId="55295" xr:uid="{00000000-0005-0000-0000-00004FD70000}"/>
    <cellStyle name="RAG Status 3 2 4 4 2 4" xfId="55296" xr:uid="{00000000-0005-0000-0000-000050D70000}"/>
    <cellStyle name="RAG Status 3 2 4 4 2 5" xfId="55297" xr:uid="{00000000-0005-0000-0000-000051D70000}"/>
    <cellStyle name="RAG Status 3 2 4 4 2 6" xfId="55298" xr:uid="{00000000-0005-0000-0000-000052D70000}"/>
    <cellStyle name="RAG Status 3 2 4 4 3" xfId="55299" xr:uid="{00000000-0005-0000-0000-000053D70000}"/>
    <cellStyle name="RAG Status 3 2 4 4 4" xfId="55300" xr:uid="{00000000-0005-0000-0000-000054D70000}"/>
    <cellStyle name="RAG Status 3 2 4 5" xfId="55301" xr:uid="{00000000-0005-0000-0000-000055D70000}"/>
    <cellStyle name="RAG Status 3 2 4 5 2" xfId="55302" xr:uid="{00000000-0005-0000-0000-000056D70000}"/>
    <cellStyle name="RAG Status 3 2 4 5 2 2" xfId="55303" xr:uid="{00000000-0005-0000-0000-000057D70000}"/>
    <cellStyle name="RAG Status 3 2 4 5 3" xfId="55304" xr:uid="{00000000-0005-0000-0000-000058D70000}"/>
    <cellStyle name="RAG Status 3 2 4 5 4" xfId="55305" xr:uid="{00000000-0005-0000-0000-000059D70000}"/>
    <cellStyle name="RAG Status 3 2 4 5 5" xfId="55306" xr:uid="{00000000-0005-0000-0000-00005AD70000}"/>
    <cellStyle name="RAG Status 3 2 4 5 6" xfId="55307" xr:uid="{00000000-0005-0000-0000-00005BD70000}"/>
    <cellStyle name="RAG Status 3 2 4 6" xfId="55308" xr:uid="{00000000-0005-0000-0000-00005CD70000}"/>
    <cellStyle name="RAG Status 3 2 4 7" xfId="55309" xr:uid="{00000000-0005-0000-0000-00005DD70000}"/>
    <cellStyle name="RAG Status 3 2 5" xfId="430" xr:uid="{00000000-0005-0000-0000-00005ED70000}"/>
    <cellStyle name="RAG Status 3 2 5 2" xfId="55310" xr:uid="{00000000-0005-0000-0000-00005FD70000}"/>
    <cellStyle name="RAG Status 3 2 5 2 2" xfId="55311" xr:uid="{00000000-0005-0000-0000-000060D70000}"/>
    <cellStyle name="RAG Status 3 2 5 2 2 2" xfId="55312" xr:uid="{00000000-0005-0000-0000-000061D70000}"/>
    <cellStyle name="RAG Status 3 2 5 2 2 2 2" xfId="55313" xr:uid="{00000000-0005-0000-0000-000062D70000}"/>
    <cellStyle name="RAG Status 3 2 5 2 2 2 2 2" xfId="55314" xr:uid="{00000000-0005-0000-0000-000063D70000}"/>
    <cellStyle name="RAG Status 3 2 5 2 2 2 3" xfId="55315" xr:uid="{00000000-0005-0000-0000-000064D70000}"/>
    <cellStyle name="RAG Status 3 2 5 2 2 2 4" xfId="55316" xr:uid="{00000000-0005-0000-0000-000065D70000}"/>
    <cellStyle name="RAG Status 3 2 5 2 2 2 5" xfId="55317" xr:uid="{00000000-0005-0000-0000-000066D70000}"/>
    <cellStyle name="RAG Status 3 2 5 2 2 2 6" xfId="55318" xr:uid="{00000000-0005-0000-0000-000067D70000}"/>
    <cellStyle name="RAG Status 3 2 5 2 2 3" xfId="55319" xr:uid="{00000000-0005-0000-0000-000068D70000}"/>
    <cellStyle name="RAG Status 3 2 5 2 2 4" xfId="55320" xr:uid="{00000000-0005-0000-0000-000069D70000}"/>
    <cellStyle name="RAG Status 3 2 5 2 3" xfId="55321" xr:uid="{00000000-0005-0000-0000-00006AD70000}"/>
    <cellStyle name="RAG Status 3 2 5 2 3 2" xfId="55322" xr:uid="{00000000-0005-0000-0000-00006BD70000}"/>
    <cellStyle name="RAG Status 3 2 5 2 3 2 2" xfId="55323" xr:uid="{00000000-0005-0000-0000-00006CD70000}"/>
    <cellStyle name="RAG Status 3 2 5 2 3 3" xfId="55324" xr:uid="{00000000-0005-0000-0000-00006DD70000}"/>
    <cellStyle name="RAG Status 3 2 5 2 3 4" xfId="55325" xr:uid="{00000000-0005-0000-0000-00006ED70000}"/>
    <cellStyle name="RAG Status 3 2 5 2 3 5" xfId="55326" xr:uid="{00000000-0005-0000-0000-00006FD70000}"/>
    <cellStyle name="RAG Status 3 2 5 2 3 6" xfId="55327" xr:uid="{00000000-0005-0000-0000-000070D70000}"/>
    <cellStyle name="RAG Status 3 2 5 2 4" xfId="55328" xr:uid="{00000000-0005-0000-0000-000071D70000}"/>
    <cellStyle name="RAG Status 3 2 5 2 5" xfId="55329" xr:uid="{00000000-0005-0000-0000-000072D70000}"/>
    <cellStyle name="RAG Status 3 2 5 3" xfId="55330" xr:uid="{00000000-0005-0000-0000-000073D70000}"/>
    <cellStyle name="RAG Status 3 2 5 3 2" xfId="55331" xr:uid="{00000000-0005-0000-0000-000074D70000}"/>
    <cellStyle name="RAG Status 3 2 5 3 2 2" xfId="55332" xr:uid="{00000000-0005-0000-0000-000075D70000}"/>
    <cellStyle name="RAG Status 3 2 5 3 2 2 2" xfId="55333" xr:uid="{00000000-0005-0000-0000-000076D70000}"/>
    <cellStyle name="RAG Status 3 2 5 3 2 3" xfId="55334" xr:uid="{00000000-0005-0000-0000-000077D70000}"/>
    <cellStyle name="RAG Status 3 2 5 3 2 4" xfId="55335" xr:uid="{00000000-0005-0000-0000-000078D70000}"/>
    <cellStyle name="RAG Status 3 2 5 3 2 5" xfId="55336" xr:uid="{00000000-0005-0000-0000-000079D70000}"/>
    <cellStyle name="RAG Status 3 2 5 3 2 6" xfId="55337" xr:uid="{00000000-0005-0000-0000-00007AD70000}"/>
    <cellStyle name="RAG Status 3 2 5 3 3" xfId="55338" xr:uid="{00000000-0005-0000-0000-00007BD70000}"/>
    <cellStyle name="RAG Status 3 2 5 3 4" xfId="55339" xr:uid="{00000000-0005-0000-0000-00007CD70000}"/>
    <cellStyle name="RAG Status 3 2 5 4" xfId="55340" xr:uid="{00000000-0005-0000-0000-00007DD70000}"/>
    <cellStyle name="RAG Status 3 2 5 4 2" xfId="55341" xr:uid="{00000000-0005-0000-0000-00007ED70000}"/>
    <cellStyle name="RAG Status 3 2 5 4 2 2" xfId="55342" xr:uid="{00000000-0005-0000-0000-00007FD70000}"/>
    <cellStyle name="RAG Status 3 2 5 4 3" xfId="55343" xr:uid="{00000000-0005-0000-0000-000080D70000}"/>
    <cellStyle name="RAG Status 3 2 5 4 4" xfId="55344" xr:uid="{00000000-0005-0000-0000-000081D70000}"/>
    <cellStyle name="RAG Status 3 2 5 4 5" xfId="55345" xr:uid="{00000000-0005-0000-0000-000082D70000}"/>
    <cellStyle name="RAG Status 3 2 5 4 6" xfId="55346" xr:uid="{00000000-0005-0000-0000-000083D70000}"/>
    <cellStyle name="RAG Status 3 2 5 5" xfId="55347" xr:uid="{00000000-0005-0000-0000-000084D70000}"/>
    <cellStyle name="RAG Status 3 2 5 6" xfId="55348" xr:uid="{00000000-0005-0000-0000-000085D70000}"/>
    <cellStyle name="RAG Status 3 2 6" xfId="431" xr:uid="{00000000-0005-0000-0000-000086D70000}"/>
    <cellStyle name="RAG Status 3 2 6 2" xfId="55349" xr:uid="{00000000-0005-0000-0000-000087D70000}"/>
    <cellStyle name="RAG Status 3 2 6 2 2" xfId="55350" xr:uid="{00000000-0005-0000-0000-000088D70000}"/>
    <cellStyle name="RAG Status 3 2 6 2 2 2" xfId="55351" xr:uid="{00000000-0005-0000-0000-000089D70000}"/>
    <cellStyle name="RAG Status 3 2 6 2 2 2 2" xfId="55352" xr:uid="{00000000-0005-0000-0000-00008AD70000}"/>
    <cellStyle name="RAG Status 3 2 6 2 2 3" xfId="55353" xr:uid="{00000000-0005-0000-0000-00008BD70000}"/>
    <cellStyle name="RAG Status 3 2 6 2 2 4" xfId="55354" xr:uid="{00000000-0005-0000-0000-00008CD70000}"/>
    <cellStyle name="RAG Status 3 2 6 2 2 5" xfId="55355" xr:uid="{00000000-0005-0000-0000-00008DD70000}"/>
    <cellStyle name="RAG Status 3 2 6 2 2 6" xfId="55356" xr:uid="{00000000-0005-0000-0000-00008ED70000}"/>
    <cellStyle name="RAG Status 3 2 6 2 3" xfId="55357" xr:uid="{00000000-0005-0000-0000-00008FD70000}"/>
    <cellStyle name="RAG Status 3 2 6 2 4" xfId="55358" xr:uid="{00000000-0005-0000-0000-000090D70000}"/>
    <cellStyle name="RAG Status 3 2 6 3" xfId="55359" xr:uid="{00000000-0005-0000-0000-000091D70000}"/>
    <cellStyle name="RAG Status 3 2 6 3 2" xfId="55360" xr:uid="{00000000-0005-0000-0000-000092D70000}"/>
    <cellStyle name="RAG Status 3 2 6 3 2 2" xfId="55361" xr:uid="{00000000-0005-0000-0000-000093D70000}"/>
    <cellStyle name="RAG Status 3 2 6 3 3" xfId="55362" xr:uid="{00000000-0005-0000-0000-000094D70000}"/>
    <cellStyle name="RAG Status 3 2 6 3 4" xfId="55363" xr:uid="{00000000-0005-0000-0000-000095D70000}"/>
    <cellStyle name="RAG Status 3 2 6 3 5" xfId="55364" xr:uid="{00000000-0005-0000-0000-000096D70000}"/>
    <cellStyle name="RAG Status 3 2 6 3 6" xfId="55365" xr:uid="{00000000-0005-0000-0000-000097D70000}"/>
    <cellStyle name="RAG Status 3 2 6 4" xfId="55366" xr:uid="{00000000-0005-0000-0000-000098D70000}"/>
    <cellStyle name="RAG Status 3 2 6 5" xfId="55367" xr:uid="{00000000-0005-0000-0000-000099D70000}"/>
    <cellStyle name="RAG Status 3 2 7" xfId="55368" xr:uid="{00000000-0005-0000-0000-00009AD70000}"/>
    <cellStyle name="RAG Status 3 2 7 2" xfId="55369" xr:uid="{00000000-0005-0000-0000-00009BD70000}"/>
    <cellStyle name="RAG Status 3 2 7 2 2" xfId="55370" xr:uid="{00000000-0005-0000-0000-00009CD70000}"/>
    <cellStyle name="RAG Status 3 2 7 2 2 2" xfId="55371" xr:uid="{00000000-0005-0000-0000-00009DD70000}"/>
    <cellStyle name="RAG Status 3 2 7 2 3" xfId="55372" xr:uid="{00000000-0005-0000-0000-00009ED70000}"/>
    <cellStyle name="RAG Status 3 2 7 2 4" xfId="55373" xr:uid="{00000000-0005-0000-0000-00009FD70000}"/>
    <cellStyle name="RAG Status 3 2 7 2 5" xfId="55374" xr:uid="{00000000-0005-0000-0000-0000A0D70000}"/>
    <cellStyle name="RAG Status 3 2 7 2 6" xfId="55375" xr:uid="{00000000-0005-0000-0000-0000A1D70000}"/>
    <cellStyle name="RAG Status 3 2 7 3" xfId="55376" xr:uid="{00000000-0005-0000-0000-0000A2D70000}"/>
    <cellStyle name="RAG Status 3 2 7 4" xfId="55377" xr:uid="{00000000-0005-0000-0000-0000A3D70000}"/>
    <cellStyle name="RAG Status 3 2 8" xfId="55378" xr:uid="{00000000-0005-0000-0000-0000A4D70000}"/>
    <cellStyle name="RAG Status 3 2 8 2" xfId="55379" xr:uid="{00000000-0005-0000-0000-0000A5D70000}"/>
    <cellStyle name="RAG Status 3 2 8 2 2" xfId="55380" xr:uid="{00000000-0005-0000-0000-0000A6D70000}"/>
    <cellStyle name="RAG Status 3 2 8 3" xfId="55381" xr:uid="{00000000-0005-0000-0000-0000A7D70000}"/>
    <cellStyle name="RAG Status 3 2 8 4" xfId="55382" xr:uid="{00000000-0005-0000-0000-0000A8D70000}"/>
    <cellStyle name="RAG Status 3 2 8 5" xfId="55383" xr:uid="{00000000-0005-0000-0000-0000A9D70000}"/>
    <cellStyle name="RAG Status 3 2 8 6" xfId="55384" xr:uid="{00000000-0005-0000-0000-0000AAD70000}"/>
    <cellStyle name="RAG Status 3 2 9" xfId="55385" xr:uid="{00000000-0005-0000-0000-0000ABD70000}"/>
    <cellStyle name="RAG Status 3 3" xfId="432" xr:uid="{00000000-0005-0000-0000-0000ACD70000}"/>
    <cellStyle name="RAG Status 3 3 10" xfId="55386" xr:uid="{00000000-0005-0000-0000-0000ADD70000}"/>
    <cellStyle name="RAG Status 3 3 2" xfId="433" xr:uid="{00000000-0005-0000-0000-0000AED70000}"/>
    <cellStyle name="RAG Status 3 3 2 2" xfId="55387" xr:uid="{00000000-0005-0000-0000-0000AFD70000}"/>
    <cellStyle name="RAG Status 3 3 2 2 2" xfId="55388" xr:uid="{00000000-0005-0000-0000-0000B0D70000}"/>
    <cellStyle name="RAG Status 3 3 2 2 2 2" xfId="55389" xr:uid="{00000000-0005-0000-0000-0000B1D70000}"/>
    <cellStyle name="RAG Status 3 3 2 2 2 2 2" xfId="55390" xr:uid="{00000000-0005-0000-0000-0000B2D70000}"/>
    <cellStyle name="RAG Status 3 3 2 2 2 2 2 2" xfId="55391" xr:uid="{00000000-0005-0000-0000-0000B3D70000}"/>
    <cellStyle name="RAG Status 3 3 2 2 2 2 2 2 2" xfId="55392" xr:uid="{00000000-0005-0000-0000-0000B4D70000}"/>
    <cellStyle name="RAG Status 3 3 2 2 2 2 2 2 2 2" xfId="55393" xr:uid="{00000000-0005-0000-0000-0000B5D70000}"/>
    <cellStyle name="RAG Status 3 3 2 2 2 2 2 2 2 2 2" xfId="55394" xr:uid="{00000000-0005-0000-0000-0000B6D70000}"/>
    <cellStyle name="RAG Status 3 3 2 2 2 2 2 2 2 3" xfId="55395" xr:uid="{00000000-0005-0000-0000-0000B7D70000}"/>
    <cellStyle name="RAG Status 3 3 2 2 2 2 2 2 2 4" xfId="55396" xr:uid="{00000000-0005-0000-0000-0000B8D70000}"/>
    <cellStyle name="RAG Status 3 3 2 2 2 2 2 2 2 5" xfId="55397" xr:uid="{00000000-0005-0000-0000-0000B9D70000}"/>
    <cellStyle name="RAG Status 3 3 2 2 2 2 2 2 2 6" xfId="55398" xr:uid="{00000000-0005-0000-0000-0000BAD70000}"/>
    <cellStyle name="RAG Status 3 3 2 2 2 2 2 2 3" xfId="55399" xr:uid="{00000000-0005-0000-0000-0000BBD70000}"/>
    <cellStyle name="RAG Status 3 3 2 2 2 2 2 2 4" xfId="55400" xr:uid="{00000000-0005-0000-0000-0000BCD70000}"/>
    <cellStyle name="RAG Status 3 3 2 2 2 2 2 3" xfId="55401" xr:uid="{00000000-0005-0000-0000-0000BDD70000}"/>
    <cellStyle name="RAG Status 3 3 2 2 2 2 2 3 2" xfId="55402" xr:uid="{00000000-0005-0000-0000-0000BED70000}"/>
    <cellStyle name="RAG Status 3 3 2 2 2 2 2 3 2 2" xfId="55403" xr:uid="{00000000-0005-0000-0000-0000BFD70000}"/>
    <cellStyle name="RAG Status 3 3 2 2 2 2 2 3 3" xfId="55404" xr:uid="{00000000-0005-0000-0000-0000C0D70000}"/>
    <cellStyle name="RAG Status 3 3 2 2 2 2 2 3 4" xfId="55405" xr:uid="{00000000-0005-0000-0000-0000C1D70000}"/>
    <cellStyle name="RAG Status 3 3 2 2 2 2 2 3 5" xfId="55406" xr:uid="{00000000-0005-0000-0000-0000C2D70000}"/>
    <cellStyle name="RAG Status 3 3 2 2 2 2 2 3 6" xfId="55407" xr:uid="{00000000-0005-0000-0000-0000C3D70000}"/>
    <cellStyle name="RAG Status 3 3 2 2 2 2 2 4" xfId="55408" xr:uid="{00000000-0005-0000-0000-0000C4D70000}"/>
    <cellStyle name="RAG Status 3 3 2 2 2 2 2 5" xfId="55409" xr:uid="{00000000-0005-0000-0000-0000C5D70000}"/>
    <cellStyle name="RAG Status 3 3 2 2 2 2 3" xfId="55410" xr:uid="{00000000-0005-0000-0000-0000C6D70000}"/>
    <cellStyle name="RAG Status 3 3 2 2 2 2 3 2" xfId="55411" xr:uid="{00000000-0005-0000-0000-0000C7D70000}"/>
    <cellStyle name="RAG Status 3 3 2 2 2 2 3 2 2" xfId="55412" xr:uid="{00000000-0005-0000-0000-0000C8D70000}"/>
    <cellStyle name="RAG Status 3 3 2 2 2 2 3 2 2 2" xfId="55413" xr:uid="{00000000-0005-0000-0000-0000C9D70000}"/>
    <cellStyle name="RAG Status 3 3 2 2 2 2 3 2 3" xfId="55414" xr:uid="{00000000-0005-0000-0000-0000CAD70000}"/>
    <cellStyle name="RAG Status 3 3 2 2 2 2 3 2 4" xfId="55415" xr:uid="{00000000-0005-0000-0000-0000CBD70000}"/>
    <cellStyle name="RAG Status 3 3 2 2 2 2 3 2 5" xfId="55416" xr:uid="{00000000-0005-0000-0000-0000CCD70000}"/>
    <cellStyle name="RAG Status 3 3 2 2 2 2 3 2 6" xfId="55417" xr:uid="{00000000-0005-0000-0000-0000CDD70000}"/>
    <cellStyle name="RAG Status 3 3 2 2 2 2 3 3" xfId="55418" xr:uid="{00000000-0005-0000-0000-0000CED70000}"/>
    <cellStyle name="RAG Status 3 3 2 2 2 2 3 4" xfId="55419" xr:uid="{00000000-0005-0000-0000-0000CFD70000}"/>
    <cellStyle name="RAG Status 3 3 2 2 2 2 4" xfId="55420" xr:uid="{00000000-0005-0000-0000-0000D0D70000}"/>
    <cellStyle name="RAG Status 3 3 2 2 2 2 4 2" xfId="55421" xr:uid="{00000000-0005-0000-0000-0000D1D70000}"/>
    <cellStyle name="RAG Status 3 3 2 2 2 2 4 2 2" xfId="55422" xr:uid="{00000000-0005-0000-0000-0000D2D70000}"/>
    <cellStyle name="RAG Status 3 3 2 2 2 2 4 3" xfId="55423" xr:uid="{00000000-0005-0000-0000-0000D3D70000}"/>
    <cellStyle name="RAG Status 3 3 2 2 2 2 4 4" xfId="55424" xr:uid="{00000000-0005-0000-0000-0000D4D70000}"/>
    <cellStyle name="RAG Status 3 3 2 2 2 2 4 5" xfId="55425" xr:uid="{00000000-0005-0000-0000-0000D5D70000}"/>
    <cellStyle name="RAG Status 3 3 2 2 2 2 4 6" xfId="55426" xr:uid="{00000000-0005-0000-0000-0000D6D70000}"/>
    <cellStyle name="RAG Status 3 3 2 2 2 2 5" xfId="55427" xr:uid="{00000000-0005-0000-0000-0000D7D70000}"/>
    <cellStyle name="RAG Status 3 3 2 2 2 2 6" xfId="55428" xr:uid="{00000000-0005-0000-0000-0000D8D70000}"/>
    <cellStyle name="RAG Status 3 3 2 2 2 3" xfId="55429" xr:uid="{00000000-0005-0000-0000-0000D9D70000}"/>
    <cellStyle name="RAG Status 3 3 2 2 2 3 2" xfId="55430" xr:uid="{00000000-0005-0000-0000-0000DAD70000}"/>
    <cellStyle name="RAG Status 3 3 2 2 2 3 2 2" xfId="55431" xr:uid="{00000000-0005-0000-0000-0000DBD70000}"/>
    <cellStyle name="RAG Status 3 3 2 2 2 3 2 2 2" xfId="55432" xr:uid="{00000000-0005-0000-0000-0000DCD70000}"/>
    <cellStyle name="RAG Status 3 3 2 2 2 3 2 2 2 2" xfId="55433" xr:uid="{00000000-0005-0000-0000-0000DDD70000}"/>
    <cellStyle name="RAG Status 3 3 2 2 2 3 2 2 3" xfId="55434" xr:uid="{00000000-0005-0000-0000-0000DED70000}"/>
    <cellStyle name="RAG Status 3 3 2 2 2 3 2 2 4" xfId="55435" xr:uid="{00000000-0005-0000-0000-0000DFD70000}"/>
    <cellStyle name="RAG Status 3 3 2 2 2 3 2 2 5" xfId="55436" xr:uid="{00000000-0005-0000-0000-0000E0D70000}"/>
    <cellStyle name="RAG Status 3 3 2 2 2 3 2 2 6" xfId="55437" xr:uid="{00000000-0005-0000-0000-0000E1D70000}"/>
    <cellStyle name="RAG Status 3 3 2 2 2 3 2 3" xfId="55438" xr:uid="{00000000-0005-0000-0000-0000E2D70000}"/>
    <cellStyle name="RAG Status 3 3 2 2 2 3 2 4" xfId="55439" xr:uid="{00000000-0005-0000-0000-0000E3D70000}"/>
    <cellStyle name="RAG Status 3 3 2 2 2 3 3" xfId="55440" xr:uid="{00000000-0005-0000-0000-0000E4D70000}"/>
    <cellStyle name="RAG Status 3 3 2 2 2 3 3 2" xfId="55441" xr:uid="{00000000-0005-0000-0000-0000E5D70000}"/>
    <cellStyle name="RAG Status 3 3 2 2 2 3 3 2 2" xfId="55442" xr:uid="{00000000-0005-0000-0000-0000E6D70000}"/>
    <cellStyle name="RAG Status 3 3 2 2 2 3 3 3" xfId="55443" xr:uid="{00000000-0005-0000-0000-0000E7D70000}"/>
    <cellStyle name="RAG Status 3 3 2 2 2 3 3 4" xfId="55444" xr:uid="{00000000-0005-0000-0000-0000E8D70000}"/>
    <cellStyle name="RAG Status 3 3 2 2 2 3 3 5" xfId="55445" xr:uid="{00000000-0005-0000-0000-0000E9D70000}"/>
    <cellStyle name="RAG Status 3 3 2 2 2 3 3 6" xfId="55446" xr:uid="{00000000-0005-0000-0000-0000EAD70000}"/>
    <cellStyle name="RAG Status 3 3 2 2 2 3 4" xfId="55447" xr:uid="{00000000-0005-0000-0000-0000EBD70000}"/>
    <cellStyle name="RAG Status 3 3 2 2 2 3 5" xfId="55448" xr:uid="{00000000-0005-0000-0000-0000ECD70000}"/>
    <cellStyle name="RAG Status 3 3 2 2 2 4" xfId="55449" xr:uid="{00000000-0005-0000-0000-0000EDD70000}"/>
    <cellStyle name="RAG Status 3 3 2 2 2 4 2" xfId="55450" xr:uid="{00000000-0005-0000-0000-0000EED70000}"/>
    <cellStyle name="RAG Status 3 3 2 2 2 4 2 2" xfId="55451" xr:uid="{00000000-0005-0000-0000-0000EFD70000}"/>
    <cellStyle name="RAG Status 3 3 2 2 2 4 2 2 2" xfId="55452" xr:uid="{00000000-0005-0000-0000-0000F0D70000}"/>
    <cellStyle name="RAG Status 3 3 2 2 2 4 2 3" xfId="55453" xr:uid="{00000000-0005-0000-0000-0000F1D70000}"/>
    <cellStyle name="RAG Status 3 3 2 2 2 4 2 4" xfId="55454" xr:uid="{00000000-0005-0000-0000-0000F2D70000}"/>
    <cellStyle name="RAG Status 3 3 2 2 2 4 2 5" xfId="55455" xr:uid="{00000000-0005-0000-0000-0000F3D70000}"/>
    <cellStyle name="RAG Status 3 3 2 2 2 4 2 6" xfId="55456" xr:uid="{00000000-0005-0000-0000-0000F4D70000}"/>
    <cellStyle name="RAG Status 3 3 2 2 2 4 3" xfId="55457" xr:uid="{00000000-0005-0000-0000-0000F5D70000}"/>
    <cellStyle name="RAG Status 3 3 2 2 2 4 4" xfId="55458" xr:uid="{00000000-0005-0000-0000-0000F6D70000}"/>
    <cellStyle name="RAG Status 3 3 2 2 2 5" xfId="55459" xr:uid="{00000000-0005-0000-0000-0000F7D70000}"/>
    <cellStyle name="RAG Status 3 3 2 2 2 5 2" xfId="55460" xr:uid="{00000000-0005-0000-0000-0000F8D70000}"/>
    <cellStyle name="RAG Status 3 3 2 2 2 5 2 2" xfId="55461" xr:uid="{00000000-0005-0000-0000-0000F9D70000}"/>
    <cellStyle name="RAG Status 3 3 2 2 2 5 3" xfId="55462" xr:uid="{00000000-0005-0000-0000-0000FAD70000}"/>
    <cellStyle name="RAG Status 3 3 2 2 2 5 4" xfId="55463" xr:uid="{00000000-0005-0000-0000-0000FBD70000}"/>
    <cellStyle name="RAG Status 3 3 2 2 2 5 5" xfId="55464" xr:uid="{00000000-0005-0000-0000-0000FCD70000}"/>
    <cellStyle name="RAG Status 3 3 2 2 2 5 6" xfId="55465" xr:uid="{00000000-0005-0000-0000-0000FDD70000}"/>
    <cellStyle name="RAG Status 3 3 2 2 2 6" xfId="55466" xr:uid="{00000000-0005-0000-0000-0000FED70000}"/>
    <cellStyle name="RAG Status 3 3 2 2 2 7" xfId="55467" xr:uid="{00000000-0005-0000-0000-0000FFD70000}"/>
    <cellStyle name="RAG Status 3 3 2 2 3" xfId="55468" xr:uid="{00000000-0005-0000-0000-000000D80000}"/>
    <cellStyle name="RAG Status 3 3 2 2 3 2" xfId="55469" xr:uid="{00000000-0005-0000-0000-000001D80000}"/>
    <cellStyle name="RAG Status 3 3 2 2 3 2 2" xfId="55470" xr:uid="{00000000-0005-0000-0000-000002D80000}"/>
    <cellStyle name="RAG Status 3 3 2 2 3 2 2 2" xfId="55471" xr:uid="{00000000-0005-0000-0000-000003D80000}"/>
    <cellStyle name="RAG Status 3 3 2 2 3 2 2 2 2" xfId="55472" xr:uid="{00000000-0005-0000-0000-000004D80000}"/>
    <cellStyle name="RAG Status 3 3 2 2 3 2 2 2 2 2" xfId="55473" xr:uid="{00000000-0005-0000-0000-000005D80000}"/>
    <cellStyle name="RAG Status 3 3 2 2 3 2 2 2 3" xfId="55474" xr:uid="{00000000-0005-0000-0000-000006D80000}"/>
    <cellStyle name="RAG Status 3 3 2 2 3 2 2 2 4" xfId="55475" xr:uid="{00000000-0005-0000-0000-000007D80000}"/>
    <cellStyle name="RAG Status 3 3 2 2 3 2 2 2 5" xfId="55476" xr:uid="{00000000-0005-0000-0000-000008D80000}"/>
    <cellStyle name="RAG Status 3 3 2 2 3 2 2 2 6" xfId="55477" xr:uid="{00000000-0005-0000-0000-000009D80000}"/>
    <cellStyle name="RAG Status 3 3 2 2 3 2 2 3" xfId="55478" xr:uid="{00000000-0005-0000-0000-00000AD80000}"/>
    <cellStyle name="RAG Status 3 3 2 2 3 2 2 4" xfId="55479" xr:uid="{00000000-0005-0000-0000-00000BD80000}"/>
    <cellStyle name="RAG Status 3 3 2 2 3 2 3" xfId="55480" xr:uid="{00000000-0005-0000-0000-00000CD80000}"/>
    <cellStyle name="RAG Status 3 3 2 2 3 2 3 2" xfId="55481" xr:uid="{00000000-0005-0000-0000-00000DD80000}"/>
    <cellStyle name="RAG Status 3 3 2 2 3 2 3 2 2" xfId="55482" xr:uid="{00000000-0005-0000-0000-00000ED80000}"/>
    <cellStyle name="RAG Status 3 3 2 2 3 2 3 3" xfId="55483" xr:uid="{00000000-0005-0000-0000-00000FD80000}"/>
    <cellStyle name="RAG Status 3 3 2 2 3 2 3 4" xfId="55484" xr:uid="{00000000-0005-0000-0000-000010D80000}"/>
    <cellStyle name="RAG Status 3 3 2 2 3 2 3 5" xfId="55485" xr:uid="{00000000-0005-0000-0000-000011D80000}"/>
    <cellStyle name="RAG Status 3 3 2 2 3 2 3 6" xfId="55486" xr:uid="{00000000-0005-0000-0000-000012D80000}"/>
    <cellStyle name="RAG Status 3 3 2 2 3 2 4" xfId="55487" xr:uid="{00000000-0005-0000-0000-000013D80000}"/>
    <cellStyle name="RAG Status 3 3 2 2 3 2 5" xfId="55488" xr:uid="{00000000-0005-0000-0000-000014D80000}"/>
    <cellStyle name="RAG Status 3 3 2 2 3 3" xfId="55489" xr:uid="{00000000-0005-0000-0000-000015D80000}"/>
    <cellStyle name="RAG Status 3 3 2 2 3 3 2" xfId="55490" xr:uid="{00000000-0005-0000-0000-000016D80000}"/>
    <cellStyle name="RAG Status 3 3 2 2 3 3 2 2" xfId="55491" xr:uid="{00000000-0005-0000-0000-000017D80000}"/>
    <cellStyle name="RAG Status 3 3 2 2 3 3 2 2 2" xfId="55492" xr:uid="{00000000-0005-0000-0000-000018D80000}"/>
    <cellStyle name="RAG Status 3 3 2 2 3 3 2 3" xfId="55493" xr:uid="{00000000-0005-0000-0000-000019D80000}"/>
    <cellStyle name="RAG Status 3 3 2 2 3 3 2 4" xfId="55494" xr:uid="{00000000-0005-0000-0000-00001AD80000}"/>
    <cellStyle name="RAG Status 3 3 2 2 3 3 2 5" xfId="55495" xr:uid="{00000000-0005-0000-0000-00001BD80000}"/>
    <cellStyle name="RAG Status 3 3 2 2 3 3 2 6" xfId="55496" xr:uid="{00000000-0005-0000-0000-00001CD80000}"/>
    <cellStyle name="RAG Status 3 3 2 2 3 3 3" xfId="55497" xr:uid="{00000000-0005-0000-0000-00001DD80000}"/>
    <cellStyle name="RAG Status 3 3 2 2 3 3 4" xfId="55498" xr:uid="{00000000-0005-0000-0000-00001ED80000}"/>
    <cellStyle name="RAG Status 3 3 2 2 3 4" xfId="55499" xr:uid="{00000000-0005-0000-0000-00001FD80000}"/>
    <cellStyle name="RAG Status 3 3 2 2 3 4 2" xfId="55500" xr:uid="{00000000-0005-0000-0000-000020D80000}"/>
    <cellStyle name="RAG Status 3 3 2 2 3 4 2 2" xfId="55501" xr:uid="{00000000-0005-0000-0000-000021D80000}"/>
    <cellStyle name="RAG Status 3 3 2 2 3 4 3" xfId="55502" xr:uid="{00000000-0005-0000-0000-000022D80000}"/>
    <cellStyle name="RAG Status 3 3 2 2 3 4 4" xfId="55503" xr:uid="{00000000-0005-0000-0000-000023D80000}"/>
    <cellStyle name="RAG Status 3 3 2 2 3 4 5" xfId="55504" xr:uid="{00000000-0005-0000-0000-000024D80000}"/>
    <cellStyle name="RAG Status 3 3 2 2 3 4 6" xfId="55505" xr:uid="{00000000-0005-0000-0000-000025D80000}"/>
    <cellStyle name="RAG Status 3 3 2 2 3 5" xfId="55506" xr:uid="{00000000-0005-0000-0000-000026D80000}"/>
    <cellStyle name="RAG Status 3 3 2 2 3 6" xfId="55507" xr:uid="{00000000-0005-0000-0000-000027D80000}"/>
    <cellStyle name="RAG Status 3 3 2 2 4" xfId="55508" xr:uid="{00000000-0005-0000-0000-000028D80000}"/>
    <cellStyle name="RAG Status 3 3 2 2 4 2" xfId="55509" xr:uid="{00000000-0005-0000-0000-000029D80000}"/>
    <cellStyle name="RAG Status 3 3 2 2 4 2 2" xfId="55510" xr:uid="{00000000-0005-0000-0000-00002AD80000}"/>
    <cellStyle name="RAG Status 3 3 2 2 4 2 2 2" xfId="55511" xr:uid="{00000000-0005-0000-0000-00002BD80000}"/>
    <cellStyle name="RAG Status 3 3 2 2 4 2 2 2 2" xfId="55512" xr:uid="{00000000-0005-0000-0000-00002CD80000}"/>
    <cellStyle name="RAG Status 3 3 2 2 4 2 2 3" xfId="55513" xr:uid="{00000000-0005-0000-0000-00002DD80000}"/>
    <cellStyle name="RAG Status 3 3 2 2 4 2 2 4" xfId="55514" xr:uid="{00000000-0005-0000-0000-00002ED80000}"/>
    <cellStyle name="RAG Status 3 3 2 2 4 2 2 5" xfId="55515" xr:uid="{00000000-0005-0000-0000-00002FD80000}"/>
    <cellStyle name="RAG Status 3 3 2 2 4 2 2 6" xfId="55516" xr:uid="{00000000-0005-0000-0000-000030D80000}"/>
    <cellStyle name="RAG Status 3 3 2 2 4 2 3" xfId="55517" xr:uid="{00000000-0005-0000-0000-000031D80000}"/>
    <cellStyle name="RAG Status 3 3 2 2 4 2 4" xfId="55518" xr:uid="{00000000-0005-0000-0000-000032D80000}"/>
    <cellStyle name="RAG Status 3 3 2 2 4 3" xfId="55519" xr:uid="{00000000-0005-0000-0000-000033D80000}"/>
    <cellStyle name="RAG Status 3 3 2 2 4 3 2" xfId="55520" xr:uid="{00000000-0005-0000-0000-000034D80000}"/>
    <cellStyle name="RAG Status 3 3 2 2 4 3 2 2" xfId="55521" xr:uid="{00000000-0005-0000-0000-000035D80000}"/>
    <cellStyle name="RAG Status 3 3 2 2 4 3 3" xfId="55522" xr:uid="{00000000-0005-0000-0000-000036D80000}"/>
    <cellStyle name="RAG Status 3 3 2 2 4 3 4" xfId="55523" xr:uid="{00000000-0005-0000-0000-000037D80000}"/>
    <cellStyle name="RAG Status 3 3 2 2 4 3 5" xfId="55524" xr:uid="{00000000-0005-0000-0000-000038D80000}"/>
    <cellStyle name="RAG Status 3 3 2 2 4 3 6" xfId="55525" xr:uid="{00000000-0005-0000-0000-000039D80000}"/>
    <cellStyle name="RAG Status 3 3 2 2 4 4" xfId="55526" xr:uid="{00000000-0005-0000-0000-00003AD80000}"/>
    <cellStyle name="RAG Status 3 3 2 2 4 5" xfId="55527" xr:uid="{00000000-0005-0000-0000-00003BD80000}"/>
    <cellStyle name="RAG Status 3 3 2 2 5" xfId="55528" xr:uid="{00000000-0005-0000-0000-00003CD80000}"/>
    <cellStyle name="RAG Status 3 3 2 2 5 2" xfId="55529" xr:uid="{00000000-0005-0000-0000-00003DD80000}"/>
    <cellStyle name="RAG Status 3 3 2 2 5 2 2" xfId="55530" xr:uid="{00000000-0005-0000-0000-00003ED80000}"/>
    <cellStyle name="RAG Status 3 3 2 2 5 2 2 2" xfId="55531" xr:uid="{00000000-0005-0000-0000-00003FD80000}"/>
    <cellStyle name="RAG Status 3 3 2 2 5 2 3" xfId="55532" xr:uid="{00000000-0005-0000-0000-000040D80000}"/>
    <cellStyle name="RAG Status 3 3 2 2 5 2 4" xfId="55533" xr:uid="{00000000-0005-0000-0000-000041D80000}"/>
    <cellStyle name="RAG Status 3 3 2 2 5 2 5" xfId="55534" xr:uid="{00000000-0005-0000-0000-000042D80000}"/>
    <cellStyle name="RAG Status 3 3 2 2 5 2 6" xfId="55535" xr:uid="{00000000-0005-0000-0000-000043D80000}"/>
    <cellStyle name="RAG Status 3 3 2 2 5 3" xfId="55536" xr:uid="{00000000-0005-0000-0000-000044D80000}"/>
    <cellStyle name="RAG Status 3 3 2 2 5 4" xfId="55537" xr:uid="{00000000-0005-0000-0000-000045D80000}"/>
    <cellStyle name="RAG Status 3 3 2 2 6" xfId="55538" xr:uid="{00000000-0005-0000-0000-000046D80000}"/>
    <cellStyle name="RAG Status 3 3 2 2 6 2" xfId="55539" xr:uid="{00000000-0005-0000-0000-000047D80000}"/>
    <cellStyle name="RAG Status 3 3 2 2 6 2 2" xfId="55540" xr:uid="{00000000-0005-0000-0000-000048D80000}"/>
    <cellStyle name="RAG Status 3 3 2 2 6 3" xfId="55541" xr:uid="{00000000-0005-0000-0000-000049D80000}"/>
    <cellStyle name="RAG Status 3 3 2 2 6 4" xfId="55542" xr:uid="{00000000-0005-0000-0000-00004AD80000}"/>
    <cellStyle name="RAG Status 3 3 2 2 6 5" xfId="55543" xr:uid="{00000000-0005-0000-0000-00004BD80000}"/>
    <cellStyle name="RAG Status 3 3 2 2 6 6" xfId="55544" xr:uid="{00000000-0005-0000-0000-00004CD80000}"/>
    <cellStyle name="RAG Status 3 3 2 2 7" xfId="55545" xr:uid="{00000000-0005-0000-0000-00004DD80000}"/>
    <cellStyle name="RAG Status 3 3 2 2 8" xfId="55546" xr:uid="{00000000-0005-0000-0000-00004ED80000}"/>
    <cellStyle name="RAG Status 3 3 2 3" xfId="55547" xr:uid="{00000000-0005-0000-0000-00004FD80000}"/>
    <cellStyle name="RAG Status 3 3 2 3 2" xfId="55548" xr:uid="{00000000-0005-0000-0000-000050D80000}"/>
    <cellStyle name="RAG Status 3 3 2 3 2 2" xfId="55549" xr:uid="{00000000-0005-0000-0000-000051D80000}"/>
    <cellStyle name="RAG Status 3 3 2 3 2 2 2" xfId="55550" xr:uid="{00000000-0005-0000-0000-000052D80000}"/>
    <cellStyle name="RAG Status 3 3 2 3 2 2 2 2" xfId="55551" xr:uid="{00000000-0005-0000-0000-000053D80000}"/>
    <cellStyle name="RAG Status 3 3 2 3 2 2 2 2 2" xfId="55552" xr:uid="{00000000-0005-0000-0000-000054D80000}"/>
    <cellStyle name="RAG Status 3 3 2 3 2 2 2 2 2 2" xfId="55553" xr:uid="{00000000-0005-0000-0000-000055D80000}"/>
    <cellStyle name="RAG Status 3 3 2 3 2 2 2 2 3" xfId="55554" xr:uid="{00000000-0005-0000-0000-000056D80000}"/>
    <cellStyle name="RAG Status 3 3 2 3 2 2 2 2 4" xfId="55555" xr:uid="{00000000-0005-0000-0000-000057D80000}"/>
    <cellStyle name="RAG Status 3 3 2 3 2 2 2 2 5" xfId="55556" xr:uid="{00000000-0005-0000-0000-000058D80000}"/>
    <cellStyle name="RAG Status 3 3 2 3 2 2 2 2 6" xfId="55557" xr:uid="{00000000-0005-0000-0000-000059D80000}"/>
    <cellStyle name="RAG Status 3 3 2 3 2 2 2 3" xfId="55558" xr:uid="{00000000-0005-0000-0000-00005AD80000}"/>
    <cellStyle name="RAG Status 3 3 2 3 2 2 2 4" xfId="55559" xr:uid="{00000000-0005-0000-0000-00005BD80000}"/>
    <cellStyle name="RAG Status 3 3 2 3 2 2 3" xfId="55560" xr:uid="{00000000-0005-0000-0000-00005CD80000}"/>
    <cellStyle name="RAG Status 3 3 2 3 2 2 3 2" xfId="55561" xr:uid="{00000000-0005-0000-0000-00005DD80000}"/>
    <cellStyle name="RAG Status 3 3 2 3 2 2 3 2 2" xfId="55562" xr:uid="{00000000-0005-0000-0000-00005ED80000}"/>
    <cellStyle name="RAG Status 3 3 2 3 2 2 3 3" xfId="55563" xr:uid="{00000000-0005-0000-0000-00005FD80000}"/>
    <cellStyle name="RAG Status 3 3 2 3 2 2 3 4" xfId="55564" xr:uid="{00000000-0005-0000-0000-000060D80000}"/>
    <cellStyle name="RAG Status 3 3 2 3 2 2 3 5" xfId="55565" xr:uid="{00000000-0005-0000-0000-000061D80000}"/>
    <cellStyle name="RAG Status 3 3 2 3 2 2 3 6" xfId="55566" xr:uid="{00000000-0005-0000-0000-000062D80000}"/>
    <cellStyle name="RAG Status 3 3 2 3 2 2 4" xfId="55567" xr:uid="{00000000-0005-0000-0000-000063D80000}"/>
    <cellStyle name="RAG Status 3 3 2 3 2 2 5" xfId="55568" xr:uid="{00000000-0005-0000-0000-000064D80000}"/>
    <cellStyle name="RAG Status 3 3 2 3 2 3" xfId="55569" xr:uid="{00000000-0005-0000-0000-000065D80000}"/>
    <cellStyle name="RAG Status 3 3 2 3 2 3 2" xfId="55570" xr:uid="{00000000-0005-0000-0000-000066D80000}"/>
    <cellStyle name="RAG Status 3 3 2 3 2 3 2 2" xfId="55571" xr:uid="{00000000-0005-0000-0000-000067D80000}"/>
    <cellStyle name="RAG Status 3 3 2 3 2 3 2 2 2" xfId="55572" xr:uid="{00000000-0005-0000-0000-000068D80000}"/>
    <cellStyle name="RAG Status 3 3 2 3 2 3 2 3" xfId="55573" xr:uid="{00000000-0005-0000-0000-000069D80000}"/>
    <cellStyle name="RAG Status 3 3 2 3 2 3 2 4" xfId="55574" xr:uid="{00000000-0005-0000-0000-00006AD80000}"/>
    <cellStyle name="RAG Status 3 3 2 3 2 3 2 5" xfId="55575" xr:uid="{00000000-0005-0000-0000-00006BD80000}"/>
    <cellStyle name="RAG Status 3 3 2 3 2 3 2 6" xfId="55576" xr:uid="{00000000-0005-0000-0000-00006CD80000}"/>
    <cellStyle name="RAG Status 3 3 2 3 2 3 3" xfId="55577" xr:uid="{00000000-0005-0000-0000-00006DD80000}"/>
    <cellStyle name="RAG Status 3 3 2 3 2 3 4" xfId="55578" xr:uid="{00000000-0005-0000-0000-00006ED80000}"/>
    <cellStyle name="RAG Status 3 3 2 3 2 4" xfId="55579" xr:uid="{00000000-0005-0000-0000-00006FD80000}"/>
    <cellStyle name="RAG Status 3 3 2 3 2 4 2" xfId="55580" xr:uid="{00000000-0005-0000-0000-000070D80000}"/>
    <cellStyle name="RAG Status 3 3 2 3 2 4 2 2" xfId="55581" xr:uid="{00000000-0005-0000-0000-000071D80000}"/>
    <cellStyle name="RAG Status 3 3 2 3 2 4 3" xfId="55582" xr:uid="{00000000-0005-0000-0000-000072D80000}"/>
    <cellStyle name="RAG Status 3 3 2 3 2 4 4" xfId="55583" xr:uid="{00000000-0005-0000-0000-000073D80000}"/>
    <cellStyle name="RAG Status 3 3 2 3 2 4 5" xfId="55584" xr:uid="{00000000-0005-0000-0000-000074D80000}"/>
    <cellStyle name="RAG Status 3 3 2 3 2 4 6" xfId="55585" xr:uid="{00000000-0005-0000-0000-000075D80000}"/>
    <cellStyle name="RAG Status 3 3 2 3 2 5" xfId="55586" xr:uid="{00000000-0005-0000-0000-000076D80000}"/>
    <cellStyle name="RAG Status 3 3 2 3 2 6" xfId="55587" xr:uid="{00000000-0005-0000-0000-000077D80000}"/>
    <cellStyle name="RAG Status 3 3 2 3 3" xfId="55588" xr:uid="{00000000-0005-0000-0000-000078D80000}"/>
    <cellStyle name="RAG Status 3 3 2 3 3 2" xfId="55589" xr:uid="{00000000-0005-0000-0000-000079D80000}"/>
    <cellStyle name="RAG Status 3 3 2 3 3 2 2" xfId="55590" xr:uid="{00000000-0005-0000-0000-00007AD80000}"/>
    <cellStyle name="RAG Status 3 3 2 3 3 2 2 2" xfId="55591" xr:uid="{00000000-0005-0000-0000-00007BD80000}"/>
    <cellStyle name="RAG Status 3 3 2 3 3 2 2 2 2" xfId="55592" xr:uid="{00000000-0005-0000-0000-00007CD80000}"/>
    <cellStyle name="RAG Status 3 3 2 3 3 2 2 3" xfId="55593" xr:uid="{00000000-0005-0000-0000-00007DD80000}"/>
    <cellStyle name="RAG Status 3 3 2 3 3 2 2 4" xfId="55594" xr:uid="{00000000-0005-0000-0000-00007ED80000}"/>
    <cellStyle name="RAG Status 3 3 2 3 3 2 2 5" xfId="55595" xr:uid="{00000000-0005-0000-0000-00007FD80000}"/>
    <cellStyle name="RAG Status 3 3 2 3 3 2 2 6" xfId="55596" xr:uid="{00000000-0005-0000-0000-000080D80000}"/>
    <cellStyle name="RAG Status 3 3 2 3 3 2 3" xfId="55597" xr:uid="{00000000-0005-0000-0000-000081D80000}"/>
    <cellStyle name="RAG Status 3 3 2 3 3 2 4" xfId="55598" xr:uid="{00000000-0005-0000-0000-000082D80000}"/>
    <cellStyle name="RAG Status 3 3 2 3 3 3" xfId="55599" xr:uid="{00000000-0005-0000-0000-000083D80000}"/>
    <cellStyle name="RAG Status 3 3 2 3 3 3 2" xfId="55600" xr:uid="{00000000-0005-0000-0000-000084D80000}"/>
    <cellStyle name="RAG Status 3 3 2 3 3 3 2 2" xfId="55601" xr:uid="{00000000-0005-0000-0000-000085D80000}"/>
    <cellStyle name="RAG Status 3 3 2 3 3 3 3" xfId="55602" xr:uid="{00000000-0005-0000-0000-000086D80000}"/>
    <cellStyle name="RAG Status 3 3 2 3 3 3 4" xfId="55603" xr:uid="{00000000-0005-0000-0000-000087D80000}"/>
    <cellStyle name="RAG Status 3 3 2 3 3 3 5" xfId="55604" xr:uid="{00000000-0005-0000-0000-000088D80000}"/>
    <cellStyle name="RAG Status 3 3 2 3 3 3 6" xfId="55605" xr:uid="{00000000-0005-0000-0000-000089D80000}"/>
    <cellStyle name="RAG Status 3 3 2 3 3 4" xfId="55606" xr:uid="{00000000-0005-0000-0000-00008AD80000}"/>
    <cellStyle name="RAG Status 3 3 2 3 3 5" xfId="55607" xr:uid="{00000000-0005-0000-0000-00008BD80000}"/>
    <cellStyle name="RAG Status 3 3 2 3 4" xfId="55608" xr:uid="{00000000-0005-0000-0000-00008CD80000}"/>
    <cellStyle name="RAG Status 3 3 2 3 4 2" xfId="55609" xr:uid="{00000000-0005-0000-0000-00008DD80000}"/>
    <cellStyle name="RAG Status 3 3 2 3 4 2 2" xfId="55610" xr:uid="{00000000-0005-0000-0000-00008ED80000}"/>
    <cellStyle name="RAG Status 3 3 2 3 4 2 2 2" xfId="55611" xr:uid="{00000000-0005-0000-0000-00008FD80000}"/>
    <cellStyle name="RAG Status 3 3 2 3 4 2 3" xfId="55612" xr:uid="{00000000-0005-0000-0000-000090D80000}"/>
    <cellStyle name="RAG Status 3 3 2 3 4 2 4" xfId="55613" xr:uid="{00000000-0005-0000-0000-000091D80000}"/>
    <cellStyle name="RAG Status 3 3 2 3 4 2 5" xfId="55614" xr:uid="{00000000-0005-0000-0000-000092D80000}"/>
    <cellStyle name="RAG Status 3 3 2 3 4 2 6" xfId="55615" xr:uid="{00000000-0005-0000-0000-000093D80000}"/>
    <cellStyle name="RAG Status 3 3 2 3 4 3" xfId="55616" xr:uid="{00000000-0005-0000-0000-000094D80000}"/>
    <cellStyle name="RAG Status 3 3 2 3 4 4" xfId="55617" xr:uid="{00000000-0005-0000-0000-000095D80000}"/>
    <cellStyle name="RAG Status 3 3 2 3 5" xfId="55618" xr:uid="{00000000-0005-0000-0000-000096D80000}"/>
    <cellStyle name="RAG Status 3 3 2 3 5 2" xfId="55619" xr:uid="{00000000-0005-0000-0000-000097D80000}"/>
    <cellStyle name="RAG Status 3 3 2 3 5 2 2" xfId="55620" xr:uid="{00000000-0005-0000-0000-000098D80000}"/>
    <cellStyle name="RAG Status 3 3 2 3 5 3" xfId="55621" xr:uid="{00000000-0005-0000-0000-000099D80000}"/>
    <cellStyle name="RAG Status 3 3 2 3 5 4" xfId="55622" xr:uid="{00000000-0005-0000-0000-00009AD80000}"/>
    <cellStyle name="RAG Status 3 3 2 3 5 5" xfId="55623" xr:uid="{00000000-0005-0000-0000-00009BD80000}"/>
    <cellStyle name="RAG Status 3 3 2 3 5 6" xfId="55624" xr:uid="{00000000-0005-0000-0000-00009CD80000}"/>
    <cellStyle name="RAG Status 3 3 2 3 6" xfId="55625" xr:uid="{00000000-0005-0000-0000-00009DD80000}"/>
    <cellStyle name="RAG Status 3 3 2 3 7" xfId="55626" xr:uid="{00000000-0005-0000-0000-00009ED80000}"/>
    <cellStyle name="RAG Status 3 3 2 4" xfId="55627" xr:uid="{00000000-0005-0000-0000-00009FD80000}"/>
    <cellStyle name="RAG Status 3 3 2 4 2" xfId="55628" xr:uid="{00000000-0005-0000-0000-0000A0D80000}"/>
    <cellStyle name="RAG Status 3 3 2 4 2 2" xfId="55629" xr:uid="{00000000-0005-0000-0000-0000A1D80000}"/>
    <cellStyle name="RAG Status 3 3 2 4 2 2 2" xfId="55630" xr:uid="{00000000-0005-0000-0000-0000A2D80000}"/>
    <cellStyle name="RAG Status 3 3 2 4 2 2 2 2" xfId="55631" xr:uid="{00000000-0005-0000-0000-0000A3D80000}"/>
    <cellStyle name="RAG Status 3 3 2 4 2 2 2 2 2" xfId="55632" xr:uid="{00000000-0005-0000-0000-0000A4D80000}"/>
    <cellStyle name="RAG Status 3 3 2 4 2 2 2 3" xfId="55633" xr:uid="{00000000-0005-0000-0000-0000A5D80000}"/>
    <cellStyle name="RAG Status 3 3 2 4 2 2 2 4" xfId="55634" xr:uid="{00000000-0005-0000-0000-0000A6D80000}"/>
    <cellStyle name="RAG Status 3 3 2 4 2 2 2 5" xfId="55635" xr:uid="{00000000-0005-0000-0000-0000A7D80000}"/>
    <cellStyle name="RAG Status 3 3 2 4 2 2 2 6" xfId="55636" xr:uid="{00000000-0005-0000-0000-0000A8D80000}"/>
    <cellStyle name="RAG Status 3 3 2 4 2 2 3" xfId="55637" xr:uid="{00000000-0005-0000-0000-0000A9D80000}"/>
    <cellStyle name="RAG Status 3 3 2 4 2 2 4" xfId="55638" xr:uid="{00000000-0005-0000-0000-0000AAD80000}"/>
    <cellStyle name="RAG Status 3 3 2 4 2 3" xfId="55639" xr:uid="{00000000-0005-0000-0000-0000ABD80000}"/>
    <cellStyle name="RAG Status 3 3 2 4 2 3 2" xfId="55640" xr:uid="{00000000-0005-0000-0000-0000ACD80000}"/>
    <cellStyle name="RAG Status 3 3 2 4 2 3 2 2" xfId="55641" xr:uid="{00000000-0005-0000-0000-0000ADD80000}"/>
    <cellStyle name="RAG Status 3 3 2 4 2 3 3" xfId="55642" xr:uid="{00000000-0005-0000-0000-0000AED80000}"/>
    <cellStyle name="RAG Status 3 3 2 4 2 3 4" xfId="55643" xr:uid="{00000000-0005-0000-0000-0000AFD80000}"/>
    <cellStyle name="RAG Status 3 3 2 4 2 3 5" xfId="55644" xr:uid="{00000000-0005-0000-0000-0000B0D80000}"/>
    <cellStyle name="RAG Status 3 3 2 4 2 3 6" xfId="55645" xr:uid="{00000000-0005-0000-0000-0000B1D80000}"/>
    <cellStyle name="RAG Status 3 3 2 4 2 4" xfId="55646" xr:uid="{00000000-0005-0000-0000-0000B2D80000}"/>
    <cellStyle name="RAG Status 3 3 2 4 2 5" xfId="55647" xr:uid="{00000000-0005-0000-0000-0000B3D80000}"/>
    <cellStyle name="RAG Status 3 3 2 4 3" xfId="55648" xr:uid="{00000000-0005-0000-0000-0000B4D80000}"/>
    <cellStyle name="RAG Status 3 3 2 4 3 2" xfId="55649" xr:uid="{00000000-0005-0000-0000-0000B5D80000}"/>
    <cellStyle name="RAG Status 3 3 2 4 3 2 2" xfId="55650" xr:uid="{00000000-0005-0000-0000-0000B6D80000}"/>
    <cellStyle name="RAG Status 3 3 2 4 3 2 2 2" xfId="55651" xr:uid="{00000000-0005-0000-0000-0000B7D80000}"/>
    <cellStyle name="RAG Status 3 3 2 4 3 2 3" xfId="55652" xr:uid="{00000000-0005-0000-0000-0000B8D80000}"/>
    <cellStyle name="RAG Status 3 3 2 4 3 2 4" xfId="55653" xr:uid="{00000000-0005-0000-0000-0000B9D80000}"/>
    <cellStyle name="RAG Status 3 3 2 4 3 2 5" xfId="55654" xr:uid="{00000000-0005-0000-0000-0000BAD80000}"/>
    <cellStyle name="RAG Status 3 3 2 4 3 2 6" xfId="55655" xr:uid="{00000000-0005-0000-0000-0000BBD80000}"/>
    <cellStyle name="RAG Status 3 3 2 4 3 3" xfId="55656" xr:uid="{00000000-0005-0000-0000-0000BCD80000}"/>
    <cellStyle name="RAG Status 3 3 2 4 3 4" xfId="55657" xr:uid="{00000000-0005-0000-0000-0000BDD80000}"/>
    <cellStyle name="RAG Status 3 3 2 4 4" xfId="55658" xr:uid="{00000000-0005-0000-0000-0000BED80000}"/>
    <cellStyle name="RAG Status 3 3 2 4 4 2" xfId="55659" xr:uid="{00000000-0005-0000-0000-0000BFD80000}"/>
    <cellStyle name="RAG Status 3 3 2 4 4 2 2" xfId="55660" xr:uid="{00000000-0005-0000-0000-0000C0D80000}"/>
    <cellStyle name="RAG Status 3 3 2 4 4 3" xfId="55661" xr:uid="{00000000-0005-0000-0000-0000C1D80000}"/>
    <cellStyle name="RAG Status 3 3 2 4 4 4" xfId="55662" xr:uid="{00000000-0005-0000-0000-0000C2D80000}"/>
    <cellStyle name="RAG Status 3 3 2 4 4 5" xfId="55663" xr:uid="{00000000-0005-0000-0000-0000C3D80000}"/>
    <cellStyle name="RAG Status 3 3 2 4 4 6" xfId="55664" xr:uid="{00000000-0005-0000-0000-0000C4D80000}"/>
    <cellStyle name="RAG Status 3 3 2 4 5" xfId="55665" xr:uid="{00000000-0005-0000-0000-0000C5D80000}"/>
    <cellStyle name="RAG Status 3 3 2 4 6" xfId="55666" xr:uid="{00000000-0005-0000-0000-0000C6D80000}"/>
    <cellStyle name="RAG Status 3 3 2 5" xfId="55667" xr:uid="{00000000-0005-0000-0000-0000C7D80000}"/>
    <cellStyle name="RAG Status 3 3 2 5 2" xfId="55668" xr:uid="{00000000-0005-0000-0000-0000C8D80000}"/>
    <cellStyle name="RAG Status 3 3 2 5 2 2" xfId="55669" xr:uid="{00000000-0005-0000-0000-0000C9D80000}"/>
    <cellStyle name="RAG Status 3 3 2 5 2 2 2" xfId="55670" xr:uid="{00000000-0005-0000-0000-0000CAD80000}"/>
    <cellStyle name="RAG Status 3 3 2 5 2 2 2 2" xfId="55671" xr:uid="{00000000-0005-0000-0000-0000CBD80000}"/>
    <cellStyle name="RAG Status 3 3 2 5 2 2 3" xfId="55672" xr:uid="{00000000-0005-0000-0000-0000CCD80000}"/>
    <cellStyle name="RAG Status 3 3 2 5 2 2 4" xfId="55673" xr:uid="{00000000-0005-0000-0000-0000CDD80000}"/>
    <cellStyle name="RAG Status 3 3 2 5 2 2 5" xfId="55674" xr:uid="{00000000-0005-0000-0000-0000CED80000}"/>
    <cellStyle name="RAG Status 3 3 2 5 2 2 6" xfId="55675" xr:uid="{00000000-0005-0000-0000-0000CFD80000}"/>
    <cellStyle name="RAG Status 3 3 2 5 2 3" xfId="55676" xr:uid="{00000000-0005-0000-0000-0000D0D80000}"/>
    <cellStyle name="RAG Status 3 3 2 5 2 4" xfId="55677" xr:uid="{00000000-0005-0000-0000-0000D1D80000}"/>
    <cellStyle name="RAG Status 3 3 2 5 3" xfId="55678" xr:uid="{00000000-0005-0000-0000-0000D2D80000}"/>
    <cellStyle name="RAG Status 3 3 2 5 3 2" xfId="55679" xr:uid="{00000000-0005-0000-0000-0000D3D80000}"/>
    <cellStyle name="RAG Status 3 3 2 5 3 2 2" xfId="55680" xr:uid="{00000000-0005-0000-0000-0000D4D80000}"/>
    <cellStyle name="RAG Status 3 3 2 5 3 3" xfId="55681" xr:uid="{00000000-0005-0000-0000-0000D5D80000}"/>
    <cellStyle name="RAG Status 3 3 2 5 3 4" xfId="55682" xr:uid="{00000000-0005-0000-0000-0000D6D80000}"/>
    <cellStyle name="RAG Status 3 3 2 5 3 5" xfId="55683" xr:uid="{00000000-0005-0000-0000-0000D7D80000}"/>
    <cellStyle name="RAG Status 3 3 2 5 3 6" xfId="55684" xr:uid="{00000000-0005-0000-0000-0000D8D80000}"/>
    <cellStyle name="RAG Status 3 3 2 5 4" xfId="55685" xr:uid="{00000000-0005-0000-0000-0000D9D80000}"/>
    <cellStyle name="RAG Status 3 3 2 5 5" xfId="55686" xr:uid="{00000000-0005-0000-0000-0000DAD80000}"/>
    <cellStyle name="RAG Status 3 3 2 6" xfId="55687" xr:uid="{00000000-0005-0000-0000-0000DBD80000}"/>
    <cellStyle name="RAG Status 3 3 2 6 2" xfId="55688" xr:uid="{00000000-0005-0000-0000-0000DCD80000}"/>
    <cellStyle name="RAG Status 3 3 2 6 2 2" xfId="55689" xr:uid="{00000000-0005-0000-0000-0000DDD80000}"/>
    <cellStyle name="RAG Status 3 3 2 6 2 2 2" xfId="55690" xr:uid="{00000000-0005-0000-0000-0000DED80000}"/>
    <cellStyle name="RAG Status 3 3 2 6 2 3" xfId="55691" xr:uid="{00000000-0005-0000-0000-0000DFD80000}"/>
    <cellStyle name="RAG Status 3 3 2 6 2 4" xfId="55692" xr:uid="{00000000-0005-0000-0000-0000E0D80000}"/>
    <cellStyle name="RAG Status 3 3 2 6 2 5" xfId="55693" xr:uid="{00000000-0005-0000-0000-0000E1D80000}"/>
    <cellStyle name="RAG Status 3 3 2 6 2 6" xfId="55694" xr:uid="{00000000-0005-0000-0000-0000E2D80000}"/>
    <cellStyle name="RAG Status 3 3 2 6 3" xfId="55695" xr:uid="{00000000-0005-0000-0000-0000E3D80000}"/>
    <cellStyle name="RAG Status 3 3 2 6 4" xfId="55696" xr:uid="{00000000-0005-0000-0000-0000E4D80000}"/>
    <cellStyle name="RAG Status 3 3 2 7" xfId="55697" xr:uid="{00000000-0005-0000-0000-0000E5D80000}"/>
    <cellStyle name="RAG Status 3 3 2 7 2" xfId="55698" xr:uid="{00000000-0005-0000-0000-0000E6D80000}"/>
    <cellStyle name="RAG Status 3 3 2 7 2 2" xfId="55699" xr:uid="{00000000-0005-0000-0000-0000E7D80000}"/>
    <cellStyle name="RAG Status 3 3 2 7 3" xfId="55700" xr:uid="{00000000-0005-0000-0000-0000E8D80000}"/>
    <cellStyle name="RAG Status 3 3 2 7 4" xfId="55701" xr:uid="{00000000-0005-0000-0000-0000E9D80000}"/>
    <cellStyle name="RAG Status 3 3 2 7 5" xfId="55702" xr:uid="{00000000-0005-0000-0000-0000EAD80000}"/>
    <cellStyle name="RAG Status 3 3 2 7 6" xfId="55703" xr:uid="{00000000-0005-0000-0000-0000EBD80000}"/>
    <cellStyle name="RAG Status 3 3 2 8" xfId="55704" xr:uid="{00000000-0005-0000-0000-0000ECD80000}"/>
    <cellStyle name="RAG Status 3 3 2 9" xfId="55705" xr:uid="{00000000-0005-0000-0000-0000EDD80000}"/>
    <cellStyle name="RAG Status 3 3 3" xfId="434" xr:uid="{00000000-0005-0000-0000-0000EED80000}"/>
    <cellStyle name="RAG Status 3 3 3 2" xfId="55706" xr:uid="{00000000-0005-0000-0000-0000EFD80000}"/>
    <cellStyle name="RAG Status 3 3 3 2 2" xfId="55707" xr:uid="{00000000-0005-0000-0000-0000F0D80000}"/>
    <cellStyle name="RAG Status 3 3 3 2 2 2" xfId="55708" xr:uid="{00000000-0005-0000-0000-0000F1D80000}"/>
    <cellStyle name="RAG Status 3 3 3 2 2 2 2" xfId="55709" xr:uid="{00000000-0005-0000-0000-0000F2D80000}"/>
    <cellStyle name="RAG Status 3 3 3 2 2 2 2 2" xfId="55710" xr:uid="{00000000-0005-0000-0000-0000F3D80000}"/>
    <cellStyle name="RAG Status 3 3 3 2 2 2 2 2 2" xfId="55711" xr:uid="{00000000-0005-0000-0000-0000F4D80000}"/>
    <cellStyle name="RAG Status 3 3 3 2 2 2 2 2 2 2" xfId="55712" xr:uid="{00000000-0005-0000-0000-0000F5D80000}"/>
    <cellStyle name="RAG Status 3 3 3 2 2 2 2 2 3" xfId="55713" xr:uid="{00000000-0005-0000-0000-0000F6D80000}"/>
    <cellStyle name="RAG Status 3 3 3 2 2 2 2 2 4" xfId="55714" xr:uid="{00000000-0005-0000-0000-0000F7D80000}"/>
    <cellStyle name="RAG Status 3 3 3 2 2 2 2 2 5" xfId="55715" xr:uid="{00000000-0005-0000-0000-0000F8D80000}"/>
    <cellStyle name="RAG Status 3 3 3 2 2 2 2 2 6" xfId="55716" xr:uid="{00000000-0005-0000-0000-0000F9D80000}"/>
    <cellStyle name="RAG Status 3 3 3 2 2 2 2 3" xfId="55717" xr:uid="{00000000-0005-0000-0000-0000FAD80000}"/>
    <cellStyle name="RAG Status 3 3 3 2 2 2 2 4" xfId="55718" xr:uid="{00000000-0005-0000-0000-0000FBD80000}"/>
    <cellStyle name="RAG Status 3 3 3 2 2 2 3" xfId="55719" xr:uid="{00000000-0005-0000-0000-0000FCD80000}"/>
    <cellStyle name="RAG Status 3 3 3 2 2 2 3 2" xfId="55720" xr:uid="{00000000-0005-0000-0000-0000FDD80000}"/>
    <cellStyle name="RAG Status 3 3 3 2 2 2 3 2 2" xfId="55721" xr:uid="{00000000-0005-0000-0000-0000FED80000}"/>
    <cellStyle name="RAG Status 3 3 3 2 2 2 3 3" xfId="55722" xr:uid="{00000000-0005-0000-0000-0000FFD80000}"/>
    <cellStyle name="RAG Status 3 3 3 2 2 2 3 4" xfId="55723" xr:uid="{00000000-0005-0000-0000-000000D90000}"/>
    <cellStyle name="RAG Status 3 3 3 2 2 2 3 5" xfId="55724" xr:uid="{00000000-0005-0000-0000-000001D90000}"/>
    <cellStyle name="RAG Status 3 3 3 2 2 2 3 6" xfId="55725" xr:uid="{00000000-0005-0000-0000-000002D90000}"/>
    <cellStyle name="RAG Status 3 3 3 2 2 2 4" xfId="55726" xr:uid="{00000000-0005-0000-0000-000003D90000}"/>
    <cellStyle name="RAG Status 3 3 3 2 2 2 5" xfId="55727" xr:uid="{00000000-0005-0000-0000-000004D90000}"/>
    <cellStyle name="RAG Status 3 3 3 2 2 3" xfId="55728" xr:uid="{00000000-0005-0000-0000-000005D90000}"/>
    <cellStyle name="RAG Status 3 3 3 2 2 3 2" xfId="55729" xr:uid="{00000000-0005-0000-0000-000006D90000}"/>
    <cellStyle name="RAG Status 3 3 3 2 2 3 2 2" xfId="55730" xr:uid="{00000000-0005-0000-0000-000007D90000}"/>
    <cellStyle name="RAG Status 3 3 3 2 2 3 2 2 2" xfId="55731" xr:uid="{00000000-0005-0000-0000-000008D90000}"/>
    <cellStyle name="RAG Status 3 3 3 2 2 3 2 3" xfId="55732" xr:uid="{00000000-0005-0000-0000-000009D90000}"/>
    <cellStyle name="RAG Status 3 3 3 2 2 3 2 4" xfId="55733" xr:uid="{00000000-0005-0000-0000-00000AD90000}"/>
    <cellStyle name="RAG Status 3 3 3 2 2 3 2 5" xfId="55734" xr:uid="{00000000-0005-0000-0000-00000BD90000}"/>
    <cellStyle name="RAG Status 3 3 3 2 2 3 2 6" xfId="55735" xr:uid="{00000000-0005-0000-0000-00000CD90000}"/>
    <cellStyle name="RAG Status 3 3 3 2 2 3 3" xfId="55736" xr:uid="{00000000-0005-0000-0000-00000DD90000}"/>
    <cellStyle name="RAG Status 3 3 3 2 2 3 4" xfId="55737" xr:uid="{00000000-0005-0000-0000-00000ED90000}"/>
    <cellStyle name="RAG Status 3 3 3 2 2 4" xfId="55738" xr:uid="{00000000-0005-0000-0000-00000FD90000}"/>
    <cellStyle name="RAG Status 3 3 3 2 2 4 2" xfId="55739" xr:uid="{00000000-0005-0000-0000-000010D90000}"/>
    <cellStyle name="RAG Status 3 3 3 2 2 4 2 2" xfId="55740" xr:uid="{00000000-0005-0000-0000-000011D90000}"/>
    <cellStyle name="RAG Status 3 3 3 2 2 4 3" xfId="55741" xr:uid="{00000000-0005-0000-0000-000012D90000}"/>
    <cellStyle name="RAG Status 3 3 3 2 2 4 4" xfId="55742" xr:uid="{00000000-0005-0000-0000-000013D90000}"/>
    <cellStyle name="RAG Status 3 3 3 2 2 4 5" xfId="55743" xr:uid="{00000000-0005-0000-0000-000014D90000}"/>
    <cellStyle name="RAG Status 3 3 3 2 2 4 6" xfId="55744" xr:uid="{00000000-0005-0000-0000-000015D90000}"/>
    <cellStyle name="RAG Status 3 3 3 2 2 5" xfId="55745" xr:uid="{00000000-0005-0000-0000-000016D90000}"/>
    <cellStyle name="RAG Status 3 3 3 2 2 6" xfId="55746" xr:uid="{00000000-0005-0000-0000-000017D90000}"/>
    <cellStyle name="RAG Status 3 3 3 2 3" xfId="55747" xr:uid="{00000000-0005-0000-0000-000018D90000}"/>
    <cellStyle name="RAG Status 3 3 3 2 3 2" xfId="55748" xr:uid="{00000000-0005-0000-0000-000019D90000}"/>
    <cellStyle name="RAG Status 3 3 3 2 3 2 2" xfId="55749" xr:uid="{00000000-0005-0000-0000-00001AD90000}"/>
    <cellStyle name="RAG Status 3 3 3 2 3 2 2 2" xfId="55750" xr:uid="{00000000-0005-0000-0000-00001BD90000}"/>
    <cellStyle name="RAG Status 3 3 3 2 3 2 2 2 2" xfId="55751" xr:uid="{00000000-0005-0000-0000-00001CD90000}"/>
    <cellStyle name="RAG Status 3 3 3 2 3 2 2 3" xfId="55752" xr:uid="{00000000-0005-0000-0000-00001DD90000}"/>
    <cellStyle name="RAG Status 3 3 3 2 3 2 2 4" xfId="55753" xr:uid="{00000000-0005-0000-0000-00001ED90000}"/>
    <cellStyle name="RAG Status 3 3 3 2 3 2 2 5" xfId="55754" xr:uid="{00000000-0005-0000-0000-00001FD90000}"/>
    <cellStyle name="RAG Status 3 3 3 2 3 2 2 6" xfId="55755" xr:uid="{00000000-0005-0000-0000-000020D90000}"/>
    <cellStyle name="RAG Status 3 3 3 2 3 2 3" xfId="55756" xr:uid="{00000000-0005-0000-0000-000021D90000}"/>
    <cellStyle name="RAG Status 3 3 3 2 3 2 4" xfId="55757" xr:uid="{00000000-0005-0000-0000-000022D90000}"/>
    <cellStyle name="RAG Status 3 3 3 2 3 3" xfId="55758" xr:uid="{00000000-0005-0000-0000-000023D90000}"/>
    <cellStyle name="RAG Status 3 3 3 2 3 3 2" xfId="55759" xr:uid="{00000000-0005-0000-0000-000024D90000}"/>
    <cellStyle name="RAG Status 3 3 3 2 3 3 2 2" xfId="55760" xr:uid="{00000000-0005-0000-0000-000025D90000}"/>
    <cellStyle name="RAG Status 3 3 3 2 3 3 3" xfId="55761" xr:uid="{00000000-0005-0000-0000-000026D90000}"/>
    <cellStyle name="RAG Status 3 3 3 2 3 3 4" xfId="55762" xr:uid="{00000000-0005-0000-0000-000027D90000}"/>
    <cellStyle name="RAG Status 3 3 3 2 3 3 5" xfId="55763" xr:uid="{00000000-0005-0000-0000-000028D90000}"/>
    <cellStyle name="RAG Status 3 3 3 2 3 3 6" xfId="55764" xr:uid="{00000000-0005-0000-0000-000029D90000}"/>
    <cellStyle name="RAG Status 3 3 3 2 3 4" xfId="55765" xr:uid="{00000000-0005-0000-0000-00002AD90000}"/>
    <cellStyle name="RAG Status 3 3 3 2 3 5" xfId="55766" xr:uid="{00000000-0005-0000-0000-00002BD90000}"/>
    <cellStyle name="RAG Status 3 3 3 2 4" xfId="55767" xr:uid="{00000000-0005-0000-0000-00002CD90000}"/>
    <cellStyle name="RAG Status 3 3 3 2 4 2" xfId="55768" xr:uid="{00000000-0005-0000-0000-00002DD90000}"/>
    <cellStyle name="RAG Status 3 3 3 2 4 2 2" xfId="55769" xr:uid="{00000000-0005-0000-0000-00002ED90000}"/>
    <cellStyle name="RAG Status 3 3 3 2 4 2 2 2" xfId="55770" xr:uid="{00000000-0005-0000-0000-00002FD90000}"/>
    <cellStyle name="RAG Status 3 3 3 2 4 2 3" xfId="55771" xr:uid="{00000000-0005-0000-0000-000030D90000}"/>
    <cellStyle name="RAG Status 3 3 3 2 4 2 4" xfId="55772" xr:uid="{00000000-0005-0000-0000-000031D90000}"/>
    <cellStyle name="RAG Status 3 3 3 2 4 2 5" xfId="55773" xr:uid="{00000000-0005-0000-0000-000032D90000}"/>
    <cellStyle name="RAG Status 3 3 3 2 4 2 6" xfId="55774" xr:uid="{00000000-0005-0000-0000-000033D90000}"/>
    <cellStyle name="RAG Status 3 3 3 2 4 3" xfId="55775" xr:uid="{00000000-0005-0000-0000-000034D90000}"/>
    <cellStyle name="RAG Status 3 3 3 2 4 4" xfId="55776" xr:uid="{00000000-0005-0000-0000-000035D90000}"/>
    <cellStyle name="RAG Status 3 3 3 2 5" xfId="55777" xr:uid="{00000000-0005-0000-0000-000036D90000}"/>
    <cellStyle name="RAG Status 3 3 3 2 5 2" xfId="55778" xr:uid="{00000000-0005-0000-0000-000037D90000}"/>
    <cellStyle name="RAG Status 3 3 3 2 5 2 2" xfId="55779" xr:uid="{00000000-0005-0000-0000-000038D90000}"/>
    <cellStyle name="RAG Status 3 3 3 2 5 3" xfId="55780" xr:uid="{00000000-0005-0000-0000-000039D90000}"/>
    <cellStyle name="RAG Status 3 3 3 2 5 4" xfId="55781" xr:uid="{00000000-0005-0000-0000-00003AD90000}"/>
    <cellStyle name="RAG Status 3 3 3 2 5 5" xfId="55782" xr:uid="{00000000-0005-0000-0000-00003BD90000}"/>
    <cellStyle name="RAG Status 3 3 3 2 5 6" xfId="55783" xr:uid="{00000000-0005-0000-0000-00003CD90000}"/>
    <cellStyle name="RAG Status 3 3 3 2 6" xfId="55784" xr:uid="{00000000-0005-0000-0000-00003DD90000}"/>
    <cellStyle name="RAG Status 3 3 3 2 7" xfId="55785" xr:uid="{00000000-0005-0000-0000-00003ED90000}"/>
    <cellStyle name="RAG Status 3 3 3 3" xfId="55786" xr:uid="{00000000-0005-0000-0000-00003FD90000}"/>
    <cellStyle name="RAG Status 3 3 3 3 2" xfId="55787" xr:uid="{00000000-0005-0000-0000-000040D90000}"/>
    <cellStyle name="RAG Status 3 3 3 3 2 2" xfId="55788" xr:uid="{00000000-0005-0000-0000-000041D90000}"/>
    <cellStyle name="RAG Status 3 3 3 3 2 2 2" xfId="55789" xr:uid="{00000000-0005-0000-0000-000042D90000}"/>
    <cellStyle name="RAG Status 3 3 3 3 2 2 2 2" xfId="55790" xr:uid="{00000000-0005-0000-0000-000043D90000}"/>
    <cellStyle name="RAG Status 3 3 3 3 2 2 2 2 2" xfId="55791" xr:uid="{00000000-0005-0000-0000-000044D90000}"/>
    <cellStyle name="RAG Status 3 3 3 3 2 2 2 3" xfId="55792" xr:uid="{00000000-0005-0000-0000-000045D90000}"/>
    <cellStyle name="RAG Status 3 3 3 3 2 2 2 4" xfId="55793" xr:uid="{00000000-0005-0000-0000-000046D90000}"/>
    <cellStyle name="RAG Status 3 3 3 3 2 2 2 5" xfId="55794" xr:uid="{00000000-0005-0000-0000-000047D90000}"/>
    <cellStyle name="RAG Status 3 3 3 3 2 2 2 6" xfId="55795" xr:uid="{00000000-0005-0000-0000-000048D90000}"/>
    <cellStyle name="RAG Status 3 3 3 3 2 2 3" xfId="55796" xr:uid="{00000000-0005-0000-0000-000049D90000}"/>
    <cellStyle name="RAG Status 3 3 3 3 2 2 4" xfId="55797" xr:uid="{00000000-0005-0000-0000-00004AD90000}"/>
    <cellStyle name="RAG Status 3 3 3 3 2 3" xfId="55798" xr:uid="{00000000-0005-0000-0000-00004BD90000}"/>
    <cellStyle name="RAG Status 3 3 3 3 2 3 2" xfId="55799" xr:uid="{00000000-0005-0000-0000-00004CD90000}"/>
    <cellStyle name="RAG Status 3 3 3 3 2 3 2 2" xfId="55800" xr:uid="{00000000-0005-0000-0000-00004DD90000}"/>
    <cellStyle name="RAG Status 3 3 3 3 2 3 3" xfId="55801" xr:uid="{00000000-0005-0000-0000-00004ED90000}"/>
    <cellStyle name="RAG Status 3 3 3 3 2 3 4" xfId="55802" xr:uid="{00000000-0005-0000-0000-00004FD90000}"/>
    <cellStyle name="RAG Status 3 3 3 3 2 3 5" xfId="55803" xr:uid="{00000000-0005-0000-0000-000050D90000}"/>
    <cellStyle name="RAG Status 3 3 3 3 2 3 6" xfId="55804" xr:uid="{00000000-0005-0000-0000-000051D90000}"/>
    <cellStyle name="RAG Status 3 3 3 3 2 4" xfId="55805" xr:uid="{00000000-0005-0000-0000-000052D90000}"/>
    <cellStyle name="RAG Status 3 3 3 3 2 5" xfId="55806" xr:uid="{00000000-0005-0000-0000-000053D90000}"/>
    <cellStyle name="RAG Status 3 3 3 3 3" xfId="55807" xr:uid="{00000000-0005-0000-0000-000054D90000}"/>
    <cellStyle name="RAG Status 3 3 3 3 3 2" xfId="55808" xr:uid="{00000000-0005-0000-0000-000055D90000}"/>
    <cellStyle name="RAG Status 3 3 3 3 3 2 2" xfId="55809" xr:uid="{00000000-0005-0000-0000-000056D90000}"/>
    <cellStyle name="RAG Status 3 3 3 3 3 2 2 2" xfId="55810" xr:uid="{00000000-0005-0000-0000-000057D90000}"/>
    <cellStyle name="RAG Status 3 3 3 3 3 2 3" xfId="55811" xr:uid="{00000000-0005-0000-0000-000058D90000}"/>
    <cellStyle name="RAG Status 3 3 3 3 3 2 4" xfId="55812" xr:uid="{00000000-0005-0000-0000-000059D90000}"/>
    <cellStyle name="RAG Status 3 3 3 3 3 2 5" xfId="55813" xr:uid="{00000000-0005-0000-0000-00005AD90000}"/>
    <cellStyle name="RAG Status 3 3 3 3 3 2 6" xfId="55814" xr:uid="{00000000-0005-0000-0000-00005BD90000}"/>
    <cellStyle name="RAG Status 3 3 3 3 3 3" xfId="55815" xr:uid="{00000000-0005-0000-0000-00005CD90000}"/>
    <cellStyle name="RAG Status 3 3 3 3 3 4" xfId="55816" xr:uid="{00000000-0005-0000-0000-00005DD90000}"/>
    <cellStyle name="RAG Status 3 3 3 3 4" xfId="55817" xr:uid="{00000000-0005-0000-0000-00005ED90000}"/>
    <cellStyle name="RAG Status 3 3 3 3 4 2" xfId="55818" xr:uid="{00000000-0005-0000-0000-00005FD90000}"/>
    <cellStyle name="RAG Status 3 3 3 3 4 2 2" xfId="55819" xr:uid="{00000000-0005-0000-0000-000060D90000}"/>
    <cellStyle name="RAG Status 3 3 3 3 4 3" xfId="55820" xr:uid="{00000000-0005-0000-0000-000061D90000}"/>
    <cellStyle name="RAG Status 3 3 3 3 4 4" xfId="55821" xr:uid="{00000000-0005-0000-0000-000062D90000}"/>
    <cellStyle name="RAG Status 3 3 3 3 4 5" xfId="55822" xr:uid="{00000000-0005-0000-0000-000063D90000}"/>
    <cellStyle name="RAG Status 3 3 3 3 4 6" xfId="55823" xr:uid="{00000000-0005-0000-0000-000064D90000}"/>
    <cellStyle name="RAG Status 3 3 3 3 5" xfId="55824" xr:uid="{00000000-0005-0000-0000-000065D90000}"/>
    <cellStyle name="RAG Status 3 3 3 3 6" xfId="55825" xr:uid="{00000000-0005-0000-0000-000066D90000}"/>
    <cellStyle name="RAG Status 3 3 3 4" xfId="55826" xr:uid="{00000000-0005-0000-0000-000067D90000}"/>
    <cellStyle name="RAG Status 3 3 3 4 2" xfId="55827" xr:uid="{00000000-0005-0000-0000-000068D90000}"/>
    <cellStyle name="RAG Status 3 3 3 4 2 2" xfId="55828" xr:uid="{00000000-0005-0000-0000-000069D90000}"/>
    <cellStyle name="RAG Status 3 3 3 4 2 2 2" xfId="55829" xr:uid="{00000000-0005-0000-0000-00006AD90000}"/>
    <cellStyle name="RAG Status 3 3 3 4 2 2 2 2" xfId="55830" xr:uid="{00000000-0005-0000-0000-00006BD90000}"/>
    <cellStyle name="RAG Status 3 3 3 4 2 2 3" xfId="55831" xr:uid="{00000000-0005-0000-0000-00006CD90000}"/>
    <cellStyle name="RAG Status 3 3 3 4 2 2 4" xfId="55832" xr:uid="{00000000-0005-0000-0000-00006DD90000}"/>
    <cellStyle name="RAG Status 3 3 3 4 2 2 5" xfId="55833" xr:uid="{00000000-0005-0000-0000-00006ED90000}"/>
    <cellStyle name="RAG Status 3 3 3 4 2 2 6" xfId="55834" xr:uid="{00000000-0005-0000-0000-00006FD90000}"/>
    <cellStyle name="RAG Status 3 3 3 4 2 3" xfId="55835" xr:uid="{00000000-0005-0000-0000-000070D90000}"/>
    <cellStyle name="RAG Status 3 3 3 4 2 4" xfId="55836" xr:uid="{00000000-0005-0000-0000-000071D90000}"/>
    <cellStyle name="RAG Status 3 3 3 4 3" xfId="55837" xr:uid="{00000000-0005-0000-0000-000072D90000}"/>
    <cellStyle name="RAG Status 3 3 3 4 3 2" xfId="55838" xr:uid="{00000000-0005-0000-0000-000073D90000}"/>
    <cellStyle name="RAG Status 3 3 3 4 3 2 2" xfId="55839" xr:uid="{00000000-0005-0000-0000-000074D90000}"/>
    <cellStyle name="RAG Status 3 3 3 4 3 3" xfId="55840" xr:uid="{00000000-0005-0000-0000-000075D90000}"/>
    <cellStyle name="RAG Status 3 3 3 4 3 4" xfId="55841" xr:uid="{00000000-0005-0000-0000-000076D90000}"/>
    <cellStyle name="RAG Status 3 3 3 4 3 5" xfId="55842" xr:uid="{00000000-0005-0000-0000-000077D90000}"/>
    <cellStyle name="RAG Status 3 3 3 4 3 6" xfId="55843" xr:uid="{00000000-0005-0000-0000-000078D90000}"/>
    <cellStyle name="RAG Status 3 3 3 4 4" xfId="55844" xr:uid="{00000000-0005-0000-0000-000079D90000}"/>
    <cellStyle name="RAG Status 3 3 3 4 5" xfId="55845" xr:uid="{00000000-0005-0000-0000-00007AD90000}"/>
    <cellStyle name="RAG Status 3 3 3 5" xfId="55846" xr:uid="{00000000-0005-0000-0000-00007BD90000}"/>
    <cellStyle name="RAG Status 3 3 3 5 2" xfId="55847" xr:uid="{00000000-0005-0000-0000-00007CD90000}"/>
    <cellStyle name="RAG Status 3 3 3 5 2 2" xfId="55848" xr:uid="{00000000-0005-0000-0000-00007DD90000}"/>
    <cellStyle name="RAG Status 3 3 3 5 2 2 2" xfId="55849" xr:uid="{00000000-0005-0000-0000-00007ED90000}"/>
    <cellStyle name="RAG Status 3 3 3 5 2 3" xfId="55850" xr:uid="{00000000-0005-0000-0000-00007FD90000}"/>
    <cellStyle name="RAG Status 3 3 3 5 2 4" xfId="55851" xr:uid="{00000000-0005-0000-0000-000080D90000}"/>
    <cellStyle name="RAG Status 3 3 3 5 2 5" xfId="55852" xr:uid="{00000000-0005-0000-0000-000081D90000}"/>
    <cellStyle name="RAG Status 3 3 3 5 2 6" xfId="55853" xr:uid="{00000000-0005-0000-0000-000082D90000}"/>
    <cellStyle name="RAG Status 3 3 3 5 3" xfId="55854" xr:uid="{00000000-0005-0000-0000-000083D90000}"/>
    <cellStyle name="RAG Status 3 3 3 5 4" xfId="55855" xr:uid="{00000000-0005-0000-0000-000084D90000}"/>
    <cellStyle name="RAG Status 3 3 3 6" xfId="55856" xr:uid="{00000000-0005-0000-0000-000085D90000}"/>
    <cellStyle name="RAG Status 3 3 3 6 2" xfId="55857" xr:uid="{00000000-0005-0000-0000-000086D90000}"/>
    <cellStyle name="RAG Status 3 3 3 6 2 2" xfId="55858" xr:uid="{00000000-0005-0000-0000-000087D90000}"/>
    <cellStyle name="RAG Status 3 3 3 6 3" xfId="55859" xr:uid="{00000000-0005-0000-0000-000088D90000}"/>
    <cellStyle name="RAG Status 3 3 3 6 4" xfId="55860" xr:uid="{00000000-0005-0000-0000-000089D90000}"/>
    <cellStyle name="RAG Status 3 3 3 6 5" xfId="55861" xr:uid="{00000000-0005-0000-0000-00008AD90000}"/>
    <cellStyle name="RAG Status 3 3 3 6 6" xfId="55862" xr:uid="{00000000-0005-0000-0000-00008BD90000}"/>
    <cellStyle name="RAG Status 3 3 3 7" xfId="55863" xr:uid="{00000000-0005-0000-0000-00008CD90000}"/>
    <cellStyle name="RAG Status 3 3 3 8" xfId="55864" xr:uid="{00000000-0005-0000-0000-00008DD90000}"/>
    <cellStyle name="RAG Status 3 3 4" xfId="435" xr:uid="{00000000-0005-0000-0000-00008ED90000}"/>
    <cellStyle name="RAG Status 3 3 4 2" xfId="55865" xr:uid="{00000000-0005-0000-0000-00008FD90000}"/>
    <cellStyle name="RAG Status 3 3 4 2 2" xfId="55866" xr:uid="{00000000-0005-0000-0000-000090D90000}"/>
    <cellStyle name="RAG Status 3 3 4 2 2 2" xfId="55867" xr:uid="{00000000-0005-0000-0000-000091D90000}"/>
    <cellStyle name="RAG Status 3 3 4 2 2 2 2" xfId="55868" xr:uid="{00000000-0005-0000-0000-000092D90000}"/>
    <cellStyle name="RAG Status 3 3 4 2 2 2 2 2" xfId="55869" xr:uid="{00000000-0005-0000-0000-000093D90000}"/>
    <cellStyle name="RAG Status 3 3 4 2 2 2 2 2 2" xfId="55870" xr:uid="{00000000-0005-0000-0000-000094D90000}"/>
    <cellStyle name="RAG Status 3 3 4 2 2 2 2 3" xfId="55871" xr:uid="{00000000-0005-0000-0000-000095D90000}"/>
    <cellStyle name="RAG Status 3 3 4 2 2 2 2 4" xfId="55872" xr:uid="{00000000-0005-0000-0000-000096D90000}"/>
    <cellStyle name="RAG Status 3 3 4 2 2 2 2 5" xfId="55873" xr:uid="{00000000-0005-0000-0000-000097D90000}"/>
    <cellStyle name="RAG Status 3 3 4 2 2 2 2 6" xfId="55874" xr:uid="{00000000-0005-0000-0000-000098D90000}"/>
    <cellStyle name="RAG Status 3 3 4 2 2 2 3" xfId="55875" xr:uid="{00000000-0005-0000-0000-000099D90000}"/>
    <cellStyle name="RAG Status 3 3 4 2 2 2 4" xfId="55876" xr:uid="{00000000-0005-0000-0000-00009AD90000}"/>
    <cellStyle name="RAG Status 3 3 4 2 2 3" xfId="55877" xr:uid="{00000000-0005-0000-0000-00009BD90000}"/>
    <cellStyle name="RAG Status 3 3 4 2 2 3 2" xfId="55878" xr:uid="{00000000-0005-0000-0000-00009CD90000}"/>
    <cellStyle name="RAG Status 3 3 4 2 2 3 2 2" xfId="55879" xr:uid="{00000000-0005-0000-0000-00009DD90000}"/>
    <cellStyle name="RAG Status 3 3 4 2 2 3 3" xfId="55880" xr:uid="{00000000-0005-0000-0000-00009ED90000}"/>
    <cellStyle name="RAG Status 3 3 4 2 2 3 4" xfId="55881" xr:uid="{00000000-0005-0000-0000-00009FD90000}"/>
    <cellStyle name="RAG Status 3 3 4 2 2 3 5" xfId="55882" xr:uid="{00000000-0005-0000-0000-0000A0D90000}"/>
    <cellStyle name="RAG Status 3 3 4 2 2 3 6" xfId="55883" xr:uid="{00000000-0005-0000-0000-0000A1D90000}"/>
    <cellStyle name="RAG Status 3 3 4 2 2 4" xfId="55884" xr:uid="{00000000-0005-0000-0000-0000A2D90000}"/>
    <cellStyle name="RAG Status 3 3 4 2 2 5" xfId="55885" xr:uid="{00000000-0005-0000-0000-0000A3D90000}"/>
    <cellStyle name="RAG Status 3 3 4 2 3" xfId="55886" xr:uid="{00000000-0005-0000-0000-0000A4D90000}"/>
    <cellStyle name="RAG Status 3 3 4 2 3 2" xfId="55887" xr:uid="{00000000-0005-0000-0000-0000A5D90000}"/>
    <cellStyle name="RAG Status 3 3 4 2 3 2 2" xfId="55888" xr:uid="{00000000-0005-0000-0000-0000A6D90000}"/>
    <cellStyle name="RAG Status 3 3 4 2 3 2 2 2" xfId="55889" xr:uid="{00000000-0005-0000-0000-0000A7D90000}"/>
    <cellStyle name="RAG Status 3 3 4 2 3 2 3" xfId="55890" xr:uid="{00000000-0005-0000-0000-0000A8D90000}"/>
    <cellStyle name="RAG Status 3 3 4 2 3 2 4" xfId="55891" xr:uid="{00000000-0005-0000-0000-0000A9D90000}"/>
    <cellStyle name="RAG Status 3 3 4 2 3 2 5" xfId="55892" xr:uid="{00000000-0005-0000-0000-0000AAD90000}"/>
    <cellStyle name="RAG Status 3 3 4 2 3 2 6" xfId="55893" xr:uid="{00000000-0005-0000-0000-0000ABD90000}"/>
    <cellStyle name="RAG Status 3 3 4 2 3 3" xfId="55894" xr:uid="{00000000-0005-0000-0000-0000ACD90000}"/>
    <cellStyle name="RAG Status 3 3 4 2 3 4" xfId="55895" xr:uid="{00000000-0005-0000-0000-0000ADD90000}"/>
    <cellStyle name="RAG Status 3 3 4 2 4" xfId="55896" xr:uid="{00000000-0005-0000-0000-0000AED90000}"/>
    <cellStyle name="RAG Status 3 3 4 2 4 2" xfId="55897" xr:uid="{00000000-0005-0000-0000-0000AFD90000}"/>
    <cellStyle name="RAG Status 3 3 4 2 4 2 2" xfId="55898" xr:uid="{00000000-0005-0000-0000-0000B0D90000}"/>
    <cellStyle name="RAG Status 3 3 4 2 4 3" xfId="55899" xr:uid="{00000000-0005-0000-0000-0000B1D90000}"/>
    <cellStyle name="RAG Status 3 3 4 2 4 4" xfId="55900" xr:uid="{00000000-0005-0000-0000-0000B2D90000}"/>
    <cellStyle name="RAG Status 3 3 4 2 4 5" xfId="55901" xr:uid="{00000000-0005-0000-0000-0000B3D90000}"/>
    <cellStyle name="RAG Status 3 3 4 2 4 6" xfId="55902" xr:uid="{00000000-0005-0000-0000-0000B4D90000}"/>
    <cellStyle name="RAG Status 3 3 4 2 5" xfId="55903" xr:uid="{00000000-0005-0000-0000-0000B5D90000}"/>
    <cellStyle name="RAG Status 3 3 4 2 6" xfId="55904" xr:uid="{00000000-0005-0000-0000-0000B6D90000}"/>
    <cellStyle name="RAG Status 3 3 4 3" xfId="55905" xr:uid="{00000000-0005-0000-0000-0000B7D90000}"/>
    <cellStyle name="RAG Status 3 3 4 3 2" xfId="55906" xr:uid="{00000000-0005-0000-0000-0000B8D90000}"/>
    <cellStyle name="RAG Status 3 3 4 3 2 2" xfId="55907" xr:uid="{00000000-0005-0000-0000-0000B9D90000}"/>
    <cellStyle name="RAG Status 3 3 4 3 2 2 2" xfId="55908" xr:uid="{00000000-0005-0000-0000-0000BAD90000}"/>
    <cellStyle name="RAG Status 3 3 4 3 2 2 2 2" xfId="55909" xr:uid="{00000000-0005-0000-0000-0000BBD90000}"/>
    <cellStyle name="RAG Status 3 3 4 3 2 2 3" xfId="55910" xr:uid="{00000000-0005-0000-0000-0000BCD90000}"/>
    <cellStyle name="RAG Status 3 3 4 3 2 2 4" xfId="55911" xr:uid="{00000000-0005-0000-0000-0000BDD90000}"/>
    <cellStyle name="RAG Status 3 3 4 3 2 2 5" xfId="55912" xr:uid="{00000000-0005-0000-0000-0000BED90000}"/>
    <cellStyle name="RAG Status 3 3 4 3 2 2 6" xfId="55913" xr:uid="{00000000-0005-0000-0000-0000BFD90000}"/>
    <cellStyle name="RAG Status 3 3 4 3 2 3" xfId="55914" xr:uid="{00000000-0005-0000-0000-0000C0D90000}"/>
    <cellStyle name="RAG Status 3 3 4 3 2 4" xfId="55915" xr:uid="{00000000-0005-0000-0000-0000C1D90000}"/>
    <cellStyle name="RAG Status 3 3 4 3 3" xfId="55916" xr:uid="{00000000-0005-0000-0000-0000C2D90000}"/>
    <cellStyle name="RAG Status 3 3 4 3 3 2" xfId="55917" xr:uid="{00000000-0005-0000-0000-0000C3D90000}"/>
    <cellStyle name="RAG Status 3 3 4 3 3 2 2" xfId="55918" xr:uid="{00000000-0005-0000-0000-0000C4D90000}"/>
    <cellStyle name="RAG Status 3 3 4 3 3 3" xfId="55919" xr:uid="{00000000-0005-0000-0000-0000C5D90000}"/>
    <cellStyle name="RAG Status 3 3 4 3 3 4" xfId="55920" xr:uid="{00000000-0005-0000-0000-0000C6D90000}"/>
    <cellStyle name="RAG Status 3 3 4 3 3 5" xfId="55921" xr:uid="{00000000-0005-0000-0000-0000C7D90000}"/>
    <cellStyle name="RAG Status 3 3 4 3 3 6" xfId="55922" xr:uid="{00000000-0005-0000-0000-0000C8D90000}"/>
    <cellStyle name="RAG Status 3 3 4 3 4" xfId="55923" xr:uid="{00000000-0005-0000-0000-0000C9D90000}"/>
    <cellStyle name="RAG Status 3 3 4 3 5" xfId="55924" xr:uid="{00000000-0005-0000-0000-0000CAD90000}"/>
    <cellStyle name="RAG Status 3 3 4 4" xfId="55925" xr:uid="{00000000-0005-0000-0000-0000CBD90000}"/>
    <cellStyle name="RAG Status 3 3 4 4 2" xfId="55926" xr:uid="{00000000-0005-0000-0000-0000CCD90000}"/>
    <cellStyle name="RAG Status 3 3 4 4 2 2" xfId="55927" xr:uid="{00000000-0005-0000-0000-0000CDD90000}"/>
    <cellStyle name="RAG Status 3 3 4 4 2 2 2" xfId="55928" xr:uid="{00000000-0005-0000-0000-0000CED90000}"/>
    <cellStyle name="RAG Status 3 3 4 4 2 3" xfId="55929" xr:uid="{00000000-0005-0000-0000-0000CFD90000}"/>
    <cellStyle name="RAG Status 3 3 4 4 2 4" xfId="55930" xr:uid="{00000000-0005-0000-0000-0000D0D90000}"/>
    <cellStyle name="RAG Status 3 3 4 4 2 5" xfId="55931" xr:uid="{00000000-0005-0000-0000-0000D1D90000}"/>
    <cellStyle name="RAG Status 3 3 4 4 2 6" xfId="55932" xr:uid="{00000000-0005-0000-0000-0000D2D90000}"/>
    <cellStyle name="RAG Status 3 3 4 4 3" xfId="55933" xr:uid="{00000000-0005-0000-0000-0000D3D90000}"/>
    <cellStyle name="RAG Status 3 3 4 4 4" xfId="55934" xr:uid="{00000000-0005-0000-0000-0000D4D90000}"/>
    <cellStyle name="RAG Status 3 3 4 5" xfId="55935" xr:uid="{00000000-0005-0000-0000-0000D5D90000}"/>
    <cellStyle name="RAG Status 3 3 4 5 2" xfId="55936" xr:uid="{00000000-0005-0000-0000-0000D6D90000}"/>
    <cellStyle name="RAG Status 3 3 4 5 2 2" xfId="55937" xr:uid="{00000000-0005-0000-0000-0000D7D90000}"/>
    <cellStyle name="RAG Status 3 3 4 5 3" xfId="55938" xr:uid="{00000000-0005-0000-0000-0000D8D90000}"/>
    <cellStyle name="RAG Status 3 3 4 5 4" xfId="55939" xr:uid="{00000000-0005-0000-0000-0000D9D90000}"/>
    <cellStyle name="RAG Status 3 3 4 5 5" xfId="55940" xr:uid="{00000000-0005-0000-0000-0000DAD90000}"/>
    <cellStyle name="RAG Status 3 3 4 5 6" xfId="55941" xr:uid="{00000000-0005-0000-0000-0000DBD90000}"/>
    <cellStyle name="RAG Status 3 3 4 6" xfId="55942" xr:uid="{00000000-0005-0000-0000-0000DCD90000}"/>
    <cellStyle name="RAG Status 3 3 4 7" xfId="55943" xr:uid="{00000000-0005-0000-0000-0000DDD90000}"/>
    <cellStyle name="RAG Status 3 3 5" xfId="436" xr:uid="{00000000-0005-0000-0000-0000DED90000}"/>
    <cellStyle name="RAG Status 3 3 5 2" xfId="55944" xr:uid="{00000000-0005-0000-0000-0000DFD90000}"/>
    <cellStyle name="RAG Status 3 3 5 2 2" xfId="55945" xr:uid="{00000000-0005-0000-0000-0000E0D90000}"/>
    <cellStyle name="RAG Status 3 3 5 2 2 2" xfId="55946" xr:uid="{00000000-0005-0000-0000-0000E1D90000}"/>
    <cellStyle name="RAG Status 3 3 5 2 2 2 2" xfId="55947" xr:uid="{00000000-0005-0000-0000-0000E2D90000}"/>
    <cellStyle name="RAG Status 3 3 5 2 2 2 2 2" xfId="55948" xr:uid="{00000000-0005-0000-0000-0000E3D90000}"/>
    <cellStyle name="RAG Status 3 3 5 2 2 2 3" xfId="55949" xr:uid="{00000000-0005-0000-0000-0000E4D90000}"/>
    <cellStyle name="RAG Status 3 3 5 2 2 2 4" xfId="55950" xr:uid="{00000000-0005-0000-0000-0000E5D90000}"/>
    <cellStyle name="RAG Status 3 3 5 2 2 2 5" xfId="55951" xr:uid="{00000000-0005-0000-0000-0000E6D90000}"/>
    <cellStyle name="RAG Status 3 3 5 2 2 2 6" xfId="55952" xr:uid="{00000000-0005-0000-0000-0000E7D90000}"/>
    <cellStyle name="RAG Status 3 3 5 2 2 3" xfId="55953" xr:uid="{00000000-0005-0000-0000-0000E8D90000}"/>
    <cellStyle name="RAG Status 3 3 5 2 2 4" xfId="55954" xr:uid="{00000000-0005-0000-0000-0000E9D90000}"/>
    <cellStyle name="RAG Status 3 3 5 2 3" xfId="55955" xr:uid="{00000000-0005-0000-0000-0000EAD90000}"/>
    <cellStyle name="RAG Status 3 3 5 2 3 2" xfId="55956" xr:uid="{00000000-0005-0000-0000-0000EBD90000}"/>
    <cellStyle name="RAG Status 3 3 5 2 3 2 2" xfId="55957" xr:uid="{00000000-0005-0000-0000-0000ECD90000}"/>
    <cellStyle name="RAG Status 3 3 5 2 3 3" xfId="55958" xr:uid="{00000000-0005-0000-0000-0000EDD90000}"/>
    <cellStyle name="RAG Status 3 3 5 2 3 4" xfId="55959" xr:uid="{00000000-0005-0000-0000-0000EED90000}"/>
    <cellStyle name="RAG Status 3 3 5 2 3 5" xfId="55960" xr:uid="{00000000-0005-0000-0000-0000EFD90000}"/>
    <cellStyle name="RAG Status 3 3 5 2 3 6" xfId="55961" xr:uid="{00000000-0005-0000-0000-0000F0D90000}"/>
    <cellStyle name="RAG Status 3 3 5 2 4" xfId="55962" xr:uid="{00000000-0005-0000-0000-0000F1D90000}"/>
    <cellStyle name="RAG Status 3 3 5 2 5" xfId="55963" xr:uid="{00000000-0005-0000-0000-0000F2D90000}"/>
    <cellStyle name="RAG Status 3 3 5 3" xfId="55964" xr:uid="{00000000-0005-0000-0000-0000F3D90000}"/>
    <cellStyle name="RAG Status 3 3 5 3 2" xfId="55965" xr:uid="{00000000-0005-0000-0000-0000F4D90000}"/>
    <cellStyle name="RAG Status 3 3 5 3 2 2" xfId="55966" xr:uid="{00000000-0005-0000-0000-0000F5D90000}"/>
    <cellStyle name="RAG Status 3 3 5 3 2 2 2" xfId="55967" xr:uid="{00000000-0005-0000-0000-0000F6D90000}"/>
    <cellStyle name="RAG Status 3 3 5 3 2 3" xfId="55968" xr:uid="{00000000-0005-0000-0000-0000F7D90000}"/>
    <cellStyle name="RAG Status 3 3 5 3 2 4" xfId="55969" xr:uid="{00000000-0005-0000-0000-0000F8D90000}"/>
    <cellStyle name="RAG Status 3 3 5 3 2 5" xfId="55970" xr:uid="{00000000-0005-0000-0000-0000F9D90000}"/>
    <cellStyle name="RAG Status 3 3 5 3 2 6" xfId="55971" xr:uid="{00000000-0005-0000-0000-0000FAD90000}"/>
    <cellStyle name="RAG Status 3 3 5 3 3" xfId="55972" xr:uid="{00000000-0005-0000-0000-0000FBD90000}"/>
    <cellStyle name="RAG Status 3 3 5 3 4" xfId="55973" xr:uid="{00000000-0005-0000-0000-0000FCD90000}"/>
    <cellStyle name="RAG Status 3 3 5 4" xfId="55974" xr:uid="{00000000-0005-0000-0000-0000FDD90000}"/>
    <cellStyle name="RAG Status 3 3 5 4 2" xfId="55975" xr:uid="{00000000-0005-0000-0000-0000FED90000}"/>
    <cellStyle name="RAG Status 3 3 5 4 2 2" xfId="55976" xr:uid="{00000000-0005-0000-0000-0000FFD90000}"/>
    <cellStyle name="RAG Status 3 3 5 4 3" xfId="55977" xr:uid="{00000000-0005-0000-0000-000000DA0000}"/>
    <cellStyle name="RAG Status 3 3 5 4 4" xfId="55978" xr:uid="{00000000-0005-0000-0000-000001DA0000}"/>
    <cellStyle name="RAG Status 3 3 5 4 5" xfId="55979" xr:uid="{00000000-0005-0000-0000-000002DA0000}"/>
    <cellStyle name="RAG Status 3 3 5 4 6" xfId="55980" xr:uid="{00000000-0005-0000-0000-000003DA0000}"/>
    <cellStyle name="RAG Status 3 3 5 5" xfId="55981" xr:uid="{00000000-0005-0000-0000-000004DA0000}"/>
    <cellStyle name="RAG Status 3 3 5 6" xfId="55982" xr:uid="{00000000-0005-0000-0000-000005DA0000}"/>
    <cellStyle name="RAG Status 3 3 6" xfId="437" xr:uid="{00000000-0005-0000-0000-000006DA0000}"/>
    <cellStyle name="RAG Status 3 3 6 2" xfId="55983" xr:uid="{00000000-0005-0000-0000-000007DA0000}"/>
    <cellStyle name="RAG Status 3 3 6 2 2" xfId="55984" xr:uid="{00000000-0005-0000-0000-000008DA0000}"/>
    <cellStyle name="RAG Status 3 3 6 2 2 2" xfId="55985" xr:uid="{00000000-0005-0000-0000-000009DA0000}"/>
    <cellStyle name="RAG Status 3 3 6 2 2 2 2" xfId="55986" xr:uid="{00000000-0005-0000-0000-00000ADA0000}"/>
    <cellStyle name="RAG Status 3 3 6 2 2 3" xfId="55987" xr:uid="{00000000-0005-0000-0000-00000BDA0000}"/>
    <cellStyle name="RAG Status 3 3 6 2 2 4" xfId="55988" xr:uid="{00000000-0005-0000-0000-00000CDA0000}"/>
    <cellStyle name="RAG Status 3 3 6 2 2 5" xfId="55989" xr:uid="{00000000-0005-0000-0000-00000DDA0000}"/>
    <cellStyle name="RAG Status 3 3 6 2 2 6" xfId="55990" xr:uid="{00000000-0005-0000-0000-00000EDA0000}"/>
    <cellStyle name="RAG Status 3 3 6 2 3" xfId="55991" xr:uid="{00000000-0005-0000-0000-00000FDA0000}"/>
    <cellStyle name="RAG Status 3 3 6 2 4" xfId="55992" xr:uid="{00000000-0005-0000-0000-000010DA0000}"/>
    <cellStyle name="RAG Status 3 3 6 3" xfId="55993" xr:uid="{00000000-0005-0000-0000-000011DA0000}"/>
    <cellStyle name="RAG Status 3 3 6 3 2" xfId="55994" xr:uid="{00000000-0005-0000-0000-000012DA0000}"/>
    <cellStyle name="RAG Status 3 3 6 3 2 2" xfId="55995" xr:uid="{00000000-0005-0000-0000-000013DA0000}"/>
    <cellStyle name="RAG Status 3 3 6 3 3" xfId="55996" xr:uid="{00000000-0005-0000-0000-000014DA0000}"/>
    <cellStyle name="RAG Status 3 3 6 3 4" xfId="55997" xr:uid="{00000000-0005-0000-0000-000015DA0000}"/>
    <cellStyle name="RAG Status 3 3 6 3 5" xfId="55998" xr:uid="{00000000-0005-0000-0000-000016DA0000}"/>
    <cellStyle name="RAG Status 3 3 6 3 6" xfId="55999" xr:uid="{00000000-0005-0000-0000-000017DA0000}"/>
    <cellStyle name="RAG Status 3 3 6 4" xfId="56000" xr:uid="{00000000-0005-0000-0000-000018DA0000}"/>
    <cellStyle name="RAG Status 3 3 6 5" xfId="56001" xr:uid="{00000000-0005-0000-0000-000019DA0000}"/>
    <cellStyle name="RAG Status 3 3 7" xfId="56002" xr:uid="{00000000-0005-0000-0000-00001ADA0000}"/>
    <cellStyle name="RAG Status 3 3 7 2" xfId="56003" xr:uid="{00000000-0005-0000-0000-00001BDA0000}"/>
    <cellStyle name="RAG Status 3 3 7 2 2" xfId="56004" xr:uid="{00000000-0005-0000-0000-00001CDA0000}"/>
    <cellStyle name="RAG Status 3 3 7 2 2 2" xfId="56005" xr:uid="{00000000-0005-0000-0000-00001DDA0000}"/>
    <cellStyle name="RAG Status 3 3 7 2 3" xfId="56006" xr:uid="{00000000-0005-0000-0000-00001EDA0000}"/>
    <cellStyle name="RAG Status 3 3 7 2 4" xfId="56007" xr:uid="{00000000-0005-0000-0000-00001FDA0000}"/>
    <cellStyle name="RAG Status 3 3 7 2 5" xfId="56008" xr:uid="{00000000-0005-0000-0000-000020DA0000}"/>
    <cellStyle name="RAG Status 3 3 7 2 6" xfId="56009" xr:uid="{00000000-0005-0000-0000-000021DA0000}"/>
    <cellStyle name="RAG Status 3 3 7 3" xfId="56010" xr:uid="{00000000-0005-0000-0000-000022DA0000}"/>
    <cellStyle name="RAG Status 3 3 7 4" xfId="56011" xr:uid="{00000000-0005-0000-0000-000023DA0000}"/>
    <cellStyle name="RAG Status 3 3 8" xfId="56012" xr:uid="{00000000-0005-0000-0000-000024DA0000}"/>
    <cellStyle name="RAG Status 3 3 8 2" xfId="56013" xr:uid="{00000000-0005-0000-0000-000025DA0000}"/>
    <cellStyle name="RAG Status 3 3 8 2 2" xfId="56014" xr:uid="{00000000-0005-0000-0000-000026DA0000}"/>
    <cellStyle name="RAG Status 3 3 8 3" xfId="56015" xr:uid="{00000000-0005-0000-0000-000027DA0000}"/>
    <cellStyle name="RAG Status 3 3 8 4" xfId="56016" xr:uid="{00000000-0005-0000-0000-000028DA0000}"/>
    <cellStyle name="RAG Status 3 3 8 5" xfId="56017" xr:uid="{00000000-0005-0000-0000-000029DA0000}"/>
    <cellStyle name="RAG Status 3 3 8 6" xfId="56018" xr:uid="{00000000-0005-0000-0000-00002ADA0000}"/>
    <cellStyle name="RAG Status 3 3 9" xfId="56019" xr:uid="{00000000-0005-0000-0000-00002BDA0000}"/>
    <cellStyle name="RAG Status 3 4" xfId="438" xr:uid="{00000000-0005-0000-0000-00002CDA0000}"/>
    <cellStyle name="RAG Status 3 4 2" xfId="56020" xr:uid="{00000000-0005-0000-0000-00002DDA0000}"/>
    <cellStyle name="RAG Status 3 4 2 2" xfId="56021" xr:uid="{00000000-0005-0000-0000-00002EDA0000}"/>
    <cellStyle name="RAG Status 3 4 2 2 2" xfId="56022" xr:uid="{00000000-0005-0000-0000-00002FDA0000}"/>
    <cellStyle name="RAG Status 3 4 2 2 2 2" xfId="56023" xr:uid="{00000000-0005-0000-0000-000030DA0000}"/>
    <cellStyle name="RAG Status 3 4 2 2 2 2 2" xfId="56024" xr:uid="{00000000-0005-0000-0000-000031DA0000}"/>
    <cellStyle name="RAG Status 3 4 2 2 2 2 2 2" xfId="56025" xr:uid="{00000000-0005-0000-0000-000032DA0000}"/>
    <cellStyle name="RAG Status 3 4 2 2 2 2 2 2 2" xfId="56026" xr:uid="{00000000-0005-0000-0000-000033DA0000}"/>
    <cellStyle name="RAG Status 3 4 2 2 2 2 2 2 2 2" xfId="56027" xr:uid="{00000000-0005-0000-0000-000034DA0000}"/>
    <cellStyle name="RAG Status 3 4 2 2 2 2 2 2 3" xfId="56028" xr:uid="{00000000-0005-0000-0000-000035DA0000}"/>
    <cellStyle name="RAG Status 3 4 2 2 2 2 2 2 4" xfId="56029" xr:uid="{00000000-0005-0000-0000-000036DA0000}"/>
    <cellStyle name="RAG Status 3 4 2 2 2 2 2 2 5" xfId="56030" xr:uid="{00000000-0005-0000-0000-000037DA0000}"/>
    <cellStyle name="RAG Status 3 4 2 2 2 2 2 2 6" xfId="56031" xr:uid="{00000000-0005-0000-0000-000038DA0000}"/>
    <cellStyle name="RAG Status 3 4 2 2 2 2 2 3" xfId="56032" xr:uid="{00000000-0005-0000-0000-000039DA0000}"/>
    <cellStyle name="RAG Status 3 4 2 2 2 2 2 4" xfId="56033" xr:uid="{00000000-0005-0000-0000-00003ADA0000}"/>
    <cellStyle name="RAG Status 3 4 2 2 2 2 3" xfId="56034" xr:uid="{00000000-0005-0000-0000-00003BDA0000}"/>
    <cellStyle name="RAG Status 3 4 2 2 2 2 3 2" xfId="56035" xr:uid="{00000000-0005-0000-0000-00003CDA0000}"/>
    <cellStyle name="RAG Status 3 4 2 2 2 2 3 2 2" xfId="56036" xr:uid="{00000000-0005-0000-0000-00003DDA0000}"/>
    <cellStyle name="RAG Status 3 4 2 2 2 2 3 3" xfId="56037" xr:uid="{00000000-0005-0000-0000-00003EDA0000}"/>
    <cellStyle name="RAG Status 3 4 2 2 2 2 3 4" xfId="56038" xr:uid="{00000000-0005-0000-0000-00003FDA0000}"/>
    <cellStyle name="RAG Status 3 4 2 2 2 2 3 5" xfId="56039" xr:uid="{00000000-0005-0000-0000-000040DA0000}"/>
    <cellStyle name="RAG Status 3 4 2 2 2 2 3 6" xfId="56040" xr:uid="{00000000-0005-0000-0000-000041DA0000}"/>
    <cellStyle name="RAG Status 3 4 2 2 2 2 4" xfId="56041" xr:uid="{00000000-0005-0000-0000-000042DA0000}"/>
    <cellStyle name="RAG Status 3 4 2 2 2 2 5" xfId="56042" xr:uid="{00000000-0005-0000-0000-000043DA0000}"/>
    <cellStyle name="RAG Status 3 4 2 2 2 3" xfId="56043" xr:uid="{00000000-0005-0000-0000-000044DA0000}"/>
    <cellStyle name="RAG Status 3 4 2 2 2 3 2" xfId="56044" xr:uid="{00000000-0005-0000-0000-000045DA0000}"/>
    <cellStyle name="RAG Status 3 4 2 2 2 3 2 2" xfId="56045" xr:uid="{00000000-0005-0000-0000-000046DA0000}"/>
    <cellStyle name="RAG Status 3 4 2 2 2 3 2 2 2" xfId="56046" xr:uid="{00000000-0005-0000-0000-000047DA0000}"/>
    <cellStyle name="RAG Status 3 4 2 2 2 3 2 3" xfId="56047" xr:uid="{00000000-0005-0000-0000-000048DA0000}"/>
    <cellStyle name="RAG Status 3 4 2 2 2 3 2 4" xfId="56048" xr:uid="{00000000-0005-0000-0000-000049DA0000}"/>
    <cellStyle name="RAG Status 3 4 2 2 2 3 2 5" xfId="56049" xr:uid="{00000000-0005-0000-0000-00004ADA0000}"/>
    <cellStyle name="RAG Status 3 4 2 2 2 3 2 6" xfId="56050" xr:uid="{00000000-0005-0000-0000-00004BDA0000}"/>
    <cellStyle name="RAG Status 3 4 2 2 2 3 3" xfId="56051" xr:uid="{00000000-0005-0000-0000-00004CDA0000}"/>
    <cellStyle name="RAG Status 3 4 2 2 2 3 4" xfId="56052" xr:uid="{00000000-0005-0000-0000-00004DDA0000}"/>
    <cellStyle name="RAG Status 3 4 2 2 2 4" xfId="56053" xr:uid="{00000000-0005-0000-0000-00004EDA0000}"/>
    <cellStyle name="RAG Status 3 4 2 2 2 4 2" xfId="56054" xr:uid="{00000000-0005-0000-0000-00004FDA0000}"/>
    <cellStyle name="RAG Status 3 4 2 2 2 4 2 2" xfId="56055" xr:uid="{00000000-0005-0000-0000-000050DA0000}"/>
    <cellStyle name="RAG Status 3 4 2 2 2 4 3" xfId="56056" xr:uid="{00000000-0005-0000-0000-000051DA0000}"/>
    <cellStyle name="RAG Status 3 4 2 2 2 4 4" xfId="56057" xr:uid="{00000000-0005-0000-0000-000052DA0000}"/>
    <cellStyle name="RAG Status 3 4 2 2 2 4 5" xfId="56058" xr:uid="{00000000-0005-0000-0000-000053DA0000}"/>
    <cellStyle name="RAG Status 3 4 2 2 2 4 6" xfId="56059" xr:uid="{00000000-0005-0000-0000-000054DA0000}"/>
    <cellStyle name="RAG Status 3 4 2 2 2 5" xfId="56060" xr:uid="{00000000-0005-0000-0000-000055DA0000}"/>
    <cellStyle name="RAG Status 3 4 2 2 2 6" xfId="56061" xr:uid="{00000000-0005-0000-0000-000056DA0000}"/>
    <cellStyle name="RAG Status 3 4 2 2 3" xfId="56062" xr:uid="{00000000-0005-0000-0000-000057DA0000}"/>
    <cellStyle name="RAG Status 3 4 2 2 3 2" xfId="56063" xr:uid="{00000000-0005-0000-0000-000058DA0000}"/>
    <cellStyle name="RAG Status 3 4 2 2 3 2 2" xfId="56064" xr:uid="{00000000-0005-0000-0000-000059DA0000}"/>
    <cellStyle name="RAG Status 3 4 2 2 3 2 2 2" xfId="56065" xr:uid="{00000000-0005-0000-0000-00005ADA0000}"/>
    <cellStyle name="RAG Status 3 4 2 2 3 2 2 2 2" xfId="56066" xr:uid="{00000000-0005-0000-0000-00005BDA0000}"/>
    <cellStyle name="RAG Status 3 4 2 2 3 2 2 3" xfId="56067" xr:uid="{00000000-0005-0000-0000-00005CDA0000}"/>
    <cellStyle name="RAG Status 3 4 2 2 3 2 2 4" xfId="56068" xr:uid="{00000000-0005-0000-0000-00005DDA0000}"/>
    <cellStyle name="RAG Status 3 4 2 2 3 2 2 5" xfId="56069" xr:uid="{00000000-0005-0000-0000-00005EDA0000}"/>
    <cellStyle name="RAG Status 3 4 2 2 3 2 2 6" xfId="56070" xr:uid="{00000000-0005-0000-0000-00005FDA0000}"/>
    <cellStyle name="RAG Status 3 4 2 2 3 2 3" xfId="56071" xr:uid="{00000000-0005-0000-0000-000060DA0000}"/>
    <cellStyle name="RAG Status 3 4 2 2 3 2 4" xfId="56072" xr:uid="{00000000-0005-0000-0000-000061DA0000}"/>
    <cellStyle name="RAG Status 3 4 2 2 3 3" xfId="56073" xr:uid="{00000000-0005-0000-0000-000062DA0000}"/>
    <cellStyle name="RAG Status 3 4 2 2 3 3 2" xfId="56074" xr:uid="{00000000-0005-0000-0000-000063DA0000}"/>
    <cellStyle name="RAG Status 3 4 2 2 3 3 2 2" xfId="56075" xr:uid="{00000000-0005-0000-0000-000064DA0000}"/>
    <cellStyle name="RAG Status 3 4 2 2 3 3 3" xfId="56076" xr:uid="{00000000-0005-0000-0000-000065DA0000}"/>
    <cellStyle name="RAG Status 3 4 2 2 3 3 4" xfId="56077" xr:uid="{00000000-0005-0000-0000-000066DA0000}"/>
    <cellStyle name="RAG Status 3 4 2 2 3 3 5" xfId="56078" xr:uid="{00000000-0005-0000-0000-000067DA0000}"/>
    <cellStyle name="RAG Status 3 4 2 2 3 3 6" xfId="56079" xr:uid="{00000000-0005-0000-0000-000068DA0000}"/>
    <cellStyle name="RAG Status 3 4 2 2 3 4" xfId="56080" xr:uid="{00000000-0005-0000-0000-000069DA0000}"/>
    <cellStyle name="RAG Status 3 4 2 2 3 5" xfId="56081" xr:uid="{00000000-0005-0000-0000-00006ADA0000}"/>
    <cellStyle name="RAG Status 3 4 2 2 4" xfId="56082" xr:uid="{00000000-0005-0000-0000-00006BDA0000}"/>
    <cellStyle name="RAG Status 3 4 2 2 4 2" xfId="56083" xr:uid="{00000000-0005-0000-0000-00006CDA0000}"/>
    <cellStyle name="RAG Status 3 4 2 2 4 2 2" xfId="56084" xr:uid="{00000000-0005-0000-0000-00006DDA0000}"/>
    <cellStyle name="RAG Status 3 4 2 2 4 2 2 2" xfId="56085" xr:uid="{00000000-0005-0000-0000-00006EDA0000}"/>
    <cellStyle name="RAG Status 3 4 2 2 4 2 3" xfId="56086" xr:uid="{00000000-0005-0000-0000-00006FDA0000}"/>
    <cellStyle name="RAG Status 3 4 2 2 4 2 4" xfId="56087" xr:uid="{00000000-0005-0000-0000-000070DA0000}"/>
    <cellStyle name="RAG Status 3 4 2 2 4 2 5" xfId="56088" xr:uid="{00000000-0005-0000-0000-000071DA0000}"/>
    <cellStyle name="RAG Status 3 4 2 2 4 2 6" xfId="56089" xr:uid="{00000000-0005-0000-0000-000072DA0000}"/>
    <cellStyle name="RAG Status 3 4 2 2 4 3" xfId="56090" xr:uid="{00000000-0005-0000-0000-000073DA0000}"/>
    <cellStyle name="RAG Status 3 4 2 2 4 4" xfId="56091" xr:uid="{00000000-0005-0000-0000-000074DA0000}"/>
    <cellStyle name="RAG Status 3 4 2 2 5" xfId="56092" xr:uid="{00000000-0005-0000-0000-000075DA0000}"/>
    <cellStyle name="RAG Status 3 4 2 2 5 2" xfId="56093" xr:uid="{00000000-0005-0000-0000-000076DA0000}"/>
    <cellStyle name="RAG Status 3 4 2 2 5 2 2" xfId="56094" xr:uid="{00000000-0005-0000-0000-000077DA0000}"/>
    <cellStyle name="RAG Status 3 4 2 2 5 3" xfId="56095" xr:uid="{00000000-0005-0000-0000-000078DA0000}"/>
    <cellStyle name="RAG Status 3 4 2 2 5 4" xfId="56096" xr:uid="{00000000-0005-0000-0000-000079DA0000}"/>
    <cellStyle name="RAG Status 3 4 2 2 5 5" xfId="56097" xr:uid="{00000000-0005-0000-0000-00007ADA0000}"/>
    <cellStyle name="RAG Status 3 4 2 2 5 6" xfId="56098" xr:uid="{00000000-0005-0000-0000-00007BDA0000}"/>
    <cellStyle name="RAG Status 3 4 2 2 6" xfId="56099" xr:uid="{00000000-0005-0000-0000-00007CDA0000}"/>
    <cellStyle name="RAG Status 3 4 2 2 7" xfId="56100" xr:uid="{00000000-0005-0000-0000-00007DDA0000}"/>
    <cellStyle name="RAG Status 3 4 2 3" xfId="56101" xr:uid="{00000000-0005-0000-0000-00007EDA0000}"/>
    <cellStyle name="RAG Status 3 4 2 3 2" xfId="56102" xr:uid="{00000000-0005-0000-0000-00007FDA0000}"/>
    <cellStyle name="RAG Status 3 4 2 3 2 2" xfId="56103" xr:uid="{00000000-0005-0000-0000-000080DA0000}"/>
    <cellStyle name="RAG Status 3 4 2 3 2 2 2" xfId="56104" xr:uid="{00000000-0005-0000-0000-000081DA0000}"/>
    <cellStyle name="RAG Status 3 4 2 3 2 2 2 2" xfId="56105" xr:uid="{00000000-0005-0000-0000-000082DA0000}"/>
    <cellStyle name="RAG Status 3 4 2 3 2 2 2 2 2" xfId="56106" xr:uid="{00000000-0005-0000-0000-000083DA0000}"/>
    <cellStyle name="RAG Status 3 4 2 3 2 2 2 3" xfId="56107" xr:uid="{00000000-0005-0000-0000-000084DA0000}"/>
    <cellStyle name="RAG Status 3 4 2 3 2 2 2 4" xfId="56108" xr:uid="{00000000-0005-0000-0000-000085DA0000}"/>
    <cellStyle name="RAG Status 3 4 2 3 2 2 2 5" xfId="56109" xr:uid="{00000000-0005-0000-0000-000086DA0000}"/>
    <cellStyle name="RAG Status 3 4 2 3 2 2 2 6" xfId="56110" xr:uid="{00000000-0005-0000-0000-000087DA0000}"/>
    <cellStyle name="RAG Status 3 4 2 3 2 2 3" xfId="56111" xr:uid="{00000000-0005-0000-0000-000088DA0000}"/>
    <cellStyle name="RAG Status 3 4 2 3 2 2 4" xfId="56112" xr:uid="{00000000-0005-0000-0000-000089DA0000}"/>
    <cellStyle name="RAG Status 3 4 2 3 2 3" xfId="56113" xr:uid="{00000000-0005-0000-0000-00008ADA0000}"/>
    <cellStyle name="RAG Status 3 4 2 3 2 3 2" xfId="56114" xr:uid="{00000000-0005-0000-0000-00008BDA0000}"/>
    <cellStyle name="RAG Status 3 4 2 3 2 3 2 2" xfId="56115" xr:uid="{00000000-0005-0000-0000-00008CDA0000}"/>
    <cellStyle name="RAG Status 3 4 2 3 2 3 3" xfId="56116" xr:uid="{00000000-0005-0000-0000-00008DDA0000}"/>
    <cellStyle name="RAG Status 3 4 2 3 2 3 4" xfId="56117" xr:uid="{00000000-0005-0000-0000-00008EDA0000}"/>
    <cellStyle name="RAG Status 3 4 2 3 2 3 5" xfId="56118" xr:uid="{00000000-0005-0000-0000-00008FDA0000}"/>
    <cellStyle name="RAG Status 3 4 2 3 2 3 6" xfId="56119" xr:uid="{00000000-0005-0000-0000-000090DA0000}"/>
    <cellStyle name="RAG Status 3 4 2 3 2 4" xfId="56120" xr:uid="{00000000-0005-0000-0000-000091DA0000}"/>
    <cellStyle name="RAG Status 3 4 2 3 2 5" xfId="56121" xr:uid="{00000000-0005-0000-0000-000092DA0000}"/>
    <cellStyle name="RAG Status 3 4 2 3 3" xfId="56122" xr:uid="{00000000-0005-0000-0000-000093DA0000}"/>
    <cellStyle name="RAG Status 3 4 2 3 3 2" xfId="56123" xr:uid="{00000000-0005-0000-0000-000094DA0000}"/>
    <cellStyle name="RAG Status 3 4 2 3 3 2 2" xfId="56124" xr:uid="{00000000-0005-0000-0000-000095DA0000}"/>
    <cellStyle name="RAG Status 3 4 2 3 3 2 2 2" xfId="56125" xr:uid="{00000000-0005-0000-0000-000096DA0000}"/>
    <cellStyle name="RAG Status 3 4 2 3 3 2 3" xfId="56126" xr:uid="{00000000-0005-0000-0000-000097DA0000}"/>
    <cellStyle name="RAG Status 3 4 2 3 3 2 4" xfId="56127" xr:uid="{00000000-0005-0000-0000-000098DA0000}"/>
    <cellStyle name="RAG Status 3 4 2 3 3 2 5" xfId="56128" xr:uid="{00000000-0005-0000-0000-000099DA0000}"/>
    <cellStyle name="RAG Status 3 4 2 3 3 2 6" xfId="56129" xr:uid="{00000000-0005-0000-0000-00009ADA0000}"/>
    <cellStyle name="RAG Status 3 4 2 3 3 3" xfId="56130" xr:uid="{00000000-0005-0000-0000-00009BDA0000}"/>
    <cellStyle name="RAG Status 3 4 2 3 3 4" xfId="56131" xr:uid="{00000000-0005-0000-0000-00009CDA0000}"/>
    <cellStyle name="RAG Status 3 4 2 3 4" xfId="56132" xr:uid="{00000000-0005-0000-0000-00009DDA0000}"/>
    <cellStyle name="RAG Status 3 4 2 3 4 2" xfId="56133" xr:uid="{00000000-0005-0000-0000-00009EDA0000}"/>
    <cellStyle name="RAG Status 3 4 2 3 4 2 2" xfId="56134" xr:uid="{00000000-0005-0000-0000-00009FDA0000}"/>
    <cellStyle name="RAG Status 3 4 2 3 4 3" xfId="56135" xr:uid="{00000000-0005-0000-0000-0000A0DA0000}"/>
    <cellStyle name="RAG Status 3 4 2 3 4 4" xfId="56136" xr:uid="{00000000-0005-0000-0000-0000A1DA0000}"/>
    <cellStyle name="RAG Status 3 4 2 3 4 5" xfId="56137" xr:uid="{00000000-0005-0000-0000-0000A2DA0000}"/>
    <cellStyle name="RAG Status 3 4 2 3 4 6" xfId="56138" xr:uid="{00000000-0005-0000-0000-0000A3DA0000}"/>
    <cellStyle name="RAG Status 3 4 2 3 5" xfId="56139" xr:uid="{00000000-0005-0000-0000-0000A4DA0000}"/>
    <cellStyle name="RAG Status 3 4 2 3 6" xfId="56140" xr:uid="{00000000-0005-0000-0000-0000A5DA0000}"/>
    <cellStyle name="RAG Status 3 4 2 4" xfId="56141" xr:uid="{00000000-0005-0000-0000-0000A6DA0000}"/>
    <cellStyle name="RAG Status 3 4 2 4 2" xfId="56142" xr:uid="{00000000-0005-0000-0000-0000A7DA0000}"/>
    <cellStyle name="RAG Status 3 4 2 4 2 2" xfId="56143" xr:uid="{00000000-0005-0000-0000-0000A8DA0000}"/>
    <cellStyle name="RAG Status 3 4 2 4 2 2 2" xfId="56144" xr:uid="{00000000-0005-0000-0000-0000A9DA0000}"/>
    <cellStyle name="RAG Status 3 4 2 4 2 2 2 2" xfId="56145" xr:uid="{00000000-0005-0000-0000-0000AADA0000}"/>
    <cellStyle name="RAG Status 3 4 2 4 2 2 3" xfId="56146" xr:uid="{00000000-0005-0000-0000-0000ABDA0000}"/>
    <cellStyle name="RAG Status 3 4 2 4 2 2 4" xfId="56147" xr:uid="{00000000-0005-0000-0000-0000ACDA0000}"/>
    <cellStyle name="RAG Status 3 4 2 4 2 2 5" xfId="56148" xr:uid="{00000000-0005-0000-0000-0000ADDA0000}"/>
    <cellStyle name="RAG Status 3 4 2 4 2 2 6" xfId="56149" xr:uid="{00000000-0005-0000-0000-0000AEDA0000}"/>
    <cellStyle name="RAG Status 3 4 2 4 2 3" xfId="56150" xr:uid="{00000000-0005-0000-0000-0000AFDA0000}"/>
    <cellStyle name="RAG Status 3 4 2 4 2 4" xfId="56151" xr:uid="{00000000-0005-0000-0000-0000B0DA0000}"/>
    <cellStyle name="RAG Status 3 4 2 4 3" xfId="56152" xr:uid="{00000000-0005-0000-0000-0000B1DA0000}"/>
    <cellStyle name="RAG Status 3 4 2 4 3 2" xfId="56153" xr:uid="{00000000-0005-0000-0000-0000B2DA0000}"/>
    <cellStyle name="RAG Status 3 4 2 4 3 2 2" xfId="56154" xr:uid="{00000000-0005-0000-0000-0000B3DA0000}"/>
    <cellStyle name="RAG Status 3 4 2 4 3 3" xfId="56155" xr:uid="{00000000-0005-0000-0000-0000B4DA0000}"/>
    <cellStyle name="RAG Status 3 4 2 4 3 4" xfId="56156" xr:uid="{00000000-0005-0000-0000-0000B5DA0000}"/>
    <cellStyle name="RAG Status 3 4 2 4 3 5" xfId="56157" xr:uid="{00000000-0005-0000-0000-0000B6DA0000}"/>
    <cellStyle name="RAG Status 3 4 2 4 3 6" xfId="56158" xr:uid="{00000000-0005-0000-0000-0000B7DA0000}"/>
    <cellStyle name="RAG Status 3 4 2 4 4" xfId="56159" xr:uid="{00000000-0005-0000-0000-0000B8DA0000}"/>
    <cellStyle name="RAG Status 3 4 2 4 5" xfId="56160" xr:uid="{00000000-0005-0000-0000-0000B9DA0000}"/>
    <cellStyle name="RAG Status 3 4 2 5" xfId="56161" xr:uid="{00000000-0005-0000-0000-0000BADA0000}"/>
    <cellStyle name="RAG Status 3 4 2 5 2" xfId="56162" xr:uid="{00000000-0005-0000-0000-0000BBDA0000}"/>
    <cellStyle name="RAG Status 3 4 2 5 2 2" xfId="56163" xr:uid="{00000000-0005-0000-0000-0000BCDA0000}"/>
    <cellStyle name="RAG Status 3 4 2 5 2 2 2" xfId="56164" xr:uid="{00000000-0005-0000-0000-0000BDDA0000}"/>
    <cellStyle name="RAG Status 3 4 2 5 2 3" xfId="56165" xr:uid="{00000000-0005-0000-0000-0000BEDA0000}"/>
    <cellStyle name="RAG Status 3 4 2 5 2 4" xfId="56166" xr:uid="{00000000-0005-0000-0000-0000BFDA0000}"/>
    <cellStyle name="RAG Status 3 4 2 5 2 5" xfId="56167" xr:uid="{00000000-0005-0000-0000-0000C0DA0000}"/>
    <cellStyle name="RAG Status 3 4 2 5 2 6" xfId="56168" xr:uid="{00000000-0005-0000-0000-0000C1DA0000}"/>
    <cellStyle name="RAG Status 3 4 2 5 3" xfId="56169" xr:uid="{00000000-0005-0000-0000-0000C2DA0000}"/>
    <cellStyle name="RAG Status 3 4 2 5 4" xfId="56170" xr:uid="{00000000-0005-0000-0000-0000C3DA0000}"/>
    <cellStyle name="RAG Status 3 4 2 6" xfId="56171" xr:uid="{00000000-0005-0000-0000-0000C4DA0000}"/>
    <cellStyle name="RAG Status 3 4 2 6 2" xfId="56172" xr:uid="{00000000-0005-0000-0000-0000C5DA0000}"/>
    <cellStyle name="RAG Status 3 4 2 6 2 2" xfId="56173" xr:uid="{00000000-0005-0000-0000-0000C6DA0000}"/>
    <cellStyle name="RAG Status 3 4 2 6 3" xfId="56174" xr:uid="{00000000-0005-0000-0000-0000C7DA0000}"/>
    <cellStyle name="RAG Status 3 4 2 6 4" xfId="56175" xr:uid="{00000000-0005-0000-0000-0000C8DA0000}"/>
    <cellStyle name="RAG Status 3 4 2 6 5" xfId="56176" xr:uid="{00000000-0005-0000-0000-0000C9DA0000}"/>
    <cellStyle name="RAG Status 3 4 2 6 6" xfId="56177" xr:uid="{00000000-0005-0000-0000-0000CADA0000}"/>
    <cellStyle name="RAG Status 3 4 2 7" xfId="56178" xr:uid="{00000000-0005-0000-0000-0000CBDA0000}"/>
    <cellStyle name="RAG Status 3 4 2 8" xfId="56179" xr:uid="{00000000-0005-0000-0000-0000CCDA0000}"/>
    <cellStyle name="RAG Status 3 4 3" xfId="56180" xr:uid="{00000000-0005-0000-0000-0000CDDA0000}"/>
    <cellStyle name="RAG Status 3 4 3 2" xfId="56181" xr:uid="{00000000-0005-0000-0000-0000CEDA0000}"/>
    <cellStyle name="RAG Status 3 4 3 2 2" xfId="56182" xr:uid="{00000000-0005-0000-0000-0000CFDA0000}"/>
    <cellStyle name="RAG Status 3 4 3 2 2 2" xfId="56183" xr:uid="{00000000-0005-0000-0000-0000D0DA0000}"/>
    <cellStyle name="RAG Status 3 4 3 2 2 2 2" xfId="56184" xr:uid="{00000000-0005-0000-0000-0000D1DA0000}"/>
    <cellStyle name="RAG Status 3 4 3 2 2 2 2 2" xfId="56185" xr:uid="{00000000-0005-0000-0000-0000D2DA0000}"/>
    <cellStyle name="RAG Status 3 4 3 2 2 2 2 2 2" xfId="56186" xr:uid="{00000000-0005-0000-0000-0000D3DA0000}"/>
    <cellStyle name="RAG Status 3 4 3 2 2 2 2 3" xfId="56187" xr:uid="{00000000-0005-0000-0000-0000D4DA0000}"/>
    <cellStyle name="RAG Status 3 4 3 2 2 2 2 4" xfId="56188" xr:uid="{00000000-0005-0000-0000-0000D5DA0000}"/>
    <cellStyle name="RAG Status 3 4 3 2 2 2 2 5" xfId="56189" xr:uid="{00000000-0005-0000-0000-0000D6DA0000}"/>
    <cellStyle name="RAG Status 3 4 3 2 2 2 2 6" xfId="56190" xr:uid="{00000000-0005-0000-0000-0000D7DA0000}"/>
    <cellStyle name="RAG Status 3 4 3 2 2 2 3" xfId="56191" xr:uid="{00000000-0005-0000-0000-0000D8DA0000}"/>
    <cellStyle name="RAG Status 3 4 3 2 2 2 4" xfId="56192" xr:uid="{00000000-0005-0000-0000-0000D9DA0000}"/>
    <cellStyle name="RAG Status 3 4 3 2 2 3" xfId="56193" xr:uid="{00000000-0005-0000-0000-0000DADA0000}"/>
    <cellStyle name="RAG Status 3 4 3 2 2 3 2" xfId="56194" xr:uid="{00000000-0005-0000-0000-0000DBDA0000}"/>
    <cellStyle name="RAG Status 3 4 3 2 2 3 2 2" xfId="56195" xr:uid="{00000000-0005-0000-0000-0000DCDA0000}"/>
    <cellStyle name="RAG Status 3 4 3 2 2 3 3" xfId="56196" xr:uid="{00000000-0005-0000-0000-0000DDDA0000}"/>
    <cellStyle name="RAG Status 3 4 3 2 2 3 4" xfId="56197" xr:uid="{00000000-0005-0000-0000-0000DEDA0000}"/>
    <cellStyle name="RAG Status 3 4 3 2 2 3 5" xfId="56198" xr:uid="{00000000-0005-0000-0000-0000DFDA0000}"/>
    <cellStyle name="RAG Status 3 4 3 2 2 3 6" xfId="56199" xr:uid="{00000000-0005-0000-0000-0000E0DA0000}"/>
    <cellStyle name="RAG Status 3 4 3 2 2 4" xfId="56200" xr:uid="{00000000-0005-0000-0000-0000E1DA0000}"/>
    <cellStyle name="RAG Status 3 4 3 2 2 5" xfId="56201" xr:uid="{00000000-0005-0000-0000-0000E2DA0000}"/>
    <cellStyle name="RAG Status 3 4 3 2 3" xfId="56202" xr:uid="{00000000-0005-0000-0000-0000E3DA0000}"/>
    <cellStyle name="RAG Status 3 4 3 2 3 2" xfId="56203" xr:uid="{00000000-0005-0000-0000-0000E4DA0000}"/>
    <cellStyle name="RAG Status 3 4 3 2 3 2 2" xfId="56204" xr:uid="{00000000-0005-0000-0000-0000E5DA0000}"/>
    <cellStyle name="RAG Status 3 4 3 2 3 2 2 2" xfId="56205" xr:uid="{00000000-0005-0000-0000-0000E6DA0000}"/>
    <cellStyle name="RAG Status 3 4 3 2 3 2 3" xfId="56206" xr:uid="{00000000-0005-0000-0000-0000E7DA0000}"/>
    <cellStyle name="RAG Status 3 4 3 2 3 2 4" xfId="56207" xr:uid="{00000000-0005-0000-0000-0000E8DA0000}"/>
    <cellStyle name="RAG Status 3 4 3 2 3 2 5" xfId="56208" xr:uid="{00000000-0005-0000-0000-0000E9DA0000}"/>
    <cellStyle name="RAG Status 3 4 3 2 3 2 6" xfId="56209" xr:uid="{00000000-0005-0000-0000-0000EADA0000}"/>
    <cellStyle name="RAG Status 3 4 3 2 3 3" xfId="56210" xr:uid="{00000000-0005-0000-0000-0000EBDA0000}"/>
    <cellStyle name="RAG Status 3 4 3 2 3 4" xfId="56211" xr:uid="{00000000-0005-0000-0000-0000ECDA0000}"/>
    <cellStyle name="RAG Status 3 4 3 2 4" xfId="56212" xr:uid="{00000000-0005-0000-0000-0000EDDA0000}"/>
    <cellStyle name="RAG Status 3 4 3 2 4 2" xfId="56213" xr:uid="{00000000-0005-0000-0000-0000EEDA0000}"/>
    <cellStyle name="RAG Status 3 4 3 2 4 2 2" xfId="56214" xr:uid="{00000000-0005-0000-0000-0000EFDA0000}"/>
    <cellStyle name="RAG Status 3 4 3 2 4 3" xfId="56215" xr:uid="{00000000-0005-0000-0000-0000F0DA0000}"/>
    <cellStyle name="RAG Status 3 4 3 2 4 4" xfId="56216" xr:uid="{00000000-0005-0000-0000-0000F1DA0000}"/>
    <cellStyle name="RAG Status 3 4 3 2 4 5" xfId="56217" xr:uid="{00000000-0005-0000-0000-0000F2DA0000}"/>
    <cellStyle name="RAG Status 3 4 3 2 4 6" xfId="56218" xr:uid="{00000000-0005-0000-0000-0000F3DA0000}"/>
    <cellStyle name="RAG Status 3 4 3 2 5" xfId="56219" xr:uid="{00000000-0005-0000-0000-0000F4DA0000}"/>
    <cellStyle name="RAG Status 3 4 3 2 6" xfId="56220" xr:uid="{00000000-0005-0000-0000-0000F5DA0000}"/>
    <cellStyle name="RAG Status 3 4 3 3" xfId="56221" xr:uid="{00000000-0005-0000-0000-0000F6DA0000}"/>
    <cellStyle name="RAG Status 3 4 3 3 2" xfId="56222" xr:uid="{00000000-0005-0000-0000-0000F7DA0000}"/>
    <cellStyle name="RAG Status 3 4 3 3 2 2" xfId="56223" xr:uid="{00000000-0005-0000-0000-0000F8DA0000}"/>
    <cellStyle name="RAG Status 3 4 3 3 2 2 2" xfId="56224" xr:uid="{00000000-0005-0000-0000-0000F9DA0000}"/>
    <cellStyle name="RAG Status 3 4 3 3 2 2 2 2" xfId="56225" xr:uid="{00000000-0005-0000-0000-0000FADA0000}"/>
    <cellStyle name="RAG Status 3 4 3 3 2 2 3" xfId="56226" xr:uid="{00000000-0005-0000-0000-0000FBDA0000}"/>
    <cellStyle name="RAG Status 3 4 3 3 2 2 4" xfId="56227" xr:uid="{00000000-0005-0000-0000-0000FCDA0000}"/>
    <cellStyle name="RAG Status 3 4 3 3 2 2 5" xfId="56228" xr:uid="{00000000-0005-0000-0000-0000FDDA0000}"/>
    <cellStyle name="RAG Status 3 4 3 3 2 2 6" xfId="56229" xr:uid="{00000000-0005-0000-0000-0000FEDA0000}"/>
    <cellStyle name="RAG Status 3 4 3 3 2 3" xfId="56230" xr:uid="{00000000-0005-0000-0000-0000FFDA0000}"/>
    <cellStyle name="RAG Status 3 4 3 3 2 4" xfId="56231" xr:uid="{00000000-0005-0000-0000-000000DB0000}"/>
    <cellStyle name="RAG Status 3 4 3 3 3" xfId="56232" xr:uid="{00000000-0005-0000-0000-000001DB0000}"/>
    <cellStyle name="RAG Status 3 4 3 3 3 2" xfId="56233" xr:uid="{00000000-0005-0000-0000-000002DB0000}"/>
    <cellStyle name="RAG Status 3 4 3 3 3 2 2" xfId="56234" xr:uid="{00000000-0005-0000-0000-000003DB0000}"/>
    <cellStyle name="RAG Status 3 4 3 3 3 3" xfId="56235" xr:uid="{00000000-0005-0000-0000-000004DB0000}"/>
    <cellStyle name="RAG Status 3 4 3 3 3 4" xfId="56236" xr:uid="{00000000-0005-0000-0000-000005DB0000}"/>
    <cellStyle name="RAG Status 3 4 3 3 3 5" xfId="56237" xr:uid="{00000000-0005-0000-0000-000006DB0000}"/>
    <cellStyle name="RAG Status 3 4 3 3 3 6" xfId="56238" xr:uid="{00000000-0005-0000-0000-000007DB0000}"/>
    <cellStyle name="RAG Status 3 4 3 3 4" xfId="56239" xr:uid="{00000000-0005-0000-0000-000008DB0000}"/>
    <cellStyle name="RAG Status 3 4 3 3 5" xfId="56240" xr:uid="{00000000-0005-0000-0000-000009DB0000}"/>
    <cellStyle name="RAG Status 3 4 3 4" xfId="56241" xr:uid="{00000000-0005-0000-0000-00000ADB0000}"/>
    <cellStyle name="RAG Status 3 4 3 4 2" xfId="56242" xr:uid="{00000000-0005-0000-0000-00000BDB0000}"/>
    <cellStyle name="RAG Status 3 4 3 4 2 2" xfId="56243" xr:uid="{00000000-0005-0000-0000-00000CDB0000}"/>
    <cellStyle name="RAG Status 3 4 3 4 2 2 2" xfId="56244" xr:uid="{00000000-0005-0000-0000-00000DDB0000}"/>
    <cellStyle name="RAG Status 3 4 3 4 2 3" xfId="56245" xr:uid="{00000000-0005-0000-0000-00000EDB0000}"/>
    <cellStyle name="RAG Status 3 4 3 4 2 4" xfId="56246" xr:uid="{00000000-0005-0000-0000-00000FDB0000}"/>
    <cellStyle name="RAG Status 3 4 3 4 2 5" xfId="56247" xr:uid="{00000000-0005-0000-0000-000010DB0000}"/>
    <cellStyle name="RAG Status 3 4 3 4 2 6" xfId="56248" xr:uid="{00000000-0005-0000-0000-000011DB0000}"/>
    <cellStyle name="RAG Status 3 4 3 4 3" xfId="56249" xr:uid="{00000000-0005-0000-0000-000012DB0000}"/>
    <cellStyle name="RAG Status 3 4 3 4 4" xfId="56250" xr:uid="{00000000-0005-0000-0000-000013DB0000}"/>
    <cellStyle name="RAG Status 3 4 3 5" xfId="56251" xr:uid="{00000000-0005-0000-0000-000014DB0000}"/>
    <cellStyle name="RAG Status 3 4 3 5 2" xfId="56252" xr:uid="{00000000-0005-0000-0000-000015DB0000}"/>
    <cellStyle name="RAG Status 3 4 3 5 2 2" xfId="56253" xr:uid="{00000000-0005-0000-0000-000016DB0000}"/>
    <cellStyle name="RAG Status 3 4 3 5 3" xfId="56254" xr:uid="{00000000-0005-0000-0000-000017DB0000}"/>
    <cellStyle name="RAG Status 3 4 3 5 4" xfId="56255" xr:uid="{00000000-0005-0000-0000-000018DB0000}"/>
    <cellStyle name="RAG Status 3 4 3 5 5" xfId="56256" xr:uid="{00000000-0005-0000-0000-000019DB0000}"/>
    <cellStyle name="RAG Status 3 4 3 5 6" xfId="56257" xr:uid="{00000000-0005-0000-0000-00001ADB0000}"/>
    <cellStyle name="RAG Status 3 4 3 6" xfId="56258" xr:uid="{00000000-0005-0000-0000-00001BDB0000}"/>
    <cellStyle name="RAG Status 3 4 3 7" xfId="56259" xr:uid="{00000000-0005-0000-0000-00001CDB0000}"/>
    <cellStyle name="RAG Status 3 4 4" xfId="56260" xr:uid="{00000000-0005-0000-0000-00001DDB0000}"/>
    <cellStyle name="RAG Status 3 4 4 2" xfId="56261" xr:uid="{00000000-0005-0000-0000-00001EDB0000}"/>
    <cellStyle name="RAG Status 3 4 4 2 2" xfId="56262" xr:uid="{00000000-0005-0000-0000-00001FDB0000}"/>
    <cellStyle name="RAG Status 3 4 4 2 2 2" xfId="56263" xr:uid="{00000000-0005-0000-0000-000020DB0000}"/>
    <cellStyle name="RAG Status 3 4 4 2 2 2 2" xfId="56264" xr:uid="{00000000-0005-0000-0000-000021DB0000}"/>
    <cellStyle name="RAG Status 3 4 4 2 2 2 2 2" xfId="56265" xr:uid="{00000000-0005-0000-0000-000022DB0000}"/>
    <cellStyle name="RAG Status 3 4 4 2 2 2 3" xfId="56266" xr:uid="{00000000-0005-0000-0000-000023DB0000}"/>
    <cellStyle name="RAG Status 3 4 4 2 2 2 4" xfId="56267" xr:uid="{00000000-0005-0000-0000-000024DB0000}"/>
    <cellStyle name="RAG Status 3 4 4 2 2 2 5" xfId="56268" xr:uid="{00000000-0005-0000-0000-000025DB0000}"/>
    <cellStyle name="RAG Status 3 4 4 2 2 2 6" xfId="56269" xr:uid="{00000000-0005-0000-0000-000026DB0000}"/>
    <cellStyle name="RAG Status 3 4 4 2 2 3" xfId="56270" xr:uid="{00000000-0005-0000-0000-000027DB0000}"/>
    <cellStyle name="RAG Status 3 4 4 2 2 4" xfId="56271" xr:uid="{00000000-0005-0000-0000-000028DB0000}"/>
    <cellStyle name="RAG Status 3 4 4 2 3" xfId="56272" xr:uid="{00000000-0005-0000-0000-000029DB0000}"/>
    <cellStyle name="RAG Status 3 4 4 2 3 2" xfId="56273" xr:uid="{00000000-0005-0000-0000-00002ADB0000}"/>
    <cellStyle name="RAG Status 3 4 4 2 3 2 2" xfId="56274" xr:uid="{00000000-0005-0000-0000-00002BDB0000}"/>
    <cellStyle name="RAG Status 3 4 4 2 3 3" xfId="56275" xr:uid="{00000000-0005-0000-0000-00002CDB0000}"/>
    <cellStyle name="RAG Status 3 4 4 2 3 4" xfId="56276" xr:uid="{00000000-0005-0000-0000-00002DDB0000}"/>
    <cellStyle name="RAG Status 3 4 4 2 3 5" xfId="56277" xr:uid="{00000000-0005-0000-0000-00002EDB0000}"/>
    <cellStyle name="RAG Status 3 4 4 2 3 6" xfId="56278" xr:uid="{00000000-0005-0000-0000-00002FDB0000}"/>
    <cellStyle name="RAG Status 3 4 4 2 4" xfId="56279" xr:uid="{00000000-0005-0000-0000-000030DB0000}"/>
    <cellStyle name="RAG Status 3 4 4 2 5" xfId="56280" xr:uid="{00000000-0005-0000-0000-000031DB0000}"/>
    <cellStyle name="RAG Status 3 4 4 3" xfId="56281" xr:uid="{00000000-0005-0000-0000-000032DB0000}"/>
    <cellStyle name="RAG Status 3 4 4 3 2" xfId="56282" xr:uid="{00000000-0005-0000-0000-000033DB0000}"/>
    <cellStyle name="RAG Status 3 4 4 3 2 2" xfId="56283" xr:uid="{00000000-0005-0000-0000-000034DB0000}"/>
    <cellStyle name="RAG Status 3 4 4 3 2 2 2" xfId="56284" xr:uid="{00000000-0005-0000-0000-000035DB0000}"/>
    <cellStyle name="RAG Status 3 4 4 3 2 3" xfId="56285" xr:uid="{00000000-0005-0000-0000-000036DB0000}"/>
    <cellStyle name="RAG Status 3 4 4 3 2 4" xfId="56286" xr:uid="{00000000-0005-0000-0000-000037DB0000}"/>
    <cellStyle name="RAG Status 3 4 4 3 2 5" xfId="56287" xr:uid="{00000000-0005-0000-0000-000038DB0000}"/>
    <cellStyle name="RAG Status 3 4 4 3 2 6" xfId="56288" xr:uid="{00000000-0005-0000-0000-000039DB0000}"/>
    <cellStyle name="RAG Status 3 4 4 3 3" xfId="56289" xr:uid="{00000000-0005-0000-0000-00003ADB0000}"/>
    <cellStyle name="RAG Status 3 4 4 3 4" xfId="56290" xr:uid="{00000000-0005-0000-0000-00003BDB0000}"/>
    <cellStyle name="RAG Status 3 4 4 4" xfId="56291" xr:uid="{00000000-0005-0000-0000-00003CDB0000}"/>
    <cellStyle name="RAG Status 3 4 4 4 2" xfId="56292" xr:uid="{00000000-0005-0000-0000-00003DDB0000}"/>
    <cellStyle name="RAG Status 3 4 4 4 2 2" xfId="56293" xr:uid="{00000000-0005-0000-0000-00003EDB0000}"/>
    <cellStyle name="RAG Status 3 4 4 4 3" xfId="56294" xr:uid="{00000000-0005-0000-0000-00003FDB0000}"/>
    <cellStyle name="RAG Status 3 4 4 4 4" xfId="56295" xr:uid="{00000000-0005-0000-0000-000040DB0000}"/>
    <cellStyle name="RAG Status 3 4 4 4 5" xfId="56296" xr:uid="{00000000-0005-0000-0000-000041DB0000}"/>
    <cellStyle name="RAG Status 3 4 4 4 6" xfId="56297" xr:uid="{00000000-0005-0000-0000-000042DB0000}"/>
    <cellStyle name="RAG Status 3 4 4 5" xfId="56298" xr:uid="{00000000-0005-0000-0000-000043DB0000}"/>
    <cellStyle name="RAG Status 3 4 4 6" xfId="56299" xr:uid="{00000000-0005-0000-0000-000044DB0000}"/>
    <cellStyle name="RAG Status 3 4 5" xfId="56300" xr:uid="{00000000-0005-0000-0000-000045DB0000}"/>
    <cellStyle name="RAG Status 3 4 5 2" xfId="56301" xr:uid="{00000000-0005-0000-0000-000046DB0000}"/>
    <cellStyle name="RAG Status 3 4 5 2 2" xfId="56302" xr:uid="{00000000-0005-0000-0000-000047DB0000}"/>
    <cellStyle name="RAG Status 3 4 5 2 2 2" xfId="56303" xr:uid="{00000000-0005-0000-0000-000048DB0000}"/>
    <cellStyle name="RAG Status 3 4 5 2 2 2 2" xfId="56304" xr:uid="{00000000-0005-0000-0000-000049DB0000}"/>
    <cellStyle name="RAG Status 3 4 5 2 2 3" xfId="56305" xr:uid="{00000000-0005-0000-0000-00004ADB0000}"/>
    <cellStyle name="RAG Status 3 4 5 2 2 4" xfId="56306" xr:uid="{00000000-0005-0000-0000-00004BDB0000}"/>
    <cellStyle name="RAG Status 3 4 5 2 2 5" xfId="56307" xr:uid="{00000000-0005-0000-0000-00004CDB0000}"/>
    <cellStyle name="RAG Status 3 4 5 2 2 6" xfId="56308" xr:uid="{00000000-0005-0000-0000-00004DDB0000}"/>
    <cellStyle name="RAG Status 3 4 5 2 3" xfId="56309" xr:uid="{00000000-0005-0000-0000-00004EDB0000}"/>
    <cellStyle name="RAG Status 3 4 5 2 4" xfId="56310" xr:uid="{00000000-0005-0000-0000-00004FDB0000}"/>
    <cellStyle name="RAG Status 3 4 5 3" xfId="56311" xr:uid="{00000000-0005-0000-0000-000050DB0000}"/>
    <cellStyle name="RAG Status 3 4 5 3 2" xfId="56312" xr:uid="{00000000-0005-0000-0000-000051DB0000}"/>
    <cellStyle name="RAG Status 3 4 5 3 2 2" xfId="56313" xr:uid="{00000000-0005-0000-0000-000052DB0000}"/>
    <cellStyle name="RAG Status 3 4 5 3 3" xfId="56314" xr:uid="{00000000-0005-0000-0000-000053DB0000}"/>
    <cellStyle name="RAG Status 3 4 5 3 4" xfId="56315" xr:uid="{00000000-0005-0000-0000-000054DB0000}"/>
    <cellStyle name="RAG Status 3 4 5 3 5" xfId="56316" xr:uid="{00000000-0005-0000-0000-000055DB0000}"/>
    <cellStyle name="RAG Status 3 4 5 3 6" xfId="56317" xr:uid="{00000000-0005-0000-0000-000056DB0000}"/>
    <cellStyle name="RAG Status 3 4 5 4" xfId="56318" xr:uid="{00000000-0005-0000-0000-000057DB0000}"/>
    <cellStyle name="RAG Status 3 4 5 5" xfId="56319" xr:uid="{00000000-0005-0000-0000-000058DB0000}"/>
    <cellStyle name="RAG Status 3 4 6" xfId="56320" xr:uid="{00000000-0005-0000-0000-000059DB0000}"/>
    <cellStyle name="RAG Status 3 4 6 2" xfId="56321" xr:uid="{00000000-0005-0000-0000-00005ADB0000}"/>
    <cellStyle name="RAG Status 3 4 6 2 2" xfId="56322" xr:uid="{00000000-0005-0000-0000-00005BDB0000}"/>
    <cellStyle name="RAG Status 3 4 6 2 2 2" xfId="56323" xr:uid="{00000000-0005-0000-0000-00005CDB0000}"/>
    <cellStyle name="RAG Status 3 4 6 2 3" xfId="56324" xr:uid="{00000000-0005-0000-0000-00005DDB0000}"/>
    <cellStyle name="RAG Status 3 4 6 2 4" xfId="56325" xr:uid="{00000000-0005-0000-0000-00005EDB0000}"/>
    <cellStyle name="RAG Status 3 4 6 2 5" xfId="56326" xr:uid="{00000000-0005-0000-0000-00005FDB0000}"/>
    <cellStyle name="RAG Status 3 4 6 2 6" xfId="56327" xr:uid="{00000000-0005-0000-0000-000060DB0000}"/>
    <cellStyle name="RAG Status 3 4 6 3" xfId="56328" xr:uid="{00000000-0005-0000-0000-000061DB0000}"/>
    <cellStyle name="RAG Status 3 4 6 4" xfId="56329" xr:uid="{00000000-0005-0000-0000-000062DB0000}"/>
    <cellStyle name="RAG Status 3 4 7" xfId="56330" xr:uid="{00000000-0005-0000-0000-000063DB0000}"/>
    <cellStyle name="RAG Status 3 4 7 2" xfId="56331" xr:uid="{00000000-0005-0000-0000-000064DB0000}"/>
    <cellStyle name="RAG Status 3 4 7 2 2" xfId="56332" xr:uid="{00000000-0005-0000-0000-000065DB0000}"/>
    <cellStyle name="RAG Status 3 4 7 3" xfId="56333" xr:uid="{00000000-0005-0000-0000-000066DB0000}"/>
    <cellStyle name="RAG Status 3 4 7 4" xfId="56334" xr:uid="{00000000-0005-0000-0000-000067DB0000}"/>
    <cellStyle name="RAG Status 3 4 7 5" xfId="56335" xr:uid="{00000000-0005-0000-0000-000068DB0000}"/>
    <cellStyle name="RAG Status 3 4 7 6" xfId="56336" xr:uid="{00000000-0005-0000-0000-000069DB0000}"/>
    <cellStyle name="RAG Status 3 4 8" xfId="56337" xr:uid="{00000000-0005-0000-0000-00006ADB0000}"/>
    <cellStyle name="RAG Status 3 4 9" xfId="56338" xr:uid="{00000000-0005-0000-0000-00006BDB0000}"/>
    <cellStyle name="RAG Status 3 5" xfId="439" xr:uid="{00000000-0005-0000-0000-00006CDB0000}"/>
    <cellStyle name="RAG Status 3 5 2" xfId="56339" xr:uid="{00000000-0005-0000-0000-00006DDB0000}"/>
    <cellStyle name="RAG Status 3 5 2 2" xfId="56340" xr:uid="{00000000-0005-0000-0000-00006EDB0000}"/>
    <cellStyle name="RAG Status 3 5 2 2 2" xfId="56341" xr:uid="{00000000-0005-0000-0000-00006FDB0000}"/>
    <cellStyle name="RAG Status 3 5 2 2 2 2" xfId="56342" xr:uid="{00000000-0005-0000-0000-000070DB0000}"/>
    <cellStyle name="RAG Status 3 5 2 2 2 2 2" xfId="56343" xr:uid="{00000000-0005-0000-0000-000071DB0000}"/>
    <cellStyle name="RAG Status 3 5 2 2 2 2 2 2" xfId="56344" xr:uid="{00000000-0005-0000-0000-000072DB0000}"/>
    <cellStyle name="RAG Status 3 5 2 2 2 2 2 2 2" xfId="56345" xr:uid="{00000000-0005-0000-0000-000073DB0000}"/>
    <cellStyle name="RAG Status 3 5 2 2 2 2 2 3" xfId="56346" xr:uid="{00000000-0005-0000-0000-000074DB0000}"/>
    <cellStyle name="RAG Status 3 5 2 2 2 2 2 4" xfId="56347" xr:uid="{00000000-0005-0000-0000-000075DB0000}"/>
    <cellStyle name="RAG Status 3 5 2 2 2 2 2 5" xfId="56348" xr:uid="{00000000-0005-0000-0000-000076DB0000}"/>
    <cellStyle name="RAG Status 3 5 2 2 2 2 2 6" xfId="56349" xr:uid="{00000000-0005-0000-0000-000077DB0000}"/>
    <cellStyle name="RAG Status 3 5 2 2 2 2 3" xfId="56350" xr:uid="{00000000-0005-0000-0000-000078DB0000}"/>
    <cellStyle name="RAG Status 3 5 2 2 2 2 4" xfId="56351" xr:uid="{00000000-0005-0000-0000-000079DB0000}"/>
    <cellStyle name="RAG Status 3 5 2 2 2 3" xfId="56352" xr:uid="{00000000-0005-0000-0000-00007ADB0000}"/>
    <cellStyle name="RAG Status 3 5 2 2 2 3 2" xfId="56353" xr:uid="{00000000-0005-0000-0000-00007BDB0000}"/>
    <cellStyle name="RAG Status 3 5 2 2 2 3 2 2" xfId="56354" xr:uid="{00000000-0005-0000-0000-00007CDB0000}"/>
    <cellStyle name="RAG Status 3 5 2 2 2 3 3" xfId="56355" xr:uid="{00000000-0005-0000-0000-00007DDB0000}"/>
    <cellStyle name="RAG Status 3 5 2 2 2 3 4" xfId="56356" xr:uid="{00000000-0005-0000-0000-00007EDB0000}"/>
    <cellStyle name="RAG Status 3 5 2 2 2 3 5" xfId="56357" xr:uid="{00000000-0005-0000-0000-00007FDB0000}"/>
    <cellStyle name="RAG Status 3 5 2 2 2 3 6" xfId="56358" xr:uid="{00000000-0005-0000-0000-000080DB0000}"/>
    <cellStyle name="RAG Status 3 5 2 2 2 4" xfId="56359" xr:uid="{00000000-0005-0000-0000-000081DB0000}"/>
    <cellStyle name="RAG Status 3 5 2 2 2 5" xfId="56360" xr:uid="{00000000-0005-0000-0000-000082DB0000}"/>
    <cellStyle name="RAG Status 3 5 2 2 3" xfId="56361" xr:uid="{00000000-0005-0000-0000-000083DB0000}"/>
    <cellStyle name="RAG Status 3 5 2 2 3 2" xfId="56362" xr:uid="{00000000-0005-0000-0000-000084DB0000}"/>
    <cellStyle name="RAG Status 3 5 2 2 3 2 2" xfId="56363" xr:uid="{00000000-0005-0000-0000-000085DB0000}"/>
    <cellStyle name="RAG Status 3 5 2 2 3 2 2 2" xfId="56364" xr:uid="{00000000-0005-0000-0000-000086DB0000}"/>
    <cellStyle name="RAG Status 3 5 2 2 3 2 3" xfId="56365" xr:uid="{00000000-0005-0000-0000-000087DB0000}"/>
    <cellStyle name="RAG Status 3 5 2 2 3 2 4" xfId="56366" xr:uid="{00000000-0005-0000-0000-000088DB0000}"/>
    <cellStyle name="RAG Status 3 5 2 2 3 2 5" xfId="56367" xr:uid="{00000000-0005-0000-0000-000089DB0000}"/>
    <cellStyle name="RAG Status 3 5 2 2 3 2 6" xfId="56368" xr:uid="{00000000-0005-0000-0000-00008ADB0000}"/>
    <cellStyle name="RAG Status 3 5 2 2 3 3" xfId="56369" xr:uid="{00000000-0005-0000-0000-00008BDB0000}"/>
    <cellStyle name="RAG Status 3 5 2 2 3 4" xfId="56370" xr:uid="{00000000-0005-0000-0000-00008CDB0000}"/>
    <cellStyle name="RAG Status 3 5 2 2 4" xfId="56371" xr:uid="{00000000-0005-0000-0000-00008DDB0000}"/>
    <cellStyle name="RAG Status 3 5 2 2 4 2" xfId="56372" xr:uid="{00000000-0005-0000-0000-00008EDB0000}"/>
    <cellStyle name="RAG Status 3 5 2 2 4 2 2" xfId="56373" xr:uid="{00000000-0005-0000-0000-00008FDB0000}"/>
    <cellStyle name="RAG Status 3 5 2 2 4 3" xfId="56374" xr:uid="{00000000-0005-0000-0000-000090DB0000}"/>
    <cellStyle name="RAG Status 3 5 2 2 4 4" xfId="56375" xr:uid="{00000000-0005-0000-0000-000091DB0000}"/>
    <cellStyle name="RAG Status 3 5 2 2 4 5" xfId="56376" xr:uid="{00000000-0005-0000-0000-000092DB0000}"/>
    <cellStyle name="RAG Status 3 5 2 2 4 6" xfId="56377" xr:uid="{00000000-0005-0000-0000-000093DB0000}"/>
    <cellStyle name="RAG Status 3 5 2 2 5" xfId="56378" xr:uid="{00000000-0005-0000-0000-000094DB0000}"/>
    <cellStyle name="RAG Status 3 5 2 2 6" xfId="56379" xr:uid="{00000000-0005-0000-0000-000095DB0000}"/>
    <cellStyle name="RAG Status 3 5 2 3" xfId="56380" xr:uid="{00000000-0005-0000-0000-000096DB0000}"/>
    <cellStyle name="RAG Status 3 5 2 3 2" xfId="56381" xr:uid="{00000000-0005-0000-0000-000097DB0000}"/>
    <cellStyle name="RAG Status 3 5 2 3 2 2" xfId="56382" xr:uid="{00000000-0005-0000-0000-000098DB0000}"/>
    <cellStyle name="RAG Status 3 5 2 3 2 2 2" xfId="56383" xr:uid="{00000000-0005-0000-0000-000099DB0000}"/>
    <cellStyle name="RAG Status 3 5 2 3 2 2 2 2" xfId="56384" xr:uid="{00000000-0005-0000-0000-00009ADB0000}"/>
    <cellStyle name="RAG Status 3 5 2 3 2 2 3" xfId="56385" xr:uid="{00000000-0005-0000-0000-00009BDB0000}"/>
    <cellStyle name="RAG Status 3 5 2 3 2 2 4" xfId="56386" xr:uid="{00000000-0005-0000-0000-00009CDB0000}"/>
    <cellStyle name="RAG Status 3 5 2 3 2 2 5" xfId="56387" xr:uid="{00000000-0005-0000-0000-00009DDB0000}"/>
    <cellStyle name="RAG Status 3 5 2 3 2 2 6" xfId="56388" xr:uid="{00000000-0005-0000-0000-00009EDB0000}"/>
    <cellStyle name="RAG Status 3 5 2 3 2 3" xfId="56389" xr:uid="{00000000-0005-0000-0000-00009FDB0000}"/>
    <cellStyle name="RAG Status 3 5 2 3 2 4" xfId="56390" xr:uid="{00000000-0005-0000-0000-0000A0DB0000}"/>
    <cellStyle name="RAG Status 3 5 2 3 3" xfId="56391" xr:uid="{00000000-0005-0000-0000-0000A1DB0000}"/>
    <cellStyle name="RAG Status 3 5 2 3 3 2" xfId="56392" xr:uid="{00000000-0005-0000-0000-0000A2DB0000}"/>
    <cellStyle name="RAG Status 3 5 2 3 3 2 2" xfId="56393" xr:uid="{00000000-0005-0000-0000-0000A3DB0000}"/>
    <cellStyle name="RAG Status 3 5 2 3 3 3" xfId="56394" xr:uid="{00000000-0005-0000-0000-0000A4DB0000}"/>
    <cellStyle name="RAG Status 3 5 2 3 3 4" xfId="56395" xr:uid="{00000000-0005-0000-0000-0000A5DB0000}"/>
    <cellStyle name="RAG Status 3 5 2 3 3 5" xfId="56396" xr:uid="{00000000-0005-0000-0000-0000A6DB0000}"/>
    <cellStyle name="RAG Status 3 5 2 3 3 6" xfId="56397" xr:uid="{00000000-0005-0000-0000-0000A7DB0000}"/>
    <cellStyle name="RAG Status 3 5 2 3 4" xfId="56398" xr:uid="{00000000-0005-0000-0000-0000A8DB0000}"/>
    <cellStyle name="RAG Status 3 5 2 3 5" xfId="56399" xr:uid="{00000000-0005-0000-0000-0000A9DB0000}"/>
    <cellStyle name="RAG Status 3 5 2 4" xfId="56400" xr:uid="{00000000-0005-0000-0000-0000AADB0000}"/>
    <cellStyle name="RAG Status 3 5 2 4 2" xfId="56401" xr:uid="{00000000-0005-0000-0000-0000ABDB0000}"/>
    <cellStyle name="RAG Status 3 5 2 4 2 2" xfId="56402" xr:uid="{00000000-0005-0000-0000-0000ACDB0000}"/>
    <cellStyle name="RAG Status 3 5 2 4 2 2 2" xfId="56403" xr:uid="{00000000-0005-0000-0000-0000ADDB0000}"/>
    <cellStyle name="RAG Status 3 5 2 4 2 3" xfId="56404" xr:uid="{00000000-0005-0000-0000-0000AEDB0000}"/>
    <cellStyle name="RAG Status 3 5 2 4 2 4" xfId="56405" xr:uid="{00000000-0005-0000-0000-0000AFDB0000}"/>
    <cellStyle name="RAG Status 3 5 2 4 2 5" xfId="56406" xr:uid="{00000000-0005-0000-0000-0000B0DB0000}"/>
    <cellStyle name="RAG Status 3 5 2 4 2 6" xfId="56407" xr:uid="{00000000-0005-0000-0000-0000B1DB0000}"/>
    <cellStyle name="RAG Status 3 5 2 4 3" xfId="56408" xr:uid="{00000000-0005-0000-0000-0000B2DB0000}"/>
    <cellStyle name="RAG Status 3 5 2 4 4" xfId="56409" xr:uid="{00000000-0005-0000-0000-0000B3DB0000}"/>
    <cellStyle name="RAG Status 3 5 2 5" xfId="56410" xr:uid="{00000000-0005-0000-0000-0000B4DB0000}"/>
    <cellStyle name="RAG Status 3 5 2 5 2" xfId="56411" xr:uid="{00000000-0005-0000-0000-0000B5DB0000}"/>
    <cellStyle name="RAG Status 3 5 2 5 2 2" xfId="56412" xr:uid="{00000000-0005-0000-0000-0000B6DB0000}"/>
    <cellStyle name="RAG Status 3 5 2 5 3" xfId="56413" xr:uid="{00000000-0005-0000-0000-0000B7DB0000}"/>
    <cellStyle name="RAG Status 3 5 2 5 4" xfId="56414" xr:uid="{00000000-0005-0000-0000-0000B8DB0000}"/>
    <cellStyle name="RAG Status 3 5 2 5 5" xfId="56415" xr:uid="{00000000-0005-0000-0000-0000B9DB0000}"/>
    <cellStyle name="RAG Status 3 5 2 5 6" xfId="56416" xr:uid="{00000000-0005-0000-0000-0000BADB0000}"/>
    <cellStyle name="RAG Status 3 5 2 6" xfId="56417" xr:uid="{00000000-0005-0000-0000-0000BBDB0000}"/>
    <cellStyle name="RAG Status 3 5 2 7" xfId="56418" xr:uid="{00000000-0005-0000-0000-0000BCDB0000}"/>
    <cellStyle name="RAG Status 3 5 3" xfId="56419" xr:uid="{00000000-0005-0000-0000-0000BDDB0000}"/>
    <cellStyle name="RAG Status 3 5 3 2" xfId="56420" xr:uid="{00000000-0005-0000-0000-0000BEDB0000}"/>
    <cellStyle name="RAG Status 3 5 3 2 2" xfId="56421" xr:uid="{00000000-0005-0000-0000-0000BFDB0000}"/>
    <cellStyle name="RAG Status 3 5 3 2 2 2" xfId="56422" xr:uid="{00000000-0005-0000-0000-0000C0DB0000}"/>
    <cellStyle name="RAG Status 3 5 3 2 2 2 2" xfId="56423" xr:uid="{00000000-0005-0000-0000-0000C1DB0000}"/>
    <cellStyle name="RAG Status 3 5 3 2 2 2 2 2" xfId="56424" xr:uid="{00000000-0005-0000-0000-0000C2DB0000}"/>
    <cellStyle name="RAG Status 3 5 3 2 2 2 3" xfId="56425" xr:uid="{00000000-0005-0000-0000-0000C3DB0000}"/>
    <cellStyle name="RAG Status 3 5 3 2 2 2 4" xfId="56426" xr:uid="{00000000-0005-0000-0000-0000C4DB0000}"/>
    <cellStyle name="RAG Status 3 5 3 2 2 2 5" xfId="56427" xr:uid="{00000000-0005-0000-0000-0000C5DB0000}"/>
    <cellStyle name="RAG Status 3 5 3 2 2 2 6" xfId="56428" xr:uid="{00000000-0005-0000-0000-0000C6DB0000}"/>
    <cellStyle name="RAG Status 3 5 3 2 2 3" xfId="56429" xr:uid="{00000000-0005-0000-0000-0000C7DB0000}"/>
    <cellStyle name="RAG Status 3 5 3 2 2 4" xfId="56430" xr:uid="{00000000-0005-0000-0000-0000C8DB0000}"/>
    <cellStyle name="RAG Status 3 5 3 2 3" xfId="56431" xr:uid="{00000000-0005-0000-0000-0000C9DB0000}"/>
    <cellStyle name="RAG Status 3 5 3 2 3 2" xfId="56432" xr:uid="{00000000-0005-0000-0000-0000CADB0000}"/>
    <cellStyle name="RAG Status 3 5 3 2 3 2 2" xfId="56433" xr:uid="{00000000-0005-0000-0000-0000CBDB0000}"/>
    <cellStyle name="RAG Status 3 5 3 2 3 3" xfId="56434" xr:uid="{00000000-0005-0000-0000-0000CCDB0000}"/>
    <cellStyle name="RAG Status 3 5 3 2 3 4" xfId="56435" xr:uid="{00000000-0005-0000-0000-0000CDDB0000}"/>
    <cellStyle name="RAG Status 3 5 3 2 3 5" xfId="56436" xr:uid="{00000000-0005-0000-0000-0000CEDB0000}"/>
    <cellStyle name="RAG Status 3 5 3 2 3 6" xfId="56437" xr:uid="{00000000-0005-0000-0000-0000CFDB0000}"/>
    <cellStyle name="RAG Status 3 5 3 2 4" xfId="56438" xr:uid="{00000000-0005-0000-0000-0000D0DB0000}"/>
    <cellStyle name="RAG Status 3 5 3 2 5" xfId="56439" xr:uid="{00000000-0005-0000-0000-0000D1DB0000}"/>
    <cellStyle name="RAG Status 3 5 3 3" xfId="56440" xr:uid="{00000000-0005-0000-0000-0000D2DB0000}"/>
    <cellStyle name="RAG Status 3 5 3 3 2" xfId="56441" xr:uid="{00000000-0005-0000-0000-0000D3DB0000}"/>
    <cellStyle name="RAG Status 3 5 3 3 2 2" xfId="56442" xr:uid="{00000000-0005-0000-0000-0000D4DB0000}"/>
    <cellStyle name="RAG Status 3 5 3 3 2 2 2" xfId="56443" xr:uid="{00000000-0005-0000-0000-0000D5DB0000}"/>
    <cellStyle name="RAG Status 3 5 3 3 2 3" xfId="56444" xr:uid="{00000000-0005-0000-0000-0000D6DB0000}"/>
    <cellStyle name="RAG Status 3 5 3 3 2 4" xfId="56445" xr:uid="{00000000-0005-0000-0000-0000D7DB0000}"/>
    <cellStyle name="RAG Status 3 5 3 3 2 5" xfId="56446" xr:uid="{00000000-0005-0000-0000-0000D8DB0000}"/>
    <cellStyle name="RAG Status 3 5 3 3 2 6" xfId="56447" xr:uid="{00000000-0005-0000-0000-0000D9DB0000}"/>
    <cellStyle name="RAG Status 3 5 3 3 3" xfId="56448" xr:uid="{00000000-0005-0000-0000-0000DADB0000}"/>
    <cellStyle name="RAG Status 3 5 3 3 4" xfId="56449" xr:uid="{00000000-0005-0000-0000-0000DBDB0000}"/>
    <cellStyle name="RAG Status 3 5 3 4" xfId="56450" xr:uid="{00000000-0005-0000-0000-0000DCDB0000}"/>
    <cellStyle name="RAG Status 3 5 3 4 2" xfId="56451" xr:uid="{00000000-0005-0000-0000-0000DDDB0000}"/>
    <cellStyle name="RAG Status 3 5 3 4 2 2" xfId="56452" xr:uid="{00000000-0005-0000-0000-0000DEDB0000}"/>
    <cellStyle name="RAG Status 3 5 3 4 3" xfId="56453" xr:uid="{00000000-0005-0000-0000-0000DFDB0000}"/>
    <cellStyle name="RAG Status 3 5 3 4 4" xfId="56454" xr:uid="{00000000-0005-0000-0000-0000E0DB0000}"/>
    <cellStyle name="RAG Status 3 5 3 4 5" xfId="56455" xr:uid="{00000000-0005-0000-0000-0000E1DB0000}"/>
    <cellStyle name="RAG Status 3 5 3 4 6" xfId="56456" xr:uid="{00000000-0005-0000-0000-0000E2DB0000}"/>
    <cellStyle name="RAG Status 3 5 3 5" xfId="56457" xr:uid="{00000000-0005-0000-0000-0000E3DB0000}"/>
    <cellStyle name="RAG Status 3 5 3 6" xfId="56458" xr:uid="{00000000-0005-0000-0000-0000E4DB0000}"/>
    <cellStyle name="RAG Status 3 5 4" xfId="56459" xr:uid="{00000000-0005-0000-0000-0000E5DB0000}"/>
    <cellStyle name="RAG Status 3 5 4 2" xfId="56460" xr:uid="{00000000-0005-0000-0000-0000E6DB0000}"/>
    <cellStyle name="RAG Status 3 5 4 2 2" xfId="56461" xr:uid="{00000000-0005-0000-0000-0000E7DB0000}"/>
    <cellStyle name="RAG Status 3 5 4 2 2 2" xfId="56462" xr:uid="{00000000-0005-0000-0000-0000E8DB0000}"/>
    <cellStyle name="RAG Status 3 5 4 2 2 2 2" xfId="56463" xr:uid="{00000000-0005-0000-0000-0000E9DB0000}"/>
    <cellStyle name="RAG Status 3 5 4 2 2 3" xfId="56464" xr:uid="{00000000-0005-0000-0000-0000EADB0000}"/>
    <cellStyle name="RAG Status 3 5 4 2 2 4" xfId="56465" xr:uid="{00000000-0005-0000-0000-0000EBDB0000}"/>
    <cellStyle name="RAG Status 3 5 4 2 2 5" xfId="56466" xr:uid="{00000000-0005-0000-0000-0000ECDB0000}"/>
    <cellStyle name="RAG Status 3 5 4 2 2 6" xfId="56467" xr:uid="{00000000-0005-0000-0000-0000EDDB0000}"/>
    <cellStyle name="RAG Status 3 5 4 2 3" xfId="56468" xr:uid="{00000000-0005-0000-0000-0000EEDB0000}"/>
    <cellStyle name="RAG Status 3 5 4 2 4" xfId="56469" xr:uid="{00000000-0005-0000-0000-0000EFDB0000}"/>
    <cellStyle name="RAG Status 3 5 4 3" xfId="56470" xr:uid="{00000000-0005-0000-0000-0000F0DB0000}"/>
    <cellStyle name="RAG Status 3 5 4 3 2" xfId="56471" xr:uid="{00000000-0005-0000-0000-0000F1DB0000}"/>
    <cellStyle name="RAG Status 3 5 4 3 2 2" xfId="56472" xr:uid="{00000000-0005-0000-0000-0000F2DB0000}"/>
    <cellStyle name="RAG Status 3 5 4 3 3" xfId="56473" xr:uid="{00000000-0005-0000-0000-0000F3DB0000}"/>
    <cellStyle name="RAG Status 3 5 4 3 4" xfId="56474" xr:uid="{00000000-0005-0000-0000-0000F4DB0000}"/>
    <cellStyle name="RAG Status 3 5 4 3 5" xfId="56475" xr:uid="{00000000-0005-0000-0000-0000F5DB0000}"/>
    <cellStyle name="RAG Status 3 5 4 3 6" xfId="56476" xr:uid="{00000000-0005-0000-0000-0000F6DB0000}"/>
    <cellStyle name="RAG Status 3 5 4 4" xfId="56477" xr:uid="{00000000-0005-0000-0000-0000F7DB0000}"/>
    <cellStyle name="RAG Status 3 5 4 5" xfId="56478" xr:uid="{00000000-0005-0000-0000-0000F8DB0000}"/>
    <cellStyle name="RAG Status 3 5 5" xfId="56479" xr:uid="{00000000-0005-0000-0000-0000F9DB0000}"/>
    <cellStyle name="RAG Status 3 5 5 2" xfId="56480" xr:uid="{00000000-0005-0000-0000-0000FADB0000}"/>
    <cellStyle name="RAG Status 3 5 5 2 2" xfId="56481" xr:uid="{00000000-0005-0000-0000-0000FBDB0000}"/>
    <cellStyle name="RAG Status 3 5 5 2 2 2" xfId="56482" xr:uid="{00000000-0005-0000-0000-0000FCDB0000}"/>
    <cellStyle name="RAG Status 3 5 5 2 3" xfId="56483" xr:uid="{00000000-0005-0000-0000-0000FDDB0000}"/>
    <cellStyle name="RAG Status 3 5 5 2 4" xfId="56484" xr:uid="{00000000-0005-0000-0000-0000FEDB0000}"/>
    <cellStyle name="RAG Status 3 5 5 2 5" xfId="56485" xr:uid="{00000000-0005-0000-0000-0000FFDB0000}"/>
    <cellStyle name="RAG Status 3 5 5 2 6" xfId="56486" xr:uid="{00000000-0005-0000-0000-000000DC0000}"/>
    <cellStyle name="RAG Status 3 5 5 3" xfId="56487" xr:uid="{00000000-0005-0000-0000-000001DC0000}"/>
    <cellStyle name="RAG Status 3 5 5 4" xfId="56488" xr:uid="{00000000-0005-0000-0000-000002DC0000}"/>
    <cellStyle name="RAG Status 3 5 6" xfId="56489" xr:uid="{00000000-0005-0000-0000-000003DC0000}"/>
    <cellStyle name="RAG Status 3 5 6 2" xfId="56490" xr:uid="{00000000-0005-0000-0000-000004DC0000}"/>
    <cellStyle name="RAG Status 3 5 6 2 2" xfId="56491" xr:uid="{00000000-0005-0000-0000-000005DC0000}"/>
    <cellStyle name="RAG Status 3 5 6 3" xfId="56492" xr:uid="{00000000-0005-0000-0000-000006DC0000}"/>
    <cellStyle name="RAG Status 3 5 6 4" xfId="56493" xr:uid="{00000000-0005-0000-0000-000007DC0000}"/>
    <cellStyle name="RAG Status 3 5 6 5" xfId="56494" xr:uid="{00000000-0005-0000-0000-000008DC0000}"/>
    <cellStyle name="RAG Status 3 5 6 6" xfId="56495" xr:uid="{00000000-0005-0000-0000-000009DC0000}"/>
    <cellStyle name="RAG Status 3 5 7" xfId="56496" xr:uid="{00000000-0005-0000-0000-00000ADC0000}"/>
    <cellStyle name="RAG Status 3 5 8" xfId="56497" xr:uid="{00000000-0005-0000-0000-00000BDC0000}"/>
    <cellStyle name="RAG Status 3 6" xfId="440" xr:uid="{00000000-0005-0000-0000-00000CDC0000}"/>
    <cellStyle name="RAG Status 3 6 2" xfId="56498" xr:uid="{00000000-0005-0000-0000-00000DDC0000}"/>
    <cellStyle name="RAG Status 3 6 2 2" xfId="56499" xr:uid="{00000000-0005-0000-0000-00000EDC0000}"/>
    <cellStyle name="RAG Status 3 6 2 2 2" xfId="56500" xr:uid="{00000000-0005-0000-0000-00000FDC0000}"/>
    <cellStyle name="RAG Status 3 6 2 2 2 2" xfId="56501" xr:uid="{00000000-0005-0000-0000-000010DC0000}"/>
    <cellStyle name="RAG Status 3 6 2 2 2 2 2" xfId="56502" xr:uid="{00000000-0005-0000-0000-000011DC0000}"/>
    <cellStyle name="RAG Status 3 6 2 2 2 2 2 2" xfId="56503" xr:uid="{00000000-0005-0000-0000-000012DC0000}"/>
    <cellStyle name="RAG Status 3 6 2 2 2 2 3" xfId="56504" xr:uid="{00000000-0005-0000-0000-000013DC0000}"/>
    <cellStyle name="RAG Status 3 6 2 2 2 2 4" xfId="56505" xr:uid="{00000000-0005-0000-0000-000014DC0000}"/>
    <cellStyle name="RAG Status 3 6 2 2 2 2 5" xfId="56506" xr:uid="{00000000-0005-0000-0000-000015DC0000}"/>
    <cellStyle name="RAG Status 3 6 2 2 2 2 6" xfId="56507" xr:uid="{00000000-0005-0000-0000-000016DC0000}"/>
    <cellStyle name="RAG Status 3 6 2 2 2 3" xfId="56508" xr:uid="{00000000-0005-0000-0000-000017DC0000}"/>
    <cellStyle name="RAG Status 3 6 2 2 2 4" xfId="56509" xr:uid="{00000000-0005-0000-0000-000018DC0000}"/>
    <cellStyle name="RAG Status 3 6 2 2 3" xfId="56510" xr:uid="{00000000-0005-0000-0000-000019DC0000}"/>
    <cellStyle name="RAG Status 3 6 2 2 3 2" xfId="56511" xr:uid="{00000000-0005-0000-0000-00001ADC0000}"/>
    <cellStyle name="RAG Status 3 6 2 2 3 2 2" xfId="56512" xr:uid="{00000000-0005-0000-0000-00001BDC0000}"/>
    <cellStyle name="RAG Status 3 6 2 2 3 3" xfId="56513" xr:uid="{00000000-0005-0000-0000-00001CDC0000}"/>
    <cellStyle name="RAG Status 3 6 2 2 3 4" xfId="56514" xr:uid="{00000000-0005-0000-0000-00001DDC0000}"/>
    <cellStyle name="RAG Status 3 6 2 2 3 5" xfId="56515" xr:uid="{00000000-0005-0000-0000-00001EDC0000}"/>
    <cellStyle name="RAG Status 3 6 2 2 3 6" xfId="56516" xr:uid="{00000000-0005-0000-0000-00001FDC0000}"/>
    <cellStyle name="RAG Status 3 6 2 2 4" xfId="56517" xr:uid="{00000000-0005-0000-0000-000020DC0000}"/>
    <cellStyle name="RAG Status 3 6 2 2 5" xfId="56518" xr:uid="{00000000-0005-0000-0000-000021DC0000}"/>
    <cellStyle name="RAG Status 3 6 2 3" xfId="56519" xr:uid="{00000000-0005-0000-0000-000022DC0000}"/>
    <cellStyle name="RAG Status 3 6 2 3 2" xfId="56520" xr:uid="{00000000-0005-0000-0000-000023DC0000}"/>
    <cellStyle name="RAG Status 3 6 2 3 2 2" xfId="56521" xr:uid="{00000000-0005-0000-0000-000024DC0000}"/>
    <cellStyle name="RAG Status 3 6 2 3 2 2 2" xfId="56522" xr:uid="{00000000-0005-0000-0000-000025DC0000}"/>
    <cellStyle name="RAG Status 3 6 2 3 2 3" xfId="56523" xr:uid="{00000000-0005-0000-0000-000026DC0000}"/>
    <cellStyle name="RAG Status 3 6 2 3 2 4" xfId="56524" xr:uid="{00000000-0005-0000-0000-000027DC0000}"/>
    <cellStyle name="RAG Status 3 6 2 3 2 5" xfId="56525" xr:uid="{00000000-0005-0000-0000-000028DC0000}"/>
    <cellStyle name="RAG Status 3 6 2 3 2 6" xfId="56526" xr:uid="{00000000-0005-0000-0000-000029DC0000}"/>
    <cellStyle name="RAG Status 3 6 2 3 3" xfId="56527" xr:uid="{00000000-0005-0000-0000-00002ADC0000}"/>
    <cellStyle name="RAG Status 3 6 2 3 4" xfId="56528" xr:uid="{00000000-0005-0000-0000-00002BDC0000}"/>
    <cellStyle name="RAG Status 3 6 2 4" xfId="56529" xr:uid="{00000000-0005-0000-0000-00002CDC0000}"/>
    <cellStyle name="RAG Status 3 6 2 4 2" xfId="56530" xr:uid="{00000000-0005-0000-0000-00002DDC0000}"/>
    <cellStyle name="RAG Status 3 6 2 4 2 2" xfId="56531" xr:uid="{00000000-0005-0000-0000-00002EDC0000}"/>
    <cellStyle name="RAG Status 3 6 2 4 3" xfId="56532" xr:uid="{00000000-0005-0000-0000-00002FDC0000}"/>
    <cellStyle name="RAG Status 3 6 2 4 4" xfId="56533" xr:uid="{00000000-0005-0000-0000-000030DC0000}"/>
    <cellStyle name="RAG Status 3 6 2 4 5" xfId="56534" xr:uid="{00000000-0005-0000-0000-000031DC0000}"/>
    <cellStyle name="RAG Status 3 6 2 4 6" xfId="56535" xr:uid="{00000000-0005-0000-0000-000032DC0000}"/>
    <cellStyle name="RAG Status 3 6 2 5" xfId="56536" xr:uid="{00000000-0005-0000-0000-000033DC0000}"/>
    <cellStyle name="RAG Status 3 6 2 6" xfId="56537" xr:uid="{00000000-0005-0000-0000-000034DC0000}"/>
    <cellStyle name="RAG Status 3 6 3" xfId="56538" xr:uid="{00000000-0005-0000-0000-000035DC0000}"/>
    <cellStyle name="RAG Status 3 6 3 2" xfId="56539" xr:uid="{00000000-0005-0000-0000-000036DC0000}"/>
    <cellStyle name="RAG Status 3 6 3 2 2" xfId="56540" xr:uid="{00000000-0005-0000-0000-000037DC0000}"/>
    <cellStyle name="RAG Status 3 6 3 2 2 2" xfId="56541" xr:uid="{00000000-0005-0000-0000-000038DC0000}"/>
    <cellStyle name="RAG Status 3 6 3 2 2 2 2" xfId="56542" xr:uid="{00000000-0005-0000-0000-000039DC0000}"/>
    <cellStyle name="RAG Status 3 6 3 2 2 3" xfId="56543" xr:uid="{00000000-0005-0000-0000-00003ADC0000}"/>
    <cellStyle name="RAG Status 3 6 3 2 2 4" xfId="56544" xr:uid="{00000000-0005-0000-0000-00003BDC0000}"/>
    <cellStyle name="RAG Status 3 6 3 2 2 5" xfId="56545" xr:uid="{00000000-0005-0000-0000-00003CDC0000}"/>
    <cellStyle name="RAG Status 3 6 3 2 2 6" xfId="56546" xr:uid="{00000000-0005-0000-0000-00003DDC0000}"/>
    <cellStyle name="RAG Status 3 6 3 2 3" xfId="56547" xr:uid="{00000000-0005-0000-0000-00003EDC0000}"/>
    <cellStyle name="RAG Status 3 6 3 2 4" xfId="56548" xr:uid="{00000000-0005-0000-0000-00003FDC0000}"/>
    <cellStyle name="RAG Status 3 6 3 3" xfId="56549" xr:uid="{00000000-0005-0000-0000-000040DC0000}"/>
    <cellStyle name="RAG Status 3 6 3 3 2" xfId="56550" xr:uid="{00000000-0005-0000-0000-000041DC0000}"/>
    <cellStyle name="RAG Status 3 6 3 3 2 2" xfId="56551" xr:uid="{00000000-0005-0000-0000-000042DC0000}"/>
    <cellStyle name="RAG Status 3 6 3 3 3" xfId="56552" xr:uid="{00000000-0005-0000-0000-000043DC0000}"/>
    <cellStyle name="RAG Status 3 6 3 3 4" xfId="56553" xr:uid="{00000000-0005-0000-0000-000044DC0000}"/>
    <cellStyle name="RAG Status 3 6 3 3 5" xfId="56554" xr:uid="{00000000-0005-0000-0000-000045DC0000}"/>
    <cellStyle name="RAG Status 3 6 3 3 6" xfId="56555" xr:uid="{00000000-0005-0000-0000-000046DC0000}"/>
    <cellStyle name="RAG Status 3 6 3 4" xfId="56556" xr:uid="{00000000-0005-0000-0000-000047DC0000}"/>
    <cellStyle name="RAG Status 3 6 3 5" xfId="56557" xr:uid="{00000000-0005-0000-0000-000048DC0000}"/>
    <cellStyle name="RAG Status 3 6 4" xfId="56558" xr:uid="{00000000-0005-0000-0000-000049DC0000}"/>
    <cellStyle name="RAG Status 3 6 4 2" xfId="56559" xr:uid="{00000000-0005-0000-0000-00004ADC0000}"/>
    <cellStyle name="RAG Status 3 6 4 2 2" xfId="56560" xr:uid="{00000000-0005-0000-0000-00004BDC0000}"/>
    <cellStyle name="RAG Status 3 6 4 2 2 2" xfId="56561" xr:uid="{00000000-0005-0000-0000-00004CDC0000}"/>
    <cellStyle name="RAG Status 3 6 4 2 3" xfId="56562" xr:uid="{00000000-0005-0000-0000-00004DDC0000}"/>
    <cellStyle name="RAG Status 3 6 4 2 4" xfId="56563" xr:uid="{00000000-0005-0000-0000-00004EDC0000}"/>
    <cellStyle name="RAG Status 3 6 4 2 5" xfId="56564" xr:uid="{00000000-0005-0000-0000-00004FDC0000}"/>
    <cellStyle name="RAG Status 3 6 4 2 6" xfId="56565" xr:uid="{00000000-0005-0000-0000-000050DC0000}"/>
    <cellStyle name="RAG Status 3 6 4 3" xfId="56566" xr:uid="{00000000-0005-0000-0000-000051DC0000}"/>
    <cellStyle name="RAG Status 3 6 4 4" xfId="56567" xr:uid="{00000000-0005-0000-0000-000052DC0000}"/>
    <cellStyle name="RAG Status 3 6 5" xfId="56568" xr:uid="{00000000-0005-0000-0000-000053DC0000}"/>
    <cellStyle name="RAG Status 3 6 5 2" xfId="56569" xr:uid="{00000000-0005-0000-0000-000054DC0000}"/>
    <cellStyle name="RAG Status 3 6 5 2 2" xfId="56570" xr:uid="{00000000-0005-0000-0000-000055DC0000}"/>
    <cellStyle name="RAG Status 3 6 5 3" xfId="56571" xr:uid="{00000000-0005-0000-0000-000056DC0000}"/>
    <cellStyle name="RAG Status 3 6 5 4" xfId="56572" xr:uid="{00000000-0005-0000-0000-000057DC0000}"/>
    <cellStyle name="RAG Status 3 6 5 5" xfId="56573" xr:uid="{00000000-0005-0000-0000-000058DC0000}"/>
    <cellStyle name="RAG Status 3 6 5 6" xfId="56574" xr:uid="{00000000-0005-0000-0000-000059DC0000}"/>
    <cellStyle name="RAG Status 3 6 6" xfId="56575" xr:uid="{00000000-0005-0000-0000-00005ADC0000}"/>
    <cellStyle name="RAG Status 3 6 7" xfId="56576" xr:uid="{00000000-0005-0000-0000-00005BDC0000}"/>
    <cellStyle name="RAG Status 3 7" xfId="441" xr:uid="{00000000-0005-0000-0000-00005CDC0000}"/>
    <cellStyle name="RAG Status 3 7 2" xfId="56577" xr:uid="{00000000-0005-0000-0000-00005DDC0000}"/>
    <cellStyle name="RAG Status 3 7 2 2" xfId="56578" xr:uid="{00000000-0005-0000-0000-00005EDC0000}"/>
    <cellStyle name="RAG Status 3 7 2 2 2" xfId="56579" xr:uid="{00000000-0005-0000-0000-00005FDC0000}"/>
    <cellStyle name="RAG Status 3 7 2 2 2 2" xfId="56580" xr:uid="{00000000-0005-0000-0000-000060DC0000}"/>
    <cellStyle name="RAG Status 3 7 2 2 2 2 2" xfId="56581" xr:uid="{00000000-0005-0000-0000-000061DC0000}"/>
    <cellStyle name="RAG Status 3 7 2 2 2 3" xfId="56582" xr:uid="{00000000-0005-0000-0000-000062DC0000}"/>
    <cellStyle name="RAG Status 3 7 2 2 2 4" xfId="56583" xr:uid="{00000000-0005-0000-0000-000063DC0000}"/>
    <cellStyle name="RAG Status 3 7 2 2 2 5" xfId="56584" xr:uid="{00000000-0005-0000-0000-000064DC0000}"/>
    <cellStyle name="RAG Status 3 7 2 2 2 6" xfId="56585" xr:uid="{00000000-0005-0000-0000-000065DC0000}"/>
    <cellStyle name="RAG Status 3 7 2 2 3" xfId="56586" xr:uid="{00000000-0005-0000-0000-000066DC0000}"/>
    <cellStyle name="RAG Status 3 7 2 2 4" xfId="56587" xr:uid="{00000000-0005-0000-0000-000067DC0000}"/>
    <cellStyle name="RAG Status 3 7 2 3" xfId="56588" xr:uid="{00000000-0005-0000-0000-000068DC0000}"/>
    <cellStyle name="RAG Status 3 7 2 3 2" xfId="56589" xr:uid="{00000000-0005-0000-0000-000069DC0000}"/>
    <cellStyle name="RAG Status 3 7 2 3 2 2" xfId="56590" xr:uid="{00000000-0005-0000-0000-00006ADC0000}"/>
    <cellStyle name="RAG Status 3 7 2 3 3" xfId="56591" xr:uid="{00000000-0005-0000-0000-00006BDC0000}"/>
    <cellStyle name="RAG Status 3 7 2 3 4" xfId="56592" xr:uid="{00000000-0005-0000-0000-00006CDC0000}"/>
    <cellStyle name="RAG Status 3 7 2 3 5" xfId="56593" xr:uid="{00000000-0005-0000-0000-00006DDC0000}"/>
    <cellStyle name="RAG Status 3 7 2 3 6" xfId="56594" xr:uid="{00000000-0005-0000-0000-00006EDC0000}"/>
    <cellStyle name="RAG Status 3 7 2 4" xfId="56595" xr:uid="{00000000-0005-0000-0000-00006FDC0000}"/>
    <cellStyle name="RAG Status 3 7 2 5" xfId="56596" xr:uid="{00000000-0005-0000-0000-000070DC0000}"/>
    <cellStyle name="RAG Status 3 7 3" xfId="56597" xr:uid="{00000000-0005-0000-0000-000071DC0000}"/>
    <cellStyle name="RAG Status 3 7 3 2" xfId="56598" xr:uid="{00000000-0005-0000-0000-000072DC0000}"/>
    <cellStyle name="RAG Status 3 7 3 2 2" xfId="56599" xr:uid="{00000000-0005-0000-0000-000073DC0000}"/>
    <cellStyle name="RAG Status 3 7 3 2 2 2" xfId="56600" xr:uid="{00000000-0005-0000-0000-000074DC0000}"/>
    <cellStyle name="RAG Status 3 7 3 2 3" xfId="56601" xr:uid="{00000000-0005-0000-0000-000075DC0000}"/>
    <cellStyle name="RAG Status 3 7 3 2 4" xfId="56602" xr:uid="{00000000-0005-0000-0000-000076DC0000}"/>
    <cellStyle name="RAG Status 3 7 3 2 5" xfId="56603" xr:uid="{00000000-0005-0000-0000-000077DC0000}"/>
    <cellStyle name="RAG Status 3 7 3 2 6" xfId="56604" xr:uid="{00000000-0005-0000-0000-000078DC0000}"/>
    <cellStyle name="RAG Status 3 7 3 3" xfId="56605" xr:uid="{00000000-0005-0000-0000-000079DC0000}"/>
    <cellStyle name="RAG Status 3 7 3 4" xfId="56606" xr:uid="{00000000-0005-0000-0000-00007ADC0000}"/>
    <cellStyle name="RAG Status 3 7 4" xfId="56607" xr:uid="{00000000-0005-0000-0000-00007BDC0000}"/>
    <cellStyle name="RAG Status 3 7 4 2" xfId="56608" xr:uid="{00000000-0005-0000-0000-00007CDC0000}"/>
    <cellStyle name="RAG Status 3 7 4 2 2" xfId="56609" xr:uid="{00000000-0005-0000-0000-00007DDC0000}"/>
    <cellStyle name="RAG Status 3 7 4 3" xfId="56610" xr:uid="{00000000-0005-0000-0000-00007EDC0000}"/>
    <cellStyle name="RAG Status 3 7 4 4" xfId="56611" xr:uid="{00000000-0005-0000-0000-00007FDC0000}"/>
    <cellStyle name="RAG Status 3 7 4 5" xfId="56612" xr:uid="{00000000-0005-0000-0000-000080DC0000}"/>
    <cellStyle name="RAG Status 3 7 4 6" xfId="56613" xr:uid="{00000000-0005-0000-0000-000081DC0000}"/>
    <cellStyle name="RAG Status 3 7 5" xfId="56614" xr:uid="{00000000-0005-0000-0000-000082DC0000}"/>
    <cellStyle name="RAG Status 3 7 6" xfId="56615" xr:uid="{00000000-0005-0000-0000-000083DC0000}"/>
    <cellStyle name="RAG Status 3 8" xfId="442" xr:uid="{00000000-0005-0000-0000-000084DC0000}"/>
    <cellStyle name="RAG Status 3 8 2" xfId="56616" xr:uid="{00000000-0005-0000-0000-000085DC0000}"/>
    <cellStyle name="RAG Status 3 8 2 2" xfId="56617" xr:uid="{00000000-0005-0000-0000-000086DC0000}"/>
    <cellStyle name="RAG Status 3 8 2 2 2" xfId="56618" xr:uid="{00000000-0005-0000-0000-000087DC0000}"/>
    <cellStyle name="RAG Status 3 8 2 2 2 2" xfId="56619" xr:uid="{00000000-0005-0000-0000-000088DC0000}"/>
    <cellStyle name="RAG Status 3 8 2 2 3" xfId="56620" xr:uid="{00000000-0005-0000-0000-000089DC0000}"/>
    <cellStyle name="RAG Status 3 8 2 2 4" xfId="56621" xr:uid="{00000000-0005-0000-0000-00008ADC0000}"/>
    <cellStyle name="RAG Status 3 8 2 2 5" xfId="56622" xr:uid="{00000000-0005-0000-0000-00008BDC0000}"/>
    <cellStyle name="RAG Status 3 8 2 2 6" xfId="56623" xr:uid="{00000000-0005-0000-0000-00008CDC0000}"/>
    <cellStyle name="RAG Status 3 8 2 3" xfId="56624" xr:uid="{00000000-0005-0000-0000-00008DDC0000}"/>
    <cellStyle name="RAG Status 3 8 2 4" xfId="56625" xr:uid="{00000000-0005-0000-0000-00008EDC0000}"/>
    <cellStyle name="RAG Status 3 8 3" xfId="56626" xr:uid="{00000000-0005-0000-0000-00008FDC0000}"/>
    <cellStyle name="RAG Status 3 8 3 2" xfId="56627" xr:uid="{00000000-0005-0000-0000-000090DC0000}"/>
    <cellStyle name="RAG Status 3 8 3 2 2" xfId="56628" xr:uid="{00000000-0005-0000-0000-000091DC0000}"/>
    <cellStyle name="RAG Status 3 8 3 3" xfId="56629" xr:uid="{00000000-0005-0000-0000-000092DC0000}"/>
    <cellStyle name="RAG Status 3 8 3 4" xfId="56630" xr:uid="{00000000-0005-0000-0000-000093DC0000}"/>
    <cellStyle name="RAG Status 3 8 3 5" xfId="56631" xr:uid="{00000000-0005-0000-0000-000094DC0000}"/>
    <cellStyle name="RAG Status 3 8 3 6" xfId="56632" xr:uid="{00000000-0005-0000-0000-000095DC0000}"/>
    <cellStyle name="RAG Status 3 8 4" xfId="56633" xr:uid="{00000000-0005-0000-0000-000096DC0000}"/>
    <cellStyle name="RAG Status 3 8 5" xfId="56634" xr:uid="{00000000-0005-0000-0000-000097DC0000}"/>
    <cellStyle name="RAG Status 3 9" xfId="56635" xr:uid="{00000000-0005-0000-0000-000098DC0000}"/>
    <cellStyle name="RAG Status 3 9 2" xfId="56636" xr:uid="{00000000-0005-0000-0000-000099DC0000}"/>
    <cellStyle name="RAG Status 3 9 2 2" xfId="56637" xr:uid="{00000000-0005-0000-0000-00009ADC0000}"/>
    <cellStyle name="RAG Status 3 9 2 2 2" xfId="56638" xr:uid="{00000000-0005-0000-0000-00009BDC0000}"/>
    <cellStyle name="RAG Status 3 9 2 3" xfId="56639" xr:uid="{00000000-0005-0000-0000-00009CDC0000}"/>
    <cellStyle name="RAG Status 3 9 2 4" xfId="56640" xr:uid="{00000000-0005-0000-0000-00009DDC0000}"/>
    <cellStyle name="RAG Status 3 9 2 5" xfId="56641" xr:uid="{00000000-0005-0000-0000-00009EDC0000}"/>
    <cellStyle name="RAG Status 3 9 2 6" xfId="56642" xr:uid="{00000000-0005-0000-0000-00009FDC0000}"/>
    <cellStyle name="RAG Status 3 9 3" xfId="56643" xr:uid="{00000000-0005-0000-0000-0000A0DC0000}"/>
    <cellStyle name="RAG Status 3 9 4" xfId="56644" xr:uid="{00000000-0005-0000-0000-0000A1DC0000}"/>
    <cellStyle name="RAG Status 4" xfId="443" xr:uid="{00000000-0005-0000-0000-0000A2DC0000}"/>
    <cellStyle name="RAG Status 4 2" xfId="56645" xr:uid="{00000000-0005-0000-0000-0000A3DC0000}"/>
    <cellStyle name="RAG Status 4 2 2" xfId="56646" xr:uid="{00000000-0005-0000-0000-0000A4DC0000}"/>
    <cellStyle name="RAG Status 4 2 2 2" xfId="56647" xr:uid="{00000000-0005-0000-0000-0000A5DC0000}"/>
    <cellStyle name="RAG Status 4 2 2 2 2" xfId="56648" xr:uid="{00000000-0005-0000-0000-0000A6DC0000}"/>
    <cellStyle name="RAG Status 4 2 2 2 2 2" xfId="56649" xr:uid="{00000000-0005-0000-0000-0000A7DC0000}"/>
    <cellStyle name="RAG Status 4 2 2 2 2 2 2" xfId="56650" xr:uid="{00000000-0005-0000-0000-0000A8DC0000}"/>
    <cellStyle name="RAG Status 4 2 2 2 2 2 2 2" xfId="56651" xr:uid="{00000000-0005-0000-0000-0000A9DC0000}"/>
    <cellStyle name="RAG Status 4 2 2 2 2 2 2 2 2" xfId="56652" xr:uid="{00000000-0005-0000-0000-0000AADC0000}"/>
    <cellStyle name="RAG Status 4 2 2 2 2 2 2 3" xfId="56653" xr:uid="{00000000-0005-0000-0000-0000ABDC0000}"/>
    <cellStyle name="RAG Status 4 2 2 2 2 2 2 4" xfId="56654" xr:uid="{00000000-0005-0000-0000-0000ACDC0000}"/>
    <cellStyle name="RAG Status 4 2 2 2 2 2 2 5" xfId="56655" xr:uid="{00000000-0005-0000-0000-0000ADDC0000}"/>
    <cellStyle name="RAG Status 4 2 2 2 2 2 2 6" xfId="56656" xr:uid="{00000000-0005-0000-0000-0000AEDC0000}"/>
    <cellStyle name="RAG Status 4 2 2 2 2 2 3" xfId="56657" xr:uid="{00000000-0005-0000-0000-0000AFDC0000}"/>
    <cellStyle name="RAG Status 4 2 2 2 2 2 4" xfId="56658" xr:uid="{00000000-0005-0000-0000-0000B0DC0000}"/>
    <cellStyle name="RAG Status 4 2 2 2 2 3" xfId="56659" xr:uid="{00000000-0005-0000-0000-0000B1DC0000}"/>
    <cellStyle name="RAG Status 4 2 2 2 2 3 2" xfId="56660" xr:uid="{00000000-0005-0000-0000-0000B2DC0000}"/>
    <cellStyle name="RAG Status 4 2 2 2 2 3 2 2" xfId="56661" xr:uid="{00000000-0005-0000-0000-0000B3DC0000}"/>
    <cellStyle name="RAG Status 4 2 2 2 2 3 3" xfId="56662" xr:uid="{00000000-0005-0000-0000-0000B4DC0000}"/>
    <cellStyle name="RAG Status 4 2 2 2 2 3 4" xfId="56663" xr:uid="{00000000-0005-0000-0000-0000B5DC0000}"/>
    <cellStyle name="RAG Status 4 2 2 2 2 3 5" xfId="56664" xr:uid="{00000000-0005-0000-0000-0000B6DC0000}"/>
    <cellStyle name="RAG Status 4 2 2 2 2 3 6" xfId="56665" xr:uid="{00000000-0005-0000-0000-0000B7DC0000}"/>
    <cellStyle name="RAG Status 4 2 2 2 2 4" xfId="56666" xr:uid="{00000000-0005-0000-0000-0000B8DC0000}"/>
    <cellStyle name="RAG Status 4 2 2 2 2 5" xfId="56667" xr:uid="{00000000-0005-0000-0000-0000B9DC0000}"/>
    <cellStyle name="RAG Status 4 2 2 2 3" xfId="56668" xr:uid="{00000000-0005-0000-0000-0000BADC0000}"/>
    <cellStyle name="RAG Status 4 2 2 2 3 2" xfId="56669" xr:uid="{00000000-0005-0000-0000-0000BBDC0000}"/>
    <cellStyle name="RAG Status 4 2 2 2 3 2 2" xfId="56670" xr:uid="{00000000-0005-0000-0000-0000BCDC0000}"/>
    <cellStyle name="RAG Status 4 2 2 2 3 2 2 2" xfId="56671" xr:uid="{00000000-0005-0000-0000-0000BDDC0000}"/>
    <cellStyle name="RAG Status 4 2 2 2 3 2 3" xfId="56672" xr:uid="{00000000-0005-0000-0000-0000BEDC0000}"/>
    <cellStyle name="RAG Status 4 2 2 2 3 2 4" xfId="56673" xr:uid="{00000000-0005-0000-0000-0000BFDC0000}"/>
    <cellStyle name="RAG Status 4 2 2 2 3 2 5" xfId="56674" xr:uid="{00000000-0005-0000-0000-0000C0DC0000}"/>
    <cellStyle name="RAG Status 4 2 2 2 3 2 6" xfId="56675" xr:uid="{00000000-0005-0000-0000-0000C1DC0000}"/>
    <cellStyle name="RAG Status 4 2 2 2 3 3" xfId="56676" xr:uid="{00000000-0005-0000-0000-0000C2DC0000}"/>
    <cellStyle name="RAG Status 4 2 2 2 3 4" xfId="56677" xr:uid="{00000000-0005-0000-0000-0000C3DC0000}"/>
    <cellStyle name="RAG Status 4 2 2 2 4" xfId="56678" xr:uid="{00000000-0005-0000-0000-0000C4DC0000}"/>
    <cellStyle name="RAG Status 4 2 2 2 4 2" xfId="56679" xr:uid="{00000000-0005-0000-0000-0000C5DC0000}"/>
    <cellStyle name="RAG Status 4 2 2 2 4 2 2" xfId="56680" xr:uid="{00000000-0005-0000-0000-0000C6DC0000}"/>
    <cellStyle name="RAG Status 4 2 2 2 4 3" xfId="56681" xr:uid="{00000000-0005-0000-0000-0000C7DC0000}"/>
    <cellStyle name="RAG Status 4 2 2 2 4 4" xfId="56682" xr:uid="{00000000-0005-0000-0000-0000C8DC0000}"/>
    <cellStyle name="RAG Status 4 2 2 2 4 5" xfId="56683" xr:uid="{00000000-0005-0000-0000-0000C9DC0000}"/>
    <cellStyle name="RAG Status 4 2 2 2 4 6" xfId="56684" xr:uid="{00000000-0005-0000-0000-0000CADC0000}"/>
    <cellStyle name="RAG Status 4 2 2 2 5" xfId="56685" xr:uid="{00000000-0005-0000-0000-0000CBDC0000}"/>
    <cellStyle name="RAG Status 4 2 2 2 6" xfId="56686" xr:uid="{00000000-0005-0000-0000-0000CCDC0000}"/>
    <cellStyle name="RAG Status 4 2 2 3" xfId="56687" xr:uid="{00000000-0005-0000-0000-0000CDDC0000}"/>
    <cellStyle name="RAG Status 4 2 2 3 2" xfId="56688" xr:uid="{00000000-0005-0000-0000-0000CEDC0000}"/>
    <cellStyle name="RAG Status 4 2 2 3 2 2" xfId="56689" xr:uid="{00000000-0005-0000-0000-0000CFDC0000}"/>
    <cellStyle name="RAG Status 4 2 2 3 2 2 2" xfId="56690" xr:uid="{00000000-0005-0000-0000-0000D0DC0000}"/>
    <cellStyle name="RAG Status 4 2 2 3 2 2 2 2" xfId="56691" xr:uid="{00000000-0005-0000-0000-0000D1DC0000}"/>
    <cellStyle name="RAG Status 4 2 2 3 2 2 3" xfId="56692" xr:uid="{00000000-0005-0000-0000-0000D2DC0000}"/>
    <cellStyle name="RAG Status 4 2 2 3 2 2 4" xfId="56693" xr:uid="{00000000-0005-0000-0000-0000D3DC0000}"/>
    <cellStyle name="RAG Status 4 2 2 3 2 2 5" xfId="56694" xr:uid="{00000000-0005-0000-0000-0000D4DC0000}"/>
    <cellStyle name="RAG Status 4 2 2 3 2 2 6" xfId="56695" xr:uid="{00000000-0005-0000-0000-0000D5DC0000}"/>
    <cellStyle name="RAG Status 4 2 2 3 2 3" xfId="56696" xr:uid="{00000000-0005-0000-0000-0000D6DC0000}"/>
    <cellStyle name="RAG Status 4 2 2 3 2 4" xfId="56697" xr:uid="{00000000-0005-0000-0000-0000D7DC0000}"/>
    <cellStyle name="RAG Status 4 2 2 3 3" xfId="56698" xr:uid="{00000000-0005-0000-0000-0000D8DC0000}"/>
    <cellStyle name="RAG Status 4 2 2 3 3 2" xfId="56699" xr:uid="{00000000-0005-0000-0000-0000D9DC0000}"/>
    <cellStyle name="RAG Status 4 2 2 3 3 2 2" xfId="56700" xr:uid="{00000000-0005-0000-0000-0000DADC0000}"/>
    <cellStyle name="RAG Status 4 2 2 3 3 3" xfId="56701" xr:uid="{00000000-0005-0000-0000-0000DBDC0000}"/>
    <cellStyle name="RAG Status 4 2 2 3 3 4" xfId="56702" xr:uid="{00000000-0005-0000-0000-0000DCDC0000}"/>
    <cellStyle name="RAG Status 4 2 2 3 3 5" xfId="56703" xr:uid="{00000000-0005-0000-0000-0000DDDC0000}"/>
    <cellStyle name="RAG Status 4 2 2 3 3 6" xfId="56704" xr:uid="{00000000-0005-0000-0000-0000DEDC0000}"/>
    <cellStyle name="RAG Status 4 2 2 3 4" xfId="56705" xr:uid="{00000000-0005-0000-0000-0000DFDC0000}"/>
    <cellStyle name="RAG Status 4 2 2 3 5" xfId="56706" xr:uid="{00000000-0005-0000-0000-0000E0DC0000}"/>
    <cellStyle name="RAG Status 4 2 2 4" xfId="56707" xr:uid="{00000000-0005-0000-0000-0000E1DC0000}"/>
    <cellStyle name="RAG Status 4 2 2 4 2" xfId="56708" xr:uid="{00000000-0005-0000-0000-0000E2DC0000}"/>
    <cellStyle name="RAG Status 4 2 2 4 2 2" xfId="56709" xr:uid="{00000000-0005-0000-0000-0000E3DC0000}"/>
    <cellStyle name="RAG Status 4 2 2 4 2 2 2" xfId="56710" xr:uid="{00000000-0005-0000-0000-0000E4DC0000}"/>
    <cellStyle name="RAG Status 4 2 2 4 2 3" xfId="56711" xr:uid="{00000000-0005-0000-0000-0000E5DC0000}"/>
    <cellStyle name="RAG Status 4 2 2 4 2 4" xfId="56712" xr:uid="{00000000-0005-0000-0000-0000E6DC0000}"/>
    <cellStyle name="RAG Status 4 2 2 4 2 5" xfId="56713" xr:uid="{00000000-0005-0000-0000-0000E7DC0000}"/>
    <cellStyle name="RAG Status 4 2 2 4 2 6" xfId="56714" xr:uid="{00000000-0005-0000-0000-0000E8DC0000}"/>
    <cellStyle name="RAG Status 4 2 2 4 3" xfId="56715" xr:uid="{00000000-0005-0000-0000-0000E9DC0000}"/>
    <cellStyle name="RAG Status 4 2 2 4 4" xfId="56716" xr:uid="{00000000-0005-0000-0000-0000EADC0000}"/>
    <cellStyle name="RAG Status 4 2 2 5" xfId="56717" xr:uid="{00000000-0005-0000-0000-0000EBDC0000}"/>
    <cellStyle name="RAG Status 4 2 2 5 2" xfId="56718" xr:uid="{00000000-0005-0000-0000-0000ECDC0000}"/>
    <cellStyle name="RAG Status 4 2 2 5 2 2" xfId="56719" xr:uid="{00000000-0005-0000-0000-0000EDDC0000}"/>
    <cellStyle name="RAG Status 4 2 2 5 3" xfId="56720" xr:uid="{00000000-0005-0000-0000-0000EEDC0000}"/>
    <cellStyle name="RAG Status 4 2 2 5 4" xfId="56721" xr:uid="{00000000-0005-0000-0000-0000EFDC0000}"/>
    <cellStyle name="RAG Status 4 2 2 5 5" xfId="56722" xr:uid="{00000000-0005-0000-0000-0000F0DC0000}"/>
    <cellStyle name="RAG Status 4 2 2 5 6" xfId="56723" xr:uid="{00000000-0005-0000-0000-0000F1DC0000}"/>
    <cellStyle name="RAG Status 4 2 2 6" xfId="56724" xr:uid="{00000000-0005-0000-0000-0000F2DC0000}"/>
    <cellStyle name="RAG Status 4 2 2 7" xfId="56725" xr:uid="{00000000-0005-0000-0000-0000F3DC0000}"/>
    <cellStyle name="RAG Status 4 2 3" xfId="56726" xr:uid="{00000000-0005-0000-0000-0000F4DC0000}"/>
    <cellStyle name="RAG Status 4 2 3 2" xfId="56727" xr:uid="{00000000-0005-0000-0000-0000F5DC0000}"/>
    <cellStyle name="RAG Status 4 2 3 2 2" xfId="56728" xr:uid="{00000000-0005-0000-0000-0000F6DC0000}"/>
    <cellStyle name="RAG Status 4 2 3 2 2 2" xfId="56729" xr:uid="{00000000-0005-0000-0000-0000F7DC0000}"/>
    <cellStyle name="RAG Status 4 2 3 2 2 2 2" xfId="56730" xr:uid="{00000000-0005-0000-0000-0000F8DC0000}"/>
    <cellStyle name="RAG Status 4 2 3 2 2 2 2 2" xfId="56731" xr:uid="{00000000-0005-0000-0000-0000F9DC0000}"/>
    <cellStyle name="RAG Status 4 2 3 2 2 2 3" xfId="56732" xr:uid="{00000000-0005-0000-0000-0000FADC0000}"/>
    <cellStyle name="RAG Status 4 2 3 2 2 2 4" xfId="56733" xr:uid="{00000000-0005-0000-0000-0000FBDC0000}"/>
    <cellStyle name="RAG Status 4 2 3 2 2 2 5" xfId="56734" xr:uid="{00000000-0005-0000-0000-0000FCDC0000}"/>
    <cellStyle name="RAG Status 4 2 3 2 2 2 6" xfId="56735" xr:uid="{00000000-0005-0000-0000-0000FDDC0000}"/>
    <cellStyle name="RAG Status 4 2 3 2 2 3" xfId="56736" xr:uid="{00000000-0005-0000-0000-0000FEDC0000}"/>
    <cellStyle name="RAG Status 4 2 3 2 2 4" xfId="56737" xr:uid="{00000000-0005-0000-0000-0000FFDC0000}"/>
    <cellStyle name="RAG Status 4 2 3 2 3" xfId="56738" xr:uid="{00000000-0005-0000-0000-000000DD0000}"/>
    <cellStyle name="RAG Status 4 2 3 2 3 2" xfId="56739" xr:uid="{00000000-0005-0000-0000-000001DD0000}"/>
    <cellStyle name="RAG Status 4 2 3 2 3 2 2" xfId="56740" xr:uid="{00000000-0005-0000-0000-000002DD0000}"/>
    <cellStyle name="RAG Status 4 2 3 2 3 3" xfId="56741" xr:uid="{00000000-0005-0000-0000-000003DD0000}"/>
    <cellStyle name="RAG Status 4 2 3 2 3 4" xfId="56742" xr:uid="{00000000-0005-0000-0000-000004DD0000}"/>
    <cellStyle name="RAG Status 4 2 3 2 3 5" xfId="56743" xr:uid="{00000000-0005-0000-0000-000005DD0000}"/>
    <cellStyle name="RAG Status 4 2 3 2 3 6" xfId="56744" xr:uid="{00000000-0005-0000-0000-000006DD0000}"/>
    <cellStyle name="RAG Status 4 2 3 2 4" xfId="56745" xr:uid="{00000000-0005-0000-0000-000007DD0000}"/>
    <cellStyle name="RAG Status 4 2 3 2 5" xfId="56746" xr:uid="{00000000-0005-0000-0000-000008DD0000}"/>
    <cellStyle name="RAG Status 4 2 3 3" xfId="56747" xr:uid="{00000000-0005-0000-0000-000009DD0000}"/>
    <cellStyle name="RAG Status 4 2 3 3 2" xfId="56748" xr:uid="{00000000-0005-0000-0000-00000ADD0000}"/>
    <cellStyle name="RAG Status 4 2 3 3 2 2" xfId="56749" xr:uid="{00000000-0005-0000-0000-00000BDD0000}"/>
    <cellStyle name="RAG Status 4 2 3 3 2 2 2" xfId="56750" xr:uid="{00000000-0005-0000-0000-00000CDD0000}"/>
    <cellStyle name="RAG Status 4 2 3 3 2 3" xfId="56751" xr:uid="{00000000-0005-0000-0000-00000DDD0000}"/>
    <cellStyle name="RAG Status 4 2 3 3 2 4" xfId="56752" xr:uid="{00000000-0005-0000-0000-00000EDD0000}"/>
    <cellStyle name="RAG Status 4 2 3 3 2 5" xfId="56753" xr:uid="{00000000-0005-0000-0000-00000FDD0000}"/>
    <cellStyle name="RAG Status 4 2 3 3 2 6" xfId="56754" xr:uid="{00000000-0005-0000-0000-000010DD0000}"/>
    <cellStyle name="RAG Status 4 2 3 3 3" xfId="56755" xr:uid="{00000000-0005-0000-0000-000011DD0000}"/>
    <cellStyle name="RAG Status 4 2 3 3 4" xfId="56756" xr:uid="{00000000-0005-0000-0000-000012DD0000}"/>
    <cellStyle name="RAG Status 4 2 3 4" xfId="56757" xr:uid="{00000000-0005-0000-0000-000013DD0000}"/>
    <cellStyle name="RAG Status 4 2 3 4 2" xfId="56758" xr:uid="{00000000-0005-0000-0000-000014DD0000}"/>
    <cellStyle name="RAG Status 4 2 3 4 2 2" xfId="56759" xr:uid="{00000000-0005-0000-0000-000015DD0000}"/>
    <cellStyle name="RAG Status 4 2 3 4 3" xfId="56760" xr:uid="{00000000-0005-0000-0000-000016DD0000}"/>
    <cellStyle name="RAG Status 4 2 3 4 4" xfId="56761" xr:uid="{00000000-0005-0000-0000-000017DD0000}"/>
    <cellStyle name="RAG Status 4 2 3 4 5" xfId="56762" xr:uid="{00000000-0005-0000-0000-000018DD0000}"/>
    <cellStyle name="RAG Status 4 2 3 4 6" xfId="56763" xr:uid="{00000000-0005-0000-0000-000019DD0000}"/>
    <cellStyle name="RAG Status 4 2 3 5" xfId="56764" xr:uid="{00000000-0005-0000-0000-00001ADD0000}"/>
    <cellStyle name="RAG Status 4 2 3 6" xfId="56765" xr:uid="{00000000-0005-0000-0000-00001BDD0000}"/>
    <cellStyle name="RAG Status 4 2 4" xfId="56766" xr:uid="{00000000-0005-0000-0000-00001CDD0000}"/>
    <cellStyle name="RAG Status 4 2 4 2" xfId="56767" xr:uid="{00000000-0005-0000-0000-00001DDD0000}"/>
    <cellStyle name="RAG Status 4 2 4 2 2" xfId="56768" xr:uid="{00000000-0005-0000-0000-00001EDD0000}"/>
    <cellStyle name="RAG Status 4 2 4 2 2 2" xfId="56769" xr:uid="{00000000-0005-0000-0000-00001FDD0000}"/>
    <cellStyle name="RAG Status 4 2 4 2 2 2 2" xfId="56770" xr:uid="{00000000-0005-0000-0000-000020DD0000}"/>
    <cellStyle name="RAG Status 4 2 4 2 2 3" xfId="56771" xr:uid="{00000000-0005-0000-0000-000021DD0000}"/>
    <cellStyle name="RAG Status 4 2 4 2 2 4" xfId="56772" xr:uid="{00000000-0005-0000-0000-000022DD0000}"/>
    <cellStyle name="RAG Status 4 2 4 2 2 5" xfId="56773" xr:uid="{00000000-0005-0000-0000-000023DD0000}"/>
    <cellStyle name="RAG Status 4 2 4 2 2 6" xfId="56774" xr:uid="{00000000-0005-0000-0000-000024DD0000}"/>
    <cellStyle name="RAG Status 4 2 4 2 3" xfId="56775" xr:uid="{00000000-0005-0000-0000-000025DD0000}"/>
    <cellStyle name="RAG Status 4 2 4 2 4" xfId="56776" xr:uid="{00000000-0005-0000-0000-000026DD0000}"/>
    <cellStyle name="RAG Status 4 2 4 3" xfId="56777" xr:uid="{00000000-0005-0000-0000-000027DD0000}"/>
    <cellStyle name="RAG Status 4 2 4 3 2" xfId="56778" xr:uid="{00000000-0005-0000-0000-000028DD0000}"/>
    <cellStyle name="RAG Status 4 2 4 3 2 2" xfId="56779" xr:uid="{00000000-0005-0000-0000-000029DD0000}"/>
    <cellStyle name="RAG Status 4 2 4 3 3" xfId="56780" xr:uid="{00000000-0005-0000-0000-00002ADD0000}"/>
    <cellStyle name="RAG Status 4 2 4 3 4" xfId="56781" xr:uid="{00000000-0005-0000-0000-00002BDD0000}"/>
    <cellStyle name="RAG Status 4 2 4 3 5" xfId="56782" xr:uid="{00000000-0005-0000-0000-00002CDD0000}"/>
    <cellStyle name="RAG Status 4 2 4 3 6" xfId="56783" xr:uid="{00000000-0005-0000-0000-00002DDD0000}"/>
    <cellStyle name="RAG Status 4 2 4 4" xfId="56784" xr:uid="{00000000-0005-0000-0000-00002EDD0000}"/>
    <cellStyle name="RAG Status 4 2 4 5" xfId="56785" xr:uid="{00000000-0005-0000-0000-00002FDD0000}"/>
    <cellStyle name="RAG Status 4 2 5" xfId="56786" xr:uid="{00000000-0005-0000-0000-000030DD0000}"/>
    <cellStyle name="RAG Status 4 2 5 2" xfId="56787" xr:uid="{00000000-0005-0000-0000-000031DD0000}"/>
    <cellStyle name="RAG Status 4 2 5 2 2" xfId="56788" xr:uid="{00000000-0005-0000-0000-000032DD0000}"/>
    <cellStyle name="RAG Status 4 2 5 2 2 2" xfId="56789" xr:uid="{00000000-0005-0000-0000-000033DD0000}"/>
    <cellStyle name="RAG Status 4 2 5 2 3" xfId="56790" xr:uid="{00000000-0005-0000-0000-000034DD0000}"/>
    <cellStyle name="RAG Status 4 2 5 2 4" xfId="56791" xr:uid="{00000000-0005-0000-0000-000035DD0000}"/>
    <cellStyle name="RAG Status 4 2 5 2 5" xfId="56792" xr:uid="{00000000-0005-0000-0000-000036DD0000}"/>
    <cellStyle name="RAG Status 4 2 5 2 6" xfId="56793" xr:uid="{00000000-0005-0000-0000-000037DD0000}"/>
    <cellStyle name="RAG Status 4 2 5 3" xfId="56794" xr:uid="{00000000-0005-0000-0000-000038DD0000}"/>
    <cellStyle name="RAG Status 4 2 5 4" xfId="56795" xr:uid="{00000000-0005-0000-0000-000039DD0000}"/>
    <cellStyle name="RAG Status 4 2 6" xfId="56796" xr:uid="{00000000-0005-0000-0000-00003ADD0000}"/>
    <cellStyle name="RAG Status 4 2 6 2" xfId="56797" xr:uid="{00000000-0005-0000-0000-00003BDD0000}"/>
    <cellStyle name="RAG Status 4 2 6 2 2" xfId="56798" xr:uid="{00000000-0005-0000-0000-00003CDD0000}"/>
    <cellStyle name="RAG Status 4 2 6 3" xfId="56799" xr:uid="{00000000-0005-0000-0000-00003DDD0000}"/>
    <cellStyle name="RAG Status 4 2 6 4" xfId="56800" xr:uid="{00000000-0005-0000-0000-00003EDD0000}"/>
    <cellStyle name="RAG Status 4 2 6 5" xfId="56801" xr:uid="{00000000-0005-0000-0000-00003FDD0000}"/>
    <cellStyle name="RAG Status 4 2 6 6" xfId="56802" xr:uid="{00000000-0005-0000-0000-000040DD0000}"/>
    <cellStyle name="RAG Status 4 2 7" xfId="56803" xr:uid="{00000000-0005-0000-0000-000041DD0000}"/>
    <cellStyle name="RAG Status 4 2 8" xfId="56804" xr:uid="{00000000-0005-0000-0000-000042DD0000}"/>
    <cellStyle name="RAG Status 4 3" xfId="56805" xr:uid="{00000000-0005-0000-0000-000043DD0000}"/>
    <cellStyle name="RAG Status 4 3 2" xfId="56806" xr:uid="{00000000-0005-0000-0000-000044DD0000}"/>
    <cellStyle name="RAG Status 4 3 2 2" xfId="56807" xr:uid="{00000000-0005-0000-0000-000045DD0000}"/>
    <cellStyle name="RAG Status 4 3 2 2 2" xfId="56808" xr:uid="{00000000-0005-0000-0000-000046DD0000}"/>
    <cellStyle name="RAG Status 4 3 2 2 2 2" xfId="56809" xr:uid="{00000000-0005-0000-0000-000047DD0000}"/>
    <cellStyle name="RAG Status 4 3 2 2 2 2 2" xfId="56810" xr:uid="{00000000-0005-0000-0000-000048DD0000}"/>
    <cellStyle name="RAG Status 4 3 2 2 2 2 2 2" xfId="56811" xr:uid="{00000000-0005-0000-0000-000049DD0000}"/>
    <cellStyle name="RAG Status 4 3 2 2 2 2 3" xfId="56812" xr:uid="{00000000-0005-0000-0000-00004ADD0000}"/>
    <cellStyle name="RAG Status 4 3 2 2 2 2 4" xfId="56813" xr:uid="{00000000-0005-0000-0000-00004BDD0000}"/>
    <cellStyle name="RAG Status 4 3 2 2 2 2 5" xfId="56814" xr:uid="{00000000-0005-0000-0000-00004CDD0000}"/>
    <cellStyle name="RAG Status 4 3 2 2 2 2 6" xfId="56815" xr:uid="{00000000-0005-0000-0000-00004DDD0000}"/>
    <cellStyle name="RAG Status 4 3 2 2 2 3" xfId="56816" xr:uid="{00000000-0005-0000-0000-00004EDD0000}"/>
    <cellStyle name="RAG Status 4 3 2 2 2 4" xfId="56817" xr:uid="{00000000-0005-0000-0000-00004FDD0000}"/>
    <cellStyle name="RAG Status 4 3 2 2 3" xfId="56818" xr:uid="{00000000-0005-0000-0000-000050DD0000}"/>
    <cellStyle name="RAG Status 4 3 2 2 3 2" xfId="56819" xr:uid="{00000000-0005-0000-0000-000051DD0000}"/>
    <cellStyle name="RAG Status 4 3 2 2 3 2 2" xfId="56820" xr:uid="{00000000-0005-0000-0000-000052DD0000}"/>
    <cellStyle name="RAG Status 4 3 2 2 3 3" xfId="56821" xr:uid="{00000000-0005-0000-0000-000053DD0000}"/>
    <cellStyle name="RAG Status 4 3 2 2 3 4" xfId="56822" xr:uid="{00000000-0005-0000-0000-000054DD0000}"/>
    <cellStyle name="RAG Status 4 3 2 2 3 5" xfId="56823" xr:uid="{00000000-0005-0000-0000-000055DD0000}"/>
    <cellStyle name="RAG Status 4 3 2 2 3 6" xfId="56824" xr:uid="{00000000-0005-0000-0000-000056DD0000}"/>
    <cellStyle name="RAG Status 4 3 2 2 4" xfId="56825" xr:uid="{00000000-0005-0000-0000-000057DD0000}"/>
    <cellStyle name="RAG Status 4 3 2 2 5" xfId="56826" xr:uid="{00000000-0005-0000-0000-000058DD0000}"/>
    <cellStyle name="RAG Status 4 3 2 3" xfId="56827" xr:uid="{00000000-0005-0000-0000-000059DD0000}"/>
    <cellStyle name="RAG Status 4 3 2 3 2" xfId="56828" xr:uid="{00000000-0005-0000-0000-00005ADD0000}"/>
    <cellStyle name="RAG Status 4 3 2 3 2 2" xfId="56829" xr:uid="{00000000-0005-0000-0000-00005BDD0000}"/>
    <cellStyle name="RAG Status 4 3 2 3 2 2 2" xfId="56830" xr:uid="{00000000-0005-0000-0000-00005CDD0000}"/>
    <cellStyle name="RAG Status 4 3 2 3 2 3" xfId="56831" xr:uid="{00000000-0005-0000-0000-00005DDD0000}"/>
    <cellStyle name="RAG Status 4 3 2 3 2 4" xfId="56832" xr:uid="{00000000-0005-0000-0000-00005EDD0000}"/>
    <cellStyle name="RAG Status 4 3 2 3 2 5" xfId="56833" xr:uid="{00000000-0005-0000-0000-00005FDD0000}"/>
    <cellStyle name="RAG Status 4 3 2 3 2 6" xfId="56834" xr:uid="{00000000-0005-0000-0000-000060DD0000}"/>
    <cellStyle name="RAG Status 4 3 2 3 3" xfId="56835" xr:uid="{00000000-0005-0000-0000-000061DD0000}"/>
    <cellStyle name="RAG Status 4 3 2 3 4" xfId="56836" xr:uid="{00000000-0005-0000-0000-000062DD0000}"/>
    <cellStyle name="RAG Status 4 3 2 4" xfId="56837" xr:uid="{00000000-0005-0000-0000-000063DD0000}"/>
    <cellStyle name="RAG Status 4 3 2 4 2" xfId="56838" xr:uid="{00000000-0005-0000-0000-000064DD0000}"/>
    <cellStyle name="RAG Status 4 3 2 4 2 2" xfId="56839" xr:uid="{00000000-0005-0000-0000-000065DD0000}"/>
    <cellStyle name="RAG Status 4 3 2 4 3" xfId="56840" xr:uid="{00000000-0005-0000-0000-000066DD0000}"/>
    <cellStyle name="RAG Status 4 3 2 4 4" xfId="56841" xr:uid="{00000000-0005-0000-0000-000067DD0000}"/>
    <cellStyle name="RAG Status 4 3 2 4 5" xfId="56842" xr:uid="{00000000-0005-0000-0000-000068DD0000}"/>
    <cellStyle name="RAG Status 4 3 2 4 6" xfId="56843" xr:uid="{00000000-0005-0000-0000-000069DD0000}"/>
    <cellStyle name="RAG Status 4 3 2 5" xfId="56844" xr:uid="{00000000-0005-0000-0000-00006ADD0000}"/>
    <cellStyle name="RAG Status 4 3 2 6" xfId="56845" xr:uid="{00000000-0005-0000-0000-00006BDD0000}"/>
    <cellStyle name="RAG Status 4 3 3" xfId="56846" xr:uid="{00000000-0005-0000-0000-00006CDD0000}"/>
    <cellStyle name="RAG Status 4 3 3 2" xfId="56847" xr:uid="{00000000-0005-0000-0000-00006DDD0000}"/>
    <cellStyle name="RAG Status 4 3 3 2 2" xfId="56848" xr:uid="{00000000-0005-0000-0000-00006EDD0000}"/>
    <cellStyle name="RAG Status 4 3 3 2 2 2" xfId="56849" xr:uid="{00000000-0005-0000-0000-00006FDD0000}"/>
    <cellStyle name="RAG Status 4 3 3 2 2 2 2" xfId="56850" xr:uid="{00000000-0005-0000-0000-000070DD0000}"/>
    <cellStyle name="RAG Status 4 3 3 2 2 3" xfId="56851" xr:uid="{00000000-0005-0000-0000-000071DD0000}"/>
    <cellStyle name="RAG Status 4 3 3 2 2 4" xfId="56852" xr:uid="{00000000-0005-0000-0000-000072DD0000}"/>
    <cellStyle name="RAG Status 4 3 3 2 2 5" xfId="56853" xr:uid="{00000000-0005-0000-0000-000073DD0000}"/>
    <cellStyle name="RAG Status 4 3 3 2 2 6" xfId="56854" xr:uid="{00000000-0005-0000-0000-000074DD0000}"/>
    <cellStyle name="RAG Status 4 3 3 2 3" xfId="56855" xr:uid="{00000000-0005-0000-0000-000075DD0000}"/>
    <cellStyle name="RAG Status 4 3 3 2 4" xfId="56856" xr:uid="{00000000-0005-0000-0000-000076DD0000}"/>
    <cellStyle name="RAG Status 4 3 3 3" xfId="56857" xr:uid="{00000000-0005-0000-0000-000077DD0000}"/>
    <cellStyle name="RAG Status 4 3 3 3 2" xfId="56858" xr:uid="{00000000-0005-0000-0000-000078DD0000}"/>
    <cellStyle name="RAG Status 4 3 3 3 2 2" xfId="56859" xr:uid="{00000000-0005-0000-0000-000079DD0000}"/>
    <cellStyle name="RAG Status 4 3 3 3 3" xfId="56860" xr:uid="{00000000-0005-0000-0000-00007ADD0000}"/>
    <cellStyle name="RAG Status 4 3 3 3 4" xfId="56861" xr:uid="{00000000-0005-0000-0000-00007BDD0000}"/>
    <cellStyle name="RAG Status 4 3 3 3 5" xfId="56862" xr:uid="{00000000-0005-0000-0000-00007CDD0000}"/>
    <cellStyle name="RAG Status 4 3 3 3 6" xfId="56863" xr:uid="{00000000-0005-0000-0000-00007DDD0000}"/>
    <cellStyle name="RAG Status 4 3 3 4" xfId="56864" xr:uid="{00000000-0005-0000-0000-00007EDD0000}"/>
    <cellStyle name="RAG Status 4 3 3 5" xfId="56865" xr:uid="{00000000-0005-0000-0000-00007FDD0000}"/>
    <cellStyle name="RAG Status 4 3 4" xfId="56866" xr:uid="{00000000-0005-0000-0000-000080DD0000}"/>
    <cellStyle name="RAG Status 4 3 4 2" xfId="56867" xr:uid="{00000000-0005-0000-0000-000081DD0000}"/>
    <cellStyle name="RAG Status 4 3 4 2 2" xfId="56868" xr:uid="{00000000-0005-0000-0000-000082DD0000}"/>
    <cellStyle name="RAG Status 4 3 4 2 2 2" xfId="56869" xr:uid="{00000000-0005-0000-0000-000083DD0000}"/>
    <cellStyle name="RAG Status 4 3 4 2 3" xfId="56870" xr:uid="{00000000-0005-0000-0000-000084DD0000}"/>
    <cellStyle name="RAG Status 4 3 4 2 4" xfId="56871" xr:uid="{00000000-0005-0000-0000-000085DD0000}"/>
    <cellStyle name="RAG Status 4 3 4 2 5" xfId="56872" xr:uid="{00000000-0005-0000-0000-000086DD0000}"/>
    <cellStyle name="RAG Status 4 3 4 2 6" xfId="56873" xr:uid="{00000000-0005-0000-0000-000087DD0000}"/>
    <cellStyle name="RAG Status 4 3 4 3" xfId="56874" xr:uid="{00000000-0005-0000-0000-000088DD0000}"/>
    <cellStyle name="RAG Status 4 3 4 4" xfId="56875" xr:uid="{00000000-0005-0000-0000-000089DD0000}"/>
    <cellStyle name="RAG Status 4 3 5" xfId="56876" xr:uid="{00000000-0005-0000-0000-00008ADD0000}"/>
    <cellStyle name="RAG Status 4 3 5 2" xfId="56877" xr:uid="{00000000-0005-0000-0000-00008BDD0000}"/>
    <cellStyle name="RAG Status 4 3 5 2 2" xfId="56878" xr:uid="{00000000-0005-0000-0000-00008CDD0000}"/>
    <cellStyle name="RAG Status 4 3 5 3" xfId="56879" xr:uid="{00000000-0005-0000-0000-00008DDD0000}"/>
    <cellStyle name="RAG Status 4 3 5 4" xfId="56880" xr:uid="{00000000-0005-0000-0000-00008EDD0000}"/>
    <cellStyle name="RAG Status 4 3 5 5" xfId="56881" xr:uid="{00000000-0005-0000-0000-00008FDD0000}"/>
    <cellStyle name="RAG Status 4 3 5 6" xfId="56882" xr:uid="{00000000-0005-0000-0000-000090DD0000}"/>
    <cellStyle name="RAG Status 4 3 6" xfId="56883" xr:uid="{00000000-0005-0000-0000-000091DD0000}"/>
    <cellStyle name="RAG Status 4 3 7" xfId="56884" xr:uid="{00000000-0005-0000-0000-000092DD0000}"/>
    <cellStyle name="RAG Status 4 4" xfId="56885" xr:uid="{00000000-0005-0000-0000-000093DD0000}"/>
    <cellStyle name="RAG Status 4 4 2" xfId="56886" xr:uid="{00000000-0005-0000-0000-000094DD0000}"/>
    <cellStyle name="RAG Status 4 4 2 2" xfId="56887" xr:uid="{00000000-0005-0000-0000-000095DD0000}"/>
    <cellStyle name="RAG Status 4 4 2 2 2" xfId="56888" xr:uid="{00000000-0005-0000-0000-000096DD0000}"/>
    <cellStyle name="RAG Status 4 4 2 2 2 2" xfId="56889" xr:uid="{00000000-0005-0000-0000-000097DD0000}"/>
    <cellStyle name="RAG Status 4 4 2 2 2 2 2" xfId="56890" xr:uid="{00000000-0005-0000-0000-000098DD0000}"/>
    <cellStyle name="RAG Status 4 4 2 2 2 3" xfId="56891" xr:uid="{00000000-0005-0000-0000-000099DD0000}"/>
    <cellStyle name="RAG Status 4 4 2 2 2 4" xfId="56892" xr:uid="{00000000-0005-0000-0000-00009ADD0000}"/>
    <cellStyle name="RAG Status 4 4 2 2 2 5" xfId="56893" xr:uid="{00000000-0005-0000-0000-00009BDD0000}"/>
    <cellStyle name="RAG Status 4 4 2 2 2 6" xfId="56894" xr:uid="{00000000-0005-0000-0000-00009CDD0000}"/>
    <cellStyle name="RAG Status 4 4 2 2 3" xfId="56895" xr:uid="{00000000-0005-0000-0000-00009DDD0000}"/>
    <cellStyle name="RAG Status 4 4 2 2 4" xfId="56896" xr:uid="{00000000-0005-0000-0000-00009EDD0000}"/>
    <cellStyle name="RAG Status 4 4 2 3" xfId="56897" xr:uid="{00000000-0005-0000-0000-00009FDD0000}"/>
    <cellStyle name="RAG Status 4 4 2 3 2" xfId="56898" xr:uid="{00000000-0005-0000-0000-0000A0DD0000}"/>
    <cellStyle name="RAG Status 4 4 2 3 2 2" xfId="56899" xr:uid="{00000000-0005-0000-0000-0000A1DD0000}"/>
    <cellStyle name="RAG Status 4 4 2 3 3" xfId="56900" xr:uid="{00000000-0005-0000-0000-0000A2DD0000}"/>
    <cellStyle name="RAG Status 4 4 2 3 4" xfId="56901" xr:uid="{00000000-0005-0000-0000-0000A3DD0000}"/>
    <cellStyle name="RAG Status 4 4 2 3 5" xfId="56902" xr:uid="{00000000-0005-0000-0000-0000A4DD0000}"/>
    <cellStyle name="RAG Status 4 4 2 3 6" xfId="56903" xr:uid="{00000000-0005-0000-0000-0000A5DD0000}"/>
    <cellStyle name="RAG Status 4 4 2 4" xfId="56904" xr:uid="{00000000-0005-0000-0000-0000A6DD0000}"/>
    <cellStyle name="RAG Status 4 4 2 5" xfId="56905" xr:uid="{00000000-0005-0000-0000-0000A7DD0000}"/>
    <cellStyle name="RAG Status 4 4 3" xfId="56906" xr:uid="{00000000-0005-0000-0000-0000A8DD0000}"/>
    <cellStyle name="RAG Status 4 4 3 2" xfId="56907" xr:uid="{00000000-0005-0000-0000-0000A9DD0000}"/>
    <cellStyle name="RAG Status 4 4 3 2 2" xfId="56908" xr:uid="{00000000-0005-0000-0000-0000AADD0000}"/>
    <cellStyle name="RAG Status 4 4 3 2 2 2" xfId="56909" xr:uid="{00000000-0005-0000-0000-0000ABDD0000}"/>
    <cellStyle name="RAG Status 4 4 3 2 3" xfId="56910" xr:uid="{00000000-0005-0000-0000-0000ACDD0000}"/>
    <cellStyle name="RAG Status 4 4 3 2 4" xfId="56911" xr:uid="{00000000-0005-0000-0000-0000ADDD0000}"/>
    <cellStyle name="RAG Status 4 4 3 2 5" xfId="56912" xr:uid="{00000000-0005-0000-0000-0000AEDD0000}"/>
    <cellStyle name="RAG Status 4 4 3 2 6" xfId="56913" xr:uid="{00000000-0005-0000-0000-0000AFDD0000}"/>
    <cellStyle name="RAG Status 4 4 3 3" xfId="56914" xr:uid="{00000000-0005-0000-0000-0000B0DD0000}"/>
    <cellStyle name="RAG Status 4 4 3 4" xfId="56915" xr:uid="{00000000-0005-0000-0000-0000B1DD0000}"/>
    <cellStyle name="RAG Status 4 4 4" xfId="56916" xr:uid="{00000000-0005-0000-0000-0000B2DD0000}"/>
    <cellStyle name="RAG Status 4 4 4 2" xfId="56917" xr:uid="{00000000-0005-0000-0000-0000B3DD0000}"/>
    <cellStyle name="RAG Status 4 4 4 2 2" xfId="56918" xr:uid="{00000000-0005-0000-0000-0000B4DD0000}"/>
    <cellStyle name="RAG Status 4 4 4 3" xfId="56919" xr:uid="{00000000-0005-0000-0000-0000B5DD0000}"/>
    <cellStyle name="RAG Status 4 4 4 4" xfId="56920" xr:uid="{00000000-0005-0000-0000-0000B6DD0000}"/>
    <cellStyle name="RAG Status 4 4 4 5" xfId="56921" xr:uid="{00000000-0005-0000-0000-0000B7DD0000}"/>
    <cellStyle name="RAG Status 4 4 4 6" xfId="56922" xr:uid="{00000000-0005-0000-0000-0000B8DD0000}"/>
    <cellStyle name="RAG Status 4 4 5" xfId="56923" xr:uid="{00000000-0005-0000-0000-0000B9DD0000}"/>
    <cellStyle name="RAG Status 4 4 6" xfId="56924" xr:uid="{00000000-0005-0000-0000-0000BADD0000}"/>
    <cellStyle name="RAG Status 4 5" xfId="56925" xr:uid="{00000000-0005-0000-0000-0000BBDD0000}"/>
    <cellStyle name="RAG Status 4 5 2" xfId="56926" xr:uid="{00000000-0005-0000-0000-0000BCDD0000}"/>
    <cellStyle name="RAG Status 4 5 2 2" xfId="56927" xr:uid="{00000000-0005-0000-0000-0000BDDD0000}"/>
    <cellStyle name="RAG Status 4 5 2 2 2" xfId="56928" xr:uid="{00000000-0005-0000-0000-0000BEDD0000}"/>
    <cellStyle name="RAG Status 4 5 2 2 2 2" xfId="56929" xr:uid="{00000000-0005-0000-0000-0000BFDD0000}"/>
    <cellStyle name="RAG Status 4 5 2 2 3" xfId="56930" xr:uid="{00000000-0005-0000-0000-0000C0DD0000}"/>
    <cellStyle name="RAG Status 4 5 2 2 4" xfId="56931" xr:uid="{00000000-0005-0000-0000-0000C1DD0000}"/>
    <cellStyle name="RAG Status 4 5 2 2 5" xfId="56932" xr:uid="{00000000-0005-0000-0000-0000C2DD0000}"/>
    <cellStyle name="RAG Status 4 5 2 2 6" xfId="56933" xr:uid="{00000000-0005-0000-0000-0000C3DD0000}"/>
    <cellStyle name="RAG Status 4 5 2 3" xfId="56934" xr:uid="{00000000-0005-0000-0000-0000C4DD0000}"/>
    <cellStyle name="RAG Status 4 5 2 4" xfId="56935" xr:uid="{00000000-0005-0000-0000-0000C5DD0000}"/>
    <cellStyle name="RAG Status 4 5 3" xfId="56936" xr:uid="{00000000-0005-0000-0000-0000C6DD0000}"/>
    <cellStyle name="RAG Status 4 5 3 2" xfId="56937" xr:uid="{00000000-0005-0000-0000-0000C7DD0000}"/>
    <cellStyle name="RAG Status 4 5 3 2 2" xfId="56938" xr:uid="{00000000-0005-0000-0000-0000C8DD0000}"/>
    <cellStyle name="RAG Status 4 5 3 3" xfId="56939" xr:uid="{00000000-0005-0000-0000-0000C9DD0000}"/>
    <cellStyle name="RAG Status 4 5 3 4" xfId="56940" xr:uid="{00000000-0005-0000-0000-0000CADD0000}"/>
    <cellStyle name="RAG Status 4 5 3 5" xfId="56941" xr:uid="{00000000-0005-0000-0000-0000CBDD0000}"/>
    <cellStyle name="RAG Status 4 5 3 6" xfId="56942" xr:uid="{00000000-0005-0000-0000-0000CCDD0000}"/>
    <cellStyle name="RAG Status 4 5 4" xfId="56943" xr:uid="{00000000-0005-0000-0000-0000CDDD0000}"/>
    <cellStyle name="RAG Status 4 5 5" xfId="56944" xr:uid="{00000000-0005-0000-0000-0000CEDD0000}"/>
    <cellStyle name="RAG Status 4 6" xfId="56945" xr:uid="{00000000-0005-0000-0000-0000CFDD0000}"/>
    <cellStyle name="RAG Status 4 6 2" xfId="56946" xr:uid="{00000000-0005-0000-0000-0000D0DD0000}"/>
    <cellStyle name="RAG Status 4 6 2 2" xfId="56947" xr:uid="{00000000-0005-0000-0000-0000D1DD0000}"/>
    <cellStyle name="RAG Status 4 6 2 2 2" xfId="56948" xr:uid="{00000000-0005-0000-0000-0000D2DD0000}"/>
    <cellStyle name="RAG Status 4 6 2 3" xfId="56949" xr:uid="{00000000-0005-0000-0000-0000D3DD0000}"/>
    <cellStyle name="RAG Status 4 6 2 4" xfId="56950" xr:uid="{00000000-0005-0000-0000-0000D4DD0000}"/>
    <cellStyle name="RAG Status 4 6 2 5" xfId="56951" xr:uid="{00000000-0005-0000-0000-0000D5DD0000}"/>
    <cellStyle name="RAG Status 4 6 2 6" xfId="56952" xr:uid="{00000000-0005-0000-0000-0000D6DD0000}"/>
    <cellStyle name="RAG Status 4 6 3" xfId="56953" xr:uid="{00000000-0005-0000-0000-0000D7DD0000}"/>
    <cellStyle name="RAG Status 4 6 4" xfId="56954" xr:uid="{00000000-0005-0000-0000-0000D8DD0000}"/>
    <cellStyle name="RAG Status 4 7" xfId="56955" xr:uid="{00000000-0005-0000-0000-0000D9DD0000}"/>
    <cellStyle name="RAG Status 4 7 2" xfId="56956" xr:uid="{00000000-0005-0000-0000-0000DADD0000}"/>
    <cellStyle name="RAG Status 4 7 2 2" xfId="56957" xr:uid="{00000000-0005-0000-0000-0000DBDD0000}"/>
    <cellStyle name="RAG Status 4 7 3" xfId="56958" xr:uid="{00000000-0005-0000-0000-0000DCDD0000}"/>
    <cellStyle name="RAG Status 4 7 4" xfId="56959" xr:uid="{00000000-0005-0000-0000-0000DDDD0000}"/>
    <cellStyle name="RAG Status 4 7 5" xfId="56960" xr:uid="{00000000-0005-0000-0000-0000DEDD0000}"/>
    <cellStyle name="RAG Status 4 7 6" xfId="56961" xr:uid="{00000000-0005-0000-0000-0000DFDD0000}"/>
    <cellStyle name="RAG Status 4 8" xfId="56962" xr:uid="{00000000-0005-0000-0000-0000E0DD0000}"/>
    <cellStyle name="RAG Status 4 9" xfId="56963" xr:uid="{00000000-0005-0000-0000-0000E1DD0000}"/>
    <cellStyle name="RAG Status 5" xfId="444" xr:uid="{00000000-0005-0000-0000-0000E2DD0000}"/>
    <cellStyle name="RAG Status 5 2" xfId="56964" xr:uid="{00000000-0005-0000-0000-0000E3DD0000}"/>
    <cellStyle name="RAG Status 5 2 2" xfId="56965" xr:uid="{00000000-0005-0000-0000-0000E4DD0000}"/>
    <cellStyle name="RAG Status 5 2 2 2" xfId="56966" xr:uid="{00000000-0005-0000-0000-0000E5DD0000}"/>
    <cellStyle name="RAG Status 5 2 2 2 2" xfId="56967" xr:uid="{00000000-0005-0000-0000-0000E6DD0000}"/>
    <cellStyle name="RAG Status 5 2 2 2 2 2" xfId="56968" xr:uid="{00000000-0005-0000-0000-0000E7DD0000}"/>
    <cellStyle name="RAG Status 5 2 2 2 2 2 2" xfId="56969" xr:uid="{00000000-0005-0000-0000-0000E8DD0000}"/>
    <cellStyle name="RAG Status 5 2 2 2 2 2 2 2" xfId="56970" xr:uid="{00000000-0005-0000-0000-0000E9DD0000}"/>
    <cellStyle name="RAG Status 5 2 2 2 2 2 3" xfId="56971" xr:uid="{00000000-0005-0000-0000-0000EADD0000}"/>
    <cellStyle name="RAG Status 5 2 2 2 2 2 4" xfId="56972" xr:uid="{00000000-0005-0000-0000-0000EBDD0000}"/>
    <cellStyle name="RAG Status 5 2 2 2 2 2 5" xfId="56973" xr:uid="{00000000-0005-0000-0000-0000ECDD0000}"/>
    <cellStyle name="RAG Status 5 2 2 2 2 2 6" xfId="56974" xr:uid="{00000000-0005-0000-0000-0000EDDD0000}"/>
    <cellStyle name="RAG Status 5 2 2 2 2 3" xfId="56975" xr:uid="{00000000-0005-0000-0000-0000EEDD0000}"/>
    <cellStyle name="RAG Status 5 2 2 2 2 4" xfId="56976" xr:uid="{00000000-0005-0000-0000-0000EFDD0000}"/>
    <cellStyle name="RAG Status 5 2 2 2 3" xfId="56977" xr:uid="{00000000-0005-0000-0000-0000F0DD0000}"/>
    <cellStyle name="RAG Status 5 2 2 2 3 2" xfId="56978" xr:uid="{00000000-0005-0000-0000-0000F1DD0000}"/>
    <cellStyle name="RAG Status 5 2 2 2 3 2 2" xfId="56979" xr:uid="{00000000-0005-0000-0000-0000F2DD0000}"/>
    <cellStyle name="RAG Status 5 2 2 2 3 3" xfId="56980" xr:uid="{00000000-0005-0000-0000-0000F3DD0000}"/>
    <cellStyle name="RAG Status 5 2 2 2 3 4" xfId="56981" xr:uid="{00000000-0005-0000-0000-0000F4DD0000}"/>
    <cellStyle name="RAG Status 5 2 2 2 3 5" xfId="56982" xr:uid="{00000000-0005-0000-0000-0000F5DD0000}"/>
    <cellStyle name="RAG Status 5 2 2 2 3 6" xfId="56983" xr:uid="{00000000-0005-0000-0000-0000F6DD0000}"/>
    <cellStyle name="RAG Status 5 2 2 2 4" xfId="56984" xr:uid="{00000000-0005-0000-0000-0000F7DD0000}"/>
    <cellStyle name="RAG Status 5 2 2 2 5" xfId="56985" xr:uid="{00000000-0005-0000-0000-0000F8DD0000}"/>
    <cellStyle name="RAG Status 5 2 2 3" xfId="56986" xr:uid="{00000000-0005-0000-0000-0000F9DD0000}"/>
    <cellStyle name="RAG Status 5 2 2 3 2" xfId="56987" xr:uid="{00000000-0005-0000-0000-0000FADD0000}"/>
    <cellStyle name="RAG Status 5 2 2 3 2 2" xfId="56988" xr:uid="{00000000-0005-0000-0000-0000FBDD0000}"/>
    <cellStyle name="RAG Status 5 2 2 3 2 2 2" xfId="56989" xr:uid="{00000000-0005-0000-0000-0000FCDD0000}"/>
    <cellStyle name="RAG Status 5 2 2 3 2 3" xfId="56990" xr:uid="{00000000-0005-0000-0000-0000FDDD0000}"/>
    <cellStyle name="RAG Status 5 2 2 3 2 4" xfId="56991" xr:uid="{00000000-0005-0000-0000-0000FEDD0000}"/>
    <cellStyle name="RAG Status 5 2 2 3 2 5" xfId="56992" xr:uid="{00000000-0005-0000-0000-0000FFDD0000}"/>
    <cellStyle name="RAG Status 5 2 2 3 2 6" xfId="56993" xr:uid="{00000000-0005-0000-0000-000000DE0000}"/>
    <cellStyle name="RAG Status 5 2 2 3 3" xfId="56994" xr:uid="{00000000-0005-0000-0000-000001DE0000}"/>
    <cellStyle name="RAG Status 5 2 2 3 4" xfId="56995" xr:uid="{00000000-0005-0000-0000-000002DE0000}"/>
    <cellStyle name="RAG Status 5 2 2 4" xfId="56996" xr:uid="{00000000-0005-0000-0000-000003DE0000}"/>
    <cellStyle name="RAG Status 5 2 2 4 2" xfId="56997" xr:uid="{00000000-0005-0000-0000-000004DE0000}"/>
    <cellStyle name="RAG Status 5 2 2 4 2 2" xfId="56998" xr:uid="{00000000-0005-0000-0000-000005DE0000}"/>
    <cellStyle name="RAG Status 5 2 2 4 3" xfId="56999" xr:uid="{00000000-0005-0000-0000-000006DE0000}"/>
    <cellStyle name="RAG Status 5 2 2 4 4" xfId="57000" xr:uid="{00000000-0005-0000-0000-000007DE0000}"/>
    <cellStyle name="RAG Status 5 2 2 4 5" xfId="57001" xr:uid="{00000000-0005-0000-0000-000008DE0000}"/>
    <cellStyle name="RAG Status 5 2 2 4 6" xfId="57002" xr:uid="{00000000-0005-0000-0000-000009DE0000}"/>
    <cellStyle name="RAG Status 5 2 2 5" xfId="57003" xr:uid="{00000000-0005-0000-0000-00000ADE0000}"/>
    <cellStyle name="RAG Status 5 2 2 6" xfId="57004" xr:uid="{00000000-0005-0000-0000-00000BDE0000}"/>
    <cellStyle name="RAG Status 5 2 3" xfId="57005" xr:uid="{00000000-0005-0000-0000-00000CDE0000}"/>
    <cellStyle name="RAG Status 5 2 3 2" xfId="57006" xr:uid="{00000000-0005-0000-0000-00000DDE0000}"/>
    <cellStyle name="RAG Status 5 2 3 2 2" xfId="57007" xr:uid="{00000000-0005-0000-0000-00000EDE0000}"/>
    <cellStyle name="RAG Status 5 2 3 2 2 2" xfId="57008" xr:uid="{00000000-0005-0000-0000-00000FDE0000}"/>
    <cellStyle name="RAG Status 5 2 3 2 2 2 2" xfId="57009" xr:uid="{00000000-0005-0000-0000-000010DE0000}"/>
    <cellStyle name="RAG Status 5 2 3 2 2 3" xfId="57010" xr:uid="{00000000-0005-0000-0000-000011DE0000}"/>
    <cellStyle name="RAG Status 5 2 3 2 2 4" xfId="57011" xr:uid="{00000000-0005-0000-0000-000012DE0000}"/>
    <cellStyle name="RAG Status 5 2 3 2 2 5" xfId="57012" xr:uid="{00000000-0005-0000-0000-000013DE0000}"/>
    <cellStyle name="RAG Status 5 2 3 2 2 6" xfId="57013" xr:uid="{00000000-0005-0000-0000-000014DE0000}"/>
    <cellStyle name="RAG Status 5 2 3 2 3" xfId="57014" xr:uid="{00000000-0005-0000-0000-000015DE0000}"/>
    <cellStyle name="RAG Status 5 2 3 2 4" xfId="57015" xr:uid="{00000000-0005-0000-0000-000016DE0000}"/>
    <cellStyle name="RAG Status 5 2 3 3" xfId="57016" xr:uid="{00000000-0005-0000-0000-000017DE0000}"/>
    <cellStyle name="RAG Status 5 2 3 3 2" xfId="57017" xr:uid="{00000000-0005-0000-0000-000018DE0000}"/>
    <cellStyle name="RAG Status 5 2 3 3 2 2" xfId="57018" xr:uid="{00000000-0005-0000-0000-000019DE0000}"/>
    <cellStyle name="RAG Status 5 2 3 3 3" xfId="57019" xr:uid="{00000000-0005-0000-0000-00001ADE0000}"/>
    <cellStyle name="RAG Status 5 2 3 3 4" xfId="57020" xr:uid="{00000000-0005-0000-0000-00001BDE0000}"/>
    <cellStyle name="RAG Status 5 2 3 3 5" xfId="57021" xr:uid="{00000000-0005-0000-0000-00001CDE0000}"/>
    <cellStyle name="RAG Status 5 2 3 3 6" xfId="57022" xr:uid="{00000000-0005-0000-0000-00001DDE0000}"/>
    <cellStyle name="RAG Status 5 2 3 4" xfId="57023" xr:uid="{00000000-0005-0000-0000-00001EDE0000}"/>
    <cellStyle name="RAG Status 5 2 3 5" xfId="57024" xr:uid="{00000000-0005-0000-0000-00001FDE0000}"/>
    <cellStyle name="RAG Status 5 2 4" xfId="57025" xr:uid="{00000000-0005-0000-0000-000020DE0000}"/>
    <cellStyle name="RAG Status 5 2 4 2" xfId="57026" xr:uid="{00000000-0005-0000-0000-000021DE0000}"/>
    <cellStyle name="RAG Status 5 2 4 2 2" xfId="57027" xr:uid="{00000000-0005-0000-0000-000022DE0000}"/>
    <cellStyle name="RAG Status 5 2 4 2 2 2" xfId="57028" xr:uid="{00000000-0005-0000-0000-000023DE0000}"/>
    <cellStyle name="RAG Status 5 2 4 2 3" xfId="57029" xr:uid="{00000000-0005-0000-0000-000024DE0000}"/>
    <cellStyle name="RAG Status 5 2 4 2 4" xfId="57030" xr:uid="{00000000-0005-0000-0000-000025DE0000}"/>
    <cellStyle name="RAG Status 5 2 4 2 5" xfId="57031" xr:uid="{00000000-0005-0000-0000-000026DE0000}"/>
    <cellStyle name="RAG Status 5 2 4 2 6" xfId="57032" xr:uid="{00000000-0005-0000-0000-000027DE0000}"/>
    <cellStyle name="RAG Status 5 2 4 3" xfId="57033" xr:uid="{00000000-0005-0000-0000-000028DE0000}"/>
    <cellStyle name="RAG Status 5 2 4 4" xfId="57034" xr:uid="{00000000-0005-0000-0000-000029DE0000}"/>
    <cellStyle name="RAG Status 5 2 5" xfId="57035" xr:uid="{00000000-0005-0000-0000-00002ADE0000}"/>
    <cellStyle name="RAG Status 5 2 5 2" xfId="57036" xr:uid="{00000000-0005-0000-0000-00002BDE0000}"/>
    <cellStyle name="RAG Status 5 2 5 2 2" xfId="57037" xr:uid="{00000000-0005-0000-0000-00002CDE0000}"/>
    <cellStyle name="RAG Status 5 2 5 3" xfId="57038" xr:uid="{00000000-0005-0000-0000-00002DDE0000}"/>
    <cellStyle name="RAG Status 5 2 5 4" xfId="57039" xr:uid="{00000000-0005-0000-0000-00002EDE0000}"/>
    <cellStyle name="RAG Status 5 2 5 5" xfId="57040" xr:uid="{00000000-0005-0000-0000-00002FDE0000}"/>
    <cellStyle name="RAG Status 5 2 5 6" xfId="57041" xr:uid="{00000000-0005-0000-0000-000030DE0000}"/>
    <cellStyle name="RAG Status 5 2 6" xfId="57042" xr:uid="{00000000-0005-0000-0000-000031DE0000}"/>
    <cellStyle name="RAG Status 5 2 7" xfId="57043" xr:uid="{00000000-0005-0000-0000-000032DE0000}"/>
    <cellStyle name="RAG Status 5 3" xfId="57044" xr:uid="{00000000-0005-0000-0000-000033DE0000}"/>
    <cellStyle name="RAG Status 5 3 2" xfId="57045" xr:uid="{00000000-0005-0000-0000-000034DE0000}"/>
    <cellStyle name="RAG Status 5 3 2 2" xfId="57046" xr:uid="{00000000-0005-0000-0000-000035DE0000}"/>
    <cellStyle name="RAG Status 5 3 2 2 2" xfId="57047" xr:uid="{00000000-0005-0000-0000-000036DE0000}"/>
    <cellStyle name="RAG Status 5 3 2 2 2 2" xfId="57048" xr:uid="{00000000-0005-0000-0000-000037DE0000}"/>
    <cellStyle name="RAG Status 5 3 2 2 2 2 2" xfId="57049" xr:uid="{00000000-0005-0000-0000-000038DE0000}"/>
    <cellStyle name="RAG Status 5 3 2 2 2 3" xfId="57050" xr:uid="{00000000-0005-0000-0000-000039DE0000}"/>
    <cellStyle name="RAG Status 5 3 2 2 2 4" xfId="57051" xr:uid="{00000000-0005-0000-0000-00003ADE0000}"/>
    <cellStyle name="RAG Status 5 3 2 2 2 5" xfId="57052" xr:uid="{00000000-0005-0000-0000-00003BDE0000}"/>
    <cellStyle name="RAG Status 5 3 2 2 2 6" xfId="57053" xr:uid="{00000000-0005-0000-0000-00003CDE0000}"/>
    <cellStyle name="RAG Status 5 3 2 2 3" xfId="57054" xr:uid="{00000000-0005-0000-0000-00003DDE0000}"/>
    <cellStyle name="RAG Status 5 3 2 2 4" xfId="57055" xr:uid="{00000000-0005-0000-0000-00003EDE0000}"/>
    <cellStyle name="RAG Status 5 3 2 3" xfId="57056" xr:uid="{00000000-0005-0000-0000-00003FDE0000}"/>
    <cellStyle name="RAG Status 5 3 2 3 2" xfId="57057" xr:uid="{00000000-0005-0000-0000-000040DE0000}"/>
    <cellStyle name="RAG Status 5 3 2 3 2 2" xfId="57058" xr:uid="{00000000-0005-0000-0000-000041DE0000}"/>
    <cellStyle name="RAG Status 5 3 2 3 3" xfId="57059" xr:uid="{00000000-0005-0000-0000-000042DE0000}"/>
    <cellStyle name="RAG Status 5 3 2 3 4" xfId="57060" xr:uid="{00000000-0005-0000-0000-000043DE0000}"/>
    <cellStyle name="RAG Status 5 3 2 3 5" xfId="57061" xr:uid="{00000000-0005-0000-0000-000044DE0000}"/>
    <cellStyle name="RAG Status 5 3 2 3 6" xfId="57062" xr:uid="{00000000-0005-0000-0000-000045DE0000}"/>
    <cellStyle name="RAG Status 5 3 2 4" xfId="57063" xr:uid="{00000000-0005-0000-0000-000046DE0000}"/>
    <cellStyle name="RAG Status 5 3 2 5" xfId="57064" xr:uid="{00000000-0005-0000-0000-000047DE0000}"/>
    <cellStyle name="RAG Status 5 3 3" xfId="57065" xr:uid="{00000000-0005-0000-0000-000048DE0000}"/>
    <cellStyle name="RAG Status 5 3 3 2" xfId="57066" xr:uid="{00000000-0005-0000-0000-000049DE0000}"/>
    <cellStyle name="RAG Status 5 3 3 2 2" xfId="57067" xr:uid="{00000000-0005-0000-0000-00004ADE0000}"/>
    <cellStyle name="RAG Status 5 3 3 2 2 2" xfId="57068" xr:uid="{00000000-0005-0000-0000-00004BDE0000}"/>
    <cellStyle name="RAG Status 5 3 3 2 3" xfId="57069" xr:uid="{00000000-0005-0000-0000-00004CDE0000}"/>
    <cellStyle name="RAG Status 5 3 3 2 4" xfId="57070" xr:uid="{00000000-0005-0000-0000-00004DDE0000}"/>
    <cellStyle name="RAG Status 5 3 3 2 5" xfId="57071" xr:uid="{00000000-0005-0000-0000-00004EDE0000}"/>
    <cellStyle name="RAG Status 5 3 3 2 6" xfId="57072" xr:uid="{00000000-0005-0000-0000-00004FDE0000}"/>
    <cellStyle name="RAG Status 5 3 3 3" xfId="57073" xr:uid="{00000000-0005-0000-0000-000050DE0000}"/>
    <cellStyle name="RAG Status 5 3 3 4" xfId="57074" xr:uid="{00000000-0005-0000-0000-000051DE0000}"/>
    <cellStyle name="RAG Status 5 3 4" xfId="57075" xr:uid="{00000000-0005-0000-0000-000052DE0000}"/>
    <cellStyle name="RAG Status 5 3 4 2" xfId="57076" xr:uid="{00000000-0005-0000-0000-000053DE0000}"/>
    <cellStyle name="RAG Status 5 3 4 2 2" xfId="57077" xr:uid="{00000000-0005-0000-0000-000054DE0000}"/>
    <cellStyle name="RAG Status 5 3 4 3" xfId="57078" xr:uid="{00000000-0005-0000-0000-000055DE0000}"/>
    <cellStyle name="RAG Status 5 3 4 4" xfId="57079" xr:uid="{00000000-0005-0000-0000-000056DE0000}"/>
    <cellStyle name="RAG Status 5 3 4 5" xfId="57080" xr:uid="{00000000-0005-0000-0000-000057DE0000}"/>
    <cellStyle name="RAG Status 5 3 4 6" xfId="57081" xr:uid="{00000000-0005-0000-0000-000058DE0000}"/>
    <cellStyle name="RAG Status 5 3 5" xfId="57082" xr:uid="{00000000-0005-0000-0000-000059DE0000}"/>
    <cellStyle name="RAG Status 5 3 6" xfId="57083" xr:uid="{00000000-0005-0000-0000-00005ADE0000}"/>
    <cellStyle name="RAG Status 5 4" xfId="57084" xr:uid="{00000000-0005-0000-0000-00005BDE0000}"/>
    <cellStyle name="RAG Status 5 4 2" xfId="57085" xr:uid="{00000000-0005-0000-0000-00005CDE0000}"/>
    <cellStyle name="RAG Status 5 4 2 2" xfId="57086" xr:uid="{00000000-0005-0000-0000-00005DDE0000}"/>
    <cellStyle name="RAG Status 5 4 2 2 2" xfId="57087" xr:uid="{00000000-0005-0000-0000-00005EDE0000}"/>
    <cellStyle name="RAG Status 5 4 2 2 2 2" xfId="57088" xr:uid="{00000000-0005-0000-0000-00005FDE0000}"/>
    <cellStyle name="RAG Status 5 4 2 2 3" xfId="57089" xr:uid="{00000000-0005-0000-0000-000060DE0000}"/>
    <cellStyle name="RAG Status 5 4 2 2 4" xfId="57090" xr:uid="{00000000-0005-0000-0000-000061DE0000}"/>
    <cellStyle name="RAG Status 5 4 2 2 5" xfId="57091" xr:uid="{00000000-0005-0000-0000-000062DE0000}"/>
    <cellStyle name="RAG Status 5 4 2 2 6" xfId="57092" xr:uid="{00000000-0005-0000-0000-000063DE0000}"/>
    <cellStyle name="RAG Status 5 4 2 3" xfId="57093" xr:uid="{00000000-0005-0000-0000-000064DE0000}"/>
    <cellStyle name="RAG Status 5 4 2 4" xfId="57094" xr:uid="{00000000-0005-0000-0000-000065DE0000}"/>
    <cellStyle name="RAG Status 5 4 3" xfId="57095" xr:uid="{00000000-0005-0000-0000-000066DE0000}"/>
    <cellStyle name="RAG Status 5 4 3 2" xfId="57096" xr:uid="{00000000-0005-0000-0000-000067DE0000}"/>
    <cellStyle name="RAG Status 5 4 3 2 2" xfId="57097" xr:uid="{00000000-0005-0000-0000-000068DE0000}"/>
    <cellStyle name="RAG Status 5 4 3 3" xfId="57098" xr:uid="{00000000-0005-0000-0000-000069DE0000}"/>
    <cellStyle name="RAG Status 5 4 3 4" xfId="57099" xr:uid="{00000000-0005-0000-0000-00006ADE0000}"/>
    <cellStyle name="RAG Status 5 4 3 5" xfId="57100" xr:uid="{00000000-0005-0000-0000-00006BDE0000}"/>
    <cellStyle name="RAG Status 5 4 3 6" xfId="57101" xr:uid="{00000000-0005-0000-0000-00006CDE0000}"/>
    <cellStyle name="RAG Status 5 4 4" xfId="57102" xr:uid="{00000000-0005-0000-0000-00006DDE0000}"/>
    <cellStyle name="RAG Status 5 4 5" xfId="57103" xr:uid="{00000000-0005-0000-0000-00006EDE0000}"/>
    <cellStyle name="RAG Status 5 5" xfId="57104" xr:uid="{00000000-0005-0000-0000-00006FDE0000}"/>
    <cellStyle name="RAG Status 5 5 2" xfId="57105" xr:uid="{00000000-0005-0000-0000-000070DE0000}"/>
    <cellStyle name="RAG Status 5 5 2 2" xfId="57106" xr:uid="{00000000-0005-0000-0000-000071DE0000}"/>
    <cellStyle name="RAG Status 5 5 2 2 2" xfId="57107" xr:uid="{00000000-0005-0000-0000-000072DE0000}"/>
    <cellStyle name="RAG Status 5 5 2 3" xfId="57108" xr:uid="{00000000-0005-0000-0000-000073DE0000}"/>
    <cellStyle name="RAG Status 5 5 2 4" xfId="57109" xr:uid="{00000000-0005-0000-0000-000074DE0000}"/>
    <cellStyle name="RAG Status 5 5 2 5" xfId="57110" xr:uid="{00000000-0005-0000-0000-000075DE0000}"/>
    <cellStyle name="RAG Status 5 5 2 6" xfId="57111" xr:uid="{00000000-0005-0000-0000-000076DE0000}"/>
    <cellStyle name="RAG Status 5 5 3" xfId="57112" xr:uid="{00000000-0005-0000-0000-000077DE0000}"/>
    <cellStyle name="RAG Status 5 5 4" xfId="57113" xr:uid="{00000000-0005-0000-0000-000078DE0000}"/>
    <cellStyle name="RAG Status 5 6" xfId="57114" xr:uid="{00000000-0005-0000-0000-000079DE0000}"/>
    <cellStyle name="RAG Status 5 6 2" xfId="57115" xr:uid="{00000000-0005-0000-0000-00007ADE0000}"/>
    <cellStyle name="RAG Status 5 6 2 2" xfId="57116" xr:uid="{00000000-0005-0000-0000-00007BDE0000}"/>
    <cellStyle name="RAG Status 5 6 3" xfId="57117" xr:uid="{00000000-0005-0000-0000-00007CDE0000}"/>
    <cellStyle name="RAG Status 5 6 4" xfId="57118" xr:uid="{00000000-0005-0000-0000-00007DDE0000}"/>
    <cellStyle name="RAG Status 5 6 5" xfId="57119" xr:uid="{00000000-0005-0000-0000-00007EDE0000}"/>
    <cellStyle name="RAG Status 5 6 6" xfId="57120" xr:uid="{00000000-0005-0000-0000-00007FDE0000}"/>
    <cellStyle name="RAG Status 5 7" xfId="57121" xr:uid="{00000000-0005-0000-0000-000080DE0000}"/>
    <cellStyle name="RAG Status 5 8" xfId="57122" xr:uid="{00000000-0005-0000-0000-000081DE0000}"/>
    <cellStyle name="RAG Status 6" xfId="445" xr:uid="{00000000-0005-0000-0000-000082DE0000}"/>
    <cellStyle name="RAG Status 6 2" xfId="57123" xr:uid="{00000000-0005-0000-0000-000083DE0000}"/>
    <cellStyle name="RAG Status 6 2 2" xfId="57124" xr:uid="{00000000-0005-0000-0000-000084DE0000}"/>
    <cellStyle name="RAG Status 6 2 2 2" xfId="57125" xr:uid="{00000000-0005-0000-0000-000085DE0000}"/>
    <cellStyle name="RAG Status 6 2 2 2 2" xfId="57126" xr:uid="{00000000-0005-0000-0000-000086DE0000}"/>
    <cellStyle name="RAG Status 6 2 2 2 2 2" xfId="57127" xr:uid="{00000000-0005-0000-0000-000087DE0000}"/>
    <cellStyle name="RAG Status 6 2 2 2 2 2 2" xfId="57128" xr:uid="{00000000-0005-0000-0000-000088DE0000}"/>
    <cellStyle name="RAG Status 6 2 2 2 2 3" xfId="57129" xr:uid="{00000000-0005-0000-0000-000089DE0000}"/>
    <cellStyle name="RAG Status 6 2 2 2 2 4" xfId="57130" xr:uid="{00000000-0005-0000-0000-00008ADE0000}"/>
    <cellStyle name="RAG Status 6 2 2 2 2 5" xfId="57131" xr:uid="{00000000-0005-0000-0000-00008BDE0000}"/>
    <cellStyle name="RAG Status 6 2 2 2 2 6" xfId="57132" xr:uid="{00000000-0005-0000-0000-00008CDE0000}"/>
    <cellStyle name="RAG Status 6 2 2 2 3" xfId="57133" xr:uid="{00000000-0005-0000-0000-00008DDE0000}"/>
    <cellStyle name="RAG Status 6 2 2 2 4" xfId="57134" xr:uid="{00000000-0005-0000-0000-00008EDE0000}"/>
    <cellStyle name="RAG Status 6 2 2 3" xfId="57135" xr:uid="{00000000-0005-0000-0000-00008FDE0000}"/>
    <cellStyle name="RAG Status 6 2 2 3 2" xfId="57136" xr:uid="{00000000-0005-0000-0000-000090DE0000}"/>
    <cellStyle name="RAG Status 6 2 2 3 2 2" xfId="57137" xr:uid="{00000000-0005-0000-0000-000091DE0000}"/>
    <cellStyle name="RAG Status 6 2 2 3 3" xfId="57138" xr:uid="{00000000-0005-0000-0000-000092DE0000}"/>
    <cellStyle name="RAG Status 6 2 2 3 4" xfId="57139" xr:uid="{00000000-0005-0000-0000-000093DE0000}"/>
    <cellStyle name="RAG Status 6 2 2 3 5" xfId="57140" xr:uid="{00000000-0005-0000-0000-000094DE0000}"/>
    <cellStyle name="RAG Status 6 2 2 3 6" xfId="57141" xr:uid="{00000000-0005-0000-0000-000095DE0000}"/>
    <cellStyle name="RAG Status 6 2 2 4" xfId="57142" xr:uid="{00000000-0005-0000-0000-000096DE0000}"/>
    <cellStyle name="RAG Status 6 2 2 5" xfId="57143" xr:uid="{00000000-0005-0000-0000-000097DE0000}"/>
    <cellStyle name="RAG Status 6 2 3" xfId="57144" xr:uid="{00000000-0005-0000-0000-000098DE0000}"/>
    <cellStyle name="RAG Status 6 2 3 2" xfId="57145" xr:uid="{00000000-0005-0000-0000-000099DE0000}"/>
    <cellStyle name="RAG Status 6 2 3 2 2" xfId="57146" xr:uid="{00000000-0005-0000-0000-00009ADE0000}"/>
    <cellStyle name="RAG Status 6 2 3 2 2 2" xfId="57147" xr:uid="{00000000-0005-0000-0000-00009BDE0000}"/>
    <cellStyle name="RAG Status 6 2 3 2 3" xfId="57148" xr:uid="{00000000-0005-0000-0000-00009CDE0000}"/>
    <cellStyle name="RAG Status 6 2 3 2 4" xfId="57149" xr:uid="{00000000-0005-0000-0000-00009DDE0000}"/>
    <cellStyle name="RAG Status 6 2 3 2 5" xfId="57150" xr:uid="{00000000-0005-0000-0000-00009EDE0000}"/>
    <cellStyle name="RAG Status 6 2 3 2 6" xfId="57151" xr:uid="{00000000-0005-0000-0000-00009FDE0000}"/>
    <cellStyle name="RAG Status 6 2 3 3" xfId="57152" xr:uid="{00000000-0005-0000-0000-0000A0DE0000}"/>
    <cellStyle name="RAG Status 6 2 3 4" xfId="57153" xr:uid="{00000000-0005-0000-0000-0000A1DE0000}"/>
    <cellStyle name="RAG Status 6 2 4" xfId="57154" xr:uid="{00000000-0005-0000-0000-0000A2DE0000}"/>
    <cellStyle name="RAG Status 6 2 4 2" xfId="57155" xr:uid="{00000000-0005-0000-0000-0000A3DE0000}"/>
    <cellStyle name="RAG Status 6 2 4 2 2" xfId="57156" xr:uid="{00000000-0005-0000-0000-0000A4DE0000}"/>
    <cellStyle name="RAG Status 6 2 4 3" xfId="57157" xr:uid="{00000000-0005-0000-0000-0000A5DE0000}"/>
    <cellStyle name="RAG Status 6 2 4 4" xfId="57158" xr:uid="{00000000-0005-0000-0000-0000A6DE0000}"/>
    <cellStyle name="RAG Status 6 2 4 5" xfId="57159" xr:uid="{00000000-0005-0000-0000-0000A7DE0000}"/>
    <cellStyle name="RAG Status 6 2 4 6" xfId="57160" xr:uid="{00000000-0005-0000-0000-0000A8DE0000}"/>
    <cellStyle name="RAG Status 6 2 5" xfId="57161" xr:uid="{00000000-0005-0000-0000-0000A9DE0000}"/>
    <cellStyle name="RAG Status 6 2 6" xfId="57162" xr:uid="{00000000-0005-0000-0000-0000AADE0000}"/>
    <cellStyle name="RAG Status 6 3" xfId="57163" xr:uid="{00000000-0005-0000-0000-0000ABDE0000}"/>
    <cellStyle name="RAG Status 6 3 2" xfId="57164" xr:uid="{00000000-0005-0000-0000-0000ACDE0000}"/>
    <cellStyle name="RAG Status 6 3 2 2" xfId="57165" xr:uid="{00000000-0005-0000-0000-0000ADDE0000}"/>
    <cellStyle name="RAG Status 6 3 2 2 2" xfId="57166" xr:uid="{00000000-0005-0000-0000-0000AEDE0000}"/>
    <cellStyle name="RAG Status 6 3 2 2 2 2" xfId="57167" xr:uid="{00000000-0005-0000-0000-0000AFDE0000}"/>
    <cellStyle name="RAG Status 6 3 2 2 3" xfId="57168" xr:uid="{00000000-0005-0000-0000-0000B0DE0000}"/>
    <cellStyle name="RAG Status 6 3 2 2 4" xfId="57169" xr:uid="{00000000-0005-0000-0000-0000B1DE0000}"/>
    <cellStyle name="RAG Status 6 3 2 2 5" xfId="57170" xr:uid="{00000000-0005-0000-0000-0000B2DE0000}"/>
    <cellStyle name="RAG Status 6 3 2 2 6" xfId="57171" xr:uid="{00000000-0005-0000-0000-0000B3DE0000}"/>
    <cellStyle name="RAG Status 6 3 2 3" xfId="57172" xr:uid="{00000000-0005-0000-0000-0000B4DE0000}"/>
    <cellStyle name="RAG Status 6 3 2 4" xfId="57173" xr:uid="{00000000-0005-0000-0000-0000B5DE0000}"/>
    <cellStyle name="RAG Status 6 3 3" xfId="57174" xr:uid="{00000000-0005-0000-0000-0000B6DE0000}"/>
    <cellStyle name="RAG Status 6 3 3 2" xfId="57175" xr:uid="{00000000-0005-0000-0000-0000B7DE0000}"/>
    <cellStyle name="RAG Status 6 3 3 2 2" xfId="57176" xr:uid="{00000000-0005-0000-0000-0000B8DE0000}"/>
    <cellStyle name="RAG Status 6 3 3 3" xfId="57177" xr:uid="{00000000-0005-0000-0000-0000B9DE0000}"/>
    <cellStyle name="RAG Status 6 3 3 4" xfId="57178" xr:uid="{00000000-0005-0000-0000-0000BADE0000}"/>
    <cellStyle name="RAG Status 6 3 3 5" xfId="57179" xr:uid="{00000000-0005-0000-0000-0000BBDE0000}"/>
    <cellStyle name="RAG Status 6 3 3 6" xfId="57180" xr:uid="{00000000-0005-0000-0000-0000BCDE0000}"/>
    <cellStyle name="RAG Status 6 3 4" xfId="57181" xr:uid="{00000000-0005-0000-0000-0000BDDE0000}"/>
    <cellStyle name="RAG Status 6 3 5" xfId="57182" xr:uid="{00000000-0005-0000-0000-0000BEDE0000}"/>
    <cellStyle name="RAG Status 6 4" xfId="57183" xr:uid="{00000000-0005-0000-0000-0000BFDE0000}"/>
    <cellStyle name="RAG Status 6 4 2" xfId="57184" xr:uid="{00000000-0005-0000-0000-0000C0DE0000}"/>
    <cellStyle name="RAG Status 6 4 2 2" xfId="57185" xr:uid="{00000000-0005-0000-0000-0000C1DE0000}"/>
    <cellStyle name="RAG Status 6 4 2 2 2" xfId="57186" xr:uid="{00000000-0005-0000-0000-0000C2DE0000}"/>
    <cellStyle name="RAG Status 6 4 2 3" xfId="57187" xr:uid="{00000000-0005-0000-0000-0000C3DE0000}"/>
    <cellStyle name="RAG Status 6 4 2 4" xfId="57188" xr:uid="{00000000-0005-0000-0000-0000C4DE0000}"/>
    <cellStyle name="RAG Status 6 4 2 5" xfId="57189" xr:uid="{00000000-0005-0000-0000-0000C5DE0000}"/>
    <cellStyle name="RAG Status 6 4 2 6" xfId="57190" xr:uid="{00000000-0005-0000-0000-0000C6DE0000}"/>
    <cellStyle name="RAG Status 6 4 3" xfId="57191" xr:uid="{00000000-0005-0000-0000-0000C7DE0000}"/>
    <cellStyle name="RAG Status 6 4 4" xfId="57192" xr:uid="{00000000-0005-0000-0000-0000C8DE0000}"/>
    <cellStyle name="RAG Status 6 5" xfId="57193" xr:uid="{00000000-0005-0000-0000-0000C9DE0000}"/>
    <cellStyle name="RAG Status 6 5 2" xfId="57194" xr:uid="{00000000-0005-0000-0000-0000CADE0000}"/>
    <cellStyle name="RAG Status 6 5 2 2" xfId="57195" xr:uid="{00000000-0005-0000-0000-0000CBDE0000}"/>
    <cellStyle name="RAG Status 6 5 3" xfId="57196" xr:uid="{00000000-0005-0000-0000-0000CCDE0000}"/>
    <cellStyle name="RAG Status 6 5 4" xfId="57197" xr:uid="{00000000-0005-0000-0000-0000CDDE0000}"/>
    <cellStyle name="RAG Status 6 5 5" xfId="57198" xr:uid="{00000000-0005-0000-0000-0000CEDE0000}"/>
    <cellStyle name="RAG Status 6 5 6" xfId="57199" xr:uid="{00000000-0005-0000-0000-0000CFDE0000}"/>
    <cellStyle name="RAG Status 6 6" xfId="57200" xr:uid="{00000000-0005-0000-0000-0000D0DE0000}"/>
    <cellStyle name="RAG Status 6 7" xfId="57201" xr:uid="{00000000-0005-0000-0000-0000D1DE0000}"/>
    <cellStyle name="RAG Status 7" xfId="446" xr:uid="{00000000-0005-0000-0000-0000D2DE0000}"/>
    <cellStyle name="RAG Status 7 2" xfId="57202" xr:uid="{00000000-0005-0000-0000-0000D3DE0000}"/>
    <cellStyle name="RAG Status 7 2 2" xfId="57203" xr:uid="{00000000-0005-0000-0000-0000D4DE0000}"/>
    <cellStyle name="RAG Status 7 2 2 2" xfId="57204" xr:uid="{00000000-0005-0000-0000-0000D5DE0000}"/>
    <cellStyle name="RAG Status 7 2 2 2 2" xfId="57205" xr:uid="{00000000-0005-0000-0000-0000D6DE0000}"/>
    <cellStyle name="RAG Status 7 2 2 2 2 2" xfId="57206" xr:uid="{00000000-0005-0000-0000-0000D7DE0000}"/>
    <cellStyle name="RAG Status 7 2 2 2 3" xfId="57207" xr:uid="{00000000-0005-0000-0000-0000D8DE0000}"/>
    <cellStyle name="RAG Status 7 2 2 2 4" xfId="57208" xr:uid="{00000000-0005-0000-0000-0000D9DE0000}"/>
    <cellStyle name="RAG Status 7 2 2 2 5" xfId="57209" xr:uid="{00000000-0005-0000-0000-0000DADE0000}"/>
    <cellStyle name="RAG Status 7 2 2 2 6" xfId="57210" xr:uid="{00000000-0005-0000-0000-0000DBDE0000}"/>
    <cellStyle name="RAG Status 7 2 2 3" xfId="57211" xr:uid="{00000000-0005-0000-0000-0000DCDE0000}"/>
    <cellStyle name="RAG Status 7 2 2 4" xfId="57212" xr:uid="{00000000-0005-0000-0000-0000DDDE0000}"/>
    <cellStyle name="RAG Status 7 2 3" xfId="57213" xr:uid="{00000000-0005-0000-0000-0000DEDE0000}"/>
    <cellStyle name="RAG Status 7 2 3 2" xfId="57214" xr:uid="{00000000-0005-0000-0000-0000DFDE0000}"/>
    <cellStyle name="RAG Status 7 2 3 2 2" xfId="57215" xr:uid="{00000000-0005-0000-0000-0000E0DE0000}"/>
    <cellStyle name="RAG Status 7 2 3 3" xfId="57216" xr:uid="{00000000-0005-0000-0000-0000E1DE0000}"/>
    <cellStyle name="RAG Status 7 2 3 4" xfId="57217" xr:uid="{00000000-0005-0000-0000-0000E2DE0000}"/>
    <cellStyle name="RAG Status 7 2 3 5" xfId="57218" xr:uid="{00000000-0005-0000-0000-0000E3DE0000}"/>
    <cellStyle name="RAG Status 7 2 3 6" xfId="57219" xr:uid="{00000000-0005-0000-0000-0000E4DE0000}"/>
    <cellStyle name="RAG Status 7 2 4" xfId="57220" xr:uid="{00000000-0005-0000-0000-0000E5DE0000}"/>
    <cellStyle name="RAG Status 7 2 5" xfId="57221" xr:uid="{00000000-0005-0000-0000-0000E6DE0000}"/>
    <cellStyle name="RAG Status 7 3" xfId="57222" xr:uid="{00000000-0005-0000-0000-0000E7DE0000}"/>
    <cellStyle name="RAG Status 7 3 2" xfId="57223" xr:uid="{00000000-0005-0000-0000-0000E8DE0000}"/>
    <cellStyle name="RAG Status 7 3 2 2" xfId="57224" xr:uid="{00000000-0005-0000-0000-0000E9DE0000}"/>
    <cellStyle name="RAG Status 7 3 2 2 2" xfId="57225" xr:uid="{00000000-0005-0000-0000-0000EADE0000}"/>
    <cellStyle name="RAG Status 7 3 2 3" xfId="57226" xr:uid="{00000000-0005-0000-0000-0000EBDE0000}"/>
    <cellStyle name="RAG Status 7 3 2 4" xfId="57227" xr:uid="{00000000-0005-0000-0000-0000ECDE0000}"/>
    <cellStyle name="RAG Status 7 3 2 5" xfId="57228" xr:uid="{00000000-0005-0000-0000-0000EDDE0000}"/>
    <cellStyle name="RAG Status 7 3 2 6" xfId="57229" xr:uid="{00000000-0005-0000-0000-0000EEDE0000}"/>
    <cellStyle name="RAG Status 7 3 3" xfId="57230" xr:uid="{00000000-0005-0000-0000-0000EFDE0000}"/>
    <cellStyle name="RAG Status 7 3 4" xfId="57231" xr:uid="{00000000-0005-0000-0000-0000F0DE0000}"/>
    <cellStyle name="RAG Status 7 4" xfId="57232" xr:uid="{00000000-0005-0000-0000-0000F1DE0000}"/>
    <cellStyle name="RAG Status 7 4 2" xfId="57233" xr:uid="{00000000-0005-0000-0000-0000F2DE0000}"/>
    <cellStyle name="RAG Status 7 4 2 2" xfId="57234" xr:uid="{00000000-0005-0000-0000-0000F3DE0000}"/>
    <cellStyle name="RAG Status 7 4 3" xfId="57235" xr:uid="{00000000-0005-0000-0000-0000F4DE0000}"/>
    <cellStyle name="RAG Status 7 4 4" xfId="57236" xr:uid="{00000000-0005-0000-0000-0000F5DE0000}"/>
    <cellStyle name="RAG Status 7 4 5" xfId="57237" xr:uid="{00000000-0005-0000-0000-0000F6DE0000}"/>
    <cellStyle name="RAG Status 7 4 6" xfId="57238" xr:uid="{00000000-0005-0000-0000-0000F7DE0000}"/>
    <cellStyle name="RAG Status 7 5" xfId="57239" xr:uid="{00000000-0005-0000-0000-0000F8DE0000}"/>
    <cellStyle name="RAG Status 7 6" xfId="57240" xr:uid="{00000000-0005-0000-0000-0000F9DE0000}"/>
    <cellStyle name="RAG Status 8" xfId="447" xr:uid="{00000000-0005-0000-0000-0000FADE0000}"/>
    <cellStyle name="RAG Status 8 2" xfId="57241" xr:uid="{00000000-0005-0000-0000-0000FBDE0000}"/>
    <cellStyle name="RAG Status 8 2 2" xfId="57242" xr:uid="{00000000-0005-0000-0000-0000FCDE0000}"/>
    <cellStyle name="RAG Status 8 2 2 2" xfId="57243" xr:uid="{00000000-0005-0000-0000-0000FDDE0000}"/>
    <cellStyle name="RAG Status 8 2 2 2 2" xfId="57244" xr:uid="{00000000-0005-0000-0000-0000FEDE0000}"/>
    <cellStyle name="RAG Status 8 2 2 3" xfId="57245" xr:uid="{00000000-0005-0000-0000-0000FFDE0000}"/>
    <cellStyle name="RAG Status 8 2 2 4" xfId="57246" xr:uid="{00000000-0005-0000-0000-000000DF0000}"/>
    <cellStyle name="RAG Status 8 2 2 5" xfId="57247" xr:uid="{00000000-0005-0000-0000-000001DF0000}"/>
    <cellStyle name="RAG Status 8 2 2 6" xfId="57248" xr:uid="{00000000-0005-0000-0000-000002DF0000}"/>
    <cellStyle name="RAG Status 8 2 3" xfId="57249" xr:uid="{00000000-0005-0000-0000-000003DF0000}"/>
    <cellStyle name="RAG Status 8 2 4" xfId="57250" xr:uid="{00000000-0005-0000-0000-000004DF0000}"/>
    <cellStyle name="RAG Status 8 3" xfId="57251" xr:uid="{00000000-0005-0000-0000-000005DF0000}"/>
    <cellStyle name="RAG Status 8 3 2" xfId="57252" xr:uid="{00000000-0005-0000-0000-000006DF0000}"/>
    <cellStyle name="RAG Status 8 3 2 2" xfId="57253" xr:uid="{00000000-0005-0000-0000-000007DF0000}"/>
    <cellStyle name="RAG Status 8 3 3" xfId="57254" xr:uid="{00000000-0005-0000-0000-000008DF0000}"/>
    <cellStyle name="RAG Status 8 3 4" xfId="57255" xr:uid="{00000000-0005-0000-0000-000009DF0000}"/>
    <cellStyle name="RAG Status 8 3 5" xfId="57256" xr:uid="{00000000-0005-0000-0000-00000ADF0000}"/>
    <cellStyle name="RAG Status 8 3 6" xfId="57257" xr:uid="{00000000-0005-0000-0000-00000BDF0000}"/>
    <cellStyle name="RAG Status 8 4" xfId="57258" xr:uid="{00000000-0005-0000-0000-00000CDF0000}"/>
    <cellStyle name="RAG Status 8 5" xfId="57259" xr:uid="{00000000-0005-0000-0000-00000DDF0000}"/>
    <cellStyle name="RAG Status 9" xfId="57260" xr:uid="{00000000-0005-0000-0000-00000EDF0000}"/>
    <cellStyle name="RAG Status 9 2" xfId="57261" xr:uid="{00000000-0005-0000-0000-00000FDF0000}"/>
    <cellStyle name="RAG Status 9 2 2" xfId="57262" xr:uid="{00000000-0005-0000-0000-000010DF0000}"/>
    <cellStyle name="RAG Status 9 2 2 2" xfId="57263" xr:uid="{00000000-0005-0000-0000-000011DF0000}"/>
    <cellStyle name="RAG Status 9 2 3" xfId="57264" xr:uid="{00000000-0005-0000-0000-000012DF0000}"/>
    <cellStyle name="RAG Status 9 2 4" xfId="57265" xr:uid="{00000000-0005-0000-0000-000013DF0000}"/>
    <cellStyle name="RAG Status 9 2 5" xfId="57266" xr:uid="{00000000-0005-0000-0000-000014DF0000}"/>
    <cellStyle name="RAG Status 9 2 6" xfId="57267" xr:uid="{00000000-0005-0000-0000-000015DF0000}"/>
    <cellStyle name="RAG Status 9 3" xfId="57268" xr:uid="{00000000-0005-0000-0000-000016DF0000}"/>
    <cellStyle name="RAG Status 9 4" xfId="57269" xr:uid="{00000000-0005-0000-0000-000017DF0000}"/>
    <cellStyle name="Style 1" xfId="448" xr:uid="{00000000-0005-0000-0000-000018DF0000}"/>
    <cellStyle name="Style 1 2" xfId="449" xr:uid="{00000000-0005-0000-0000-000019DF0000}"/>
    <cellStyle name="Style 1 3" xfId="450" xr:uid="{00000000-0005-0000-0000-00001ADF0000}"/>
    <cellStyle name="TableStyleLight1" xfId="451" xr:uid="{00000000-0005-0000-0000-00001BDF0000}"/>
    <cellStyle name="Title 2" xfId="452" xr:uid="{00000000-0005-0000-0000-00001CDF0000}"/>
    <cellStyle name="Total 2" xfId="453" xr:uid="{00000000-0005-0000-0000-00001DDF0000}"/>
    <cellStyle name="Total 2 10" xfId="57270" xr:uid="{00000000-0005-0000-0000-00001EDF0000}"/>
    <cellStyle name="Total 2 2" xfId="454" xr:uid="{00000000-0005-0000-0000-00001FDF0000}"/>
    <cellStyle name="Total 2 2 2" xfId="455" xr:uid="{00000000-0005-0000-0000-000020DF0000}"/>
    <cellStyle name="Total 2 2 2 2" xfId="456" xr:uid="{00000000-0005-0000-0000-000021DF0000}"/>
    <cellStyle name="Total 2 2 2 2 2" xfId="57271" xr:uid="{00000000-0005-0000-0000-000022DF0000}"/>
    <cellStyle name="Total 2 2 2 2 2 2" xfId="57272" xr:uid="{00000000-0005-0000-0000-000023DF0000}"/>
    <cellStyle name="Total 2 2 2 2 2 2 2" xfId="57273" xr:uid="{00000000-0005-0000-0000-000024DF0000}"/>
    <cellStyle name="Total 2 2 2 2 2 2 2 2" xfId="57274" xr:uid="{00000000-0005-0000-0000-000025DF0000}"/>
    <cellStyle name="Total 2 2 2 2 2 2 2 2 2" xfId="57275" xr:uid="{00000000-0005-0000-0000-000026DF0000}"/>
    <cellStyle name="Total 2 2 2 2 2 2 2 2 3" xfId="57276" xr:uid="{00000000-0005-0000-0000-000027DF0000}"/>
    <cellStyle name="Total 2 2 2 2 2 2 2 2 4" xfId="57277" xr:uid="{00000000-0005-0000-0000-000028DF0000}"/>
    <cellStyle name="Total 2 2 2 2 2 2 2 2 5" xfId="57278" xr:uid="{00000000-0005-0000-0000-000029DF0000}"/>
    <cellStyle name="Total 2 2 2 2 2 2 2 2 6" xfId="57279" xr:uid="{00000000-0005-0000-0000-00002ADF0000}"/>
    <cellStyle name="Total 2 2 2 2 2 2 2 3" xfId="57280" xr:uid="{00000000-0005-0000-0000-00002BDF0000}"/>
    <cellStyle name="Total 2 2 2 2 2 2 2 4" xfId="57281" xr:uid="{00000000-0005-0000-0000-00002CDF0000}"/>
    <cellStyle name="Total 2 2 2 2 2 2 3" xfId="57282" xr:uid="{00000000-0005-0000-0000-00002DDF0000}"/>
    <cellStyle name="Total 2 2 2 2 2 2 3 2" xfId="57283" xr:uid="{00000000-0005-0000-0000-00002EDF0000}"/>
    <cellStyle name="Total 2 2 2 2 2 2 3 3" xfId="57284" xr:uid="{00000000-0005-0000-0000-00002FDF0000}"/>
    <cellStyle name="Total 2 2 2 2 2 2 3 4" xfId="57285" xr:uid="{00000000-0005-0000-0000-000030DF0000}"/>
    <cellStyle name="Total 2 2 2 2 2 2 3 5" xfId="57286" xr:uid="{00000000-0005-0000-0000-000031DF0000}"/>
    <cellStyle name="Total 2 2 2 2 2 2 3 6" xfId="57287" xr:uid="{00000000-0005-0000-0000-000032DF0000}"/>
    <cellStyle name="Total 2 2 2 2 2 2 4" xfId="57288" xr:uid="{00000000-0005-0000-0000-000033DF0000}"/>
    <cellStyle name="Total 2 2 2 2 2 2 5" xfId="57289" xr:uid="{00000000-0005-0000-0000-000034DF0000}"/>
    <cellStyle name="Total 2 2 2 2 2 3" xfId="57290" xr:uid="{00000000-0005-0000-0000-000035DF0000}"/>
    <cellStyle name="Total 2 2 2 2 2 3 2" xfId="57291" xr:uid="{00000000-0005-0000-0000-000036DF0000}"/>
    <cellStyle name="Total 2 2 2 2 2 3 2 2" xfId="57292" xr:uid="{00000000-0005-0000-0000-000037DF0000}"/>
    <cellStyle name="Total 2 2 2 2 2 3 2 3" xfId="57293" xr:uid="{00000000-0005-0000-0000-000038DF0000}"/>
    <cellStyle name="Total 2 2 2 2 2 3 2 4" xfId="57294" xr:uid="{00000000-0005-0000-0000-000039DF0000}"/>
    <cellStyle name="Total 2 2 2 2 2 3 2 5" xfId="57295" xr:uid="{00000000-0005-0000-0000-00003ADF0000}"/>
    <cellStyle name="Total 2 2 2 2 2 3 2 6" xfId="57296" xr:uid="{00000000-0005-0000-0000-00003BDF0000}"/>
    <cellStyle name="Total 2 2 2 2 2 3 3" xfId="57297" xr:uid="{00000000-0005-0000-0000-00003CDF0000}"/>
    <cellStyle name="Total 2 2 2 2 2 3 4" xfId="57298" xr:uid="{00000000-0005-0000-0000-00003DDF0000}"/>
    <cellStyle name="Total 2 2 2 2 2 4" xfId="57299" xr:uid="{00000000-0005-0000-0000-00003EDF0000}"/>
    <cellStyle name="Total 2 2 2 2 2 4 2" xfId="57300" xr:uid="{00000000-0005-0000-0000-00003FDF0000}"/>
    <cellStyle name="Total 2 2 2 2 2 4 3" xfId="57301" xr:uid="{00000000-0005-0000-0000-000040DF0000}"/>
    <cellStyle name="Total 2 2 2 2 2 4 4" xfId="57302" xr:uid="{00000000-0005-0000-0000-000041DF0000}"/>
    <cellStyle name="Total 2 2 2 2 2 4 5" xfId="57303" xr:uid="{00000000-0005-0000-0000-000042DF0000}"/>
    <cellStyle name="Total 2 2 2 2 2 4 6" xfId="57304" xr:uid="{00000000-0005-0000-0000-000043DF0000}"/>
    <cellStyle name="Total 2 2 2 2 2 5" xfId="57305" xr:uid="{00000000-0005-0000-0000-000044DF0000}"/>
    <cellStyle name="Total 2 2 2 2 2 6" xfId="57306" xr:uid="{00000000-0005-0000-0000-000045DF0000}"/>
    <cellStyle name="Total 2 2 2 2 3" xfId="57307" xr:uid="{00000000-0005-0000-0000-000046DF0000}"/>
    <cellStyle name="Total 2 2 2 2 3 2" xfId="57308" xr:uid="{00000000-0005-0000-0000-000047DF0000}"/>
    <cellStyle name="Total 2 2 2 2 3 2 2" xfId="57309" xr:uid="{00000000-0005-0000-0000-000048DF0000}"/>
    <cellStyle name="Total 2 2 2 2 3 2 3" xfId="57310" xr:uid="{00000000-0005-0000-0000-000049DF0000}"/>
    <cellStyle name="Total 2 2 2 2 3 2 4" xfId="57311" xr:uid="{00000000-0005-0000-0000-00004ADF0000}"/>
    <cellStyle name="Total 2 2 2 2 3 2 5" xfId="57312" xr:uid="{00000000-0005-0000-0000-00004BDF0000}"/>
    <cellStyle name="Total 2 2 2 2 3 2 6" xfId="57313" xr:uid="{00000000-0005-0000-0000-00004CDF0000}"/>
    <cellStyle name="Total 2 2 2 2 3 3" xfId="57314" xr:uid="{00000000-0005-0000-0000-00004DDF0000}"/>
    <cellStyle name="Total 2 2 2 2 3 4" xfId="57315" xr:uid="{00000000-0005-0000-0000-00004EDF0000}"/>
    <cellStyle name="Total 2 2 2 2 4" xfId="57316" xr:uid="{00000000-0005-0000-0000-00004FDF0000}"/>
    <cellStyle name="Total 2 2 2 2 4 2" xfId="57317" xr:uid="{00000000-0005-0000-0000-000050DF0000}"/>
    <cellStyle name="Total 2 2 2 2 4 3" xfId="57318" xr:uid="{00000000-0005-0000-0000-000051DF0000}"/>
    <cellStyle name="Total 2 2 2 2 4 4" xfId="57319" xr:uid="{00000000-0005-0000-0000-000052DF0000}"/>
    <cellStyle name="Total 2 2 2 2 4 5" xfId="57320" xr:uid="{00000000-0005-0000-0000-000053DF0000}"/>
    <cellStyle name="Total 2 2 2 2 4 6" xfId="57321" xr:uid="{00000000-0005-0000-0000-000054DF0000}"/>
    <cellStyle name="Total 2 2 2 2 5" xfId="57322" xr:uid="{00000000-0005-0000-0000-000055DF0000}"/>
    <cellStyle name="Total 2 2 2 2 6" xfId="57323" xr:uid="{00000000-0005-0000-0000-000056DF0000}"/>
    <cellStyle name="Total 2 2 2 3" xfId="457" xr:uid="{00000000-0005-0000-0000-000057DF0000}"/>
    <cellStyle name="Total 2 2 2 3 2" xfId="57324" xr:uid="{00000000-0005-0000-0000-000058DF0000}"/>
    <cellStyle name="Total 2 2 2 3 2 2" xfId="57325" xr:uid="{00000000-0005-0000-0000-000059DF0000}"/>
    <cellStyle name="Total 2 2 2 3 2 2 2" xfId="57326" xr:uid="{00000000-0005-0000-0000-00005ADF0000}"/>
    <cellStyle name="Total 2 2 2 3 2 2 2 2" xfId="57327" xr:uid="{00000000-0005-0000-0000-00005BDF0000}"/>
    <cellStyle name="Total 2 2 2 3 2 2 2 3" xfId="57328" xr:uid="{00000000-0005-0000-0000-00005CDF0000}"/>
    <cellStyle name="Total 2 2 2 3 2 2 2 4" xfId="57329" xr:uid="{00000000-0005-0000-0000-00005DDF0000}"/>
    <cellStyle name="Total 2 2 2 3 2 2 2 5" xfId="57330" xr:uid="{00000000-0005-0000-0000-00005EDF0000}"/>
    <cellStyle name="Total 2 2 2 3 2 2 2 6" xfId="57331" xr:uid="{00000000-0005-0000-0000-00005FDF0000}"/>
    <cellStyle name="Total 2 2 2 3 2 2 3" xfId="57332" xr:uid="{00000000-0005-0000-0000-000060DF0000}"/>
    <cellStyle name="Total 2 2 2 3 2 2 4" xfId="57333" xr:uid="{00000000-0005-0000-0000-000061DF0000}"/>
    <cellStyle name="Total 2 2 2 3 2 3" xfId="57334" xr:uid="{00000000-0005-0000-0000-000062DF0000}"/>
    <cellStyle name="Total 2 2 2 3 2 3 2" xfId="57335" xr:uid="{00000000-0005-0000-0000-000063DF0000}"/>
    <cellStyle name="Total 2 2 2 3 2 3 3" xfId="57336" xr:uid="{00000000-0005-0000-0000-000064DF0000}"/>
    <cellStyle name="Total 2 2 2 3 2 3 4" xfId="57337" xr:uid="{00000000-0005-0000-0000-000065DF0000}"/>
    <cellStyle name="Total 2 2 2 3 2 3 5" xfId="57338" xr:uid="{00000000-0005-0000-0000-000066DF0000}"/>
    <cellStyle name="Total 2 2 2 3 2 3 6" xfId="57339" xr:uid="{00000000-0005-0000-0000-000067DF0000}"/>
    <cellStyle name="Total 2 2 2 3 2 4" xfId="57340" xr:uid="{00000000-0005-0000-0000-000068DF0000}"/>
    <cellStyle name="Total 2 2 2 3 2 5" xfId="57341" xr:uid="{00000000-0005-0000-0000-000069DF0000}"/>
    <cellStyle name="Total 2 2 2 3 3" xfId="57342" xr:uid="{00000000-0005-0000-0000-00006ADF0000}"/>
    <cellStyle name="Total 2 2 2 3 3 2" xfId="57343" xr:uid="{00000000-0005-0000-0000-00006BDF0000}"/>
    <cellStyle name="Total 2 2 2 3 3 2 2" xfId="57344" xr:uid="{00000000-0005-0000-0000-00006CDF0000}"/>
    <cellStyle name="Total 2 2 2 3 3 2 3" xfId="57345" xr:uid="{00000000-0005-0000-0000-00006DDF0000}"/>
    <cellStyle name="Total 2 2 2 3 3 2 4" xfId="57346" xr:uid="{00000000-0005-0000-0000-00006EDF0000}"/>
    <cellStyle name="Total 2 2 2 3 3 2 5" xfId="57347" xr:uid="{00000000-0005-0000-0000-00006FDF0000}"/>
    <cellStyle name="Total 2 2 2 3 3 2 6" xfId="57348" xr:uid="{00000000-0005-0000-0000-000070DF0000}"/>
    <cellStyle name="Total 2 2 2 3 3 3" xfId="57349" xr:uid="{00000000-0005-0000-0000-000071DF0000}"/>
    <cellStyle name="Total 2 2 2 3 3 4" xfId="57350" xr:uid="{00000000-0005-0000-0000-000072DF0000}"/>
    <cellStyle name="Total 2 2 2 3 4" xfId="57351" xr:uid="{00000000-0005-0000-0000-000073DF0000}"/>
    <cellStyle name="Total 2 2 2 3 4 2" xfId="57352" xr:uid="{00000000-0005-0000-0000-000074DF0000}"/>
    <cellStyle name="Total 2 2 2 3 4 3" xfId="57353" xr:uid="{00000000-0005-0000-0000-000075DF0000}"/>
    <cellStyle name="Total 2 2 2 3 4 4" xfId="57354" xr:uid="{00000000-0005-0000-0000-000076DF0000}"/>
    <cellStyle name="Total 2 2 2 3 4 5" xfId="57355" xr:uid="{00000000-0005-0000-0000-000077DF0000}"/>
    <cellStyle name="Total 2 2 2 3 4 6" xfId="57356" xr:uid="{00000000-0005-0000-0000-000078DF0000}"/>
    <cellStyle name="Total 2 2 2 3 5" xfId="57357" xr:uid="{00000000-0005-0000-0000-000079DF0000}"/>
    <cellStyle name="Total 2 2 2 3 6" xfId="57358" xr:uid="{00000000-0005-0000-0000-00007ADF0000}"/>
    <cellStyle name="Total 2 2 2 4" xfId="458" xr:uid="{00000000-0005-0000-0000-00007BDF0000}"/>
    <cellStyle name="Total 2 2 2 4 2" xfId="57359" xr:uid="{00000000-0005-0000-0000-00007CDF0000}"/>
    <cellStyle name="Total 2 2 2 4 2 2" xfId="57360" xr:uid="{00000000-0005-0000-0000-00007DDF0000}"/>
    <cellStyle name="Total 2 2 2 4 2 3" xfId="57361" xr:uid="{00000000-0005-0000-0000-00007EDF0000}"/>
    <cellStyle name="Total 2 2 2 4 2 4" xfId="57362" xr:uid="{00000000-0005-0000-0000-00007FDF0000}"/>
    <cellStyle name="Total 2 2 2 4 2 5" xfId="57363" xr:uid="{00000000-0005-0000-0000-000080DF0000}"/>
    <cellStyle name="Total 2 2 2 4 2 6" xfId="57364" xr:uid="{00000000-0005-0000-0000-000081DF0000}"/>
    <cellStyle name="Total 2 2 2 4 3" xfId="57365" xr:uid="{00000000-0005-0000-0000-000082DF0000}"/>
    <cellStyle name="Total 2 2 2 4 4" xfId="57366" xr:uid="{00000000-0005-0000-0000-000083DF0000}"/>
    <cellStyle name="Total 2 2 2 5" xfId="459" xr:uid="{00000000-0005-0000-0000-000084DF0000}"/>
    <cellStyle name="Total 2 2 2 5 2" xfId="57367" xr:uid="{00000000-0005-0000-0000-000085DF0000}"/>
    <cellStyle name="Total 2 2 2 5 3" xfId="57368" xr:uid="{00000000-0005-0000-0000-000086DF0000}"/>
    <cellStyle name="Total 2 2 2 5 4" xfId="57369" xr:uid="{00000000-0005-0000-0000-000087DF0000}"/>
    <cellStyle name="Total 2 2 2 5 5" xfId="57370" xr:uid="{00000000-0005-0000-0000-000088DF0000}"/>
    <cellStyle name="Total 2 2 2 5 6" xfId="57371" xr:uid="{00000000-0005-0000-0000-000089DF0000}"/>
    <cellStyle name="Total 2 2 2 6" xfId="460" xr:uid="{00000000-0005-0000-0000-00008ADF0000}"/>
    <cellStyle name="Total 2 2 2 7" xfId="57372" xr:uid="{00000000-0005-0000-0000-00008BDF0000}"/>
    <cellStyle name="Total 2 2 3" xfId="461" xr:uid="{00000000-0005-0000-0000-00008CDF0000}"/>
    <cellStyle name="Total 2 2 3 2" xfId="462" xr:uid="{00000000-0005-0000-0000-00008DDF0000}"/>
    <cellStyle name="Total 2 2 3 2 2" xfId="57373" xr:uid="{00000000-0005-0000-0000-00008EDF0000}"/>
    <cellStyle name="Total 2 2 3 2 2 2" xfId="57374" xr:uid="{00000000-0005-0000-0000-00008FDF0000}"/>
    <cellStyle name="Total 2 2 3 2 2 2 2" xfId="57375" xr:uid="{00000000-0005-0000-0000-000090DF0000}"/>
    <cellStyle name="Total 2 2 3 2 2 2 2 2" xfId="57376" xr:uid="{00000000-0005-0000-0000-000091DF0000}"/>
    <cellStyle name="Total 2 2 3 2 2 2 2 2 2" xfId="57377" xr:uid="{00000000-0005-0000-0000-000092DF0000}"/>
    <cellStyle name="Total 2 2 3 2 2 2 2 2 3" xfId="57378" xr:uid="{00000000-0005-0000-0000-000093DF0000}"/>
    <cellStyle name="Total 2 2 3 2 2 2 2 2 4" xfId="57379" xr:uid="{00000000-0005-0000-0000-000094DF0000}"/>
    <cellStyle name="Total 2 2 3 2 2 2 2 2 5" xfId="57380" xr:uid="{00000000-0005-0000-0000-000095DF0000}"/>
    <cellStyle name="Total 2 2 3 2 2 2 2 2 6" xfId="57381" xr:uid="{00000000-0005-0000-0000-000096DF0000}"/>
    <cellStyle name="Total 2 2 3 2 2 2 2 3" xfId="57382" xr:uid="{00000000-0005-0000-0000-000097DF0000}"/>
    <cellStyle name="Total 2 2 3 2 2 2 2 4" xfId="57383" xr:uid="{00000000-0005-0000-0000-000098DF0000}"/>
    <cellStyle name="Total 2 2 3 2 2 2 3" xfId="57384" xr:uid="{00000000-0005-0000-0000-000099DF0000}"/>
    <cellStyle name="Total 2 2 3 2 2 2 3 2" xfId="57385" xr:uid="{00000000-0005-0000-0000-00009ADF0000}"/>
    <cellStyle name="Total 2 2 3 2 2 2 3 3" xfId="57386" xr:uid="{00000000-0005-0000-0000-00009BDF0000}"/>
    <cellStyle name="Total 2 2 3 2 2 2 3 4" xfId="57387" xr:uid="{00000000-0005-0000-0000-00009CDF0000}"/>
    <cellStyle name="Total 2 2 3 2 2 2 3 5" xfId="57388" xr:uid="{00000000-0005-0000-0000-00009DDF0000}"/>
    <cellStyle name="Total 2 2 3 2 2 2 3 6" xfId="57389" xr:uid="{00000000-0005-0000-0000-00009EDF0000}"/>
    <cellStyle name="Total 2 2 3 2 2 2 4" xfId="57390" xr:uid="{00000000-0005-0000-0000-00009FDF0000}"/>
    <cellStyle name="Total 2 2 3 2 2 2 5" xfId="57391" xr:uid="{00000000-0005-0000-0000-0000A0DF0000}"/>
    <cellStyle name="Total 2 2 3 2 2 3" xfId="57392" xr:uid="{00000000-0005-0000-0000-0000A1DF0000}"/>
    <cellStyle name="Total 2 2 3 2 2 3 2" xfId="57393" xr:uid="{00000000-0005-0000-0000-0000A2DF0000}"/>
    <cellStyle name="Total 2 2 3 2 2 3 2 2" xfId="57394" xr:uid="{00000000-0005-0000-0000-0000A3DF0000}"/>
    <cellStyle name="Total 2 2 3 2 2 3 2 3" xfId="57395" xr:uid="{00000000-0005-0000-0000-0000A4DF0000}"/>
    <cellStyle name="Total 2 2 3 2 2 3 2 4" xfId="57396" xr:uid="{00000000-0005-0000-0000-0000A5DF0000}"/>
    <cellStyle name="Total 2 2 3 2 2 3 2 5" xfId="57397" xr:uid="{00000000-0005-0000-0000-0000A6DF0000}"/>
    <cellStyle name="Total 2 2 3 2 2 3 2 6" xfId="57398" xr:uid="{00000000-0005-0000-0000-0000A7DF0000}"/>
    <cellStyle name="Total 2 2 3 2 2 3 3" xfId="57399" xr:uid="{00000000-0005-0000-0000-0000A8DF0000}"/>
    <cellStyle name="Total 2 2 3 2 2 3 4" xfId="57400" xr:uid="{00000000-0005-0000-0000-0000A9DF0000}"/>
    <cellStyle name="Total 2 2 3 2 2 4" xfId="57401" xr:uid="{00000000-0005-0000-0000-0000AADF0000}"/>
    <cellStyle name="Total 2 2 3 2 2 4 2" xfId="57402" xr:uid="{00000000-0005-0000-0000-0000ABDF0000}"/>
    <cellStyle name="Total 2 2 3 2 2 4 3" xfId="57403" xr:uid="{00000000-0005-0000-0000-0000ACDF0000}"/>
    <cellStyle name="Total 2 2 3 2 2 4 4" xfId="57404" xr:uid="{00000000-0005-0000-0000-0000ADDF0000}"/>
    <cellStyle name="Total 2 2 3 2 2 4 5" xfId="57405" xr:uid="{00000000-0005-0000-0000-0000AEDF0000}"/>
    <cellStyle name="Total 2 2 3 2 2 4 6" xfId="57406" xr:uid="{00000000-0005-0000-0000-0000AFDF0000}"/>
    <cellStyle name="Total 2 2 3 2 2 5" xfId="57407" xr:uid="{00000000-0005-0000-0000-0000B0DF0000}"/>
    <cellStyle name="Total 2 2 3 2 2 6" xfId="57408" xr:uid="{00000000-0005-0000-0000-0000B1DF0000}"/>
    <cellStyle name="Total 2 2 3 2 3" xfId="57409" xr:uid="{00000000-0005-0000-0000-0000B2DF0000}"/>
    <cellStyle name="Total 2 2 3 2 3 2" xfId="57410" xr:uid="{00000000-0005-0000-0000-0000B3DF0000}"/>
    <cellStyle name="Total 2 2 3 2 3 2 2" xfId="57411" xr:uid="{00000000-0005-0000-0000-0000B4DF0000}"/>
    <cellStyle name="Total 2 2 3 2 3 2 3" xfId="57412" xr:uid="{00000000-0005-0000-0000-0000B5DF0000}"/>
    <cellStyle name="Total 2 2 3 2 3 2 4" xfId="57413" xr:uid="{00000000-0005-0000-0000-0000B6DF0000}"/>
    <cellStyle name="Total 2 2 3 2 3 2 5" xfId="57414" xr:uid="{00000000-0005-0000-0000-0000B7DF0000}"/>
    <cellStyle name="Total 2 2 3 2 3 2 6" xfId="57415" xr:uid="{00000000-0005-0000-0000-0000B8DF0000}"/>
    <cellStyle name="Total 2 2 3 2 3 3" xfId="57416" xr:uid="{00000000-0005-0000-0000-0000B9DF0000}"/>
    <cellStyle name="Total 2 2 3 2 3 4" xfId="57417" xr:uid="{00000000-0005-0000-0000-0000BADF0000}"/>
    <cellStyle name="Total 2 2 3 2 4" xfId="57418" xr:uid="{00000000-0005-0000-0000-0000BBDF0000}"/>
    <cellStyle name="Total 2 2 3 2 4 2" xfId="57419" xr:uid="{00000000-0005-0000-0000-0000BCDF0000}"/>
    <cellStyle name="Total 2 2 3 2 4 3" xfId="57420" xr:uid="{00000000-0005-0000-0000-0000BDDF0000}"/>
    <cellStyle name="Total 2 2 3 2 4 4" xfId="57421" xr:uid="{00000000-0005-0000-0000-0000BEDF0000}"/>
    <cellStyle name="Total 2 2 3 2 4 5" xfId="57422" xr:uid="{00000000-0005-0000-0000-0000BFDF0000}"/>
    <cellStyle name="Total 2 2 3 2 4 6" xfId="57423" xr:uid="{00000000-0005-0000-0000-0000C0DF0000}"/>
    <cellStyle name="Total 2 2 3 2 5" xfId="57424" xr:uid="{00000000-0005-0000-0000-0000C1DF0000}"/>
    <cellStyle name="Total 2 2 3 2 6" xfId="57425" xr:uid="{00000000-0005-0000-0000-0000C2DF0000}"/>
    <cellStyle name="Total 2 2 3 3" xfId="463" xr:uid="{00000000-0005-0000-0000-0000C3DF0000}"/>
    <cellStyle name="Total 2 2 3 3 2" xfId="57426" xr:uid="{00000000-0005-0000-0000-0000C4DF0000}"/>
    <cellStyle name="Total 2 2 3 3 2 2" xfId="57427" xr:uid="{00000000-0005-0000-0000-0000C5DF0000}"/>
    <cellStyle name="Total 2 2 3 3 2 2 2" xfId="57428" xr:uid="{00000000-0005-0000-0000-0000C6DF0000}"/>
    <cellStyle name="Total 2 2 3 3 2 2 2 2" xfId="57429" xr:uid="{00000000-0005-0000-0000-0000C7DF0000}"/>
    <cellStyle name="Total 2 2 3 3 2 2 2 3" xfId="57430" xr:uid="{00000000-0005-0000-0000-0000C8DF0000}"/>
    <cellStyle name="Total 2 2 3 3 2 2 2 4" xfId="57431" xr:uid="{00000000-0005-0000-0000-0000C9DF0000}"/>
    <cellStyle name="Total 2 2 3 3 2 2 2 5" xfId="57432" xr:uid="{00000000-0005-0000-0000-0000CADF0000}"/>
    <cellStyle name="Total 2 2 3 3 2 2 2 6" xfId="57433" xr:uid="{00000000-0005-0000-0000-0000CBDF0000}"/>
    <cellStyle name="Total 2 2 3 3 2 2 3" xfId="57434" xr:uid="{00000000-0005-0000-0000-0000CCDF0000}"/>
    <cellStyle name="Total 2 2 3 3 2 2 4" xfId="57435" xr:uid="{00000000-0005-0000-0000-0000CDDF0000}"/>
    <cellStyle name="Total 2 2 3 3 2 3" xfId="57436" xr:uid="{00000000-0005-0000-0000-0000CEDF0000}"/>
    <cellStyle name="Total 2 2 3 3 2 3 2" xfId="57437" xr:uid="{00000000-0005-0000-0000-0000CFDF0000}"/>
    <cellStyle name="Total 2 2 3 3 2 3 3" xfId="57438" xr:uid="{00000000-0005-0000-0000-0000D0DF0000}"/>
    <cellStyle name="Total 2 2 3 3 2 3 4" xfId="57439" xr:uid="{00000000-0005-0000-0000-0000D1DF0000}"/>
    <cellStyle name="Total 2 2 3 3 2 3 5" xfId="57440" xr:uid="{00000000-0005-0000-0000-0000D2DF0000}"/>
    <cellStyle name="Total 2 2 3 3 2 3 6" xfId="57441" xr:uid="{00000000-0005-0000-0000-0000D3DF0000}"/>
    <cellStyle name="Total 2 2 3 3 2 4" xfId="57442" xr:uid="{00000000-0005-0000-0000-0000D4DF0000}"/>
    <cellStyle name="Total 2 2 3 3 2 5" xfId="57443" xr:uid="{00000000-0005-0000-0000-0000D5DF0000}"/>
    <cellStyle name="Total 2 2 3 3 3" xfId="57444" xr:uid="{00000000-0005-0000-0000-0000D6DF0000}"/>
    <cellStyle name="Total 2 2 3 3 3 2" xfId="57445" xr:uid="{00000000-0005-0000-0000-0000D7DF0000}"/>
    <cellStyle name="Total 2 2 3 3 3 2 2" xfId="57446" xr:uid="{00000000-0005-0000-0000-0000D8DF0000}"/>
    <cellStyle name="Total 2 2 3 3 3 2 3" xfId="57447" xr:uid="{00000000-0005-0000-0000-0000D9DF0000}"/>
    <cellStyle name="Total 2 2 3 3 3 2 4" xfId="57448" xr:uid="{00000000-0005-0000-0000-0000DADF0000}"/>
    <cellStyle name="Total 2 2 3 3 3 2 5" xfId="57449" xr:uid="{00000000-0005-0000-0000-0000DBDF0000}"/>
    <cellStyle name="Total 2 2 3 3 3 2 6" xfId="57450" xr:uid="{00000000-0005-0000-0000-0000DCDF0000}"/>
    <cellStyle name="Total 2 2 3 3 3 3" xfId="57451" xr:uid="{00000000-0005-0000-0000-0000DDDF0000}"/>
    <cellStyle name="Total 2 2 3 3 3 4" xfId="57452" xr:uid="{00000000-0005-0000-0000-0000DEDF0000}"/>
    <cellStyle name="Total 2 2 3 3 4" xfId="57453" xr:uid="{00000000-0005-0000-0000-0000DFDF0000}"/>
    <cellStyle name="Total 2 2 3 3 4 2" xfId="57454" xr:uid="{00000000-0005-0000-0000-0000E0DF0000}"/>
    <cellStyle name="Total 2 2 3 3 4 3" xfId="57455" xr:uid="{00000000-0005-0000-0000-0000E1DF0000}"/>
    <cellStyle name="Total 2 2 3 3 4 4" xfId="57456" xr:uid="{00000000-0005-0000-0000-0000E2DF0000}"/>
    <cellStyle name="Total 2 2 3 3 4 5" xfId="57457" xr:uid="{00000000-0005-0000-0000-0000E3DF0000}"/>
    <cellStyle name="Total 2 2 3 3 4 6" xfId="57458" xr:uid="{00000000-0005-0000-0000-0000E4DF0000}"/>
    <cellStyle name="Total 2 2 3 3 5" xfId="57459" xr:uid="{00000000-0005-0000-0000-0000E5DF0000}"/>
    <cellStyle name="Total 2 2 3 3 6" xfId="57460" xr:uid="{00000000-0005-0000-0000-0000E6DF0000}"/>
    <cellStyle name="Total 2 2 3 4" xfId="464" xr:uid="{00000000-0005-0000-0000-0000E7DF0000}"/>
    <cellStyle name="Total 2 2 3 4 2" xfId="57461" xr:uid="{00000000-0005-0000-0000-0000E8DF0000}"/>
    <cellStyle name="Total 2 2 3 4 2 2" xfId="57462" xr:uid="{00000000-0005-0000-0000-0000E9DF0000}"/>
    <cellStyle name="Total 2 2 3 4 2 3" xfId="57463" xr:uid="{00000000-0005-0000-0000-0000EADF0000}"/>
    <cellStyle name="Total 2 2 3 4 2 4" xfId="57464" xr:uid="{00000000-0005-0000-0000-0000EBDF0000}"/>
    <cellStyle name="Total 2 2 3 4 2 5" xfId="57465" xr:uid="{00000000-0005-0000-0000-0000ECDF0000}"/>
    <cellStyle name="Total 2 2 3 4 2 6" xfId="57466" xr:uid="{00000000-0005-0000-0000-0000EDDF0000}"/>
    <cellStyle name="Total 2 2 3 4 3" xfId="57467" xr:uid="{00000000-0005-0000-0000-0000EEDF0000}"/>
    <cellStyle name="Total 2 2 3 4 4" xfId="57468" xr:uid="{00000000-0005-0000-0000-0000EFDF0000}"/>
    <cellStyle name="Total 2 2 3 5" xfId="465" xr:uid="{00000000-0005-0000-0000-0000F0DF0000}"/>
    <cellStyle name="Total 2 2 3 5 2" xfId="57469" xr:uid="{00000000-0005-0000-0000-0000F1DF0000}"/>
    <cellStyle name="Total 2 2 3 5 3" xfId="57470" xr:uid="{00000000-0005-0000-0000-0000F2DF0000}"/>
    <cellStyle name="Total 2 2 3 5 4" xfId="57471" xr:uid="{00000000-0005-0000-0000-0000F3DF0000}"/>
    <cellStyle name="Total 2 2 3 5 5" xfId="57472" xr:uid="{00000000-0005-0000-0000-0000F4DF0000}"/>
    <cellStyle name="Total 2 2 3 5 6" xfId="57473" xr:uid="{00000000-0005-0000-0000-0000F5DF0000}"/>
    <cellStyle name="Total 2 2 3 6" xfId="466" xr:uid="{00000000-0005-0000-0000-0000F6DF0000}"/>
    <cellStyle name="Total 2 2 3 7" xfId="57474" xr:uid="{00000000-0005-0000-0000-0000F7DF0000}"/>
    <cellStyle name="Total 2 2 4" xfId="467" xr:uid="{00000000-0005-0000-0000-0000F8DF0000}"/>
    <cellStyle name="Total 2 2 4 2" xfId="57475" xr:uid="{00000000-0005-0000-0000-0000F9DF0000}"/>
    <cellStyle name="Total 2 2 4 2 2" xfId="57476" xr:uid="{00000000-0005-0000-0000-0000FADF0000}"/>
    <cellStyle name="Total 2 2 4 2 2 2" xfId="57477" xr:uid="{00000000-0005-0000-0000-0000FBDF0000}"/>
    <cellStyle name="Total 2 2 4 2 2 2 2" xfId="57478" xr:uid="{00000000-0005-0000-0000-0000FCDF0000}"/>
    <cellStyle name="Total 2 2 4 2 2 2 2 2" xfId="57479" xr:uid="{00000000-0005-0000-0000-0000FDDF0000}"/>
    <cellStyle name="Total 2 2 4 2 2 2 2 3" xfId="57480" xr:uid="{00000000-0005-0000-0000-0000FEDF0000}"/>
    <cellStyle name="Total 2 2 4 2 2 2 2 4" xfId="57481" xr:uid="{00000000-0005-0000-0000-0000FFDF0000}"/>
    <cellStyle name="Total 2 2 4 2 2 2 2 5" xfId="57482" xr:uid="{00000000-0005-0000-0000-000000E00000}"/>
    <cellStyle name="Total 2 2 4 2 2 2 2 6" xfId="57483" xr:uid="{00000000-0005-0000-0000-000001E00000}"/>
    <cellStyle name="Total 2 2 4 2 2 2 3" xfId="57484" xr:uid="{00000000-0005-0000-0000-000002E00000}"/>
    <cellStyle name="Total 2 2 4 2 2 2 4" xfId="57485" xr:uid="{00000000-0005-0000-0000-000003E00000}"/>
    <cellStyle name="Total 2 2 4 2 2 3" xfId="57486" xr:uid="{00000000-0005-0000-0000-000004E00000}"/>
    <cellStyle name="Total 2 2 4 2 2 3 2" xfId="57487" xr:uid="{00000000-0005-0000-0000-000005E00000}"/>
    <cellStyle name="Total 2 2 4 2 2 3 3" xfId="57488" xr:uid="{00000000-0005-0000-0000-000006E00000}"/>
    <cellStyle name="Total 2 2 4 2 2 3 4" xfId="57489" xr:uid="{00000000-0005-0000-0000-000007E00000}"/>
    <cellStyle name="Total 2 2 4 2 2 3 5" xfId="57490" xr:uid="{00000000-0005-0000-0000-000008E00000}"/>
    <cellStyle name="Total 2 2 4 2 2 3 6" xfId="57491" xr:uid="{00000000-0005-0000-0000-000009E00000}"/>
    <cellStyle name="Total 2 2 4 2 2 4" xfId="57492" xr:uid="{00000000-0005-0000-0000-00000AE00000}"/>
    <cellStyle name="Total 2 2 4 2 2 5" xfId="57493" xr:uid="{00000000-0005-0000-0000-00000BE00000}"/>
    <cellStyle name="Total 2 2 4 2 3" xfId="57494" xr:uid="{00000000-0005-0000-0000-00000CE00000}"/>
    <cellStyle name="Total 2 2 4 2 3 2" xfId="57495" xr:uid="{00000000-0005-0000-0000-00000DE00000}"/>
    <cellStyle name="Total 2 2 4 2 3 2 2" xfId="57496" xr:uid="{00000000-0005-0000-0000-00000EE00000}"/>
    <cellStyle name="Total 2 2 4 2 3 2 3" xfId="57497" xr:uid="{00000000-0005-0000-0000-00000FE00000}"/>
    <cellStyle name="Total 2 2 4 2 3 2 4" xfId="57498" xr:uid="{00000000-0005-0000-0000-000010E00000}"/>
    <cellStyle name="Total 2 2 4 2 3 2 5" xfId="57499" xr:uid="{00000000-0005-0000-0000-000011E00000}"/>
    <cellStyle name="Total 2 2 4 2 3 2 6" xfId="57500" xr:uid="{00000000-0005-0000-0000-000012E00000}"/>
    <cellStyle name="Total 2 2 4 2 3 3" xfId="57501" xr:uid="{00000000-0005-0000-0000-000013E00000}"/>
    <cellStyle name="Total 2 2 4 2 3 4" xfId="57502" xr:uid="{00000000-0005-0000-0000-000014E00000}"/>
    <cellStyle name="Total 2 2 4 2 4" xfId="57503" xr:uid="{00000000-0005-0000-0000-000015E00000}"/>
    <cellStyle name="Total 2 2 4 2 4 2" xfId="57504" xr:uid="{00000000-0005-0000-0000-000016E00000}"/>
    <cellStyle name="Total 2 2 4 2 4 3" xfId="57505" xr:uid="{00000000-0005-0000-0000-000017E00000}"/>
    <cellStyle name="Total 2 2 4 2 4 4" xfId="57506" xr:uid="{00000000-0005-0000-0000-000018E00000}"/>
    <cellStyle name="Total 2 2 4 2 4 5" xfId="57507" xr:uid="{00000000-0005-0000-0000-000019E00000}"/>
    <cellStyle name="Total 2 2 4 2 4 6" xfId="57508" xr:uid="{00000000-0005-0000-0000-00001AE00000}"/>
    <cellStyle name="Total 2 2 4 2 5" xfId="57509" xr:uid="{00000000-0005-0000-0000-00001BE00000}"/>
    <cellStyle name="Total 2 2 4 2 6" xfId="57510" xr:uid="{00000000-0005-0000-0000-00001CE00000}"/>
    <cellStyle name="Total 2 2 4 3" xfId="57511" xr:uid="{00000000-0005-0000-0000-00001DE00000}"/>
    <cellStyle name="Total 2 2 4 3 2" xfId="57512" xr:uid="{00000000-0005-0000-0000-00001EE00000}"/>
    <cellStyle name="Total 2 2 4 3 2 2" xfId="57513" xr:uid="{00000000-0005-0000-0000-00001FE00000}"/>
    <cellStyle name="Total 2 2 4 3 2 3" xfId="57514" xr:uid="{00000000-0005-0000-0000-000020E00000}"/>
    <cellStyle name="Total 2 2 4 3 2 4" xfId="57515" xr:uid="{00000000-0005-0000-0000-000021E00000}"/>
    <cellStyle name="Total 2 2 4 3 2 5" xfId="57516" xr:uid="{00000000-0005-0000-0000-000022E00000}"/>
    <cellStyle name="Total 2 2 4 3 2 6" xfId="57517" xr:uid="{00000000-0005-0000-0000-000023E00000}"/>
    <cellStyle name="Total 2 2 4 3 3" xfId="57518" xr:uid="{00000000-0005-0000-0000-000024E00000}"/>
    <cellStyle name="Total 2 2 4 3 4" xfId="57519" xr:uid="{00000000-0005-0000-0000-000025E00000}"/>
    <cellStyle name="Total 2 2 4 4" xfId="57520" xr:uid="{00000000-0005-0000-0000-000026E00000}"/>
    <cellStyle name="Total 2 2 4 4 2" xfId="57521" xr:uid="{00000000-0005-0000-0000-000027E00000}"/>
    <cellStyle name="Total 2 2 4 4 3" xfId="57522" xr:uid="{00000000-0005-0000-0000-000028E00000}"/>
    <cellStyle name="Total 2 2 4 4 4" xfId="57523" xr:uid="{00000000-0005-0000-0000-000029E00000}"/>
    <cellStyle name="Total 2 2 4 4 5" xfId="57524" xr:uid="{00000000-0005-0000-0000-00002AE00000}"/>
    <cellStyle name="Total 2 2 4 4 6" xfId="57525" xr:uid="{00000000-0005-0000-0000-00002BE00000}"/>
    <cellStyle name="Total 2 2 4 5" xfId="57526" xr:uid="{00000000-0005-0000-0000-00002CE00000}"/>
    <cellStyle name="Total 2 2 4 6" xfId="57527" xr:uid="{00000000-0005-0000-0000-00002DE00000}"/>
    <cellStyle name="Total 2 2 5" xfId="468" xr:uid="{00000000-0005-0000-0000-00002EE00000}"/>
    <cellStyle name="Total 2 2 5 2" xfId="57528" xr:uid="{00000000-0005-0000-0000-00002FE00000}"/>
    <cellStyle name="Total 2 2 5 2 2" xfId="57529" xr:uid="{00000000-0005-0000-0000-000030E00000}"/>
    <cellStyle name="Total 2 2 5 2 2 2" xfId="57530" xr:uid="{00000000-0005-0000-0000-000031E00000}"/>
    <cellStyle name="Total 2 2 5 2 2 2 2" xfId="57531" xr:uid="{00000000-0005-0000-0000-000032E00000}"/>
    <cellStyle name="Total 2 2 5 2 2 2 3" xfId="57532" xr:uid="{00000000-0005-0000-0000-000033E00000}"/>
    <cellStyle name="Total 2 2 5 2 2 2 4" xfId="57533" xr:uid="{00000000-0005-0000-0000-000034E00000}"/>
    <cellStyle name="Total 2 2 5 2 2 2 5" xfId="57534" xr:uid="{00000000-0005-0000-0000-000035E00000}"/>
    <cellStyle name="Total 2 2 5 2 2 2 6" xfId="57535" xr:uid="{00000000-0005-0000-0000-000036E00000}"/>
    <cellStyle name="Total 2 2 5 2 2 3" xfId="57536" xr:uid="{00000000-0005-0000-0000-000037E00000}"/>
    <cellStyle name="Total 2 2 5 2 2 4" xfId="57537" xr:uid="{00000000-0005-0000-0000-000038E00000}"/>
    <cellStyle name="Total 2 2 5 2 3" xfId="57538" xr:uid="{00000000-0005-0000-0000-000039E00000}"/>
    <cellStyle name="Total 2 2 5 2 3 2" xfId="57539" xr:uid="{00000000-0005-0000-0000-00003AE00000}"/>
    <cellStyle name="Total 2 2 5 2 3 3" xfId="57540" xr:uid="{00000000-0005-0000-0000-00003BE00000}"/>
    <cellStyle name="Total 2 2 5 2 3 4" xfId="57541" xr:uid="{00000000-0005-0000-0000-00003CE00000}"/>
    <cellStyle name="Total 2 2 5 2 3 5" xfId="57542" xr:uid="{00000000-0005-0000-0000-00003DE00000}"/>
    <cellStyle name="Total 2 2 5 2 3 6" xfId="57543" xr:uid="{00000000-0005-0000-0000-00003EE00000}"/>
    <cellStyle name="Total 2 2 5 2 4" xfId="57544" xr:uid="{00000000-0005-0000-0000-00003FE00000}"/>
    <cellStyle name="Total 2 2 5 2 5" xfId="57545" xr:uid="{00000000-0005-0000-0000-000040E00000}"/>
    <cellStyle name="Total 2 2 5 3" xfId="57546" xr:uid="{00000000-0005-0000-0000-000041E00000}"/>
    <cellStyle name="Total 2 2 5 3 2" xfId="57547" xr:uid="{00000000-0005-0000-0000-000042E00000}"/>
    <cellStyle name="Total 2 2 5 3 2 2" xfId="57548" xr:uid="{00000000-0005-0000-0000-000043E00000}"/>
    <cellStyle name="Total 2 2 5 3 2 3" xfId="57549" xr:uid="{00000000-0005-0000-0000-000044E00000}"/>
    <cellStyle name="Total 2 2 5 3 2 4" xfId="57550" xr:uid="{00000000-0005-0000-0000-000045E00000}"/>
    <cellStyle name="Total 2 2 5 3 2 5" xfId="57551" xr:uid="{00000000-0005-0000-0000-000046E00000}"/>
    <cellStyle name="Total 2 2 5 3 2 6" xfId="57552" xr:uid="{00000000-0005-0000-0000-000047E00000}"/>
    <cellStyle name="Total 2 2 5 3 3" xfId="57553" xr:uid="{00000000-0005-0000-0000-000048E00000}"/>
    <cellStyle name="Total 2 2 5 3 4" xfId="57554" xr:uid="{00000000-0005-0000-0000-000049E00000}"/>
    <cellStyle name="Total 2 2 5 4" xfId="57555" xr:uid="{00000000-0005-0000-0000-00004AE00000}"/>
    <cellStyle name="Total 2 2 5 4 2" xfId="57556" xr:uid="{00000000-0005-0000-0000-00004BE00000}"/>
    <cellStyle name="Total 2 2 5 4 3" xfId="57557" xr:uid="{00000000-0005-0000-0000-00004CE00000}"/>
    <cellStyle name="Total 2 2 5 4 4" xfId="57558" xr:uid="{00000000-0005-0000-0000-00004DE00000}"/>
    <cellStyle name="Total 2 2 5 4 5" xfId="57559" xr:uid="{00000000-0005-0000-0000-00004EE00000}"/>
    <cellStyle name="Total 2 2 5 4 6" xfId="57560" xr:uid="{00000000-0005-0000-0000-00004FE00000}"/>
    <cellStyle name="Total 2 2 5 5" xfId="57561" xr:uid="{00000000-0005-0000-0000-000050E00000}"/>
    <cellStyle name="Total 2 2 5 6" xfId="57562" xr:uid="{00000000-0005-0000-0000-000051E00000}"/>
    <cellStyle name="Total 2 2 6" xfId="469" xr:uid="{00000000-0005-0000-0000-000052E00000}"/>
    <cellStyle name="Total 2 2 6 2" xfId="57563" xr:uid="{00000000-0005-0000-0000-000053E00000}"/>
    <cellStyle name="Total 2 2 6 2 2" xfId="57564" xr:uid="{00000000-0005-0000-0000-000054E00000}"/>
    <cellStyle name="Total 2 2 6 2 3" xfId="57565" xr:uid="{00000000-0005-0000-0000-000055E00000}"/>
    <cellStyle name="Total 2 2 6 2 4" xfId="57566" xr:uid="{00000000-0005-0000-0000-000056E00000}"/>
    <cellStyle name="Total 2 2 6 2 5" xfId="57567" xr:uid="{00000000-0005-0000-0000-000057E00000}"/>
    <cellStyle name="Total 2 2 6 2 6" xfId="57568" xr:uid="{00000000-0005-0000-0000-000058E00000}"/>
    <cellStyle name="Total 2 2 6 3" xfId="57569" xr:uid="{00000000-0005-0000-0000-000059E00000}"/>
    <cellStyle name="Total 2 2 6 4" xfId="57570" xr:uid="{00000000-0005-0000-0000-00005AE00000}"/>
    <cellStyle name="Total 2 2 7" xfId="470" xr:uid="{00000000-0005-0000-0000-00005BE00000}"/>
    <cellStyle name="Total 2 2 7 2" xfId="57571" xr:uid="{00000000-0005-0000-0000-00005CE00000}"/>
    <cellStyle name="Total 2 2 7 3" xfId="57572" xr:uid="{00000000-0005-0000-0000-00005DE00000}"/>
    <cellStyle name="Total 2 2 7 4" xfId="57573" xr:uid="{00000000-0005-0000-0000-00005EE00000}"/>
    <cellStyle name="Total 2 2 7 5" xfId="57574" xr:uid="{00000000-0005-0000-0000-00005FE00000}"/>
    <cellStyle name="Total 2 2 7 6" xfId="57575" xr:uid="{00000000-0005-0000-0000-000060E00000}"/>
    <cellStyle name="Total 2 2 8" xfId="471" xr:uid="{00000000-0005-0000-0000-000061E00000}"/>
    <cellStyle name="Total 2 2 9" xfId="57576" xr:uid="{00000000-0005-0000-0000-000062E00000}"/>
    <cellStyle name="Total 2 3" xfId="472" xr:uid="{00000000-0005-0000-0000-000063E00000}"/>
    <cellStyle name="Total 2 3 2" xfId="473" xr:uid="{00000000-0005-0000-0000-000064E00000}"/>
    <cellStyle name="Total 2 3 2 2" xfId="57577" xr:uid="{00000000-0005-0000-0000-000065E00000}"/>
    <cellStyle name="Total 2 3 2 2 2" xfId="57578" xr:uid="{00000000-0005-0000-0000-000066E00000}"/>
    <cellStyle name="Total 2 3 2 2 2 2" xfId="57579" xr:uid="{00000000-0005-0000-0000-000067E00000}"/>
    <cellStyle name="Total 2 3 2 2 2 2 2" xfId="57580" xr:uid="{00000000-0005-0000-0000-000068E00000}"/>
    <cellStyle name="Total 2 3 2 2 2 2 2 2" xfId="57581" xr:uid="{00000000-0005-0000-0000-000069E00000}"/>
    <cellStyle name="Total 2 3 2 2 2 2 2 3" xfId="57582" xr:uid="{00000000-0005-0000-0000-00006AE00000}"/>
    <cellStyle name="Total 2 3 2 2 2 2 2 4" xfId="57583" xr:uid="{00000000-0005-0000-0000-00006BE00000}"/>
    <cellStyle name="Total 2 3 2 2 2 2 2 5" xfId="57584" xr:uid="{00000000-0005-0000-0000-00006CE00000}"/>
    <cellStyle name="Total 2 3 2 2 2 2 2 6" xfId="57585" xr:uid="{00000000-0005-0000-0000-00006DE00000}"/>
    <cellStyle name="Total 2 3 2 2 2 2 3" xfId="57586" xr:uid="{00000000-0005-0000-0000-00006EE00000}"/>
    <cellStyle name="Total 2 3 2 2 2 2 4" xfId="57587" xr:uid="{00000000-0005-0000-0000-00006FE00000}"/>
    <cellStyle name="Total 2 3 2 2 2 3" xfId="57588" xr:uid="{00000000-0005-0000-0000-000070E00000}"/>
    <cellStyle name="Total 2 3 2 2 2 3 2" xfId="57589" xr:uid="{00000000-0005-0000-0000-000071E00000}"/>
    <cellStyle name="Total 2 3 2 2 2 3 3" xfId="57590" xr:uid="{00000000-0005-0000-0000-000072E00000}"/>
    <cellStyle name="Total 2 3 2 2 2 3 4" xfId="57591" xr:uid="{00000000-0005-0000-0000-000073E00000}"/>
    <cellStyle name="Total 2 3 2 2 2 3 5" xfId="57592" xr:uid="{00000000-0005-0000-0000-000074E00000}"/>
    <cellStyle name="Total 2 3 2 2 2 3 6" xfId="57593" xr:uid="{00000000-0005-0000-0000-000075E00000}"/>
    <cellStyle name="Total 2 3 2 2 2 4" xfId="57594" xr:uid="{00000000-0005-0000-0000-000076E00000}"/>
    <cellStyle name="Total 2 3 2 2 2 5" xfId="57595" xr:uid="{00000000-0005-0000-0000-000077E00000}"/>
    <cellStyle name="Total 2 3 2 2 3" xfId="57596" xr:uid="{00000000-0005-0000-0000-000078E00000}"/>
    <cellStyle name="Total 2 3 2 2 3 2" xfId="57597" xr:uid="{00000000-0005-0000-0000-000079E00000}"/>
    <cellStyle name="Total 2 3 2 2 3 2 2" xfId="57598" xr:uid="{00000000-0005-0000-0000-00007AE00000}"/>
    <cellStyle name="Total 2 3 2 2 3 2 3" xfId="57599" xr:uid="{00000000-0005-0000-0000-00007BE00000}"/>
    <cellStyle name="Total 2 3 2 2 3 2 4" xfId="57600" xr:uid="{00000000-0005-0000-0000-00007CE00000}"/>
    <cellStyle name="Total 2 3 2 2 3 2 5" xfId="57601" xr:uid="{00000000-0005-0000-0000-00007DE00000}"/>
    <cellStyle name="Total 2 3 2 2 3 2 6" xfId="57602" xr:uid="{00000000-0005-0000-0000-00007EE00000}"/>
    <cellStyle name="Total 2 3 2 2 3 3" xfId="57603" xr:uid="{00000000-0005-0000-0000-00007FE00000}"/>
    <cellStyle name="Total 2 3 2 2 3 4" xfId="57604" xr:uid="{00000000-0005-0000-0000-000080E00000}"/>
    <cellStyle name="Total 2 3 2 2 4" xfId="57605" xr:uid="{00000000-0005-0000-0000-000081E00000}"/>
    <cellStyle name="Total 2 3 2 2 4 2" xfId="57606" xr:uid="{00000000-0005-0000-0000-000082E00000}"/>
    <cellStyle name="Total 2 3 2 2 4 3" xfId="57607" xr:uid="{00000000-0005-0000-0000-000083E00000}"/>
    <cellStyle name="Total 2 3 2 2 4 4" xfId="57608" xr:uid="{00000000-0005-0000-0000-000084E00000}"/>
    <cellStyle name="Total 2 3 2 2 4 5" xfId="57609" xr:uid="{00000000-0005-0000-0000-000085E00000}"/>
    <cellStyle name="Total 2 3 2 2 4 6" xfId="57610" xr:uid="{00000000-0005-0000-0000-000086E00000}"/>
    <cellStyle name="Total 2 3 2 2 5" xfId="57611" xr:uid="{00000000-0005-0000-0000-000087E00000}"/>
    <cellStyle name="Total 2 3 2 2 6" xfId="57612" xr:uid="{00000000-0005-0000-0000-000088E00000}"/>
    <cellStyle name="Total 2 3 2 3" xfId="57613" xr:uid="{00000000-0005-0000-0000-000089E00000}"/>
    <cellStyle name="Total 2 3 2 3 2" xfId="57614" xr:uid="{00000000-0005-0000-0000-00008AE00000}"/>
    <cellStyle name="Total 2 3 2 3 2 2" xfId="57615" xr:uid="{00000000-0005-0000-0000-00008BE00000}"/>
    <cellStyle name="Total 2 3 2 3 2 3" xfId="57616" xr:uid="{00000000-0005-0000-0000-00008CE00000}"/>
    <cellStyle name="Total 2 3 2 3 2 4" xfId="57617" xr:uid="{00000000-0005-0000-0000-00008DE00000}"/>
    <cellStyle name="Total 2 3 2 3 2 5" xfId="57618" xr:uid="{00000000-0005-0000-0000-00008EE00000}"/>
    <cellStyle name="Total 2 3 2 3 2 6" xfId="57619" xr:uid="{00000000-0005-0000-0000-00008FE00000}"/>
    <cellStyle name="Total 2 3 2 3 3" xfId="57620" xr:uid="{00000000-0005-0000-0000-000090E00000}"/>
    <cellStyle name="Total 2 3 2 3 4" xfId="57621" xr:uid="{00000000-0005-0000-0000-000091E00000}"/>
    <cellStyle name="Total 2 3 2 4" xfId="57622" xr:uid="{00000000-0005-0000-0000-000092E00000}"/>
    <cellStyle name="Total 2 3 2 4 2" xfId="57623" xr:uid="{00000000-0005-0000-0000-000093E00000}"/>
    <cellStyle name="Total 2 3 2 4 3" xfId="57624" xr:uid="{00000000-0005-0000-0000-000094E00000}"/>
    <cellStyle name="Total 2 3 2 4 4" xfId="57625" xr:uid="{00000000-0005-0000-0000-000095E00000}"/>
    <cellStyle name="Total 2 3 2 4 5" xfId="57626" xr:uid="{00000000-0005-0000-0000-000096E00000}"/>
    <cellStyle name="Total 2 3 2 4 6" xfId="57627" xr:uid="{00000000-0005-0000-0000-000097E00000}"/>
    <cellStyle name="Total 2 3 2 5" xfId="57628" xr:uid="{00000000-0005-0000-0000-000098E00000}"/>
    <cellStyle name="Total 2 3 2 6" xfId="57629" xr:uid="{00000000-0005-0000-0000-000099E00000}"/>
    <cellStyle name="Total 2 3 3" xfId="474" xr:uid="{00000000-0005-0000-0000-00009AE00000}"/>
    <cellStyle name="Total 2 3 3 2" xfId="57630" xr:uid="{00000000-0005-0000-0000-00009BE00000}"/>
    <cellStyle name="Total 2 3 3 2 2" xfId="57631" xr:uid="{00000000-0005-0000-0000-00009CE00000}"/>
    <cellStyle name="Total 2 3 3 2 2 2" xfId="57632" xr:uid="{00000000-0005-0000-0000-00009DE00000}"/>
    <cellStyle name="Total 2 3 3 2 2 2 2" xfId="57633" xr:uid="{00000000-0005-0000-0000-00009EE00000}"/>
    <cellStyle name="Total 2 3 3 2 2 2 3" xfId="57634" xr:uid="{00000000-0005-0000-0000-00009FE00000}"/>
    <cellStyle name="Total 2 3 3 2 2 2 4" xfId="57635" xr:uid="{00000000-0005-0000-0000-0000A0E00000}"/>
    <cellStyle name="Total 2 3 3 2 2 2 5" xfId="57636" xr:uid="{00000000-0005-0000-0000-0000A1E00000}"/>
    <cellStyle name="Total 2 3 3 2 2 2 6" xfId="57637" xr:uid="{00000000-0005-0000-0000-0000A2E00000}"/>
    <cellStyle name="Total 2 3 3 2 2 3" xfId="57638" xr:uid="{00000000-0005-0000-0000-0000A3E00000}"/>
    <cellStyle name="Total 2 3 3 2 2 4" xfId="57639" xr:uid="{00000000-0005-0000-0000-0000A4E00000}"/>
    <cellStyle name="Total 2 3 3 2 3" xfId="57640" xr:uid="{00000000-0005-0000-0000-0000A5E00000}"/>
    <cellStyle name="Total 2 3 3 2 3 2" xfId="57641" xr:uid="{00000000-0005-0000-0000-0000A6E00000}"/>
    <cellStyle name="Total 2 3 3 2 3 3" xfId="57642" xr:uid="{00000000-0005-0000-0000-0000A7E00000}"/>
    <cellStyle name="Total 2 3 3 2 3 4" xfId="57643" xr:uid="{00000000-0005-0000-0000-0000A8E00000}"/>
    <cellStyle name="Total 2 3 3 2 3 5" xfId="57644" xr:uid="{00000000-0005-0000-0000-0000A9E00000}"/>
    <cellStyle name="Total 2 3 3 2 3 6" xfId="57645" xr:uid="{00000000-0005-0000-0000-0000AAE00000}"/>
    <cellStyle name="Total 2 3 3 2 4" xfId="57646" xr:uid="{00000000-0005-0000-0000-0000ABE00000}"/>
    <cellStyle name="Total 2 3 3 2 5" xfId="57647" xr:uid="{00000000-0005-0000-0000-0000ACE00000}"/>
    <cellStyle name="Total 2 3 3 3" xfId="57648" xr:uid="{00000000-0005-0000-0000-0000ADE00000}"/>
    <cellStyle name="Total 2 3 3 3 2" xfId="57649" xr:uid="{00000000-0005-0000-0000-0000AEE00000}"/>
    <cellStyle name="Total 2 3 3 3 2 2" xfId="57650" xr:uid="{00000000-0005-0000-0000-0000AFE00000}"/>
    <cellStyle name="Total 2 3 3 3 2 3" xfId="57651" xr:uid="{00000000-0005-0000-0000-0000B0E00000}"/>
    <cellStyle name="Total 2 3 3 3 2 4" xfId="57652" xr:uid="{00000000-0005-0000-0000-0000B1E00000}"/>
    <cellStyle name="Total 2 3 3 3 2 5" xfId="57653" xr:uid="{00000000-0005-0000-0000-0000B2E00000}"/>
    <cellStyle name="Total 2 3 3 3 2 6" xfId="57654" xr:uid="{00000000-0005-0000-0000-0000B3E00000}"/>
    <cellStyle name="Total 2 3 3 3 3" xfId="57655" xr:uid="{00000000-0005-0000-0000-0000B4E00000}"/>
    <cellStyle name="Total 2 3 3 3 4" xfId="57656" xr:uid="{00000000-0005-0000-0000-0000B5E00000}"/>
    <cellStyle name="Total 2 3 3 4" xfId="57657" xr:uid="{00000000-0005-0000-0000-0000B6E00000}"/>
    <cellStyle name="Total 2 3 3 4 2" xfId="57658" xr:uid="{00000000-0005-0000-0000-0000B7E00000}"/>
    <cellStyle name="Total 2 3 3 4 3" xfId="57659" xr:uid="{00000000-0005-0000-0000-0000B8E00000}"/>
    <cellStyle name="Total 2 3 3 4 4" xfId="57660" xr:uid="{00000000-0005-0000-0000-0000B9E00000}"/>
    <cellStyle name="Total 2 3 3 4 5" xfId="57661" xr:uid="{00000000-0005-0000-0000-0000BAE00000}"/>
    <cellStyle name="Total 2 3 3 4 6" xfId="57662" xr:uid="{00000000-0005-0000-0000-0000BBE00000}"/>
    <cellStyle name="Total 2 3 3 5" xfId="57663" xr:uid="{00000000-0005-0000-0000-0000BCE00000}"/>
    <cellStyle name="Total 2 3 3 6" xfId="57664" xr:uid="{00000000-0005-0000-0000-0000BDE00000}"/>
    <cellStyle name="Total 2 3 4" xfId="475" xr:uid="{00000000-0005-0000-0000-0000BEE00000}"/>
    <cellStyle name="Total 2 3 4 2" xfId="57665" xr:uid="{00000000-0005-0000-0000-0000BFE00000}"/>
    <cellStyle name="Total 2 3 4 2 2" xfId="57666" xr:uid="{00000000-0005-0000-0000-0000C0E00000}"/>
    <cellStyle name="Total 2 3 4 2 3" xfId="57667" xr:uid="{00000000-0005-0000-0000-0000C1E00000}"/>
    <cellStyle name="Total 2 3 4 2 4" xfId="57668" xr:uid="{00000000-0005-0000-0000-0000C2E00000}"/>
    <cellStyle name="Total 2 3 4 2 5" xfId="57669" xr:uid="{00000000-0005-0000-0000-0000C3E00000}"/>
    <cellStyle name="Total 2 3 4 2 6" xfId="57670" xr:uid="{00000000-0005-0000-0000-0000C4E00000}"/>
    <cellStyle name="Total 2 3 4 3" xfId="57671" xr:uid="{00000000-0005-0000-0000-0000C5E00000}"/>
    <cellStyle name="Total 2 3 4 4" xfId="57672" xr:uid="{00000000-0005-0000-0000-0000C6E00000}"/>
    <cellStyle name="Total 2 3 5" xfId="476" xr:uid="{00000000-0005-0000-0000-0000C7E00000}"/>
    <cellStyle name="Total 2 3 5 2" xfId="57673" xr:uid="{00000000-0005-0000-0000-0000C8E00000}"/>
    <cellStyle name="Total 2 3 5 3" xfId="57674" xr:uid="{00000000-0005-0000-0000-0000C9E00000}"/>
    <cellStyle name="Total 2 3 5 4" xfId="57675" xr:uid="{00000000-0005-0000-0000-0000CAE00000}"/>
    <cellStyle name="Total 2 3 5 5" xfId="57676" xr:uid="{00000000-0005-0000-0000-0000CBE00000}"/>
    <cellStyle name="Total 2 3 5 6" xfId="57677" xr:uid="{00000000-0005-0000-0000-0000CCE00000}"/>
    <cellStyle name="Total 2 3 6" xfId="477" xr:uid="{00000000-0005-0000-0000-0000CDE00000}"/>
    <cellStyle name="Total 2 3 7" xfId="57678" xr:uid="{00000000-0005-0000-0000-0000CEE00000}"/>
    <cellStyle name="Total 2 4" xfId="478" xr:uid="{00000000-0005-0000-0000-0000CFE00000}"/>
    <cellStyle name="Total 2 4 2" xfId="479" xr:uid="{00000000-0005-0000-0000-0000D0E00000}"/>
    <cellStyle name="Total 2 4 2 2" xfId="57679" xr:uid="{00000000-0005-0000-0000-0000D1E00000}"/>
    <cellStyle name="Total 2 4 2 2 2" xfId="57680" xr:uid="{00000000-0005-0000-0000-0000D2E00000}"/>
    <cellStyle name="Total 2 4 2 2 2 2" xfId="57681" xr:uid="{00000000-0005-0000-0000-0000D3E00000}"/>
    <cellStyle name="Total 2 4 2 2 2 2 2" xfId="57682" xr:uid="{00000000-0005-0000-0000-0000D4E00000}"/>
    <cellStyle name="Total 2 4 2 2 2 2 2 2" xfId="57683" xr:uid="{00000000-0005-0000-0000-0000D5E00000}"/>
    <cellStyle name="Total 2 4 2 2 2 2 2 3" xfId="57684" xr:uid="{00000000-0005-0000-0000-0000D6E00000}"/>
    <cellStyle name="Total 2 4 2 2 2 2 2 4" xfId="57685" xr:uid="{00000000-0005-0000-0000-0000D7E00000}"/>
    <cellStyle name="Total 2 4 2 2 2 2 2 5" xfId="57686" xr:uid="{00000000-0005-0000-0000-0000D8E00000}"/>
    <cellStyle name="Total 2 4 2 2 2 2 2 6" xfId="57687" xr:uid="{00000000-0005-0000-0000-0000D9E00000}"/>
    <cellStyle name="Total 2 4 2 2 2 2 3" xfId="57688" xr:uid="{00000000-0005-0000-0000-0000DAE00000}"/>
    <cellStyle name="Total 2 4 2 2 2 2 4" xfId="57689" xr:uid="{00000000-0005-0000-0000-0000DBE00000}"/>
    <cellStyle name="Total 2 4 2 2 2 3" xfId="57690" xr:uid="{00000000-0005-0000-0000-0000DCE00000}"/>
    <cellStyle name="Total 2 4 2 2 2 3 2" xfId="57691" xr:uid="{00000000-0005-0000-0000-0000DDE00000}"/>
    <cellStyle name="Total 2 4 2 2 2 3 3" xfId="57692" xr:uid="{00000000-0005-0000-0000-0000DEE00000}"/>
    <cellStyle name="Total 2 4 2 2 2 3 4" xfId="57693" xr:uid="{00000000-0005-0000-0000-0000DFE00000}"/>
    <cellStyle name="Total 2 4 2 2 2 3 5" xfId="57694" xr:uid="{00000000-0005-0000-0000-0000E0E00000}"/>
    <cellStyle name="Total 2 4 2 2 2 3 6" xfId="57695" xr:uid="{00000000-0005-0000-0000-0000E1E00000}"/>
    <cellStyle name="Total 2 4 2 2 2 4" xfId="57696" xr:uid="{00000000-0005-0000-0000-0000E2E00000}"/>
    <cellStyle name="Total 2 4 2 2 2 5" xfId="57697" xr:uid="{00000000-0005-0000-0000-0000E3E00000}"/>
    <cellStyle name="Total 2 4 2 2 3" xfId="57698" xr:uid="{00000000-0005-0000-0000-0000E4E00000}"/>
    <cellStyle name="Total 2 4 2 2 3 2" xfId="57699" xr:uid="{00000000-0005-0000-0000-0000E5E00000}"/>
    <cellStyle name="Total 2 4 2 2 3 2 2" xfId="57700" xr:uid="{00000000-0005-0000-0000-0000E6E00000}"/>
    <cellStyle name="Total 2 4 2 2 3 2 3" xfId="57701" xr:uid="{00000000-0005-0000-0000-0000E7E00000}"/>
    <cellStyle name="Total 2 4 2 2 3 2 4" xfId="57702" xr:uid="{00000000-0005-0000-0000-0000E8E00000}"/>
    <cellStyle name="Total 2 4 2 2 3 2 5" xfId="57703" xr:uid="{00000000-0005-0000-0000-0000E9E00000}"/>
    <cellStyle name="Total 2 4 2 2 3 2 6" xfId="57704" xr:uid="{00000000-0005-0000-0000-0000EAE00000}"/>
    <cellStyle name="Total 2 4 2 2 3 3" xfId="57705" xr:uid="{00000000-0005-0000-0000-0000EBE00000}"/>
    <cellStyle name="Total 2 4 2 2 3 4" xfId="57706" xr:uid="{00000000-0005-0000-0000-0000ECE00000}"/>
    <cellStyle name="Total 2 4 2 2 4" xfId="57707" xr:uid="{00000000-0005-0000-0000-0000EDE00000}"/>
    <cellStyle name="Total 2 4 2 2 4 2" xfId="57708" xr:uid="{00000000-0005-0000-0000-0000EEE00000}"/>
    <cellStyle name="Total 2 4 2 2 4 3" xfId="57709" xr:uid="{00000000-0005-0000-0000-0000EFE00000}"/>
    <cellStyle name="Total 2 4 2 2 4 4" xfId="57710" xr:uid="{00000000-0005-0000-0000-0000F0E00000}"/>
    <cellStyle name="Total 2 4 2 2 4 5" xfId="57711" xr:uid="{00000000-0005-0000-0000-0000F1E00000}"/>
    <cellStyle name="Total 2 4 2 2 4 6" xfId="57712" xr:uid="{00000000-0005-0000-0000-0000F2E00000}"/>
    <cellStyle name="Total 2 4 2 2 5" xfId="57713" xr:uid="{00000000-0005-0000-0000-0000F3E00000}"/>
    <cellStyle name="Total 2 4 2 2 6" xfId="57714" xr:uid="{00000000-0005-0000-0000-0000F4E00000}"/>
    <cellStyle name="Total 2 4 2 3" xfId="57715" xr:uid="{00000000-0005-0000-0000-0000F5E00000}"/>
    <cellStyle name="Total 2 4 2 3 2" xfId="57716" xr:uid="{00000000-0005-0000-0000-0000F6E00000}"/>
    <cellStyle name="Total 2 4 2 3 2 2" xfId="57717" xr:uid="{00000000-0005-0000-0000-0000F7E00000}"/>
    <cellStyle name="Total 2 4 2 3 2 3" xfId="57718" xr:uid="{00000000-0005-0000-0000-0000F8E00000}"/>
    <cellStyle name="Total 2 4 2 3 2 4" xfId="57719" xr:uid="{00000000-0005-0000-0000-0000F9E00000}"/>
    <cellStyle name="Total 2 4 2 3 2 5" xfId="57720" xr:uid="{00000000-0005-0000-0000-0000FAE00000}"/>
    <cellStyle name="Total 2 4 2 3 2 6" xfId="57721" xr:uid="{00000000-0005-0000-0000-0000FBE00000}"/>
    <cellStyle name="Total 2 4 2 3 3" xfId="57722" xr:uid="{00000000-0005-0000-0000-0000FCE00000}"/>
    <cellStyle name="Total 2 4 2 3 4" xfId="57723" xr:uid="{00000000-0005-0000-0000-0000FDE00000}"/>
    <cellStyle name="Total 2 4 2 4" xfId="57724" xr:uid="{00000000-0005-0000-0000-0000FEE00000}"/>
    <cellStyle name="Total 2 4 2 4 2" xfId="57725" xr:uid="{00000000-0005-0000-0000-0000FFE00000}"/>
    <cellStyle name="Total 2 4 2 4 3" xfId="57726" xr:uid="{00000000-0005-0000-0000-000000E10000}"/>
    <cellStyle name="Total 2 4 2 4 4" xfId="57727" xr:uid="{00000000-0005-0000-0000-000001E10000}"/>
    <cellStyle name="Total 2 4 2 4 5" xfId="57728" xr:uid="{00000000-0005-0000-0000-000002E10000}"/>
    <cellStyle name="Total 2 4 2 4 6" xfId="57729" xr:uid="{00000000-0005-0000-0000-000003E10000}"/>
    <cellStyle name="Total 2 4 2 5" xfId="57730" xr:uid="{00000000-0005-0000-0000-000004E10000}"/>
    <cellStyle name="Total 2 4 2 6" xfId="57731" xr:uid="{00000000-0005-0000-0000-000005E10000}"/>
    <cellStyle name="Total 2 4 3" xfId="480" xr:uid="{00000000-0005-0000-0000-000006E10000}"/>
    <cellStyle name="Total 2 4 3 2" xfId="57732" xr:uid="{00000000-0005-0000-0000-000007E10000}"/>
    <cellStyle name="Total 2 4 3 2 2" xfId="57733" xr:uid="{00000000-0005-0000-0000-000008E10000}"/>
    <cellStyle name="Total 2 4 3 2 2 2" xfId="57734" xr:uid="{00000000-0005-0000-0000-000009E10000}"/>
    <cellStyle name="Total 2 4 3 2 2 2 2" xfId="57735" xr:uid="{00000000-0005-0000-0000-00000AE10000}"/>
    <cellStyle name="Total 2 4 3 2 2 2 3" xfId="57736" xr:uid="{00000000-0005-0000-0000-00000BE10000}"/>
    <cellStyle name="Total 2 4 3 2 2 2 4" xfId="57737" xr:uid="{00000000-0005-0000-0000-00000CE10000}"/>
    <cellStyle name="Total 2 4 3 2 2 2 5" xfId="57738" xr:uid="{00000000-0005-0000-0000-00000DE10000}"/>
    <cellStyle name="Total 2 4 3 2 2 2 6" xfId="57739" xr:uid="{00000000-0005-0000-0000-00000EE10000}"/>
    <cellStyle name="Total 2 4 3 2 2 3" xfId="57740" xr:uid="{00000000-0005-0000-0000-00000FE10000}"/>
    <cellStyle name="Total 2 4 3 2 2 4" xfId="57741" xr:uid="{00000000-0005-0000-0000-000010E10000}"/>
    <cellStyle name="Total 2 4 3 2 3" xfId="57742" xr:uid="{00000000-0005-0000-0000-000011E10000}"/>
    <cellStyle name="Total 2 4 3 2 3 2" xfId="57743" xr:uid="{00000000-0005-0000-0000-000012E10000}"/>
    <cellStyle name="Total 2 4 3 2 3 3" xfId="57744" xr:uid="{00000000-0005-0000-0000-000013E10000}"/>
    <cellStyle name="Total 2 4 3 2 3 4" xfId="57745" xr:uid="{00000000-0005-0000-0000-000014E10000}"/>
    <cellStyle name="Total 2 4 3 2 3 5" xfId="57746" xr:uid="{00000000-0005-0000-0000-000015E10000}"/>
    <cellStyle name="Total 2 4 3 2 3 6" xfId="57747" xr:uid="{00000000-0005-0000-0000-000016E10000}"/>
    <cellStyle name="Total 2 4 3 2 4" xfId="57748" xr:uid="{00000000-0005-0000-0000-000017E10000}"/>
    <cellStyle name="Total 2 4 3 2 5" xfId="57749" xr:uid="{00000000-0005-0000-0000-000018E10000}"/>
    <cellStyle name="Total 2 4 3 3" xfId="57750" xr:uid="{00000000-0005-0000-0000-000019E10000}"/>
    <cellStyle name="Total 2 4 3 3 2" xfId="57751" xr:uid="{00000000-0005-0000-0000-00001AE10000}"/>
    <cellStyle name="Total 2 4 3 3 2 2" xfId="57752" xr:uid="{00000000-0005-0000-0000-00001BE10000}"/>
    <cellStyle name="Total 2 4 3 3 2 3" xfId="57753" xr:uid="{00000000-0005-0000-0000-00001CE10000}"/>
    <cellStyle name="Total 2 4 3 3 2 4" xfId="57754" xr:uid="{00000000-0005-0000-0000-00001DE10000}"/>
    <cellStyle name="Total 2 4 3 3 2 5" xfId="57755" xr:uid="{00000000-0005-0000-0000-00001EE10000}"/>
    <cellStyle name="Total 2 4 3 3 2 6" xfId="57756" xr:uid="{00000000-0005-0000-0000-00001FE10000}"/>
    <cellStyle name="Total 2 4 3 3 3" xfId="57757" xr:uid="{00000000-0005-0000-0000-000020E10000}"/>
    <cellStyle name="Total 2 4 3 3 4" xfId="57758" xr:uid="{00000000-0005-0000-0000-000021E10000}"/>
    <cellStyle name="Total 2 4 3 4" xfId="57759" xr:uid="{00000000-0005-0000-0000-000022E10000}"/>
    <cellStyle name="Total 2 4 3 4 2" xfId="57760" xr:uid="{00000000-0005-0000-0000-000023E10000}"/>
    <cellStyle name="Total 2 4 3 4 3" xfId="57761" xr:uid="{00000000-0005-0000-0000-000024E10000}"/>
    <cellStyle name="Total 2 4 3 4 4" xfId="57762" xr:uid="{00000000-0005-0000-0000-000025E10000}"/>
    <cellStyle name="Total 2 4 3 4 5" xfId="57763" xr:uid="{00000000-0005-0000-0000-000026E10000}"/>
    <cellStyle name="Total 2 4 3 4 6" xfId="57764" xr:uid="{00000000-0005-0000-0000-000027E10000}"/>
    <cellStyle name="Total 2 4 3 5" xfId="57765" xr:uid="{00000000-0005-0000-0000-000028E10000}"/>
    <cellStyle name="Total 2 4 3 6" xfId="57766" xr:uid="{00000000-0005-0000-0000-000029E10000}"/>
    <cellStyle name="Total 2 4 4" xfId="481" xr:uid="{00000000-0005-0000-0000-00002AE10000}"/>
    <cellStyle name="Total 2 4 4 2" xfId="57767" xr:uid="{00000000-0005-0000-0000-00002BE10000}"/>
    <cellStyle name="Total 2 4 4 2 2" xfId="57768" xr:uid="{00000000-0005-0000-0000-00002CE10000}"/>
    <cellStyle name="Total 2 4 4 2 3" xfId="57769" xr:uid="{00000000-0005-0000-0000-00002DE10000}"/>
    <cellStyle name="Total 2 4 4 2 4" xfId="57770" xr:uid="{00000000-0005-0000-0000-00002EE10000}"/>
    <cellStyle name="Total 2 4 4 2 5" xfId="57771" xr:uid="{00000000-0005-0000-0000-00002FE10000}"/>
    <cellStyle name="Total 2 4 4 2 6" xfId="57772" xr:uid="{00000000-0005-0000-0000-000030E10000}"/>
    <cellStyle name="Total 2 4 4 3" xfId="57773" xr:uid="{00000000-0005-0000-0000-000031E10000}"/>
    <cellStyle name="Total 2 4 4 4" xfId="57774" xr:uid="{00000000-0005-0000-0000-000032E10000}"/>
    <cellStyle name="Total 2 4 5" xfId="482" xr:uid="{00000000-0005-0000-0000-000033E10000}"/>
    <cellStyle name="Total 2 4 5 2" xfId="57775" xr:uid="{00000000-0005-0000-0000-000034E10000}"/>
    <cellStyle name="Total 2 4 5 3" xfId="57776" xr:uid="{00000000-0005-0000-0000-000035E10000}"/>
    <cellStyle name="Total 2 4 5 4" xfId="57777" xr:uid="{00000000-0005-0000-0000-000036E10000}"/>
    <cellStyle name="Total 2 4 5 5" xfId="57778" xr:uid="{00000000-0005-0000-0000-000037E10000}"/>
    <cellStyle name="Total 2 4 5 6" xfId="57779" xr:uid="{00000000-0005-0000-0000-000038E10000}"/>
    <cellStyle name="Total 2 4 6" xfId="483" xr:uid="{00000000-0005-0000-0000-000039E10000}"/>
    <cellStyle name="Total 2 4 7" xfId="57780" xr:uid="{00000000-0005-0000-0000-00003AE10000}"/>
    <cellStyle name="Total 2 5" xfId="484" xr:uid="{00000000-0005-0000-0000-00003BE10000}"/>
    <cellStyle name="Total 2 5 2" xfId="57781" xr:uid="{00000000-0005-0000-0000-00003CE10000}"/>
    <cellStyle name="Total 2 5 2 2" xfId="57782" xr:uid="{00000000-0005-0000-0000-00003DE10000}"/>
    <cellStyle name="Total 2 5 2 2 2" xfId="57783" xr:uid="{00000000-0005-0000-0000-00003EE10000}"/>
    <cellStyle name="Total 2 5 2 2 2 2" xfId="57784" xr:uid="{00000000-0005-0000-0000-00003FE10000}"/>
    <cellStyle name="Total 2 5 2 2 2 2 2" xfId="57785" xr:uid="{00000000-0005-0000-0000-000040E10000}"/>
    <cellStyle name="Total 2 5 2 2 2 2 3" xfId="57786" xr:uid="{00000000-0005-0000-0000-000041E10000}"/>
    <cellStyle name="Total 2 5 2 2 2 2 4" xfId="57787" xr:uid="{00000000-0005-0000-0000-000042E10000}"/>
    <cellStyle name="Total 2 5 2 2 2 2 5" xfId="57788" xr:uid="{00000000-0005-0000-0000-000043E10000}"/>
    <cellStyle name="Total 2 5 2 2 2 2 6" xfId="57789" xr:uid="{00000000-0005-0000-0000-000044E10000}"/>
    <cellStyle name="Total 2 5 2 2 2 3" xfId="57790" xr:uid="{00000000-0005-0000-0000-000045E10000}"/>
    <cellStyle name="Total 2 5 2 2 2 4" xfId="57791" xr:uid="{00000000-0005-0000-0000-000046E10000}"/>
    <cellStyle name="Total 2 5 2 2 3" xfId="57792" xr:uid="{00000000-0005-0000-0000-000047E10000}"/>
    <cellStyle name="Total 2 5 2 2 3 2" xfId="57793" xr:uid="{00000000-0005-0000-0000-000048E10000}"/>
    <cellStyle name="Total 2 5 2 2 3 3" xfId="57794" xr:uid="{00000000-0005-0000-0000-000049E10000}"/>
    <cellStyle name="Total 2 5 2 2 3 4" xfId="57795" xr:uid="{00000000-0005-0000-0000-00004AE10000}"/>
    <cellStyle name="Total 2 5 2 2 3 5" xfId="57796" xr:uid="{00000000-0005-0000-0000-00004BE10000}"/>
    <cellStyle name="Total 2 5 2 2 3 6" xfId="57797" xr:uid="{00000000-0005-0000-0000-00004CE10000}"/>
    <cellStyle name="Total 2 5 2 2 4" xfId="57798" xr:uid="{00000000-0005-0000-0000-00004DE10000}"/>
    <cellStyle name="Total 2 5 2 2 5" xfId="57799" xr:uid="{00000000-0005-0000-0000-00004EE10000}"/>
    <cellStyle name="Total 2 5 2 3" xfId="57800" xr:uid="{00000000-0005-0000-0000-00004FE10000}"/>
    <cellStyle name="Total 2 5 2 3 2" xfId="57801" xr:uid="{00000000-0005-0000-0000-000050E10000}"/>
    <cellStyle name="Total 2 5 2 3 2 2" xfId="57802" xr:uid="{00000000-0005-0000-0000-000051E10000}"/>
    <cellStyle name="Total 2 5 2 3 2 3" xfId="57803" xr:uid="{00000000-0005-0000-0000-000052E10000}"/>
    <cellStyle name="Total 2 5 2 3 2 4" xfId="57804" xr:uid="{00000000-0005-0000-0000-000053E10000}"/>
    <cellStyle name="Total 2 5 2 3 2 5" xfId="57805" xr:uid="{00000000-0005-0000-0000-000054E10000}"/>
    <cellStyle name="Total 2 5 2 3 2 6" xfId="57806" xr:uid="{00000000-0005-0000-0000-000055E10000}"/>
    <cellStyle name="Total 2 5 2 3 3" xfId="57807" xr:uid="{00000000-0005-0000-0000-000056E10000}"/>
    <cellStyle name="Total 2 5 2 3 4" xfId="57808" xr:uid="{00000000-0005-0000-0000-000057E10000}"/>
    <cellStyle name="Total 2 5 2 4" xfId="57809" xr:uid="{00000000-0005-0000-0000-000058E10000}"/>
    <cellStyle name="Total 2 5 2 4 2" xfId="57810" xr:uid="{00000000-0005-0000-0000-000059E10000}"/>
    <cellStyle name="Total 2 5 2 4 3" xfId="57811" xr:uid="{00000000-0005-0000-0000-00005AE10000}"/>
    <cellStyle name="Total 2 5 2 4 4" xfId="57812" xr:uid="{00000000-0005-0000-0000-00005BE10000}"/>
    <cellStyle name="Total 2 5 2 4 5" xfId="57813" xr:uid="{00000000-0005-0000-0000-00005CE10000}"/>
    <cellStyle name="Total 2 5 2 4 6" xfId="57814" xr:uid="{00000000-0005-0000-0000-00005DE10000}"/>
    <cellStyle name="Total 2 5 2 5" xfId="57815" xr:uid="{00000000-0005-0000-0000-00005EE10000}"/>
    <cellStyle name="Total 2 5 2 6" xfId="57816" xr:uid="{00000000-0005-0000-0000-00005FE10000}"/>
    <cellStyle name="Total 2 5 3" xfId="57817" xr:uid="{00000000-0005-0000-0000-000060E10000}"/>
    <cellStyle name="Total 2 5 3 2" xfId="57818" xr:uid="{00000000-0005-0000-0000-000061E10000}"/>
    <cellStyle name="Total 2 5 3 2 2" xfId="57819" xr:uid="{00000000-0005-0000-0000-000062E10000}"/>
    <cellStyle name="Total 2 5 3 2 3" xfId="57820" xr:uid="{00000000-0005-0000-0000-000063E10000}"/>
    <cellStyle name="Total 2 5 3 2 4" xfId="57821" xr:uid="{00000000-0005-0000-0000-000064E10000}"/>
    <cellStyle name="Total 2 5 3 2 5" xfId="57822" xr:uid="{00000000-0005-0000-0000-000065E10000}"/>
    <cellStyle name="Total 2 5 3 2 6" xfId="57823" xr:uid="{00000000-0005-0000-0000-000066E10000}"/>
    <cellStyle name="Total 2 5 3 3" xfId="57824" xr:uid="{00000000-0005-0000-0000-000067E10000}"/>
    <cellStyle name="Total 2 5 3 4" xfId="57825" xr:uid="{00000000-0005-0000-0000-000068E10000}"/>
    <cellStyle name="Total 2 5 4" xfId="57826" xr:uid="{00000000-0005-0000-0000-000069E10000}"/>
    <cellStyle name="Total 2 5 4 2" xfId="57827" xr:uid="{00000000-0005-0000-0000-00006AE10000}"/>
    <cellStyle name="Total 2 5 4 3" xfId="57828" xr:uid="{00000000-0005-0000-0000-00006BE10000}"/>
    <cellStyle name="Total 2 5 4 4" xfId="57829" xr:uid="{00000000-0005-0000-0000-00006CE10000}"/>
    <cellStyle name="Total 2 5 4 5" xfId="57830" xr:uid="{00000000-0005-0000-0000-00006DE10000}"/>
    <cellStyle name="Total 2 5 4 6" xfId="57831" xr:uid="{00000000-0005-0000-0000-00006EE10000}"/>
    <cellStyle name="Total 2 5 5" xfId="57832" xr:uid="{00000000-0005-0000-0000-00006FE10000}"/>
    <cellStyle name="Total 2 5 6" xfId="57833" xr:uid="{00000000-0005-0000-0000-000070E10000}"/>
    <cellStyle name="Total 2 6" xfId="485" xr:uid="{00000000-0005-0000-0000-000071E10000}"/>
    <cellStyle name="Total 2 6 2" xfId="57834" xr:uid="{00000000-0005-0000-0000-000072E10000}"/>
    <cellStyle name="Total 2 6 2 2" xfId="57835" xr:uid="{00000000-0005-0000-0000-000073E10000}"/>
    <cellStyle name="Total 2 6 2 2 2" xfId="57836" xr:uid="{00000000-0005-0000-0000-000074E10000}"/>
    <cellStyle name="Total 2 6 2 2 2 2" xfId="57837" xr:uid="{00000000-0005-0000-0000-000075E10000}"/>
    <cellStyle name="Total 2 6 2 2 2 3" xfId="57838" xr:uid="{00000000-0005-0000-0000-000076E10000}"/>
    <cellStyle name="Total 2 6 2 2 2 4" xfId="57839" xr:uid="{00000000-0005-0000-0000-000077E10000}"/>
    <cellStyle name="Total 2 6 2 2 2 5" xfId="57840" xr:uid="{00000000-0005-0000-0000-000078E10000}"/>
    <cellStyle name="Total 2 6 2 2 2 6" xfId="57841" xr:uid="{00000000-0005-0000-0000-000079E10000}"/>
    <cellStyle name="Total 2 6 2 2 3" xfId="57842" xr:uid="{00000000-0005-0000-0000-00007AE10000}"/>
    <cellStyle name="Total 2 6 2 2 4" xfId="57843" xr:uid="{00000000-0005-0000-0000-00007BE10000}"/>
    <cellStyle name="Total 2 6 2 3" xfId="57844" xr:uid="{00000000-0005-0000-0000-00007CE10000}"/>
    <cellStyle name="Total 2 6 2 3 2" xfId="57845" xr:uid="{00000000-0005-0000-0000-00007DE10000}"/>
    <cellStyle name="Total 2 6 2 3 3" xfId="57846" xr:uid="{00000000-0005-0000-0000-00007EE10000}"/>
    <cellStyle name="Total 2 6 2 3 4" xfId="57847" xr:uid="{00000000-0005-0000-0000-00007FE10000}"/>
    <cellStyle name="Total 2 6 2 3 5" xfId="57848" xr:uid="{00000000-0005-0000-0000-000080E10000}"/>
    <cellStyle name="Total 2 6 2 3 6" xfId="57849" xr:uid="{00000000-0005-0000-0000-000081E10000}"/>
    <cellStyle name="Total 2 6 2 4" xfId="57850" xr:uid="{00000000-0005-0000-0000-000082E10000}"/>
    <cellStyle name="Total 2 6 2 5" xfId="57851" xr:uid="{00000000-0005-0000-0000-000083E10000}"/>
    <cellStyle name="Total 2 6 3" xfId="57852" xr:uid="{00000000-0005-0000-0000-000084E10000}"/>
    <cellStyle name="Total 2 6 3 2" xfId="57853" xr:uid="{00000000-0005-0000-0000-000085E10000}"/>
    <cellStyle name="Total 2 6 3 2 2" xfId="57854" xr:uid="{00000000-0005-0000-0000-000086E10000}"/>
    <cellStyle name="Total 2 6 3 2 3" xfId="57855" xr:uid="{00000000-0005-0000-0000-000087E10000}"/>
    <cellStyle name="Total 2 6 3 2 4" xfId="57856" xr:uid="{00000000-0005-0000-0000-000088E10000}"/>
    <cellStyle name="Total 2 6 3 2 5" xfId="57857" xr:uid="{00000000-0005-0000-0000-000089E10000}"/>
    <cellStyle name="Total 2 6 3 2 6" xfId="57858" xr:uid="{00000000-0005-0000-0000-00008AE10000}"/>
    <cellStyle name="Total 2 6 3 3" xfId="57859" xr:uid="{00000000-0005-0000-0000-00008BE10000}"/>
    <cellStyle name="Total 2 6 3 4" xfId="57860" xr:uid="{00000000-0005-0000-0000-00008CE10000}"/>
    <cellStyle name="Total 2 6 4" xfId="57861" xr:uid="{00000000-0005-0000-0000-00008DE10000}"/>
    <cellStyle name="Total 2 6 4 2" xfId="57862" xr:uid="{00000000-0005-0000-0000-00008EE10000}"/>
    <cellStyle name="Total 2 6 4 3" xfId="57863" xr:uid="{00000000-0005-0000-0000-00008FE10000}"/>
    <cellStyle name="Total 2 6 4 4" xfId="57864" xr:uid="{00000000-0005-0000-0000-000090E10000}"/>
    <cellStyle name="Total 2 6 4 5" xfId="57865" xr:uid="{00000000-0005-0000-0000-000091E10000}"/>
    <cellStyle name="Total 2 6 4 6" xfId="57866" xr:uid="{00000000-0005-0000-0000-000092E10000}"/>
    <cellStyle name="Total 2 6 5" xfId="57867" xr:uid="{00000000-0005-0000-0000-000093E10000}"/>
    <cellStyle name="Total 2 6 6" xfId="57868" xr:uid="{00000000-0005-0000-0000-000094E10000}"/>
    <cellStyle name="Total 2 7" xfId="486" xr:uid="{00000000-0005-0000-0000-000095E10000}"/>
    <cellStyle name="Total 2 7 2" xfId="57869" xr:uid="{00000000-0005-0000-0000-000096E10000}"/>
    <cellStyle name="Total 2 7 2 2" xfId="57870" xr:uid="{00000000-0005-0000-0000-000097E10000}"/>
    <cellStyle name="Total 2 7 2 3" xfId="57871" xr:uid="{00000000-0005-0000-0000-000098E10000}"/>
    <cellStyle name="Total 2 7 2 4" xfId="57872" xr:uid="{00000000-0005-0000-0000-000099E10000}"/>
    <cellStyle name="Total 2 7 2 5" xfId="57873" xr:uid="{00000000-0005-0000-0000-00009AE10000}"/>
    <cellStyle name="Total 2 7 2 6" xfId="57874" xr:uid="{00000000-0005-0000-0000-00009BE10000}"/>
    <cellStyle name="Total 2 7 3" xfId="57875" xr:uid="{00000000-0005-0000-0000-00009CE10000}"/>
    <cellStyle name="Total 2 7 4" xfId="57876" xr:uid="{00000000-0005-0000-0000-00009DE10000}"/>
    <cellStyle name="Total 2 8" xfId="487" xr:uid="{00000000-0005-0000-0000-00009EE10000}"/>
    <cellStyle name="Total 2 8 2" xfId="57877" xr:uid="{00000000-0005-0000-0000-00009FE10000}"/>
    <cellStyle name="Total 2 8 3" xfId="57878" xr:uid="{00000000-0005-0000-0000-0000A0E10000}"/>
    <cellStyle name="Total 2 8 4" xfId="57879" xr:uid="{00000000-0005-0000-0000-0000A1E10000}"/>
    <cellStyle name="Total 2 8 5" xfId="57880" xr:uid="{00000000-0005-0000-0000-0000A2E10000}"/>
    <cellStyle name="Total 2 8 6" xfId="57881" xr:uid="{00000000-0005-0000-0000-0000A3E10000}"/>
    <cellStyle name="Total 2 9" xfId="488" xr:uid="{00000000-0005-0000-0000-0000A4E10000}"/>
    <cellStyle name="Warning Text 2" xfId="489" xr:uid="{00000000-0005-0000-0000-0000A5E10000}"/>
    <cellStyle name="一般_MAVIC-fromJen" xfId="490" xr:uid="{00000000-0005-0000-0000-0000A6E10000}"/>
    <cellStyle name="千位分隔 2" xfId="491" xr:uid="{00000000-0005-0000-0000-0000A7E10000}"/>
    <cellStyle name="千分位[0]_MAVIC-fromJen" xfId="492" xr:uid="{00000000-0005-0000-0000-0000A8E10000}"/>
    <cellStyle name="千分位_MAVIC-fromJen" xfId="493" xr:uid="{00000000-0005-0000-0000-0000A9E10000}"/>
    <cellStyle name="好" xfId="494" xr:uid="{00000000-0005-0000-0000-0000AAE10000}"/>
    <cellStyle name="好 2" xfId="495" xr:uid="{00000000-0005-0000-0000-0000ABE10000}"/>
    <cellStyle name="差" xfId="496" xr:uid="{00000000-0005-0000-0000-0000ACE10000}"/>
    <cellStyle name="差 2" xfId="497" xr:uid="{00000000-0005-0000-0000-0000ADE10000}"/>
    <cellStyle name="常规_New IJS Draft 11272012 (4)" xfId="498" xr:uid="{00000000-0005-0000-0000-0000AEE10000}"/>
    <cellStyle name="强调文字颜色 1" xfId="499" xr:uid="{00000000-0005-0000-0000-0000AFE10000}"/>
    <cellStyle name="强调文字颜色 1 2" xfId="500" xr:uid="{00000000-0005-0000-0000-0000B0E10000}"/>
    <cellStyle name="强调文字颜色 2" xfId="501" xr:uid="{00000000-0005-0000-0000-0000B1E10000}"/>
    <cellStyle name="强调文字颜色 2 2" xfId="502" xr:uid="{00000000-0005-0000-0000-0000B2E10000}"/>
    <cellStyle name="强调文字颜色 3" xfId="503" xr:uid="{00000000-0005-0000-0000-0000B3E10000}"/>
    <cellStyle name="强调文字颜色 3 2" xfId="504" xr:uid="{00000000-0005-0000-0000-0000B4E10000}"/>
    <cellStyle name="强调文字颜色 4" xfId="505" xr:uid="{00000000-0005-0000-0000-0000B5E10000}"/>
    <cellStyle name="强调文字颜色 4 2" xfId="506" xr:uid="{00000000-0005-0000-0000-0000B6E10000}"/>
    <cellStyle name="强调文字颜色 5" xfId="507" xr:uid="{00000000-0005-0000-0000-0000B7E10000}"/>
    <cellStyle name="强调文字颜色 5 2" xfId="508" xr:uid="{00000000-0005-0000-0000-0000B8E10000}"/>
    <cellStyle name="强调文字颜色 6" xfId="509" xr:uid="{00000000-0005-0000-0000-0000B9E10000}"/>
    <cellStyle name="强调文字颜色 6 2" xfId="510" xr:uid="{00000000-0005-0000-0000-0000BAE10000}"/>
    <cellStyle name="标题" xfId="511" xr:uid="{00000000-0005-0000-0000-0000BBE10000}"/>
    <cellStyle name="标题 1" xfId="512" xr:uid="{00000000-0005-0000-0000-0000BCE10000}"/>
    <cellStyle name="标题 1 2" xfId="513" xr:uid="{00000000-0005-0000-0000-0000BDE10000}"/>
    <cellStyle name="标题 1_GZL RAF 20120125-Joanne-final-20120129" xfId="514" xr:uid="{00000000-0005-0000-0000-0000BEE10000}"/>
    <cellStyle name="标题 2" xfId="515" xr:uid="{00000000-0005-0000-0000-0000BFE10000}"/>
    <cellStyle name="标题 2 2" xfId="516" xr:uid="{00000000-0005-0000-0000-0000C0E10000}"/>
    <cellStyle name="标题 2_GZL RAF 20120125-Joanne-final-20120129" xfId="517" xr:uid="{00000000-0005-0000-0000-0000C1E10000}"/>
    <cellStyle name="标题 3" xfId="518" xr:uid="{00000000-0005-0000-0000-0000C2E10000}"/>
    <cellStyle name="标题 3 2" xfId="519" xr:uid="{00000000-0005-0000-0000-0000C3E10000}"/>
    <cellStyle name="标题 3_GZL RAF 20120125-Joanne-final-20120129" xfId="520" xr:uid="{00000000-0005-0000-0000-0000C4E10000}"/>
    <cellStyle name="标题 4" xfId="521" xr:uid="{00000000-0005-0000-0000-0000C5E10000}"/>
    <cellStyle name="标题 4 2" xfId="522" xr:uid="{00000000-0005-0000-0000-0000C6E10000}"/>
    <cellStyle name="标题 5" xfId="523" xr:uid="{00000000-0005-0000-0000-0000C7E10000}"/>
    <cellStyle name="样式 1" xfId="524" xr:uid="{00000000-0005-0000-0000-0000C8E10000}"/>
    <cellStyle name="检查单元格" xfId="525" xr:uid="{00000000-0005-0000-0000-0000C9E10000}"/>
    <cellStyle name="检查单元格 2" xfId="526" xr:uid="{00000000-0005-0000-0000-0000CAE10000}"/>
    <cellStyle name="检查单元格_GZL RAF 20120125-Joanne-final-20120129" xfId="527" xr:uid="{00000000-0005-0000-0000-0000CBE10000}"/>
    <cellStyle name="汇总" xfId="528" xr:uid="{00000000-0005-0000-0000-0000CCE10000}"/>
    <cellStyle name="汇总 2" xfId="529" xr:uid="{00000000-0005-0000-0000-0000CDE10000}"/>
    <cellStyle name="汇总 2 2" xfId="530" xr:uid="{00000000-0005-0000-0000-0000CEE10000}"/>
    <cellStyle name="汇总 2 2 2" xfId="57882" xr:uid="{00000000-0005-0000-0000-0000CFE10000}"/>
    <cellStyle name="汇总 2 2 2 2" xfId="57883" xr:uid="{00000000-0005-0000-0000-0000D0E10000}"/>
    <cellStyle name="汇总 2 2 2 2 2" xfId="57884" xr:uid="{00000000-0005-0000-0000-0000D1E10000}"/>
    <cellStyle name="汇总 2 2 2 2 2 2" xfId="57885" xr:uid="{00000000-0005-0000-0000-0000D2E10000}"/>
    <cellStyle name="汇总 2 2 2 2 2 2 2" xfId="57886" xr:uid="{00000000-0005-0000-0000-0000D3E10000}"/>
    <cellStyle name="汇总 2 2 2 2 2 2 3" xfId="57887" xr:uid="{00000000-0005-0000-0000-0000D4E10000}"/>
    <cellStyle name="汇总 2 2 2 2 2 2 4" xfId="57888" xr:uid="{00000000-0005-0000-0000-0000D5E10000}"/>
    <cellStyle name="汇总 2 2 2 2 2 2 5" xfId="57889" xr:uid="{00000000-0005-0000-0000-0000D6E10000}"/>
    <cellStyle name="汇总 2 2 2 2 2 2 6" xfId="57890" xr:uid="{00000000-0005-0000-0000-0000D7E10000}"/>
    <cellStyle name="汇总 2 2 2 2 2 3" xfId="57891" xr:uid="{00000000-0005-0000-0000-0000D8E10000}"/>
    <cellStyle name="汇总 2 2 2 2 2 4" xfId="57892" xr:uid="{00000000-0005-0000-0000-0000D9E10000}"/>
    <cellStyle name="汇总 2 2 2 2 3" xfId="57893" xr:uid="{00000000-0005-0000-0000-0000DAE10000}"/>
    <cellStyle name="汇总 2 2 2 2 3 2" xfId="57894" xr:uid="{00000000-0005-0000-0000-0000DBE10000}"/>
    <cellStyle name="汇总 2 2 2 2 3 3" xfId="57895" xr:uid="{00000000-0005-0000-0000-0000DCE10000}"/>
    <cellStyle name="汇总 2 2 2 2 3 4" xfId="57896" xr:uid="{00000000-0005-0000-0000-0000DDE10000}"/>
    <cellStyle name="汇总 2 2 2 2 3 5" xfId="57897" xr:uid="{00000000-0005-0000-0000-0000DEE10000}"/>
    <cellStyle name="汇总 2 2 2 2 3 6" xfId="57898" xr:uid="{00000000-0005-0000-0000-0000DFE10000}"/>
    <cellStyle name="汇总 2 2 2 2 4" xfId="57899" xr:uid="{00000000-0005-0000-0000-0000E0E10000}"/>
    <cellStyle name="汇总 2 2 2 2 5" xfId="57900" xr:uid="{00000000-0005-0000-0000-0000E1E10000}"/>
    <cellStyle name="汇总 2 2 2 3" xfId="57901" xr:uid="{00000000-0005-0000-0000-0000E2E10000}"/>
    <cellStyle name="汇总 2 2 2 3 2" xfId="57902" xr:uid="{00000000-0005-0000-0000-0000E3E10000}"/>
    <cellStyle name="汇总 2 2 2 3 2 2" xfId="57903" xr:uid="{00000000-0005-0000-0000-0000E4E10000}"/>
    <cellStyle name="汇总 2 2 2 3 2 3" xfId="57904" xr:uid="{00000000-0005-0000-0000-0000E5E10000}"/>
    <cellStyle name="汇总 2 2 2 3 2 4" xfId="57905" xr:uid="{00000000-0005-0000-0000-0000E6E10000}"/>
    <cellStyle name="汇总 2 2 2 3 2 5" xfId="57906" xr:uid="{00000000-0005-0000-0000-0000E7E10000}"/>
    <cellStyle name="汇总 2 2 2 3 2 6" xfId="57907" xr:uid="{00000000-0005-0000-0000-0000E8E10000}"/>
    <cellStyle name="汇总 2 2 2 3 3" xfId="57908" xr:uid="{00000000-0005-0000-0000-0000E9E10000}"/>
    <cellStyle name="汇总 2 2 2 3 4" xfId="57909" xr:uid="{00000000-0005-0000-0000-0000EAE10000}"/>
    <cellStyle name="汇总 2 2 2 4" xfId="57910" xr:uid="{00000000-0005-0000-0000-0000EBE10000}"/>
    <cellStyle name="汇总 2 2 2 4 2" xfId="57911" xr:uid="{00000000-0005-0000-0000-0000ECE10000}"/>
    <cellStyle name="汇总 2 2 2 4 3" xfId="57912" xr:uid="{00000000-0005-0000-0000-0000EDE10000}"/>
    <cellStyle name="汇总 2 2 2 4 4" xfId="57913" xr:uid="{00000000-0005-0000-0000-0000EEE10000}"/>
    <cellStyle name="汇总 2 2 2 4 5" xfId="57914" xr:uid="{00000000-0005-0000-0000-0000EFE10000}"/>
    <cellStyle name="汇总 2 2 2 4 6" xfId="57915" xr:uid="{00000000-0005-0000-0000-0000F0E10000}"/>
    <cellStyle name="汇总 2 2 2 5" xfId="57916" xr:uid="{00000000-0005-0000-0000-0000F1E10000}"/>
    <cellStyle name="汇总 2 2 2 6" xfId="57917" xr:uid="{00000000-0005-0000-0000-0000F2E10000}"/>
    <cellStyle name="汇总 2 2 3" xfId="57918" xr:uid="{00000000-0005-0000-0000-0000F3E10000}"/>
    <cellStyle name="汇总 2 2 3 2" xfId="57919" xr:uid="{00000000-0005-0000-0000-0000F4E10000}"/>
    <cellStyle name="汇总 2 2 3 2 2" xfId="57920" xr:uid="{00000000-0005-0000-0000-0000F5E10000}"/>
    <cellStyle name="汇总 2 2 3 2 3" xfId="57921" xr:uid="{00000000-0005-0000-0000-0000F6E10000}"/>
    <cellStyle name="汇总 2 2 3 2 4" xfId="57922" xr:uid="{00000000-0005-0000-0000-0000F7E10000}"/>
    <cellStyle name="汇总 2 2 3 2 5" xfId="57923" xr:uid="{00000000-0005-0000-0000-0000F8E10000}"/>
    <cellStyle name="汇总 2 2 3 2 6" xfId="57924" xr:uid="{00000000-0005-0000-0000-0000F9E10000}"/>
    <cellStyle name="汇总 2 2 3 3" xfId="57925" xr:uid="{00000000-0005-0000-0000-0000FAE10000}"/>
    <cellStyle name="汇总 2 2 3 4" xfId="57926" xr:uid="{00000000-0005-0000-0000-0000FBE10000}"/>
    <cellStyle name="汇总 2 2 4" xfId="57927" xr:uid="{00000000-0005-0000-0000-0000FCE10000}"/>
    <cellStyle name="汇总 2 2 4 2" xfId="57928" xr:uid="{00000000-0005-0000-0000-0000FDE10000}"/>
    <cellStyle name="汇总 2 2 4 3" xfId="57929" xr:uid="{00000000-0005-0000-0000-0000FEE10000}"/>
    <cellStyle name="汇总 2 2 4 4" xfId="57930" xr:uid="{00000000-0005-0000-0000-0000FFE10000}"/>
    <cellStyle name="汇总 2 2 4 5" xfId="57931" xr:uid="{00000000-0005-0000-0000-000000E20000}"/>
    <cellStyle name="汇总 2 2 4 6" xfId="57932" xr:uid="{00000000-0005-0000-0000-000001E20000}"/>
    <cellStyle name="汇总 2 2 5" xfId="57933" xr:uid="{00000000-0005-0000-0000-000002E20000}"/>
    <cellStyle name="汇总 2 2 6" xfId="57934" xr:uid="{00000000-0005-0000-0000-000003E20000}"/>
    <cellStyle name="汇总 2 3" xfId="531" xr:uid="{00000000-0005-0000-0000-000004E20000}"/>
    <cellStyle name="汇总 2 3 2" xfId="57935" xr:uid="{00000000-0005-0000-0000-000005E20000}"/>
    <cellStyle name="汇总 2 3 2 2" xfId="57936" xr:uid="{00000000-0005-0000-0000-000006E20000}"/>
    <cellStyle name="汇总 2 3 2 2 2" xfId="57937" xr:uid="{00000000-0005-0000-0000-000007E20000}"/>
    <cellStyle name="汇总 2 3 2 2 2 2" xfId="57938" xr:uid="{00000000-0005-0000-0000-000008E20000}"/>
    <cellStyle name="汇总 2 3 2 2 2 3" xfId="57939" xr:uid="{00000000-0005-0000-0000-000009E20000}"/>
    <cellStyle name="汇总 2 3 2 2 2 4" xfId="57940" xr:uid="{00000000-0005-0000-0000-00000AE20000}"/>
    <cellStyle name="汇总 2 3 2 2 2 5" xfId="57941" xr:uid="{00000000-0005-0000-0000-00000BE20000}"/>
    <cellStyle name="汇总 2 3 2 2 2 6" xfId="57942" xr:uid="{00000000-0005-0000-0000-00000CE20000}"/>
    <cellStyle name="汇总 2 3 2 2 3" xfId="57943" xr:uid="{00000000-0005-0000-0000-00000DE20000}"/>
    <cellStyle name="汇总 2 3 2 2 4" xfId="57944" xr:uid="{00000000-0005-0000-0000-00000EE20000}"/>
    <cellStyle name="汇总 2 3 2 3" xfId="57945" xr:uid="{00000000-0005-0000-0000-00000FE20000}"/>
    <cellStyle name="汇总 2 3 2 3 2" xfId="57946" xr:uid="{00000000-0005-0000-0000-000010E20000}"/>
    <cellStyle name="汇总 2 3 2 3 3" xfId="57947" xr:uid="{00000000-0005-0000-0000-000011E20000}"/>
    <cellStyle name="汇总 2 3 2 3 4" xfId="57948" xr:uid="{00000000-0005-0000-0000-000012E20000}"/>
    <cellStyle name="汇总 2 3 2 3 5" xfId="57949" xr:uid="{00000000-0005-0000-0000-000013E20000}"/>
    <cellStyle name="汇总 2 3 2 3 6" xfId="57950" xr:uid="{00000000-0005-0000-0000-000014E20000}"/>
    <cellStyle name="汇总 2 3 2 4" xfId="57951" xr:uid="{00000000-0005-0000-0000-000015E20000}"/>
    <cellStyle name="汇总 2 3 2 5" xfId="57952" xr:uid="{00000000-0005-0000-0000-000016E20000}"/>
    <cellStyle name="汇总 2 3 3" xfId="57953" xr:uid="{00000000-0005-0000-0000-000017E20000}"/>
    <cellStyle name="汇总 2 3 3 2" xfId="57954" xr:uid="{00000000-0005-0000-0000-000018E20000}"/>
    <cellStyle name="汇总 2 3 3 2 2" xfId="57955" xr:uid="{00000000-0005-0000-0000-000019E20000}"/>
    <cellStyle name="汇总 2 3 3 2 3" xfId="57956" xr:uid="{00000000-0005-0000-0000-00001AE20000}"/>
    <cellStyle name="汇总 2 3 3 2 4" xfId="57957" xr:uid="{00000000-0005-0000-0000-00001BE20000}"/>
    <cellStyle name="汇总 2 3 3 2 5" xfId="57958" xr:uid="{00000000-0005-0000-0000-00001CE20000}"/>
    <cellStyle name="汇总 2 3 3 2 6" xfId="57959" xr:uid="{00000000-0005-0000-0000-00001DE20000}"/>
    <cellStyle name="汇总 2 3 3 3" xfId="57960" xr:uid="{00000000-0005-0000-0000-00001EE20000}"/>
    <cellStyle name="汇总 2 3 3 4" xfId="57961" xr:uid="{00000000-0005-0000-0000-00001FE20000}"/>
    <cellStyle name="汇总 2 3 4" xfId="57962" xr:uid="{00000000-0005-0000-0000-000020E20000}"/>
    <cellStyle name="汇总 2 3 4 2" xfId="57963" xr:uid="{00000000-0005-0000-0000-000021E20000}"/>
    <cellStyle name="汇总 2 3 4 3" xfId="57964" xr:uid="{00000000-0005-0000-0000-000022E20000}"/>
    <cellStyle name="汇总 2 3 4 4" xfId="57965" xr:uid="{00000000-0005-0000-0000-000023E20000}"/>
    <cellStyle name="汇总 2 3 4 5" xfId="57966" xr:uid="{00000000-0005-0000-0000-000024E20000}"/>
    <cellStyle name="汇总 2 3 4 6" xfId="57967" xr:uid="{00000000-0005-0000-0000-000025E20000}"/>
    <cellStyle name="汇总 2 3 5" xfId="57968" xr:uid="{00000000-0005-0000-0000-000026E20000}"/>
    <cellStyle name="汇总 2 3 6" xfId="57969" xr:uid="{00000000-0005-0000-0000-000027E20000}"/>
    <cellStyle name="汇总 2 4" xfId="532" xr:uid="{00000000-0005-0000-0000-000028E20000}"/>
    <cellStyle name="汇总 2 4 2" xfId="57970" xr:uid="{00000000-0005-0000-0000-000029E20000}"/>
    <cellStyle name="汇总 2 4 2 2" xfId="57971" xr:uid="{00000000-0005-0000-0000-00002AE20000}"/>
    <cellStyle name="汇总 2 4 2 3" xfId="57972" xr:uid="{00000000-0005-0000-0000-00002BE20000}"/>
    <cellStyle name="汇总 2 4 2 4" xfId="57973" xr:uid="{00000000-0005-0000-0000-00002CE20000}"/>
    <cellStyle name="汇总 2 4 2 5" xfId="57974" xr:uid="{00000000-0005-0000-0000-00002DE20000}"/>
    <cellStyle name="汇总 2 4 2 6" xfId="57975" xr:uid="{00000000-0005-0000-0000-00002EE20000}"/>
    <cellStyle name="汇总 2 4 3" xfId="57976" xr:uid="{00000000-0005-0000-0000-00002FE20000}"/>
    <cellStyle name="汇总 2 4 4" xfId="57977" xr:uid="{00000000-0005-0000-0000-000030E20000}"/>
    <cellStyle name="汇总 2 5" xfId="533" xr:uid="{00000000-0005-0000-0000-000031E20000}"/>
    <cellStyle name="汇总 2 5 2" xfId="57978" xr:uid="{00000000-0005-0000-0000-000032E20000}"/>
    <cellStyle name="汇总 2 5 3" xfId="57979" xr:uid="{00000000-0005-0000-0000-000033E20000}"/>
    <cellStyle name="汇总 2 5 4" xfId="57980" xr:uid="{00000000-0005-0000-0000-000034E20000}"/>
    <cellStyle name="汇总 2 5 5" xfId="57981" xr:uid="{00000000-0005-0000-0000-000035E20000}"/>
    <cellStyle name="汇总 2 5 6" xfId="57982" xr:uid="{00000000-0005-0000-0000-000036E20000}"/>
    <cellStyle name="汇总 2 6" xfId="534" xr:uid="{00000000-0005-0000-0000-000037E20000}"/>
    <cellStyle name="汇总 2 7" xfId="57983" xr:uid="{00000000-0005-0000-0000-000038E20000}"/>
    <cellStyle name="汇总 3" xfId="535" xr:uid="{00000000-0005-0000-0000-000039E20000}"/>
    <cellStyle name="汇总 3 2" xfId="57984" xr:uid="{00000000-0005-0000-0000-00003AE20000}"/>
    <cellStyle name="汇总 3 2 2" xfId="57985" xr:uid="{00000000-0005-0000-0000-00003BE20000}"/>
    <cellStyle name="汇总 3 2 2 2" xfId="57986" xr:uid="{00000000-0005-0000-0000-00003CE20000}"/>
    <cellStyle name="汇总 3 2 2 2 2" xfId="57987" xr:uid="{00000000-0005-0000-0000-00003DE20000}"/>
    <cellStyle name="汇总 3 2 2 2 2 2" xfId="57988" xr:uid="{00000000-0005-0000-0000-00003EE20000}"/>
    <cellStyle name="汇总 3 2 2 2 2 3" xfId="57989" xr:uid="{00000000-0005-0000-0000-00003FE20000}"/>
    <cellStyle name="汇总 3 2 2 2 2 4" xfId="57990" xr:uid="{00000000-0005-0000-0000-000040E20000}"/>
    <cellStyle name="汇总 3 2 2 2 2 5" xfId="57991" xr:uid="{00000000-0005-0000-0000-000041E20000}"/>
    <cellStyle name="汇总 3 2 2 2 2 6" xfId="57992" xr:uid="{00000000-0005-0000-0000-000042E20000}"/>
    <cellStyle name="汇总 3 2 2 2 3" xfId="57993" xr:uid="{00000000-0005-0000-0000-000043E20000}"/>
    <cellStyle name="汇总 3 2 2 2 4" xfId="57994" xr:uid="{00000000-0005-0000-0000-000044E20000}"/>
    <cellStyle name="汇总 3 2 2 3" xfId="57995" xr:uid="{00000000-0005-0000-0000-000045E20000}"/>
    <cellStyle name="汇总 3 2 2 3 2" xfId="57996" xr:uid="{00000000-0005-0000-0000-000046E20000}"/>
    <cellStyle name="汇总 3 2 2 3 3" xfId="57997" xr:uid="{00000000-0005-0000-0000-000047E20000}"/>
    <cellStyle name="汇总 3 2 2 3 4" xfId="57998" xr:uid="{00000000-0005-0000-0000-000048E20000}"/>
    <cellStyle name="汇总 3 2 2 3 5" xfId="57999" xr:uid="{00000000-0005-0000-0000-000049E20000}"/>
    <cellStyle name="汇总 3 2 2 3 6" xfId="58000" xr:uid="{00000000-0005-0000-0000-00004AE20000}"/>
    <cellStyle name="汇总 3 2 2 4" xfId="58001" xr:uid="{00000000-0005-0000-0000-00004BE20000}"/>
    <cellStyle name="汇总 3 2 2 5" xfId="58002" xr:uid="{00000000-0005-0000-0000-00004CE20000}"/>
    <cellStyle name="汇总 3 2 3" xfId="58003" xr:uid="{00000000-0005-0000-0000-00004DE20000}"/>
    <cellStyle name="汇总 3 2 3 2" xfId="58004" xr:uid="{00000000-0005-0000-0000-00004EE20000}"/>
    <cellStyle name="汇总 3 2 3 2 2" xfId="58005" xr:uid="{00000000-0005-0000-0000-00004FE20000}"/>
    <cellStyle name="汇总 3 2 3 2 3" xfId="58006" xr:uid="{00000000-0005-0000-0000-000050E20000}"/>
    <cellStyle name="汇总 3 2 3 2 4" xfId="58007" xr:uid="{00000000-0005-0000-0000-000051E20000}"/>
    <cellStyle name="汇总 3 2 3 2 5" xfId="58008" xr:uid="{00000000-0005-0000-0000-000052E20000}"/>
    <cellStyle name="汇总 3 2 3 2 6" xfId="58009" xr:uid="{00000000-0005-0000-0000-000053E20000}"/>
    <cellStyle name="汇总 3 2 3 3" xfId="58010" xr:uid="{00000000-0005-0000-0000-000054E20000}"/>
    <cellStyle name="汇总 3 2 3 4" xfId="58011" xr:uid="{00000000-0005-0000-0000-000055E20000}"/>
    <cellStyle name="汇总 3 2 4" xfId="58012" xr:uid="{00000000-0005-0000-0000-000056E20000}"/>
    <cellStyle name="汇总 3 2 4 2" xfId="58013" xr:uid="{00000000-0005-0000-0000-000057E20000}"/>
    <cellStyle name="汇总 3 2 4 3" xfId="58014" xr:uid="{00000000-0005-0000-0000-000058E20000}"/>
    <cellStyle name="汇总 3 2 4 4" xfId="58015" xr:uid="{00000000-0005-0000-0000-000059E20000}"/>
    <cellStyle name="汇总 3 2 4 5" xfId="58016" xr:uid="{00000000-0005-0000-0000-00005AE20000}"/>
    <cellStyle name="汇总 3 2 4 6" xfId="58017" xr:uid="{00000000-0005-0000-0000-00005BE20000}"/>
    <cellStyle name="汇总 3 2 5" xfId="58018" xr:uid="{00000000-0005-0000-0000-00005CE20000}"/>
    <cellStyle name="汇总 3 2 6" xfId="58019" xr:uid="{00000000-0005-0000-0000-00005DE20000}"/>
    <cellStyle name="汇总 3 3" xfId="58020" xr:uid="{00000000-0005-0000-0000-00005EE20000}"/>
    <cellStyle name="汇总 3 3 2" xfId="58021" xr:uid="{00000000-0005-0000-0000-00005FE20000}"/>
    <cellStyle name="汇总 3 3 2 2" xfId="58022" xr:uid="{00000000-0005-0000-0000-000060E20000}"/>
    <cellStyle name="汇总 3 3 2 3" xfId="58023" xr:uid="{00000000-0005-0000-0000-000061E20000}"/>
    <cellStyle name="汇总 3 3 2 4" xfId="58024" xr:uid="{00000000-0005-0000-0000-000062E20000}"/>
    <cellStyle name="汇总 3 3 2 5" xfId="58025" xr:uid="{00000000-0005-0000-0000-000063E20000}"/>
    <cellStyle name="汇总 3 3 2 6" xfId="58026" xr:uid="{00000000-0005-0000-0000-000064E20000}"/>
    <cellStyle name="汇总 3 3 3" xfId="58027" xr:uid="{00000000-0005-0000-0000-000065E20000}"/>
    <cellStyle name="汇总 3 3 4" xfId="58028" xr:uid="{00000000-0005-0000-0000-000066E20000}"/>
    <cellStyle name="汇总 3 4" xfId="58029" xr:uid="{00000000-0005-0000-0000-000067E20000}"/>
    <cellStyle name="汇总 3 4 2" xfId="58030" xr:uid="{00000000-0005-0000-0000-000068E20000}"/>
    <cellStyle name="汇总 3 4 3" xfId="58031" xr:uid="{00000000-0005-0000-0000-000069E20000}"/>
    <cellStyle name="汇总 3 4 4" xfId="58032" xr:uid="{00000000-0005-0000-0000-00006AE20000}"/>
    <cellStyle name="汇总 3 4 5" xfId="58033" xr:uid="{00000000-0005-0000-0000-00006BE20000}"/>
    <cellStyle name="汇总 3 4 6" xfId="58034" xr:uid="{00000000-0005-0000-0000-00006CE20000}"/>
    <cellStyle name="汇总 3 5" xfId="58035" xr:uid="{00000000-0005-0000-0000-00006DE20000}"/>
    <cellStyle name="汇总 3 6" xfId="58036" xr:uid="{00000000-0005-0000-0000-00006EE20000}"/>
    <cellStyle name="汇总 4" xfId="536" xr:uid="{00000000-0005-0000-0000-00006FE20000}"/>
    <cellStyle name="汇总 4 2" xfId="58037" xr:uid="{00000000-0005-0000-0000-000070E20000}"/>
    <cellStyle name="汇总 4 2 2" xfId="58038" xr:uid="{00000000-0005-0000-0000-000071E20000}"/>
    <cellStyle name="汇总 4 2 2 2" xfId="58039" xr:uid="{00000000-0005-0000-0000-000072E20000}"/>
    <cellStyle name="汇总 4 2 2 2 2" xfId="58040" xr:uid="{00000000-0005-0000-0000-000073E20000}"/>
    <cellStyle name="汇总 4 2 2 2 3" xfId="58041" xr:uid="{00000000-0005-0000-0000-000074E20000}"/>
    <cellStyle name="汇总 4 2 2 2 4" xfId="58042" xr:uid="{00000000-0005-0000-0000-000075E20000}"/>
    <cellStyle name="汇总 4 2 2 2 5" xfId="58043" xr:uid="{00000000-0005-0000-0000-000076E20000}"/>
    <cellStyle name="汇总 4 2 2 2 6" xfId="58044" xr:uid="{00000000-0005-0000-0000-000077E20000}"/>
    <cellStyle name="汇总 4 2 2 3" xfId="58045" xr:uid="{00000000-0005-0000-0000-000078E20000}"/>
    <cellStyle name="汇总 4 2 2 4" xfId="58046" xr:uid="{00000000-0005-0000-0000-000079E20000}"/>
    <cellStyle name="汇总 4 2 3" xfId="58047" xr:uid="{00000000-0005-0000-0000-00007AE20000}"/>
    <cellStyle name="汇总 4 2 3 2" xfId="58048" xr:uid="{00000000-0005-0000-0000-00007BE20000}"/>
    <cellStyle name="汇总 4 2 3 3" xfId="58049" xr:uid="{00000000-0005-0000-0000-00007CE20000}"/>
    <cellStyle name="汇总 4 2 3 4" xfId="58050" xr:uid="{00000000-0005-0000-0000-00007DE20000}"/>
    <cellStyle name="汇总 4 2 3 5" xfId="58051" xr:uid="{00000000-0005-0000-0000-00007EE20000}"/>
    <cellStyle name="汇总 4 2 3 6" xfId="58052" xr:uid="{00000000-0005-0000-0000-00007FE20000}"/>
    <cellStyle name="汇总 4 2 4" xfId="58053" xr:uid="{00000000-0005-0000-0000-000080E20000}"/>
    <cellStyle name="汇总 4 2 5" xfId="58054" xr:uid="{00000000-0005-0000-0000-000081E20000}"/>
    <cellStyle name="汇总 4 3" xfId="58055" xr:uid="{00000000-0005-0000-0000-000082E20000}"/>
    <cellStyle name="汇总 4 3 2" xfId="58056" xr:uid="{00000000-0005-0000-0000-000083E20000}"/>
    <cellStyle name="汇总 4 3 2 2" xfId="58057" xr:uid="{00000000-0005-0000-0000-000084E20000}"/>
    <cellStyle name="汇总 4 3 2 3" xfId="58058" xr:uid="{00000000-0005-0000-0000-000085E20000}"/>
    <cellStyle name="汇总 4 3 2 4" xfId="58059" xr:uid="{00000000-0005-0000-0000-000086E20000}"/>
    <cellStyle name="汇总 4 3 2 5" xfId="58060" xr:uid="{00000000-0005-0000-0000-000087E20000}"/>
    <cellStyle name="汇总 4 3 2 6" xfId="58061" xr:uid="{00000000-0005-0000-0000-000088E20000}"/>
    <cellStyle name="汇总 4 3 3" xfId="58062" xr:uid="{00000000-0005-0000-0000-000089E20000}"/>
    <cellStyle name="汇总 4 3 4" xfId="58063" xr:uid="{00000000-0005-0000-0000-00008AE20000}"/>
    <cellStyle name="汇总 4 4" xfId="58064" xr:uid="{00000000-0005-0000-0000-00008BE20000}"/>
    <cellStyle name="汇总 4 4 2" xfId="58065" xr:uid="{00000000-0005-0000-0000-00008CE20000}"/>
    <cellStyle name="汇总 4 4 3" xfId="58066" xr:uid="{00000000-0005-0000-0000-00008DE20000}"/>
    <cellStyle name="汇总 4 4 4" xfId="58067" xr:uid="{00000000-0005-0000-0000-00008EE20000}"/>
    <cellStyle name="汇总 4 4 5" xfId="58068" xr:uid="{00000000-0005-0000-0000-00008FE20000}"/>
    <cellStyle name="汇总 4 4 6" xfId="58069" xr:uid="{00000000-0005-0000-0000-000090E20000}"/>
    <cellStyle name="汇总 4 5" xfId="58070" xr:uid="{00000000-0005-0000-0000-000091E20000}"/>
    <cellStyle name="汇总 4 6" xfId="58071" xr:uid="{00000000-0005-0000-0000-000092E20000}"/>
    <cellStyle name="汇总 5" xfId="537" xr:uid="{00000000-0005-0000-0000-000093E20000}"/>
    <cellStyle name="汇总 5 2" xfId="58072" xr:uid="{00000000-0005-0000-0000-000094E20000}"/>
    <cellStyle name="汇总 5 2 2" xfId="58073" xr:uid="{00000000-0005-0000-0000-000095E20000}"/>
    <cellStyle name="汇总 5 2 3" xfId="58074" xr:uid="{00000000-0005-0000-0000-000096E20000}"/>
    <cellStyle name="汇总 5 2 4" xfId="58075" xr:uid="{00000000-0005-0000-0000-000097E20000}"/>
    <cellStyle name="汇总 5 2 5" xfId="58076" xr:uid="{00000000-0005-0000-0000-000098E20000}"/>
    <cellStyle name="汇总 5 2 6" xfId="58077" xr:uid="{00000000-0005-0000-0000-000099E20000}"/>
    <cellStyle name="汇总 5 3" xfId="58078" xr:uid="{00000000-0005-0000-0000-00009AE20000}"/>
    <cellStyle name="汇总 5 4" xfId="58079" xr:uid="{00000000-0005-0000-0000-00009BE20000}"/>
    <cellStyle name="汇总 6" xfId="538" xr:uid="{00000000-0005-0000-0000-00009CE20000}"/>
    <cellStyle name="汇总 6 2" xfId="58080" xr:uid="{00000000-0005-0000-0000-00009DE20000}"/>
    <cellStyle name="汇总 6 3" xfId="58081" xr:uid="{00000000-0005-0000-0000-00009EE20000}"/>
    <cellStyle name="汇总 6 4" xfId="58082" xr:uid="{00000000-0005-0000-0000-00009FE20000}"/>
    <cellStyle name="汇总 6 5" xfId="58083" xr:uid="{00000000-0005-0000-0000-0000A0E20000}"/>
    <cellStyle name="汇总 6 6" xfId="58084" xr:uid="{00000000-0005-0000-0000-0000A1E20000}"/>
    <cellStyle name="汇总 7" xfId="539" xr:uid="{00000000-0005-0000-0000-0000A2E20000}"/>
    <cellStyle name="汇总 8" xfId="58085" xr:uid="{00000000-0005-0000-0000-0000A3E20000}"/>
    <cellStyle name="汇总_GZL RAF 20120125-Joanne-final-20120129" xfId="540" xr:uid="{00000000-0005-0000-0000-0000A4E20000}"/>
    <cellStyle name="注释" xfId="541" xr:uid="{00000000-0005-0000-0000-0000A5E20000}"/>
    <cellStyle name="注释 10" xfId="58086" xr:uid="{00000000-0005-0000-0000-0000A6E20000}"/>
    <cellStyle name="注释 2" xfId="542" xr:uid="{00000000-0005-0000-0000-0000A7E20000}"/>
    <cellStyle name="注释 2 2" xfId="543" xr:uid="{00000000-0005-0000-0000-0000A8E20000}"/>
    <cellStyle name="注释 2 2 2" xfId="58087" xr:uid="{00000000-0005-0000-0000-0000A9E20000}"/>
    <cellStyle name="注释 2 2 2 2" xfId="58088" xr:uid="{00000000-0005-0000-0000-0000AAE20000}"/>
    <cellStyle name="注释 2 2 2 2 2" xfId="58089" xr:uid="{00000000-0005-0000-0000-0000ABE20000}"/>
    <cellStyle name="注释 2 2 2 2 2 2" xfId="58090" xr:uid="{00000000-0005-0000-0000-0000ACE20000}"/>
    <cellStyle name="注释 2 2 2 2 2 2 2" xfId="58091" xr:uid="{00000000-0005-0000-0000-0000ADE20000}"/>
    <cellStyle name="注释 2 2 2 2 2 2 2 2" xfId="58092" xr:uid="{00000000-0005-0000-0000-0000AEE20000}"/>
    <cellStyle name="注释 2 2 2 2 2 2 2 3" xfId="58093" xr:uid="{00000000-0005-0000-0000-0000AFE20000}"/>
    <cellStyle name="注释 2 2 2 2 2 2 2 4" xfId="58094" xr:uid="{00000000-0005-0000-0000-0000B0E20000}"/>
    <cellStyle name="注释 2 2 2 2 2 2 2 5" xfId="58095" xr:uid="{00000000-0005-0000-0000-0000B1E20000}"/>
    <cellStyle name="注释 2 2 2 2 2 2 2 6" xfId="58096" xr:uid="{00000000-0005-0000-0000-0000B2E20000}"/>
    <cellStyle name="注释 2 2 2 2 2 2 3" xfId="58097" xr:uid="{00000000-0005-0000-0000-0000B3E20000}"/>
    <cellStyle name="注释 2 2 2 2 2 2 4" xfId="58098" xr:uid="{00000000-0005-0000-0000-0000B4E20000}"/>
    <cellStyle name="注释 2 2 2 2 2 3" xfId="58099" xr:uid="{00000000-0005-0000-0000-0000B5E20000}"/>
    <cellStyle name="注释 2 2 2 2 2 3 2" xfId="58100" xr:uid="{00000000-0005-0000-0000-0000B6E20000}"/>
    <cellStyle name="注释 2 2 2 2 2 3 3" xfId="58101" xr:uid="{00000000-0005-0000-0000-0000B7E20000}"/>
    <cellStyle name="注释 2 2 2 2 2 3 4" xfId="58102" xr:uid="{00000000-0005-0000-0000-0000B8E20000}"/>
    <cellStyle name="注释 2 2 2 2 2 3 5" xfId="58103" xr:uid="{00000000-0005-0000-0000-0000B9E20000}"/>
    <cellStyle name="注释 2 2 2 2 2 3 6" xfId="58104" xr:uid="{00000000-0005-0000-0000-0000BAE20000}"/>
    <cellStyle name="注释 2 2 2 2 2 4" xfId="58105" xr:uid="{00000000-0005-0000-0000-0000BBE20000}"/>
    <cellStyle name="注释 2 2 2 2 2 5" xfId="58106" xr:uid="{00000000-0005-0000-0000-0000BCE20000}"/>
    <cellStyle name="注释 2 2 2 2 3" xfId="58107" xr:uid="{00000000-0005-0000-0000-0000BDE20000}"/>
    <cellStyle name="注释 2 2 2 2 3 2" xfId="58108" xr:uid="{00000000-0005-0000-0000-0000BEE20000}"/>
    <cellStyle name="注释 2 2 2 2 3 2 2" xfId="58109" xr:uid="{00000000-0005-0000-0000-0000BFE20000}"/>
    <cellStyle name="注释 2 2 2 2 3 2 3" xfId="58110" xr:uid="{00000000-0005-0000-0000-0000C0E20000}"/>
    <cellStyle name="注释 2 2 2 2 3 2 4" xfId="58111" xr:uid="{00000000-0005-0000-0000-0000C1E20000}"/>
    <cellStyle name="注释 2 2 2 2 3 2 5" xfId="58112" xr:uid="{00000000-0005-0000-0000-0000C2E20000}"/>
    <cellStyle name="注释 2 2 2 2 3 2 6" xfId="58113" xr:uid="{00000000-0005-0000-0000-0000C3E20000}"/>
    <cellStyle name="注释 2 2 2 2 3 3" xfId="58114" xr:uid="{00000000-0005-0000-0000-0000C4E20000}"/>
    <cellStyle name="注释 2 2 2 2 3 4" xfId="58115" xr:uid="{00000000-0005-0000-0000-0000C5E20000}"/>
    <cellStyle name="注释 2 2 2 2 4" xfId="58116" xr:uid="{00000000-0005-0000-0000-0000C6E20000}"/>
    <cellStyle name="注释 2 2 2 2 4 2" xfId="58117" xr:uid="{00000000-0005-0000-0000-0000C7E20000}"/>
    <cellStyle name="注释 2 2 2 2 4 3" xfId="58118" xr:uid="{00000000-0005-0000-0000-0000C8E20000}"/>
    <cellStyle name="注释 2 2 2 2 4 4" xfId="58119" xr:uid="{00000000-0005-0000-0000-0000C9E20000}"/>
    <cellStyle name="注释 2 2 2 2 4 5" xfId="58120" xr:uid="{00000000-0005-0000-0000-0000CAE20000}"/>
    <cellStyle name="注释 2 2 2 2 4 6" xfId="58121" xr:uid="{00000000-0005-0000-0000-0000CBE20000}"/>
    <cellStyle name="注释 2 2 2 2 5" xfId="58122" xr:uid="{00000000-0005-0000-0000-0000CCE20000}"/>
    <cellStyle name="注释 2 2 2 2 6" xfId="58123" xr:uid="{00000000-0005-0000-0000-0000CDE20000}"/>
    <cellStyle name="注释 2 2 2 3" xfId="58124" xr:uid="{00000000-0005-0000-0000-0000CEE20000}"/>
    <cellStyle name="注释 2 2 2 3 2" xfId="58125" xr:uid="{00000000-0005-0000-0000-0000CFE20000}"/>
    <cellStyle name="注释 2 2 2 3 2 2" xfId="58126" xr:uid="{00000000-0005-0000-0000-0000D0E20000}"/>
    <cellStyle name="注释 2 2 2 3 2 2 2" xfId="58127" xr:uid="{00000000-0005-0000-0000-0000D1E20000}"/>
    <cellStyle name="注释 2 2 2 3 2 2 3" xfId="58128" xr:uid="{00000000-0005-0000-0000-0000D2E20000}"/>
    <cellStyle name="注释 2 2 2 3 2 2 4" xfId="58129" xr:uid="{00000000-0005-0000-0000-0000D3E20000}"/>
    <cellStyle name="注释 2 2 2 3 2 2 5" xfId="58130" xr:uid="{00000000-0005-0000-0000-0000D4E20000}"/>
    <cellStyle name="注释 2 2 2 3 2 2 6" xfId="58131" xr:uid="{00000000-0005-0000-0000-0000D5E20000}"/>
    <cellStyle name="注释 2 2 2 3 2 3" xfId="58132" xr:uid="{00000000-0005-0000-0000-0000D6E20000}"/>
    <cellStyle name="注释 2 2 2 3 2 4" xfId="58133" xr:uid="{00000000-0005-0000-0000-0000D7E20000}"/>
    <cellStyle name="注释 2 2 2 3 3" xfId="58134" xr:uid="{00000000-0005-0000-0000-0000D8E20000}"/>
    <cellStyle name="注释 2 2 2 3 3 2" xfId="58135" xr:uid="{00000000-0005-0000-0000-0000D9E20000}"/>
    <cellStyle name="注释 2 2 2 3 3 3" xfId="58136" xr:uid="{00000000-0005-0000-0000-0000DAE20000}"/>
    <cellStyle name="注释 2 2 2 3 3 4" xfId="58137" xr:uid="{00000000-0005-0000-0000-0000DBE20000}"/>
    <cellStyle name="注释 2 2 2 3 3 5" xfId="58138" xr:uid="{00000000-0005-0000-0000-0000DCE20000}"/>
    <cellStyle name="注释 2 2 2 3 3 6" xfId="58139" xr:uid="{00000000-0005-0000-0000-0000DDE20000}"/>
    <cellStyle name="注释 2 2 2 3 4" xfId="58140" xr:uid="{00000000-0005-0000-0000-0000DEE20000}"/>
    <cellStyle name="注释 2 2 2 3 5" xfId="58141" xr:uid="{00000000-0005-0000-0000-0000DFE20000}"/>
    <cellStyle name="注释 2 2 2 4" xfId="58142" xr:uid="{00000000-0005-0000-0000-0000E0E20000}"/>
    <cellStyle name="注释 2 2 2 4 2" xfId="58143" xr:uid="{00000000-0005-0000-0000-0000E1E20000}"/>
    <cellStyle name="注释 2 2 2 4 2 2" xfId="58144" xr:uid="{00000000-0005-0000-0000-0000E2E20000}"/>
    <cellStyle name="注释 2 2 2 4 2 3" xfId="58145" xr:uid="{00000000-0005-0000-0000-0000E3E20000}"/>
    <cellStyle name="注释 2 2 2 4 2 4" xfId="58146" xr:uid="{00000000-0005-0000-0000-0000E4E20000}"/>
    <cellStyle name="注释 2 2 2 4 2 5" xfId="58147" xr:uid="{00000000-0005-0000-0000-0000E5E20000}"/>
    <cellStyle name="注释 2 2 2 4 2 6" xfId="58148" xr:uid="{00000000-0005-0000-0000-0000E6E20000}"/>
    <cellStyle name="注释 2 2 2 4 3" xfId="58149" xr:uid="{00000000-0005-0000-0000-0000E7E20000}"/>
    <cellStyle name="注释 2 2 2 4 4" xfId="58150" xr:uid="{00000000-0005-0000-0000-0000E8E20000}"/>
    <cellStyle name="注释 2 2 2 5" xfId="58151" xr:uid="{00000000-0005-0000-0000-0000E9E20000}"/>
    <cellStyle name="注释 2 2 2 5 2" xfId="58152" xr:uid="{00000000-0005-0000-0000-0000EAE20000}"/>
    <cellStyle name="注释 2 2 2 5 3" xfId="58153" xr:uid="{00000000-0005-0000-0000-0000EBE20000}"/>
    <cellStyle name="注释 2 2 2 5 4" xfId="58154" xr:uid="{00000000-0005-0000-0000-0000ECE20000}"/>
    <cellStyle name="注释 2 2 2 5 5" xfId="58155" xr:uid="{00000000-0005-0000-0000-0000EDE20000}"/>
    <cellStyle name="注释 2 2 2 5 6" xfId="58156" xr:uid="{00000000-0005-0000-0000-0000EEE20000}"/>
    <cellStyle name="注释 2 2 2 6" xfId="58157" xr:uid="{00000000-0005-0000-0000-0000EFE20000}"/>
    <cellStyle name="注释 2 2 2 7" xfId="58158" xr:uid="{00000000-0005-0000-0000-0000F0E20000}"/>
    <cellStyle name="注释 2 2 3" xfId="58159" xr:uid="{00000000-0005-0000-0000-0000F1E20000}"/>
    <cellStyle name="注释 2 2 3 2" xfId="58160" xr:uid="{00000000-0005-0000-0000-0000F2E20000}"/>
    <cellStyle name="注释 2 2 3 2 2" xfId="58161" xr:uid="{00000000-0005-0000-0000-0000F3E20000}"/>
    <cellStyle name="注释 2 2 3 2 2 2" xfId="58162" xr:uid="{00000000-0005-0000-0000-0000F4E20000}"/>
    <cellStyle name="注释 2 2 3 2 2 2 2" xfId="58163" xr:uid="{00000000-0005-0000-0000-0000F5E20000}"/>
    <cellStyle name="注释 2 2 3 2 2 2 3" xfId="58164" xr:uid="{00000000-0005-0000-0000-0000F6E20000}"/>
    <cellStyle name="注释 2 2 3 2 2 2 4" xfId="58165" xr:uid="{00000000-0005-0000-0000-0000F7E20000}"/>
    <cellStyle name="注释 2 2 3 2 2 2 5" xfId="58166" xr:uid="{00000000-0005-0000-0000-0000F8E20000}"/>
    <cellStyle name="注释 2 2 3 2 2 2 6" xfId="58167" xr:uid="{00000000-0005-0000-0000-0000F9E20000}"/>
    <cellStyle name="注释 2 2 3 2 2 3" xfId="58168" xr:uid="{00000000-0005-0000-0000-0000FAE20000}"/>
    <cellStyle name="注释 2 2 3 2 2 4" xfId="58169" xr:uid="{00000000-0005-0000-0000-0000FBE20000}"/>
    <cellStyle name="注释 2 2 3 2 3" xfId="58170" xr:uid="{00000000-0005-0000-0000-0000FCE20000}"/>
    <cellStyle name="注释 2 2 3 2 3 2" xfId="58171" xr:uid="{00000000-0005-0000-0000-0000FDE20000}"/>
    <cellStyle name="注释 2 2 3 2 3 3" xfId="58172" xr:uid="{00000000-0005-0000-0000-0000FEE20000}"/>
    <cellStyle name="注释 2 2 3 2 3 4" xfId="58173" xr:uid="{00000000-0005-0000-0000-0000FFE20000}"/>
    <cellStyle name="注释 2 2 3 2 3 5" xfId="58174" xr:uid="{00000000-0005-0000-0000-000000E30000}"/>
    <cellStyle name="注释 2 2 3 2 3 6" xfId="58175" xr:uid="{00000000-0005-0000-0000-000001E30000}"/>
    <cellStyle name="注释 2 2 3 2 4" xfId="58176" xr:uid="{00000000-0005-0000-0000-000002E30000}"/>
    <cellStyle name="注释 2 2 3 2 5" xfId="58177" xr:uid="{00000000-0005-0000-0000-000003E30000}"/>
    <cellStyle name="注释 2 2 3 3" xfId="58178" xr:uid="{00000000-0005-0000-0000-000004E30000}"/>
    <cellStyle name="注释 2 2 3 3 2" xfId="58179" xr:uid="{00000000-0005-0000-0000-000005E30000}"/>
    <cellStyle name="注释 2 2 3 3 2 2" xfId="58180" xr:uid="{00000000-0005-0000-0000-000006E30000}"/>
    <cellStyle name="注释 2 2 3 3 2 3" xfId="58181" xr:uid="{00000000-0005-0000-0000-000007E30000}"/>
    <cellStyle name="注释 2 2 3 3 2 4" xfId="58182" xr:uid="{00000000-0005-0000-0000-000008E30000}"/>
    <cellStyle name="注释 2 2 3 3 2 5" xfId="58183" xr:uid="{00000000-0005-0000-0000-000009E30000}"/>
    <cellStyle name="注释 2 2 3 3 2 6" xfId="58184" xr:uid="{00000000-0005-0000-0000-00000AE30000}"/>
    <cellStyle name="注释 2 2 3 3 3" xfId="58185" xr:uid="{00000000-0005-0000-0000-00000BE30000}"/>
    <cellStyle name="注释 2 2 3 3 4" xfId="58186" xr:uid="{00000000-0005-0000-0000-00000CE30000}"/>
    <cellStyle name="注释 2 2 3 4" xfId="58187" xr:uid="{00000000-0005-0000-0000-00000DE30000}"/>
    <cellStyle name="注释 2 2 3 4 2" xfId="58188" xr:uid="{00000000-0005-0000-0000-00000EE30000}"/>
    <cellStyle name="注释 2 2 3 4 3" xfId="58189" xr:uid="{00000000-0005-0000-0000-00000FE30000}"/>
    <cellStyle name="注释 2 2 3 4 4" xfId="58190" xr:uid="{00000000-0005-0000-0000-000010E30000}"/>
    <cellStyle name="注释 2 2 3 4 5" xfId="58191" xr:uid="{00000000-0005-0000-0000-000011E30000}"/>
    <cellStyle name="注释 2 2 3 4 6" xfId="58192" xr:uid="{00000000-0005-0000-0000-000012E30000}"/>
    <cellStyle name="注释 2 2 3 5" xfId="58193" xr:uid="{00000000-0005-0000-0000-000013E30000}"/>
    <cellStyle name="注释 2 2 3 6" xfId="58194" xr:uid="{00000000-0005-0000-0000-000014E30000}"/>
    <cellStyle name="注释 2 2 4" xfId="58195" xr:uid="{00000000-0005-0000-0000-000015E30000}"/>
    <cellStyle name="注释 2 2 4 2" xfId="58196" xr:uid="{00000000-0005-0000-0000-000016E30000}"/>
    <cellStyle name="注释 2 2 4 2 2" xfId="58197" xr:uid="{00000000-0005-0000-0000-000017E30000}"/>
    <cellStyle name="注释 2 2 4 2 2 2" xfId="58198" xr:uid="{00000000-0005-0000-0000-000018E30000}"/>
    <cellStyle name="注释 2 2 4 2 2 3" xfId="58199" xr:uid="{00000000-0005-0000-0000-000019E30000}"/>
    <cellStyle name="注释 2 2 4 2 2 4" xfId="58200" xr:uid="{00000000-0005-0000-0000-00001AE30000}"/>
    <cellStyle name="注释 2 2 4 2 2 5" xfId="58201" xr:uid="{00000000-0005-0000-0000-00001BE30000}"/>
    <cellStyle name="注释 2 2 4 2 2 6" xfId="58202" xr:uid="{00000000-0005-0000-0000-00001CE30000}"/>
    <cellStyle name="注释 2 2 4 2 3" xfId="58203" xr:uid="{00000000-0005-0000-0000-00001DE30000}"/>
    <cellStyle name="注释 2 2 4 2 4" xfId="58204" xr:uid="{00000000-0005-0000-0000-00001EE30000}"/>
    <cellStyle name="注释 2 2 4 3" xfId="58205" xr:uid="{00000000-0005-0000-0000-00001FE30000}"/>
    <cellStyle name="注释 2 2 4 3 2" xfId="58206" xr:uid="{00000000-0005-0000-0000-000020E30000}"/>
    <cellStyle name="注释 2 2 4 3 3" xfId="58207" xr:uid="{00000000-0005-0000-0000-000021E30000}"/>
    <cellStyle name="注释 2 2 4 3 4" xfId="58208" xr:uid="{00000000-0005-0000-0000-000022E30000}"/>
    <cellStyle name="注释 2 2 4 3 5" xfId="58209" xr:uid="{00000000-0005-0000-0000-000023E30000}"/>
    <cellStyle name="注释 2 2 4 3 6" xfId="58210" xr:uid="{00000000-0005-0000-0000-000024E30000}"/>
    <cellStyle name="注释 2 2 4 4" xfId="58211" xr:uid="{00000000-0005-0000-0000-000025E30000}"/>
    <cellStyle name="注释 2 2 4 5" xfId="58212" xr:uid="{00000000-0005-0000-0000-000026E30000}"/>
    <cellStyle name="注释 2 2 5" xfId="58213" xr:uid="{00000000-0005-0000-0000-000027E30000}"/>
    <cellStyle name="注释 2 2 5 2" xfId="58214" xr:uid="{00000000-0005-0000-0000-000028E30000}"/>
    <cellStyle name="注释 2 2 5 2 2" xfId="58215" xr:uid="{00000000-0005-0000-0000-000029E30000}"/>
    <cellStyle name="注释 2 2 5 2 3" xfId="58216" xr:uid="{00000000-0005-0000-0000-00002AE30000}"/>
    <cellStyle name="注释 2 2 5 2 4" xfId="58217" xr:uid="{00000000-0005-0000-0000-00002BE30000}"/>
    <cellStyle name="注释 2 2 5 2 5" xfId="58218" xr:uid="{00000000-0005-0000-0000-00002CE30000}"/>
    <cellStyle name="注释 2 2 5 2 6" xfId="58219" xr:uid="{00000000-0005-0000-0000-00002DE30000}"/>
    <cellStyle name="注释 2 2 5 3" xfId="58220" xr:uid="{00000000-0005-0000-0000-00002EE30000}"/>
    <cellStyle name="注释 2 2 5 4" xfId="58221" xr:uid="{00000000-0005-0000-0000-00002FE30000}"/>
    <cellStyle name="注释 2 2 6" xfId="58222" xr:uid="{00000000-0005-0000-0000-000030E30000}"/>
    <cellStyle name="注释 2 2 6 2" xfId="58223" xr:uid="{00000000-0005-0000-0000-000031E30000}"/>
    <cellStyle name="注释 2 2 6 3" xfId="58224" xr:uid="{00000000-0005-0000-0000-000032E30000}"/>
    <cellStyle name="注释 2 2 6 4" xfId="58225" xr:uid="{00000000-0005-0000-0000-000033E30000}"/>
    <cellStyle name="注释 2 2 6 5" xfId="58226" xr:uid="{00000000-0005-0000-0000-000034E30000}"/>
    <cellStyle name="注释 2 2 6 6" xfId="58227" xr:uid="{00000000-0005-0000-0000-000035E30000}"/>
    <cellStyle name="注释 2 2 7" xfId="58228" xr:uid="{00000000-0005-0000-0000-000036E30000}"/>
    <cellStyle name="注释 2 2 8" xfId="58229" xr:uid="{00000000-0005-0000-0000-000037E30000}"/>
    <cellStyle name="注释 2 3" xfId="544" xr:uid="{00000000-0005-0000-0000-000038E30000}"/>
    <cellStyle name="注释 2 3 2" xfId="58230" xr:uid="{00000000-0005-0000-0000-000039E30000}"/>
    <cellStyle name="注释 2 3 2 2" xfId="58231" xr:uid="{00000000-0005-0000-0000-00003AE30000}"/>
    <cellStyle name="注释 2 3 2 2 2" xfId="58232" xr:uid="{00000000-0005-0000-0000-00003BE30000}"/>
    <cellStyle name="注释 2 3 2 2 2 2" xfId="58233" xr:uid="{00000000-0005-0000-0000-00003CE30000}"/>
    <cellStyle name="注释 2 3 2 2 2 2 2" xfId="58234" xr:uid="{00000000-0005-0000-0000-00003DE30000}"/>
    <cellStyle name="注释 2 3 2 2 2 2 3" xfId="58235" xr:uid="{00000000-0005-0000-0000-00003EE30000}"/>
    <cellStyle name="注释 2 3 2 2 2 2 4" xfId="58236" xr:uid="{00000000-0005-0000-0000-00003FE30000}"/>
    <cellStyle name="注释 2 3 2 2 2 2 5" xfId="58237" xr:uid="{00000000-0005-0000-0000-000040E30000}"/>
    <cellStyle name="注释 2 3 2 2 2 2 6" xfId="58238" xr:uid="{00000000-0005-0000-0000-000041E30000}"/>
    <cellStyle name="注释 2 3 2 2 2 3" xfId="58239" xr:uid="{00000000-0005-0000-0000-000042E30000}"/>
    <cellStyle name="注释 2 3 2 2 2 4" xfId="58240" xr:uid="{00000000-0005-0000-0000-000043E30000}"/>
    <cellStyle name="注释 2 3 2 2 3" xfId="58241" xr:uid="{00000000-0005-0000-0000-000044E30000}"/>
    <cellStyle name="注释 2 3 2 2 3 2" xfId="58242" xr:uid="{00000000-0005-0000-0000-000045E30000}"/>
    <cellStyle name="注释 2 3 2 2 3 3" xfId="58243" xr:uid="{00000000-0005-0000-0000-000046E30000}"/>
    <cellStyle name="注释 2 3 2 2 3 4" xfId="58244" xr:uid="{00000000-0005-0000-0000-000047E30000}"/>
    <cellStyle name="注释 2 3 2 2 3 5" xfId="58245" xr:uid="{00000000-0005-0000-0000-000048E30000}"/>
    <cellStyle name="注释 2 3 2 2 3 6" xfId="58246" xr:uid="{00000000-0005-0000-0000-000049E30000}"/>
    <cellStyle name="注释 2 3 2 2 4" xfId="58247" xr:uid="{00000000-0005-0000-0000-00004AE30000}"/>
    <cellStyle name="注释 2 3 2 2 5" xfId="58248" xr:uid="{00000000-0005-0000-0000-00004BE30000}"/>
    <cellStyle name="注释 2 3 2 3" xfId="58249" xr:uid="{00000000-0005-0000-0000-00004CE30000}"/>
    <cellStyle name="注释 2 3 2 3 2" xfId="58250" xr:uid="{00000000-0005-0000-0000-00004DE30000}"/>
    <cellStyle name="注释 2 3 2 3 2 2" xfId="58251" xr:uid="{00000000-0005-0000-0000-00004EE30000}"/>
    <cellStyle name="注释 2 3 2 3 2 3" xfId="58252" xr:uid="{00000000-0005-0000-0000-00004FE30000}"/>
    <cellStyle name="注释 2 3 2 3 2 4" xfId="58253" xr:uid="{00000000-0005-0000-0000-000050E30000}"/>
    <cellStyle name="注释 2 3 2 3 2 5" xfId="58254" xr:uid="{00000000-0005-0000-0000-000051E30000}"/>
    <cellStyle name="注释 2 3 2 3 2 6" xfId="58255" xr:uid="{00000000-0005-0000-0000-000052E30000}"/>
    <cellStyle name="注释 2 3 2 3 3" xfId="58256" xr:uid="{00000000-0005-0000-0000-000053E30000}"/>
    <cellStyle name="注释 2 3 2 3 4" xfId="58257" xr:uid="{00000000-0005-0000-0000-000054E30000}"/>
    <cellStyle name="注释 2 3 2 4" xfId="58258" xr:uid="{00000000-0005-0000-0000-000055E30000}"/>
    <cellStyle name="注释 2 3 2 4 2" xfId="58259" xr:uid="{00000000-0005-0000-0000-000056E30000}"/>
    <cellStyle name="注释 2 3 2 4 3" xfId="58260" xr:uid="{00000000-0005-0000-0000-000057E30000}"/>
    <cellStyle name="注释 2 3 2 4 4" xfId="58261" xr:uid="{00000000-0005-0000-0000-000058E30000}"/>
    <cellStyle name="注释 2 3 2 4 5" xfId="58262" xr:uid="{00000000-0005-0000-0000-000059E30000}"/>
    <cellStyle name="注释 2 3 2 4 6" xfId="58263" xr:uid="{00000000-0005-0000-0000-00005AE30000}"/>
    <cellStyle name="注释 2 3 2 5" xfId="58264" xr:uid="{00000000-0005-0000-0000-00005BE30000}"/>
    <cellStyle name="注释 2 3 2 6" xfId="58265" xr:uid="{00000000-0005-0000-0000-00005CE30000}"/>
    <cellStyle name="注释 2 3 3" xfId="58266" xr:uid="{00000000-0005-0000-0000-00005DE30000}"/>
    <cellStyle name="注释 2 3 3 2" xfId="58267" xr:uid="{00000000-0005-0000-0000-00005EE30000}"/>
    <cellStyle name="注释 2 3 3 2 2" xfId="58268" xr:uid="{00000000-0005-0000-0000-00005FE30000}"/>
    <cellStyle name="注释 2 3 3 2 2 2" xfId="58269" xr:uid="{00000000-0005-0000-0000-000060E30000}"/>
    <cellStyle name="注释 2 3 3 2 2 3" xfId="58270" xr:uid="{00000000-0005-0000-0000-000061E30000}"/>
    <cellStyle name="注释 2 3 3 2 2 4" xfId="58271" xr:uid="{00000000-0005-0000-0000-000062E30000}"/>
    <cellStyle name="注释 2 3 3 2 2 5" xfId="58272" xr:uid="{00000000-0005-0000-0000-000063E30000}"/>
    <cellStyle name="注释 2 3 3 2 2 6" xfId="58273" xr:uid="{00000000-0005-0000-0000-000064E30000}"/>
    <cellStyle name="注释 2 3 3 2 3" xfId="58274" xr:uid="{00000000-0005-0000-0000-000065E30000}"/>
    <cellStyle name="注释 2 3 3 2 4" xfId="58275" xr:uid="{00000000-0005-0000-0000-000066E30000}"/>
    <cellStyle name="注释 2 3 3 3" xfId="58276" xr:uid="{00000000-0005-0000-0000-000067E30000}"/>
    <cellStyle name="注释 2 3 3 3 2" xfId="58277" xr:uid="{00000000-0005-0000-0000-000068E30000}"/>
    <cellStyle name="注释 2 3 3 3 3" xfId="58278" xr:uid="{00000000-0005-0000-0000-000069E30000}"/>
    <cellStyle name="注释 2 3 3 3 4" xfId="58279" xr:uid="{00000000-0005-0000-0000-00006AE30000}"/>
    <cellStyle name="注释 2 3 3 3 5" xfId="58280" xr:uid="{00000000-0005-0000-0000-00006BE30000}"/>
    <cellStyle name="注释 2 3 3 3 6" xfId="58281" xr:uid="{00000000-0005-0000-0000-00006CE30000}"/>
    <cellStyle name="注释 2 3 3 4" xfId="58282" xr:uid="{00000000-0005-0000-0000-00006DE30000}"/>
    <cellStyle name="注释 2 3 3 5" xfId="58283" xr:uid="{00000000-0005-0000-0000-00006EE30000}"/>
    <cellStyle name="注释 2 3 4" xfId="58284" xr:uid="{00000000-0005-0000-0000-00006FE30000}"/>
    <cellStyle name="注释 2 3 4 2" xfId="58285" xr:uid="{00000000-0005-0000-0000-000070E30000}"/>
    <cellStyle name="注释 2 3 4 2 2" xfId="58286" xr:uid="{00000000-0005-0000-0000-000071E30000}"/>
    <cellStyle name="注释 2 3 4 2 3" xfId="58287" xr:uid="{00000000-0005-0000-0000-000072E30000}"/>
    <cellStyle name="注释 2 3 4 2 4" xfId="58288" xr:uid="{00000000-0005-0000-0000-000073E30000}"/>
    <cellStyle name="注释 2 3 4 2 5" xfId="58289" xr:uid="{00000000-0005-0000-0000-000074E30000}"/>
    <cellStyle name="注释 2 3 4 2 6" xfId="58290" xr:uid="{00000000-0005-0000-0000-000075E30000}"/>
    <cellStyle name="注释 2 3 4 3" xfId="58291" xr:uid="{00000000-0005-0000-0000-000076E30000}"/>
    <cellStyle name="注释 2 3 4 4" xfId="58292" xr:uid="{00000000-0005-0000-0000-000077E30000}"/>
    <cellStyle name="注释 2 3 5" xfId="58293" xr:uid="{00000000-0005-0000-0000-000078E30000}"/>
    <cellStyle name="注释 2 3 5 2" xfId="58294" xr:uid="{00000000-0005-0000-0000-000079E30000}"/>
    <cellStyle name="注释 2 3 5 3" xfId="58295" xr:uid="{00000000-0005-0000-0000-00007AE30000}"/>
    <cellStyle name="注释 2 3 5 4" xfId="58296" xr:uid="{00000000-0005-0000-0000-00007BE30000}"/>
    <cellStyle name="注释 2 3 5 5" xfId="58297" xr:uid="{00000000-0005-0000-0000-00007CE30000}"/>
    <cellStyle name="注释 2 3 5 6" xfId="58298" xr:uid="{00000000-0005-0000-0000-00007DE30000}"/>
    <cellStyle name="注释 2 3 6" xfId="58299" xr:uid="{00000000-0005-0000-0000-00007EE30000}"/>
    <cellStyle name="注释 2 3 7" xfId="58300" xr:uid="{00000000-0005-0000-0000-00007FE30000}"/>
    <cellStyle name="注释 2 4" xfId="545" xr:uid="{00000000-0005-0000-0000-000080E30000}"/>
    <cellStyle name="注释 2 4 2" xfId="58301" xr:uid="{00000000-0005-0000-0000-000081E30000}"/>
    <cellStyle name="注释 2 4 2 2" xfId="58302" xr:uid="{00000000-0005-0000-0000-000082E30000}"/>
    <cellStyle name="注释 2 4 2 2 2" xfId="58303" xr:uid="{00000000-0005-0000-0000-000083E30000}"/>
    <cellStyle name="注释 2 4 2 2 2 2" xfId="58304" xr:uid="{00000000-0005-0000-0000-000084E30000}"/>
    <cellStyle name="注释 2 4 2 2 2 3" xfId="58305" xr:uid="{00000000-0005-0000-0000-000085E30000}"/>
    <cellStyle name="注释 2 4 2 2 2 4" xfId="58306" xr:uid="{00000000-0005-0000-0000-000086E30000}"/>
    <cellStyle name="注释 2 4 2 2 2 5" xfId="58307" xr:uid="{00000000-0005-0000-0000-000087E30000}"/>
    <cellStyle name="注释 2 4 2 2 2 6" xfId="58308" xr:uid="{00000000-0005-0000-0000-000088E30000}"/>
    <cellStyle name="注释 2 4 2 2 3" xfId="58309" xr:uid="{00000000-0005-0000-0000-000089E30000}"/>
    <cellStyle name="注释 2 4 2 2 4" xfId="58310" xr:uid="{00000000-0005-0000-0000-00008AE30000}"/>
    <cellStyle name="注释 2 4 2 3" xfId="58311" xr:uid="{00000000-0005-0000-0000-00008BE30000}"/>
    <cellStyle name="注释 2 4 2 3 2" xfId="58312" xr:uid="{00000000-0005-0000-0000-00008CE30000}"/>
    <cellStyle name="注释 2 4 2 3 3" xfId="58313" xr:uid="{00000000-0005-0000-0000-00008DE30000}"/>
    <cellStyle name="注释 2 4 2 3 4" xfId="58314" xr:uid="{00000000-0005-0000-0000-00008EE30000}"/>
    <cellStyle name="注释 2 4 2 3 5" xfId="58315" xr:uid="{00000000-0005-0000-0000-00008FE30000}"/>
    <cellStyle name="注释 2 4 2 3 6" xfId="58316" xr:uid="{00000000-0005-0000-0000-000090E30000}"/>
    <cellStyle name="注释 2 4 2 4" xfId="58317" xr:uid="{00000000-0005-0000-0000-000091E30000}"/>
    <cellStyle name="注释 2 4 2 5" xfId="58318" xr:uid="{00000000-0005-0000-0000-000092E30000}"/>
    <cellStyle name="注释 2 4 3" xfId="58319" xr:uid="{00000000-0005-0000-0000-000093E30000}"/>
    <cellStyle name="注释 2 4 3 2" xfId="58320" xr:uid="{00000000-0005-0000-0000-000094E30000}"/>
    <cellStyle name="注释 2 4 3 2 2" xfId="58321" xr:uid="{00000000-0005-0000-0000-000095E30000}"/>
    <cellStyle name="注释 2 4 3 2 3" xfId="58322" xr:uid="{00000000-0005-0000-0000-000096E30000}"/>
    <cellStyle name="注释 2 4 3 2 4" xfId="58323" xr:uid="{00000000-0005-0000-0000-000097E30000}"/>
    <cellStyle name="注释 2 4 3 2 5" xfId="58324" xr:uid="{00000000-0005-0000-0000-000098E30000}"/>
    <cellStyle name="注释 2 4 3 2 6" xfId="58325" xr:uid="{00000000-0005-0000-0000-000099E30000}"/>
    <cellStyle name="注释 2 4 3 3" xfId="58326" xr:uid="{00000000-0005-0000-0000-00009AE30000}"/>
    <cellStyle name="注释 2 4 3 4" xfId="58327" xr:uid="{00000000-0005-0000-0000-00009BE30000}"/>
    <cellStyle name="注释 2 4 4" xfId="58328" xr:uid="{00000000-0005-0000-0000-00009CE30000}"/>
    <cellStyle name="注释 2 4 4 2" xfId="58329" xr:uid="{00000000-0005-0000-0000-00009DE30000}"/>
    <cellStyle name="注释 2 4 4 3" xfId="58330" xr:uid="{00000000-0005-0000-0000-00009EE30000}"/>
    <cellStyle name="注释 2 4 4 4" xfId="58331" xr:uid="{00000000-0005-0000-0000-00009FE30000}"/>
    <cellStyle name="注释 2 4 4 5" xfId="58332" xr:uid="{00000000-0005-0000-0000-0000A0E30000}"/>
    <cellStyle name="注释 2 4 4 6" xfId="58333" xr:uid="{00000000-0005-0000-0000-0000A1E30000}"/>
    <cellStyle name="注释 2 4 5" xfId="58334" xr:uid="{00000000-0005-0000-0000-0000A2E30000}"/>
    <cellStyle name="注释 2 4 6" xfId="58335" xr:uid="{00000000-0005-0000-0000-0000A3E30000}"/>
    <cellStyle name="注释 2 5" xfId="546" xr:uid="{00000000-0005-0000-0000-0000A4E30000}"/>
    <cellStyle name="注释 2 5 2" xfId="58336" xr:uid="{00000000-0005-0000-0000-0000A5E30000}"/>
    <cellStyle name="注释 2 5 2 2" xfId="58337" xr:uid="{00000000-0005-0000-0000-0000A6E30000}"/>
    <cellStyle name="注释 2 5 2 2 2" xfId="58338" xr:uid="{00000000-0005-0000-0000-0000A7E30000}"/>
    <cellStyle name="注释 2 5 2 2 3" xfId="58339" xr:uid="{00000000-0005-0000-0000-0000A8E30000}"/>
    <cellStyle name="注释 2 5 2 2 4" xfId="58340" xr:uid="{00000000-0005-0000-0000-0000A9E30000}"/>
    <cellStyle name="注释 2 5 2 2 5" xfId="58341" xr:uid="{00000000-0005-0000-0000-0000AAE30000}"/>
    <cellStyle name="注释 2 5 2 2 6" xfId="58342" xr:uid="{00000000-0005-0000-0000-0000ABE30000}"/>
    <cellStyle name="注释 2 5 2 3" xfId="58343" xr:uid="{00000000-0005-0000-0000-0000ACE30000}"/>
    <cellStyle name="注释 2 5 2 4" xfId="58344" xr:uid="{00000000-0005-0000-0000-0000ADE30000}"/>
    <cellStyle name="注释 2 5 3" xfId="58345" xr:uid="{00000000-0005-0000-0000-0000AEE30000}"/>
    <cellStyle name="注释 2 5 3 2" xfId="58346" xr:uid="{00000000-0005-0000-0000-0000AFE30000}"/>
    <cellStyle name="注释 2 5 3 3" xfId="58347" xr:uid="{00000000-0005-0000-0000-0000B0E30000}"/>
    <cellStyle name="注释 2 5 3 4" xfId="58348" xr:uid="{00000000-0005-0000-0000-0000B1E30000}"/>
    <cellStyle name="注释 2 5 3 5" xfId="58349" xr:uid="{00000000-0005-0000-0000-0000B2E30000}"/>
    <cellStyle name="注释 2 5 3 6" xfId="58350" xr:uid="{00000000-0005-0000-0000-0000B3E30000}"/>
    <cellStyle name="注释 2 5 4" xfId="58351" xr:uid="{00000000-0005-0000-0000-0000B4E30000}"/>
    <cellStyle name="注释 2 5 5" xfId="58352" xr:uid="{00000000-0005-0000-0000-0000B5E30000}"/>
    <cellStyle name="注释 2 6" xfId="547" xr:uid="{00000000-0005-0000-0000-0000B6E30000}"/>
    <cellStyle name="注释 2 6 2" xfId="58353" xr:uid="{00000000-0005-0000-0000-0000B7E30000}"/>
    <cellStyle name="注释 2 6 2 2" xfId="58354" xr:uid="{00000000-0005-0000-0000-0000B8E30000}"/>
    <cellStyle name="注释 2 6 2 3" xfId="58355" xr:uid="{00000000-0005-0000-0000-0000B9E30000}"/>
    <cellStyle name="注释 2 6 2 4" xfId="58356" xr:uid="{00000000-0005-0000-0000-0000BAE30000}"/>
    <cellStyle name="注释 2 6 2 5" xfId="58357" xr:uid="{00000000-0005-0000-0000-0000BBE30000}"/>
    <cellStyle name="注释 2 6 2 6" xfId="58358" xr:uid="{00000000-0005-0000-0000-0000BCE30000}"/>
    <cellStyle name="注释 2 6 3" xfId="58359" xr:uid="{00000000-0005-0000-0000-0000BDE30000}"/>
    <cellStyle name="注释 2 6 4" xfId="58360" xr:uid="{00000000-0005-0000-0000-0000BEE30000}"/>
    <cellStyle name="注释 2 7" xfId="58361" xr:uid="{00000000-0005-0000-0000-0000BFE30000}"/>
    <cellStyle name="注释 2 7 2" xfId="58362" xr:uid="{00000000-0005-0000-0000-0000C0E30000}"/>
    <cellStyle name="注释 2 7 3" xfId="58363" xr:uid="{00000000-0005-0000-0000-0000C1E30000}"/>
    <cellStyle name="注释 2 7 4" xfId="58364" xr:uid="{00000000-0005-0000-0000-0000C2E30000}"/>
    <cellStyle name="注释 2 7 5" xfId="58365" xr:uid="{00000000-0005-0000-0000-0000C3E30000}"/>
    <cellStyle name="注释 2 7 6" xfId="58366" xr:uid="{00000000-0005-0000-0000-0000C4E30000}"/>
    <cellStyle name="注释 2 8" xfId="58367" xr:uid="{00000000-0005-0000-0000-0000C5E30000}"/>
    <cellStyle name="注释 2 9" xfId="58368" xr:uid="{00000000-0005-0000-0000-0000C6E30000}"/>
    <cellStyle name="注释 3" xfId="548" xr:uid="{00000000-0005-0000-0000-0000C7E30000}"/>
    <cellStyle name="注释 3 2" xfId="58369" xr:uid="{00000000-0005-0000-0000-0000C8E30000}"/>
    <cellStyle name="注释 3 2 2" xfId="58370" xr:uid="{00000000-0005-0000-0000-0000C9E30000}"/>
    <cellStyle name="注释 3 2 2 2" xfId="58371" xr:uid="{00000000-0005-0000-0000-0000CAE30000}"/>
    <cellStyle name="注释 3 2 2 2 2" xfId="58372" xr:uid="{00000000-0005-0000-0000-0000CBE30000}"/>
    <cellStyle name="注释 3 2 2 2 2 2" xfId="58373" xr:uid="{00000000-0005-0000-0000-0000CCE30000}"/>
    <cellStyle name="注释 3 2 2 2 2 2 2" xfId="58374" xr:uid="{00000000-0005-0000-0000-0000CDE30000}"/>
    <cellStyle name="注释 3 2 2 2 2 2 3" xfId="58375" xr:uid="{00000000-0005-0000-0000-0000CEE30000}"/>
    <cellStyle name="注释 3 2 2 2 2 2 4" xfId="58376" xr:uid="{00000000-0005-0000-0000-0000CFE30000}"/>
    <cellStyle name="注释 3 2 2 2 2 2 5" xfId="58377" xr:uid="{00000000-0005-0000-0000-0000D0E30000}"/>
    <cellStyle name="注释 3 2 2 2 2 2 6" xfId="58378" xr:uid="{00000000-0005-0000-0000-0000D1E30000}"/>
    <cellStyle name="注释 3 2 2 2 2 3" xfId="58379" xr:uid="{00000000-0005-0000-0000-0000D2E30000}"/>
    <cellStyle name="注释 3 2 2 2 2 4" xfId="58380" xr:uid="{00000000-0005-0000-0000-0000D3E30000}"/>
    <cellStyle name="注释 3 2 2 2 3" xfId="58381" xr:uid="{00000000-0005-0000-0000-0000D4E30000}"/>
    <cellStyle name="注释 3 2 2 2 3 2" xfId="58382" xr:uid="{00000000-0005-0000-0000-0000D5E30000}"/>
    <cellStyle name="注释 3 2 2 2 3 3" xfId="58383" xr:uid="{00000000-0005-0000-0000-0000D6E30000}"/>
    <cellStyle name="注释 3 2 2 2 3 4" xfId="58384" xr:uid="{00000000-0005-0000-0000-0000D7E30000}"/>
    <cellStyle name="注释 3 2 2 2 3 5" xfId="58385" xr:uid="{00000000-0005-0000-0000-0000D8E30000}"/>
    <cellStyle name="注释 3 2 2 2 3 6" xfId="58386" xr:uid="{00000000-0005-0000-0000-0000D9E30000}"/>
    <cellStyle name="注释 3 2 2 2 4" xfId="58387" xr:uid="{00000000-0005-0000-0000-0000DAE30000}"/>
    <cellStyle name="注释 3 2 2 2 5" xfId="58388" xr:uid="{00000000-0005-0000-0000-0000DBE30000}"/>
    <cellStyle name="注释 3 2 2 3" xfId="58389" xr:uid="{00000000-0005-0000-0000-0000DCE30000}"/>
    <cellStyle name="注释 3 2 2 3 2" xfId="58390" xr:uid="{00000000-0005-0000-0000-0000DDE30000}"/>
    <cellStyle name="注释 3 2 2 3 2 2" xfId="58391" xr:uid="{00000000-0005-0000-0000-0000DEE30000}"/>
    <cellStyle name="注释 3 2 2 3 2 3" xfId="58392" xr:uid="{00000000-0005-0000-0000-0000DFE30000}"/>
    <cellStyle name="注释 3 2 2 3 2 4" xfId="58393" xr:uid="{00000000-0005-0000-0000-0000E0E30000}"/>
    <cellStyle name="注释 3 2 2 3 2 5" xfId="58394" xr:uid="{00000000-0005-0000-0000-0000E1E30000}"/>
    <cellStyle name="注释 3 2 2 3 2 6" xfId="58395" xr:uid="{00000000-0005-0000-0000-0000E2E30000}"/>
    <cellStyle name="注释 3 2 2 3 3" xfId="58396" xr:uid="{00000000-0005-0000-0000-0000E3E30000}"/>
    <cellStyle name="注释 3 2 2 3 4" xfId="58397" xr:uid="{00000000-0005-0000-0000-0000E4E30000}"/>
    <cellStyle name="注释 3 2 2 4" xfId="58398" xr:uid="{00000000-0005-0000-0000-0000E5E30000}"/>
    <cellStyle name="注释 3 2 2 4 2" xfId="58399" xr:uid="{00000000-0005-0000-0000-0000E6E30000}"/>
    <cellStyle name="注释 3 2 2 4 3" xfId="58400" xr:uid="{00000000-0005-0000-0000-0000E7E30000}"/>
    <cellStyle name="注释 3 2 2 4 4" xfId="58401" xr:uid="{00000000-0005-0000-0000-0000E8E30000}"/>
    <cellStyle name="注释 3 2 2 4 5" xfId="58402" xr:uid="{00000000-0005-0000-0000-0000E9E30000}"/>
    <cellStyle name="注释 3 2 2 4 6" xfId="58403" xr:uid="{00000000-0005-0000-0000-0000EAE30000}"/>
    <cellStyle name="注释 3 2 2 5" xfId="58404" xr:uid="{00000000-0005-0000-0000-0000EBE30000}"/>
    <cellStyle name="注释 3 2 2 6" xfId="58405" xr:uid="{00000000-0005-0000-0000-0000ECE30000}"/>
    <cellStyle name="注释 3 2 3" xfId="58406" xr:uid="{00000000-0005-0000-0000-0000EDE30000}"/>
    <cellStyle name="注释 3 2 3 2" xfId="58407" xr:uid="{00000000-0005-0000-0000-0000EEE30000}"/>
    <cellStyle name="注释 3 2 3 2 2" xfId="58408" xr:uid="{00000000-0005-0000-0000-0000EFE30000}"/>
    <cellStyle name="注释 3 2 3 2 2 2" xfId="58409" xr:uid="{00000000-0005-0000-0000-0000F0E30000}"/>
    <cellStyle name="注释 3 2 3 2 2 3" xfId="58410" xr:uid="{00000000-0005-0000-0000-0000F1E30000}"/>
    <cellStyle name="注释 3 2 3 2 2 4" xfId="58411" xr:uid="{00000000-0005-0000-0000-0000F2E30000}"/>
    <cellStyle name="注释 3 2 3 2 2 5" xfId="58412" xr:uid="{00000000-0005-0000-0000-0000F3E30000}"/>
    <cellStyle name="注释 3 2 3 2 2 6" xfId="58413" xr:uid="{00000000-0005-0000-0000-0000F4E30000}"/>
    <cellStyle name="注释 3 2 3 2 3" xfId="58414" xr:uid="{00000000-0005-0000-0000-0000F5E30000}"/>
    <cellStyle name="注释 3 2 3 2 4" xfId="58415" xr:uid="{00000000-0005-0000-0000-0000F6E30000}"/>
    <cellStyle name="注释 3 2 3 3" xfId="58416" xr:uid="{00000000-0005-0000-0000-0000F7E30000}"/>
    <cellStyle name="注释 3 2 3 3 2" xfId="58417" xr:uid="{00000000-0005-0000-0000-0000F8E30000}"/>
    <cellStyle name="注释 3 2 3 3 3" xfId="58418" xr:uid="{00000000-0005-0000-0000-0000F9E30000}"/>
    <cellStyle name="注释 3 2 3 3 4" xfId="58419" xr:uid="{00000000-0005-0000-0000-0000FAE30000}"/>
    <cellStyle name="注释 3 2 3 3 5" xfId="58420" xr:uid="{00000000-0005-0000-0000-0000FBE30000}"/>
    <cellStyle name="注释 3 2 3 3 6" xfId="58421" xr:uid="{00000000-0005-0000-0000-0000FCE30000}"/>
    <cellStyle name="注释 3 2 3 4" xfId="58422" xr:uid="{00000000-0005-0000-0000-0000FDE30000}"/>
    <cellStyle name="注释 3 2 3 5" xfId="58423" xr:uid="{00000000-0005-0000-0000-0000FEE30000}"/>
    <cellStyle name="注释 3 2 4" xfId="58424" xr:uid="{00000000-0005-0000-0000-0000FFE30000}"/>
    <cellStyle name="注释 3 2 4 2" xfId="58425" xr:uid="{00000000-0005-0000-0000-000000E40000}"/>
    <cellStyle name="注释 3 2 4 2 2" xfId="58426" xr:uid="{00000000-0005-0000-0000-000001E40000}"/>
    <cellStyle name="注释 3 2 4 2 3" xfId="58427" xr:uid="{00000000-0005-0000-0000-000002E40000}"/>
    <cellStyle name="注释 3 2 4 2 4" xfId="58428" xr:uid="{00000000-0005-0000-0000-000003E40000}"/>
    <cellStyle name="注释 3 2 4 2 5" xfId="58429" xr:uid="{00000000-0005-0000-0000-000004E40000}"/>
    <cellStyle name="注释 3 2 4 2 6" xfId="58430" xr:uid="{00000000-0005-0000-0000-000005E40000}"/>
    <cellStyle name="注释 3 2 4 3" xfId="58431" xr:uid="{00000000-0005-0000-0000-000006E40000}"/>
    <cellStyle name="注释 3 2 4 4" xfId="58432" xr:uid="{00000000-0005-0000-0000-000007E40000}"/>
    <cellStyle name="注释 3 2 5" xfId="58433" xr:uid="{00000000-0005-0000-0000-000008E40000}"/>
    <cellStyle name="注释 3 2 5 2" xfId="58434" xr:uid="{00000000-0005-0000-0000-000009E40000}"/>
    <cellStyle name="注释 3 2 5 3" xfId="58435" xr:uid="{00000000-0005-0000-0000-00000AE40000}"/>
    <cellStyle name="注释 3 2 5 4" xfId="58436" xr:uid="{00000000-0005-0000-0000-00000BE40000}"/>
    <cellStyle name="注释 3 2 5 5" xfId="58437" xr:uid="{00000000-0005-0000-0000-00000CE40000}"/>
    <cellStyle name="注释 3 2 5 6" xfId="58438" xr:uid="{00000000-0005-0000-0000-00000DE40000}"/>
    <cellStyle name="注释 3 2 6" xfId="58439" xr:uid="{00000000-0005-0000-0000-00000EE40000}"/>
    <cellStyle name="注释 3 2 7" xfId="58440" xr:uid="{00000000-0005-0000-0000-00000FE40000}"/>
    <cellStyle name="注释 3 3" xfId="58441" xr:uid="{00000000-0005-0000-0000-000010E40000}"/>
    <cellStyle name="注释 3 3 2" xfId="58442" xr:uid="{00000000-0005-0000-0000-000011E40000}"/>
    <cellStyle name="注释 3 3 2 2" xfId="58443" xr:uid="{00000000-0005-0000-0000-000012E40000}"/>
    <cellStyle name="注释 3 3 2 2 2" xfId="58444" xr:uid="{00000000-0005-0000-0000-000013E40000}"/>
    <cellStyle name="注释 3 3 2 2 2 2" xfId="58445" xr:uid="{00000000-0005-0000-0000-000014E40000}"/>
    <cellStyle name="注释 3 3 2 2 2 3" xfId="58446" xr:uid="{00000000-0005-0000-0000-000015E40000}"/>
    <cellStyle name="注释 3 3 2 2 2 4" xfId="58447" xr:uid="{00000000-0005-0000-0000-000016E40000}"/>
    <cellStyle name="注释 3 3 2 2 2 5" xfId="58448" xr:uid="{00000000-0005-0000-0000-000017E40000}"/>
    <cellStyle name="注释 3 3 2 2 2 6" xfId="58449" xr:uid="{00000000-0005-0000-0000-000018E40000}"/>
    <cellStyle name="注释 3 3 2 2 3" xfId="58450" xr:uid="{00000000-0005-0000-0000-000019E40000}"/>
    <cellStyle name="注释 3 3 2 2 4" xfId="58451" xr:uid="{00000000-0005-0000-0000-00001AE40000}"/>
    <cellStyle name="注释 3 3 2 3" xfId="58452" xr:uid="{00000000-0005-0000-0000-00001BE40000}"/>
    <cellStyle name="注释 3 3 2 3 2" xfId="58453" xr:uid="{00000000-0005-0000-0000-00001CE40000}"/>
    <cellStyle name="注释 3 3 2 3 3" xfId="58454" xr:uid="{00000000-0005-0000-0000-00001DE40000}"/>
    <cellStyle name="注释 3 3 2 3 4" xfId="58455" xr:uid="{00000000-0005-0000-0000-00001EE40000}"/>
    <cellStyle name="注释 3 3 2 3 5" xfId="58456" xr:uid="{00000000-0005-0000-0000-00001FE40000}"/>
    <cellStyle name="注释 3 3 2 3 6" xfId="58457" xr:uid="{00000000-0005-0000-0000-000020E40000}"/>
    <cellStyle name="注释 3 3 2 4" xfId="58458" xr:uid="{00000000-0005-0000-0000-000021E40000}"/>
    <cellStyle name="注释 3 3 2 5" xfId="58459" xr:uid="{00000000-0005-0000-0000-000022E40000}"/>
    <cellStyle name="注释 3 3 3" xfId="58460" xr:uid="{00000000-0005-0000-0000-000023E40000}"/>
    <cellStyle name="注释 3 3 3 2" xfId="58461" xr:uid="{00000000-0005-0000-0000-000024E40000}"/>
    <cellStyle name="注释 3 3 3 2 2" xfId="58462" xr:uid="{00000000-0005-0000-0000-000025E40000}"/>
    <cellStyle name="注释 3 3 3 2 3" xfId="58463" xr:uid="{00000000-0005-0000-0000-000026E40000}"/>
    <cellStyle name="注释 3 3 3 2 4" xfId="58464" xr:uid="{00000000-0005-0000-0000-000027E40000}"/>
    <cellStyle name="注释 3 3 3 2 5" xfId="58465" xr:uid="{00000000-0005-0000-0000-000028E40000}"/>
    <cellStyle name="注释 3 3 3 2 6" xfId="58466" xr:uid="{00000000-0005-0000-0000-000029E40000}"/>
    <cellStyle name="注释 3 3 3 3" xfId="58467" xr:uid="{00000000-0005-0000-0000-00002AE40000}"/>
    <cellStyle name="注释 3 3 3 4" xfId="58468" xr:uid="{00000000-0005-0000-0000-00002BE40000}"/>
    <cellStyle name="注释 3 3 4" xfId="58469" xr:uid="{00000000-0005-0000-0000-00002CE40000}"/>
    <cellStyle name="注释 3 3 4 2" xfId="58470" xr:uid="{00000000-0005-0000-0000-00002DE40000}"/>
    <cellStyle name="注释 3 3 4 3" xfId="58471" xr:uid="{00000000-0005-0000-0000-00002EE40000}"/>
    <cellStyle name="注释 3 3 4 4" xfId="58472" xr:uid="{00000000-0005-0000-0000-00002FE40000}"/>
    <cellStyle name="注释 3 3 4 5" xfId="58473" xr:uid="{00000000-0005-0000-0000-000030E40000}"/>
    <cellStyle name="注释 3 3 4 6" xfId="58474" xr:uid="{00000000-0005-0000-0000-000031E40000}"/>
    <cellStyle name="注释 3 3 5" xfId="58475" xr:uid="{00000000-0005-0000-0000-000032E40000}"/>
    <cellStyle name="注释 3 3 6" xfId="58476" xr:uid="{00000000-0005-0000-0000-000033E40000}"/>
    <cellStyle name="注释 3 4" xfId="58477" xr:uid="{00000000-0005-0000-0000-000034E40000}"/>
    <cellStyle name="注释 3 4 2" xfId="58478" xr:uid="{00000000-0005-0000-0000-000035E40000}"/>
    <cellStyle name="注释 3 4 2 2" xfId="58479" xr:uid="{00000000-0005-0000-0000-000036E40000}"/>
    <cellStyle name="注释 3 4 2 2 2" xfId="58480" xr:uid="{00000000-0005-0000-0000-000037E40000}"/>
    <cellStyle name="注释 3 4 2 2 3" xfId="58481" xr:uid="{00000000-0005-0000-0000-000038E40000}"/>
    <cellStyle name="注释 3 4 2 2 4" xfId="58482" xr:uid="{00000000-0005-0000-0000-000039E40000}"/>
    <cellStyle name="注释 3 4 2 2 5" xfId="58483" xr:uid="{00000000-0005-0000-0000-00003AE40000}"/>
    <cellStyle name="注释 3 4 2 2 6" xfId="58484" xr:uid="{00000000-0005-0000-0000-00003BE40000}"/>
    <cellStyle name="注释 3 4 2 3" xfId="58485" xr:uid="{00000000-0005-0000-0000-00003CE40000}"/>
    <cellStyle name="注释 3 4 2 4" xfId="58486" xr:uid="{00000000-0005-0000-0000-00003DE40000}"/>
    <cellStyle name="注释 3 4 3" xfId="58487" xr:uid="{00000000-0005-0000-0000-00003EE40000}"/>
    <cellStyle name="注释 3 4 3 2" xfId="58488" xr:uid="{00000000-0005-0000-0000-00003FE40000}"/>
    <cellStyle name="注释 3 4 3 3" xfId="58489" xr:uid="{00000000-0005-0000-0000-000040E40000}"/>
    <cellStyle name="注释 3 4 3 4" xfId="58490" xr:uid="{00000000-0005-0000-0000-000041E40000}"/>
    <cellStyle name="注释 3 4 3 5" xfId="58491" xr:uid="{00000000-0005-0000-0000-000042E40000}"/>
    <cellStyle name="注释 3 4 3 6" xfId="58492" xr:uid="{00000000-0005-0000-0000-000043E40000}"/>
    <cellStyle name="注释 3 4 4" xfId="58493" xr:uid="{00000000-0005-0000-0000-000044E40000}"/>
    <cellStyle name="注释 3 4 5" xfId="58494" xr:uid="{00000000-0005-0000-0000-000045E40000}"/>
    <cellStyle name="注释 3 5" xfId="58495" xr:uid="{00000000-0005-0000-0000-000046E40000}"/>
    <cellStyle name="注释 3 5 2" xfId="58496" xr:uid="{00000000-0005-0000-0000-000047E40000}"/>
    <cellStyle name="注释 3 5 2 2" xfId="58497" xr:uid="{00000000-0005-0000-0000-000048E40000}"/>
    <cellStyle name="注释 3 5 2 3" xfId="58498" xr:uid="{00000000-0005-0000-0000-000049E40000}"/>
    <cellStyle name="注释 3 5 2 4" xfId="58499" xr:uid="{00000000-0005-0000-0000-00004AE40000}"/>
    <cellStyle name="注释 3 5 2 5" xfId="58500" xr:uid="{00000000-0005-0000-0000-00004BE40000}"/>
    <cellStyle name="注释 3 5 2 6" xfId="58501" xr:uid="{00000000-0005-0000-0000-00004CE40000}"/>
    <cellStyle name="注释 3 5 3" xfId="58502" xr:uid="{00000000-0005-0000-0000-00004DE40000}"/>
    <cellStyle name="注释 3 5 4" xfId="58503" xr:uid="{00000000-0005-0000-0000-00004EE40000}"/>
    <cellStyle name="注释 3 6" xfId="58504" xr:uid="{00000000-0005-0000-0000-00004FE40000}"/>
    <cellStyle name="注释 3 6 2" xfId="58505" xr:uid="{00000000-0005-0000-0000-000050E40000}"/>
    <cellStyle name="注释 3 6 3" xfId="58506" xr:uid="{00000000-0005-0000-0000-000051E40000}"/>
    <cellStyle name="注释 3 6 4" xfId="58507" xr:uid="{00000000-0005-0000-0000-000052E40000}"/>
    <cellStyle name="注释 3 6 5" xfId="58508" xr:uid="{00000000-0005-0000-0000-000053E40000}"/>
    <cellStyle name="注释 3 6 6" xfId="58509" xr:uid="{00000000-0005-0000-0000-000054E40000}"/>
    <cellStyle name="注释 3 7" xfId="58510" xr:uid="{00000000-0005-0000-0000-000055E40000}"/>
    <cellStyle name="注释 3 8" xfId="58511" xr:uid="{00000000-0005-0000-0000-000056E40000}"/>
    <cellStyle name="注释 4" xfId="549" xr:uid="{00000000-0005-0000-0000-000057E40000}"/>
    <cellStyle name="注释 4 2" xfId="58512" xr:uid="{00000000-0005-0000-0000-000058E40000}"/>
    <cellStyle name="注释 4 2 2" xfId="58513" xr:uid="{00000000-0005-0000-0000-000059E40000}"/>
    <cellStyle name="注释 4 2 2 2" xfId="58514" xr:uid="{00000000-0005-0000-0000-00005AE40000}"/>
    <cellStyle name="注释 4 2 2 2 2" xfId="58515" xr:uid="{00000000-0005-0000-0000-00005BE40000}"/>
    <cellStyle name="注释 4 2 2 2 2 2" xfId="58516" xr:uid="{00000000-0005-0000-0000-00005CE40000}"/>
    <cellStyle name="注释 4 2 2 2 2 3" xfId="58517" xr:uid="{00000000-0005-0000-0000-00005DE40000}"/>
    <cellStyle name="注释 4 2 2 2 2 4" xfId="58518" xr:uid="{00000000-0005-0000-0000-00005EE40000}"/>
    <cellStyle name="注释 4 2 2 2 2 5" xfId="58519" xr:uid="{00000000-0005-0000-0000-00005FE40000}"/>
    <cellStyle name="注释 4 2 2 2 2 6" xfId="58520" xr:uid="{00000000-0005-0000-0000-000060E40000}"/>
    <cellStyle name="注释 4 2 2 2 3" xfId="58521" xr:uid="{00000000-0005-0000-0000-000061E40000}"/>
    <cellStyle name="注释 4 2 2 2 4" xfId="58522" xr:uid="{00000000-0005-0000-0000-000062E40000}"/>
    <cellStyle name="注释 4 2 2 3" xfId="58523" xr:uid="{00000000-0005-0000-0000-000063E40000}"/>
    <cellStyle name="注释 4 2 2 3 2" xfId="58524" xr:uid="{00000000-0005-0000-0000-000064E40000}"/>
    <cellStyle name="注释 4 2 2 3 3" xfId="58525" xr:uid="{00000000-0005-0000-0000-000065E40000}"/>
    <cellStyle name="注释 4 2 2 3 4" xfId="58526" xr:uid="{00000000-0005-0000-0000-000066E40000}"/>
    <cellStyle name="注释 4 2 2 3 5" xfId="58527" xr:uid="{00000000-0005-0000-0000-000067E40000}"/>
    <cellStyle name="注释 4 2 2 3 6" xfId="58528" xr:uid="{00000000-0005-0000-0000-000068E40000}"/>
    <cellStyle name="注释 4 2 2 4" xfId="58529" xr:uid="{00000000-0005-0000-0000-000069E40000}"/>
    <cellStyle name="注释 4 2 2 5" xfId="58530" xr:uid="{00000000-0005-0000-0000-00006AE40000}"/>
    <cellStyle name="注释 4 2 3" xfId="58531" xr:uid="{00000000-0005-0000-0000-00006BE40000}"/>
    <cellStyle name="注释 4 2 3 2" xfId="58532" xr:uid="{00000000-0005-0000-0000-00006CE40000}"/>
    <cellStyle name="注释 4 2 3 2 2" xfId="58533" xr:uid="{00000000-0005-0000-0000-00006DE40000}"/>
    <cellStyle name="注释 4 2 3 2 3" xfId="58534" xr:uid="{00000000-0005-0000-0000-00006EE40000}"/>
    <cellStyle name="注释 4 2 3 2 4" xfId="58535" xr:uid="{00000000-0005-0000-0000-00006FE40000}"/>
    <cellStyle name="注释 4 2 3 2 5" xfId="58536" xr:uid="{00000000-0005-0000-0000-000070E40000}"/>
    <cellStyle name="注释 4 2 3 2 6" xfId="58537" xr:uid="{00000000-0005-0000-0000-000071E40000}"/>
    <cellStyle name="注释 4 2 3 3" xfId="58538" xr:uid="{00000000-0005-0000-0000-000072E40000}"/>
    <cellStyle name="注释 4 2 3 4" xfId="58539" xr:uid="{00000000-0005-0000-0000-000073E40000}"/>
    <cellStyle name="注释 4 2 4" xfId="58540" xr:uid="{00000000-0005-0000-0000-000074E40000}"/>
    <cellStyle name="注释 4 2 4 2" xfId="58541" xr:uid="{00000000-0005-0000-0000-000075E40000}"/>
    <cellStyle name="注释 4 2 4 3" xfId="58542" xr:uid="{00000000-0005-0000-0000-000076E40000}"/>
    <cellStyle name="注释 4 2 4 4" xfId="58543" xr:uid="{00000000-0005-0000-0000-000077E40000}"/>
    <cellStyle name="注释 4 2 4 5" xfId="58544" xr:uid="{00000000-0005-0000-0000-000078E40000}"/>
    <cellStyle name="注释 4 2 4 6" xfId="58545" xr:uid="{00000000-0005-0000-0000-000079E40000}"/>
    <cellStyle name="注释 4 2 5" xfId="58546" xr:uid="{00000000-0005-0000-0000-00007AE40000}"/>
    <cellStyle name="注释 4 2 6" xfId="58547" xr:uid="{00000000-0005-0000-0000-00007BE40000}"/>
    <cellStyle name="注释 4 3" xfId="58548" xr:uid="{00000000-0005-0000-0000-00007CE40000}"/>
    <cellStyle name="注释 4 3 2" xfId="58549" xr:uid="{00000000-0005-0000-0000-00007DE40000}"/>
    <cellStyle name="注释 4 3 2 2" xfId="58550" xr:uid="{00000000-0005-0000-0000-00007EE40000}"/>
    <cellStyle name="注释 4 3 2 2 2" xfId="58551" xr:uid="{00000000-0005-0000-0000-00007FE40000}"/>
    <cellStyle name="注释 4 3 2 2 3" xfId="58552" xr:uid="{00000000-0005-0000-0000-000080E40000}"/>
    <cellStyle name="注释 4 3 2 2 4" xfId="58553" xr:uid="{00000000-0005-0000-0000-000081E40000}"/>
    <cellStyle name="注释 4 3 2 2 5" xfId="58554" xr:uid="{00000000-0005-0000-0000-000082E40000}"/>
    <cellStyle name="注释 4 3 2 2 6" xfId="58555" xr:uid="{00000000-0005-0000-0000-000083E40000}"/>
    <cellStyle name="注释 4 3 2 3" xfId="58556" xr:uid="{00000000-0005-0000-0000-000084E40000}"/>
    <cellStyle name="注释 4 3 2 4" xfId="58557" xr:uid="{00000000-0005-0000-0000-000085E40000}"/>
    <cellStyle name="注释 4 3 3" xfId="58558" xr:uid="{00000000-0005-0000-0000-000086E40000}"/>
    <cellStyle name="注释 4 3 3 2" xfId="58559" xr:uid="{00000000-0005-0000-0000-000087E40000}"/>
    <cellStyle name="注释 4 3 3 3" xfId="58560" xr:uid="{00000000-0005-0000-0000-000088E40000}"/>
    <cellStyle name="注释 4 3 3 4" xfId="58561" xr:uid="{00000000-0005-0000-0000-000089E40000}"/>
    <cellStyle name="注释 4 3 3 5" xfId="58562" xr:uid="{00000000-0005-0000-0000-00008AE40000}"/>
    <cellStyle name="注释 4 3 3 6" xfId="58563" xr:uid="{00000000-0005-0000-0000-00008BE40000}"/>
    <cellStyle name="注释 4 3 4" xfId="58564" xr:uid="{00000000-0005-0000-0000-00008CE40000}"/>
    <cellStyle name="注释 4 3 5" xfId="58565" xr:uid="{00000000-0005-0000-0000-00008DE40000}"/>
    <cellStyle name="注释 4 4" xfId="58566" xr:uid="{00000000-0005-0000-0000-00008EE40000}"/>
    <cellStyle name="注释 4 4 2" xfId="58567" xr:uid="{00000000-0005-0000-0000-00008FE40000}"/>
    <cellStyle name="注释 4 4 2 2" xfId="58568" xr:uid="{00000000-0005-0000-0000-000090E40000}"/>
    <cellStyle name="注释 4 4 2 3" xfId="58569" xr:uid="{00000000-0005-0000-0000-000091E40000}"/>
    <cellStyle name="注释 4 4 2 4" xfId="58570" xr:uid="{00000000-0005-0000-0000-000092E40000}"/>
    <cellStyle name="注释 4 4 2 5" xfId="58571" xr:uid="{00000000-0005-0000-0000-000093E40000}"/>
    <cellStyle name="注释 4 4 2 6" xfId="58572" xr:uid="{00000000-0005-0000-0000-000094E40000}"/>
    <cellStyle name="注释 4 4 3" xfId="58573" xr:uid="{00000000-0005-0000-0000-000095E40000}"/>
    <cellStyle name="注释 4 4 4" xfId="58574" xr:uid="{00000000-0005-0000-0000-000096E40000}"/>
    <cellStyle name="注释 4 5" xfId="58575" xr:uid="{00000000-0005-0000-0000-000097E40000}"/>
    <cellStyle name="注释 4 5 2" xfId="58576" xr:uid="{00000000-0005-0000-0000-000098E40000}"/>
    <cellStyle name="注释 4 5 3" xfId="58577" xr:uid="{00000000-0005-0000-0000-000099E40000}"/>
    <cellStyle name="注释 4 5 4" xfId="58578" xr:uid="{00000000-0005-0000-0000-00009AE40000}"/>
    <cellStyle name="注释 4 5 5" xfId="58579" xr:uid="{00000000-0005-0000-0000-00009BE40000}"/>
    <cellStyle name="注释 4 5 6" xfId="58580" xr:uid="{00000000-0005-0000-0000-00009CE40000}"/>
    <cellStyle name="注释 4 6" xfId="58581" xr:uid="{00000000-0005-0000-0000-00009DE40000}"/>
    <cellStyle name="注释 4 7" xfId="58582" xr:uid="{00000000-0005-0000-0000-00009EE40000}"/>
    <cellStyle name="注释 5" xfId="550" xr:uid="{00000000-0005-0000-0000-00009FE40000}"/>
    <cellStyle name="注释 5 2" xfId="58583" xr:uid="{00000000-0005-0000-0000-0000A0E40000}"/>
    <cellStyle name="注释 5 2 2" xfId="58584" xr:uid="{00000000-0005-0000-0000-0000A1E40000}"/>
    <cellStyle name="注释 5 2 2 2" xfId="58585" xr:uid="{00000000-0005-0000-0000-0000A2E40000}"/>
    <cellStyle name="注释 5 2 2 2 2" xfId="58586" xr:uid="{00000000-0005-0000-0000-0000A3E40000}"/>
    <cellStyle name="注释 5 2 2 2 3" xfId="58587" xr:uid="{00000000-0005-0000-0000-0000A4E40000}"/>
    <cellStyle name="注释 5 2 2 2 4" xfId="58588" xr:uid="{00000000-0005-0000-0000-0000A5E40000}"/>
    <cellStyle name="注释 5 2 2 2 5" xfId="58589" xr:uid="{00000000-0005-0000-0000-0000A6E40000}"/>
    <cellStyle name="注释 5 2 2 2 6" xfId="58590" xr:uid="{00000000-0005-0000-0000-0000A7E40000}"/>
    <cellStyle name="注释 5 2 2 3" xfId="58591" xr:uid="{00000000-0005-0000-0000-0000A8E40000}"/>
    <cellStyle name="注释 5 2 2 4" xfId="58592" xr:uid="{00000000-0005-0000-0000-0000A9E40000}"/>
    <cellStyle name="注释 5 2 3" xfId="58593" xr:uid="{00000000-0005-0000-0000-0000AAE40000}"/>
    <cellStyle name="注释 5 2 3 2" xfId="58594" xr:uid="{00000000-0005-0000-0000-0000ABE40000}"/>
    <cellStyle name="注释 5 2 3 3" xfId="58595" xr:uid="{00000000-0005-0000-0000-0000ACE40000}"/>
    <cellStyle name="注释 5 2 3 4" xfId="58596" xr:uid="{00000000-0005-0000-0000-0000ADE40000}"/>
    <cellStyle name="注释 5 2 3 5" xfId="58597" xr:uid="{00000000-0005-0000-0000-0000AEE40000}"/>
    <cellStyle name="注释 5 2 3 6" xfId="58598" xr:uid="{00000000-0005-0000-0000-0000AFE40000}"/>
    <cellStyle name="注释 5 2 4" xfId="58599" xr:uid="{00000000-0005-0000-0000-0000B0E40000}"/>
    <cellStyle name="注释 5 2 5" xfId="58600" xr:uid="{00000000-0005-0000-0000-0000B1E40000}"/>
    <cellStyle name="注释 5 3" xfId="58601" xr:uid="{00000000-0005-0000-0000-0000B2E40000}"/>
    <cellStyle name="注释 5 3 2" xfId="58602" xr:uid="{00000000-0005-0000-0000-0000B3E40000}"/>
    <cellStyle name="注释 5 3 2 2" xfId="58603" xr:uid="{00000000-0005-0000-0000-0000B4E40000}"/>
    <cellStyle name="注释 5 3 2 3" xfId="58604" xr:uid="{00000000-0005-0000-0000-0000B5E40000}"/>
    <cellStyle name="注释 5 3 2 4" xfId="58605" xr:uid="{00000000-0005-0000-0000-0000B6E40000}"/>
    <cellStyle name="注释 5 3 2 5" xfId="58606" xr:uid="{00000000-0005-0000-0000-0000B7E40000}"/>
    <cellStyle name="注释 5 3 2 6" xfId="58607" xr:uid="{00000000-0005-0000-0000-0000B8E40000}"/>
    <cellStyle name="注释 5 3 3" xfId="58608" xr:uid="{00000000-0005-0000-0000-0000B9E40000}"/>
    <cellStyle name="注释 5 3 4" xfId="58609" xr:uid="{00000000-0005-0000-0000-0000BAE40000}"/>
    <cellStyle name="注释 5 4" xfId="58610" xr:uid="{00000000-0005-0000-0000-0000BBE40000}"/>
    <cellStyle name="注释 5 4 2" xfId="58611" xr:uid="{00000000-0005-0000-0000-0000BCE40000}"/>
    <cellStyle name="注释 5 4 3" xfId="58612" xr:uid="{00000000-0005-0000-0000-0000BDE40000}"/>
    <cellStyle name="注释 5 4 4" xfId="58613" xr:uid="{00000000-0005-0000-0000-0000BEE40000}"/>
    <cellStyle name="注释 5 4 5" xfId="58614" xr:uid="{00000000-0005-0000-0000-0000BFE40000}"/>
    <cellStyle name="注释 5 4 6" xfId="58615" xr:uid="{00000000-0005-0000-0000-0000C0E40000}"/>
    <cellStyle name="注释 5 5" xfId="58616" xr:uid="{00000000-0005-0000-0000-0000C1E40000}"/>
    <cellStyle name="注释 5 6" xfId="58617" xr:uid="{00000000-0005-0000-0000-0000C2E40000}"/>
    <cellStyle name="注释 6" xfId="551" xr:uid="{00000000-0005-0000-0000-0000C3E40000}"/>
    <cellStyle name="注释 6 2" xfId="58618" xr:uid="{00000000-0005-0000-0000-0000C4E40000}"/>
    <cellStyle name="注释 6 2 2" xfId="58619" xr:uid="{00000000-0005-0000-0000-0000C5E40000}"/>
    <cellStyle name="注释 6 2 2 2" xfId="58620" xr:uid="{00000000-0005-0000-0000-0000C6E40000}"/>
    <cellStyle name="注释 6 2 2 3" xfId="58621" xr:uid="{00000000-0005-0000-0000-0000C7E40000}"/>
    <cellStyle name="注释 6 2 2 4" xfId="58622" xr:uid="{00000000-0005-0000-0000-0000C8E40000}"/>
    <cellStyle name="注释 6 2 2 5" xfId="58623" xr:uid="{00000000-0005-0000-0000-0000C9E40000}"/>
    <cellStyle name="注释 6 2 2 6" xfId="58624" xr:uid="{00000000-0005-0000-0000-0000CAE40000}"/>
    <cellStyle name="注释 6 2 3" xfId="58625" xr:uid="{00000000-0005-0000-0000-0000CBE40000}"/>
    <cellStyle name="注释 6 2 4" xfId="58626" xr:uid="{00000000-0005-0000-0000-0000CCE40000}"/>
    <cellStyle name="注释 6 3" xfId="58627" xr:uid="{00000000-0005-0000-0000-0000CDE40000}"/>
    <cellStyle name="注释 6 3 2" xfId="58628" xr:uid="{00000000-0005-0000-0000-0000CEE40000}"/>
    <cellStyle name="注释 6 3 3" xfId="58629" xr:uid="{00000000-0005-0000-0000-0000CFE40000}"/>
    <cellStyle name="注释 6 3 4" xfId="58630" xr:uid="{00000000-0005-0000-0000-0000D0E40000}"/>
    <cellStyle name="注释 6 3 5" xfId="58631" xr:uid="{00000000-0005-0000-0000-0000D1E40000}"/>
    <cellStyle name="注释 6 3 6" xfId="58632" xr:uid="{00000000-0005-0000-0000-0000D2E40000}"/>
    <cellStyle name="注释 6 4" xfId="58633" xr:uid="{00000000-0005-0000-0000-0000D3E40000}"/>
    <cellStyle name="注释 6 5" xfId="58634" xr:uid="{00000000-0005-0000-0000-0000D4E40000}"/>
    <cellStyle name="注释 7" xfId="552" xr:uid="{00000000-0005-0000-0000-0000D5E40000}"/>
    <cellStyle name="注释 7 2" xfId="58635" xr:uid="{00000000-0005-0000-0000-0000D6E40000}"/>
    <cellStyle name="注释 7 2 2" xfId="58636" xr:uid="{00000000-0005-0000-0000-0000D7E40000}"/>
    <cellStyle name="注释 7 2 3" xfId="58637" xr:uid="{00000000-0005-0000-0000-0000D8E40000}"/>
    <cellStyle name="注释 7 2 4" xfId="58638" xr:uid="{00000000-0005-0000-0000-0000D9E40000}"/>
    <cellStyle name="注释 7 2 5" xfId="58639" xr:uid="{00000000-0005-0000-0000-0000DAE40000}"/>
    <cellStyle name="注释 7 2 6" xfId="58640" xr:uid="{00000000-0005-0000-0000-0000DBE40000}"/>
    <cellStyle name="注释 7 3" xfId="58641" xr:uid="{00000000-0005-0000-0000-0000DCE40000}"/>
    <cellStyle name="注释 7 4" xfId="58642" xr:uid="{00000000-0005-0000-0000-0000DDE40000}"/>
    <cellStyle name="注释 8" xfId="58643" xr:uid="{00000000-0005-0000-0000-0000DEE40000}"/>
    <cellStyle name="注释 8 2" xfId="58644" xr:uid="{00000000-0005-0000-0000-0000DFE40000}"/>
    <cellStyle name="注释 8 3" xfId="58645" xr:uid="{00000000-0005-0000-0000-0000E0E40000}"/>
    <cellStyle name="注释 8 4" xfId="58646" xr:uid="{00000000-0005-0000-0000-0000E1E40000}"/>
    <cellStyle name="注释 8 5" xfId="58647" xr:uid="{00000000-0005-0000-0000-0000E2E40000}"/>
    <cellStyle name="注释 8 6" xfId="58648" xr:uid="{00000000-0005-0000-0000-0000E3E40000}"/>
    <cellStyle name="注释 9" xfId="58649" xr:uid="{00000000-0005-0000-0000-0000E4E40000}"/>
    <cellStyle name="注释_GZL RAF 20120125-Joanne-final-20120129" xfId="553" xr:uid="{00000000-0005-0000-0000-0000E5E40000}"/>
    <cellStyle name="百分比 2" xfId="554" xr:uid="{00000000-0005-0000-0000-0000E6E40000}"/>
    <cellStyle name="解释性文本" xfId="555" xr:uid="{00000000-0005-0000-0000-0000E7E40000}"/>
    <cellStyle name="解释性文本 2" xfId="556" xr:uid="{00000000-0005-0000-0000-0000E8E40000}"/>
    <cellStyle name="警告文本" xfId="557" xr:uid="{00000000-0005-0000-0000-0000E9E40000}"/>
    <cellStyle name="警告文本 2" xfId="558" xr:uid="{00000000-0005-0000-0000-0000EAE40000}"/>
    <cellStyle name="计算" xfId="559" xr:uid="{00000000-0005-0000-0000-0000EBE40000}"/>
    <cellStyle name="计算 10" xfId="58650" xr:uid="{00000000-0005-0000-0000-0000ECE40000}"/>
    <cellStyle name="计算 10 2" xfId="58651" xr:uid="{00000000-0005-0000-0000-0000EDE40000}"/>
    <cellStyle name="计算 10 2 2" xfId="58652" xr:uid="{00000000-0005-0000-0000-0000EEE40000}"/>
    <cellStyle name="计算 10 3" xfId="58653" xr:uid="{00000000-0005-0000-0000-0000EFE40000}"/>
    <cellStyle name="计算 10 4" xfId="58654" xr:uid="{00000000-0005-0000-0000-0000F0E40000}"/>
    <cellStyle name="计算 10 5" xfId="58655" xr:uid="{00000000-0005-0000-0000-0000F1E40000}"/>
    <cellStyle name="计算 10 6" xfId="58656" xr:uid="{00000000-0005-0000-0000-0000F2E40000}"/>
    <cellStyle name="计算 11" xfId="58657" xr:uid="{00000000-0005-0000-0000-0000F3E40000}"/>
    <cellStyle name="计算 12" xfId="58658" xr:uid="{00000000-0005-0000-0000-0000F4E40000}"/>
    <cellStyle name="计算 2" xfId="560" xr:uid="{00000000-0005-0000-0000-0000F5E40000}"/>
    <cellStyle name="计算 2 10" xfId="58659" xr:uid="{00000000-0005-0000-0000-0000F6E40000}"/>
    <cellStyle name="计算 2 11" xfId="58660" xr:uid="{00000000-0005-0000-0000-0000F7E40000}"/>
    <cellStyle name="计算 2 2" xfId="561" xr:uid="{00000000-0005-0000-0000-0000F8E40000}"/>
    <cellStyle name="计算 2 2 10" xfId="58661" xr:uid="{00000000-0005-0000-0000-0000F9E40000}"/>
    <cellStyle name="计算 2 2 2" xfId="58662" xr:uid="{00000000-0005-0000-0000-0000FAE40000}"/>
    <cellStyle name="计算 2 2 2 2" xfId="58663" xr:uid="{00000000-0005-0000-0000-0000FBE40000}"/>
    <cellStyle name="计算 2 2 2 2 2" xfId="58664" xr:uid="{00000000-0005-0000-0000-0000FCE40000}"/>
    <cellStyle name="计算 2 2 2 2 2 2" xfId="58665" xr:uid="{00000000-0005-0000-0000-0000FDE40000}"/>
    <cellStyle name="计算 2 2 2 2 2 2 2" xfId="58666" xr:uid="{00000000-0005-0000-0000-0000FEE40000}"/>
    <cellStyle name="计算 2 2 2 2 2 2 2 2" xfId="58667" xr:uid="{00000000-0005-0000-0000-0000FFE40000}"/>
    <cellStyle name="计算 2 2 2 2 2 2 2 2 2" xfId="58668" xr:uid="{00000000-0005-0000-0000-000000E50000}"/>
    <cellStyle name="计算 2 2 2 2 2 2 2 2 2 2" xfId="58669" xr:uid="{00000000-0005-0000-0000-000001E50000}"/>
    <cellStyle name="计算 2 2 2 2 2 2 2 2 2 2 2" xfId="58670" xr:uid="{00000000-0005-0000-0000-000002E50000}"/>
    <cellStyle name="计算 2 2 2 2 2 2 2 2 2 3" xfId="58671" xr:uid="{00000000-0005-0000-0000-000003E50000}"/>
    <cellStyle name="计算 2 2 2 2 2 2 2 2 2 4" xfId="58672" xr:uid="{00000000-0005-0000-0000-000004E50000}"/>
    <cellStyle name="计算 2 2 2 2 2 2 2 2 2 5" xfId="58673" xr:uid="{00000000-0005-0000-0000-000005E50000}"/>
    <cellStyle name="计算 2 2 2 2 2 2 2 2 2 6" xfId="58674" xr:uid="{00000000-0005-0000-0000-000006E50000}"/>
    <cellStyle name="计算 2 2 2 2 2 2 2 2 3" xfId="58675" xr:uid="{00000000-0005-0000-0000-000007E50000}"/>
    <cellStyle name="计算 2 2 2 2 2 2 2 2 3 2" xfId="58676" xr:uid="{00000000-0005-0000-0000-000008E50000}"/>
    <cellStyle name="计算 2 2 2 2 2 2 2 2 4" xfId="58677" xr:uid="{00000000-0005-0000-0000-000009E50000}"/>
    <cellStyle name="计算 2 2 2 2 2 2 2 3" xfId="58678" xr:uid="{00000000-0005-0000-0000-00000AE50000}"/>
    <cellStyle name="计算 2 2 2 2 2 2 2 3 2" xfId="58679" xr:uid="{00000000-0005-0000-0000-00000BE50000}"/>
    <cellStyle name="计算 2 2 2 2 2 2 2 3 2 2" xfId="58680" xr:uid="{00000000-0005-0000-0000-00000CE50000}"/>
    <cellStyle name="计算 2 2 2 2 2 2 2 3 3" xfId="58681" xr:uid="{00000000-0005-0000-0000-00000DE50000}"/>
    <cellStyle name="计算 2 2 2 2 2 2 2 3 4" xfId="58682" xr:uid="{00000000-0005-0000-0000-00000EE50000}"/>
    <cellStyle name="计算 2 2 2 2 2 2 2 3 5" xfId="58683" xr:uid="{00000000-0005-0000-0000-00000FE50000}"/>
    <cellStyle name="计算 2 2 2 2 2 2 2 3 6" xfId="58684" xr:uid="{00000000-0005-0000-0000-000010E50000}"/>
    <cellStyle name="计算 2 2 2 2 2 2 2 4" xfId="58685" xr:uid="{00000000-0005-0000-0000-000011E50000}"/>
    <cellStyle name="计算 2 2 2 2 2 2 2 5" xfId="58686" xr:uid="{00000000-0005-0000-0000-000012E50000}"/>
    <cellStyle name="计算 2 2 2 2 2 2 3" xfId="58687" xr:uid="{00000000-0005-0000-0000-000013E50000}"/>
    <cellStyle name="计算 2 2 2 2 2 2 3 2" xfId="58688" xr:uid="{00000000-0005-0000-0000-000014E50000}"/>
    <cellStyle name="计算 2 2 2 2 2 2 3 2 2" xfId="58689" xr:uid="{00000000-0005-0000-0000-000015E50000}"/>
    <cellStyle name="计算 2 2 2 2 2 2 3 2 2 2" xfId="58690" xr:uid="{00000000-0005-0000-0000-000016E50000}"/>
    <cellStyle name="计算 2 2 2 2 2 2 3 2 3" xfId="58691" xr:uid="{00000000-0005-0000-0000-000017E50000}"/>
    <cellStyle name="计算 2 2 2 2 2 2 3 2 4" xfId="58692" xr:uid="{00000000-0005-0000-0000-000018E50000}"/>
    <cellStyle name="计算 2 2 2 2 2 2 3 2 5" xfId="58693" xr:uid="{00000000-0005-0000-0000-000019E50000}"/>
    <cellStyle name="计算 2 2 2 2 2 2 3 2 6" xfId="58694" xr:uid="{00000000-0005-0000-0000-00001AE50000}"/>
    <cellStyle name="计算 2 2 2 2 2 2 3 3" xfId="58695" xr:uid="{00000000-0005-0000-0000-00001BE50000}"/>
    <cellStyle name="计算 2 2 2 2 2 2 3 3 2" xfId="58696" xr:uid="{00000000-0005-0000-0000-00001CE50000}"/>
    <cellStyle name="计算 2 2 2 2 2 2 3 4" xfId="58697" xr:uid="{00000000-0005-0000-0000-00001DE50000}"/>
    <cellStyle name="计算 2 2 2 2 2 2 4" xfId="58698" xr:uid="{00000000-0005-0000-0000-00001EE50000}"/>
    <cellStyle name="计算 2 2 2 2 2 2 4 2" xfId="58699" xr:uid="{00000000-0005-0000-0000-00001FE50000}"/>
    <cellStyle name="计算 2 2 2 2 2 2 4 2 2" xfId="58700" xr:uid="{00000000-0005-0000-0000-000020E50000}"/>
    <cellStyle name="计算 2 2 2 2 2 2 4 3" xfId="58701" xr:uid="{00000000-0005-0000-0000-000021E50000}"/>
    <cellStyle name="计算 2 2 2 2 2 2 4 4" xfId="58702" xr:uid="{00000000-0005-0000-0000-000022E50000}"/>
    <cellStyle name="计算 2 2 2 2 2 2 4 5" xfId="58703" xr:uid="{00000000-0005-0000-0000-000023E50000}"/>
    <cellStyle name="计算 2 2 2 2 2 2 4 6" xfId="58704" xr:uid="{00000000-0005-0000-0000-000024E50000}"/>
    <cellStyle name="计算 2 2 2 2 2 2 5" xfId="58705" xr:uid="{00000000-0005-0000-0000-000025E50000}"/>
    <cellStyle name="计算 2 2 2 2 2 2 6" xfId="58706" xr:uid="{00000000-0005-0000-0000-000026E50000}"/>
    <cellStyle name="计算 2 2 2 2 2 3" xfId="58707" xr:uid="{00000000-0005-0000-0000-000027E50000}"/>
    <cellStyle name="计算 2 2 2 2 2 3 2" xfId="58708" xr:uid="{00000000-0005-0000-0000-000028E50000}"/>
    <cellStyle name="计算 2 2 2 2 2 3 2 2" xfId="58709" xr:uid="{00000000-0005-0000-0000-000029E50000}"/>
    <cellStyle name="计算 2 2 2 2 2 3 2 2 2" xfId="58710" xr:uid="{00000000-0005-0000-0000-00002AE50000}"/>
    <cellStyle name="计算 2 2 2 2 2 3 2 2 2 2" xfId="58711" xr:uid="{00000000-0005-0000-0000-00002BE50000}"/>
    <cellStyle name="计算 2 2 2 2 2 3 2 2 3" xfId="58712" xr:uid="{00000000-0005-0000-0000-00002CE50000}"/>
    <cellStyle name="计算 2 2 2 2 2 3 2 2 4" xfId="58713" xr:uid="{00000000-0005-0000-0000-00002DE50000}"/>
    <cellStyle name="计算 2 2 2 2 2 3 2 2 5" xfId="58714" xr:uid="{00000000-0005-0000-0000-00002EE50000}"/>
    <cellStyle name="计算 2 2 2 2 2 3 2 2 6" xfId="58715" xr:uid="{00000000-0005-0000-0000-00002FE50000}"/>
    <cellStyle name="计算 2 2 2 2 2 3 2 3" xfId="58716" xr:uid="{00000000-0005-0000-0000-000030E50000}"/>
    <cellStyle name="计算 2 2 2 2 2 3 2 3 2" xfId="58717" xr:uid="{00000000-0005-0000-0000-000031E50000}"/>
    <cellStyle name="计算 2 2 2 2 2 3 2 4" xfId="58718" xr:uid="{00000000-0005-0000-0000-000032E50000}"/>
    <cellStyle name="计算 2 2 2 2 2 3 3" xfId="58719" xr:uid="{00000000-0005-0000-0000-000033E50000}"/>
    <cellStyle name="计算 2 2 2 2 2 3 3 2" xfId="58720" xr:uid="{00000000-0005-0000-0000-000034E50000}"/>
    <cellStyle name="计算 2 2 2 2 2 3 3 2 2" xfId="58721" xr:uid="{00000000-0005-0000-0000-000035E50000}"/>
    <cellStyle name="计算 2 2 2 2 2 3 3 3" xfId="58722" xr:uid="{00000000-0005-0000-0000-000036E50000}"/>
    <cellStyle name="计算 2 2 2 2 2 3 3 4" xfId="58723" xr:uid="{00000000-0005-0000-0000-000037E50000}"/>
    <cellStyle name="计算 2 2 2 2 2 3 3 5" xfId="58724" xr:uid="{00000000-0005-0000-0000-000038E50000}"/>
    <cellStyle name="计算 2 2 2 2 2 3 3 6" xfId="58725" xr:uid="{00000000-0005-0000-0000-000039E50000}"/>
    <cellStyle name="计算 2 2 2 2 2 3 4" xfId="58726" xr:uid="{00000000-0005-0000-0000-00003AE50000}"/>
    <cellStyle name="计算 2 2 2 2 2 3 5" xfId="58727" xr:uid="{00000000-0005-0000-0000-00003BE50000}"/>
    <cellStyle name="计算 2 2 2 2 2 4" xfId="58728" xr:uid="{00000000-0005-0000-0000-00003CE50000}"/>
    <cellStyle name="计算 2 2 2 2 2 4 2" xfId="58729" xr:uid="{00000000-0005-0000-0000-00003DE50000}"/>
    <cellStyle name="计算 2 2 2 2 2 4 2 2" xfId="58730" xr:uid="{00000000-0005-0000-0000-00003EE50000}"/>
    <cellStyle name="计算 2 2 2 2 2 4 2 2 2" xfId="58731" xr:uid="{00000000-0005-0000-0000-00003FE50000}"/>
    <cellStyle name="计算 2 2 2 2 2 4 2 3" xfId="58732" xr:uid="{00000000-0005-0000-0000-000040E50000}"/>
    <cellStyle name="计算 2 2 2 2 2 4 2 4" xfId="58733" xr:uid="{00000000-0005-0000-0000-000041E50000}"/>
    <cellStyle name="计算 2 2 2 2 2 4 2 5" xfId="58734" xr:uid="{00000000-0005-0000-0000-000042E50000}"/>
    <cellStyle name="计算 2 2 2 2 2 4 2 6" xfId="58735" xr:uid="{00000000-0005-0000-0000-000043E50000}"/>
    <cellStyle name="计算 2 2 2 2 2 4 3" xfId="58736" xr:uid="{00000000-0005-0000-0000-000044E50000}"/>
    <cellStyle name="计算 2 2 2 2 2 4 3 2" xfId="58737" xr:uid="{00000000-0005-0000-0000-000045E50000}"/>
    <cellStyle name="计算 2 2 2 2 2 4 4" xfId="58738" xr:uid="{00000000-0005-0000-0000-000046E50000}"/>
    <cellStyle name="计算 2 2 2 2 2 5" xfId="58739" xr:uid="{00000000-0005-0000-0000-000047E50000}"/>
    <cellStyle name="计算 2 2 2 2 2 5 2" xfId="58740" xr:uid="{00000000-0005-0000-0000-000048E50000}"/>
    <cellStyle name="计算 2 2 2 2 2 5 2 2" xfId="58741" xr:uid="{00000000-0005-0000-0000-000049E50000}"/>
    <cellStyle name="计算 2 2 2 2 2 5 3" xfId="58742" xr:uid="{00000000-0005-0000-0000-00004AE50000}"/>
    <cellStyle name="计算 2 2 2 2 2 5 4" xfId="58743" xr:uid="{00000000-0005-0000-0000-00004BE50000}"/>
    <cellStyle name="计算 2 2 2 2 2 5 5" xfId="58744" xr:uid="{00000000-0005-0000-0000-00004CE50000}"/>
    <cellStyle name="计算 2 2 2 2 2 5 6" xfId="58745" xr:uid="{00000000-0005-0000-0000-00004DE50000}"/>
    <cellStyle name="计算 2 2 2 2 2 6" xfId="58746" xr:uid="{00000000-0005-0000-0000-00004EE50000}"/>
    <cellStyle name="计算 2 2 2 2 2 7" xfId="58747" xr:uid="{00000000-0005-0000-0000-00004FE50000}"/>
    <cellStyle name="计算 2 2 2 2 3" xfId="58748" xr:uid="{00000000-0005-0000-0000-000050E50000}"/>
    <cellStyle name="计算 2 2 2 2 3 2" xfId="58749" xr:uid="{00000000-0005-0000-0000-000051E50000}"/>
    <cellStyle name="计算 2 2 2 2 3 2 2" xfId="58750" xr:uid="{00000000-0005-0000-0000-000052E50000}"/>
    <cellStyle name="计算 2 2 2 2 3 2 2 2" xfId="58751" xr:uid="{00000000-0005-0000-0000-000053E50000}"/>
    <cellStyle name="计算 2 2 2 2 3 2 2 2 2" xfId="58752" xr:uid="{00000000-0005-0000-0000-000054E50000}"/>
    <cellStyle name="计算 2 2 2 2 3 2 2 2 2 2" xfId="58753" xr:uid="{00000000-0005-0000-0000-000055E50000}"/>
    <cellStyle name="计算 2 2 2 2 3 2 2 2 3" xfId="58754" xr:uid="{00000000-0005-0000-0000-000056E50000}"/>
    <cellStyle name="计算 2 2 2 2 3 2 2 2 4" xfId="58755" xr:uid="{00000000-0005-0000-0000-000057E50000}"/>
    <cellStyle name="计算 2 2 2 2 3 2 2 2 5" xfId="58756" xr:uid="{00000000-0005-0000-0000-000058E50000}"/>
    <cellStyle name="计算 2 2 2 2 3 2 2 2 6" xfId="58757" xr:uid="{00000000-0005-0000-0000-000059E50000}"/>
    <cellStyle name="计算 2 2 2 2 3 2 2 3" xfId="58758" xr:uid="{00000000-0005-0000-0000-00005AE50000}"/>
    <cellStyle name="计算 2 2 2 2 3 2 2 3 2" xfId="58759" xr:uid="{00000000-0005-0000-0000-00005BE50000}"/>
    <cellStyle name="计算 2 2 2 2 3 2 2 4" xfId="58760" xr:uid="{00000000-0005-0000-0000-00005CE50000}"/>
    <cellStyle name="计算 2 2 2 2 3 2 3" xfId="58761" xr:uid="{00000000-0005-0000-0000-00005DE50000}"/>
    <cellStyle name="计算 2 2 2 2 3 2 3 2" xfId="58762" xr:uid="{00000000-0005-0000-0000-00005EE50000}"/>
    <cellStyle name="计算 2 2 2 2 3 2 3 2 2" xfId="58763" xr:uid="{00000000-0005-0000-0000-00005FE50000}"/>
    <cellStyle name="计算 2 2 2 2 3 2 3 3" xfId="58764" xr:uid="{00000000-0005-0000-0000-000060E50000}"/>
    <cellStyle name="计算 2 2 2 2 3 2 3 4" xfId="58765" xr:uid="{00000000-0005-0000-0000-000061E50000}"/>
    <cellStyle name="计算 2 2 2 2 3 2 3 5" xfId="58766" xr:uid="{00000000-0005-0000-0000-000062E50000}"/>
    <cellStyle name="计算 2 2 2 2 3 2 3 6" xfId="58767" xr:uid="{00000000-0005-0000-0000-000063E50000}"/>
    <cellStyle name="计算 2 2 2 2 3 2 4" xfId="58768" xr:uid="{00000000-0005-0000-0000-000064E50000}"/>
    <cellStyle name="计算 2 2 2 2 3 2 5" xfId="58769" xr:uid="{00000000-0005-0000-0000-000065E50000}"/>
    <cellStyle name="计算 2 2 2 2 3 3" xfId="58770" xr:uid="{00000000-0005-0000-0000-000066E50000}"/>
    <cellStyle name="计算 2 2 2 2 3 3 2" xfId="58771" xr:uid="{00000000-0005-0000-0000-000067E50000}"/>
    <cellStyle name="计算 2 2 2 2 3 3 2 2" xfId="58772" xr:uid="{00000000-0005-0000-0000-000068E50000}"/>
    <cellStyle name="计算 2 2 2 2 3 3 2 2 2" xfId="58773" xr:uid="{00000000-0005-0000-0000-000069E50000}"/>
    <cellStyle name="计算 2 2 2 2 3 3 2 3" xfId="58774" xr:uid="{00000000-0005-0000-0000-00006AE50000}"/>
    <cellStyle name="计算 2 2 2 2 3 3 2 4" xfId="58775" xr:uid="{00000000-0005-0000-0000-00006BE50000}"/>
    <cellStyle name="计算 2 2 2 2 3 3 2 5" xfId="58776" xr:uid="{00000000-0005-0000-0000-00006CE50000}"/>
    <cellStyle name="计算 2 2 2 2 3 3 2 6" xfId="58777" xr:uid="{00000000-0005-0000-0000-00006DE50000}"/>
    <cellStyle name="计算 2 2 2 2 3 3 3" xfId="58778" xr:uid="{00000000-0005-0000-0000-00006EE50000}"/>
    <cellStyle name="计算 2 2 2 2 3 3 3 2" xfId="58779" xr:uid="{00000000-0005-0000-0000-00006FE50000}"/>
    <cellStyle name="计算 2 2 2 2 3 3 4" xfId="58780" xr:uid="{00000000-0005-0000-0000-000070E50000}"/>
    <cellStyle name="计算 2 2 2 2 3 4" xfId="58781" xr:uid="{00000000-0005-0000-0000-000071E50000}"/>
    <cellStyle name="计算 2 2 2 2 3 4 2" xfId="58782" xr:uid="{00000000-0005-0000-0000-000072E50000}"/>
    <cellStyle name="计算 2 2 2 2 3 4 2 2" xfId="58783" xr:uid="{00000000-0005-0000-0000-000073E50000}"/>
    <cellStyle name="计算 2 2 2 2 3 4 3" xfId="58784" xr:uid="{00000000-0005-0000-0000-000074E50000}"/>
    <cellStyle name="计算 2 2 2 2 3 4 4" xfId="58785" xr:uid="{00000000-0005-0000-0000-000075E50000}"/>
    <cellStyle name="计算 2 2 2 2 3 4 5" xfId="58786" xr:uid="{00000000-0005-0000-0000-000076E50000}"/>
    <cellStyle name="计算 2 2 2 2 3 4 6" xfId="58787" xr:uid="{00000000-0005-0000-0000-000077E50000}"/>
    <cellStyle name="计算 2 2 2 2 3 5" xfId="58788" xr:uid="{00000000-0005-0000-0000-000078E50000}"/>
    <cellStyle name="计算 2 2 2 2 3 6" xfId="58789" xr:uid="{00000000-0005-0000-0000-000079E50000}"/>
    <cellStyle name="计算 2 2 2 2 4" xfId="58790" xr:uid="{00000000-0005-0000-0000-00007AE50000}"/>
    <cellStyle name="计算 2 2 2 2 4 2" xfId="58791" xr:uid="{00000000-0005-0000-0000-00007BE50000}"/>
    <cellStyle name="计算 2 2 2 2 4 2 2" xfId="58792" xr:uid="{00000000-0005-0000-0000-00007CE50000}"/>
    <cellStyle name="计算 2 2 2 2 4 2 2 2" xfId="58793" xr:uid="{00000000-0005-0000-0000-00007DE50000}"/>
    <cellStyle name="计算 2 2 2 2 4 2 2 2 2" xfId="58794" xr:uid="{00000000-0005-0000-0000-00007EE50000}"/>
    <cellStyle name="计算 2 2 2 2 4 2 2 3" xfId="58795" xr:uid="{00000000-0005-0000-0000-00007FE50000}"/>
    <cellStyle name="计算 2 2 2 2 4 2 2 4" xfId="58796" xr:uid="{00000000-0005-0000-0000-000080E50000}"/>
    <cellStyle name="计算 2 2 2 2 4 2 2 5" xfId="58797" xr:uid="{00000000-0005-0000-0000-000081E50000}"/>
    <cellStyle name="计算 2 2 2 2 4 2 2 6" xfId="58798" xr:uid="{00000000-0005-0000-0000-000082E50000}"/>
    <cellStyle name="计算 2 2 2 2 4 2 3" xfId="58799" xr:uid="{00000000-0005-0000-0000-000083E50000}"/>
    <cellStyle name="计算 2 2 2 2 4 2 3 2" xfId="58800" xr:uid="{00000000-0005-0000-0000-000084E50000}"/>
    <cellStyle name="计算 2 2 2 2 4 2 4" xfId="58801" xr:uid="{00000000-0005-0000-0000-000085E50000}"/>
    <cellStyle name="计算 2 2 2 2 4 3" xfId="58802" xr:uid="{00000000-0005-0000-0000-000086E50000}"/>
    <cellStyle name="计算 2 2 2 2 4 3 2" xfId="58803" xr:uid="{00000000-0005-0000-0000-000087E50000}"/>
    <cellStyle name="计算 2 2 2 2 4 3 2 2" xfId="58804" xr:uid="{00000000-0005-0000-0000-000088E50000}"/>
    <cellStyle name="计算 2 2 2 2 4 3 3" xfId="58805" xr:uid="{00000000-0005-0000-0000-000089E50000}"/>
    <cellStyle name="计算 2 2 2 2 4 3 4" xfId="58806" xr:uid="{00000000-0005-0000-0000-00008AE50000}"/>
    <cellStyle name="计算 2 2 2 2 4 3 5" xfId="58807" xr:uid="{00000000-0005-0000-0000-00008BE50000}"/>
    <cellStyle name="计算 2 2 2 2 4 3 6" xfId="58808" xr:uid="{00000000-0005-0000-0000-00008CE50000}"/>
    <cellStyle name="计算 2 2 2 2 4 4" xfId="58809" xr:uid="{00000000-0005-0000-0000-00008DE50000}"/>
    <cellStyle name="计算 2 2 2 2 4 5" xfId="58810" xr:uid="{00000000-0005-0000-0000-00008EE50000}"/>
    <cellStyle name="计算 2 2 2 2 5" xfId="58811" xr:uid="{00000000-0005-0000-0000-00008FE50000}"/>
    <cellStyle name="计算 2 2 2 2 5 2" xfId="58812" xr:uid="{00000000-0005-0000-0000-000090E50000}"/>
    <cellStyle name="计算 2 2 2 2 5 2 2" xfId="58813" xr:uid="{00000000-0005-0000-0000-000091E50000}"/>
    <cellStyle name="计算 2 2 2 2 5 2 2 2" xfId="58814" xr:uid="{00000000-0005-0000-0000-000092E50000}"/>
    <cellStyle name="计算 2 2 2 2 5 2 3" xfId="58815" xr:uid="{00000000-0005-0000-0000-000093E50000}"/>
    <cellStyle name="计算 2 2 2 2 5 2 4" xfId="58816" xr:uid="{00000000-0005-0000-0000-000094E50000}"/>
    <cellStyle name="计算 2 2 2 2 5 2 5" xfId="58817" xr:uid="{00000000-0005-0000-0000-000095E50000}"/>
    <cellStyle name="计算 2 2 2 2 5 2 6" xfId="58818" xr:uid="{00000000-0005-0000-0000-000096E50000}"/>
    <cellStyle name="计算 2 2 2 2 5 3" xfId="58819" xr:uid="{00000000-0005-0000-0000-000097E50000}"/>
    <cellStyle name="计算 2 2 2 2 5 3 2" xfId="58820" xr:uid="{00000000-0005-0000-0000-000098E50000}"/>
    <cellStyle name="计算 2 2 2 2 5 4" xfId="58821" xr:uid="{00000000-0005-0000-0000-000099E50000}"/>
    <cellStyle name="计算 2 2 2 2 6" xfId="58822" xr:uid="{00000000-0005-0000-0000-00009AE50000}"/>
    <cellStyle name="计算 2 2 2 2 6 2" xfId="58823" xr:uid="{00000000-0005-0000-0000-00009BE50000}"/>
    <cellStyle name="计算 2 2 2 2 6 2 2" xfId="58824" xr:uid="{00000000-0005-0000-0000-00009CE50000}"/>
    <cellStyle name="计算 2 2 2 2 6 3" xfId="58825" xr:uid="{00000000-0005-0000-0000-00009DE50000}"/>
    <cellStyle name="计算 2 2 2 2 6 4" xfId="58826" xr:uid="{00000000-0005-0000-0000-00009EE50000}"/>
    <cellStyle name="计算 2 2 2 2 6 5" xfId="58827" xr:uid="{00000000-0005-0000-0000-00009FE50000}"/>
    <cellStyle name="计算 2 2 2 2 6 6" xfId="58828" xr:uid="{00000000-0005-0000-0000-0000A0E50000}"/>
    <cellStyle name="计算 2 2 2 2 7" xfId="58829" xr:uid="{00000000-0005-0000-0000-0000A1E50000}"/>
    <cellStyle name="计算 2 2 2 2 8" xfId="58830" xr:uid="{00000000-0005-0000-0000-0000A2E50000}"/>
    <cellStyle name="计算 2 2 2 3" xfId="58831" xr:uid="{00000000-0005-0000-0000-0000A3E50000}"/>
    <cellStyle name="计算 2 2 2 3 2" xfId="58832" xr:uid="{00000000-0005-0000-0000-0000A4E50000}"/>
    <cellStyle name="计算 2 2 2 3 2 2" xfId="58833" xr:uid="{00000000-0005-0000-0000-0000A5E50000}"/>
    <cellStyle name="计算 2 2 2 3 2 2 2" xfId="58834" xr:uid="{00000000-0005-0000-0000-0000A6E50000}"/>
    <cellStyle name="计算 2 2 2 3 2 2 2 2" xfId="58835" xr:uid="{00000000-0005-0000-0000-0000A7E50000}"/>
    <cellStyle name="计算 2 2 2 3 2 2 2 2 2" xfId="58836" xr:uid="{00000000-0005-0000-0000-0000A8E50000}"/>
    <cellStyle name="计算 2 2 2 3 2 2 2 2 2 2" xfId="58837" xr:uid="{00000000-0005-0000-0000-0000A9E50000}"/>
    <cellStyle name="计算 2 2 2 3 2 2 2 2 3" xfId="58838" xr:uid="{00000000-0005-0000-0000-0000AAE50000}"/>
    <cellStyle name="计算 2 2 2 3 2 2 2 2 4" xfId="58839" xr:uid="{00000000-0005-0000-0000-0000ABE50000}"/>
    <cellStyle name="计算 2 2 2 3 2 2 2 2 5" xfId="58840" xr:uid="{00000000-0005-0000-0000-0000ACE50000}"/>
    <cellStyle name="计算 2 2 2 3 2 2 2 2 6" xfId="58841" xr:uid="{00000000-0005-0000-0000-0000ADE50000}"/>
    <cellStyle name="计算 2 2 2 3 2 2 2 3" xfId="58842" xr:uid="{00000000-0005-0000-0000-0000AEE50000}"/>
    <cellStyle name="计算 2 2 2 3 2 2 2 3 2" xfId="58843" xr:uid="{00000000-0005-0000-0000-0000AFE50000}"/>
    <cellStyle name="计算 2 2 2 3 2 2 2 4" xfId="58844" xr:uid="{00000000-0005-0000-0000-0000B0E50000}"/>
    <cellStyle name="计算 2 2 2 3 2 2 3" xfId="58845" xr:uid="{00000000-0005-0000-0000-0000B1E50000}"/>
    <cellStyle name="计算 2 2 2 3 2 2 3 2" xfId="58846" xr:uid="{00000000-0005-0000-0000-0000B2E50000}"/>
    <cellStyle name="计算 2 2 2 3 2 2 3 2 2" xfId="58847" xr:uid="{00000000-0005-0000-0000-0000B3E50000}"/>
    <cellStyle name="计算 2 2 2 3 2 2 3 3" xfId="58848" xr:uid="{00000000-0005-0000-0000-0000B4E50000}"/>
    <cellStyle name="计算 2 2 2 3 2 2 3 4" xfId="58849" xr:uid="{00000000-0005-0000-0000-0000B5E50000}"/>
    <cellStyle name="计算 2 2 2 3 2 2 3 5" xfId="58850" xr:uid="{00000000-0005-0000-0000-0000B6E50000}"/>
    <cellStyle name="计算 2 2 2 3 2 2 3 6" xfId="58851" xr:uid="{00000000-0005-0000-0000-0000B7E50000}"/>
    <cellStyle name="计算 2 2 2 3 2 2 4" xfId="58852" xr:uid="{00000000-0005-0000-0000-0000B8E50000}"/>
    <cellStyle name="计算 2 2 2 3 2 2 5" xfId="58853" xr:uid="{00000000-0005-0000-0000-0000B9E50000}"/>
    <cellStyle name="计算 2 2 2 3 2 3" xfId="58854" xr:uid="{00000000-0005-0000-0000-0000BAE50000}"/>
    <cellStyle name="计算 2 2 2 3 2 3 2" xfId="58855" xr:uid="{00000000-0005-0000-0000-0000BBE50000}"/>
    <cellStyle name="计算 2 2 2 3 2 3 2 2" xfId="58856" xr:uid="{00000000-0005-0000-0000-0000BCE50000}"/>
    <cellStyle name="计算 2 2 2 3 2 3 2 2 2" xfId="58857" xr:uid="{00000000-0005-0000-0000-0000BDE50000}"/>
    <cellStyle name="计算 2 2 2 3 2 3 2 3" xfId="58858" xr:uid="{00000000-0005-0000-0000-0000BEE50000}"/>
    <cellStyle name="计算 2 2 2 3 2 3 2 4" xfId="58859" xr:uid="{00000000-0005-0000-0000-0000BFE50000}"/>
    <cellStyle name="计算 2 2 2 3 2 3 2 5" xfId="58860" xr:uid="{00000000-0005-0000-0000-0000C0E50000}"/>
    <cellStyle name="计算 2 2 2 3 2 3 2 6" xfId="58861" xr:uid="{00000000-0005-0000-0000-0000C1E50000}"/>
    <cellStyle name="计算 2 2 2 3 2 3 3" xfId="58862" xr:uid="{00000000-0005-0000-0000-0000C2E50000}"/>
    <cellStyle name="计算 2 2 2 3 2 3 3 2" xfId="58863" xr:uid="{00000000-0005-0000-0000-0000C3E50000}"/>
    <cellStyle name="计算 2 2 2 3 2 3 4" xfId="58864" xr:uid="{00000000-0005-0000-0000-0000C4E50000}"/>
    <cellStyle name="计算 2 2 2 3 2 4" xfId="58865" xr:uid="{00000000-0005-0000-0000-0000C5E50000}"/>
    <cellStyle name="计算 2 2 2 3 2 4 2" xfId="58866" xr:uid="{00000000-0005-0000-0000-0000C6E50000}"/>
    <cellStyle name="计算 2 2 2 3 2 4 2 2" xfId="58867" xr:uid="{00000000-0005-0000-0000-0000C7E50000}"/>
    <cellStyle name="计算 2 2 2 3 2 4 3" xfId="58868" xr:uid="{00000000-0005-0000-0000-0000C8E50000}"/>
    <cellStyle name="计算 2 2 2 3 2 4 4" xfId="58869" xr:uid="{00000000-0005-0000-0000-0000C9E50000}"/>
    <cellStyle name="计算 2 2 2 3 2 4 5" xfId="58870" xr:uid="{00000000-0005-0000-0000-0000CAE50000}"/>
    <cellStyle name="计算 2 2 2 3 2 4 6" xfId="58871" xr:uid="{00000000-0005-0000-0000-0000CBE50000}"/>
    <cellStyle name="计算 2 2 2 3 2 5" xfId="58872" xr:uid="{00000000-0005-0000-0000-0000CCE50000}"/>
    <cellStyle name="计算 2 2 2 3 2 6" xfId="58873" xr:uid="{00000000-0005-0000-0000-0000CDE50000}"/>
    <cellStyle name="计算 2 2 2 3 3" xfId="58874" xr:uid="{00000000-0005-0000-0000-0000CEE50000}"/>
    <cellStyle name="计算 2 2 2 3 3 2" xfId="58875" xr:uid="{00000000-0005-0000-0000-0000CFE50000}"/>
    <cellStyle name="计算 2 2 2 3 3 2 2" xfId="58876" xr:uid="{00000000-0005-0000-0000-0000D0E50000}"/>
    <cellStyle name="计算 2 2 2 3 3 2 2 2" xfId="58877" xr:uid="{00000000-0005-0000-0000-0000D1E50000}"/>
    <cellStyle name="计算 2 2 2 3 3 2 2 2 2" xfId="58878" xr:uid="{00000000-0005-0000-0000-0000D2E50000}"/>
    <cellStyle name="计算 2 2 2 3 3 2 2 3" xfId="58879" xr:uid="{00000000-0005-0000-0000-0000D3E50000}"/>
    <cellStyle name="计算 2 2 2 3 3 2 2 4" xfId="58880" xr:uid="{00000000-0005-0000-0000-0000D4E50000}"/>
    <cellStyle name="计算 2 2 2 3 3 2 2 5" xfId="58881" xr:uid="{00000000-0005-0000-0000-0000D5E50000}"/>
    <cellStyle name="计算 2 2 2 3 3 2 2 6" xfId="58882" xr:uid="{00000000-0005-0000-0000-0000D6E50000}"/>
    <cellStyle name="计算 2 2 2 3 3 2 3" xfId="58883" xr:uid="{00000000-0005-0000-0000-0000D7E50000}"/>
    <cellStyle name="计算 2 2 2 3 3 2 3 2" xfId="58884" xr:uid="{00000000-0005-0000-0000-0000D8E50000}"/>
    <cellStyle name="计算 2 2 2 3 3 2 4" xfId="58885" xr:uid="{00000000-0005-0000-0000-0000D9E50000}"/>
    <cellStyle name="计算 2 2 2 3 3 3" xfId="58886" xr:uid="{00000000-0005-0000-0000-0000DAE50000}"/>
    <cellStyle name="计算 2 2 2 3 3 3 2" xfId="58887" xr:uid="{00000000-0005-0000-0000-0000DBE50000}"/>
    <cellStyle name="计算 2 2 2 3 3 3 2 2" xfId="58888" xr:uid="{00000000-0005-0000-0000-0000DCE50000}"/>
    <cellStyle name="计算 2 2 2 3 3 3 3" xfId="58889" xr:uid="{00000000-0005-0000-0000-0000DDE50000}"/>
    <cellStyle name="计算 2 2 2 3 3 3 4" xfId="58890" xr:uid="{00000000-0005-0000-0000-0000DEE50000}"/>
    <cellStyle name="计算 2 2 2 3 3 3 5" xfId="58891" xr:uid="{00000000-0005-0000-0000-0000DFE50000}"/>
    <cellStyle name="计算 2 2 2 3 3 3 6" xfId="58892" xr:uid="{00000000-0005-0000-0000-0000E0E50000}"/>
    <cellStyle name="计算 2 2 2 3 3 4" xfId="58893" xr:uid="{00000000-0005-0000-0000-0000E1E50000}"/>
    <cellStyle name="计算 2 2 2 3 3 5" xfId="58894" xr:uid="{00000000-0005-0000-0000-0000E2E50000}"/>
    <cellStyle name="计算 2 2 2 3 4" xfId="58895" xr:uid="{00000000-0005-0000-0000-0000E3E50000}"/>
    <cellStyle name="计算 2 2 2 3 4 2" xfId="58896" xr:uid="{00000000-0005-0000-0000-0000E4E50000}"/>
    <cellStyle name="计算 2 2 2 3 4 2 2" xfId="58897" xr:uid="{00000000-0005-0000-0000-0000E5E50000}"/>
    <cellStyle name="计算 2 2 2 3 4 2 2 2" xfId="58898" xr:uid="{00000000-0005-0000-0000-0000E6E50000}"/>
    <cellStyle name="计算 2 2 2 3 4 2 3" xfId="58899" xr:uid="{00000000-0005-0000-0000-0000E7E50000}"/>
    <cellStyle name="计算 2 2 2 3 4 2 4" xfId="58900" xr:uid="{00000000-0005-0000-0000-0000E8E50000}"/>
    <cellStyle name="计算 2 2 2 3 4 2 5" xfId="58901" xr:uid="{00000000-0005-0000-0000-0000E9E50000}"/>
    <cellStyle name="计算 2 2 2 3 4 2 6" xfId="58902" xr:uid="{00000000-0005-0000-0000-0000EAE50000}"/>
    <cellStyle name="计算 2 2 2 3 4 3" xfId="58903" xr:uid="{00000000-0005-0000-0000-0000EBE50000}"/>
    <cellStyle name="计算 2 2 2 3 4 3 2" xfId="58904" xr:uid="{00000000-0005-0000-0000-0000ECE50000}"/>
    <cellStyle name="计算 2 2 2 3 4 4" xfId="58905" xr:uid="{00000000-0005-0000-0000-0000EDE50000}"/>
    <cellStyle name="计算 2 2 2 3 5" xfId="58906" xr:uid="{00000000-0005-0000-0000-0000EEE50000}"/>
    <cellStyle name="计算 2 2 2 3 5 2" xfId="58907" xr:uid="{00000000-0005-0000-0000-0000EFE50000}"/>
    <cellStyle name="计算 2 2 2 3 5 2 2" xfId="58908" xr:uid="{00000000-0005-0000-0000-0000F0E50000}"/>
    <cellStyle name="计算 2 2 2 3 5 3" xfId="58909" xr:uid="{00000000-0005-0000-0000-0000F1E50000}"/>
    <cellStyle name="计算 2 2 2 3 5 4" xfId="58910" xr:uid="{00000000-0005-0000-0000-0000F2E50000}"/>
    <cellStyle name="计算 2 2 2 3 5 5" xfId="58911" xr:uid="{00000000-0005-0000-0000-0000F3E50000}"/>
    <cellStyle name="计算 2 2 2 3 5 6" xfId="58912" xr:uid="{00000000-0005-0000-0000-0000F4E50000}"/>
    <cellStyle name="计算 2 2 2 3 6" xfId="58913" xr:uid="{00000000-0005-0000-0000-0000F5E50000}"/>
    <cellStyle name="计算 2 2 2 3 7" xfId="58914" xr:uid="{00000000-0005-0000-0000-0000F6E50000}"/>
    <cellStyle name="计算 2 2 2 4" xfId="58915" xr:uid="{00000000-0005-0000-0000-0000F7E50000}"/>
    <cellStyle name="计算 2 2 2 4 2" xfId="58916" xr:uid="{00000000-0005-0000-0000-0000F8E50000}"/>
    <cellStyle name="计算 2 2 2 4 2 2" xfId="58917" xr:uid="{00000000-0005-0000-0000-0000F9E50000}"/>
    <cellStyle name="计算 2 2 2 4 2 2 2" xfId="58918" xr:uid="{00000000-0005-0000-0000-0000FAE50000}"/>
    <cellStyle name="计算 2 2 2 4 2 2 2 2" xfId="58919" xr:uid="{00000000-0005-0000-0000-0000FBE50000}"/>
    <cellStyle name="计算 2 2 2 4 2 2 2 2 2" xfId="58920" xr:uid="{00000000-0005-0000-0000-0000FCE50000}"/>
    <cellStyle name="计算 2 2 2 4 2 2 2 3" xfId="58921" xr:uid="{00000000-0005-0000-0000-0000FDE50000}"/>
    <cellStyle name="计算 2 2 2 4 2 2 2 4" xfId="58922" xr:uid="{00000000-0005-0000-0000-0000FEE50000}"/>
    <cellStyle name="计算 2 2 2 4 2 2 2 5" xfId="58923" xr:uid="{00000000-0005-0000-0000-0000FFE50000}"/>
    <cellStyle name="计算 2 2 2 4 2 2 2 6" xfId="58924" xr:uid="{00000000-0005-0000-0000-000000E60000}"/>
    <cellStyle name="计算 2 2 2 4 2 2 3" xfId="58925" xr:uid="{00000000-0005-0000-0000-000001E60000}"/>
    <cellStyle name="计算 2 2 2 4 2 2 3 2" xfId="58926" xr:uid="{00000000-0005-0000-0000-000002E60000}"/>
    <cellStyle name="计算 2 2 2 4 2 2 4" xfId="58927" xr:uid="{00000000-0005-0000-0000-000003E60000}"/>
    <cellStyle name="计算 2 2 2 4 2 3" xfId="58928" xr:uid="{00000000-0005-0000-0000-000004E60000}"/>
    <cellStyle name="计算 2 2 2 4 2 3 2" xfId="58929" xr:uid="{00000000-0005-0000-0000-000005E60000}"/>
    <cellStyle name="计算 2 2 2 4 2 3 2 2" xfId="58930" xr:uid="{00000000-0005-0000-0000-000006E60000}"/>
    <cellStyle name="计算 2 2 2 4 2 3 3" xfId="58931" xr:uid="{00000000-0005-0000-0000-000007E60000}"/>
    <cellStyle name="计算 2 2 2 4 2 3 4" xfId="58932" xr:uid="{00000000-0005-0000-0000-000008E60000}"/>
    <cellStyle name="计算 2 2 2 4 2 3 5" xfId="58933" xr:uid="{00000000-0005-0000-0000-000009E60000}"/>
    <cellStyle name="计算 2 2 2 4 2 3 6" xfId="58934" xr:uid="{00000000-0005-0000-0000-00000AE60000}"/>
    <cellStyle name="计算 2 2 2 4 2 4" xfId="58935" xr:uid="{00000000-0005-0000-0000-00000BE60000}"/>
    <cellStyle name="计算 2 2 2 4 2 5" xfId="58936" xr:uid="{00000000-0005-0000-0000-00000CE60000}"/>
    <cellStyle name="计算 2 2 2 4 3" xfId="58937" xr:uid="{00000000-0005-0000-0000-00000DE60000}"/>
    <cellStyle name="计算 2 2 2 4 3 2" xfId="58938" xr:uid="{00000000-0005-0000-0000-00000EE60000}"/>
    <cellStyle name="计算 2 2 2 4 3 2 2" xfId="58939" xr:uid="{00000000-0005-0000-0000-00000FE60000}"/>
    <cellStyle name="计算 2 2 2 4 3 2 2 2" xfId="58940" xr:uid="{00000000-0005-0000-0000-000010E60000}"/>
    <cellStyle name="计算 2 2 2 4 3 2 3" xfId="58941" xr:uid="{00000000-0005-0000-0000-000011E60000}"/>
    <cellStyle name="计算 2 2 2 4 3 2 4" xfId="58942" xr:uid="{00000000-0005-0000-0000-000012E60000}"/>
    <cellStyle name="计算 2 2 2 4 3 2 5" xfId="58943" xr:uid="{00000000-0005-0000-0000-000013E60000}"/>
    <cellStyle name="计算 2 2 2 4 3 2 6" xfId="58944" xr:uid="{00000000-0005-0000-0000-000014E60000}"/>
    <cellStyle name="计算 2 2 2 4 3 3" xfId="58945" xr:uid="{00000000-0005-0000-0000-000015E60000}"/>
    <cellStyle name="计算 2 2 2 4 3 3 2" xfId="58946" xr:uid="{00000000-0005-0000-0000-000016E60000}"/>
    <cellStyle name="计算 2 2 2 4 3 4" xfId="58947" xr:uid="{00000000-0005-0000-0000-000017E60000}"/>
    <cellStyle name="计算 2 2 2 4 4" xfId="58948" xr:uid="{00000000-0005-0000-0000-000018E60000}"/>
    <cellStyle name="计算 2 2 2 4 4 2" xfId="58949" xr:uid="{00000000-0005-0000-0000-000019E60000}"/>
    <cellStyle name="计算 2 2 2 4 4 2 2" xfId="58950" xr:uid="{00000000-0005-0000-0000-00001AE60000}"/>
    <cellStyle name="计算 2 2 2 4 4 3" xfId="58951" xr:uid="{00000000-0005-0000-0000-00001BE60000}"/>
    <cellStyle name="计算 2 2 2 4 4 4" xfId="58952" xr:uid="{00000000-0005-0000-0000-00001CE60000}"/>
    <cellStyle name="计算 2 2 2 4 4 5" xfId="58953" xr:uid="{00000000-0005-0000-0000-00001DE60000}"/>
    <cellStyle name="计算 2 2 2 4 4 6" xfId="58954" xr:uid="{00000000-0005-0000-0000-00001EE60000}"/>
    <cellStyle name="计算 2 2 2 4 5" xfId="58955" xr:uid="{00000000-0005-0000-0000-00001FE60000}"/>
    <cellStyle name="计算 2 2 2 4 6" xfId="58956" xr:uid="{00000000-0005-0000-0000-000020E60000}"/>
    <cellStyle name="计算 2 2 2 5" xfId="58957" xr:uid="{00000000-0005-0000-0000-000021E60000}"/>
    <cellStyle name="计算 2 2 2 5 2" xfId="58958" xr:uid="{00000000-0005-0000-0000-000022E60000}"/>
    <cellStyle name="计算 2 2 2 5 2 2" xfId="58959" xr:uid="{00000000-0005-0000-0000-000023E60000}"/>
    <cellStyle name="计算 2 2 2 5 2 2 2" xfId="58960" xr:uid="{00000000-0005-0000-0000-000024E60000}"/>
    <cellStyle name="计算 2 2 2 5 2 2 2 2" xfId="58961" xr:uid="{00000000-0005-0000-0000-000025E60000}"/>
    <cellStyle name="计算 2 2 2 5 2 2 3" xfId="58962" xr:uid="{00000000-0005-0000-0000-000026E60000}"/>
    <cellStyle name="计算 2 2 2 5 2 2 4" xfId="58963" xr:uid="{00000000-0005-0000-0000-000027E60000}"/>
    <cellStyle name="计算 2 2 2 5 2 2 5" xfId="58964" xr:uid="{00000000-0005-0000-0000-000028E60000}"/>
    <cellStyle name="计算 2 2 2 5 2 2 6" xfId="58965" xr:uid="{00000000-0005-0000-0000-000029E60000}"/>
    <cellStyle name="计算 2 2 2 5 2 3" xfId="58966" xr:uid="{00000000-0005-0000-0000-00002AE60000}"/>
    <cellStyle name="计算 2 2 2 5 2 3 2" xfId="58967" xr:uid="{00000000-0005-0000-0000-00002BE60000}"/>
    <cellStyle name="计算 2 2 2 5 2 4" xfId="58968" xr:uid="{00000000-0005-0000-0000-00002CE60000}"/>
    <cellStyle name="计算 2 2 2 5 3" xfId="58969" xr:uid="{00000000-0005-0000-0000-00002DE60000}"/>
    <cellStyle name="计算 2 2 2 5 3 2" xfId="58970" xr:uid="{00000000-0005-0000-0000-00002EE60000}"/>
    <cellStyle name="计算 2 2 2 5 3 2 2" xfId="58971" xr:uid="{00000000-0005-0000-0000-00002FE60000}"/>
    <cellStyle name="计算 2 2 2 5 3 3" xfId="58972" xr:uid="{00000000-0005-0000-0000-000030E60000}"/>
    <cellStyle name="计算 2 2 2 5 3 4" xfId="58973" xr:uid="{00000000-0005-0000-0000-000031E60000}"/>
    <cellStyle name="计算 2 2 2 5 3 5" xfId="58974" xr:uid="{00000000-0005-0000-0000-000032E60000}"/>
    <cellStyle name="计算 2 2 2 5 3 6" xfId="58975" xr:uid="{00000000-0005-0000-0000-000033E60000}"/>
    <cellStyle name="计算 2 2 2 5 4" xfId="58976" xr:uid="{00000000-0005-0000-0000-000034E60000}"/>
    <cellStyle name="计算 2 2 2 5 5" xfId="58977" xr:uid="{00000000-0005-0000-0000-000035E60000}"/>
    <cellStyle name="计算 2 2 2 6" xfId="58978" xr:uid="{00000000-0005-0000-0000-000036E60000}"/>
    <cellStyle name="计算 2 2 2 6 2" xfId="58979" xr:uid="{00000000-0005-0000-0000-000037E60000}"/>
    <cellStyle name="计算 2 2 2 6 2 2" xfId="58980" xr:uid="{00000000-0005-0000-0000-000038E60000}"/>
    <cellStyle name="计算 2 2 2 6 2 2 2" xfId="58981" xr:uid="{00000000-0005-0000-0000-000039E60000}"/>
    <cellStyle name="计算 2 2 2 6 2 3" xfId="58982" xr:uid="{00000000-0005-0000-0000-00003AE60000}"/>
    <cellStyle name="计算 2 2 2 6 2 4" xfId="58983" xr:uid="{00000000-0005-0000-0000-00003BE60000}"/>
    <cellStyle name="计算 2 2 2 6 2 5" xfId="58984" xr:uid="{00000000-0005-0000-0000-00003CE60000}"/>
    <cellStyle name="计算 2 2 2 6 2 6" xfId="58985" xr:uid="{00000000-0005-0000-0000-00003DE60000}"/>
    <cellStyle name="计算 2 2 2 6 3" xfId="58986" xr:uid="{00000000-0005-0000-0000-00003EE60000}"/>
    <cellStyle name="计算 2 2 2 6 3 2" xfId="58987" xr:uid="{00000000-0005-0000-0000-00003FE60000}"/>
    <cellStyle name="计算 2 2 2 6 4" xfId="58988" xr:uid="{00000000-0005-0000-0000-000040E60000}"/>
    <cellStyle name="计算 2 2 2 7" xfId="58989" xr:uid="{00000000-0005-0000-0000-000041E60000}"/>
    <cellStyle name="计算 2 2 2 7 2" xfId="58990" xr:uid="{00000000-0005-0000-0000-000042E60000}"/>
    <cellStyle name="计算 2 2 2 7 2 2" xfId="58991" xr:uid="{00000000-0005-0000-0000-000043E60000}"/>
    <cellStyle name="计算 2 2 2 7 3" xfId="58992" xr:uid="{00000000-0005-0000-0000-000044E60000}"/>
    <cellStyle name="计算 2 2 2 7 4" xfId="58993" xr:uid="{00000000-0005-0000-0000-000045E60000}"/>
    <cellStyle name="计算 2 2 2 7 5" xfId="58994" xr:uid="{00000000-0005-0000-0000-000046E60000}"/>
    <cellStyle name="计算 2 2 2 7 6" xfId="58995" xr:uid="{00000000-0005-0000-0000-000047E60000}"/>
    <cellStyle name="计算 2 2 2 8" xfId="58996" xr:uid="{00000000-0005-0000-0000-000048E60000}"/>
    <cellStyle name="计算 2 2 2 9" xfId="58997" xr:uid="{00000000-0005-0000-0000-000049E60000}"/>
    <cellStyle name="计算 2 2 3" xfId="58998" xr:uid="{00000000-0005-0000-0000-00004AE60000}"/>
    <cellStyle name="计算 2 2 3 2" xfId="58999" xr:uid="{00000000-0005-0000-0000-00004BE60000}"/>
    <cellStyle name="计算 2 2 3 2 2" xfId="59000" xr:uid="{00000000-0005-0000-0000-00004CE60000}"/>
    <cellStyle name="计算 2 2 3 2 2 2" xfId="59001" xr:uid="{00000000-0005-0000-0000-00004DE60000}"/>
    <cellStyle name="计算 2 2 3 2 2 2 2" xfId="59002" xr:uid="{00000000-0005-0000-0000-00004EE60000}"/>
    <cellStyle name="计算 2 2 3 2 2 2 2 2" xfId="59003" xr:uid="{00000000-0005-0000-0000-00004FE60000}"/>
    <cellStyle name="计算 2 2 3 2 2 2 2 2 2" xfId="59004" xr:uid="{00000000-0005-0000-0000-000050E60000}"/>
    <cellStyle name="计算 2 2 3 2 2 2 2 2 2 2" xfId="59005" xr:uid="{00000000-0005-0000-0000-000051E60000}"/>
    <cellStyle name="计算 2 2 3 2 2 2 2 2 3" xfId="59006" xr:uid="{00000000-0005-0000-0000-000052E60000}"/>
    <cellStyle name="计算 2 2 3 2 2 2 2 2 4" xfId="59007" xr:uid="{00000000-0005-0000-0000-000053E60000}"/>
    <cellStyle name="计算 2 2 3 2 2 2 2 2 5" xfId="59008" xr:uid="{00000000-0005-0000-0000-000054E60000}"/>
    <cellStyle name="计算 2 2 3 2 2 2 2 2 6" xfId="59009" xr:uid="{00000000-0005-0000-0000-000055E60000}"/>
    <cellStyle name="计算 2 2 3 2 2 2 2 3" xfId="59010" xr:uid="{00000000-0005-0000-0000-000056E60000}"/>
    <cellStyle name="计算 2 2 3 2 2 2 2 3 2" xfId="59011" xr:uid="{00000000-0005-0000-0000-000057E60000}"/>
    <cellStyle name="计算 2 2 3 2 2 2 2 4" xfId="59012" xr:uid="{00000000-0005-0000-0000-000058E60000}"/>
    <cellStyle name="计算 2 2 3 2 2 2 3" xfId="59013" xr:uid="{00000000-0005-0000-0000-000059E60000}"/>
    <cellStyle name="计算 2 2 3 2 2 2 3 2" xfId="59014" xr:uid="{00000000-0005-0000-0000-00005AE60000}"/>
    <cellStyle name="计算 2 2 3 2 2 2 3 2 2" xfId="59015" xr:uid="{00000000-0005-0000-0000-00005BE60000}"/>
    <cellStyle name="计算 2 2 3 2 2 2 3 3" xfId="59016" xr:uid="{00000000-0005-0000-0000-00005CE60000}"/>
    <cellStyle name="计算 2 2 3 2 2 2 3 4" xfId="59017" xr:uid="{00000000-0005-0000-0000-00005DE60000}"/>
    <cellStyle name="计算 2 2 3 2 2 2 3 5" xfId="59018" xr:uid="{00000000-0005-0000-0000-00005EE60000}"/>
    <cellStyle name="计算 2 2 3 2 2 2 3 6" xfId="59019" xr:uid="{00000000-0005-0000-0000-00005FE60000}"/>
    <cellStyle name="计算 2 2 3 2 2 2 4" xfId="59020" xr:uid="{00000000-0005-0000-0000-000060E60000}"/>
    <cellStyle name="计算 2 2 3 2 2 2 5" xfId="59021" xr:uid="{00000000-0005-0000-0000-000061E60000}"/>
    <cellStyle name="计算 2 2 3 2 2 3" xfId="59022" xr:uid="{00000000-0005-0000-0000-000062E60000}"/>
    <cellStyle name="计算 2 2 3 2 2 3 2" xfId="59023" xr:uid="{00000000-0005-0000-0000-000063E60000}"/>
    <cellStyle name="计算 2 2 3 2 2 3 2 2" xfId="59024" xr:uid="{00000000-0005-0000-0000-000064E60000}"/>
    <cellStyle name="计算 2 2 3 2 2 3 2 2 2" xfId="59025" xr:uid="{00000000-0005-0000-0000-000065E60000}"/>
    <cellStyle name="计算 2 2 3 2 2 3 2 3" xfId="59026" xr:uid="{00000000-0005-0000-0000-000066E60000}"/>
    <cellStyle name="计算 2 2 3 2 2 3 2 4" xfId="59027" xr:uid="{00000000-0005-0000-0000-000067E60000}"/>
    <cellStyle name="计算 2 2 3 2 2 3 2 5" xfId="59028" xr:uid="{00000000-0005-0000-0000-000068E60000}"/>
    <cellStyle name="计算 2 2 3 2 2 3 2 6" xfId="59029" xr:uid="{00000000-0005-0000-0000-000069E60000}"/>
    <cellStyle name="计算 2 2 3 2 2 3 3" xfId="59030" xr:uid="{00000000-0005-0000-0000-00006AE60000}"/>
    <cellStyle name="计算 2 2 3 2 2 3 3 2" xfId="59031" xr:uid="{00000000-0005-0000-0000-00006BE60000}"/>
    <cellStyle name="计算 2 2 3 2 2 3 4" xfId="59032" xr:uid="{00000000-0005-0000-0000-00006CE60000}"/>
    <cellStyle name="计算 2 2 3 2 2 4" xfId="59033" xr:uid="{00000000-0005-0000-0000-00006DE60000}"/>
    <cellStyle name="计算 2 2 3 2 2 4 2" xfId="59034" xr:uid="{00000000-0005-0000-0000-00006EE60000}"/>
    <cellStyle name="计算 2 2 3 2 2 4 2 2" xfId="59035" xr:uid="{00000000-0005-0000-0000-00006FE60000}"/>
    <cellStyle name="计算 2 2 3 2 2 4 3" xfId="59036" xr:uid="{00000000-0005-0000-0000-000070E60000}"/>
    <cellStyle name="计算 2 2 3 2 2 4 4" xfId="59037" xr:uid="{00000000-0005-0000-0000-000071E60000}"/>
    <cellStyle name="计算 2 2 3 2 2 4 5" xfId="59038" xr:uid="{00000000-0005-0000-0000-000072E60000}"/>
    <cellStyle name="计算 2 2 3 2 2 4 6" xfId="59039" xr:uid="{00000000-0005-0000-0000-000073E60000}"/>
    <cellStyle name="计算 2 2 3 2 2 5" xfId="59040" xr:uid="{00000000-0005-0000-0000-000074E60000}"/>
    <cellStyle name="计算 2 2 3 2 2 6" xfId="59041" xr:uid="{00000000-0005-0000-0000-000075E60000}"/>
    <cellStyle name="计算 2 2 3 2 3" xfId="59042" xr:uid="{00000000-0005-0000-0000-000076E60000}"/>
    <cellStyle name="计算 2 2 3 2 3 2" xfId="59043" xr:uid="{00000000-0005-0000-0000-000077E60000}"/>
    <cellStyle name="计算 2 2 3 2 3 2 2" xfId="59044" xr:uid="{00000000-0005-0000-0000-000078E60000}"/>
    <cellStyle name="计算 2 2 3 2 3 2 2 2" xfId="59045" xr:uid="{00000000-0005-0000-0000-000079E60000}"/>
    <cellStyle name="计算 2 2 3 2 3 2 2 2 2" xfId="59046" xr:uid="{00000000-0005-0000-0000-00007AE60000}"/>
    <cellStyle name="计算 2 2 3 2 3 2 2 3" xfId="59047" xr:uid="{00000000-0005-0000-0000-00007BE60000}"/>
    <cellStyle name="计算 2 2 3 2 3 2 2 4" xfId="59048" xr:uid="{00000000-0005-0000-0000-00007CE60000}"/>
    <cellStyle name="计算 2 2 3 2 3 2 2 5" xfId="59049" xr:uid="{00000000-0005-0000-0000-00007DE60000}"/>
    <cellStyle name="计算 2 2 3 2 3 2 2 6" xfId="59050" xr:uid="{00000000-0005-0000-0000-00007EE60000}"/>
    <cellStyle name="计算 2 2 3 2 3 2 3" xfId="59051" xr:uid="{00000000-0005-0000-0000-00007FE60000}"/>
    <cellStyle name="计算 2 2 3 2 3 2 3 2" xfId="59052" xr:uid="{00000000-0005-0000-0000-000080E60000}"/>
    <cellStyle name="计算 2 2 3 2 3 2 4" xfId="59053" xr:uid="{00000000-0005-0000-0000-000081E60000}"/>
    <cellStyle name="计算 2 2 3 2 3 3" xfId="59054" xr:uid="{00000000-0005-0000-0000-000082E60000}"/>
    <cellStyle name="计算 2 2 3 2 3 3 2" xfId="59055" xr:uid="{00000000-0005-0000-0000-000083E60000}"/>
    <cellStyle name="计算 2 2 3 2 3 3 2 2" xfId="59056" xr:uid="{00000000-0005-0000-0000-000084E60000}"/>
    <cellStyle name="计算 2 2 3 2 3 3 3" xfId="59057" xr:uid="{00000000-0005-0000-0000-000085E60000}"/>
    <cellStyle name="计算 2 2 3 2 3 3 4" xfId="59058" xr:uid="{00000000-0005-0000-0000-000086E60000}"/>
    <cellStyle name="计算 2 2 3 2 3 3 5" xfId="59059" xr:uid="{00000000-0005-0000-0000-000087E60000}"/>
    <cellStyle name="计算 2 2 3 2 3 3 6" xfId="59060" xr:uid="{00000000-0005-0000-0000-000088E60000}"/>
    <cellStyle name="计算 2 2 3 2 3 4" xfId="59061" xr:uid="{00000000-0005-0000-0000-000089E60000}"/>
    <cellStyle name="计算 2 2 3 2 3 5" xfId="59062" xr:uid="{00000000-0005-0000-0000-00008AE60000}"/>
    <cellStyle name="计算 2 2 3 2 4" xfId="59063" xr:uid="{00000000-0005-0000-0000-00008BE60000}"/>
    <cellStyle name="计算 2 2 3 2 4 2" xfId="59064" xr:uid="{00000000-0005-0000-0000-00008CE60000}"/>
    <cellStyle name="计算 2 2 3 2 4 2 2" xfId="59065" xr:uid="{00000000-0005-0000-0000-00008DE60000}"/>
    <cellStyle name="计算 2 2 3 2 4 2 2 2" xfId="59066" xr:uid="{00000000-0005-0000-0000-00008EE60000}"/>
    <cellStyle name="计算 2 2 3 2 4 2 3" xfId="59067" xr:uid="{00000000-0005-0000-0000-00008FE60000}"/>
    <cellStyle name="计算 2 2 3 2 4 2 4" xfId="59068" xr:uid="{00000000-0005-0000-0000-000090E60000}"/>
    <cellStyle name="计算 2 2 3 2 4 2 5" xfId="59069" xr:uid="{00000000-0005-0000-0000-000091E60000}"/>
    <cellStyle name="计算 2 2 3 2 4 2 6" xfId="59070" xr:uid="{00000000-0005-0000-0000-000092E60000}"/>
    <cellStyle name="计算 2 2 3 2 4 3" xfId="59071" xr:uid="{00000000-0005-0000-0000-000093E60000}"/>
    <cellStyle name="计算 2 2 3 2 4 3 2" xfId="59072" xr:uid="{00000000-0005-0000-0000-000094E60000}"/>
    <cellStyle name="计算 2 2 3 2 4 4" xfId="59073" xr:uid="{00000000-0005-0000-0000-000095E60000}"/>
    <cellStyle name="计算 2 2 3 2 5" xfId="59074" xr:uid="{00000000-0005-0000-0000-000096E60000}"/>
    <cellStyle name="计算 2 2 3 2 5 2" xfId="59075" xr:uid="{00000000-0005-0000-0000-000097E60000}"/>
    <cellStyle name="计算 2 2 3 2 5 2 2" xfId="59076" xr:uid="{00000000-0005-0000-0000-000098E60000}"/>
    <cellStyle name="计算 2 2 3 2 5 3" xfId="59077" xr:uid="{00000000-0005-0000-0000-000099E60000}"/>
    <cellStyle name="计算 2 2 3 2 5 4" xfId="59078" xr:uid="{00000000-0005-0000-0000-00009AE60000}"/>
    <cellStyle name="计算 2 2 3 2 5 5" xfId="59079" xr:uid="{00000000-0005-0000-0000-00009BE60000}"/>
    <cellStyle name="计算 2 2 3 2 5 6" xfId="59080" xr:uid="{00000000-0005-0000-0000-00009CE60000}"/>
    <cellStyle name="计算 2 2 3 2 6" xfId="59081" xr:uid="{00000000-0005-0000-0000-00009DE60000}"/>
    <cellStyle name="计算 2 2 3 2 7" xfId="59082" xr:uid="{00000000-0005-0000-0000-00009EE60000}"/>
    <cellStyle name="计算 2 2 3 3" xfId="59083" xr:uid="{00000000-0005-0000-0000-00009FE60000}"/>
    <cellStyle name="计算 2 2 3 3 2" xfId="59084" xr:uid="{00000000-0005-0000-0000-0000A0E60000}"/>
    <cellStyle name="计算 2 2 3 3 2 2" xfId="59085" xr:uid="{00000000-0005-0000-0000-0000A1E60000}"/>
    <cellStyle name="计算 2 2 3 3 2 2 2" xfId="59086" xr:uid="{00000000-0005-0000-0000-0000A2E60000}"/>
    <cellStyle name="计算 2 2 3 3 2 2 2 2" xfId="59087" xr:uid="{00000000-0005-0000-0000-0000A3E60000}"/>
    <cellStyle name="计算 2 2 3 3 2 2 2 2 2" xfId="59088" xr:uid="{00000000-0005-0000-0000-0000A4E60000}"/>
    <cellStyle name="计算 2 2 3 3 2 2 2 3" xfId="59089" xr:uid="{00000000-0005-0000-0000-0000A5E60000}"/>
    <cellStyle name="计算 2 2 3 3 2 2 2 4" xfId="59090" xr:uid="{00000000-0005-0000-0000-0000A6E60000}"/>
    <cellStyle name="计算 2 2 3 3 2 2 2 5" xfId="59091" xr:uid="{00000000-0005-0000-0000-0000A7E60000}"/>
    <cellStyle name="计算 2 2 3 3 2 2 2 6" xfId="59092" xr:uid="{00000000-0005-0000-0000-0000A8E60000}"/>
    <cellStyle name="计算 2 2 3 3 2 2 3" xfId="59093" xr:uid="{00000000-0005-0000-0000-0000A9E60000}"/>
    <cellStyle name="计算 2 2 3 3 2 2 3 2" xfId="59094" xr:uid="{00000000-0005-0000-0000-0000AAE60000}"/>
    <cellStyle name="计算 2 2 3 3 2 2 4" xfId="59095" xr:uid="{00000000-0005-0000-0000-0000ABE60000}"/>
    <cellStyle name="计算 2 2 3 3 2 3" xfId="59096" xr:uid="{00000000-0005-0000-0000-0000ACE60000}"/>
    <cellStyle name="计算 2 2 3 3 2 3 2" xfId="59097" xr:uid="{00000000-0005-0000-0000-0000ADE60000}"/>
    <cellStyle name="计算 2 2 3 3 2 3 2 2" xfId="59098" xr:uid="{00000000-0005-0000-0000-0000AEE60000}"/>
    <cellStyle name="计算 2 2 3 3 2 3 3" xfId="59099" xr:uid="{00000000-0005-0000-0000-0000AFE60000}"/>
    <cellStyle name="计算 2 2 3 3 2 3 4" xfId="59100" xr:uid="{00000000-0005-0000-0000-0000B0E60000}"/>
    <cellStyle name="计算 2 2 3 3 2 3 5" xfId="59101" xr:uid="{00000000-0005-0000-0000-0000B1E60000}"/>
    <cellStyle name="计算 2 2 3 3 2 3 6" xfId="59102" xr:uid="{00000000-0005-0000-0000-0000B2E60000}"/>
    <cellStyle name="计算 2 2 3 3 2 4" xfId="59103" xr:uid="{00000000-0005-0000-0000-0000B3E60000}"/>
    <cellStyle name="计算 2 2 3 3 2 5" xfId="59104" xr:uid="{00000000-0005-0000-0000-0000B4E60000}"/>
    <cellStyle name="计算 2 2 3 3 3" xfId="59105" xr:uid="{00000000-0005-0000-0000-0000B5E60000}"/>
    <cellStyle name="计算 2 2 3 3 3 2" xfId="59106" xr:uid="{00000000-0005-0000-0000-0000B6E60000}"/>
    <cellStyle name="计算 2 2 3 3 3 2 2" xfId="59107" xr:uid="{00000000-0005-0000-0000-0000B7E60000}"/>
    <cellStyle name="计算 2 2 3 3 3 2 2 2" xfId="59108" xr:uid="{00000000-0005-0000-0000-0000B8E60000}"/>
    <cellStyle name="计算 2 2 3 3 3 2 3" xfId="59109" xr:uid="{00000000-0005-0000-0000-0000B9E60000}"/>
    <cellStyle name="计算 2 2 3 3 3 2 4" xfId="59110" xr:uid="{00000000-0005-0000-0000-0000BAE60000}"/>
    <cellStyle name="计算 2 2 3 3 3 2 5" xfId="59111" xr:uid="{00000000-0005-0000-0000-0000BBE60000}"/>
    <cellStyle name="计算 2 2 3 3 3 2 6" xfId="59112" xr:uid="{00000000-0005-0000-0000-0000BCE60000}"/>
    <cellStyle name="计算 2 2 3 3 3 3" xfId="59113" xr:uid="{00000000-0005-0000-0000-0000BDE60000}"/>
    <cellStyle name="计算 2 2 3 3 3 3 2" xfId="59114" xr:uid="{00000000-0005-0000-0000-0000BEE60000}"/>
    <cellStyle name="计算 2 2 3 3 3 4" xfId="59115" xr:uid="{00000000-0005-0000-0000-0000BFE60000}"/>
    <cellStyle name="计算 2 2 3 3 4" xfId="59116" xr:uid="{00000000-0005-0000-0000-0000C0E60000}"/>
    <cellStyle name="计算 2 2 3 3 4 2" xfId="59117" xr:uid="{00000000-0005-0000-0000-0000C1E60000}"/>
    <cellStyle name="计算 2 2 3 3 4 2 2" xfId="59118" xr:uid="{00000000-0005-0000-0000-0000C2E60000}"/>
    <cellStyle name="计算 2 2 3 3 4 3" xfId="59119" xr:uid="{00000000-0005-0000-0000-0000C3E60000}"/>
    <cellStyle name="计算 2 2 3 3 4 4" xfId="59120" xr:uid="{00000000-0005-0000-0000-0000C4E60000}"/>
    <cellStyle name="计算 2 2 3 3 4 5" xfId="59121" xr:uid="{00000000-0005-0000-0000-0000C5E60000}"/>
    <cellStyle name="计算 2 2 3 3 4 6" xfId="59122" xr:uid="{00000000-0005-0000-0000-0000C6E60000}"/>
    <cellStyle name="计算 2 2 3 3 5" xfId="59123" xr:uid="{00000000-0005-0000-0000-0000C7E60000}"/>
    <cellStyle name="计算 2 2 3 3 6" xfId="59124" xr:uid="{00000000-0005-0000-0000-0000C8E60000}"/>
    <cellStyle name="计算 2 2 3 4" xfId="59125" xr:uid="{00000000-0005-0000-0000-0000C9E60000}"/>
    <cellStyle name="计算 2 2 3 4 2" xfId="59126" xr:uid="{00000000-0005-0000-0000-0000CAE60000}"/>
    <cellStyle name="计算 2 2 3 4 2 2" xfId="59127" xr:uid="{00000000-0005-0000-0000-0000CBE60000}"/>
    <cellStyle name="计算 2 2 3 4 2 2 2" xfId="59128" xr:uid="{00000000-0005-0000-0000-0000CCE60000}"/>
    <cellStyle name="计算 2 2 3 4 2 2 2 2" xfId="59129" xr:uid="{00000000-0005-0000-0000-0000CDE60000}"/>
    <cellStyle name="计算 2 2 3 4 2 2 3" xfId="59130" xr:uid="{00000000-0005-0000-0000-0000CEE60000}"/>
    <cellStyle name="计算 2 2 3 4 2 2 4" xfId="59131" xr:uid="{00000000-0005-0000-0000-0000CFE60000}"/>
    <cellStyle name="计算 2 2 3 4 2 2 5" xfId="59132" xr:uid="{00000000-0005-0000-0000-0000D0E60000}"/>
    <cellStyle name="计算 2 2 3 4 2 2 6" xfId="59133" xr:uid="{00000000-0005-0000-0000-0000D1E60000}"/>
    <cellStyle name="计算 2 2 3 4 2 3" xfId="59134" xr:uid="{00000000-0005-0000-0000-0000D2E60000}"/>
    <cellStyle name="计算 2 2 3 4 2 3 2" xfId="59135" xr:uid="{00000000-0005-0000-0000-0000D3E60000}"/>
    <cellStyle name="计算 2 2 3 4 2 4" xfId="59136" xr:uid="{00000000-0005-0000-0000-0000D4E60000}"/>
    <cellStyle name="计算 2 2 3 4 3" xfId="59137" xr:uid="{00000000-0005-0000-0000-0000D5E60000}"/>
    <cellStyle name="计算 2 2 3 4 3 2" xfId="59138" xr:uid="{00000000-0005-0000-0000-0000D6E60000}"/>
    <cellStyle name="计算 2 2 3 4 3 2 2" xfId="59139" xr:uid="{00000000-0005-0000-0000-0000D7E60000}"/>
    <cellStyle name="计算 2 2 3 4 3 3" xfId="59140" xr:uid="{00000000-0005-0000-0000-0000D8E60000}"/>
    <cellStyle name="计算 2 2 3 4 3 4" xfId="59141" xr:uid="{00000000-0005-0000-0000-0000D9E60000}"/>
    <cellStyle name="计算 2 2 3 4 3 5" xfId="59142" xr:uid="{00000000-0005-0000-0000-0000DAE60000}"/>
    <cellStyle name="计算 2 2 3 4 3 6" xfId="59143" xr:uid="{00000000-0005-0000-0000-0000DBE60000}"/>
    <cellStyle name="计算 2 2 3 4 4" xfId="59144" xr:uid="{00000000-0005-0000-0000-0000DCE60000}"/>
    <cellStyle name="计算 2 2 3 4 5" xfId="59145" xr:uid="{00000000-0005-0000-0000-0000DDE60000}"/>
    <cellStyle name="计算 2 2 3 5" xfId="59146" xr:uid="{00000000-0005-0000-0000-0000DEE60000}"/>
    <cellStyle name="计算 2 2 3 5 2" xfId="59147" xr:uid="{00000000-0005-0000-0000-0000DFE60000}"/>
    <cellStyle name="计算 2 2 3 5 2 2" xfId="59148" xr:uid="{00000000-0005-0000-0000-0000E0E60000}"/>
    <cellStyle name="计算 2 2 3 5 2 2 2" xfId="59149" xr:uid="{00000000-0005-0000-0000-0000E1E60000}"/>
    <cellStyle name="计算 2 2 3 5 2 3" xfId="59150" xr:uid="{00000000-0005-0000-0000-0000E2E60000}"/>
    <cellStyle name="计算 2 2 3 5 2 4" xfId="59151" xr:uid="{00000000-0005-0000-0000-0000E3E60000}"/>
    <cellStyle name="计算 2 2 3 5 2 5" xfId="59152" xr:uid="{00000000-0005-0000-0000-0000E4E60000}"/>
    <cellStyle name="计算 2 2 3 5 2 6" xfId="59153" xr:uid="{00000000-0005-0000-0000-0000E5E60000}"/>
    <cellStyle name="计算 2 2 3 5 3" xfId="59154" xr:uid="{00000000-0005-0000-0000-0000E6E60000}"/>
    <cellStyle name="计算 2 2 3 5 3 2" xfId="59155" xr:uid="{00000000-0005-0000-0000-0000E7E60000}"/>
    <cellStyle name="计算 2 2 3 5 4" xfId="59156" xr:uid="{00000000-0005-0000-0000-0000E8E60000}"/>
    <cellStyle name="计算 2 2 3 6" xfId="59157" xr:uid="{00000000-0005-0000-0000-0000E9E60000}"/>
    <cellStyle name="计算 2 2 3 6 2" xfId="59158" xr:uid="{00000000-0005-0000-0000-0000EAE60000}"/>
    <cellStyle name="计算 2 2 3 6 2 2" xfId="59159" xr:uid="{00000000-0005-0000-0000-0000EBE60000}"/>
    <cellStyle name="计算 2 2 3 6 3" xfId="59160" xr:uid="{00000000-0005-0000-0000-0000ECE60000}"/>
    <cellStyle name="计算 2 2 3 6 4" xfId="59161" xr:uid="{00000000-0005-0000-0000-0000EDE60000}"/>
    <cellStyle name="计算 2 2 3 6 5" xfId="59162" xr:uid="{00000000-0005-0000-0000-0000EEE60000}"/>
    <cellStyle name="计算 2 2 3 6 6" xfId="59163" xr:uid="{00000000-0005-0000-0000-0000EFE60000}"/>
    <cellStyle name="计算 2 2 3 7" xfId="59164" xr:uid="{00000000-0005-0000-0000-0000F0E60000}"/>
    <cellStyle name="计算 2 2 3 8" xfId="59165" xr:uid="{00000000-0005-0000-0000-0000F1E60000}"/>
    <cellStyle name="计算 2 2 4" xfId="59166" xr:uid="{00000000-0005-0000-0000-0000F2E60000}"/>
    <cellStyle name="计算 2 2 4 2" xfId="59167" xr:uid="{00000000-0005-0000-0000-0000F3E60000}"/>
    <cellStyle name="计算 2 2 4 2 2" xfId="59168" xr:uid="{00000000-0005-0000-0000-0000F4E60000}"/>
    <cellStyle name="计算 2 2 4 2 2 2" xfId="59169" xr:uid="{00000000-0005-0000-0000-0000F5E60000}"/>
    <cellStyle name="计算 2 2 4 2 2 2 2" xfId="59170" xr:uid="{00000000-0005-0000-0000-0000F6E60000}"/>
    <cellStyle name="计算 2 2 4 2 2 2 2 2" xfId="59171" xr:uid="{00000000-0005-0000-0000-0000F7E60000}"/>
    <cellStyle name="计算 2 2 4 2 2 2 2 2 2" xfId="59172" xr:uid="{00000000-0005-0000-0000-0000F8E60000}"/>
    <cellStyle name="计算 2 2 4 2 2 2 2 3" xfId="59173" xr:uid="{00000000-0005-0000-0000-0000F9E60000}"/>
    <cellStyle name="计算 2 2 4 2 2 2 2 4" xfId="59174" xr:uid="{00000000-0005-0000-0000-0000FAE60000}"/>
    <cellStyle name="计算 2 2 4 2 2 2 2 5" xfId="59175" xr:uid="{00000000-0005-0000-0000-0000FBE60000}"/>
    <cellStyle name="计算 2 2 4 2 2 2 2 6" xfId="59176" xr:uid="{00000000-0005-0000-0000-0000FCE60000}"/>
    <cellStyle name="计算 2 2 4 2 2 2 3" xfId="59177" xr:uid="{00000000-0005-0000-0000-0000FDE60000}"/>
    <cellStyle name="计算 2 2 4 2 2 2 3 2" xfId="59178" xr:uid="{00000000-0005-0000-0000-0000FEE60000}"/>
    <cellStyle name="计算 2 2 4 2 2 2 4" xfId="59179" xr:uid="{00000000-0005-0000-0000-0000FFE60000}"/>
    <cellStyle name="计算 2 2 4 2 2 3" xfId="59180" xr:uid="{00000000-0005-0000-0000-000000E70000}"/>
    <cellStyle name="计算 2 2 4 2 2 3 2" xfId="59181" xr:uid="{00000000-0005-0000-0000-000001E70000}"/>
    <cellStyle name="计算 2 2 4 2 2 3 2 2" xfId="59182" xr:uid="{00000000-0005-0000-0000-000002E70000}"/>
    <cellStyle name="计算 2 2 4 2 2 3 3" xfId="59183" xr:uid="{00000000-0005-0000-0000-000003E70000}"/>
    <cellStyle name="计算 2 2 4 2 2 3 4" xfId="59184" xr:uid="{00000000-0005-0000-0000-000004E70000}"/>
    <cellStyle name="计算 2 2 4 2 2 3 5" xfId="59185" xr:uid="{00000000-0005-0000-0000-000005E70000}"/>
    <cellStyle name="计算 2 2 4 2 2 3 6" xfId="59186" xr:uid="{00000000-0005-0000-0000-000006E70000}"/>
    <cellStyle name="计算 2 2 4 2 2 4" xfId="59187" xr:uid="{00000000-0005-0000-0000-000007E70000}"/>
    <cellStyle name="计算 2 2 4 2 2 5" xfId="59188" xr:uid="{00000000-0005-0000-0000-000008E70000}"/>
    <cellStyle name="计算 2 2 4 2 3" xfId="59189" xr:uid="{00000000-0005-0000-0000-000009E70000}"/>
    <cellStyle name="计算 2 2 4 2 3 2" xfId="59190" xr:uid="{00000000-0005-0000-0000-00000AE70000}"/>
    <cellStyle name="计算 2 2 4 2 3 2 2" xfId="59191" xr:uid="{00000000-0005-0000-0000-00000BE70000}"/>
    <cellStyle name="计算 2 2 4 2 3 2 2 2" xfId="59192" xr:uid="{00000000-0005-0000-0000-00000CE70000}"/>
    <cellStyle name="计算 2 2 4 2 3 2 3" xfId="59193" xr:uid="{00000000-0005-0000-0000-00000DE70000}"/>
    <cellStyle name="计算 2 2 4 2 3 2 4" xfId="59194" xr:uid="{00000000-0005-0000-0000-00000EE70000}"/>
    <cellStyle name="计算 2 2 4 2 3 2 5" xfId="59195" xr:uid="{00000000-0005-0000-0000-00000FE70000}"/>
    <cellStyle name="计算 2 2 4 2 3 2 6" xfId="59196" xr:uid="{00000000-0005-0000-0000-000010E70000}"/>
    <cellStyle name="计算 2 2 4 2 3 3" xfId="59197" xr:uid="{00000000-0005-0000-0000-000011E70000}"/>
    <cellStyle name="计算 2 2 4 2 3 3 2" xfId="59198" xr:uid="{00000000-0005-0000-0000-000012E70000}"/>
    <cellStyle name="计算 2 2 4 2 3 4" xfId="59199" xr:uid="{00000000-0005-0000-0000-000013E70000}"/>
    <cellStyle name="计算 2 2 4 2 4" xfId="59200" xr:uid="{00000000-0005-0000-0000-000014E70000}"/>
    <cellStyle name="计算 2 2 4 2 4 2" xfId="59201" xr:uid="{00000000-0005-0000-0000-000015E70000}"/>
    <cellStyle name="计算 2 2 4 2 4 2 2" xfId="59202" xr:uid="{00000000-0005-0000-0000-000016E70000}"/>
    <cellStyle name="计算 2 2 4 2 4 3" xfId="59203" xr:uid="{00000000-0005-0000-0000-000017E70000}"/>
    <cellStyle name="计算 2 2 4 2 4 4" xfId="59204" xr:uid="{00000000-0005-0000-0000-000018E70000}"/>
    <cellStyle name="计算 2 2 4 2 4 5" xfId="59205" xr:uid="{00000000-0005-0000-0000-000019E70000}"/>
    <cellStyle name="计算 2 2 4 2 4 6" xfId="59206" xr:uid="{00000000-0005-0000-0000-00001AE70000}"/>
    <cellStyle name="计算 2 2 4 2 5" xfId="59207" xr:uid="{00000000-0005-0000-0000-00001BE70000}"/>
    <cellStyle name="计算 2 2 4 2 6" xfId="59208" xr:uid="{00000000-0005-0000-0000-00001CE70000}"/>
    <cellStyle name="计算 2 2 4 3" xfId="59209" xr:uid="{00000000-0005-0000-0000-00001DE70000}"/>
    <cellStyle name="计算 2 2 4 3 2" xfId="59210" xr:uid="{00000000-0005-0000-0000-00001EE70000}"/>
    <cellStyle name="计算 2 2 4 3 2 2" xfId="59211" xr:uid="{00000000-0005-0000-0000-00001FE70000}"/>
    <cellStyle name="计算 2 2 4 3 2 2 2" xfId="59212" xr:uid="{00000000-0005-0000-0000-000020E70000}"/>
    <cellStyle name="计算 2 2 4 3 2 2 2 2" xfId="59213" xr:uid="{00000000-0005-0000-0000-000021E70000}"/>
    <cellStyle name="计算 2 2 4 3 2 2 3" xfId="59214" xr:uid="{00000000-0005-0000-0000-000022E70000}"/>
    <cellStyle name="计算 2 2 4 3 2 2 4" xfId="59215" xr:uid="{00000000-0005-0000-0000-000023E70000}"/>
    <cellStyle name="计算 2 2 4 3 2 2 5" xfId="59216" xr:uid="{00000000-0005-0000-0000-000024E70000}"/>
    <cellStyle name="计算 2 2 4 3 2 2 6" xfId="59217" xr:uid="{00000000-0005-0000-0000-000025E70000}"/>
    <cellStyle name="计算 2 2 4 3 2 3" xfId="59218" xr:uid="{00000000-0005-0000-0000-000026E70000}"/>
    <cellStyle name="计算 2 2 4 3 2 3 2" xfId="59219" xr:uid="{00000000-0005-0000-0000-000027E70000}"/>
    <cellStyle name="计算 2 2 4 3 2 4" xfId="59220" xr:uid="{00000000-0005-0000-0000-000028E70000}"/>
    <cellStyle name="计算 2 2 4 3 3" xfId="59221" xr:uid="{00000000-0005-0000-0000-000029E70000}"/>
    <cellStyle name="计算 2 2 4 3 3 2" xfId="59222" xr:uid="{00000000-0005-0000-0000-00002AE70000}"/>
    <cellStyle name="计算 2 2 4 3 3 2 2" xfId="59223" xr:uid="{00000000-0005-0000-0000-00002BE70000}"/>
    <cellStyle name="计算 2 2 4 3 3 3" xfId="59224" xr:uid="{00000000-0005-0000-0000-00002CE70000}"/>
    <cellStyle name="计算 2 2 4 3 3 4" xfId="59225" xr:uid="{00000000-0005-0000-0000-00002DE70000}"/>
    <cellStyle name="计算 2 2 4 3 3 5" xfId="59226" xr:uid="{00000000-0005-0000-0000-00002EE70000}"/>
    <cellStyle name="计算 2 2 4 3 3 6" xfId="59227" xr:uid="{00000000-0005-0000-0000-00002FE70000}"/>
    <cellStyle name="计算 2 2 4 3 4" xfId="59228" xr:uid="{00000000-0005-0000-0000-000030E70000}"/>
    <cellStyle name="计算 2 2 4 3 5" xfId="59229" xr:uid="{00000000-0005-0000-0000-000031E70000}"/>
    <cellStyle name="计算 2 2 4 4" xfId="59230" xr:uid="{00000000-0005-0000-0000-000032E70000}"/>
    <cellStyle name="计算 2 2 4 4 2" xfId="59231" xr:uid="{00000000-0005-0000-0000-000033E70000}"/>
    <cellStyle name="计算 2 2 4 4 2 2" xfId="59232" xr:uid="{00000000-0005-0000-0000-000034E70000}"/>
    <cellStyle name="计算 2 2 4 4 2 2 2" xfId="59233" xr:uid="{00000000-0005-0000-0000-000035E70000}"/>
    <cellStyle name="计算 2 2 4 4 2 3" xfId="59234" xr:uid="{00000000-0005-0000-0000-000036E70000}"/>
    <cellStyle name="计算 2 2 4 4 2 4" xfId="59235" xr:uid="{00000000-0005-0000-0000-000037E70000}"/>
    <cellStyle name="计算 2 2 4 4 2 5" xfId="59236" xr:uid="{00000000-0005-0000-0000-000038E70000}"/>
    <cellStyle name="计算 2 2 4 4 2 6" xfId="59237" xr:uid="{00000000-0005-0000-0000-000039E70000}"/>
    <cellStyle name="计算 2 2 4 4 3" xfId="59238" xr:uid="{00000000-0005-0000-0000-00003AE70000}"/>
    <cellStyle name="计算 2 2 4 4 3 2" xfId="59239" xr:uid="{00000000-0005-0000-0000-00003BE70000}"/>
    <cellStyle name="计算 2 2 4 4 4" xfId="59240" xr:uid="{00000000-0005-0000-0000-00003CE70000}"/>
    <cellStyle name="计算 2 2 4 5" xfId="59241" xr:uid="{00000000-0005-0000-0000-00003DE70000}"/>
    <cellStyle name="计算 2 2 4 5 2" xfId="59242" xr:uid="{00000000-0005-0000-0000-00003EE70000}"/>
    <cellStyle name="计算 2 2 4 5 2 2" xfId="59243" xr:uid="{00000000-0005-0000-0000-00003FE70000}"/>
    <cellStyle name="计算 2 2 4 5 3" xfId="59244" xr:uid="{00000000-0005-0000-0000-000040E70000}"/>
    <cellStyle name="计算 2 2 4 5 4" xfId="59245" xr:uid="{00000000-0005-0000-0000-000041E70000}"/>
    <cellStyle name="计算 2 2 4 5 5" xfId="59246" xr:uid="{00000000-0005-0000-0000-000042E70000}"/>
    <cellStyle name="计算 2 2 4 5 6" xfId="59247" xr:uid="{00000000-0005-0000-0000-000043E70000}"/>
    <cellStyle name="计算 2 2 4 6" xfId="59248" xr:uid="{00000000-0005-0000-0000-000044E70000}"/>
    <cellStyle name="计算 2 2 4 7" xfId="59249" xr:uid="{00000000-0005-0000-0000-000045E70000}"/>
    <cellStyle name="计算 2 2 5" xfId="59250" xr:uid="{00000000-0005-0000-0000-000046E70000}"/>
    <cellStyle name="计算 2 2 5 2" xfId="59251" xr:uid="{00000000-0005-0000-0000-000047E70000}"/>
    <cellStyle name="计算 2 2 5 2 2" xfId="59252" xr:uid="{00000000-0005-0000-0000-000048E70000}"/>
    <cellStyle name="计算 2 2 5 2 2 2" xfId="59253" xr:uid="{00000000-0005-0000-0000-000049E70000}"/>
    <cellStyle name="计算 2 2 5 2 2 2 2" xfId="59254" xr:uid="{00000000-0005-0000-0000-00004AE70000}"/>
    <cellStyle name="计算 2 2 5 2 2 2 2 2" xfId="59255" xr:uid="{00000000-0005-0000-0000-00004BE70000}"/>
    <cellStyle name="计算 2 2 5 2 2 2 3" xfId="59256" xr:uid="{00000000-0005-0000-0000-00004CE70000}"/>
    <cellStyle name="计算 2 2 5 2 2 2 4" xfId="59257" xr:uid="{00000000-0005-0000-0000-00004DE70000}"/>
    <cellStyle name="计算 2 2 5 2 2 2 5" xfId="59258" xr:uid="{00000000-0005-0000-0000-00004EE70000}"/>
    <cellStyle name="计算 2 2 5 2 2 2 6" xfId="59259" xr:uid="{00000000-0005-0000-0000-00004FE70000}"/>
    <cellStyle name="计算 2 2 5 2 2 3" xfId="59260" xr:uid="{00000000-0005-0000-0000-000050E70000}"/>
    <cellStyle name="计算 2 2 5 2 2 3 2" xfId="59261" xr:uid="{00000000-0005-0000-0000-000051E70000}"/>
    <cellStyle name="计算 2 2 5 2 2 4" xfId="59262" xr:uid="{00000000-0005-0000-0000-000052E70000}"/>
    <cellStyle name="计算 2 2 5 2 3" xfId="59263" xr:uid="{00000000-0005-0000-0000-000053E70000}"/>
    <cellStyle name="计算 2 2 5 2 3 2" xfId="59264" xr:uid="{00000000-0005-0000-0000-000054E70000}"/>
    <cellStyle name="计算 2 2 5 2 3 2 2" xfId="59265" xr:uid="{00000000-0005-0000-0000-000055E70000}"/>
    <cellStyle name="计算 2 2 5 2 3 3" xfId="59266" xr:uid="{00000000-0005-0000-0000-000056E70000}"/>
    <cellStyle name="计算 2 2 5 2 3 4" xfId="59267" xr:uid="{00000000-0005-0000-0000-000057E70000}"/>
    <cellStyle name="计算 2 2 5 2 3 5" xfId="59268" xr:uid="{00000000-0005-0000-0000-000058E70000}"/>
    <cellStyle name="计算 2 2 5 2 3 6" xfId="59269" xr:uid="{00000000-0005-0000-0000-000059E70000}"/>
    <cellStyle name="计算 2 2 5 2 4" xfId="59270" xr:uid="{00000000-0005-0000-0000-00005AE70000}"/>
    <cellStyle name="计算 2 2 5 2 5" xfId="59271" xr:uid="{00000000-0005-0000-0000-00005BE70000}"/>
    <cellStyle name="计算 2 2 5 3" xfId="59272" xr:uid="{00000000-0005-0000-0000-00005CE70000}"/>
    <cellStyle name="计算 2 2 5 3 2" xfId="59273" xr:uid="{00000000-0005-0000-0000-00005DE70000}"/>
    <cellStyle name="计算 2 2 5 3 2 2" xfId="59274" xr:uid="{00000000-0005-0000-0000-00005EE70000}"/>
    <cellStyle name="计算 2 2 5 3 2 2 2" xfId="59275" xr:uid="{00000000-0005-0000-0000-00005FE70000}"/>
    <cellStyle name="计算 2 2 5 3 2 3" xfId="59276" xr:uid="{00000000-0005-0000-0000-000060E70000}"/>
    <cellStyle name="计算 2 2 5 3 2 4" xfId="59277" xr:uid="{00000000-0005-0000-0000-000061E70000}"/>
    <cellStyle name="计算 2 2 5 3 2 5" xfId="59278" xr:uid="{00000000-0005-0000-0000-000062E70000}"/>
    <cellStyle name="计算 2 2 5 3 2 6" xfId="59279" xr:uid="{00000000-0005-0000-0000-000063E70000}"/>
    <cellStyle name="计算 2 2 5 3 3" xfId="59280" xr:uid="{00000000-0005-0000-0000-000064E70000}"/>
    <cellStyle name="计算 2 2 5 3 3 2" xfId="59281" xr:uid="{00000000-0005-0000-0000-000065E70000}"/>
    <cellStyle name="计算 2 2 5 3 4" xfId="59282" xr:uid="{00000000-0005-0000-0000-000066E70000}"/>
    <cellStyle name="计算 2 2 5 4" xfId="59283" xr:uid="{00000000-0005-0000-0000-000067E70000}"/>
    <cellStyle name="计算 2 2 5 4 2" xfId="59284" xr:uid="{00000000-0005-0000-0000-000068E70000}"/>
    <cellStyle name="计算 2 2 5 4 2 2" xfId="59285" xr:uid="{00000000-0005-0000-0000-000069E70000}"/>
    <cellStyle name="计算 2 2 5 4 3" xfId="59286" xr:uid="{00000000-0005-0000-0000-00006AE70000}"/>
    <cellStyle name="计算 2 2 5 4 4" xfId="59287" xr:uid="{00000000-0005-0000-0000-00006BE70000}"/>
    <cellStyle name="计算 2 2 5 4 5" xfId="59288" xr:uid="{00000000-0005-0000-0000-00006CE70000}"/>
    <cellStyle name="计算 2 2 5 4 6" xfId="59289" xr:uid="{00000000-0005-0000-0000-00006DE70000}"/>
    <cellStyle name="计算 2 2 5 5" xfId="59290" xr:uid="{00000000-0005-0000-0000-00006EE70000}"/>
    <cellStyle name="计算 2 2 5 6" xfId="59291" xr:uid="{00000000-0005-0000-0000-00006FE70000}"/>
    <cellStyle name="计算 2 2 6" xfId="59292" xr:uid="{00000000-0005-0000-0000-000070E70000}"/>
    <cellStyle name="计算 2 2 6 2" xfId="59293" xr:uid="{00000000-0005-0000-0000-000071E70000}"/>
    <cellStyle name="计算 2 2 6 2 2" xfId="59294" xr:uid="{00000000-0005-0000-0000-000072E70000}"/>
    <cellStyle name="计算 2 2 6 2 2 2" xfId="59295" xr:uid="{00000000-0005-0000-0000-000073E70000}"/>
    <cellStyle name="计算 2 2 6 2 2 2 2" xfId="59296" xr:uid="{00000000-0005-0000-0000-000074E70000}"/>
    <cellStyle name="计算 2 2 6 2 2 3" xfId="59297" xr:uid="{00000000-0005-0000-0000-000075E70000}"/>
    <cellStyle name="计算 2 2 6 2 2 4" xfId="59298" xr:uid="{00000000-0005-0000-0000-000076E70000}"/>
    <cellStyle name="计算 2 2 6 2 2 5" xfId="59299" xr:uid="{00000000-0005-0000-0000-000077E70000}"/>
    <cellStyle name="计算 2 2 6 2 2 6" xfId="59300" xr:uid="{00000000-0005-0000-0000-000078E70000}"/>
    <cellStyle name="计算 2 2 6 2 3" xfId="59301" xr:uid="{00000000-0005-0000-0000-000079E70000}"/>
    <cellStyle name="计算 2 2 6 2 3 2" xfId="59302" xr:uid="{00000000-0005-0000-0000-00007AE70000}"/>
    <cellStyle name="计算 2 2 6 2 4" xfId="59303" xr:uid="{00000000-0005-0000-0000-00007BE70000}"/>
    <cellStyle name="计算 2 2 6 3" xfId="59304" xr:uid="{00000000-0005-0000-0000-00007CE70000}"/>
    <cellStyle name="计算 2 2 6 3 2" xfId="59305" xr:uid="{00000000-0005-0000-0000-00007DE70000}"/>
    <cellStyle name="计算 2 2 6 3 2 2" xfId="59306" xr:uid="{00000000-0005-0000-0000-00007EE70000}"/>
    <cellStyle name="计算 2 2 6 3 3" xfId="59307" xr:uid="{00000000-0005-0000-0000-00007FE70000}"/>
    <cellStyle name="计算 2 2 6 3 4" xfId="59308" xr:uid="{00000000-0005-0000-0000-000080E70000}"/>
    <cellStyle name="计算 2 2 6 3 5" xfId="59309" xr:uid="{00000000-0005-0000-0000-000081E70000}"/>
    <cellStyle name="计算 2 2 6 3 6" xfId="59310" xr:uid="{00000000-0005-0000-0000-000082E70000}"/>
    <cellStyle name="计算 2 2 6 4" xfId="59311" xr:uid="{00000000-0005-0000-0000-000083E70000}"/>
    <cellStyle name="计算 2 2 6 5" xfId="59312" xr:uid="{00000000-0005-0000-0000-000084E70000}"/>
    <cellStyle name="计算 2 2 7" xfId="59313" xr:uid="{00000000-0005-0000-0000-000085E70000}"/>
    <cellStyle name="计算 2 2 7 2" xfId="59314" xr:uid="{00000000-0005-0000-0000-000086E70000}"/>
    <cellStyle name="计算 2 2 7 2 2" xfId="59315" xr:uid="{00000000-0005-0000-0000-000087E70000}"/>
    <cellStyle name="计算 2 2 7 2 2 2" xfId="59316" xr:uid="{00000000-0005-0000-0000-000088E70000}"/>
    <cellStyle name="计算 2 2 7 2 3" xfId="59317" xr:uid="{00000000-0005-0000-0000-000089E70000}"/>
    <cellStyle name="计算 2 2 7 2 4" xfId="59318" xr:uid="{00000000-0005-0000-0000-00008AE70000}"/>
    <cellStyle name="计算 2 2 7 2 5" xfId="59319" xr:uid="{00000000-0005-0000-0000-00008BE70000}"/>
    <cellStyle name="计算 2 2 7 2 6" xfId="59320" xr:uid="{00000000-0005-0000-0000-00008CE70000}"/>
    <cellStyle name="计算 2 2 7 3" xfId="59321" xr:uid="{00000000-0005-0000-0000-00008DE70000}"/>
    <cellStyle name="计算 2 2 7 3 2" xfId="59322" xr:uid="{00000000-0005-0000-0000-00008EE70000}"/>
    <cellStyle name="计算 2 2 7 4" xfId="59323" xr:uid="{00000000-0005-0000-0000-00008FE70000}"/>
    <cellStyle name="计算 2 2 8" xfId="59324" xr:uid="{00000000-0005-0000-0000-000090E70000}"/>
    <cellStyle name="计算 2 2 8 2" xfId="59325" xr:uid="{00000000-0005-0000-0000-000091E70000}"/>
    <cellStyle name="计算 2 2 8 2 2" xfId="59326" xr:uid="{00000000-0005-0000-0000-000092E70000}"/>
    <cellStyle name="计算 2 2 8 3" xfId="59327" xr:uid="{00000000-0005-0000-0000-000093E70000}"/>
    <cellStyle name="计算 2 2 8 4" xfId="59328" xr:uid="{00000000-0005-0000-0000-000094E70000}"/>
    <cellStyle name="计算 2 2 8 5" xfId="59329" xr:uid="{00000000-0005-0000-0000-000095E70000}"/>
    <cellStyle name="计算 2 2 8 6" xfId="59330" xr:uid="{00000000-0005-0000-0000-000096E70000}"/>
    <cellStyle name="计算 2 2 9" xfId="59331" xr:uid="{00000000-0005-0000-0000-000097E70000}"/>
    <cellStyle name="计算 2 3" xfId="562" xr:uid="{00000000-0005-0000-0000-000098E70000}"/>
    <cellStyle name="计算 2 3 2" xfId="59332" xr:uid="{00000000-0005-0000-0000-000099E70000}"/>
    <cellStyle name="计算 2 3 2 2" xfId="59333" xr:uid="{00000000-0005-0000-0000-00009AE70000}"/>
    <cellStyle name="计算 2 3 2 2 2" xfId="59334" xr:uid="{00000000-0005-0000-0000-00009BE70000}"/>
    <cellStyle name="计算 2 3 2 2 2 2" xfId="59335" xr:uid="{00000000-0005-0000-0000-00009CE70000}"/>
    <cellStyle name="计算 2 3 2 2 2 2 2" xfId="59336" xr:uid="{00000000-0005-0000-0000-00009DE70000}"/>
    <cellStyle name="计算 2 3 2 2 2 2 2 2" xfId="59337" xr:uid="{00000000-0005-0000-0000-00009EE70000}"/>
    <cellStyle name="计算 2 3 2 2 2 2 2 2 2" xfId="59338" xr:uid="{00000000-0005-0000-0000-00009FE70000}"/>
    <cellStyle name="计算 2 3 2 2 2 2 2 2 2 2" xfId="59339" xr:uid="{00000000-0005-0000-0000-0000A0E70000}"/>
    <cellStyle name="计算 2 3 2 2 2 2 2 2 3" xfId="59340" xr:uid="{00000000-0005-0000-0000-0000A1E70000}"/>
    <cellStyle name="计算 2 3 2 2 2 2 2 2 4" xfId="59341" xr:uid="{00000000-0005-0000-0000-0000A2E70000}"/>
    <cellStyle name="计算 2 3 2 2 2 2 2 2 5" xfId="59342" xr:uid="{00000000-0005-0000-0000-0000A3E70000}"/>
    <cellStyle name="计算 2 3 2 2 2 2 2 2 6" xfId="59343" xr:uid="{00000000-0005-0000-0000-0000A4E70000}"/>
    <cellStyle name="计算 2 3 2 2 2 2 2 3" xfId="59344" xr:uid="{00000000-0005-0000-0000-0000A5E70000}"/>
    <cellStyle name="计算 2 3 2 2 2 2 2 3 2" xfId="59345" xr:uid="{00000000-0005-0000-0000-0000A6E70000}"/>
    <cellStyle name="计算 2 3 2 2 2 2 2 4" xfId="59346" xr:uid="{00000000-0005-0000-0000-0000A7E70000}"/>
    <cellStyle name="计算 2 3 2 2 2 2 3" xfId="59347" xr:uid="{00000000-0005-0000-0000-0000A8E70000}"/>
    <cellStyle name="计算 2 3 2 2 2 2 3 2" xfId="59348" xr:uid="{00000000-0005-0000-0000-0000A9E70000}"/>
    <cellStyle name="计算 2 3 2 2 2 2 3 2 2" xfId="59349" xr:uid="{00000000-0005-0000-0000-0000AAE70000}"/>
    <cellStyle name="计算 2 3 2 2 2 2 3 3" xfId="59350" xr:uid="{00000000-0005-0000-0000-0000ABE70000}"/>
    <cellStyle name="计算 2 3 2 2 2 2 3 4" xfId="59351" xr:uid="{00000000-0005-0000-0000-0000ACE70000}"/>
    <cellStyle name="计算 2 3 2 2 2 2 3 5" xfId="59352" xr:uid="{00000000-0005-0000-0000-0000ADE70000}"/>
    <cellStyle name="计算 2 3 2 2 2 2 3 6" xfId="59353" xr:uid="{00000000-0005-0000-0000-0000AEE70000}"/>
    <cellStyle name="计算 2 3 2 2 2 2 4" xfId="59354" xr:uid="{00000000-0005-0000-0000-0000AFE70000}"/>
    <cellStyle name="计算 2 3 2 2 2 2 5" xfId="59355" xr:uid="{00000000-0005-0000-0000-0000B0E70000}"/>
    <cellStyle name="计算 2 3 2 2 2 3" xfId="59356" xr:uid="{00000000-0005-0000-0000-0000B1E70000}"/>
    <cellStyle name="计算 2 3 2 2 2 3 2" xfId="59357" xr:uid="{00000000-0005-0000-0000-0000B2E70000}"/>
    <cellStyle name="计算 2 3 2 2 2 3 2 2" xfId="59358" xr:uid="{00000000-0005-0000-0000-0000B3E70000}"/>
    <cellStyle name="计算 2 3 2 2 2 3 2 2 2" xfId="59359" xr:uid="{00000000-0005-0000-0000-0000B4E70000}"/>
    <cellStyle name="计算 2 3 2 2 2 3 2 3" xfId="59360" xr:uid="{00000000-0005-0000-0000-0000B5E70000}"/>
    <cellStyle name="计算 2 3 2 2 2 3 2 4" xfId="59361" xr:uid="{00000000-0005-0000-0000-0000B6E70000}"/>
    <cellStyle name="计算 2 3 2 2 2 3 2 5" xfId="59362" xr:uid="{00000000-0005-0000-0000-0000B7E70000}"/>
    <cellStyle name="计算 2 3 2 2 2 3 2 6" xfId="59363" xr:uid="{00000000-0005-0000-0000-0000B8E70000}"/>
    <cellStyle name="计算 2 3 2 2 2 3 3" xfId="59364" xr:uid="{00000000-0005-0000-0000-0000B9E70000}"/>
    <cellStyle name="计算 2 3 2 2 2 3 3 2" xfId="59365" xr:uid="{00000000-0005-0000-0000-0000BAE70000}"/>
    <cellStyle name="计算 2 3 2 2 2 3 4" xfId="59366" xr:uid="{00000000-0005-0000-0000-0000BBE70000}"/>
    <cellStyle name="计算 2 3 2 2 2 4" xfId="59367" xr:uid="{00000000-0005-0000-0000-0000BCE70000}"/>
    <cellStyle name="计算 2 3 2 2 2 4 2" xfId="59368" xr:uid="{00000000-0005-0000-0000-0000BDE70000}"/>
    <cellStyle name="计算 2 3 2 2 2 4 2 2" xfId="59369" xr:uid="{00000000-0005-0000-0000-0000BEE70000}"/>
    <cellStyle name="计算 2 3 2 2 2 4 3" xfId="59370" xr:uid="{00000000-0005-0000-0000-0000BFE70000}"/>
    <cellStyle name="计算 2 3 2 2 2 4 4" xfId="59371" xr:uid="{00000000-0005-0000-0000-0000C0E70000}"/>
    <cellStyle name="计算 2 3 2 2 2 4 5" xfId="59372" xr:uid="{00000000-0005-0000-0000-0000C1E70000}"/>
    <cellStyle name="计算 2 3 2 2 2 4 6" xfId="59373" xr:uid="{00000000-0005-0000-0000-0000C2E70000}"/>
    <cellStyle name="计算 2 3 2 2 2 5" xfId="59374" xr:uid="{00000000-0005-0000-0000-0000C3E70000}"/>
    <cellStyle name="计算 2 3 2 2 2 6" xfId="59375" xr:uid="{00000000-0005-0000-0000-0000C4E70000}"/>
    <cellStyle name="计算 2 3 2 2 3" xfId="59376" xr:uid="{00000000-0005-0000-0000-0000C5E70000}"/>
    <cellStyle name="计算 2 3 2 2 3 2" xfId="59377" xr:uid="{00000000-0005-0000-0000-0000C6E70000}"/>
    <cellStyle name="计算 2 3 2 2 3 2 2" xfId="59378" xr:uid="{00000000-0005-0000-0000-0000C7E70000}"/>
    <cellStyle name="计算 2 3 2 2 3 2 2 2" xfId="59379" xr:uid="{00000000-0005-0000-0000-0000C8E70000}"/>
    <cellStyle name="计算 2 3 2 2 3 2 2 2 2" xfId="59380" xr:uid="{00000000-0005-0000-0000-0000C9E70000}"/>
    <cellStyle name="计算 2 3 2 2 3 2 2 3" xfId="59381" xr:uid="{00000000-0005-0000-0000-0000CAE70000}"/>
    <cellStyle name="计算 2 3 2 2 3 2 2 4" xfId="59382" xr:uid="{00000000-0005-0000-0000-0000CBE70000}"/>
    <cellStyle name="计算 2 3 2 2 3 2 2 5" xfId="59383" xr:uid="{00000000-0005-0000-0000-0000CCE70000}"/>
    <cellStyle name="计算 2 3 2 2 3 2 2 6" xfId="59384" xr:uid="{00000000-0005-0000-0000-0000CDE70000}"/>
    <cellStyle name="计算 2 3 2 2 3 2 3" xfId="59385" xr:uid="{00000000-0005-0000-0000-0000CEE70000}"/>
    <cellStyle name="计算 2 3 2 2 3 2 3 2" xfId="59386" xr:uid="{00000000-0005-0000-0000-0000CFE70000}"/>
    <cellStyle name="计算 2 3 2 2 3 2 4" xfId="59387" xr:uid="{00000000-0005-0000-0000-0000D0E70000}"/>
    <cellStyle name="计算 2 3 2 2 3 3" xfId="59388" xr:uid="{00000000-0005-0000-0000-0000D1E70000}"/>
    <cellStyle name="计算 2 3 2 2 3 3 2" xfId="59389" xr:uid="{00000000-0005-0000-0000-0000D2E70000}"/>
    <cellStyle name="计算 2 3 2 2 3 3 2 2" xfId="59390" xr:uid="{00000000-0005-0000-0000-0000D3E70000}"/>
    <cellStyle name="计算 2 3 2 2 3 3 3" xfId="59391" xr:uid="{00000000-0005-0000-0000-0000D4E70000}"/>
    <cellStyle name="计算 2 3 2 2 3 3 4" xfId="59392" xr:uid="{00000000-0005-0000-0000-0000D5E70000}"/>
    <cellStyle name="计算 2 3 2 2 3 3 5" xfId="59393" xr:uid="{00000000-0005-0000-0000-0000D6E70000}"/>
    <cellStyle name="计算 2 3 2 2 3 3 6" xfId="59394" xr:uid="{00000000-0005-0000-0000-0000D7E70000}"/>
    <cellStyle name="计算 2 3 2 2 3 4" xfId="59395" xr:uid="{00000000-0005-0000-0000-0000D8E70000}"/>
    <cellStyle name="计算 2 3 2 2 3 5" xfId="59396" xr:uid="{00000000-0005-0000-0000-0000D9E70000}"/>
    <cellStyle name="计算 2 3 2 2 4" xfId="59397" xr:uid="{00000000-0005-0000-0000-0000DAE70000}"/>
    <cellStyle name="计算 2 3 2 2 4 2" xfId="59398" xr:uid="{00000000-0005-0000-0000-0000DBE70000}"/>
    <cellStyle name="计算 2 3 2 2 4 2 2" xfId="59399" xr:uid="{00000000-0005-0000-0000-0000DCE70000}"/>
    <cellStyle name="计算 2 3 2 2 4 2 2 2" xfId="59400" xr:uid="{00000000-0005-0000-0000-0000DDE70000}"/>
    <cellStyle name="计算 2 3 2 2 4 2 3" xfId="59401" xr:uid="{00000000-0005-0000-0000-0000DEE70000}"/>
    <cellStyle name="计算 2 3 2 2 4 2 4" xfId="59402" xr:uid="{00000000-0005-0000-0000-0000DFE70000}"/>
    <cellStyle name="计算 2 3 2 2 4 2 5" xfId="59403" xr:uid="{00000000-0005-0000-0000-0000E0E70000}"/>
    <cellStyle name="计算 2 3 2 2 4 2 6" xfId="59404" xr:uid="{00000000-0005-0000-0000-0000E1E70000}"/>
    <cellStyle name="计算 2 3 2 2 4 3" xfId="59405" xr:uid="{00000000-0005-0000-0000-0000E2E70000}"/>
    <cellStyle name="计算 2 3 2 2 4 3 2" xfId="59406" xr:uid="{00000000-0005-0000-0000-0000E3E70000}"/>
    <cellStyle name="计算 2 3 2 2 4 4" xfId="59407" xr:uid="{00000000-0005-0000-0000-0000E4E70000}"/>
    <cellStyle name="计算 2 3 2 2 5" xfId="59408" xr:uid="{00000000-0005-0000-0000-0000E5E70000}"/>
    <cellStyle name="计算 2 3 2 2 5 2" xfId="59409" xr:uid="{00000000-0005-0000-0000-0000E6E70000}"/>
    <cellStyle name="计算 2 3 2 2 5 2 2" xfId="59410" xr:uid="{00000000-0005-0000-0000-0000E7E70000}"/>
    <cellStyle name="计算 2 3 2 2 5 3" xfId="59411" xr:uid="{00000000-0005-0000-0000-0000E8E70000}"/>
    <cellStyle name="计算 2 3 2 2 5 4" xfId="59412" xr:uid="{00000000-0005-0000-0000-0000E9E70000}"/>
    <cellStyle name="计算 2 3 2 2 5 5" xfId="59413" xr:uid="{00000000-0005-0000-0000-0000EAE70000}"/>
    <cellStyle name="计算 2 3 2 2 5 6" xfId="59414" xr:uid="{00000000-0005-0000-0000-0000EBE70000}"/>
    <cellStyle name="计算 2 3 2 2 6" xfId="59415" xr:uid="{00000000-0005-0000-0000-0000ECE70000}"/>
    <cellStyle name="计算 2 3 2 2 7" xfId="59416" xr:uid="{00000000-0005-0000-0000-0000EDE70000}"/>
    <cellStyle name="计算 2 3 2 3" xfId="59417" xr:uid="{00000000-0005-0000-0000-0000EEE70000}"/>
    <cellStyle name="计算 2 3 2 3 2" xfId="59418" xr:uid="{00000000-0005-0000-0000-0000EFE70000}"/>
    <cellStyle name="计算 2 3 2 3 2 2" xfId="59419" xr:uid="{00000000-0005-0000-0000-0000F0E70000}"/>
    <cellStyle name="计算 2 3 2 3 2 2 2" xfId="59420" xr:uid="{00000000-0005-0000-0000-0000F1E70000}"/>
    <cellStyle name="计算 2 3 2 3 2 2 2 2" xfId="59421" xr:uid="{00000000-0005-0000-0000-0000F2E70000}"/>
    <cellStyle name="计算 2 3 2 3 2 2 2 2 2" xfId="59422" xr:uid="{00000000-0005-0000-0000-0000F3E70000}"/>
    <cellStyle name="计算 2 3 2 3 2 2 2 3" xfId="59423" xr:uid="{00000000-0005-0000-0000-0000F4E70000}"/>
    <cellStyle name="计算 2 3 2 3 2 2 2 4" xfId="59424" xr:uid="{00000000-0005-0000-0000-0000F5E70000}"/>
    <cellStyle name="计算 2 3 2 3 2 2 2 5" xfId="59425" xr:uid="{00000000-0005-0000-0000-0000F6E70000}"/>
    <cellStyle name="计算 2 3 2 3 2 2 2 6" xfId="59426" xr:uid="{00000000-0005-0000-0000-0000F7E70000}"/>
    <cellStyle name="计算 2 3 2 3 2 2 3" xfId="59427" xr:uid="{00000000-0005-0000-0000-0000F8E70000}"/>
    <cellStyle name="计算 2 3 2 3 2 2 3 2" xfId="59428" xr:uid="{00000000-0005-0000-0000-0000F9E70000}"/>
    <cellStyle name="计算 2 3 2 3 2 2 4" xfId="59429" xr:uid="{00000000-0005-0000-0000-0000FAE70000}"/>
    <cellStyle name="计算 2 3 2 3 2 3" xfId="59430" xr:uid="{00000000-0005-0000-0000-0000FBE70000}"/>
    <cellStyle name="计算 2 3 2 3 2 3 2" xfId="59431" xr:uid="{00000000-0005-0000-0000-0000FCE70000}"/>
    <cellStyle name="计算 2 3 2 3 2 3 2 2" xfId="59432" xr:uid="{00000000-0005-0000-0000-0000FDE70000}"/>
    <cellStyle name="计算 2 3 2 3 2 3 3" xfId="59433" xr:uid="{00000000-0005-0000-0000-0000FEE70000}"/>
    <cellStyle name="计算 2 3 2 3 2 3 4" xfId="59434" xr:uid="{00000000-0005-0000-0000-0000FFE70000}"/>
    <cellStyle name="计算 2 3 2 3 2 3 5" xfId="59435" xr:uid="{00000000-0005-0000-0000-000000E80000}"/>
    <cellStyle name="计算 2 3 2 3 2 3 6" xfId="59436" xr:uid="{00000000-0005-0000-0000-000001E80000}"/>
    <cellStyle name="计算 2 3 2 3 2 4" xfId="59437" xr:uid="{00000000-0005-0000-0000-000002E80000}"/>
    <cellStyle name="计算 2 3 2 3 2 5" xfId="59438" xr:uid="{00000000-0005-0000-0000-000003E80000}"/>
    <cellStyle name="计算 2 3 2 3 3" xfId="59439" xr:uid="{00000000-0005-0000-0000-000004E80000}"/>
    <cellStyle name="计算 2 3 2 3 3 2" xfId="59440" xr:uid="{00000000-0005-0000-0000-000005E80000}"/>
    <cellStyle name="计算 2 3 2 3 3 2 2" xfId="59441" xr:uid="{00000000-0005-0000-0000-000006E80000}"/>
    <cellStyle name="计算 2 3 2 3 3 2 2 2" xfId="59442" xr:uid="{00000000-0005-0000-0000-000007E80000}"/>
    <cellStyle name="计算 2 3 2 3 3 2 3" xfId="59443" xr:uid="{00000000-0005-0000-0000-000008E80000}"/>
    <cellStyle name="计算 2 3 2 3 3 2 4" xfId="59444" xr:uid="{00000000-0005-0000-0000-000009E80000}"/>
    <cellStyle name="计算 2 3 2 3 3 2 5" xfId="59445" xr:uid="{00000000-0005-0000-0000-00000AE80000}"/>
    <cellStyle name="计算 2 3 2 3 3 2 6" xfId="59446" xr:uid="{00000000-0005-0000-0000-00000BE80000}"/>
    <cellStyle name="计算 2 3 2 3 3 3" xfId="59447" xr:uid="{00000000-0005-0000-0000-00000CE80000}"/>
    <cellStyle name="计算 2 3 2 3 3 3 2" xfId="59448" xr:uid="{00000000-0005-0000-0000-00000DE80000}"/>
    <cellStyle name="计算 2 3 2 3 3 4" xfId="59449" xr:uid="{00000000-0005-0000-0000-00000EE80000}"/>
    <cellStyle name="计算 2 3 2 3 4" xfId="59450" xr:uid="{00000000-0005-0000-0000-00000FE80000}"/>
    <cellStyle name="计算 2 3 2 3 4 2" xfId="59451" xr:uid="{00000000-0005-0000-0000-000010E80000}"/>
    <cellStyle name="计算 2 3 2 3 4 2 2" xfId="59452" xr:uid="{00000000-0005-0000-0000-000011E80000}"/>
    <cellStyle name="计算 2 3 2 3 4 3" xfId="59453" xr:uid="{00000000-0005-0000-0000-000012E80000}"/>
    <cellStyle name="计算 2 3 2 3 4 4" xfId="59454" xr:uid="{00000000-0005-0000-0000-000013E80000}"/>
    <cellStyle name="计算 2 3 2 3 4 5" xfId="59455" xr:uid="{00000000-0005-0000-0000-000014E80000}"/>
    <cellStyle name="计算 2 3 2 3 4 6" xfId="59456" xr:uid="{00000000-0005-0000-0000-000015E80000}"/>
    <cellStyle name="计算 2 3 2 3 5" xfId="59457" xr:uid="{00000000-0005-0000-0000-000016E80000}"/>
    <cellStyle name="计算 2 3 2 3 6" xfId="59458" xr:uid="{00000000-0005-0000-0000-000017E80000}"/>
    <cellStyle name="计算 2 3 2 4" xfId="59459" xr:uid="{00000000-0005-0000-0000-000018E80000}"/>
    <cellStyle name="计算 2 3 2 4 2" xfId="59460" xr:uid="{00000000-0005-0000-0000-000019E80000}"/>
    <cellStyle name="计算 2 3 2 4 2 2" xfId="59461" xr:uid="{00000000-0005-0000-0000-00001AE80000}"/>
    <cellStyle name="计算 2 3 2 4 2 2 2" xfId="59462" xr:uid="{00000000-0005-0000-0000-00001BE80000}"/>
    <cellStyle name="计算 2 3 2 4 2 2 2 2" xfId="59463" xr:uid="{00000000-0005-0000-0000-00001CE80000}"/>
    <cellStyle name="计算 2 3 2 4 2 2 3" xfId="59464" xr:uid="{00000000-0005-0000-0000-00001DE80000}"/>
    <cellStyle name="计算 2 3 2 4 2 2 4" xfId="59465" xr:uid="{00000000-0005-0000-0000-00001EE80000}"/>
    <cellStyle name="计算 2 3 2 4 2 2 5" xfId="59466" xr:uid="{00000000-0005-0000-0000-00001FE80000}"/>
    <cellStyle name="计算 2 3 2 4 2 2 6" xfId="59467" xr:uid="{00000000-0005-0000-0000-000020E80000}"/>
    <cellStyle name="计算 2 3 2 4 2 3" xfId="59468" xr:uid="{00000000-0005-0000-0000-000021E80000}"/>
    <cellStyle name="计算 2 3 2 4 2 3 2" xfId="59469" xr:uid="{00000000-0005-0000-0000-000022E80000}"/>
    <cellStyle name="计算 2 3 2 4 2 4" xfId="59470" xr:uid="{00000000-0005-0000-0000-000023E80000}"/>
    <cellStyle name="计算 2 3 2 4 3" xfId="59471" xr:uid="{00000000-0005-0000-0000-000024E80000}"/>
    <cellStyle name="计算 2 3 2 4 3 2" xfId="59472" xr:uid="{00000000-0005-0000-0000-000025E80000}"/>
    <cellStyle name="计算 2 3 2 4 3 2 2" xfId="59473" xr:uid="{00000000-0005-0000-0000-000026E80000}"/>
    <cellStyle name="计算 2 3 2 4 3 3" xfId="59474" xr:uid="{00000000-0005-0000-0000-000027E80000}"/>
    <cellStyle name="计算 2 3 2 4 3 4" xfId="59475" xr:uid="{00000000-0005-0000-0000-000028E80000}"/>
    <cellStyle name="计算 2 3 2 4 3 5" xfId="59476" xr:uid="{00000000-0005-0000-0000-000029E80000}"/>
    <cellStyle name="计算 2 3 2 4 3 6" xfId="59477" xr:uid="{00000000-0005-0000-0000-00002AE80000}"/>
    <cellStyle name="计算 2 3 2 4 4" xfId="59478" xr:uid="{00000000-0005-0000-0000-00002BE80000}"/>
    <cellStyle name="计算 2 3 2 4 5" xfId="59479" xr:uid="{00000000-0005-0000-0000-00002CE80000}"/>
    <cellStyle name="计算 2 3 2 5" xfId="59480" xr:uid="{00000000-0005-0000-0000-00002DE80000}"/>
    <cellStyle name="计算 2 3 2 5 2" xfId="59481" xr:uid="{00000000-0005-0000-0000-00002EE80000}"/>
    <cellStyle name="计算 2 3 2 5 2 2" xfId="59482" xr:uid="{00000000-0005-0000-0000-00002FE80000}"/>
    <cellStyle name="计算 2 3 2 5 2 2 2" xfId="59483" xr:uid="{00000000-0005-0000-0000-000030E80000}"/>
    <cellStyle name="计算 2 3 2 5 2 3" xfId="59484" xr:uid="{00000000-0005-0000-0000-000031E80000}"/>
    <cellStyle name="计算 2 3 2 5 2 4" xfId="59485" xr:uid="{00000000-0005-0000-0000-000032E80000}"/>
    <cellStyle name="计算 2 3 2 5 2 5" xfId="59486" xr:uid="{00000000-0005-0000-0000-000033E80000}"/>
    <cellStyle name="计算 2 3 2 5 2 6" xfId="59487" xr:uid="{00000000-0005-0000-0000-000034E80000}"/>
    <cellStyle name="计算 2 3 2 5 3" xfId="59488" xr:uid="{00000000-0005-0000-0000-000035E80000}"/>
    <cellStyle name="计算 2 3 2 5 3 2" xfId="59489" xr:uid="{00000000-0005-0000-0000-000036E80000}"/>
    <cellStyle name="计算 2 3 2 5 4" xfId="59490" xr:uid="{00000000-0005-0000-0000-000037E80000}"/>
    <cellStyle name="计算 2 3 2 6" xfId="59491" xr:uid="{00000000-0005-0000-0000-000038E80000}"/>
    <cellStyle name="计算 2 3 2 6 2" xfId="59492" xr:uid="{00000000-0005-0000-0000-000039E80000}"/>
    <cellStyle name="计算 2 3 2 6 2 2" xfId="59493" xr:uid="{00000000-0005-0000-0000-00003AE80000}"/>
    <cellStyle name="计算 2 3 2 6 3" xfId="59494" xr:uid="{00000000-0005-0000-0000-00003BE80000}"/>
    <cellStyle name="计算 2 3 2 6 4" xfId="59495" xr:uid="{00000000-0005-0000-0000-00003CE80000}"/>
    <cellStyle name="计算 2 3 2 6 5" xfId="59496" xr:uid="{00000000-0005-0000-0000-00003DE80000}"/>
    <cellStyle name="计算 2 3 2 6 6" xfId="59497" xr:uid="{00000000-0005-0000-0000-00003EE80000}"/>
    <cellStyle name="计算 2 3 2 7" xfId="59498" xr:uid="{00000000-0005-0000-0000-00003FE80000}"/>
    <cellStyle name="计算 2 3 2 8" xfId="59499" xr:uid="{00000000-0005-0000-0000-000040E80000}"/>
    <cellStyle name="计算 2 3 3" xfId="59500" xr:uid="{00000000-0005-0000-0000-000041E80000}"/>
    <cellStyle name="计算 2 3 3 2" xfId="59501" xr:uid="{00000000-0005-0000-0000-000042E80000}"/>
    <cellStyle name="计算 2 3 3 2 2" xfId="59502" xr:uid="{00000000-0005-0000-0000-000043E80000}"/>
    <cellStyle name="计算 2 3 3 2 2 2" xfId="59503" xr:uid="{00000000-0005-0000-0000-000044E80000}"/>
    <cellStyle name="计算 2 3 3 2 2 2 2" xfId="59504" xr:uid="{00000000-0005-0000-0000-000045E80000}"/>
    <cellStyle name="计算 2 3 3 2 2 2 2 2" xfId="59505" xr:uid="{00000000-0005-0000-0000-000046E80000}"/>
    <cellStyle name="计算 2 3 3 2 2 2 2 2 2" xfId="59506" xr:uid="{00000000-0005-0000-0000-000047E80000}"/>
    <cellStyle name="计算 2 3 3 2 2 2 2 3" xfId="59507" xr:uid="{00000000-0005-0000-0000-000048E80000}"/>
    <cellStyle name="计算 2 3 3 2 2 2 2 4" xfId="59508" xr:uid="{00000000-0005-0000-0000-000049E80000}"/>
    <cellStyle name="计算 2 3 3 2 2 2 2 5" xfId="59509" xr:uid="{00000000-0005-0000-0000-00004AE80000}"/>
    <cellStyle name="计算 2 3 3 2 2 2 2 6" xfId="59510" xr:uid="{00000000-0005-0000-0000-00004BE80000}"/>
    <cellStyle name="计算 2 3 3 2 2 2 3" xfId="59511" xr:uid="{00000000-0005-0000-0000-00004CE80000}"/>
    <cellStyle name="计算 2 3 3 2 2 2 3 2" xfId="59512" xr:uid="{00000000-0005-0000-0000-00004DE80000}"/>
    <cellStyle name="计算 2 3 3 2 2 2 4" xfId="59513" xr:uid="{00000000-0005-0000-0000-00004EE80000}"/>
    <cellStyle name="计算 2 3 3 2 2 3" xfId="59514" xr:uid="{00000000-0005-0000-0000-00004FE80000}"/>
    <cellStyle name="计算 2 3 3 2 2 3 2" xfId="59515" xr:uid="{00000000-0005-0000-0000-000050E80000}"/>
    <cellStyle name="计算 2 3 3 2 2 3 2 2" xfId="59516" xr:uid="{00000000-0005-0000-0000-000051E80000}"/>
    <cellStyle name="计算 2 3 3 2 2 3 3" xfId="59517" xr:uid="{00000000-0005-0000-0000-000052E80000}"/>
    <cellStyle name="计算 2 3 3 2 2 3 4" xfId="59518" xr:uid="{00000000-0005-0000-0000-000053E80000}"/>
    <cellStyle name="计算 2 3 3 2 2 3 5" xfId="59519" xr:uid="{00000000-0005-0000-0000-000054E80000}"/>
    <cellStyle name="计算 2 3 3 2 2 3 6" xfId="59520" xr:uid="{00000000-0005-0000-0000-000055E80000}"/>
    <cellStyle name="计算 2 3 3 2 2 4" xfId="59521" xr:uid="{00000000-0005-0000-0000-000056E80000}"/>
    <cellStyle name="计算 2 3 3 2 2 5" xfId="59522" xr:uid="{00000000-0005-0000-0000-000057E80000}"/>
    <cellStyle name="计算 2 3 3 2 3" xfId="59523" xr:uid="{00000000-0005-0000-0000-000058E80000}"/>
    <cellStyle name="计算 2 3 3 2 3 2" xfId="59524" xr:uid="{00000000-0005-0000-0000-000059E80000}"/>
    <cellStyle name="计算 2 3 3 2 3 2 2" xfId="59525" xr:uid="{00000000-0005-0000-0000-00005AE80000}"/>
    <cellStyle name="计算 2 3 3 2 3 2 2 2" xfId="59526" xr:uid="{00000000-0005-0000-0000-00005BE80000}"/>
    <cellStyle name="计算 2 3 3 2 3 2 3" xfId="59527" xr:uid="{00000000-0005-0000-0000-00005CE80000}"/>
    <cellStyle name="计算 2 3 3 2 3 2 4" xfId="59528" xr:uid="{00000000-0005-0000-0000-00005DE80000}"/>
    <cellStyle name="计算 2 3 3 2 3 2 5" xfId="59529" xr:uid="{00000000-0005-0000-0000-00005EE80000}"/>
    <cellStyle name="计算 2 3 3 2 3 2 6" xfId="59530" xr:uid="{00000000-0005-0000-0000-00005FE80000}"/>
    <cellStyle name="计算 2 3 3 2 3 3" xfId="59531" xr:uid="{00000000-0005-0000-0000-000060E80000}"/>
    <cellStyle name="计算 2 3 3 2 3 3 2" xfId="59532" xr:uid="{00000000-0005-0000-0000-000061E80000}"/>
    <cellStyle name="计算 2 3 3 2 3 4" xfId="59533" xr:uid="{00000000-0005-0000-0000-000062E80000}"/>
    <cellStyle name="计算 2 3 3 2 4" xfId="59534" xr:uid="{00000000-0005-0000-0000-000063E80000}"/>
    <cellStyle name="计算 2 3 3 2 4 2" xfId="59535" xr:uid="{00000000-0005-0000-0000-000064E80000}"/>
    <cellStyle name="计算 2 3 3 2 4 2 2" xfId="59536" xr:uid="{00000000-0005-0000-0000-000065E80000}"/>
    <cellStyle name="计算 2 3 3 2 4 3" xfId="59537" xr:uid="{00000000-0005-0000-0000-000066E80000}"/>
    <cellStyle name="计算 2 3 3 2 4 4" xfId="59538" xr:uid="{00000000-0005-0000-0000-000067E80000}"/>
    <cellStyle name="计算 2 3 3 2 4 5" xfId="59539" xr:uid="{00000000-0005-0000-0000-000068E80000}"/>
    <cellStyle name="计算 2 3 3 2 4 6" xfId="59540" xr:uid="{00000000-0005-0000-0000-000069E80000}"/>
    <cellStyle name="计算 2 3 3 2 5" xfId="59541" xr:uid="{00000000-0005-0000-0000-00006AE80000}"/>
    <cellStyle name="计算 2 3 3 2 6" xfId="59542" xr:uid="{00000000-0005-0000-0000-00006BE80000}"/>
    <cellStyle name="计算 2 3 3 3" xfId="59543" xr:uid="{00000000-0005-0000-0000-00006CE80000}"/>
    <cellStyle name="计算 2 3 3 3 2" xfId="59544" xr:uid="{00000000-0005-0000-0000-00006DE80000}"/>
    <cellStyle name="计算 2 3 3 3 2 2" xfId="59545" xr:uid="{00000000-0005-0000-0000-00006EE80000}"/>
    <cellStyle name="计算 2 3 3 3 2 2 2" xfId="59546" xr:uid="{00000000-0005-0000-0000-00006FE80000}"/>
    <cellStyle name="计算 2 3 3 3 2 2 2 2" xfId="59547" xr:uid="{00000000-0005-0000-0000-000070E80000}"/>
    <cellStyle name="计算 2 3 3 3 2 2 3" xfId="59548" xr:uid="{00000000-0005-0000-0000-000071E80000}"/>
    <cellStyle name="计算 2 3 3 3 2 2 4" xfId="59549" xr:uid="{00000000-0005-0000-0000-000072E80000}"/>
    <cellStyle name="计算 2 3 3 3 2 2 5" xfId="59550" xr:uid="{00000000-0005-0000-0000-000073E80000}"/>
    <cellStyle name="计算 2 3 3 3 2 2 6" xfId="59551" xr:uid="{00000000-0005-0000-0000-000074E80000}"/>
    <cellStyle name="计算 2 3 3 3 2 3" xfId="59552" xr:uid="{00000000-0005-0000-0000-000075E80000}"/>
    <cellStyle name="计算 2 3 3 3 2 3 2" xfId="59553" xr:uid="{00000000-0005-0000-0000-000076E80000}"/>
    <cellStyle name="计算 2 3 3 3 2 4" xfId="59554" xr:uid="{00000000-0005-0000-0000-000077E80000}"/>
    <cellStyle name="计算 2 3 3 3 3" xfId="59555" xr:uid="{00000000-0005-0000-0000-000078E80000}"/>
    <cellStyle name="计算 2 3 3 3 3 2" xfId="59556" xr:uid="{00000000-0005-0000-0000-000079E80000}"/>
    <cellStyle name="计算 2 3 3 3 3 2 2" xfId="59557" xr:uid="{00000000-0005-0000-0000-00007AE80000}"/>
    <cellStyle name="计算 2 3 3 3 3 3" xfId="59558" xr:uid="{00000000-0005-0000-0000-00007BE80000}"/>
    <cellStyle name="计算 2 3 3 3 3 4" xfId="59559" xr:uid="{00000000-0005-0000-0000-00007CE80000}"/>
    <cellStyle name="计算 2 3 3 3 3 5" xfId="59560" xr:uid="{00000000-0005-0000-0000-00007DE80000}"/>
    <cellStyle name="计算 2 3 3 3 3 6" xfId="59561" xr:uid="{00000000-0005-0000-0000-00007EE80000}"/>
    <cellStyle name="计算 2 3 3 3 4" xfId="59562" xr:uid="{00000000-0005-0000-0000-00007FE80000}"/>
    <cellStyle name="计算 2 3 3 3 5" xfId="59563" xr:uid="{00000000-0005-0000-0000-000080E80000}"/>
    <cellStyle name="计算 2 3 3 4" xfId="59564" xr:uid="{00000000-0005-0000-0000-000081E80000}"/>
    <cellStyle name="计算 2 3 3 4 2" xfId="59565" xr:uid="{00000000-0005-0000-0000-000082E80000}"/>
    <cellStyle name="计算 2 3 3 4 2 2" xfId="59566" xr:uid="{00000000-0005-0000-0000-000083E80000}"/>
    <cellStyle name="计算 2 3 3 4 2 2 2" xfId="59567" xr:uid="{00000000-0005-0000-0000-000084E80000}"/>
    <cellStyle name="计算 2 3 3 4 2 3" xfId="59568" xr:uid="{00000000-0005-0000-0000-000085E80000}"/>
    <cellStyle name="计算 2 3 3 4 2 4" xfId="59569" xr:uid="{00000000-0005-0000-0000-000086E80000}"/>
    <cellStyle name="计算 2 3 3 4 2 5" xfId="59570" xr:uid="{00000000-0005-0000-0000-000087E80000}"/>
    <cellStyle name="计算 2 3 3 4 2 6" xfId="59571" xr:uid="{00000000-0005-0000-0000-000088E80000}"/>
    <cellStyle name="计算 2 3 3 4 3" xfId="59572" xr:uid="{00000000-0005-0000-0000-000089E80000}"/>
    <cellStyle name="计算 2 3 3 4 3 2" xfId="59573" xr:uid="{00000000-0005-0000-0000-00008AE80000}"/>
    <cellStyle name="计算 2 3 3 4 4" xfId="59574" xr:uid="{00000000-0005-0000-0000-00008BE80000}"/>
    <cellStyle name="计算 2 3 3 5" xfId="59575" xr:uid="{00000000-0005-0000-0000-00008CE80000}"/>
    <cellStyle name="计算 2 3 3 5 2" xfId="59576" xr:uid="{00000000-0005-0000-0000-00008DE80000}"/>
    <cellStyle name="计算 2 3 3 5 2 2" xfId="59577" xr:uid="{00000000-0005-0000-0000-00008EE80000}"/>
    <cellStyle name="计算 2 3 3 5 3" xfId="59578" xr:uid="{00000000-0005-0000-0000-00008FE80000}"/>
    <cellStyle name="计算 2 3 3 5 4" xfId="59579" xr:uid="{00000000-0005-0000-0000-000090E80000}"/>
    <cellStyle name="计算 2 3 3 5 5" xfId="59580" xr:uid="{00000000-0005-0000-0000-000091E80000}"/>
    <cellStyle name="计算 2 3 3 5 6" xfId="59581" xr:uid="{00000000-0005-0000-0000-000092E80000}"/>
    <cellStyle name="计算 2 3 3 6" xfId="59582" xr:uid="{00000000-0005-0000-0000-000093E80000}"/>
    <cellStyle name="计算 2 3 3 7" xfId="59583" xr:uid="{00000000-0005-0000-0000-000094E80000}"/>
    <cellStyle name="计算 2 3 4" xfId="59584" xr:uid="{00000000-0005-0000-0000-000095E80000}"/>
    <cellStyle name="计算 2 3 4 2" xfId="59585" xr:uid="{00000000-0005-0000-0000-000096E80000}"/>
    <cellStyle name="计算 2 3 4 2 2" xfId="59586" xr:uid="{00000000-0005-0000-0000-000097E80000}"/>
    <cellStyle name="计算 2 3 4 2 2 2" xfId="59587" xr:uid="{00000000-0005-0000-0000-000098E80000}"/>
    <cellStyle name="计算 2 3 4 2 2 2 2" xfId="59588" xr:uid="{00000000-0005-0000-0000-000099E80000}"/>
    <cellStyle name="计算 2 3 4 2 2 2 2 2" xfId="59589" xr:uid="{00000000-0005-0000-0000-00009AE80000}"/>
    <cellStyle name="计算 2 3 4 2 2 2 3" xfId="59590" xr:uid="{00000000-0005-0000-0000-00009BE80000}"/>
    <cellStyle name="计算 2 3 4 2 2 2 4" xfId="59591" xr:uid="{00000000-0005-0000-0000-00009CE80000}"/>
    <cellStyle name="计算 2 3 4 2 2 2 5" xfId="59592" xr:uid="{00000000-0005-0000-0000-00009DE80000}"/>
    <cellStyle name="计算 2 3 4 2 2 2 6" xfId="59593" xr:uid="{00000000-0005-0000-0000-00009EE80000}"/>
    <cellStyle name="计算 2 3 4 2 2 3" xfId="59594" xr:uid="{00000000-0005-0000-0000-00009FE80000}"/>
    <cellStyle name="计算 2 3 4 2 2 3 2" xfId="59595" xr:uid="{00000000-0005-0000-0000-0000A0E80000}"/>
    <cellStyle name="计算 2 3 4 2 2 4" xfId="59596" xr:uid="{00000000-0005-0000-0000-0000A1E80000}"/>
    <cellStyle name="计算 2 3 4 2 3" xfId="59597" xr:uid="{00000000-0005-0000-0000-0000A2E80000}"/>
    <cellStyle name="计算 2 3 4 2 3 2" xfId="59598" xr:uid="{00000000-0005-0000-0000-0000A3E80000}"/>
    <cellStyle name="计算 2 3 4 2 3 2 2" xfId="59599" xr:uid="{00000000-0005-0000-0000-0000A4E80000}"/>
    <cellStyle name="计算 2 3 4 2 3 3" xfId="59600" xr:uid="{00000000-0005-0000-0000-0000A5E80000}"/>
    <cellStyle name="计算 2 3 4 2 3 4" xfId="59601" xr:uid="{00000000-0005-0000-0000-0000A6E80000}"/>
    <cellStyle name="计算 2 3 4 2 3 5" xfId="59602" xr:uid="{00000000-0005-0000-0000-0000A7E80000}"/>
    <cellStyle name="计算 2 3 4 2 3 6" xfId="59603" xr:uid="{00000000-0005-0000-0000-0000A8E80000}"/>
    <cellStyle name="计算 2 3 4 2 4" xfId="59604" xr:uid="{00000000-0005-0000-0000-0000A9E80000}"/>
    <cellStyle name="计算 2 3 4 2 5" xfId="59605" xr:uid="{00000000-0005-0000-0000-0000AAE80000}"/>
    <cellStyle name="计算 2 3 4 3" xfId="59606" xr:uid="{00000000-0005-0000-0000-0000ABE80000}"/>
    <cellStyle name="计算 2 3 4 3 2" xfId="59607" xr:uid="{00000000-0005-0000-0000-0000ACE80000}"/>
    <cellStyle name="计算 2 3 4 3 2 2" xfId="59608" xr:uid="{00000000-0005-0000-0000-0000ADE80000}"/>
    <cellStyle name="计算 2 3 4 3 2 2 2" xfId="59609" xr:uid="{00000000-0005-0000-0000-0000AEE80000}"/>
    <cellStyle name="计算 2 3 4 3 2 3" xfId="59610" xr:uid="{00000000-0005-0000-0000-0000AFE80000}"/>
    <cellStyle name="计算 2 3 4 3 2 4" xfId="59611" xr:uid="{00000000-0005-0000-0000-0000B0E80000}"/>
    <cellStyle name="计算 2 3 4 3 2 5" xfId="59612" xr:uid="{00000000-0005-0000-0000-0000B1E80000}"/>
    <cellStyle name="计算 2 3 4 3 2 6" xfId="59613" xr:uid="{00000000-0005-0000-0000-0000B2E80000}"/>
    <cellStyle name="计算 2 3 4 3 3" xfId="59614" xr:uid="{00000000-0005-0000-0000-0000B3E80000}"/>
    <cellStyle name="计算 2 3 4 3 3 2" xfId="59615" xr:uid="{00000000-0005-0000-0000-0000B4E80000}"/>
    <cellStyle name="计算 2 3 4 3 4" xfId="59616" xr:uid="{00000000-0005-0000-0000-0000B5E80000}"/>
    <cellStyle name="计算 2 3 4 4" xfId="59617" xr:uid="{00000000-0005-0000-0000-0000B6E80000}"/>
    <cellStyle name="计算 2 3 4 4 2" xfId="59618" xr:uid="{00000000-0005-0000-0000-0000B7E80000}"/>
    <cellStyle name="计算 2 3 4 4 2 2" xfId="59619" xr:uid="{00000000-0005-0000-0000-0000B8E80000}"/>
    <cellStyle name="计算 2 3 4 4 3" xfId="59620" xr:uid="{00000000-0005-0000-0000-0000B9E80000}"/>
    <cellStyle name="计算 2 3 4 4 4" xfId="59621" xr:uid="{00000000-0005-0000-0000-0000BAE80000}"/>
    <cellStyle name="计算 2 3 4 4 5" xfId="59622" xr:uid="{00000000-0005-0000-0000-0000BBE80000}"/>
    <cellStyle name="计算 2 3 4 4 6" xfId="59623" xr:uid="{00000000-0005-0000-0000-0000BCE80000}"/>
    <cellStyle name="计算 2 3 4 5" xfId="59624" xr:uid="{00000000-0005-0000-0000-0000BDE80000}"/>
    <cellStyle name="计算 2 3 4 6" xfId="59625" xr:uid="{00000000-0005-0000-0000-0000BEE80000}"/>
    <cellStyle name="计算 2 3 5" xfId="59626" xr:uid="{00000000-0005-0000-0000-0000BFE80000}"/>
    <cellStyle name="计算 2 3 5 2" xfId="59627" xr:uid="{00000000-0005-0000-0000-0000C0E80000}"/>
    <cellStyle name="计算 2 3 5 2 2" xfId="59628" xr:uid="{00000000-0005-0000-0000-0000C1E80000}"/>
    <cellStyle name="计算 2 3 5 2 2 2" xfId="59629" xr:uid="{00000000-0005-0000-0000-0000C2E80000}"/>
    <cellStyle name="计算 2 3 5 2 2 2 2" xfId="59630" xr:uid="{00000000-0005-0000-0000-0000C3E80000}"/>
    <cellStyle name="计算 2 3 5 2 2 3" xfId="59631" xr:uid="{00000000-0005-0000-0000-0000C4E80000}"/>
    <cellStyle name="计算 2 3 5 2 2 4" xfId="59632" xr:uid="{00000000-0005-0000-0000-0000C5E80000}"/>
    <cellStyle name="计算 2 3 5 2 2 5" xfId="59633" xr:uid="{00000000-0005-0000-0000-0000C6E80000}"/>
    <cellStyle name="计算 2 3 5 2 2 6" xfId="59634" xr:uid="{00000000-0005-0000-0000-0000C7E80000}"/>
    <cellStyle name="计算 2 3 5 2 3" xfId="59635" xr:uid="{00000000-0005-0000-0000-0000C8E80000}"/>
    <cellStyle name="计算 2 3 5 2 3 2" xfId="59636" xr:uid="{00000000-0005-0000-0000-0000C9E80000}"/>
    <cellStyle name="计算 2 3 5 2 4" xfId="59637" xr:uid="{00000000-0005-0000-0000-0000CAE80000}"/>
    <cellStyle name="计算 2 3 5 3" xfId="59638" xr:uid="{00000000-0005-0000-0000-0000CBE80000}"/>
    <cellStyle name="计算 2 3 5 3 2" xfId="59639" xr:uid="{00000000-0005-0000-0000-0000CCE80000}"/>
    <cellStyle name="计算 2 3 5 3 2 2" xfId="59640" xr:uid="{00000000-0005-0000-0000-0000CDE80000}"/>
    <cellStyle name="计算 2 3 5 3 3" xfId="59641" xr:uid="{00000000-0005-0000-0000-0000CEE80000}"/>
    <cellStyle name="计算 2 3 5 3 4" xfId="59642" xr:uid="{00000000-0005-0000-0000-0000CFE80000}"/>
    <cellStyle name="计算 2 3 5 3 5" xfId="59643" xr:uid="{00000000-0005-0000-0000-0000D0E80000}"/>
    <cellStyle name="计算 2 3 5 3 6" xfId="59644" xr:uid="{00000000-0005-0000-0000-0000D1E80000}"/>
    <cellStyle name="计算 2 3 5 4" xfId="59645" xr:uid="{00000000-0005-0000-0000-0000D2E80000}"/>
    <cellStyle name="计算 2 3 5 5" xfId="59646" xr:uid="{00000000-0005-0000-0000-0000D3E80000}"/>
    <cellStyle name="计算 2 3 6" xfId="59647" xr:uid="{00000000-0005-0000-0000-0000D4E80000}"/>
    <cellStyle name="计算 2 3 6 2" xfId="59648" xr:uid="{00000000-0005-0000-0000-0000D5E80000}"/>
    <cellStyle name="计算 2 3 6 2 2" xfId="59649" xr:uid="{00000000-0005-0000-0000-0000D6E80000}"/>
    <cellStyle name="计算 2 3 6 2 2 2" xfId="59650" xr:uid="{00000000-0005-0000-0000-0000D7E80000}"/>
    <cellStyle name="计算 2 3 6 2 3" xfId="59651" xr:uid="{00000000-0005-0000-0000-0000D8E80000}"/>
    <cellStyle name="计算 2 3 6 2 4" xfId="59652" xr:uid="{00000000-0005-0000-0000-0000D9E80000}"/>
    <cellStyle name="计算 2 3 6 2 5" xfId="59653" xr:uid="{00000000-0005-0000-0000-0000DAE80000}"/>
    <cellStyle name="计算 2 3 6 2 6" xfId="59654" xr:uid="{00000000-0005-0000-0000-0000DBE80000}"/>
    <cellStyle name="计算 2 3 6 3" xfId="59655" xr:uid="{00000000-0005-0000-0000-0000DCE80000}"/>
    <cellStyle name="计算 2 3 6 3 2" xfId="59656" xr:uid="{00000000-0005-0000-0000-0000DDE80000}"/>
    <cellStyle name="计算 2 3 6 4" xfId="59657" xr:uid="{00000000-0005-0000-0000-0000DEE80000}"/>
    <cellStyle name="计算 2 3 7" xfId="59658" xr:uid="{00000000-0005-0000-0000-0000DFE80000}"/>
    <cellStyle name="计算 2 3 7 2" xfId="59659" xr:uid="{00000000-0005-0000-0000-0000E0E80000}"/>
    <cellStyle name="计算 2 3 7 2 2" xfId="59660" xr:uid="{00000000-0005-0000-0000-0000E1E80000}"/>
    <cellStyle name="计算 2 3 7 3" xfId="59661" xr:uid="{00000000-0005-0000-0000-0000E2E80000}"/>
    <cellStyle name="计算 2 3 7 4" xfId="59662" xr:uid="{00000000-0005-0000-0000-0000E3E80000}"/>
    <cellStyle name="计算 2 3 7 5" xfId="59663" xr:uid="{00000000-0005-0000-0000-0000E4E80000}"/>
    <cellStyle name="计算 2 3 7 6" xfId="59664" xr:uid="{00000000-0005-0000-0000-0000E5E80000}"/>
    <cellStyle name="计算 2 3 8" xfId="59665" xr:uid="{00000000-0005-0000-0000-0000E6E80000}"/>
    <cellStyle name="计算 2 3 9" xfId="59666" xr:uid="{00000000-0005-0000-0000-0000E7E80000}"/>
    <cellStyle name="计算 2 4" xfId="563" xr:uid="{00000000-0005-0000-0000-0000E8E80000}"/>
    <cellStyle name="计算 2 4 2" xfId="59667" xr:uid="{00000000-0005-0000-0000-0000E9E80000}"/>
    <cellStyle name="计算 2 4 2 2" xfId="59668" xr:uid="{00000000-0005-0000-0000-0000EAE80000}"/>
    <cellStyle name="计算 2 4 2 2 2" xfId="59669" xr:uid="{00000000-0005-0000-0000-0000EBE80000}"/>
    <cellStyle name="计算 2 4 2 2 2 2" xfId="59670" xr:uid="{00000000-0005-0000-0000-0000ECE80000}"/>
    <cellStyle name="计算 2 4 2 2 2 2 2" xfId="59671" xr:uid="{00000000-0005-0000-0000-0000EDE80000}"/>
    <cellStyle name="计算 2 4 2 2 2 2 2 2" xfId="59672" xr:uid="{00000000-0005-0000-0000-0000EEE80000}"/>
    <cellStyle name="计算 2 4 2 2 2 2 2 2 2" xfId="59673" xr:uid="{00000000-0005-0000-0000-0000EFE80000}"/>
    <cellStyle name="计算 2 4 2 2 2 2 2 3" xfId="59674" xr:uid="{00000000-0005-0000-0000-0000F0E80000}"/>
    <cellStyle name="计算 2 4 2 2 2 2 2 4" xfId="59675" xr:uid="{00000000-0005-0000-0000-0000F1E80000}"/>
    <cellStyle name="计算 2 4 2 2 2 2 2 5" xfId="59676" xr:uid="{00000000-0005-0000-0000-0000F2E80000}"/>
    <cellStyle name="计算 2 4 2 2 2 2 2 6" xfId="59677" xr:uid="{00000000-0005-0000-0000-0000F3E80000}"/>
    <cellStyle name="计算 2 4 2 2 2 2 3" xfId="59678" xr:uid="{00000000-0005-0000-0000-0000F4E80000}"/>
    <cellStyle name="计算 2 4 2 2 2 2 3 2" xfId="59679" xr:uid="{00000000-0005-0000-0000-0000F5E80000}"/>
    <cellStyle name="计算 2 4 2 2 2 2 4" xfId="59680" xr:uid="{00000000-0005-0000-0000-0000F6E80000}"/>
    <cellStyle name="计算 2 4 2 2 2 3" xfId="59681" xr:uid="{00000000-0005-0000-0000-0000F7E80000}"/>
    <cellStyle name="计算 2 4 2 2 2 3 2" xfId="59682" xr:uid="{00000000-0005-0000-0000-0000F8E80000}"/>
    <cellStyle name="计算 2 4 2 2 2 3 2 2" xfId="59683" xr:uid="{00000000-0005-0000-0000-0000F9E80000}"/>
    <cellStyle name="计算 2 4 2 2 2 3 3" xfId="59684" xr:uid="{00000000-0005-0000-0000-0000FAE80000}"/>
    <cellStyle name="计算 2 4 2 2 2 3 4" xfId="59685" xr:uid="{00000000-0005-0000-0000-0000FBE80000}"/>
    <cellStyle name="计算 2 4 2 2 2 3 5" xfId="59686" xr:uid="{00000000-0005-0000-0000-0000FCE80000}"/>
    <cellStyle name="计算 2 4 2 2 2 3 6" xfId="59687" xr:uid="{00000000-0005-0000-0000-0000FDE80000}"/>
    <cellStyle name="计算 2 4 2 2 2 4" xfId="59688" xr:uid="{00000000-0005-0000-0000-0000FEE80000}"/>
    <cellStyle name="计算 2 4 2 2 2 5" xfId="59689" xr:uid="{00000000-0005-0000-0000-0000FFE80000}"/>
    <cellStyle name="计算 2 4 2 2 3" xfId="59690" xr:uid="{00000000-0005-0000-0000-000000E90000}"/>
    <cellStyle name="计算 2 4 2 2 3 2" xfId="59691" xr:uid="{00000000-0005-0000-0000-000001E90000}"/>
    <cellStyle name="计算 2 4 2 2 3 2 2" xfId="59692" xr:uid="{00000000-0005-0000-0000-000002E90000}"/>
    <cellStyle name="计算 2 4 2 2 3 2 2 2" xfId="59693" xr:uid="{00000000-0005-0000-0000-000003E90000}"/>
    <cellStyle name="计算 2 4 2 2 3 2 3" xfId="59694" xr:uid="{00000000-0005-0000-0000-000004E90000}"/>
    <cellStyle name="计算 2 4 2 2 3 2 4" xfId="59695" xr:uid="{00000000-0005-0000-0000-000005E90000}"/>
    <cellStyle name="计算 2 4 2 2 3 2 5" xfId="59696" xr:uid="{00000000-0005-0000-0000-000006E90000}"/>
    <cellStyle name="计算 2 4 2 2 3 2 6" xfId="59697" xr:uid="{00000000-0005-0000-0000-000007E90000}"/>
    <cellStyle name="计算 2 4 2 2 3 3" xfId="59698" xr:uid="{00000000-0005-0000-0000-000008E90000}"/>
    <cellStyle name="计算 2 4 2 2 3 3 2" xfId="59699" xr:uid="{00000000-0005-0000-0000-000009E90000}"/>
    <cellStyle name="计算 2 4 2 2 3 4" xfId="59700" xr:uid="{00000000-0005-0000-0000-00000AE90000}"/>
    <cellStyle name="计算 2 4 2 2 4" xfId="59701" xr:uid="{00000000-0005-0000-0000-00000BE90000}"/>
    <cellStyle name="计算 2 4 2 2 4 2" xfId="59702" xr:uid="{00000000-0005-0000-0000-00000CE90000}"/>
    <cellStyle name="计算 2 4 2 2 4 2 2" xfId="59703" xr:uid="{00000000-0005-0000-0000-00000DE90000}"/>
    <cellStyle name="计算 2 4 2 2 4 3" xfId="59704" xr:uid="{00000000-0005-0000-0000-00000EE90000}"/>
    <cellStyle name="计算 2 4 2 2 4 4" xfId="59705" xr:uid="{00000000-0005-0000-0000-00000FE90000}"/>
    <cellStyle name="计算 2 4 2 2 4 5" xfId="59706" xr:uid="{00000000-0005-0000-0000-000010E90000}"/>
    <cellStyle name="计算 2 4 2 2 4 6" xfId="59707" xr:uid="{00000000-0005-0000-0000-000011E90000}"/>
    <cellStyle name="计算 2 4 2 2 5" xfId="59708" xr:uid="{00000000-0005-0000-0000-000012E90000}"/>
    <cellStyle name="计算 2 4 2 2 6" xfId="59709" xr:uid="{00000000-0005-0000-0000-000013E90000}"/>
    <cellStyle name="计算 2 4 2 3" xfId="59710" xr:uid="{00000000-0005-0000-0000-000014E90000}"/>
    <cellStyle name="计算 2 4 2 3 2" xfId="59711" xr:uid="{00000000-0005-0000-0000-000015E90000}"/>
    <cellStyle name="计算 2 4 2 3 2 2" xfId="59712" xr:uid="{00000000-0005-0000-0000-000016E90000}"/>
    <cellStyle name="计算 2 4 2 3 2 2 2" xfId="59713" xr:uid="{00000000-0005-0000-0000-000017E90000}"/>
    <cellStyle name="计算 2 4 2 3 2 2 2 2" xfId="59714" xr:uid="{00000000-0005-0000-0000-000018E90000}"/>
    <cellStyle name="计算 2 4 2 3 2 2 3" xfId="59715" xr:uid="{00000000-0005-0000-0000-000019E90000}"/>
    <cellStyle name="计算 2 4 2 3 2 2 4" xfId="59716" xr:uid="{00000000-0005-0000-0000-00001AE90000}"/>
    <cellStyle name="计算 2 4 2 3 2 2 5" xfId="59717" xr:uid="{00000000-0005-0000-0000-00001BE90000}"/>
    <cellStyle name="计算 2 4 2 3 2 2 6" xfId="59718" xr:uid="{00000000-0005-0000-0000-00001CE90000}"/>
    <cellStyle name="计算 2 4 2 3 2 3" xfId="59719" xr:uid="{00000000-0005-0000-0000-00001DE90000}"/>
    <cellStyle name="计算 2 4 2 3 2 3 2" xfId="59720" xr:uid="{00000000-0005-0000-0000-00001EE90000}"/>
    <cellStyle name="计算 2 4 2 3 2 4" xfId="59721" xr:uid="{00000000-0005-0000-0000-00001FE90000}"/>
    <cellStyle name="计算 2 4 2 3 3" xfId="59722" xr:uid="{00000000-0005-0000-0000-000020E90000}"/>
    <cellStyle name="计算 2 4 2 3 3 2" xfId="59723" xr:uid="{00000000-0005-0000-0000-000021E90000}"/>
    <cellStyle name="计算 2 4 2 3 3 2 2" xfId="59724" xr:uid="{00000000-0005-0000-0000-000022E90000}"/>
    <cellStyle name="计算 2 4 2 3 3 3" xfId="59725" xr:uid="{00000000-0005-0000-0000-000023E90000}"/>
    <cellStyle name="计算 2 4 2 3 3 4" xfId="59726" xr:uid="{00000000-0005-0000-0000-000024E90000}"/>
    <cellStyle name="计算 2 4 2 3 3 5" xfId="59727" xr:uid="{00000000-0005-0000-0000-000025E90000}"/>
    <cellStyle name="计算 2 4 2 3 3 6" xfId="59728" xr:uid="{00000000-0005-0000-0000-000026E90000}"/>
    <cellStyle name="计算 2 4 2 3 4" xfId="59729" xr:uid="{00000000-0005-0000-0000-000027E90000}"/>
    <cellStyle name="计算 2 4 2 3 5" xfId="59730" xr:uid="{00000000-0005-0000-0000-000028E90000}"/>
    <cellStyle name="计算 2 4 2 4" xfId="59731" xr:uid="{00000000-0005-0000-0000-000029E90000}"/>
    <cellStyle name="计算 2 4 2 4 2" xfId="59732" xr:uid="{00000000-0005-0000-0000-00002AE90000}"/>
    <cellStyle name="计算 2 4 2 4 2 2" xfId="59733" xr:uid="{00000000-0005-0000-0000-00002BE90000}"/>
    <cellStyle name="计算 2 4 2 4 2 2 2" xfId="59734" xr:uid="{00000000-0005-0000-0000-00002CE90000}"/>
    <cellStyle name="计算 2 4 2 4 2 3" xfId="59735" xr:uid="{00000000-0005-0000-0000-00002DE90000}"/>
    <cellStyle name="计算 2 4 2 4 2 4" xfId="59736" xr:uid="{00000000-0005-0000-0000-00002EE90000}"/>
    <cellStyle name="计算 2 4 2 4 2 5" xfId="59737" xr:uid="{00000000-0005-0000-0000-00002FE90000}"/>
    <cellStyle name="计算 2 4 2 4 2 6" xfId="59738" xr:uid="{00000000-0005-0000-0000-000030E90000}"/>
    <cellStyle name="计算 2 4 2 4 3" xfId="59739" xr:uid="{00000000-0005-0000-0000-000031E90000}"/>
    <cellStyle name="计算 2 4 2 4 3 2" xfId="59740" xr:uid="{00000000-0005-0000-0000-000032E90000}"/>
    <cellStyle name="计算 2 4 2 4 4" xfId="59741" xr:uid="{00000000-0005-0000-0000-000033E90000}"/>
    <cellStyle name="计算 2 4 2 5" xfId="59742" xr:uid="{00000000-0005-0000-0000-000034E90000}"/>
    <cellStyle name="计算 2 4 2 5 2" xfId="59743" xr:uid="{00000000-0005-0000-0000-000035E90000}"/>
    <cellStyle name="计算 2 4 2 5 2 2" xfId="59744" xr:uid="{00000000-0005-0000-0000-000036E90000}"/>
    <cellStyle name="计算 2 4 2 5 3" xfId="59745" xr:uid="{00000000-0005-0000-0000-000037E90000}"/>
    <cellStyle name="计算 2 4 2 5 4" xfId="59746" xr:uid="{00000000-0005-0000-0000-000038E90000}"/>
    <cellStyle name="计算 2 4 2 5 5" xfId="59747" xr:uid="{00000000-0005-0000-0000-000039E90000}"/>
    <cellStyle name="计算 2 4 2 5 6" xfId="59748" xr:uid="{00000000-0005-0000-0000-00003AE90000}"/>
    <cellStyle name="计算 2 4 2 6" xfId="59749" xr:uid="{00000000-0005-0000-0000-00003BE90000}"/>
    <cellStyle name="计算 2 4 2 7" xfId="59750" xr:uid="{00000000-0005-0000-0000-00003CE90000}"/>
    <cellStyle name="计算 2 4 3" xfId="59751" xr:uid="{00000000-0005-0000-0000-00003DE90000}"/>
    <cellStyle name="计算 2 4 3 2" xfId="59752" xr:uid="{00000000-0005-0000-0000-00003EE90000}"/>
    <cellStyle name="计算 2 4 3 2 2" xfId="59753" xr:uid="{00000000-0005-0000-0000-00003FE90000}"/>
    <cellStyle name="计算 2 4 3 2 2 2" xfId="59754" xr:uid="{00000000-0005-0000-0000-000040E90000}"/>
    <cellStyle name="计算 2 4 3 2 2 2 2" xfId="59755" xr:uid="{00000000-0005-0000-0000-000041E90000}"/>
    <cellStyle name="计算 2 4 3 2 2 2 2 2" xfId="59756" xr:uid="{00000000-0005-0000-0000-000042E90000}"/>
    <cellStyle name="计算 2 4 3 2 2 2 3" xfId="59757" xr:uid="{00000000-0005-0000-0000-000043E90000}"/>
    <cellStyle name="计算 2 4 3 2 2 2 4" xfId="59758" xr:uid="{00000000-0005-0000-0000-000044E90000}"/>
    <cellStyle name="计算 2 4 3 2 2 2 5" xfId="59759" xr:uid="{00000000-0005-0000-0000-000045E90000}"/>
    <cellStyle name="计算 2 4 3 2 2 2 6" xfId="59760" xr:uid="{00000000-0005-0000-0000-000046E90000}"/>
    <cellStyle name="计算 2 4 3 2 2 3" xfId="59761" xr:uid="{00000000-0005-0000-0000-000047E90000}"/>
    <cellStyle name="计算 2 4 3 2 2 3 2" xfId="59762" xr:uid="{00000000-0005-0000-0000-000048E90000}"/>
    <cellStyle name="计算 2 4 3 2 2 4" xfId="59763" xr:uid="{00000000-0005-0000-0000-000049E90000}"/>
    <cellStyle name="计算 2 4 3 2 3" xfId="59764" xr:uid="{00000000-0005-0000-0000-00004AE90000}"/>
    <cellStyle name="计算 2 4 3 2 3 2" xfId="59765" xr:uid="{00000000-0005-0000-0000-00004BE90000}"/>
    <cellStyle name="计算 2 4 3 2 3 2 2" xfId="59766" xr:uid="{00000000-0005-0000-0000-00004CE90000}"/>
    <cellStyle name="计算 2 4 3 2 3 3" xfId="59767" xr:uid="{00000000-0005-0000-0000-00004DE90000}"/>
    <cellStyle name="计算 2 4 3 2 3 4" xfId="59768" xr:uid="{00000000-0005-0000-0000-00004EE90000}"/>
    <cellStyle name="计算 2 4 3 2 3 5" xfId="59769" xr:uid="{00000000-0005-0000-0000-00004FE90000}"/>
    <cellStyle name="计算 2 4 3 2 3 6" xfId="59770" xr:uid="{00000000-0005-0000-0000-000050E90000}"/>
    <cellStyle name="计算 2 4 3 2 4" xfId="59771" xr:uid="{00000000-0005-0000-0000-000051E90000}"/>
    <cellStyle name="计算 2 4 3 2 5" xfId="59772" xr:uid="{00000000-0005-0000-0000-000052E90000}"/>
    <cellStyle name="计算 2 4 3 3" xfId="59773" xr:uid="{00000000-0005-0000-0000-000053E90000}"/>
    <cellStyle name="计算 2 4 3 3 2" xfId="59774" xr:uid="{00000000-0005-0000-0000-000054E90000}"/>
    <cellStyle name="计算 2 4 3 3 2 2" xfId="59775" xr:uid="{00000000-0005-0000-0000-000055E90000}"/>
    <cellStyle name="计算 2 4 3 3 2 2 2" xfId="59776" xr:uid="{00000000-0005-0000-0000-000056E90000}"/>
    <cellStyle name="计算 2 4 3 3 2 3" xfId="59777" xr:uid="{00000000-0005-0000-0000-000057E90000}"/>
    <cellStyle name="计算 2 4 3 3 2 4" xfId="59778" xr:uid="{00000000-0005-0000-0000-000058E90000}"/>
    <cellStyle name="计算 2 4 3 3 2 5" xfId="59779" xr:uid="{00000000-0005-0000-0000-000059E90000}"/>
    <cellStyle name="计算 2 4 3 3 2 6" xfId="59780" xr:uid="{00000000-0005-0000-0000-00005AE90000}"/>
    <cellStyle name="计算 2 4 3 3 3" xfId="59781" xr:uid="{00000000-0005-0000-0000-00005BE90000}"/>
    <cellStyle name="计算 2 4 3 3 3 2" xfId="59782" xr:uid="{00000000-0005-0000-0000-00005CE90000}"/>
    <cellStyle name="计算 2 4 3 3 4" xfId="59783" xr:uid="{00000000-0005-0000-0000-00005DE90000}"/>
    <cellStyle name="计算 2 4 3 4" xfId="59784" xr:uid="{00000000-0005-0000-0000-00005EE90000}"/>
    <cellStyle name="计算 2 4 3 4 2" xfId="59785" xr:uid="{00000000-0005-0000-0000-00005FE90000}"/>
    <cellStyle name="计算 2 4 3 4 2 2" xfId="59786" xr:uid="{00000000-0005-0000-0000-000060E90000}"/>
    <cellStyle name="计算 2 4 3 4 3" xfId="59787" xr:uid="{00000000-0005-0000-0000-000061E90000}"/>
    <cellStyle name="计算 2 4 3 4 4" xfId="59788" xr:uid="{00000000-0005-0000-0000-000062E90000}"/>
    <cellStyle name="计算 2 4 3 4 5" xfId="59789" xr:uid="{00000000-0005-0000-0000-000063E90000}"/>
    <cellStyle name="计算 2 4 3 4 6" xfId="59790" xr:uid="{00000000-0005-0000-0000-000064E90000}"/>
    <cellStyle name="计算 2 4 3 5" xfId="59791" xr:uid="{00000000-0005-0000-0000-000065E90000}"/>
    <cellStyle name="计算 2 4 3 6" xfId="59792" xr:uid="{00000000-0005-0000-0000-000066E90000}"/>
    <cellStyle name="计算 2 4 4" xfId="59793" xr:uid="{00000000-0005-0000-0000-000067E90000}"/>
    <cellStyle name="计算 2 4 4 2" xfId="59794" xr:uid="{00000000-0005-0000-0000-000068E90000}"/>
    <cellStyle name="计算 2 4 4 2 2" xfId="59795" xr:uid="{00000000-0005-0000-0000-000069E90000}"/>
    <cellStyle name="计算 2 4 4 2 2 2" xfId="59796" xr:uid="{00000000-0005-0000-0000-00006AE90000}"/>
    <cellStyle name="计算 2 4 4 2 2 2 2" xfId="59797" xr:uid="{00000000-0005-0000-0000-00006BE90000}"/>
    <cellStyle name="计算 2 4 4 2 2 3" xfId="59798" xr:uid="{00000000-0005-0000-0000-00006CE90000}"/>
    <cellStyle name="计算 2 4 4 2 2 4" xfId="59799" xr:uid="{00000000-0005-0000-0000-00006DE90000}"/>
    <cellStyle name="计算 2 4 4 2 2 5" xfId="59800" xr:uid="{00000000-0005-0000-0000-00006EE90000}"/>
    <cellStyle name="计算 2 4 4 2 2 6" xfId="59801" xr:uid="{00000000-0005-0000-0000-00006FE90000}"/>
    <cellStyle name="计算 2 4 4 2 3" xfId="59802" xr:uid="{00000000-0005-0000-0000-000070E90000}"/>
    <cellStyle name="计算 2 4 4 2 3 2" xfId="59803" xr:uid="{00000000-0005-0000-0000-000071E90000}"/>
    <cellStyle name="计算 2 4 4 2 4" xfId="59804" xr:uid="{00000000-0005-0000-0000-000072E90000}"/>
    <cellStyle name="计算 2 4 4 3" xfId="59805" xr:uid="{00000000-0005-0000-0000-000073E90000}"/>
    <cellStyle name="计算 2 4 4 3 2" xfId="59806" xr:uid="{00000000-0005-0000-0000-000074E90000}"/>
    <cellStyle name="计算 2 4 4 3 2 2" xfId="59807" xr:uid="{00000000-0005-0000-0000-000075E90000}"/>
    <cellStyle name="计算 2 4 4 3 3" xfId="59808" xr:uid="{00000000-0005-0000-0000-000076E90000}"/>
    <cellStyle name="计算 2 4 4 3 4" xfId="59809" xr:uid="{00000000-0005-0000-0000-000077E90000}"/>
    <cellStyle name="计算 2 4 4 3 5" xfId="59810" xr:uid="{00000000-0005-0000-0000-000078E90000}"/>
    <cellStyle name="计算 2 4 4 3 6" xfId="59811" xr:uid="{00000000-0005-0000-0000-000079E90000}"/>
    <cellStyle name="计算 2 4 4 4" xfId="59812" xr:uid="{00000000-0005-0000-0000-00007AE90000}"/>
    <cellStyle name="计算 2 4 4 5" xfId="59813" xr:uid="{00000000-0005-0000-0000-00007BE90000}"/>
    <cellStyle name="计算 2 4 5" xfId="59814" xr:uid="{00000000-0005-0000-0000-00007CE90000}"/>
    <cellStyle name="计算 2 4 5 2" xfId="59815" xr:uid="{00000000-0005-0000-0000-00007DE90000}"/>
    <cellStyle name="计算 2 4 5 2 2" xfId="59816" xr:uid="{00000000-0005-0000-0000-00007EE90000}"/>
    <cellStyle name="计算 2 4 5 2 2 2" xfId="59817" xr:uid="{00000000-0005-0000-0000-00007FE90000}"/>
    <cellStyle name="计算 2 4 5 2 3" xfId="59818" xr:uid="{00000000-0005-0000-0000-000080E90000}"/>
    <cellStyle name="计算 2 4 5 2 4" xfId="59819" xr:uid="{00000000-0005-0000-0000-000081E90000}"/>
    <cellStyle name="计算 2 4 5 2 5" xfId="59820" xr:uid="{00000000-0005-0000-0000-000082E90000}"/>
    <cellStyle name="计算 2 4 5 2 6" xfId="59821" xr:uid="{00000000-0005-0000-0000-000083E90000}"/>
    <cellStyle name="计算 2 4 5 3" xfId="59822" xr:uid="{00000000-0005-0000-0000-000084E90000}"/>
    <cellStyle name="计算 2 4 5 3 2" xfId="59823" xr:uid="{00000000-0005-0000-0000-000085E90000}"/>
    <cellStyle name="计算 2 4 5 4" xfId="59824" xr:uid="{00000000-0005-0000-0000-000086E90000}"/>
    <cellStyle name="计算 2 4 6" xfId="59825" xr:uid="{00000000-0005-0000-0000-000087E90000}"/>
    <cellStyle name="计算 2 4 6 2" xfId="59826" xr:uid="{00000000-0005-0000-0000-000088E90000}"/>
    <cellStyle name="计算 2 4 6 2 2" xfId="59827" xr:uid="{00000000-0005-0000-0000-000089E90000}"/>
    <cellStyle name="计算 2 4 6 3" xfId="59828" xr:uid="{00000000-0005-0000-0000-00008AE90000}"/>
    <cellStyle name="计算 2 4 6 4" xfId="59829" xr:uid="{00000000-0005-0000-0000-00008BE90000}"/>
    <cellStyle name="计算 2 4 6 5" xfId="59830" xr:uid="{00000000-0005-0000-0000-00008CE90000}"/>
    <cellStyle name="计算 2 4 6 6" xfId="59831" xr:uid="{00000000-0005-0000-0000-00008DE90000}"/>
    <cellStyle name="计算 2 4 7" xfId="59832" xr:uid="{00000000-0005-0000-0000-00008EE90000}"/>
    <cellStyle name="计算 2 4 8" xfId="59833" xr:uid="{00000000-0005-0000-0000-00008FE90000}"/>
    <cellStyle name="计算 2 5" xfId="564" xr:uid="{00000000-0005-0000-0000-000090E90000}"/>
    <cellStyle name="计算 2 5 2" xfId="59834" xr:uid="{00000000-0005-0000-0000-000091E90000}"/>
    <cellStyle name="计算 2 5 2 2" xfId="59835" xr:uid="{00000000-0005-0000-0000-000092E90000}"/>
    <cellStyle name="计算 2 5 2 2 2" xfId="59836" xr:uid="{00000000-0005-0000-0000-000093E90000}"/>
    <cellStyle name="计算 2 5 2 2 2 2" xfId="59837" xr:uid="{00000000-0005-0000-0000-000094E90000}"/>
    <cellStyle name="计算 2 5 2 2 2 2 2" xfId="59838" xr:uid="{00000000-0005-0000-0000-000095E90000}"/>
    <cellStyle name="计算 2 5 2 2 2 2 2 2" xfId="59839" xr:uid="{00000000-0005-0000-0000-000096E90000}"/>
    <cellStyle name="计算 2 5 2 2 2 2 3" xfId="59840" xr:uid="{00000000-0005-0000-0000-000097E90000}"/>
    <cellStyle name="计算 2 5 2 2 2 2 4" xfId="59841" xr:uid="{00000000-0005-0000-0000-000098E90000}"/>
    <cellStyle name="计算 2 5 2 2 2 2 5" xfId="59842" xr:uid="{00000000-0005-0000-0000-000099E90000}"/>
    <cellStyle name="计算 2 5 2 2 2 2 6" xfId="59843" xr:uid="{00000000-0005-0000-0000-00009AE90000}"/>
    <cellStyle name="计算 2 5 2 2 2 3" xfId="59844" xr:uid="{00000000-0005-0000-0000-00009BE90000}"/>
    <cellStyle name="计算 2 5 2 2 2 3 2" xfId="59845" xr:uid="{00000000-0005-0000-0000-00009CE90000}"/>
    <cellStyle name="计算 2 5 2 2 2 4" xfId="59846" xr:uid="{00000000-0005-0000-0000-00009DE90000}"/>
    <cellStyle name="计算 2 5 2 2 3" xfId="59847" xr:uid="{00000000-0005-0000-0000-00009EE90000}"/>
    <cellStyle name="计算 2 5 2 2 3 2" xfId="59848" xr:uid="{00000000-0005-0000-0000-00009FE90000}"/>
    <cellStyle name="计算 2 5 2 2 3 2 2" xfId="59849" xr:uid="{00000000-0005-0000-0000-0000A0E90000}"/>
    <cellStyle name="计算 2 5 2 2 3 3" xfId="59850" xr:uid="{00000000-0005-0000-0000-0000A1E90000}"/>
    <cellStyle name="计算 2 5 2 2 3 4" xfId="59851" xr:uid="{00000000-0005-0000-0000-0000A2E90000}"/>
    <cellStyle name="计算 2 5 2 2 3 5" xfId="59852" xr:uid="{00000000-0005-0000-0000-0000A3E90000}"/>
    <cellStyle name="计算 2 5 2 2 3 6" xfId="59853" xr:uid="{00000000-0005-0000-0000-0000A4E90000}"/>
    <cellStyle name="计算 2 5 2 2 4" xfId="59854" xr:uid="{00000000-0005-0000-0000-0000A5E90000}"/>
    <cellStyle name="计算 2 5 2 2 5" xfId="59855" xr:uid="{00000000-0005-0000-0000-0000A6E90000}"/>
    <cellStyle name="计算 2 5 2 3" xfId="59856" xr:uid="{00000000-0005-0000-0000-0000A7E90000}"/>
    <cellStyle name="计算 2 5 2 3 2" xfId="59857" xr:uid="{00000000-0005-0000-0000-0000A8E90000}"/>
    <cellStyle name="计算 2 5 2 3 2 2" xfId="59858" xr:uid="{00000000-0005-0000-0000-0000A9E90000}"/>
    <cellStyle name="计算 2 5 2 3 2 2 2" xfId="59859" xr:uid="{00000000-0005-0000-0000-0000AAE90000}"/>
    <cellStyle name="计算 2 5 2 3 2 3" xfId="59860" xr:uid="{00000000-0005-0000-0000-0000ABE90000}"/>
    <cellStyle name="计算 2 5 2 3 2 4" xfId="59861" xr:uid="{00000000-0005-0000-0000-0000ACE90000}"/>
    <cellStyle name="计算 2 5 2 3 2 5" xfId="59862" xr:uid="{00000000-0005-0000-0000-0000ADE90000}"/>
    <cellStyle name="计算 2 5 2 3 2 6" xfId="59863" xr:uid="{00000000-0005-0000-0000-0000AEE90000}"/>
    <cellStyle name="计算 2 5 2 3 3" xfId="59864" xr:uid="{00000000-0005-0000-0000-0000AFE90000}"/>
    <cellStyle name="计算 2 5 2 3 3 2" xfId="59865" xr:uid="{00000000-0005-0000-0000-0000B0E90000}"/>
    <cellStyle name="计算 2 5 2 3 4" xfId="59866" xr:uid="{00000000-0005-0000-0000-0000B1E90000}"/>
    <cellStyle name="计算 2 5 2 4" xfId="59867" xr:uid="{00000000-0005-0000-0000-0000B2E90000}"/>
    <cellStyle name="计算 2 5 2 4 2" xfId="59868" xr:uid="{00000000-0005-0000-0000-0000B3E90000}"/>
    <cellStyle name="计算 2 5 2 4 2 2" xfId="59869" xr:uid="{00000000-0005-0000-0000-0000B4E90000}"/>
    <cellStyle name="计算 2 5 2 4 3" xfId="59870" xr:uid="{00000000-0005-0000-0000-0000B5E90000}"/>
    <cellStyle name="计算 2 5 2 4 4" xfId="59871" xr:uid="{00000000-0005-0000-0000-0000B6E90000}"/>
    <cellStyle name="计算 2 5 2 4 5" xfId="59872" xr:uid="{00000000-0005-0000-0000-0000B7E90000}"/>
    <cellStyle name="计算 2 5 2 4 6" xfId="59873" xr:uid="{00000000-0005-0000-0000-0000B8E90000}"/>
    <cellStyle name="计算 2 5 2 5" xfId="59874" xr:uid="{00000000-0005-0000-0000-0000B9E90000}"/>
    <cellStyle name="计算 2 5 2 6" xfId="59875" xr:uid="{00000000-0005-0000-0000-0000BAE90000}"/>
    <cellStyle name="计算 2 5 3" xfId="59876" xr:uid="{00000000-0005-0000-0000-0000BBE90000}"/>
    <cellStyle name="计算 2 5 3 2" xfId="59877" xr:uid="{00000000-0005-0000-0000-0000BCE90000}"/>
    <cellStyle name="计算 2 5 3 2 2" xfId="59878" xr:uid="{00000000-0005-0000-0000-0000BDE90000}"/>
    <cellStyle name="计算 2 5 3 2 2 2" xfId="59879" xr:uid="{00000000-0005-0000-0000-0000BEE90000}"/>
    <cellStyle name="计算 2 5 3 2 2 2 2" xfId="59880" xr:uid="{00000000-0005-0000-0000-0000BFE90000}"/>
    <cellStyle name="计算 2 5 3 2 2 3" xfId="59881" xr:uid="{00000000-0005-0000-0000-0000C0E90000}"/>
    <cellStyle name="计算 2 5 3 2 2 4" xfId="59882" xr:uid="{00000000-0005-0000-0000-0000C1E90000}"/>
    <cellStyle name="计算 2 5 3 2 2 5" xfId="59883" xr:uid="{00000000-0005-0000-0000-0000C2E90000}"/>
    <cellStyle name="计算 2 5 3 2 2 6" xfId="59884" xr:uid="{00000000-0005-0000-0000-0000C3E90000}"/>
    <cellStyle name="计算 2 5 3 2 3" xfId="59885" xr:uid="{00000000-0005-0000-0000-0000C4E90000}"/>
    <cellStyle name="计算 2 5 3 2 3 2" xfId="59886" xr:uid="{00000000-0005-0000-0000-0000C5E90000}"/>
    <cellStyle name="计算 2 5 3 2 4" xfId="59887" xr:uid="{00000000-0005-0000-0000-0000C6E90000}"/>
    <cellStyle name="计算 2 5 3 3" xfId="59888" xr:uid="{00000000-0005-0000-0000-0000C7E90000}"/>
    <cellStyle name="计算 2 5 3 3 2" xfId="59889" xr:uid="{00000000-0005-0000-0000-0000C8E90000}"/>
    <cellStyle name="计算 2 5 3 3 2 2" xfId="59890" xr:uid="{00000000-0005-0000-0000-0000C9E90000}"/>
    <cellStyle name="计算 2 5 3 3 3" xfId="59891" xr:uid="{00000000-0005-0000-0000-0000CAE90000}"/>
    <cellStyle name="计算 2 5 3 3 4" xfId="59892" xr:uid="{00000000-0005-0000-0000-0000CBE90000}"/>
    <cellStyle name="计算 2 5 3 3 5" xfId="59893" xr:uid="{00000000-0005-0000-0000-0000CCE90000}"/>
    <cellStyle name="计算 2 5 3 3 6" xfId="59894" xr:uid="{00000000-0005-0000-0000-0000CDE90000}"/>
    <cellStyle name="计算 2 5 3 4" xfId="59895" xr:uid="{00000000-0005-0000-0000-0000CEE90000}"/>
    <cellStyle name="计算 2 5 3 5" xfId="59896" xr:uid="{00000000-0005-0000-0000-0000CFE90000}"/>
    <cellStyle name="计算 2 5 4" xfId="59897" xr:uid="{00000000-0005-0000-0000-0000D0E90000}"/>
    <cellStyle name="计算 2 5 4 2" xfId="59898" xr:uid="{00000000-0005-0000-0000-0000D1E90000}"/>
    <cellStyle name="计算 2 5 4 2 2" xfId="59899" xr:uid="{00000000-0005-0000-0000-0000D2E90000}"/>
    <cellStyle name="计算 2 5 4 2 2 2" xfId="59900" xr:uid="{00000000-0005-0000-0000-0000D3E90000}"/>
    <cellStyle name="计算 2 5 4 2 3" xfId="59901" xr:uid="{00000000-0005-0000-0000-0000D4E90000}"/>
    <cellStyle name="计算 2 5 4 2 4" xfId="59902" xr:uid="{00000000-0005-0000-0000-0000D5E90000}"/>
    <cellStyle name="计算 2 5 4 2 5" xfId="59903" xr:uid="{00000000-0005-0000-0000-0000D6E90000}"/>
    <cellStyle name="计算 2 5 4 2 6" xfId="59904" xr:uid="{00000000-0005-0000-0000-0000D7E90000}"/>
    <cellStyle name="计算 2 5 4 3" xfId="59905" xr:uid="{00000000-0005-0000-0000-0000D8E90000}"/>
    <cellStyle name="计算 2 5 4 3 2" xfId="59906" xr:uid="{00000000-0005-0000-0000-0000D9E90000}"/>
    <cellStyle name="计算 2 5 4 4" xfId="59907" xr:uid="{00000000-0005-0000-0000-0000DAE90000}"/>
    <cellStyle name="计算 2 5 5" xfId="59908" xr:uid="{00000000-0005-0000-0000-0000DBE90000}"/>
    <cellStyle name="计算 2 5 5 2" xfId="59909" xr:uid="{00000000-0005-0000-0000-0000DCE90000}"/>
    <cellStyle name="计算 2 5 5 2 2" xfId="59910" xr:uid="{00000000-0005-0000-0000-0000DDE90000}"/>
    <cellStyle name="计算 2 5 5 3" xfId="59911" xr:uid="{00000000-0005-0000-0000-0000DEE90000}"/>
    <cellStyle name="计算 2 5 5 4" xfId="59912" xr:uid="{00000000-0005-0000-0000-0000DFE90000}"/>
    <cellStyle name="计算 2 5 5 5" xfId="59913" xr:uid="{00000000-0005-0000-0000-0000E0E90000}"/>
    <cellStyle name="计算 2 5 5 6" xfId="59914" xr:uid="{00000000-0005-0000-0000-0000E1E90000}"/>
    <cellStyle name="计算 2 5 6" xfId="59915" xr:uid="{00000000-0005-0000-0000-0000E2E90000}"/>
    <cellStyle name="计算 2 5 7" xfId="59916" xr:uid="{00000000-0005-0000-0000-0000E3E90000}"/>
    <cellStyle name="计算 2 6" xfId="565" xr:uid="{00000000-0005-0000-0000-0000E4E90000}"/>
    <cellStyle name="计算 2 6 2" xfId="59917" xr:uid="{00000000-0005-0000-0000-0000E5E90000}"/>
    <cellStyle name="计算 2 6 2 2" xfId="59918" xr:uid="{00000000-0005-0000-0000-0000E6E90000}"/>
    <cellStyle name="计算 2 6 2 2 2" xfId="59919" xr:uid="{00000000-0005-0000-0000-0000E7E90000}"/>
    <cellStyle name="计算 2 6 2 2 2 2" xfId="59920" xr:uid="{00000000-0005-0000-0000-0000E8E90000}"/>
    <cellStyle name="计算 2 6 2 2 2 2 2" xfId="59921" xr:uid="{00000000-0005-0000-0000-0000E9E90000}"/>
    <cellStyle name="计算 2 6 2 2 2 3" xfId="59922" xr:uid="{00000000-0005-0000-0000-0000EAE90000}"/>
    <cellStyle name="计算 2 6 2 2 2 4" xfId="59923" xr:uid="{00000000-0005-0000-0000-0000EBE90000}"/>
    <cellStyle name="计算 2 6 2 2 2 5" xfId="59924" xr:uid="{00000000-0005-0000-0000-0000ECE90000}"/>
    <cellStyle name="计算 2 6 2 2 2 6" xfId="59925" xr:uid="{00000000-0005-0000-0000-0000EDE90000}"/>
    <cellStyle name="计算 2 6 2 2 3" xfId="59926" xr:uid="{00000000-0005-0000-0000-0000EEE90000}"/>
    <cellStyle name="计算 2 6 2 2 3 2" xfId="59927" xr:uid="{00000000-0005-0000-0000-0000EFE90000}"/>
    <cellStyle name="计算 2 6 2 2 4" xfId="59928" xr:uid="{00000000-0005-0000-0000-0000F0E90000}"/>
    <cellStyle name="计算 2 6 2 3" xfId="59929" xr:uid="{00000000-0005-0000-0000-0000F1E90000}"/>
    <cellStyle name="计算 2 6 2 3 2" xfId="59930" xr:uid="{00000000-0005-0000-0000-0000F2E90000}"/>
    <cellStyle name="计算 2 6 2 3 2 2" xfId="59931" xr:uid="{00000000-0005-0000-0000-0000F3E90000}"/>
    <cellStyle name="计算 2 6 2 3 3" xfId="59932" xr:uid="{00000000-0005-0000-0000-0000F4E90000}"/>
    <cellStyle name="计算 2 6 2 3 4" xfId="59933" xr:uid="{00000000-0005-0000-0000-0000F5E90000}"/>
    <cellStyle name="计算 2 6 2 3 5" xfId="59934" xr:uid="{00000000-0005-0000-0000-0000F6E90000}"/>
    <cellStyle name="计算 2 6 2 3 6" xfId="59935" xr:uid="{00000000-0005-0000-0000-0000F7E90000}"/>
    <cellStyle name="计算 2 6 2 4" xfId="59936" xr:uid="{00000000-0005-0000-0000-0000F8E90000}"/>
    <cellStyle name="计算 2 6 2 5" xfId="59937" xr:uid="{00000000-0005-0000-0000-0000F9E90000}"/>
    <cellStyle name="计算 2 6 3" xfId="59938" xr:uid="{00000000-0005-0000-0000-0000FAE90000}"/>
    <cellStyle name="计算 2 6 3 2" xfId="59939" xr:uid="{00000000-0005-0000-0000-0000FBE90000}"/>
    <cellStyle name="计算 2 6 3 2 2" xfId="59940" xr:uid="{00000000-0005-0000-0000-0000FCE90000}"/>
    <cellStyle name="计算 2 6 3 2 2 2" xfId="59941" xr:uid="{00000000-0005-0000-0000-0000FDE90000}"/>
    <cellStyle name="计算 2 6 3 2 3" xfId="59942" xr:uid="{00000000-0005-0000-0000-0000FEE90000}"/>
    <cellStyle name="计算 2 6 3 2 4" xfId="59943" xr:uid="{00000000-0005-0000-0000-0000FFE90000}"/>
    <cellStyle name="计算 2 6 3 2 5" xfId="59944" xr:uid="{00000000-0005-0000-0000-000000EA0000}"/>
    <cellStyle name="计算 2 6 3 2 6" xfId="59945" xr:uid="{00000000-0005-0000-0000-000001EA0000}"/>
    <cellStyle name="计算 2 6 3 3" xfId="59946" xr:uid="{00000000-0005-0000-0000-000002EA0000}"/>
    <cellStyle name="计算 2 6 3 3 2" xfId="59947" xr:uid="{00000000-0005-0000-0000-000003EA0000}"/>
    <cellStyle name="计算 2 6 3 4" xfId="59948" xr:uid="{00000000-0005-0000-0000-000004EA0000}"/>
    <cellStyle name="计算 2 6 4" xfId="59949" xr:uid="{00000000-0005-0000-0000-000005EA0000}"/>
    <cellStyle name="计算 2 6 4 2" xfId="59950" xr:uid="{00000000-0005-0000-0000-000006EA0000}"/>
    <cellStyle name="计算 2 6 4 2 2" xfId="59951" xr:uid="{00000000-0005-0000-0000-000007EA0000}"/>
    <cellStyle name="计算 2 6 4 3" xfId="59952" xr:uid="{00000000-0005-0000-0000-000008EA0000}"/>
    <cellStyle name="计算 2 6 4 4" xfId="59953" xr:uid="{00000000-0005-0000-0000-000009EA0000}"/>
    <cellStyle name="计算 2 6 4 5" xfId="59954" xr:uid="{00000000-0005-0000-0000-00000AEA0000}"/>
    <cellStyle name="计算 2 6 4 6" xfId="59955" xr:uid="{00000000-0005-0000-0000-00000BEA0000}"/>
    <cellStyle name="计算 2 6 5" xfId="59956" xr:uid="{00000000-0005-0000-0000-00000CEA0000}"/>
    <cellStyle name="计算 2 6 6" xfId="59957" xr:uid="{00000000-0005-0000-0000-00000DEA0000}"/>
    <cellStyle name="计算 2 7" xfId="59958" xr:uid="{00000000-0005-0000-0000-00000EEA0000}"/>
    <cellStyle name="计算 2 7 2" xfId="59959" xr:uid="{00000000-0005-0000-0000-00000FEA0000}"/>
    <cellStyle name="计算 2 7 2 2" xfId="59960" xr:uid="{00000000-0005-0000-0000-000010EA0000}"/>
    <cellStyle name="计算 2 7 2 2 2" xfId="59961" xr:uid="{00000000-0005-0000-0000-000011EA0000}"/>
    <cellStyle name="计算 2 7 2 2 2 2" xfId="59962" xr:uid="{00000000-0005-0000-0000-000012EA0000}"/>
    <cellStyle name="计算 2 7 2 2 3" xfId="59963" xr:uid="{00000000-0005-0000-0000-000013EA0000}"/>
    <cellStyle name="计算 2 7 2 2 4" xfId="59964" xr:uid="{00000000-0005-0000-0000-000014EA0000}"/>
    <cellStyle name="计算 2 7 2 2 5" xfId="59965" xr:uid="{00000000-0005-0000-0000-000015EA0000}"/>
    <cellStyle name="计算 2 7 2 2 6" xfId="59966" xr:uid="{00000000-0005-0000-0000-000016EA0000}"/>
    <cellStyle name="计算 2 7 2 3" xfId="59967" xr:uid="{00000000-0005-0000-0000-000017EA0000}"/>
    <cellStyle name="计算 2 7 2 3 2" xfId="59968" xr:uid="{00000000-0005-0000-0000-000018EA0000}"/>
    <cellStyle name="计算 2 7 2 4" xfId="59969" xr:uid="{00000000-0005-0000-0000-000019EA0000}"/>
    <cellStyle name="计算 2 7 3" xfId="59970" xr:uid="{00000000-0005-0000-0000-00001AEA0000}"/>
    <cellStyle name="计算 2 7 3 2" xfId="59971" xr:uid="{00000000-0005-0000-0000-00001BEA0000}"/>
    <cellStyle name="计算 2 7 3 2 2" xfId="59972" xr:uid="{00000000-0005-0000-0000-00001CEA0000}"/>
    <cellStyle name="计算 2 7 3 3" xfId="59973" xr:uid="{00000000-0005-0000-0000-00001DEA0000}"/>
    <cellStyle name="计算 2 7 3 4" xfId="59974" xr:uid="{00000000-0005-0000-0000-00001EEA0000}"/>
    <cellStyle name="计算 2 7 3 5" xfId="59975" xr:uid="{00000000-0005-0000-0000-00001FEA0000}"/>
    <cellStyle name="计算 2 7 3 6" xfId="59976" xr:uid="{00000000-0005-0000-0000-000020EA0000}"/>
    <cellStyle name="计算 2 7 4" xfId="59977" xr:uid="{00000000-0005-0000-0000-000021EA0000}"/>
    <cellStyle name="计算 2 7 5" xfId="59978" xr:uid="{00000000-0005-0000-0000-000022EA0000}"/>
    <cellStyle name="计算 2 8" xfId="59979" xr:uid="{00000000-0005-0000-0000-000023EA0000}"/>
    <cellStyle name="计算 2 8 2" xfId="59980" xr:uid="{00000000-0005-0000-0000-000024EA0000}"/>
    <cellStyle name="计算 2 8 2 2" xfId="59981" xr:uid="{00000000-0005-0000-0000-000025EA0000}"/>
    <cellStyle name="计算 2 8 2 2 2" xfId="59982" xr:uid="{00000000-0005-0000-0000-000026EA0000}"/>
    <cellStyle name="计算 2 8 2 3" xfId="59983" xr:uid="{00000000-0005-0000-0000-000027EA0000}"/>
    <cellStyle name="计算 2 8 2 4" xfId="59984" xr:uid="{00000000-0005-0000-0000-000028EA0000}"/>
    <cellStyle name="计算 2 8 2 5" xfId="59985" xr:uid="{00000000-0005-0000-0000-000029EA0000}"/>
    <cellStyle name="计算 2 8 2 6" xfId="59986" xr:uid="{00000000-0005-0000-0000-00002AEA0000}"/>
    <cellStyle name="计算 2 8 3" xfId="59987" xr:uid="{00000000-0005-0000-0000-00002BEA0000}"/>
    <cellStyle name="计算 2 8 3 2" xfId="59988" xr:uid="{00000000-0005-0000-0000-00002CEA0000}"/>
    <cellStyle name="计算 2 8 4" xfId="59989" xr:uid="{00000000-0005-0000-0000-00002DEA0000}"/>
    <cellStyle name="计算 2 9" xfId="59990" xr:uid="{00000000-0005-0000-0000-00002EEA0000}"/>
    <cellStyle name="计算 2 9 2" xfId="59991" xr:uid="{00000000-0005-0000-0000-00002FEA0000}"/>
    <cellStyle name="计算 2 9 2 2" xfId="59992" xr:uid="{00000000-0005-0000-0000-000030EA0000}"/>
    <cellStyle name="计算 2 9 3" xfId="59993" xr:uid="{00000000-0005-0000-0000-000031EA0000}"/>
    <cellStyle name="计算 2 9 4" xfId="59994" xr:uid="{00000000-0005-0000-0000-000032EA0000}"/>
    <cellStyle name="计算 2 9 5" xfId="59995" xr:uid="{00000000-0005-0000-0000-000033EA0000}"/>
    <cellStyle name="计算 2 9 6" xfId="59996" xr:uid="{00000000-0005-0000-0000-000034EA0000}"/>
    <cellStyle name="计算 3" xfId="566" xr:uid="{00000000-0005-0000-0000-000035EA0000}"/>
    <cellStyle name="计算 3 10" xfId="59997" xr:uid="{00000000-0005-0000-0000-000036EA0000}"/>
    <cellStyle name="计算 3 2" xfId="59998" xr:uid="{00000000-0005-0000-0000-000037EA0000}"/>
    <cellStyle name="计算 3 2 2" xfId="59999" xr:uid="{00000000-0005-0000-0000-000038EA0000}"/>
    <cellStyle name="计算 3 2 2 2" xfId="60000" xr:uid="{00000000-0005-0000-0000-000039EA0000}"/>
    <cellStyle name="计算 3 2 2 2 2" xfId="60001" xr:uid="{00000000-0005-0000-0000-00003AEA0000}"/>
    <cellStyle name="计算 3 2 2 2 2 2" xfId="60002" xr:uid="{00000000-0005-0000-0000-00003BEA0000}"/>
    <cellStyle name="计算 3 2 2 2 2 2 2" xfId="60003" xr:uid="{00000000-0005-0000-0000-00003CEA0000}"/>
    <cellStyle name="计算 3 2 2 2 2 2 2 2" xfId="60004" xr:uid="{00000000-0005-0000-0000-00003DEA0000}"/>
    <cellStyle name="计算 3 2 2 2 2 2 2 2 2" xfId="60005" xr:uid="{00000000-0005-0000-0000-00003EEA0000}"/>
    <cellStyle name="计算 3 2 2 2 2 2 2 2 2 2" xfId="60006" xr:uid="{00000000-0005-0000-0000-00003FEA0000}"/>
    <cellStyle name="计算 3 2 2 2 2 2 2 2 3" xfId="60007" xr:uid="{00000000-0005-0000-0000-000040EA0000}"/>
    <cellStyle name="计算 3 2 2 2 2 2 2 2 4" xfId="60008" xr:uid="{00000000-0005-0000-0000-000041EA0000}"/>
    <cellStyle name="计算 3 2 2 2 2 2 2 2 5" xfId="60009" xr:uid="{00000000-0005-0000-0000-000042EA0000}"/>
    <cellStyle name="计算 3 2 2 2 2 2 2 2 6" xfId="60010" xr:uid="{00000000-0005-0000-0000-000043EA0000}"/>
    <cellStyle name="计算 3 2 2 2 2 2 2 3" xfId="60011" xr:uid="{00000000-0005-0000-0000-000044EA0000}"/>
    <cellStyle name="计算 3 2 2 2 2 2 2 3 2" xfId="60012" xr:uid="{00000000-0005-0000-0000-000045EA0000}"/>
    <cellStyle name="计算 3 2 2 2 2 2 2 4" xfId="60013" xr:uid="{00000000-0005-0000-0000-000046EA0000}"/>
    <cellStyle name="计算 3 2 2 2 2 2 3" xfId="60014" xr:uid="{00000000-0005-0000-0000-000047EA0000}"/>
    <cellStyle name="计算 3 2 2 2 2 2 3 2" xfId="60015" xr:uid="{00000000-0005-0000-0000-000048EA0000}"/>
    <cellStyle name="计算 3 2 2 2 2 2 3 2 2" xfId="60016" xr:uid="{00000000-0005-0000-0000-000049EA0000}"/>
    <cellStyle name="计算 3 2 2 2 2 2 3 3" xfId="60017" xr:uid="{00000000-0005-0000-0000-00004AEA0000}"/>
    <cellStyle name="计算 3 2 2 2 2 2 3 4" xfId="60018" xr:uid="{00000000-0005-0000-0000-00004BEA0000}"/>
    <cellStyle name="计算 3 2 2 2 2 2 3 5" xfId="60019" xr:uid="{00000000-0005-0000-0000-00004CEA0000}"/>
    <cellStyle name="计算 3 2 2 2 2 2 3 6" xfId="60020" xr:uid="{00000000-0005-0000-0000-00004DEA0000}"/>
    <cellStyle name="计算 3 2 2 2 2 2 4" xfId="60021" xr:uid="{00000000-0005-0000-0000-00004EEA0000}"/>
    <cellStyle name="计算 3 2 2 2 2 2 5" xfId="60022" xr:uid="{00000000-0005-0000-0000-00004FEA0000}"/>
    <cellStyle name="计算 3 2 2 2 2 3" xfId="60023" xr:uid="{00000000-0005-0000-0000-000050EA0000}"/>
    <cellStyle name="计算 3 2 2 2 2 3 2" xfId="60024" xr:uid="{00000000-0005-0000-0000-000051EA0000}"/>
    <cellStyle name="计算 3 2 2 2 2 3 2 2" xfId="60025" xr:uid="{00000000-0005-0000-0000-000052EA0000}"/>
    <cellStyle name="计算 3 2 2 2 2 3 2 2 2" xfId="60026" xr:uid="{00000000-0005-0000-0000-000053EA0000}"/>
    <cellStyle name="计算 3 2 2 2 2 3 2 3" xfId="60027" xr:uid="{00000000-0005-0000-0000-000054EA0000}"/>
    <cellStyle name="计算 3 2 2 2 2 3 2 4" xfId="60028" xr:uid="{00000000-0005-0000-0000-000055EA0000}"/>
    <cellStyle name="计算 3 2 2 2 2 3 2 5" xfId="60029" xr:uid="{00000000-0005-0000-0000-000056EA0000}"/>
    <cellStyle name="计算 3 2 2 2 2 3 2 6" xfId="60030" xr:uid="{00000000-0005-0000-0000-000057EA0000}"/>
    <cellStyle name="计算 3 2 2 2 2 3 3" xfId="60031" xr:uid="{00000000-0005-0000-0000-000058EA0000}"/>
    <cellStyle name="计算 3 2 2 2 2 3 3 2" xfId="60032" xr:uid="{00000000-0005-0000-0000-000059EA0000}"/>
    <cellStyle name="计算 3 2 2 2 2 3 4" xfId="60033" xr:uid="{00000000-0005-0000-0000-00005AEA0000}"/>
    <cellStyle name="计算 3 2 2 2 2 4" xfId="60034" xr:uid="{00000000-0005-0000-0000-00005BEA0000}"/>
    <cellStyle name="计算 3 2 2 2 2 4 2" xfId="60035" xr:uid="{00000000-0005-0000-0000-00005CEA0000}"/>
    <cellStyle name="计算 3 2 2 2 2 4 2 2" xfId="60036" xr:uid="{00000000-0005-0000-0000-00005DEA0000}"/>
    <cellStyle name="计算 3 2 2 2 2 4 3" xfId="60037" xr:uid="{00000000-0005-0000-0000-00005EEA0000}"/>
    <cellStyle name="计算 3 2 2 2 2 4 4" xfId="60038" xr:uid="{00000000-0005-0000-0000-00005FEA0000}"/>
    <cellStyle name="计算 3 2 2 2 2 4 5" xfId="60039" xr:uid="{00000000-0005-0000-0000-000060EA0000}"/>
    <cellStyle name="计算 3 2 2 2 2 4 6" xfId="60040" xr:uid="{00000000-0005-0000-0000-000061EA0000}"/>
    <cellStyle name="计算 3 2 2 2 2 5" xfId="60041" xr:uid="{00000000-0005-0000-0000-000062EA0000}"/>
    <cellStyle name="计算 3 2 2 2 2 6" xfId="60042" xr:uid="{00000000-0005-0000-0000-000063EA0000}"/>
    <cellStyle name="计算 3 2 2 2 3" xfId="60043" xr:uid="{00000000-0005-0000-0000-000064EA0000}"/>
    <cellStyle name="计算 3 2 2 2 3 2" xfId="60044" xr:uid="{00000000-0005-0000-0000-000065EA0000}"/>
    <cellStyle name="计算 3 2 2 2 3 2 2" xfId="60045" xr:uid="{00000000-0005-0000-0000-000066EA0000}"/>
    <cellStyle name="计算 3 2 2 2 3 2 2 2" xfId="60046" xr:uid="{00000000-0005-0000-0000-000067EA0000}"/>
    <cellStyle name="计算 3 2 2 2 3 2 2 2 2" xfId="60047" xr:uid="{00000000-0005-0000-0000-000068EA0000}"/>
    <cellStyle name="计算 3 2 2 2 3 2 2 3" xfId="60048" xr:uid="{00000000-0005-0000-0000-000069EA0000}"/>
    <cellStyle name="计算 3 2 2 2 3 2 2 4" xfId="60049" xr:uid="{00000000-0005-0000-0000-00006AEA0000}"/>
    <cellStyle name="计算 3 2 2 2 3 2 2 5" xfId="60050" xr:uid="{00000000-0005-0000-0000-00006BEA0000}"/>
    <cellStyle name="计算 3 2 2 2 3 2 2 6" xfId="60051" xr:uid="{00000000-0005-0000-0000-00006CEA0000}"/>
    <cellStyle name="计算 3 2 2 2 3 2 3" xfId="60052" xr:uid="{00000000-0005-0000-0000-00006DEA0000}"/>
    <cellStyle name="计算 3 2 2 2 3 2 3 2" xfId="60053" xr:uid="{00000000-0005-0000-0000-00006EEA0000}"/>
    <cellStyle name="计算 3 2 2 2 3 2 4" xfId="60054" xr:uid="{00000000-0005-0000-0000-00006FEA0000}"/>
    <cellStyle name="计算 3 2 2 2 3 3" xfId="60055" xr:uid="{00000000-0005-0000-0000-000070EA0000}"/>
    <cellStyle name="计算 3 2 2 2 3 3 2" xfId="60056" xr:uid="{00000000-0005-0000-0000-000071EA0000}"/>
    <cellStyle name="计算 3 2 2 2 3 3 2 2" xfId="60057" xr:uid="{00000000-0005-0000-0000-000072EA0000}"/>
    <cellStyle name="计算 3 2 2 2 3 3 3" xfId="60058" xr:uid="{00000000-0005-0000-0000-000073EA0000}"/>
    <cellStyle name="计算 3 2 2 2 3 3 4" xfId="60059" xr:uid="{00000000-0005-0000-0000-000074EA0000}"/>
    <cellStyle name="计算 3 2 2 2 3 3 5" xfId="60060" xr:uid="{00000000-0005-0000-0000-000075EA0000}"/>
    <cellStyle name="计算 3 2 2 2 3 3 6" xfId="60061" xr:uid="{00000000-0005-0000-0000-000076EA0000}"/>
    <cellStyle name="计算 3 2 2 2 3 4" xfId="60062" xr:uid="{00000000-0005-0000-0000-000077EA0000}"/>
    <cellStyle name="计算 3 2 2 2 3 5" xfId="60063" xr:uid="{00000000-0005-0000-0000-000078EA0000}"/>
    <cellStyle name="计算 3 2 2 2 4" xfId="60064" xr:uid="{00000000-0005-0000-0000-000079EA0000}"/>
    <cellStyle name="计算 3 2 2 2 4 2" xfId="60065" xr:uid="{00000000-0005-0000-0000-00007AEA0000}"/>
    <cellStyle name="计算 3 2 2 2 4 2 2" xfId="60066" xr:uid="{00000000-0005-0000-0000-00007BEA0000}"/>
    <cellStyle name="计算 3 2 2 2 4 2 2 2" xfId="60067" xr:uid="{00000000-0005-0000-0000-00007CEA0000}"/>
    <cellStyle name="计算 3 2 2 2 4 2 3" xfId="60068" xr:uid="{00000000-0005-0000-0000-00007DEA0000}"/>
    <cellStyle name="计算 3 2 2 2 4 2 4" xfId="60069" xr:uid="{00000000-0005-0000-0000-00007EEA0000}"/>
    <cellStyle name="计算 3 2 2 2 4 2 5" xfId="60070" xr:uid="{00000000-0005-0000-0000-00007FEA0000}"/>
    <cellStyle name="计算 3 2 2 2 4 2 6" xfId="60071" xr:uid="{00000000-0005-0000-0000-000080EA0000}"/>
    <cellStyle name="计算 3 2 2 2 4 3" xfId="60072" xr:uid="{00000000-0005-0000-0000-000081EA0000}"/>
    <cellStyle name="计算 3 2 2 2 4 3 2" xfId="60073" xr:uid="{00000000-0005-0000-0000-000082EA0000}"/>
    <cellStyle name="计算 3 2 2 2 4 4" xfId="60074" xr:uid="{00000000-0005-0000-0000-000083EA0000}"/>
    <cellStyle name="计算 3 2 2 2 5" xfId="60075" xr:uid="{00000000-0005-0000-0000-000084EA0000}"/>
    <cellStyle name="计算 3 2 2 2 5 2" xfId="60076" xr:uid="{00000000-0005-0000-0000-000085EA0000}"/>
    <cellStyle name="计算 3 2 2 2 5 2 2" xfId="60077" xr:uid="{00000000-0005-0000-0000-000086EA0000}"/>
    <cellStyle name="计算 3 2 2 2 5 3" xfId="60078" xr:uid="{00000000-0005-0000-0000-000087EA0000}"/>
    <cellStyle name="计算 3 2 2 2 5 4" xfId="60079" xr:uid="{00000000-0005-0000-0000-000088EA0000}"/>
    <cellStyle name="计算 3 2 2 2 5 5" xfId="60080" xr:uid="{00000000-0005-0000-0000-000089EA0000}"/>
    <cellStyle name="计算 3 2 2 2 5 6" xfId="60081" xr:uid="{00000000-0005-0000-0000-00008AEA0000}"/>
    <cellStyle name="计算 3 2 2 2 6" xfId="60082" xr:uid="{00000000-0005-0000-0000-00008BEA0000}"/>
    <cellStyle name="计算 3 2 2 2 7" xfId="60083" xr:uid="{00000000-0005-0000-0000-00008CEA0000}"/>
    <cellStyle name="计算 3 2 2 3" xfId="60084" xr:uid="{00000000-0005-0000-0000-00008DEA0000}"/>
    <cellStyle name="计算 3 2 2 3 2" xfId="60085" xr:uid="{00000000-0005-0000-0000-00008EEA0000}"/>
    <cellStyle name="计算 3 2 2 3 2 2" xfId="60086" xr:uid="{00000000-0005-0000-0000-00008FEA0000}"/>
    <cellStyle name="计算 3 2 2 3 2 2 2" xfId="60087" xr:uid="{00000000-0005-0000-0000-000090EA0000}"/>
    <cellStyle name="计算 3 2 2 3 2 2 2 2" xfId="60088" xr:uid="{00000000-0005-0000-0000-000091EA0000}"/>
    <cellStyle name="计算 3 2 2 3 2 2 2 2 2" xfId="60089" xr:uid="{00000000-0005-0000-0000-000092EA0000}"/>
    <cellStyle name="计算 3 2 2 3 2 2 2 3" xfId="60090" xr:uid="{00000000-0005-0000-0000-000093EA0000}"/>
    <cellStyle name="计算 3 2 2 3 2 2 2 4" xfId="60091" xr:uid="{00000000-0005-0000-0000-000094EA0000}"/>
    <cellStyle name="计算 3 2 2 3 2 2 2 5" xfId="60092" xr:uid="{00000000-0005-0000-0000-000095EA0000}"/>
    <cellStyle name="计算 3 2 2 3 2 2 2 6" xfId="60093" xr:uid="{00000000-0005-0000-0000-000096EA0000}"/>
    <cellStyle name="计算 3 2 2 3 2 2 3" xfId="60094" xr:uid="{00000000-0005-0000-0000-000097EA0000}"/>
    <cellStyle name="计算 3 2 2 3 2 2 3 2" xfId="60095" xr:uid="{00000000-0005-0000-0000-000098EA0000}"/>
    <cellStyle name="计算 3 2 2 3 2 2 4" xfId="60096" xr:uid="{00000000-0005-0000-0000-000099EA0000}"/>
    <cellStyle name="计算 3 2 2 3 2 3" xfId="60097" xr:uid="{00000000-0005-0000-0000-00009AEA0000}"/>
    <cellStyle name="计算 3 2 2 3 2 3 2" xfId="60098" xr:uid="{00000000-0005-0000-0000-00009BEA0000}"/>
    <cellStyle name="计算 3 2 2 3 2 3 2 2" xfId="60099" xr:uid="{00000000-0005-0000-0000-00009CEA0000}"/>
    <cellStyle name="计算 3 2 2 3 2 3 3" xfId="60100" xr:uid="{00000000-0005-0000-0000-00009DEA0000}"/>
    <cellStyle name="计算 3 2 2 3 2 3 4" xfId="60101" xr:uid="{00000000-0005-0000-0000-00009EEA0000}"/>
    <cellStyle name="计算 3 2 2 3 2 3 5" xfId="60102" xr:uid="{00000000-0005-0000-0000-00009FEA0000}"/>
    <cellStyle name="计算 3 2 2 3 2 3 6" xfId="60103" xr:uid="{00000000-0005-0000-0000-0000A0EA0000}"/>
    <cellStyle name="计算 3 2 2 3 2 4" xfId="60104" xr:uid="{00000000-0005-0000-0000-0000A1EA0000}"/>
    <cellStyle name="计算 3 2 2 3 2 5" xfId="60105" xr:uid="{00000000-0005-0000-0000-0000A2EA0000}"/>
    <cellStyle name="计算 3 2 2 3 3" xfId="60106" xr:uid="{00000000-0005-0000-0000-0000A3EA0000}"/>
    <cellStyle name="计算 3 2 2 3 3 2" xfId="60107" xr:uid="{00000000-0005-0000-0000-0000A4EA0000}"/>
    <cellStyle name="计算 3 2 2 3 3 2 2" xfId="60108" xr:uid="{00000000-0005-0000-0000-0000A5EA0000}"/>
    <cellStyle name="计算 3 2 2 3 3 2 2 2" xfId="60109" xr:uid="{00000000-0005-0000-0000-0000A6EA0000}"/>
    <cellStyle name="计算 3 2 2 3 3 2 3" xfId="60110" xr:uid="{00000000-0005-0000-0000-0000A7EA0000}"/>
    <cellStyle name="计算 3 2 2 3 3 2 4" xfId="60111" xr:uid="{00000000-0005-0000-0000-0000A8EA0000}"/>
    <cellStyle name="计算 3 2 2 3 3 2 5" xfId="60112" xr:uid="{00000000-0005-0000-0000-0000A9EA0000}"/>
    <cellStyle name="计算 3 2 2 3 3 2 6" xfId="60113" xr:uid="{00000000-0005-0000-0000-0000AAEA0000}"/>
    <cellStyle name="计算 3 2 2 3 3 3" xfId="60114" xr:uid="{00000000-0005-0000-0000-0000ABEA0000}"/>
    <cellStyle name="计算 3 2 2 3 3 3 2" xfId="60115" xr:uid="{00000000-0005-0000-0000-0000ACEA0000}"/>
    <cellStyle name="计算 3 2 2 3 3 4" xfId="60116" xr:uid="{00000000-0005-0000-0000-0000ADEA0000}"/>
    <cellStyle name="计算 3 2 2 3 4" xfId="60117" xr:uid="{00000000-0005-0000-0000-0000AEEA0000}"/>
    <cellStyle name="计算 3 2 2 3 4 2" xfId="60118" xr:uid="{00000000-0005-0000-0000-0000AFEA0000}"/>
    <cellStyle name="计算 3 2 2 3 4 2 2" xfId="60119" xr:uid="{00000000-0005-0000-0000-0000B0EA0000}"/>
    <cellStyle name="计算 3 2 2 3 4 3" xfId="60120" xr:uid="{00000000-0005-0000-0000-0000B1EA0000}"/>
    <cellStyle name="计算 3 2 2 3 4 4" xfId="60121" xr:uid="{00000000-0005-0000-0000-0000B2EA0000}"/>
    <cellStyle name="计算 3 2 2 3 4 5" xfId="60122" xr:uid="{00000000-0005-0000-0000-0000B3EA0000}"/>
    <cellStyle name="计算 3 2 2 3 4 6" xfId="60123" xr:uid="{00000000-0005-0000-0000-0000B4EA0000}"/>
    <cellStyle name="计算 3 2 2 3 5" xfId="60124" xr:uid="{00000000-0005-0000-0000-0000B5EA0000}"/>
    <cellStyle name="计算 3 2 2 3 6" xfId="60125" xr:uid="{00000000-0005-0000-0000-0000B6EA0000}"/>
    <cellStyle name="计算 3 2 2 4" xfId="60126" xr:uid="{00000000-0005-0000-0000-0000B7EA0000}"/>
    <cellStyle name="计算 3 2 2 4 2" xfId="60127" xr:uid="{00000000-0005-0000-0000-0000B8EA0000}"/>
    <cellStyle name="计算 3 2 2 4 2 2" xfId="60128" xr:uid="{00000000-0005-0000-0000-0000B9EA0000}"/>
    <cellStyle name="计算 3 2 2 4 2 2 2" xfId="60129" xr:uid="{00000000-0005-0000-0000-0000BAEA0000}"/>
    <cellStyle name="计算 3 2 2 4 2 2 2 2" xfId="60130" xr:uid="{00000000-0005-0000-0000-0000BBEA0000}"/>
    <cellStyle name="计算 3 2 2 4 2 2 3" xfId="60131" xr:uid="{00000000-0005-0000-0000-0000BCEA0000}"/>
    <cellStyle name="计算 3 2 2 4 2 2 4" xfId="60132" xr:uid="{00000000-0005-0000-0000-0000BDEA0000}"/>
    <cellStyle name="计算 3 2 2 4 2 2 5" xfId="60133" xr:uid="{00000000-0005-0000-0000-0000BEEA0000}"/>
    <cellStyle name="计算 3 2 2 4 2 2 6" xfId="60134" xr:uid="{00000000-0005-0000-0000-0000BFEA0000}"/>
    <cellStyle name="计算 3 2 2 4 2 3" xfId="60135" xr:uid="{00000000-0005-0000-0000-0000C0EA0000}"/>
    <cellStyle name="计算 3 2 2 4 2 3 2" xfId="60136" xr:uid="{00000000-0005-0000-0000-0000C1EA0000}"/>
    <cellStyle name="计算 3 2 2 4 2 4" xfId="60137" xr:uid="{00000000-0005-0000-0000-0000C2EA0000}"/>
    <cellStyle name="计算 3 2 2 4 3" xfId="60138" xr:uid="{00000000-0005-0000-0000-0000C3EA0000}"/>
    <cellStyle name="计算 3 2 2 4 3 2" xfId="60139" xr:uid="{00000000-0005-0000-0000-0000C4EA0000}"/>
    <cellStyle name="计算 3 2 2 4 3 2 2" xfId="60140" xr:uid="{00000000-0005-0000-0000-0000C5EA0000}"/>
    <cellStyle name="计算 3 2 2 4 3 3" xfId="60141" xr:uid="{00000000-0005-0000-0000-0000C6EA0000}"/>
    <cellStyle name="计算 3 2 2 4 3 4" xfId="60142" xr:uid="{00000000-0005-0000-0000-0000C7EA0000}"/>
    <cellStyle name="计算 3 2 2 4 3 5" xfId="60143" xr:uid="{00000000-0005-0000-0000-0000C8EA0000}"/>
    <cellStyle name="计算 3 2 2 4 3 6" xfId="60144" xr:uid="{00000000-0005-0000-0000-0000C9EA0000}"/>
    <cellStyle name="计算 3 2 2 4 4" xfId="60145" xr:uid="{00000000-0005-0000-0000-0000CAEA0000}"/>
    <cellStyle name="计算 3 2 2 4 5" xfId="60146" xr:uid="{00000000-0005-0000-0000-0000CBEA0000}"/>
    <cellStyle name="计算 3 2 2 5" xfId="60147" xr:uid="{00000000-0005-0000-0000-0000CCEA0000}"/>
    <cellStyle name="计算 3 2 2 5 2" xfId="60148" xr:uid="{00000000-0005-0000-0000-0000CDEA0000}"/>
    <cellStyle name="计算 3 2 2 5 2 2" xfId="60149" xr:uid="{00000000-0005-0000-0000-0000CEEA0000}"/>
    <cellStyle name="计算 3 2 2 5 2 2 2" xfId="60150" xr:uid="{00000000-0005-0000-0000-0000CFEA0000}"/>
    <cellStyle name="计算 3 2 2 5 2 3" xfId="60151" xr:uid="{00000000-0005-0000-0000-0000D0EA0000}"/>
    <cellStyle name="计算 3 2 2 5 2 4" xfId="60152" xr:uid="{00000000-0005-0000-0000-0000D1EA0000}"/>
    <cellStyle name="计算 3 2 2 5 2 5" xfId="60153" xr:uid="{00000000-0005-0000-0000-0000D2EA0000}"/>
    <cellStyle name="计算 3 2 2 5 2 6" xfId="60154" xr:uid="{00000000-0005-0000-0000-0000D3EA0000}"/>
    <cellStyle name="计算 3 2 2 5 3" xfId="60155" xr:uid="{00000000-0005-0000-0000-0000D4EA0000}"/>
    <cellStyle name="计算 3 2 2 5 3 2" xfId="60156" xr:uid="{00000000-0005-0000-0000-0000D5EA0000}"/>
    <cellStyle name="计算 3 2 2 5 4" xfId="60157" xr:uid="{00000000-0005-0000-0000-0000D6EA0000}"/>
    <cellStyle name="计算 3 2 2 6" xfId="60158" xr:uid="{00000000-0005-0000-0000-0000D7EA0000}"/>
    <cellStyle name="计算 3 2 2 6 2" xfId="60159" xr:uid="{00000000-0005-0000-0000-0000D8EA0000}"/>
    <cellStyle name="计算 3 2 2 6 2 2" xfId="60160" xr:uid="{00000000-0005-0000-0000-0000D9EA0000}"/>
    <cellStyle name="计算 3 2 2 6 3" xfId="60161" xr:uid="{00000000-0005-0000-0000-0000DAEA0000}"/>
    <cellStyle name="计算 3 2 2 6 4" xfId="60162" xr:uid="{00000000-0005-0000-0000-0000DBEA0000}"/>
    <cellStyle name="计算 3 2 2 6 5" xfId="60163" xr:uid="{00000000-0005-0000-0000-0000DCEA0000}"/>
    <cellStyle name="计算 3 2 2 6 6" xfId="60164" xr:uid="{00000000-0005-0000-0000-0000DDEA0000}"/>
    <cellStyle name="计算 3 2 2 7" xfId="60165" xr:uid="{00000000-0005-0000-0000-0000DEEA0000}"/>
    <cellStyle name="计算 3 2 2 8" xfId="60166" xr:uid="{00000000-0005-0000-0000-0000DFEA0000}"/>
    <cellStyle name="计算 3 2 3" xfId="60167" xr:uid="{00000000-0005-0000-0000-0000E0EA0000}"/>
    <cellStyle name="计算 3 2 3 2" xfId="60168" xr:uid="{00000000-0005-0000-0000-0000E1EA0000}"/>
    <cellStyle name="计算 3 2 3 2 2" xfId="60169" xr:uid="{00000000-0005-0000-0000-0000E2EA0000}"/>
    <cellStyle name="计算 3 2 3 2 2 2" xfId="60170" xr:uid="{00000000-0005-0000-0000-0000E3EA0000}"/>
    <cellStyle name="计算 3 2 3 2 2 2 2" xfId="60171" xr:uid="{00000000-0005-0000-0000-0000E4EA0000}"/>
    <cellStyle name="计算 3 2 3 2 2 2 2 2" xfId="60172" xr:uid="{00000000-0005-0000-0000-0000E5EA0000}"/>
    <cellStyle name="计算 3 2 3 2 2 2 2 2 2" xfId="60173" xr:uid="{00000000-0005-0000-0000-0000E6EA0000}"/>
    <cellStyle name="计算 3 2 3 2 2 2 2 3" xfId="60174" xr:uid="{00000000-0005-0000-0000-0000E7EA0000}"/>
    <cellStyle name="计算 3 2 3 2 2 2 2 4" xfId="60175" xr:uid="{00000000-0005-0000-0000-0000E8EA0000}"/>
    <cellStyle name="计算 3 2 3 2 2 2 2 5" xfId="60176" xr:uid="{00000000-0005-0000-0000-0000E9EA0000}"/>
    <cellStyle name="计算 3 2 3 2 2 2 2 6" xfId="60177" xr:uid="{00000000-0005-0000-0000-0000EAEA0000}"/>
    <cellStyle name="计算 3 2 3 2 2 2 3" xfId="60178" xr:uid="{00000000-0005-0000-0000-0000EBEA0000}"/>
    <cellStyle name="计算 3 2 3 2 2 2 3 2" xfId="60179" xr:uid="{00000000-0005-0000-0000-0000ECEA0000}"/>
    <cellStyle name="计算 3 2 3 2 2 2 4" xfId="60180" xr:uid="{00000000-0005-0000-0000-0000EDEA0000}"/>
    <cellStyle name="计算 3 2 3 2 2 3" xfId="60181" xr:uid="{00000000-0005-0000-0000-0000EEEA0000}"/>
    <cellStyle name="计算 3 2 3 2 2 3 2" xfId="60182" xr:uid="{00000000-0005-0000-0000-0000EFEA0000}"/>
    <cellStyle name="计算 3 2 3 2 2 3 2 2" xfId="60183" xr:uid="{00000000-0005-0000-0000-0000F0EA0000}"/>
    <cellStyle name="计算 3 2 3 2 2 3 3" xfId="60184" xr:uid="{00000000-0005-0000-0000-0000F1EA0000}"/>
    <cellStyle name="计算 3 2 3 2 2 3 4" xfId="60185" xr:uid="{00000000-0005-0000-0000-0000F2EA0000}"/>
    <cellStyle name="计算 3 2 3 2 2 3 5" xfId="60186" xr:uid="{00000000-0005-0000-0000-0000F3EA0000}"/>
    <cellStyle name="计算 3 2 3 2 2 3 6" xfId="60187" xr:uid="{00000000-0005-0000-0000-0000F4EA0000}"/>
    <cellStyle name="计算 3 2 3 2 2 4" xfId="60188" xr:uid="{00000000-0005-0000-0000-0000F5EA0000}"/>
    <cellStyle name="计算 3 2 3 2 2 5" xfId="60189" xr:uid="{00000000-0005-0000-0000-0000F6EA0000}"/>
    <cellStyle name="计算 3 2 3 2 3" xfId="60190" xr:uid="{00000000-0005-0000-0000-0000F7EA0000}"/>
    <cellStyle name="计算 3 2 3 2 3 2" xfId="60191" xr:uid="{00000000-0005-0000-0000-0000F8EA0000}"/>
    <cellStyle name="计算 3 2 3 2 3 2 2" xfId="60192" xr:uid="{00000000-0005-0000-0000-0000F9EA0000}"/>
    <cellStyle name="计算 3 2 3 2 3 2 2 2" xfId="60193" xr:uid="{00000000-0005-0000-0000-0000FAEA0000}"/>
    <cellStyle name="计算 3 2 3 2 3 2 3" xfId="60194" xr:uid="{00000000-0005-0000-0000-0000FBEA0000}"/>
    <cellStyle name="计算 3 2 3 2 3 2 4" xfId="60195" xr:uid="{00000000-0005-0000-0000-0000FCEA0000}"/>
    <cellStyle name="计算 3 2 3 2 3 2 5" xfId="60196" xr:uid="{00000000-0005-0000-0000-0000FDEA0000}"/>
    <cellStyle name="计算 3 2 3 2 3 2 6" xfId="60197" xr:uid="{00000000-0005-0000-0000-0000FEEA0000}"/>
    <cellStyle name="计算 3 2 3 2 3 3" xfId="60198" xr:uid="{00000000-0005-0000-0000-0000FFEA0000}"/>
    <cellStyle name="计算 3 2 3 2 3 3 2" xfId="60199" xr:uid="{00000000-0005-0000-0000-000000EB0000}"/>
    <cellStyle name="计算 3 2 3 2 3 4" xfId="60200" xr:uid="{00000000-0005-0000-0000-000001EB0000}"/>
    <cellStyle name="计算 3 2 3 2 4" xfId="60201" xr:uid="{00000000-0005-0000-0000-000002EB0000}"/>
    <cellStyle name="计算 3 2 3 2 4 2" xfId="60202" xr:uid="{00000000-0005-0000-0000-000003EB0000}"/>
    <cellStyle name="计算 3 2 3 2 4 2 2" xfId="60203" xr:uid="{00000000-0005-0000-0000-000004EB0000}"/>
    <cellStyle name="计算 3 2 3 2 4 3" xfId="60204" xr:uid="{00000000-0005-0000-0000-000005EB0000}"/>
    <cellStyle name="计算 3 2 3 2 4 4" xfId="60205" xr:uid="{00000000-0005-0000-0000-000006EB0000}"/>
    <cellStyle name="计算 3 2 3 2 4 5" xfId="60206" xr:uid="{00000000-0005-0000-0000-000007EB0000}"/>
    <cellStyle name="计算 3 2 3 2 4 6" xfId="60207" xr:uid="{00000000-0005-0000-0000-000008EB0000}"/>
    <cellStyle name="计算 3 2 3 2 5" xfId="60208" xr:uid="{00000000-0005-0000-0000-000009EB0000}"/>
    <cellStyle name="计算 3 2 3 2 6" xfId="60209" xr:uid="{00000000-0005-0000-0000-00000AEB0000}"/>
    <cellStyle name="计算 3 2 3 3" xfId="60210" xr:uid="{00000000-0005-0000-0000-00000BEB0000}"/>
    <cellStyle name="计算 3 2 3 3 2" xfId="60211" xr:uid="{00000000-0005-0000-0000-00000CEB0000}"/>
    <cellStyle name="计算 3 2 3 3 2 2" xfId="60212" xr:uid="{00000000-0005-0000-0000-00000DEB0000}"/>
    <cellStyle name="计算 3 2 3 3 2 2 2" xfId="60213" xr:uid="{00000000-0005-0000-0000-00000EEB0000}"/>
    <cellStyle name="计算 3 2 3 3 2 2 2 2" xfId="60214" xr:uid="{00000000-0005-0000-0000-00000FEB0000}"/>
    <cellStyle name="计算 3 2 3 3 2 2 3" xfId="60215" xr:uid="{00000000-0005-0000-0000-000010EB0000}"/>
    <cellStyle name="计算 3 2 3 3 2 2 4" xfId="60216" xr:uid="{00000000-0005-0000-0000-000011EB0000}"/>
    <cellStyle name="计算 3 2 3 3 2 2 5" xfId="60217" xr:uid="{00000000-0005-0000-0000-000012EB0000}"/>
    <cellStyle name="计算 3 2 3 3 2 2 6" xfId="60218" xr:uid="{00000000-0005-0000-0000-000013EB0000}"/>
    <cellStyle name="计算 3 2 3 3 2 3" xfId="60219" xr:uid="{00000000-0005-0000-0000-000014EB0000}"/>
    <cellStyle name="计算 3 2 3 3 2 3 2" xfId="60220" xr:uid="{00000000-0005-0000-0000-000015EB0000}"/>
    <cellStyle name="计算 3 2 3 3 2 4" xfId="60221" xr:uid="{00000000-0005-0000-0000-000016EB0000}"/>
    <cellStyle name="计算 3 2 3 3 3" xfId="60222" xr:uid="{00000000-0005-0000-0000-000017EB0000}"/>
    <cellStyle name="计算 3 2 3 3 3 2" xfId="60223" xr:uid="{00000000-0005-0000-0000-000018EB0000}"/>
    <cellStyle name="计算 3 2 3 3 3 2 2" xfId="60224" xr:uid="{00000000-0005-0000-0000-000019EB0000}"/>
    <cellStyle name="计算 3 2 3 3 3 3" xfId="60225" xr:uid="{00000000-0005-0000-0000-00001AEB0000}"/>
    <cellStyle name="计算 3 2 3 3 3 4" xfId="60226" xr:uid="{00000000-0005-0000-0000-00001BEB0000}"/>
    <cellStyle name="计算 3 2 3 3 3 5" xfId="60227" xr:uid="{00000000-0005-0000-0000-00001CEB0000}"/>
    <cellStyle name="计算 3 2 3 3 3 6" xfId="60228" xr:uid="{00000000-0005-0000-0000-00001DEB0000}"/>
    <cellStyle name="计算 3 2 3 3 4" xfId="60229" xr:uid="{00000000-0005-0000-0000-00001EEB0000}"/>
    <cellStyle name="计算 3 2 3 3 5" xfId="60230" xr:uid="{00000000-0005-0000-0000-00001FEB0000}"/>
    <cellStyle name="计算 3 2 3 4" xfId="60231" xr:uid="{00000000-0005-0000-0000-000020EB0000}"/>
    <cellStyle name="计算 3 2 3 4 2" xfId="60232" xr:uid="{00000000-0005-0000-0000-000021EB0000}"/>
    <cellStyle name="计算 3 2 3 4 2 2" xfId="60233" xr:uid="{00000000-0005-0000-0000-000022EB0000}"/>
    <cellStyle name="计算 3 2 3 4 2 2 2" xfId="60234" xr:uid="{00000000-0005-0000-0000-000023EB0000}"/>
    <cellStyle name="计算 3 2 3 4 2 3" xfId="60235" xr:uid="{00000000-0005-0000-0000-000024EB0000}"/>
    <cellStyle name="计算 3 2 3 4 2 4" xfId="60236" xr:uid="{00000000-0005-0000-0000-000025EB0000}"/>
    <cellStyle name="计算 3 2 3 4 2 5" xfId="60237" xr:uid="{00000000-0005-0000-0000-000026EB0000}"/>
    <cellStyle name="计算 3 2 3 4 2 6" xfId="60238" xr:uid="{00000000-0005-0000-0000-000027EB0000}"/>
    <cellStyle name="计算 3 2 3 4 3" xfId="60239" xr:uid="{00000000-0005-0000-0000-000028EB0000}"/>
    <cellStyle name="计算 3 2 3 4 3 2" xfId="60240" xr:uid="{00000000-0005-0000-0000-000029EB0000}"/>
    <cellStyle name="计算 3 2 3 4 4" xfId="60241" xr:uid="{00000000-0005-0000-0000-00002AEB0000}"/>
    <cellStyle name="计算 3 2 3 5" xfId="60242" xr:uid="{00000000-0005-0000-0000-00002BEB0000}"/>
    <cellStyle name="计算 3 2 3 5 2" xfId="60243" xr:uid="{00000000-0005-0000-0000-00002CEB0000}"/>
    <cellStyle name="计算 3 2 3 5 2 2" xfId="60244" xr:uid="{00000000-0005-0000-0000-00002DEB0000}"/>
    <cellStyle name="计算 3 2 3 5 3" xfId="60245" xr:uid="{00000000-0005-0000-0000-00002EEB0000}"/>
    <cellStyle name="计算 3 2 3 5 4" xfId="60246" xr:uid="{00000000-0005-0000-0000-00002FEB0000}"/>
    <cellStyle name="计算 3 2 3 5 5" xfId="60247" xr:uid="{00000000-0005-0000-0000-000030EB0000}"/>
    <cellStyle name="计算 3 2 3 5 6" xfId="60248" xr:uid="{00000000-0005-0000-0000-000031EB0000}"/>
    <cellStyle name="计算 3 2 3 6" xfId="60249" xr:uid="{00000000-0005-0000-0000-000032EB0000}"/>
    <cellStyle name="计算 3 2 3 7" xfId="60250" xr:uid="{00000000-0005-0000-0000-000033EB0000}"/>
    <cellStyle name="计算 3 2 4" xfId="60251" xr:uid="{00000000-0005-0000-0000-000034EB0000}"/>
    <cellStyle name="计算 3 2 4 2" xfId="60252" xr:uid="{00000000-0005-0000-0000-000035EB0000}"/>
    <cellStyle name="计算 3 2 4 2 2" xfId="60253" xr:uid="{00000000-0005-0000-0000-000036EB0000}"/>
    <cellStyle name="计算 3 2 4 2 2 2" xfId="60254" xr:uid="{00000000-0005-0000-0000-000037EB0000}"/>
    <cellStyle name="计算 3 2 4 2 2 2 2" xfId="60255" xr:uid="{00000000-0005-0000-0000-000038EB0000}"/>
    <cellStyle name="计算 3 2 4 2 2 2 2 2" xfId="60256" xr:uid="{00000000-0005-0000-0000-000039EB0000}"/>
    <cellStyle name="计算 3 2 4 2 2 2 3" xfId="60257" xr:uid="{00000000-0005-0000-0000-00003AEB0000}"/>
    <cellStyle name="计算 3 2 4 2 2 2 4" xfId="60258" xr:uid="{00000000-0005-0000-0000-00003BEB0000}"/>
    <cellStyle name="计算 3 2 4 2 2 2 5" xfId="60259" xr:uid="{00000000-0005-0000-0000-00003CEB0000}"/>
    <cellStyle name="计算 3 2 4 2 2 2 6" xfId="60260" xr:uid="{00000000-0005-0000-0000-00003DEB0000}"/>
    <cellStyle name="计算 3 2 4 2 2 3" xfId="60261" xr:uid="{00000000-0005-0000-0000-00003EEB0000}"/>
    <cellStyle name="计算 3 2 4 2 2 3 2" xfId="60262" xr:uid="{00000000-0005-0000-0000-00003FEB0000}"/>
    <cellStyle name="计算 3 2 4 2 2 4" xfId="60263" xr:uid="{00000000-0005-0000-0000-000040EB0000}"/>
    <cellStyle name="计算 3 2 4 2 3" xfId="60264" xr:uid="{00000000-0005-0000-0000-000041EB0000}"/>
    <cellStyle name="计算 3 2 4 2 3 2" xfId="60265" xr:uid="{00000000-0005-0000-0000-000042EB0000}"/>
    <cellStyle name="计算 3 2 4 2 3 2 2" xfId="60266" xr:uid="{00000000-0005-0000-0000-000043EB0000}"/>
    <cellStyle name="计算 3 2 4 2 3 3" xfId="60267" xr:uid="{00000000-0005-0000-0000-000044EB0000}"/>
    <cellStyle name="计算 3 2 4 2 3 4" xfId="60268" xr:uid="{00000000-0005-0000-0000-000045EB0000}"/>
    <cellStyle name="计算 3 2 4 2 3 5" xfId="60269" xr:uid="{00000000-0005-0000-0000-000046EB0000}"/>
    <cellStyle name="计算 3 2 4 2 3 6" xfId="60270" xr:uid="{00000000-0005-0000-0000-000047EB0000}"/>
    <cellStyle name="计算 3 2 4 2 4" xfId="60271" xr:uid="{00000000-0005-0000-0000-000048EB0000}"/>
    <cellStyle name="计算 3 2 4 2 5" xfId="60272" xr:uid="{00000000-0005-0000-0000-000049EB0000}"/>
    <cellStyle name="计算 3 2 4 3" xfId="60273" xr:uid="{00000000-0005-0000-0000-00004AEB0000}"/>
    <cellStyle name="计算 3 2 4 3 2" xfId="60274" xr:uid="{00000000-0005-0000-0000-00004BEB0000}"/>
    <cellStyle name="计算 3 2 4 3 2 2" xfId="60275" xr:uid="{00000000-0005-0000-0000-00004CEB0000}"/>
    <cellStyle name="计算 3 2 4 3 2 2 2" xfId="60276" xr:uid="{00000000-0005-0000-0000-00004DEB0000}"/>
    <cellStyle name="计算 3 2 4 3 2 3" xfId="60277" xr:uid="{00000000-0005-0000-0000-00004EEB0000}"/>
    <cellStyle name="计算 3 2 4 3 2 4" xfId="60278" xr:uid="{00000000-0005-0000-0000-00004FEB0000}"/>
    <cellStyle name="计算 3 2 4 3 2 5" xfId="60279" xr:uid="{00000000-0005-0000-0000-000050EB0000}"/>
    <cellStyle name="计算 3 2 4 3 2 6" xfId="60280" xr:uid="{00000000-0005-0000-0000-000051EB0000}"/>
    <cellStyle name="计算 3 2 4 3 3" xfId="60281" xr:uid="{00000000-0005-0000-0000-000052EB0000}"/>
    <cellStyle name="计算 3 2 4 3 3 2" xfId="60282" xr:uid="{00000000-0005-0000-0000-000053EB0000}"/>
    <cellStyle name="计算 3 2 4 3 4" xfId="60283" xr:uid="{00000000-0005-0000-0000-000054EB0000}"/>
    <cellStyle name="计算 3 2 4 4" xfId="60284" xr:uid="{00000000-0005-0000-0000-000055EB0000}"/>
    <cellStyle name="计算 3 2 4 4 2" xfId="60285" xr:uid="{00000000-0005-0000-0000-000056EB0000}"/>
    <cellStyle name="计算 3 2 4 4 2 2" xfId="60286" xr:uid="{00000000-0005-0000-0000-000057EB0000}"/>
    <cellStyle name="计算 3 2 4 4 3" xfId="60287" xr:uid="{00000000-0005-0000-0000-000058EB0000}"/>
    <cellStyle name="计算 3 2 4 4 4" xfId="60288" xr:uid="{00000000-0005-0000-0000-000059EB0000}"/>
    <cellStyle name="计算 3 2 4 4 5" xfId="60289" xr:uid="{00000000-0005-0000-0000-00005AEB0000}"/>
    <cellStyle name="计算 3 2 4 4 6" xfId="60290" xr:uid="{00000000-0005-0000-0000-00005BEB0000}"/>
    <cellStyle name="计算 3 2 4 5" xfId="60291" xr:uid="{00000000-0005-0000-0000-00005CEB0000}"/>
    <cellStyle name="计算 3 2 4 6" xfId="60292" xr:uid="{00000000-0005-0000-0000-00005DEB0000}"/>
    <cellStyle name="计算 3 2 5" xfId="60293" xr:uid="{00000000-0005-0000-0000-00005EEB0000}"/>
    <cellStyle name="计算 3 2 5 2" xfId="60294" xr:uid="{00000000-0005-0000-0000-00005FEB0000}"/>
    <cellStyle name="计算 3 2 5 2 2" xfId="60295" xr:uid="{00000000-0005-0000-0000-000060EB0000}"/>
    <cellStyle name="计算 3 2 5 2 2 2" xfId="60296" xr:uid="{00000000-0005-0000-0000-000061EB0000}"/>
    <cellStyle name="计算 3 2 5 2 2 2 2" xfId="60297" xr:uid="{00000000-0005-0000-0000-000062EB0000}"/>
    <cellStyle name="计算 3 2 5 2 2 3" xfId="60298" xr:uid="{00000000-0005-0000-0000-000063EB0000}"/>
    <cellStyle name="计算 3 2 5 2 2 4" xfId="60299" xr:uid="{00000000-0005-0000-0000-000064EB0000}"/>
    <cellStyle name="计算 3 2 5 2 2 5" xfId="60300" xr:uid="{00000000-0005-0000-0000-000065EB0000}"/>
    <cellStyle name="计算 3 2 5 2 2 6" xfId="60301" xr:uid="{00000000-0005-0000-0000-000066EB0000}"/>
    <cellStyle name="计算 3 2 5 2 3" xfId="60302" xr:uid="{00000000-0005-0000-0000-000067EB0000}"/>
    <cellStyle name="计算 3 2 5 2 3 2" xfId="60303" xr:uid="{00000000-0005-0000-0000-000068EB0000}"/>
    <cellStyle name="计算 3 2 5 2 4" xfId="60304" xr:uid="{00000000-0005-0000-0000-000069EB0000}"/>
    <cellStyle name="计算 3 2 5 3" xfId="60305" xr:uid="{00000000-0005-0000-0000-00006AEB0000}"/>
    <cellStyle name="计算 3 2 5 3 2" xfId="60306" xr:uid="{00000000-0005-0000-0000-00006BEB0000}"/>
    <cellStyle name="计算 3 2 5 3 2 2" xfId="60307" xr:uid="{00000000-0005-0000-0000-00006CEB0000}"/>
    <cellStyle name="计算 3 2 5 3 3" xfId="60308" xr:uid="{00000000-0005-0000-0000-00006DEB0000}"/>
    <cellStyle name="计算 3 2 5 3 4" xfId="60309" xr:uid="{00000000-0005-0000-0000-00006EEB0000}"/>
    <cellStyle name="计算 3 2 5 3 5" xfId="60310" xr:uid="{00000000-0005-0000-0000-00006FEB0000}"/>
    <cellStyle name="计算 3 2 5 3 6" xfId="60311" xr:uid="{00000000-0005-0000-0000-000070EB0000}"/>
    <cellStyle name="计算 3 2 5 4" xfId="60312" xr:uid="{00000000-0005-0000-0000-000071EB0000}"/>
    <cellStyle name="计算 3 2 5 5" xfId="60313" xr:uid="{00000000-0005-0000-0000-000072EB0000}"/>
    <cellStyle name="计算 3 2 6" xfId="60314" xr:uid="{00000000-0005-0000-0000-000073EB0000}"/>
    <cellStyle name="计算 3 2 6 2" xfId="60315" xr:uid="{00000000-0005-0000-0000-000074EB0000}"/>
    <cellStyle name="计算 3 2 6 2 2" xfId="60316" xr:uid="{00000000-0005-0000-0000-000075EB0000}"/>
    <cellStyle name="计算 3 2 6 2 2 2" xfId="60317" xr:uid="{00000000-0005-0000-0000-000076EB0000}"/>
    <cellStyle name="计算 3 2 6 2 3" xfId="60318" xr:uid="{00000000-0005-0000-0000-000077EB0000}"/>
    <cellStyle name="计算 3 2 6 2 4" xfId="60319" xr:uid="{00000000-0005-0000-0000-000078EB0000}"/>
    <cellStyle name="计算 3 2 6 2 5" xfId="60320" xr:uid="{00000000-0005-0000-0000-000079EB0000}"/>
    <cellStyle name="计算 3 2 6 2 6" xfId="60321" xr:uid="{00000000-0005-0000-0000-00007AEB0000}"/>
    <cellStyle name="计算 3 2 6 3" xfId="60322" xr:uid="{00000000-0005-0000-0000-00007BEB0000}"/>
    <cellStyle name="计算 3 2 6 3 2" xfId="60323" xr:uid="{00000000-0005-0000-0000-00007CEB0000}"/>
    <cellStyle name="计算 3 2 6 4" xfId="60324" xr:uid="{00000000-0005-0000-0000-00007DEB0000}"/>
    <cellStyle name="计算 3 2 7" xfId="60325" xr:uid="{00000000-0005-0000-0000-00007EEB0000}"/>
    <cellStyle name="计算 3 2 7 2" xfId="60326" xr:uid="{00000000-0005-0000-0000-00007FEB0000}"/>
    <cellStyle name="计算 3 2 7 2 2" xfId="60327" xr:uid="{00000000-0005-0000-0000-000080EB0000}"/>
    <cellStyle name="计算 3 2 7 3" xfId="60328" xr:uid="{00000000-0005-0000-0000-000081EB0000}"/>
    <cellStyle name="计算 3 2 7 4" xfId="60329" xr:uid="{00000000-0005-0000-0000-000082EB0000}"/>
    <cellStyle name="计算 3 2 7 5" xfId="60330" xr:uid="{00000000-0005-0000-0000-000083EB0000}"/>
    <cellStyle name="计算 3 2 7 6" xfId="60331" xr:uid="{00000000-0005-0000-0000-000084EB0000}"/>
    <cellStyle name="计算 3 2 8" xfId="60332" xr:uid="{00000000-0005-0000-0000-000085EB0000}"/>
    <cellStyle name="计算 3 2 9" xfId="60333" xr:uid="{00000000-0005-0000-0000-000086EB0000}"/>
    <cellStyle name="计算 3 3" xfId="60334" xr:uid="{00000000-0005-0000-0000-000087EB0000}"/>
    <cellStyle name="计算 3 3 2" xfId="60335" xr:uid="{00000000-0005-0000-0000-000088EB0000}"/>
    <cellStyle name="计算 3 3 2 2" xfId="60336" xr:uid="{00000000-0005-0000-0000-000089EB0000}"/>
    <cellStyle name="计算 3 3 2 2 2" xfId="60337" xr:uid="{00000000-0005-0000-0000-00008AEB0000}"/>
    <cellStyle name="计算 3 3 2 2 2 2" xfId="60338" xr:uid="{00000000-0005-0000-0000-00008BEB0000}"/>
    <cellStyle name="计算 3 3 2 2 2 2 2" xfId="60339" xr:uid="{00000000-0005-0000-0000-00008CEB0000}"/>
    <cellStyle name="计算 3 3 2 2 2 2 2 2" xfId="60340" xr:uid="{00000000-0005-0000-0000-00008DEB0000}"/>
    <cellStyle name="计算 3 3 2 2 2 2 2 2 2" xfId="60341" xr:uid="{00000000-0005-0000-0000-00008EEB0000}"/>
    <cellStyle name="计算 3 3 2 2 2 2 2 3" xfId="60342" xr:uid="{00000000-0005-0000-0000-00008FEB0000}"/>
    <cellStyle name="计算 3 3 2 2 2 2 2 4" xfId="60343" xr:uid="{00000000-0005-0000-0000-000090EB0000}"/>
    <cellStyle name="计算 3 3 2 2 2 2 2 5" xfId="60344" xr:uid="{00000000-0005-0000-0000-000091EB0000}"/>
    <cellStyle name="计算 3 3 2 2 2 2 2 6" xfId="60345" xr:uid="{00000000-0005-0000-0000-000092EB0000}"/>
    <cellStyle name="计算 3 3 2 2 2 2 3" xfId="60346" xr:uid="{00000000-0005-0000-0000-000093EB0000}"/>
    <cellStyle name="计算 3 3 2 2 2 2 3 2" xfId="60347" xr:uid="{00000000-0005-0000-0000-000094EB0000}"/>
    <cellStyle name="计算 3 3 2 2 2 2 4" xfId="60348" xr:uid="{00000000-0005-0000-0000-000095EB0000}"/>
    <cellStyle name="计算 3 3 2 2 2 3" xfId="60349" xr:uid="{00000000-0005-0000-0000-000096EB0000}"/>
    <cellStyle name="计算 3 3 2 2 2 3 2" xfId="60350" xr:uid="{00000000-0005-0000-0000-000097EB0000}"/>
    <cellStyle name="计算 3 3 2 2 2 3 2 2" xfId="60351" xr:uid="{00000000-0005-0000-0000-000098EB0000}"/>
    <cellStyle name="计算 3 3 2 2 2 3 3" xfId="60352" xr:uid="{00000000-0005-0000-0000-000099EB0000}"/>
    <cellStyle name="计算 3 3 2 2 2 3 4" xfId="60353" xr:uid="{00000000-0005-0000-0000-00009AEB0000}"/>
    <cellStyle name="计算 3 3 2 2 2 3 5" xfId="60354" xr:uid="{00000000-0005-0000-0000-00009BEB0000}"/>
    <cellStyle name="计算 3 3 2 2 2 3 6" xfId="60355" xr:uid="{00000000-0005-0000-0000-00009CEB0000}"/>
    <cellStyle name="计算 3 3 2 2 2 4" xfId="60356" xr:uid="{00000000-0005-0000-0000-00009DEB0000}"/>
    <cellStyle name="计算 3 3 2 2 2 5" xfId="60357" xr:uid="{00000000-0005-0000-0000-00009EEB0000}"/>
    <cellStyle name="计算 3 3 2 2 3" xfId="60358" xr:uid="{00000000-0005-0000-0000-00009FEB0000}"/>
    <cellStyle name="计算 3 3 2 2 3 2" xfId="60359" xr:uid="{00000000-0005-0000-0000-0000A0EB0000}"/>
    <cellStyle name="计算 3 3 2 2 3 2 2" xfId="60360" xr:uid="{00000000-0005-0000-0000-0000A1EB0000}"/>
    <cellStyle name="计算 3 3 2 2 3 2 2 2" xfId="60361" xr:uid="{00000000-0005-0000-0000-0000A2EB0000}"/>
    <cellStyle name="计算 3 3 2 2 3 2 3" xfId="60362" xr:uid="{00000000-0005-0000-0000-0000A3EB0000}"/>
    <cellStyle name="计算 3 3 2 2 3 2 4" xfId="60363" xr:uid="{00000000-0005-0000-0000-0000A4EB0000}"/>
    <cellStyle name="计算 3 3 2 2 3 2 5" xfId="60364" xr:uid="{00000000-0005-0000-0000-0000A5EB0000}"/>
    <cellStyle name="计算 3 3 2 2 3 2 6" xfId="60365" xr:uid="{00000000-0005-0000-0000-0000A6EB0000}"/>
    <cellStyle name="计算 3 3 2 2 3 3" xfId="60366" xr:uid="{00000000-0005-0000-0000-0000A7EB0000}"/>
    <cellStyle name="计算 3 3 2 2 3 3 2" xfId="60367" xr:uid="{00000000-0005-0000-0000-0000A8EB0000}"/>
    <cellStyle name="计算 3 3 2 2 3 4" xfId="60368" xr:uid="{00000000-0005-0000-0000-0000A9EB0000}"/>
    <cellStyle name="计算 3 3 2 2 4" xfId="60369" xr:uid="{00000000-0005-0000-0000-0000AAEB0000}"/>
    <cellStyle name="计算 3 3 2 2 4 2" xfId="60370" xr:uid="{00000000-0005-0000-0000-0000ABEB0000}"/>
    <cellStyle name="计算 3 3 2 2 4 2 2" xfId="60371" xr:uid="{00000000-0005-0000-0000-0000ACEB0000}"/>
    <cellStyle name="计算 3 3 2 2 4 3" xfId="60372" xr:uid="{00000000-0005-0000-0000-0000ADEB0000}"/>
    <cellStyle name="计算 3 3 2 2 4 4" xfId="60373" xr:uid="{00000000-0005-0000-0000-0000AEEB0000}"/>
    <cellStyle name="计算 3 3 2 2 4 5" xfId="60374" xr:uid="{00000000-0005-0000-0000-0000AFEB0000}"/>
    <cellStyle name="计算 3 3 2 2 4 6" xfId="60375" xr:uid="{00000000-0005-0000-0000-0000B0EB0000}"/>
    <cellStyle name="计算 3 3 2 2 5" xfId="60376" xr:uid="{00000000-0005-0000-0000-0000B1EB0000}"/>
    <cellStyle name="计算 3 3 2 2 6" xfId="60377" xr:uid="{00000000-0005-0000-0000-0000B2EB0000}"/>
    <cellStyle name="计算 3 3 2 3" xfId="60378" xr:uid="{00000000-0005-0000-0000-0000B3EB0000}"/>
    <cellStyle name="计算 3 3 2 3 2" xfId="60379" xr:uid="{00000000-0005-0000-0000-0000B4EB0000}"/>
    <cellStyle name="计算 3 3 2 3 2 2" xfId="60380" xr:uid="{00000000-0005-0000-0000-0000B5EB0000}"/>
    <cellStyle name="计算 3 3 2 3 2 2 2" xfId="60381" xr:uid="{00000000-0005-0000-0000-0000B6EB0000}"/>
    <cellStyle name="计算 3 3 2 3 2 2 2 2" xfId="60382" xr:uid="{00000000-0005-0000-0000-0000B7EB0000}"/>
    <cellStyle name="计算 3 3 2 3 2 2 3" xfId="60383" xr:uid="{00000000-0005-0000-0000-0000B8EB0000}"/>
    <cellStyle name="计算 3 3 2 3 2 2 4" xfId="60384" xr:uid="{00000000-0005-0000-0000-0000B9EB0000}"/>
    <cellStyle name="计算 3 3 2 3 2 2 5" xfId="60385" xr:uid="{00000000-0005-0000-0000-0000BAEB0000}"/>
    <cellStyle name="计算 3 3 2 3 2 2 6" xfId="60386" xr:uid="{00000000-0005-0000-0000-0000BBEB0000}"/>
    <cellStyle name="计算 3 3 2 3 2 3" xfId="60387" xr:uid="{00000000-0005-0000-0000-0000BCEB0000}"/>
    <cellStyle name="计算 3 3 2 3 2 3 2" xfId="60388" xr:uid="{00000000-0005-0000-0000-0000BDEB0000}"/>
    <cellStyle name="计算 3 3 2 3 2 4" xfId="60389" xr:uid="{00000000-0005-0000-0000-0000BEEB0000}"/>
    <cellStyle name="计算 3 3 2 3 3" xfId="60390" xr:uid="{00000000-0005-0000-0000-0000BFEB0000}"/>
    <cellStyle name="计算 3 3 2 3 3 2" xfId="60391" xr:uid="{00000000-0005-0000-0000-0000C0EB0000}"/>
    <cellStyle name="计算 3 3 2 3 3 2 2" xfId="60392" xr:uid="{00000000-0005-0000-0000-0000C1EB0000}"/>
    <cellStyle name="计算 3 3 2 3 3 3" xfId="60393" xr:uid="{00000000-0005-0000-0000-0000C2EB0000}"/>
    <cellStyle name="计算 3 3 2 3 3 4" xfId="60394" xr:uid="{00000000-0005-0000-0000-0000C3EB0000}"/>
    <cellStyle name="计算 3 3 2 3 3 5" xfId="60395" xr:uid="{00000000-0005-0000-0000-0000C4EB0000}"/>
    <cellStyle name="计算 3 3 2 3 3 6" xfId="60396" xr:uid="{00000000-0005-0000-0000-0000C5EB0000}"/>
    <cellStyle name="计算 3 3 2 3 4" xfId="60397" xr:uid="{00000000-0005-0000-0000-0000C6EB0000}"/>
    <cellStyle name="计算 3 3 2 3 5" xfId="60398" xr:uid="{00000000-0005-0000-0000-0000C7EB0000}"/>
    <cellStyle name="计算 3 3 2 4" xfId="60399" xr:uid="{00000000-0005-0000-0000-0000C8EB0000}"/>
    <cellStyle name="计算 3 3 2 4 2" xfId="60400" xr:uid="{00000000-0005-0000-0000-0000C9EB0000}"/>
    <cellStyle name="计算 3 3 2 4 2 2" xfId="60401" xr:uid="{00000000-0005-0000-0000-0000CAEB0000}"/>
    <cellStyle name="计算 3 3 2 4 2 2 2" xfId="60402" xr:uid="{00000000-0005-0000-0000-0000CBEB0000}"/>
    <cellStyle name="计算 3 3 2 4 2 3" xfId="60403" xr:uid="{00000000-0005-0000-0000-0000CCEB0000}"/>
    <cellStyle name="计算 3 3 2 4 2 4" xfId="60404" xr:uid="{00000000-0005-0000-0000-0000CDEB0000}"/>
    <cellStyle name="计算 3 3 2 4 2 5" xfId="60405" xr:uid="{00000000-0005-0000-0000-0000CEEB0000}"/>
    <cellStyle name="计算 3 3 2 4 2 6" xfId="60406" xr:uid="{00000000-0005-0000-0000-0000CFEB0000}"/>
    <cellStyle name="计算 3 3 2 4 3" xfId="60407" xr:uid="{00000000-0005-0000-0000-0000D0EB0000}"/>
    <cellStyle name="计算 3 3 2 4 3 2" xfId="60408" xr:uid="{00000000-0005-0000-0000-0000D1EB0000}"/>
    <cellStyle name="计算 3 3 2 4 4" xfId="60409" xr:uid="{00000000-0005-0000-0000-0000D2EB0000}"/>
    <cellStyle name="计算 3 3 2 5" xfId="60410" xr:uid="{00000000-0005-0000-0000-0000D3EB0000}"/>
    <cellStyle name="计算 3 3 2 5 2" xfId="60411" xr:uid="{00000000-0005-0000-0000-0000D4EB0000}"/>
    <cellStyle name="计算 3 3 2 5 2 2" xfId="60412" xr:uid="{00000000-0005-0000-0000-0000D5EB0000}"/>
    <cellStyle name="计算 3 3 2 5 3" xfId="60413" xr:uid="{00000000-0005-0000-0000-0000D6EB0000}"/>
    <cellStyle name="计算 3 3 2 5 4" xfId="60414" xr:uid="{00000000-0005-0000-0000-0000D7EB0000}"/>
    <cellStyle name="计算 3 3 2 5 5" xfId="60415" xr:uid="{00000000-0005-0000-0000-0000D8EB0000}"/>
    <cellStyle name="计算 3 3 2 5 6" xfId="60416" xr:uid="{00000000-0005-0000-0000-0000D9EB0000}"/>
    <cellStyle name="计算 3 3 2 6" xfId="60417" xr:uid="{00000000-0005-0000-0000-0000DAEB0000}"/>
    <cellStyle name="计算 3 3 2 7" xfId="60418" xr:uid="{00000000-0005-0000-0000-0000DBEB0000}"/>
    <cellStyle name="计算 3 3 3" xfId="60419" xr:uid="{00000000-0005-0000-0000-0000DCEB0000}"/>
    <cellStyle name="计算 3 3 3 2" xfId="60420" xr:uid="{00000000-0005-0000-0000-0000DDEB0000}"/>
    <cellStyle name="计算 3 3 3 2 2" xfId="60421" xr:uid="{00000000-0005-0000-0000-0000DEEB0000}"/>
    <cellStyle name="计算 3 3 3 2 2 2" xfId="60422" xr:uid="{00000000-0005-0000-0000-0000DFEB0000}"/>
    <cellStyle name="计算 3 3 3 2 2 2 2" xfId="60423" xr:uid="{00000000-0005-0000-0000-0000E0EB0000}"/>
    <cellStyle name="计算 3 3 3 2 2 2 2 2" xfId="60424" xr:uid="{00000000-0005-0000-0000-0000E1EB0000}"/>
    <cellStyle name="计算 3 3 3 2 2 2 3" xfId="60425" xr:uid="{00000000-0005-0000-0000-0000E2EB0000}"/>
    <cellStyle name="计算 3 3 3 2 2 2 4" xfId="60426" xr:uid="{00000000-0005-0000-0000-0000E3EB0000}"/>
    <cellStyle name="计算 3 3 3 2 2 2 5" xfId="60427" xr:uid="{00000000-0005-0000-0000-0000E4EB0000}"/>
    <cellStyle name="计算 3 3 3 2 2 2 6" xfId="60428" xr:uid="{00000000-0005-0000-0000-0000E5EB0000}"/>
    <cellStyle name="计算 3 3 3 2 2 3" xfId="60429" xr:uid="{00000000-0005-0000-0000-0000E6EB0000}"/>
    <cellStyle name="计算 3 3 3 2 2 3 2" xfId="60430" xr:uid="{00000000-0005-0000-0000-0000E7EB0000}"/>
    <cellStyle name="计算 3 3 3 2 2 4" xfId="60431" xr:uid="{00000000-0005-0000-0000-0000E8EB0000}"/>
    <cellStyle name="计算 3 3 3 2 3" xfId="60432" xr:uid="{00000000-0005-0000-0000-0000E9EB0000}"/>
    <cellStyle name="计算 3 3 3 2 3 2" xfId="60433" xr:uid="{00000000-0005-0000-0000-0000EAEB0000}"/>
    <cellStyle name="计算 3 3 3 2 3 2 2" xfId="60434" xr:uid="{00000000-0005-0000-0000-0000EBEB0000}"/>
    <cellStyle name="计算 3 3 3 2 3 3" xfId="60435" xr:uid="{00000000-0005-0000-0000-0000ECEB0000}"/>
    <cellStyle name="计算 3 3 3 2 3 4" xfId="60436" xr:uid="{00000000-0005-0000-0000-0000EDEB0000}"/>
    <cellStyle name="计算 3 3 3 2 3 5" xfId="60437" xr:uid="{00000000-0005-0000-0000-0000EEEB0000}"/>
    <cellStyle name="计算 3 3 3 2 3 6" xfId="60438" xr:uid="{00000000-0005-0000-0000-0000EFEB0000}"/>
    <cellStyle name="计算 3 3 3 2 4" xfId="60439" xr:uid="{00000000-0005-0000-0000-0000F0EB0000}"/>
    <cellStyle name="计算 3 3 3 2 5" xfId="60440" xr:uid="{00000000-0005-0000-0000-0000F1EB0000}"/>
    <cellStyle name="计算 3 3 3 3" xfId="60441" xr:uid="{00000000-0005-0000-0000-0000F2EB0000}"/>
    <cellStyle name="计算 3 3 3 3 2" xfId="60442" xr:uid="{00000000-0005-0000-0000-0000F3EB0000}"/>
    <cellStyle name="计算 3 3 3 3 2 2" xfId="60443" xr:uid="{00000000-0005-0000-0000-0000F4EB0000}"/>
    <cellStyle name="计算 3 3 3 3 2 2 2" xfId="60444" xr:uid="{00000000-0005-0000-0000-0000F5EB0000}"/>
    <cellStyle name="计算 3 3 3 3 2 3" xfId="60445" xr:uid="{00000000-0005-0000-0000-0000F6EB0000}"/>
    <cellStyle name="计算 3 3 3 3 2 4" xfId="60446" xr:uid="{00000000-0005-0000-0000-0000F7EB0000}"/>
    <cellStyle name="计算 3 3 3 3 2 5" xfId="60447" xr:uid="{00000000-0005-0000-0000-0000F8EB0000}"/>
    <cellStyle name="计算 3 3 3 3 2 6" xfId="60448" xr:uid="{00000000-0005-0000-0000-0000F9EB0000}"/>
    <cellStyle name="计算 3 3 3 3 3" xfId="60449" xr:uid="{00000000-0005-0000-0000-0000FAEB0000}"/>
    <cellStyle name="计算 3 3 3 3 3 2" xfId="60450" xr:uid="{00000000-0005-0000-0000-0000FBEB0000}"/>
    <cellStyle name="计算 3 3 3 3 4" xfId="60451" xr:uid="{00000000-0005-0000-0000-0000FCEB0000}"/>
    <cellStyle name="计算 3 3 3 4" xfId="60452" xr:uid="{00000000-0005-0000-0000-0000FDEB0000}"/>
    <cellStyle name="计算 3 3 3 4 2" xfId="60453" xr:uid="{00000000-0005-0000-0000-0000FEEB0000}"/>
    <cellStyle name="计算 3 3 3 4 2 2" xfId="60454" xr:uid="{00000000-0005-0000-0000-0000FFEB0000}"/>
    <cellStyle name="计算 3 3 3 4 3" xfId="60455" xr:uid="{00000000-0005-0000-0000-000000EC0000}"/>
    <cellStyle name="计算 3 3 3 4 4" xfId="60456" xr:uid="{00000000-0005-0000-0000-000001EC0000}"/>
    <cellStyle name="计算 3 3 3 4 5" xfId="60457" xr:uid="{00000000-0005-0000-0000-000002EC0000}"/>
    <cellStyle name="计算 3 3 3 4 6" xfId="60458" xr:uid="{00000000-0005-0000-0000-000003EC0000}"/>
    <cellStyle name="计算 3 3 3 5" xfId="60459" xr:uid="{00000000-0005-0000-0000-000004EC0000}"/>
    <cellStyle name="计算 3 3 3 6" xfId="60460" xr:uid="{00000000-0005-0000-0000-000005EC0000}"/>
    <cellStyle name="计算 3 3 4" xfId="60461" xr:uid="{00000000-0005-0000-0000-000006EC0000}"/>
    <cellStyle name="计算 3 3 4 2" xfId="60462" xr:uid="{00000000-0005-0000-0000-000007EC0000}"/>
    <cellStyle name="计算 3 3 4 2 2" xfId="60463" xr:uid="{00000000-0005-0000-0000-000008EC0000}"/>
    <cellStyle name="计算 3 3 4 2 2 2" xfId="60464" xr:uid="{00000000-0005-0000-0000-000009EC0000}"/>
    <cellStyle name="计算 3 3 4 2 2 2 2" xfId="60465" xr:uid="{00000000-0005-0000-0000-00000AEC0000}"/>
    <cellStyle name="计算 3 3 4 2 2 3" xfId="60466" xr:uid="{00000000-0005-0000-0000-00000BEC0000}"/>
    <cellStyle name="计算 3 3 4 2 2 4" xfId="60467" xr:uid="{00000000-0005-0000-0000-00000CEC0000}"/>
    <cellStyle name="计算 3 3 4 2 2 5" xfId="60468" xr:uid="{00000000-0005-0000-0000-00000DEC0000}"/>
    <cellStyle name="计算 3 3 4 2 2 6" xfId="60469" xr:uid="{00000000-0005-0000-0000-00000EEC0000}"/>
    <cellStyle name="计算 3 3 4 2 3" xfId="60470" xr:uid="{00000000-0005-0000-0000-00000FEC0000}"/>
    <cellStyle name="计算 3 3 4 2 3 2" xfId="60471" xr:uid="{00000000-0005-0000-0000-000010EC0000}"/>
    <cellStyle name="计算 3 3 4 2 4" xfId="60472" xr:uid="{00000000-0005-0000-0000-000011EC0000}"/>
    <cellStyle name="计算 3 3 4 3" xfId="60473" xr:uid="{00000000-0005-0000-0000-000012EC0000}"/>
    <cellStyle name="计算 3 3 4 3 2" xfId="60474" xr:uid="{00000000-0005-0000-0000-000013EC0000}"/>
    <cellStyle name="计算 3 3 4 3 2 2" xfId="60475" xr:uid="{00000000-0005-0000-0000-000014EC0000}"/>
    <cellStyle name="计算 3 3 4 3 3" xfId="60476" xr:uid="{00000000-0005-0000-0000-000015EC0000}"/>
    <cellStyle name="计算 3 3 4 3 4" xfId="60477" xr:uid="{00000000-0005-0000-0000-000016EC0000}"/>
    <cellStyle name="计算 3 3 4 3 5" xfId="60478" xr:uid="{00000000-0005-0000-0000-000017EC0000}"/>
    <cellStyle name="计算 3 3 4 3 6" xfId="60479" xr:uid="{00000000-0005-0000-0000-000018EC0000}"/>
    <cellStyle name="计算 3 3 4 4" xfId="60480" xr:uid="{00000000-0005-0000-0000-000019EC0000}"/>
    <cellStyle name="计算 3 3 4 5" xfId="60481" xr:uid="{00000000-0005-0000-0000-00001AEC0000}"/>
    <cellStyle name="计算 3 3 5" xfId="60482" xr:uid="{00000000-0005-0000-0000-00001BEC0000}"/>
    <cellStyle name="计算 3 3 5 2" xfId="60483" xr:uid="{00000000-0005-0000-0000-00001CEC0000}"/>
    <cellStyle name="计算 3 3 5 2 2" xfId="60484" xr:uid="{00000000-0005-0000-0000-00001DEC0000}"/>
    <cellStyle name="计算 3 3 5 2 2 2" xfId="60485" xr:uid="{00000000-0005-0000-0000-00001EEC0000}"/>
    <cellStyle name="计算 3 3 5 2 3" xfId="60486" xr:uid="{00000000-0005-0000-0000-00001FEC0000}"/>
    <cellStyle name="计算 3 3 5 2 4" xfId="60487" xr:uid="{00000000-0005-0000-0000-000020EC0000}"/>
    <cellStyle name="计算 3 3 5 2 5" xfId="60488" xr:uid="{00000000-0005-0000-0000-000021EC0000}"/>
    <cellStyle name="计算 3 3 5 2 6" xfId="60489" xr:uid="{00000000-0005-0000-0000-000022EC0000}"/>
    <cellStyle name="计算 3 3 5 3" xfId="60490" xr:uid="{00000000-0005-0000-0000-000023EC0000}"/>
    <cellStyle name="计算 3 3 5 3 2" xfId="60491" xr:uid="{00000000-0005-0000-0000-000024EC0000}"/>
    <cellStyle name="计算 3 3 5 4" xfId="60492" xr:uid="{00000000-0005-0000-0000-000025EC0000}"/>
    <cellStyle name="计算 3 3 6" xfId="60493" xr:uid="{00000000-0005-0000-0000-000026EC0000}"/>
    <cellStyle name="计算 3 3 6 2" xfId="60494" xr:uid="{00000000-0005-0000-0000-000027EC0000}"/>
    <cellStyle name="计算 3 3 6 2 2" xfId="60495" xr:uid="{00000000-0005-0000-0000-000028EC0000}"/>
    <cellStyle name="计算 3 3 6 3" xfId="60496" xr:uid="{00000000-0005-0000-0000-000029EC0000}"/>
    <cellStyle name="计算 3 3 6 4" xfId="60497" xr:uid="{00000000-0005-0000-0000-00002AEC0000}"/>
    <cellStyle name="计算 3 3 6 5" xfId="60498" xr:uid="{00000000-0005-0000-0000-00002BEC0000}"/>
    <cellStyle name="计算 3 3 6 6" xfId="60499" xr:uid="{00000000-0005-0000-0000-00002CEC0000}"/>
    <cellStyle name="计算 3 3 7" xfId="60500" xr:uid="{00000000-0005-0000-0000-00002DEC0000}"/>
    <cellStyle name="计算 3 3 8" xfId="60501" xr:uid="{00000000-0005-0000-0000-00002EEC0000}"/>
    <cellStyle name="计算 3 4" xfId="60502" xr:uid="{00000000-0005-0000-0000-00002FEC0000}"/>
    <cellStyle name="计算 3 4 2" xfId="60503" xr:uid="{00000000-0005-0000-0000-000030EC0000}"/>
    <cellStyle name="计算 3 4 2 2" xfId="60504" xr:uid="{00000000-0005-0000-0000-000031EC0000}"/>
    <cellStyle name="计算 3 4 2 2 2" xfId="60505" xr:uid="{00000000-0005-0000-0000-000032EC0000}"/>
    <cellStyle name="计算 3 4 2 2 2 2" xfId="60506" xr:uid="{00000000-0005-0000-0000-000033EC0000}"/>
    <cellStyle name="计算 3 4 2 2 2 2 2" xfId="60507" xr:uid="{00000000-0005-0000-0000-000034EC0000}"/>
    <cellStyle name="计算 3 4 2 2 2 2 2 2" xfId="60508" xr:uid="{00000000-0005-0000-0000-000035EC0000}"/>
    <cellStyle name="计算 3 4 2 2 2 2 3" xfId="60509" xr:uid="{00000000-0005-0000-0000-000036EC0000}"/>
    <cellStyle name="计算 3 4 2 2 2 2 4" xfId="60510" xr:uid="{00000000-0005-0000-0000-000037EC0000}"/>
    <cellStyle name="计算 3 4 2 2 2 2 5" xfId="60511" xr:uid="{00000000-0005-0000-0000-000038EC0000}"/>
    <cellStyle name="计算 3 4 2 2 2 2 6" xfId="60512" xr:uid="{00000000-0005-0000-0000-000039EC0000}"/>
    <cellStyle name="计算 3 4 2 2 2 3" xfId="60513" xr:uid="{00000000-0005-0000-0000-00003AEC0000}"/>
    <cellStyle name="计算 3 4 2 2 2 3 2" xfId="60514" xr:uid="{00000000-0005-0000-0000-00003BEC0000}"/>
    <cellStyle name="计算 3 4 2 2 2 4" xfId="60515" xr:uid="{00000000-0005-0000-0000-00003CEC0000}"/>
    <cellStyle name="计算 3 4 2 2 3" xfId="60516" xr:uid="{00000000-0005-0000-0000-00003DEC0000}"/>
    <cellStyle name="计算 3 4 2 2 3 2" xfId="60517" xr:uid="{00000000-0005-0000-0000-00003EEC0000}"/>
    <cellStyle name="计算 3 4 2 2 3 2 2" xfId="60518" xr:uid="{00000000-0005-0000-0000-00003FEC0000}"/>
    <cellStyle name="计算 3 4 2 2 3 3" xfId="60519" xr:uid="{00000000-0005-0000-0000-000040EC0000}"/>
    <cellStyle name="计算 3 4 2 2 3 4" xfId="60520" xr:uid="{00000000-0005-0000-0000-000041EC0000}"/>
    <cellStyle name="计算 3 4 2 2 3 5" xfId="60521" xr:uid="{00000000-0005-0000-0000-000042EC0000}"/>
    <cellStyle name="计算 3 4 2 2 3 6" xfId="60522" xr:uid="{00000000-0005-0000-0000-000043EC0000}"/>
    <cellStyle name="计算 3 4 2 2 4" xfId="60523" xr:uid="{00000000-0005-0000-0000-000044EC0000}"/>
    <cellStyle name="计算 3 4 2 2 5" xfId="60524" xr:uid="{00000000-0005-0000-0000-000045EC0000}"/>
    <cellStyle name="计算 3 4 2 3" xfId="60525" xr:uid="{00000000-0005-0000-0000-000046EC0000}"/>
    <cellStyle name="计算 3 4 2 3 2" xfId="60526" xr:uid="{00000000-0005-0000-0000-000047EC0000}"/>
    <cellStyle name="计算 3 4 2 3 2 2" xfId="60527" xr:uid="{00000000-0005-0000-0000-000048EC0000}"/>
    <cellStyle name="计算 3 4 2 3 2 2 2" xfId="60528" xr:uid="{00000000-0005-0000-0000-000049EC0000}"/>
    <cellStyle name="计算 3 4 2 3 2 3" xfId="60529" xr:uid="{00000000-0005-0000-0000-00004AEC0000}"/>
    <cellStyle name="计算 3 4 2 3 2 4" xfId="60530" xr:uid="{00000000-0005-0000-0000-00004BEC0000}"/>
    <cellStyle name="计算 3 4 2 3 2 5" xfId="60531" xr:uid="{00000000-0005-0000-0000-00004CEC0000}"/>
    <cellStyle name="计算 3 4 2 3 2 6" xfId="60532" xr:uid="{00000000-0005-0000-0000-00004DEC0000}"/>
    <cellStyle name="计算 3 4 2 3 3" xfId="60533" xr:uid="{00000000-0005-0000-0000-00004EEC0000}"/>
    <cellStyle name="计算 3 4 2 3 3 2" xfId="60534" xr:uid="{00000000-0005-0000-0000-00004FEC0000}"/>
    <cellStyle name="计算 3 4 2 3 4" xfId="60535" xr:uid="{00000000-0005-0000-0000-000050EC0000}"/>
    <cellStyle name="计算 3 4 2 4" xfId="60536" xr:uid="{00000000-0005-0000-0000-000051EC0000}"/>
    <cellStyle name="计算 3 4 2 4 2" xfId="60537" xr:uid="{00000000-0005-0000-0000-000052EC0000}"/>
    <cellStyle name="计算 3 4 2 4 2 2" xfId="60538" xr:uid="{00000000-0005-0000-0000-000053EC0000}"/>
    <cellStyle name="计算 3 4 2 4 3" xfId="60539" xr:uid="{00000000-0005-0000-0000-000054EC0000}"/>
    <cellStyle name="计算 3 4 2 4 4" xfId="60540" xr:uid="{00000000-0005-0000-0000-000055EC0000}"/>
    <cellStyle name="计算 3 4 2 4 5" xfId="60541" xr:uid="{00000000-0005-0000-0000-000056EC0000}"/>
    <cellStyle name="计算 3 4 2 4 6" xfId="60542" xr:uid="{00000000-0005-0000-0000-000057EC0000}"/>
    <cellStyle name="计算 3 4 2 5" xfId="60543" xr:uid="{00000000-0005-0000-0000-000058EC0000}"/>
    <cellStyle name="计算 3 4 2 6" xfId="60544" xr:uid="{00000000-0005-0000-0000-000059EC0000}"/>
    <cellStyle name="计算 3 4 3" xfId="60545" xr:uid="{00000000-0005-0000-0000-00005AEC0000}"/>
    <cellStyle name="计算 3 4 3 2" xfId="60546" xr:uid="{00000000-0005-0000-0000-00005BEC0000}"/>
    <cellStyle name="计算 3 4 3 2 2" xfId="60547" xr:uid="{00000000-0005-0000-0000-00005CEC0000}"/>
    <cellStyle name="计算 3 4 3 2 2 2" xfId="60548" xr:uid="{00000000-0005-0000-0000-00005DEC0000}"/>
    <cellStyle name="计算 3 4 3 2 2 2 2" xfId="60549" xr:uid="{00000000-0005-0000-0000-00005EEC0000}"/>
    <cellStyle name="计算 3 4 3 2 2 3" xfId="60550" xr:uid="{00000000-0005-0000-0000-00005FEC0000}"/>
    <cellStyle name="计算 3 4 3 2 2 4" xfId="60551" xr:uid="{00000000-0005-0000-0000-000060EC0000}"/>
    <cellStyle name="计算 3 4 3 2 2 5" xfId="60552" xr:uid="{00000000-0005-0000-0000-000061EC0000}"/>
    <cellStyle name="计算 3 4 3 2 2 6" xfId="60553" xr:uid="{00000000-0005-0000-0000-000062EC0000}"/>
    <cellStyle name="计算 3 4 3 2 3" xfId="60554" xr:uid="{00000000-0005-0000-0000-000063EC0000}"/>
    <cellStyle name="计算 3 4 3 2 3 2" xfId="60555" xr:uid="{00000000-0005-0000-0000-000064EC0000}"/>
    <cellStyle name="计算 3 4 3 2 4" xfId="60556" xr:uid="{00000000-0005-0000-0000-000065EC0000}"/>
    <cellStyle name="计算 3 4 3 3" xfId="60557" xr:uid="{00000000-0005-0000-0000-000066EC0000}"/>
    <cellStyle name="计算 3 4 3 3 2" xfId="60558" xr:uid="{00000000-0005-0000-0000-000067EC0000}"/>
    <cellStyle name="计算 3 4 3 3 2 2" xfId="60559" xr:uid="{00000000-0005-0000-0000-000068EC0000}"/>
    <cellStyle name="计算 3 4 3 3 3" xfId="60560" xr:uid="{00000000-0005-0000-0000-000069EC0000}"/>
    <cellStyle name="计算 3 4 3 3 4" xfId="60561" xr:uid="{00000000-0005-0000-0000-00006AEC0000}"/>
    <cellStyle name="计算 3 4 3 3 5" xfId="60562" xr:uid="{00000000-0005-0000-0000-00006BEC0000}"/>
    <cellStyle name="计算 3 4 3 3 6" xfId="60563" xr:uid="{00000000-0005-0000-0000-00006CEC0000}"/>
    <cellStyle name="计算 3 4 3 4" xfId="60564" xr:uid="{00000000-0005-0000-0000-00006DEC0000}"/>
    <cellStyle name="计算 3 4 3 5" xfId="60565" xr:uid="{00000000-0005-0000-0000-00006EEC0000}"/>
    <cellStyle name="计算 3 4 4" xfId="60566" xr:uid="{00000000-0005-0000-0000-00006FEC0000}"/>
    <cellStyle name="计算 3 4 4 2" xfId="60567" xr:uid="{00000000-0005-0000-0000-000070EC0000}"/>
    <cellStyle name="计算 3 4 4 2 2" xfId="60568" xr:uid="{00000000-0005-0000-0000-000071EC0000}"/>
    <cellStyle name="计算 3 4 4 2 2 2" xfId="60569" xr:uid="{00000000-0005-0000-0000-000072EC0000}"/>
    <cellStyle name="计算 3 4 4 2 3" xfId="60570" xr:uid="{00000000-0005-0000-0000-000073EC0000}"/>
    <cellStyle name="计算 3 4 4 2 4" xfId="60571" xr:uid="{00000000-0005-0000-0000-000074EC0000}"/>
    <cellStyle name="计算 3 4 4 2 5" xfId="60572" xr:uid="{00000000-0005-0000-0000-000075EC0000}"/>
    <cellStyle name="计算 3 4 4 2 6" xfId="60573" xr:uid="{00000000-0005-0000-0000-000076EC0000}"/>
    <cellStyle name="计算 3 4 4 3" xfId="60574" xr:uid="{00000000-0005-0000-0000-000077EC0000}"/>
    <cellStyle name="计算 3 4 4 3 2" xfId="60575" xr:uid="{00000000-0005-0000-0000-000078EC0000}"/>
    <cellStyle name="计算 3 4 4 4" xfId="60576" xr:uid="{00000000-0005-0000-0000-000079EC0000}"/>
    <cellStyle name="计算 3 4 5" xfId="60577" xr:uid="{00000000-0005-0000-0000-00007AEC0000}"/>
    <cellStyle name="计算 3 4 5 2" xfId="60578" xr:uid="{00000000-0005-0000-0000-00007BEC0000}"/>
    <cellStyle name="计算 3 4 5 2 2" xfId="60579" xr:uid="{00000000-0005-0000-0000-00007CEC0000}"/>
    <cellStyle name="计算 3 4 5 3" xfId="60580" xr:uid="{00000000-0005-0000-0000-00007DEC0000}"/>
    <cellStyle name="计算 3 4 5 4" xfId="60581" xr:uid="{00000000-0005-0000-0000-00007EEC0000}"/>
    <cellStyle name="计算 3 4 5 5" xfId="60582" xr:uid="{00000000-0005-0000-0000-00007FEC0000}"/>
    <cellStyle name="计算 3 4 5 6" xfId="60583" xr:uid="{00000000-0005-0000-0000-000080EC0000}"/>
    <cellStyle name="计算 3 4 6" xfId="60584" xr:uid="{00000000-0005-0000-0000-000081EC0000}"/>
    <cellStyle name="计算 3 4 7" xfId="60585" xr:uid="{00000000-0005-0000-0000-000082EC0000}"/>
    <cellStyle name="计算 3 5" xfId="60586" xr:uid="{00000000-0005-0000-0000-000083EC0000}"/>
    <cellStyle name="计算 3 5 2" xfId="60587" xr:uid="{00000000-0005-0000-0000-000084EC0000}"/>
    <cellStyle name="计算 3 5 2 2" xfId="60588" xr:uid="{00000000-0005-0000-0000-000085EC0000}"/>
    <cellStyle name="计算 3 5 2 2 2" xfId="60589" xr:uid="{00000000-0005-0000-0000-000086EC0000}"/>
    <cellStyle name="计算 3 5 2 2 2 2" xfId="60590" xr:uid="{00000000-0005-0000-0000-000087EC0000}"/>
    <cellStyle name="计算 3 5 2 2 2 2 2" xfId="60591" xr:uid="{00000000-0005-0000-0000-000088EC0000}"/>
    <cellStyle name="计算 3 5 2 2 2 3" xfId="60592" xr:uid="{00000000-0005-0000-0000-000089EC0000}"/>
    <cellStyle name="计算 3 5 2 2 2 4" xfId="60593" xr:uid="{00000000-0005-0000-0000-00008AEC0000}"/>
    <cellStyle name="计算 3 5 2 2 2 5" xfId="60594" xr:uid="{00000000-0005-0000-0000-00008BEC0000}"/>
    <cellStyle name="计算 3 5 2 2 2 6" xfId="60595" xr:uid="{00000000-0005-0000-0000-00008CEC0000}"/>
    <cellStyle name="计算 3 5 2 2 3" xfId="60596" xr:uid="{00000000-0005-0000-0000-00008DEC0000}"/>
    <cellStyle name="计算 3 5 2 2 3 2" xfId="60597" xr:uid="{00000000-0005-0000-0000-00008EEC0000}"/>
    <cellStyle name="计算 3 5 2 2 4" xfId="60598" xr:uid="{00000000-0005-0000-0000-00008FEC0000}"/>
    <cellStyle name="计算 3 5 2 3" xfId="60599" xr:uid="{00000000-0005-0000-0000-000090EC0000}"/>
    <cellStyle name="计算 3 5 2 3 2" xfId="60600" xr:uid="{00000000-0005-0000-0000-000091EC0000}"/>
    <cellStyle name="计算 3 5 2 3 2 2" xfId="60601" xr:uid="{00000000-0005-0000-0000-000092EC0000}"/>
    <cellStyle name="计算 3 5 2 3 3" xfId="60602" xr:uid="{00000000-0005-0000-0000-000093EC0000}"/>
    <cellStyle name="计算 3 5 2 3 4" xfId="60603" xr:uid="{00000000-0005-0000-0000-000094EC0000}"/>
    <cellStyle name="计算 3 5 2 3 5" xfId="60604" xr:uid="{00000000-0005-0000-0000-000095EC0000}"/>
    <cellStyle name="计算 3 5 2 3 6" xfId="60605" xr:uid="{00000000-0005-0000-0000-000096EC0000}"/>
    <cellStyle name="计算 3 5 2 4" xfId="60606" xr:uid="{00000000-0005-0000-0000-000097EC0000}"/>
    <cellStyle name="计算 3 5 2 5" xfId="60607" xr:uid="{00000000-0005-0000-0000-000098EC0000}"/>
    <cellStyle name="计算 3 5 3" xfId="60608" xr:uid="{00000000-0005-0000-0000-000099EC0000}"/>
    <cellStyle name="计算 3 5 3 2" xfId="60609" xr:uid="{00000000-0005-0000-0000-00009AEC0000}"/>
    <cellStyle name="计算 3 5 3 2 2" xfId="60610" xr:uid="{00000000-0005-0000-0000-00009BEC0000}"/>
    <cellStyle name="计算 3 5 3 2 2 2" xfId="60611" xr:uid="{00000000-0005-0000-0000-00009CEC0000}"/>
    <cellStyle name="计算 3 5 3 2 3" xfId="60612" xr:uid="{00000000-0005-0000-0000-00009DEC0000}"/>
    <cellStyle name="计算 3 5 3 2 4" xfId="60613" xr:uid="{00000000-0005-0000-0000-00009EEC0000}"/>
    <cellStyle name="计算 3 5 3 2 5" xfId="60614" xr:uid="{00000000-0005-0000-0000-00009FEC0000}"/>
    <cellStyle name="计算 3 5 3 2 6" xfId="60615" xr:uid="{00000000-0005-0000-0000-0000A0EC0000}"/>
    <cellStyle name="计算 3 5 3 3" xfId="60616" xr:uid="{00000000-0005-0000-0000-0000A1EC0000}"/>
    <cellStyle name="计算 3 5 3 3 2" xfId="60617" xr:uid="{00000000-0005-0000-0000-0000A2EC0000}"/>
    <cellStyle name="计算 3 5 3 4" xfId="60618" xr:uid="{00000000-0005-0000-0000-0000A3EC0000}"/>
    <cellStyle name="计算 3 5 4" xfId="60619" xr:uid="{00000000-0005-0000-0000-0000A4EC0000}"/>
    <cellStyle name="计算 3 5 4 2" xfId="60620" xr:uid="{00000000-0005-0000-0000-0000A5EC0000}"/>
    <cellStyle name="计算 3 5 4 2 2" xfId="60621" xr:uid="{00000000-0005-0000-0000-0000A6EC0000}"/>
    <cellStyle name="计算 3 5 4 3" xfId="60622" xr:uid="{00000000-0005-0000-0000-0000A7EC0000}"/>
    <cellStyle name="计算 3 5 4 4" xfId="60623" xr:uid="{00000000-0005-0000-0000-0000A8EC0000}"/>
    <cellStyle name="计算 3 5 4 5" xfId="60624" xr:uid="{00000000-0005-0000-0000-0000A9EC0000}"/>
    <cellStyle name="计算 3 5 4 6" xfId="60625" xr:uid="{00000000-0005-0000-0000-0000AAEC0000}"/>
    <cellStyle name="计算 3 5 5" xfId="60626" xr:uid="{00000000-0005-0000-0000-0000ABEC0000}"/>
    <cellStyle name="计算 3 5 6" xfId="60627" xr:uid="{00000000-0005-0000-0000-0000ACEC0000}"/>
    <cellStyle name="计算 3 6" xfId="60628" xr:uid="{00000000-0005-0000-0000-0000ADEC0000}"/>
    <cellStyle name="计算 3 6 2" xfId="60629" xr:uid="{00000000-0005-0000-0000-0000AEEC0000}"/>
    <cellStyle name="计算 3 6 2 2" xfId="60630" xr:uid="{00000000-0005-0000-0000-0000AFEC0000}"/>
    <cellStyle name="计算 3 6 2 2 2" xfId="60631" xr:uid="{00000000-0005-0000-0000-0000B0EC0000}"/>
    <cellStyle name="计算 3 6 2 2 2 2" xfId="60632" xr:uid="{00000000-0005-0000-0000-0000B1EC0000}"/>
    <cellStyle name="计算 3 6 2 2 3" xfId="60633" xr:uid="{00000000-0005-0000-0000-0000B2EC0000}"/>
    <cellStyle name="计算 3 6 2 2 4" xfId="60634" xr:uid="{00000000-0005-0000-0000-0000B3EC0000}"/>
    <cellStyle name="计算 3 6 2 2 5" xfId="60635" xr:uid="{00000000-0005-0000-0000-0000B4EC0000}"/>
    <cellStyle name="计算 3 6 2 2 6" xfId="60636" xr:uid="{00000000-0005-0000-0000-0000B5EC0000}"/>
    <cellStyle name="计算 3 6 2 3" xfId="60637" xr:uid="{00000000-0005-0000-0000-0000B6EC0000}"/>
    <cellStyle name="计算 3 6 2 3 2" xfId="60638" xr:uid="{00000000-0005-0000-0000-0000B7EC0000}"/>
    <cellStyle name="计算 3 6 2 4" xfId="60639" xr:uid="{00000000-0005-0000-0000-0000B8EC0000}"/>
    <cellStyle name="计算 3 6 3" xfId="60640" xr:uid="{00000000-0005-0000-0000-0000B9EC0000}"/>
    <cellStyle name="计算 3 6 3 2" xfId="60641" xr:uid="{00000000-0005-0000-0000-0000BAEC0000}"/>
    <cellStyle name="计算 3 6 3 2 2" xfId="60642" xr:uid="{00000000-0005-0000-0000-0000BBEC0000}"/>
    <cellStyle name="计算 3 6 3 3" xfId="60643" xr:uid="{00000000-0005-0000-0000-0000BCEC0000}"/>
    <cellStyle name="计算 3 6 3 4" xfId="60644" xr:uid="{00000000-0005-0000-0000-0000BDEC0000}"/>
    <cellStyle name="计算 3 6 3 5" xfId="60645" xr:uid="{00000000-0005-0000-0000-0000BEEC0000}"/>
    <cellStyle name="计算 3 6 3 6" xfId="60646" xr:uid="{00000000-0005-0000-0000-0000BFEC0000}"/>
    <cellStyle name="计算 3 6 4" xfId="60647" xr:uid="{00000000-0005-0000-0000-0000C0EC0000}"/>
    <cellStyle name="计算 3 6 5" xfId="60648" xr:uid="{00000000-0005-0000-0000-0000C1EC0000}"/>
    <cellStyle name="计算 3 7" xfId="60649" xr:uid="{00000000-0005-0000-0000-0000C2EC0000}"/>
    <cellStyle name="计算 3 7 2" xfId="60650" xr:uid="{00000000-0005-0000-0000-0000C3EC0000}"/>
    <cellStyle name="计算 3 7 2 2" xfId="60651" xr:uid="{00000000-0005-0000-0000-0000C4EC0000}"/>
    <cellStyle name="计算 3 7 2 2 2" xfId="60652" xr:uid="{00000000-0005-0000-0000-0000C5EC0000}"/>
    <cellStyle name="计算 3 7 2 3" xfId="60653" xr:uid="{00000000-0005-0000-0000-0000C6EC0000}"/>
    <cellStyle name="计算 3 7 2 4" xfId="60654" xr:uid="{00000000-0005-0000-0000-0000C7EC0000}"/>
    <cellStyle name="计算 3 7 2 5" xfId="60655" xr:uid="{00000000-0005-0000-0000-0000C8EC0000}"/>
    <cellStyle name="计算 3 7 2 6" xfId="60656" xr:uid="{00000000-0005-0000-0000-0000C9EC0000}"/>
    <cellStyle name="计算 3 7 3" xfId="60657" xr:uid="{00000000-0005-0000-0000-0000CAEC0000}"/>
    <cellStyle name="计算 3 7 3 2" xfId="60658" xr:uid="{00000000-0005-0000-0000-0000CBEC0000}"/>
    <cellStyle name="计算 3 7 4" xfId="60659" xr:uid="{00000000-0005-0000-0000-0000CCEC0000}"/>
    <cellStyle name="计算 3 8" xfId="60660" xr:uid="{00000000-0005-0000-0000-0000CDEC0000}"/>
    <cellStyle name="计算 3 8 2" xfId="60661" xr:uid="{00000000-0005-0000-0000-0000CEEC0000}"/>
    <cellStyle name="计算 3 8 2 2" xfId="60662" xr:uid="{00000000-0005-0000-0000-0000CFEC0000}"/>
    <cellStyle name="计算 3 8 3" xfId="60663" xr:uid="{00000000-0005-0000-0000-0000D0EC0000}"/>
    <cellStyle name="计算 3 8 4" xfId="60664" xr:uid="{00000000-0005-0000-0000-0000D1EC0000}"/>
    <cellStyle name="计算 3 8 5" xfId="60665" xr:uid="{00000000-0005-0000-0000-0000D2EC0000}"/>
    <cellStyle name="计算 3 8 6" xfId="60666" xr:uid="{00000000-0005-0000-0000-0000D3EC0000}"/>
    <cellStyle name="计算 3 9" xfId="60667" xr:uid="{00000000-0005-0000-0000-0000D4EC0000}"/>
    <cellStyle name="计算 4" xfId="567" xr:uid="{00000000-0005-0000-0000-0000D5EC0000}"/>
    <cellStyle name="计算 4 2" xfId="60668" xr:uid="{00000000-0005-0000-0000-0000D6EC0000}"/>
    <cellStyle name="计算 4 2 2" xfId="60669" xr:uid="{00000000-0005-0000-0000-0000D7EC0000}"/>
    <cellStyle name="计算 4 2 2 2" xfId="60670" xr:uid="{00000000-0005-0000-0000-0000D8EC0000}"/>
    <cellStyle name="计算 4 2 2 2 2" xfId="60671" xr:uid="{00000000-0005-0000-0000-0000D9EC0000}"/>
    <cellStyle name="计算 4 2 2 2 2 2" xfId="60672" xr:uid="{00000000-0005-0000-0000-0000DAEC0000}"/>
    <cellStyle name="计算 4 2 2 2 2 2 2" xfId="60673" xr:uid="{00000000-0005-0000-0000-0000DBEC0000}"/>
    <cellStyle name="计算 4 2 2 2 2 2 2 2" xfId="60674" xr:uid="{00000000-0005-0000-0000-0000DCEC0000}"/>
    <cellStyle name="计算 4 2 2 2 2 2 2 2 2" xfId="60675" xr:uid="{00000000-0005-0000-0000-0000DDEC0000}"/>
    <cellStyle name="计算 4 2 2 2 2 2 2 3" xfId="60676" xr:uid="{00000000-0005-0000-0000-0000DEEC0000}"/>
    <cellStyle name="计算 4 2 2 2 2 2 2 4" xfId="60677" xr:uid="{00000000-0005-0000-0000-0000DFEC0000}"/>
    <cellStyle name="计算 4 2 2 2 2 2 2 5" xfId="60678" xr:uid="{00000000-0005-0000-0000-0000E0EC0000}"/>
    <cellStyle name="计算 4 2 2 2 2 2 2 6" xfId="60679" xr:uid="{00000000-0005-0000-0000-0000E1EC0000}"/>
    <cellStyle name="计算 4 2 2 2 2 2 3" xfId="60680" xr:uid="{00000000-0005-0000-0000-0000E2EC0000}"/>
    <cellStyle name="计算 4 2 2 2 2 2 3 2" xfId="60681" xr:uid="{00000000-0005-0000-0000-0000E3EC0000}"/>
    <cellStyle name="计算 4 2 2 2 2 2 4" xfId="60682" xr:uid="{00000000-0005-0000-0000-0000E4EC0000}"/>
    <cellStyle name="计算 4 2 2 2 2 3" xfId="60683" xr:uid="{00000000-0005-0000-0000-0000E5EC0000}"/>
    <cellStyle name="计算 4 2 2 2 2 3 2" xfId="60684" xr:uid="{00000000-0005-0000-0000-0000E6EC0000}"/>
    <cellStyle name="计算 4 2 2 2 2 3 2 2" xfId="60685" xr:uid="{00000000-0005-0000-0000-0000E7EC0000}"/>
    <cellStyle name="计算 4 2 2 2 2 3 3" xfId="60686" xr:uid="{00000000-0005-0000-0000-0000E8EC0000}"/>
    <cellStyle name="计算 4 2 2 2 2 3 4" xfId="60687" xr:uid="{00000000-0005-0000-0000-0000E9EC0000}"/>
    <cellStyle name="计算 4 2 2 2 2 3 5" xfId="60688" xr:uid="{00000000-0005-0000-0000-0000EAEC0000}"/>
    <cellStyle name="计算 4 2 2 2 2 3 6" xfId="60689" xr:uid="{00000000-0005-0000-0000-0000EBEC0000}"/>
    <cellStyle name="计算 4 2 2 2 2 4" xfId="60690" xr:uid="{00000000-0005-0000-0000-0000ECEC0000}"/>
    <cellStyle name="计算 4 2 2 2 2 5" xfId="60691" xr:uid="{00000000-0005-0000-0000-0000EDEC0000}"/>
    <cellStyle name="计算 4 2 2 2 3" xfId="60692" xr:uid="{00000000-0005-0000-0000-0000EEEC0000}"/>
    <cellStyle name="计算 4 2 2 2 3 2" xfId="60693" xr:uid="{00000000-0005-0000-0000-0000EFEC0000}"/>
    <cellStyle name="计算 4 2 2 2 3 2 2" xfId="60694" xr:uid="{00000000-0005-0000-0000-0000F0EC0000}"/>
    <cellStyle name="计算 4 2 2 2 3 2 2 2" xfId="60695" xr:uid="{00000000-0005-0000-0000-0000F1EC0000}"/>
    <cellStyle name="计算 4 2 2 2 3 2 3" xfId="60696" xr:uid="{00000000-0005-0000-0000-0000F2EC0000}"/>
    <cellStyle name="计算 4 2 2 2 3 2 4" xfId="60697" xr:uid="{00000000-0005-0000-0000-0000F3EC0000}"/>
    <cellStyle name="计算 4 2 2 2 3 2 5" xfId="60698" xr:uid="{00000000-0005-0000-0000-0000F4EC0000}"/>
    <cellStyle name="计算 4 2 2 2 3 2 6" xfId="60699" xr:uid="{00000000-0005-0000-0000-0000F5EC0000}"/>
    <cellStyle name="计算 4 2 2 2 3 3" xfId="60700" xr:uid="{00000000-0005-0000-0000-0000F6EC0000}"/>
    <cellStyle name="计算 4 2 2 2 3 3 2" xfId="60701" xr:uid="{00000000-0005-0000-0000-0000F7EC0000}"/>
    <cellStyle name="计算 4 2 2 2 3 4" xfId="60702" xr:uid="{00000000-0005-0000-0000-0000F8EC0000}"/>
    <cellStyle name="计算 4 2 2 2 4" xfId="60703" xr:uid="{00000000-0005-0000-0000-0000F9EC0000}"/>
    <cellStyle name="计算 4 2 2 2 4 2" xfId="60704" xr:uid="{00000000-0005-0000-0000-0000FAEC0000}"/>
    <cellStyle name="计算 4 2 2 2 4 2 2" xfId="60705" xr:uid="{00000000-0005-0000-0000-0000FBEC0000}"/>
    <cellStyle name="计算 4 2 2 2 4 3" xfId="60706" xr:uid="{00000000-0005-0000-0000-0000FCEC0000}"/>
    <cellStyle name="计算 4 2 2 2 4 4" xfId="60707" xr:uid="{00000000-0005-0000-0000-0000FDEC0000}"/>
    <cellStyle name="计算 4 2 2 2 4 5" xfId="60708" xr:uid="{00000000-0005-0000-0000-0000FEEC0000}"/>
    <cellStyle name="计算 4 2 2 2 4 6" xfId="60709" xr:uid="{00000000-0005-0000-0000-0000FFEC0000}"/>
    <cellStyle name="计算 4 2 2 2 5" xfId="60710" xr:uid="{00000000-0005-0000-0000-000000ED0000}"/>
    <cellStyle name="计算 4 2 2 2 6" xfId="60711" xr:uid="{00000000-0005-0000-0000-000001ED0000}"/>
    <cellStyle name="计算 4 2 2 3" xfId="60712" xr:uid="{00000000-0005-0000-0000-000002ED0000}"/>
    <cellStyle name="计算 4 2 2 3 2" xfId="60713" xr:uid="{00000000-0005-0000-0000-000003ED0000}"/>
    <cellStyle name="计算 4 2 2 3 2 2" xfId="60714" xr:uid="{00000000-0005-0000-0000-000004ED0000}"/>
    <cellStyle name="计算 4 2 2 3 2 2 2" xfId="60715" xr:uid="{00000000-0005-0000-0000-000005ED0000}"/>
    <cellStyle name="计算 4 2 2 3 2 2 2 2" xfId="60716" xr:uid="{00000000-0005-0000-0000-000006ED0000}"/>
    <cellStyle name="计算 4 2 2 3 2 2 3" xfId="60717" xr:uid="{00000000-0005-0000-0000-000007ED0000}"/>
    <cellStyle name="计算 4 2 2 3 2 2 4" xfId="60718" xr:uid="{00000000-0005-0000-0000-000008ED0000}"/>
    <cellStyle name="计算 4 2 2 3 2 2 5" xfId="60719" xr:uid="{00000000-0005-0000-0000-000009ED0000}"/>
    <cellStyle name="计算 4 2 2 3 2 2 6" xfId="60720" xr:uid="{00000000-0005-0000-0000-00000AED0000}"/>
    <cellStyle name="计算 4 2 2 3 2 3" xfId="60721" xr:uid="{00000000-0005-0000-0000-00000BED0000}"/>
    <cellStyle name="计算 4 2 2 3 2 3 2" xfId="60722" xr:uid="{00000000-0005-0000-0000-00000CED0000}"/>
    <cellStyle name="计算 4 2 2 3 2 4" xfId="60723" xr:uid="{00000000-0005-0000-0000-00000DED0000}"/>
    <cellStyle name="计算 4 2 2 3 3" xfId="60724" xr:uid="{00000000-0005-0000-0000-00000EED0000}"/>
    <cellStyle name="计算 4 2 2 3 3 2" xfId="60725" xr:uid="{00000000-0005-0000-0000-00000FED0000}"/>
    <cellStyle name="计算 4 2 2 3 3 2 2" xfId="60726" xr:uid="{00000000-0005-0000-0000-000010ED0000}"/>
    <cellStyle name="计算 4 2 2 3 3 3" xfId="60727" xr:uid="{00000000-0005-0000-0000-000011ED0000}"/>
    <cellStyle name="计算 4 2 2 3 3 4" xfId="60728" xr:uid="{00000000-0005-0000-0000-000012ED0000}"/>
    <cellStyle name="计算 4 2 2 3 3 5" xfId="60729" xr:uid="{00000000-0005-0000-0000-000013ED0000}"/>
    <cellStyle name="计算 4 2 2 3 3 6" xfId="60730" xr:uid="{00000000-0005-0000-0000-000014ED0000}"/>
    <cellStyle name="计算 4 2 2 3 4" xfId="60731" xr:uid="{00000000-0005-0000-0000-000015ED0000}"/>
    <cellStyle name="计算 4 2 2 3 5" xfId="60732" xr:uid="{00000000-0005-0000-0000-000016ED0000}"/>
    <cellStyle name="计算 4 2 2 4" xfId="60733" xr:uid="{00000000-0005-0000-0000-000017ED0000}"/>
    <cellStyle name="计算 4 2 2 4 2" xfId="60734" xr:uid="{00000000-0005-0000-0000-000018ED0000}"/>
    <cellStyle name="计算 4 2 2 4 2 2" xfId="60735" xr:uid="{00000000-0005-0000-0000-000019ED0000}"/>
    <cellStyle name="计算 4 2 2 4 2 2 2" xfId="60736" xr:uid="{00000000-0005-0000-0000-00001AED0000}"/>
    <cellStyle name="计算 4 2 2 4 2 3" xfId="60737" xr:uid="{00000000-0005-0000-0000-00001BED0000}"/>
    <cellStyle name="计算 4 2 2 4 2 4" xfId="60738" xr:uid="{00000000-0005-0000-0000-00001CED0000}"/>
    <cellStyle name="计算 4 2 2 4 2 5" xfId="60739" xr:uid="{00000000-0005-0000-0000-00001DED0000}"/>
    <cellStyle name="计算 4 2 2 4 2 6" xfId="60740" xr:uid="{00000000-0005-0000-0000-00001EED0000}"/>
    <cellStyle name="计算 4 2 2 4 3" xfId="60741" xr:uid="{00000000-0005-0000-0000-00001FED0000}"/>
    <cellStyle name="计算 4 2 2 4 3 2" xfId="60742" xr:uid="{00000000-0005-0000-0000-000020ED0000}"/>
    <cellStyle name="计算 4 2 2 4 4" xfId="60743" xr:uid="{00000000-0005-0000-0000-000021ED0000}"/>
    <cellStyle name="计算 4 2 2 5" xfId="60744" xr:uid="{00000000-0005-0000-0000-000022ED0000}"/>
    <cellStyle name="计算 4 2 2 5 2" xfId="60745" xr:uid="{00000000-0005-0000-0000-000023ED0000}"/>
    <cellStyle name="计算 4 2 2 5 2 2" xfId="60746" xr:uid="{00000000-0005-0000-0000-000024ED0000}"/>
    <cellStyle name="计算 4 2 2 5 3" xfId="60747" xr:uid="{00000000-0005-0000-0000-000025ED0000}"/>
    <cellStyle name="计算 4 2 2 5 4" xfId="60748" xr:uid="{00000000-0005-0000-0000-000026ED0000}"/>
    <cellStyle name="计算 4 2 2 5 5" xfId="60749" xr:uid="{00000000-0005-0000-0000-000027ED0000}"/>
    <cellStyle name="计算 4 2 2 5 6" xfId="60750" xr:uid="{00000000-0005-0000-0000-000028ED0000}"/>
    <cellStyle name="计算 4 2 2 6" xfId="60751" xr:uid="{00000000-0005-0000-0000-000029ED0000}"/>
    <cellStyle name="计算 4 2 2 7" xfId="60752" xr:uid="{00000000-0005-0000-0000-00002AED0000}"/>
    <cellStyle name="计算 4 2 3" xfId="60753" xr:uid="{00000000-0005-0000-0000-00002BED0000}"/>
    <cellStyle name="计算 4 2 3 2" xfId="60754" xr:uid="{00000000-0005-0000-0000-00002CED0000}"/>
    <cellStyle name="计算 4 2 3 2 2" xfId="60755" xr:uid="{00000000-0005-0000-0000-00002DED0000}"/>
    <cellStyle name="计算 4 2 3 2 2 2" xfId="60756" xr:uid="{00000000-0005-0000-0000-00002EED0000}"/>
    <cellStyle name="计算 4 2 3 2 2 2 2" xfId="60757" xr:uid="{00000000-0005-0000-0000-00002FED0000}"/>
    <cellStyle name="计算 4 2 3 2 2 2 2 2" xfId="60758" xr:uid="{00000000-0005-0000-0000-000030ED0000}"/>
    <cellStyle name="计算 4 2 3 2 2 2 3" xfId="60759" xr:uid="{00000000-0005-0000-0000-000031ED0000}"/>
    <cellStyle name="计算 4 2 3 2 2 2 4" xfId="60760" xr:uid="{00000000-0005-0000-0000-000032ED0000}"/>
    <cellStyle name="计算 4 2 3 2 2 2 5" xfId="60761" xr:uid="{00000000-0005-0000-0000-000033ED0000}"/>
    <cellStyle name="计算 4 2 3 2 2 2 6" xfId="60762" xr:uid="{00000000-0005-0000-0000-000034ED0000}"/>
    <cellStyle name="计算 4 2 3 2 2 3" xfId="60763" xr:uid="{00000000-0005-0000-0000-000035ED0000}"/>
    <cellStyle name="计算 4 2 3 2 2 3 2" xfId="60764" xr:uid="{00000000-0005-0000-0000-000036ED0000}"/>
    <cellStyle name="计算 4 2 3 2 2 4" xfId="60765" xr:uid="{00000000-0005-0000-0000-000037ED0000}"/>
    <cellStyle name="计算 4 2 3 2 3" xfId="60766" xr:uid="{00000000-0005-0000-0000-000038ED0000}"/>
    <cellStyle name="计算 4 2 3 2 3 2" xfId="60767" xr:uid="{00000000-0005-0000-0000-000039ED0000}"/>
    <cellStyle name="计算 4 2 3 2 3 2 2" xfId="60768" xr:uid="{00000000-0005-0000-0000-00003AED0000}"/>
    <cellStyle name="计算 4 2 3 2 3 3" xfId="60769" xr:uid="{00000000-0005-0000-0000-00003BED0000}"/>
    <cellStyle name="计算 4 2 3 2 3 4" xfId="60770" xr:uid="{00000000-0005-0000-0000-00003CED0000}"/>
    <cellStyle name="计算 4 2 3 2 3 5" xfId="60771" xr:uid="{00000000-0005-0000-0000-00003DED0000}"/>
    <cellStyle name="计算 4 2 3 2 3 6" xfId="60772" xr:uid="{00000000-0005-0000-0000-00003EED0000}"/>
    <cellStyle name="计算 4 2 3 2 4" xfId="60773" xr:uid="{00000000-0005-0000-0000-00003FED0000}"/>
    <cellStyle name="计算 4 2 3 2 5" xfId="60774" xr:uid="{00000000-0005-0000-0000-000040ED0000}"/>
    <cellStyle name="计算 4 2 3 3" xfId="60775" xr:uid="{00000000-0005-0000-0000-000041ED0000}"/>
    <cellStyle name="计算 4 2 3 3 2" xfId="60776" xr:uid="{00000000-0005-0000-0000-000042ED0000}"/>
    <cellStyle name="计算 4 2 3 3 2 2" xfId="60777" xr:uid="{00000000-0005-0000-0000-000043ED0000}"/>
    <cellStyle name="计算 4 2 3 3 2 2 2" xfId="60778" xr:uid="{00000000-0005-0000-0000-000044ED0000}"/>
    <cellStyle name="计算 4 2 3 3 2 3" xfId="60779" xr:uid="{00000000-0005-0000-0000-000045ED0000}"/>
    <cellStyle name="计算 4 2 3 3 2 4" xfId="60780" xr:uid="{00000000-0005-0000-0000-000046ED0000}"/>
    <cellStyle name="计算 4 2 3 3 2 5" xfId="60781" xr:uid="{00000000-0005-0000-0000-000047ED0000}"/>
    <cellStyle name="计算 4 2 3 3 2 6" xfId="60782" xr:uid="{00000000-0005-0000-0000-000048ED0000}"/>
    <cellStyle name="计算 4 2 3 3 3" xfId="60783" xr:uid="{00000000-0005-0000-0000-000049ED0000}"/>
    <cellStyle name="计算 4 2 3 3 3 2" xfId="60784" xr:uid="{00000000-0005-0000-0000-00004AED0000}"/>
    <cellStyle name="计算 4 2 3 3 4" xfId="60785" xr:uid="{00000000-0005-0000-0000-00004BED0000}"/>
    <cellStyle name="计算 4 2 3 4" xfId="60786" xr:uid="{00000000-0005-0000-0000-00004CED0000}"/>
    <cellStyle name="计算 4 2 3 4 2" xfId="60787" xr:uid="{00000000-0005-0000-0000-00004DED0000}"/>
    <cellStyle name="计算 4 2 3 4 2 2" xfId="60788" xr:uid="{00000000-0005-0000-0000-00004EED0000}"/>
    <cellStyle name="计算 4 2 3 4 3" xfId="60789" xr:uid="{00000000-0005-0000-0000-00004FED0000}"/>
    <cellStyle name="计算 4 2 3 4 4" xfId="60790" xr:uid="{00000000-0005-0000-0000-000050ED0000}"/>
    <cellStyle name="计算 4 2 3 4 5" xfId="60791" xr:uid="{00000000-0005-0000-0000-000051ED0000}"/>
    <cellStyle name="计算 4 2 3 4 6" xfId="60792" xr:uid="{00000000-0005-0000-0000-000052ED0000}"/>
    <cellStyle name="计算 4 2 3 5" xfId="60793" xr:uid="{00000000-0005-0000-0000-000053ED0000}"/>
    <cellStyle name="计算 4 2 3 6" xfId="60794" xr:uid="{00000000-0005-0000-0000-000054ED0000}"/>
    <cellStyle name="计算 4 2 4" xfId="60795" xr:uid="{00000000-0005-0000-0000-000055ED0000}"/>
    <cellStyle name="计算 4 2 4 2" xfId="60796" xr:uid="{00000000-0005-0000-0000-000056ED0000}"/>
    <cellStyle name="计算 4 2 4 2 2" xfId="60797" xr:uid="{00000000-0005-0000-0000-000057ED0000}"/>
    <cellStyle name="计算 4 2 4 2 2 2" xfId="60798" xr:uid="{00000000-0005-0000-0000-000058ED0000}"/>
    <cellStyle name="计算 4 2 4 2 2 2 2" xfId="60799" xr:uid="{00000000-0005-0000-0000-000059ED0000}"/>
    <cellStyle name="计算 4 2 4 2 2 3" xfId="60800" xr:uid="{00000000-0005-0000-0000-00005AED0000}"/>
    <cellStyle name="计算 4 2 4 2 2 4" xfId="60801" xr:uid="{00000000-0005-0000-0000-00005BED0000}"/>
    <cellStyle name="计算 4 2 4 2 2 5" xfId="60802" xr:uid="{00000000-0005-0000-0000-00005CED0000}"/>
    <cellStyle name="计算 4 2 4 2 2 6" xfId="60803" xr:uid="{00000000-0005-0000-0000-00005DED0000}"/>
    <cellStyle name="计算 4 2 4 2 3" xfId="60804" xr:uid="{00000000-0005-0000-0000-00005EED0000}"/>
    <cellStyle name="计算 4 2 4 2 3 2" xfId="60805" xr:uid="{00000000-0005-0000-0000-00005FED0000}"/>
    <cellStyle name="计算 4 2 4 2 4" xfId="60806" xr:uid="{00000000-0005-0000-0000-000060ED0000}"/>
    <cellStyle name="计算 4 2 4 3" xfId="60807" xr:uid="{00000000-0005-0000-0000-000061ED0000}"/>
    <cellStyle name="计算 4 2 4 3 2" xfId="60808" xr:uid="{00000000-0005-0000-0000-000062ED0000}"/>
    <cellStyle name="计算 4 2 4 3 2 2" xfId="60809" xr:uid="{00000000-0005-0000-0000-000063ED0000}"/>
    <cellStyle name="计算 4 2 4 3 3" xfId="60810" xr:uid="{00000000-0005-0000-0000-000064ED0000}"/>
    <cellStyle name="计算 4 2 4 3 4" xfId="60811" xr:uid="{00000000-0005-0000-0000-000065ED0000}"/>
    <cellStyle name="计算 4 2 4 3 5" xfId="60812" xr:uid="{00000000-0005-0000-0000-000066ED0000}"/>
    <cellStyle name="计算 4 2 4 3 6" xfId="60813" xr:uid="{00000000-0005-0000-0000-000067ED0000}"/>
    <cellStyle name="计算 4 2 4 4" xfId="60814" xr:uid="{00000000-0005-0000-0000-000068ED0000}"/>
    <cellStyle name="计算 4 2 4 5" xfId="60815" xr:uid="{00000000-0005-0000-0000-000069ED0000}"/>
    <cellStyle name="计算 4 2 5" xfId="60816" xr:uid="{00000000-0005-0000-0000-00006AED0000}"/>
    <cellStyle name="计算 4 2 5 2" xfId="60817" xr:uid="{00000000-0005-0000-0000-00006BED0000}"/>
    <cellStyle name="计算 4 2 5 2 2" xfId="60818" xr:uid="{00000000-0005-0000-0000-00006CED0000}"/>
    <cellStyle name="计算 4 2 5 2 2 2" xfId="60819" xr:uid="{00000000-0005-0000-0000-00006DED0000}"/>
    <cellStyle name="计算 4 2 5 2 3" xfId="60820" xr:uid="{00000000-0005-0000-0000-00006EED0000}"/>
    <cellStyle name="计算 4 2 5 2 4" xfId="60821" xr:uid="{00000000-0005-0000-0000-00006FED0000}"/>
    <cellStyle name="计算 4 2 5 2 5" xfId="60822" xr:uid="{00000000-0005-0000-0000-000070ED0000}"/>
    <cellStyle name="计算 4 2 5 2 6" xfId="60823" xr:uid="{00000000-0005-0000-0000-000071ED0000}"/>
    <cellStyle name="计算 4 2 5 3" xfId="60824" xr:uid="{00000000-0005-0000-0000-000072ED0000}"/>
    <cellStyle name="计算 4 2 5 3 2" xfId="60825" xr:uid="{00000000-0005-0000-0000-000073ED0000}"/>
    <cellStyle name="计算 4 2 5 4" xfId="60826" xr:uid="{00000000-0005-0000-0000-000074ED0000}"/>
    <cellStyle name="计算 4 2 6" xfId="60827" xr:uid="{00000000-0005-0000-0000-000075ED0000}"/>
    <cellStyle name="计算 4 2 6 2" xfId="60828" xr:uid="{00000000-0005-0000-0000-000076ED0000}"/>
    <cellStyle name="计算 4 2 6 2 2" xfId="60829" xr:uid="{00000000-0005-0000-0000-000077ED0000}"/>
    <cellStyle name="计算 4 2 6 3" xfId="60830" xr:uid="{00000000-0005-0000-0000-000078ED0000}"/>
    <cellStyle name="计算 4 2 6 4" xfId="60831" xr:uid="{00000000-0005-0000-0000-000079ED0000}"/>
    <cellStyle name="计算 4 2 6 5" xfId="60832" xr:uid="{00000000-0005-0000-0000-00007AED0000}"/>
    <cellStyle name="计算 4 2 6 6" xfId="60833" xr:uid="{00000000-0005-0000-0000-00007BED0000}"/>
    <cellStyle name="计算 4 2 7" xfId="60834" xr:uid="{00000000-0005-0000-0000-00007CED0000}"/>
    <cellStyle name="计算 4 2 8" xfId="60835" xr:uid="{00000000-0005-0000-0000-00007DED0000}"/>
    <cellStyle name="计算 4 3" xfId="60836" xr:uid="{00000000-0005-0000-0000-00007EED0000}"/>
    <cellStyle name="计算 4 3 2" xfId="60837" xr:uid="{00000000-0005-0000-0000-00007FED0000}"/>
    <cellStyle name="计算 4 3 2 2" xfId="60838" xr:uid="{00000000-0005-0000-0000-000080ED0000}"/>
    <cellStyle name="计算 4 3 2 2 2" xfId="60839" xr:uid="{00000000-0005-0000-0000-000081ED0000}"/>
    <cellStyle name="计算 4 3 2 2 2 2" xfId="60840" xr:uid="{00000000-0005-0000-0000-000082ED0000}"/>
    <cellStyle name="计算 4 3 2 2 2 2 2" xfId="60841" xr:uid="{00000000-0005-0000-0000-000083ED0000}"/>
    <cellStyle name="计算 4 3 2 2 2 2 2 2" xfId="60842" xr:uid="{00000000-0005-0000-0000-000084ED0000}"/>
    <cellStyle name="计算 4 3 2 2 2 2 3" xfId="60843" xr:uid="{00000000-0005-0000-0000-000085ED0000}"/>
    <cellStyle name="计算 4 3 2 2 2 2 4" xfId="60844" xr:uid="{00000000-0005-0000-0000-000086ED0000}"/>
    <cellStyle name="计算 4 3 2 2 2 2 5" xfId="60845" xr:uid="{00000000-0005-0000-0000-000087ED0000}"/>
    <cellStyle name="计算 4 3 2 2 2 2 6" xfId="60846" xr:uid="{00000000-0005-0000-0000-000088ED0000}"/>
    <cellStyle name="计算 4 3 2 2 2 3" xfId="60847" xr:uid="{00000000-0005-0000-0000-000089ED0000}"/>
    <cellStyle name="计算 4 3 2 2 2 3 2" xfId="60848" xr:uid="{00000000-0005-0000-0000-00008AED0000}"/>
    <cellStyle name="计算 4 3 2 2 2 4" xfId="60849" xr:uid="{00000000-0005-0000-0000-00008BED0000}"/>
    <cellStyle name="计算 4 3 2 2 3" xfId="60850" xr:uid="{00000000-0005-0000-0000-00008CED0000}"/>
    <cellStyle name="计算 4 3 2 2 3 2" xfId="60851" xr:uid="{00000000-0005-0000-0000-00008DED0000}"/>
    <cellStyle name="计算 4 3 2 2 3 2 2" xfId="60852" xr:uid="{00000000-0005-0000-0000-00008EED0000}"/>
    <cellStyle name="计算 4 3 2 2 3 3" xfId="60853" xr:uid="{00000000-0005-0000-0000-00008FED0000}"/>
    <cellStyle name="计算 4 3 2 2 3 4" xfId="60854" xr:uid="{00000000-0005-0000-0000-000090ED0000}"/>
    <cellStyle name="计算 4 3 2 2 3 5" xfId="60855" xr:uid="{00000000-0005-0000-0000-000091ED0000}"/>
    <cellStyle name="计算 4 3 2 2 3 6" xfId="60856" xr:uid="{00000000-0005-0000-0000-000092ED0000}"/>
    <cellStyle name="计算 4 3 2 2 4" xfId="60857" xr:uid="{00000000-0005-0000-0000-000093ED0000}"/>
    <cellStyle name="计算 4 3 2 2 5" xfId="60858" xr:uid="{00000000-0005-0000-0000-000094ED0000}"/>
    <cellStyle name="计算 4 3 2 3" xfId="60859" xr:uid="{00000000-0005-0000-0000-000095ED0000}"/>
    <cellStyle name="计算 4 3 2 3 2" xfId="60860" xr:uid="{00000000-0005-0000-0000-000096ED0000}"/>
    <cellStyle name="计算 4 3 2 3 2 2" xfId="60861" xr:uid="{00000000-0005-0000-0000-000097ED0000}"/>
    <cellStyle name="计算 4 3 2 3 2 2 2" xfId="60862" xr:uid="{00000000-0005-0000-0000-000098ED0000}"/>
    <cellStyle name="计算 4 3 2 3 2 3" xfId="60863" xr:uid="{00000000-0005-0000-0000-000099ED0000}"/>
    <cellStyle name="计算 4 3 2 3 2 4" xfId="60864" xr:uid="{00000000-0005-0000-0000-00009AED0000}"/>
    <cellStyle name="计算 4 3 2 3 2 5" xfId="60865" xr:uid="{00000000-0005-0000-0000-00009BED0000}"/>
    <cellStyle name="计算 4 3 2 3 2 6" xfId="60866" xr:uid="{00000000-0005-0000-0000-00009CED0000}"/>
    <cellStyle name="计算 4 3 2 3 3" xfId="60867" xr:uid="{00000000-0005-0000-0000-00009DED0000}"/>
    <cellStyle name="计算 4 3 2 3 3 2" xfId="60868" xr:uid="{00000000-0005-0000-0000-00009EED0000}"/>
    <cellStyle name="计算 4 3 2 3 4" xfId="60869" xr:uid="{00000000-0005-0000-0000-00009FED0000}"/>
    <cellStyle name="计算 4 3 2 4" xfId="60870" xr:uid="{00000000-0005-0000-0000-0000A0ED0000}"/>
    <cellStyle name="计算 4 3 2 4 2" xfId="60871" xr:uid="{00000000-0005-0000-0000-0000A1ED0000}"/>
    <cellStyle name="计算 4 3 2 4 2 2" xfId="60872" xr:uid="{00000000-0005-0000-0000-0000A2ED0000}"/>
    <cellStyle name="计算 4 3 2 4 3" xfId="60873" xr:uid="{00000000-0005-0000-0000-0000A3ED0000}"/>
    <cellStyle name="计算 4 3 2 4 4" xfId="60874" xr:uid="{00000000-0005-0000-0000-0000A4ED0000}"/>
    <cellStyle name="计算 4 3 2 4 5" xfId="60875" xr:uid="{00000000-0005-0000-0000-0000A5ED0000}"/>
    <cellStyle name="计算 4 3 2 4 6" xfId="60876" xr:uid="{00000000-0005-0000-0000-0000A6ED0000}"/>
    <cellStyle name="计算 4 3 2 5" xfId="60877" xr:uid="{00000000-0005-0000-0000-0000A7ED0000}"/>
    <cellStyle name="计算 4 3 2 6" xfId="60878" xr:uid="{00000000-0005-0000-0000-0000A8ED0000}"/>
    <cellStyle name="计算 4 3 3" xfId="60879" xr:uid="{00000000-0005-0000-0000-0000A9ED0000}"/>
    <cellStyle name="计算 4 3 3 2" xfId="60880" xr:uid="{00000000-0005-0000-0000-0000AAED0000}"/>
    <cellStyle name="计算 4 3 3 2 2" xfId="60881" xr:uid="{00000000-0005-0000-0000-0000ABED0000}"/>
    <cellStyle name="计算 4 3 3 2 2 2" xfId="60882" xr:uid="{00000000-0005-0000-0000-0000ACED0000}"/>
    <cellStyle name="计算 4 3 3 2 2 2 2" xfId="60883" xr:uid="{00000000-0005-0000-0000-0000ADED0000}"/>
    <cellStyle name="计算 4 3 3 2 2 3" xfId="60884" xr:uid="{00000000-0005-0000-0000-0000AEED0000}"/>
    <cellStyle name="计算 4 3 3 2 2 4" xfId="60885" xr:uid="{00000000-0005-0000-0000-0000AFED0000}"/>
    <cellStyle name="计算 4 3 3 2 2 5" xfId="60886" xr:uid="{00000000-0005-0000-0000-0000B0ED0000}"/>
    <cellStyle name="计算 4 3 3 2 2 6" xfId="60887" xr:uid="{00000000-0005-0000-0000-0000B1ED0000}"/>
    <cellStyle name="计算 4 3 3 2 3" xfId="60888" xr:uid="{00000000-0005-0000-0000-0000B2ED0000}"/>
    <cellStyle name="计算 4 3 3 2 3 2" xfId="60889" xr:uid="{00000000-0005-0000-0000-0000B3ED0000}"/>
    <cellStyle name="计算 4 3 3 2 4" xfId="60890" xr:uid="{00000000-0005-0000-0000-0000B4ED0000}"/>
    <cellStyle name="计算 4 3 3 3" xfId="60891" xr:uid="{00000000-0005-0000-0000-0000B5ED0000}"/>
    <cellStyle name="计算 4 3 3 3 2" xfId="60892" xr:uid="{00000000-0005-0000-0000-0000B6ED0000}"/>
    <cellStyle name="计算 4 3 3 3 2 2" xfId="60893" xr:uid="{00000000-0005-0000-0000-0000B7ED0000}"/>
    <cellStyle name="计算 4 3 3 3 3" xfId="60894" xr:uid="{00000000-0005-0000-0000-0000B8ED0000}"/>
    <cellStyle name="计算 4 3 3 3 4" xfId="60895" xr:uid="{00000000-0005-0000-0000-0000B9ED0000}"/>
    <cellStyle name="计算 4 3 3 3 5" xfId="60896" xr:uid="{00000000-0005-0000-0000-0000BAED0000}"/>
    <cellStyle name="计算 4 3 3 3 6" xfId="60897" xr:uid="{00000000-0005-0000-0000-0000BBED0000}"/>
    <cellStyle name="计算 4 3 3 4" xfId="60898" xr:uid="{00000000-0005-0000-0000-0000BCED0000}"/>
    <cellStyle name="计算 4 3 3 5" xfId="60899" xr:uid="{00000000-0005-0000-0000-0000BDED0000}"/>
    <cellStyle name="计算 4 3 4" xfId="60900" xr:uid="{00000000-0005-0000-0000-0000BEED0000}"/>
    <cellStyle name="计算 4 3 4 2" xfId="60901" xr:uid="{00000000-0005-0000-0000-0000BFED0000}"/>
    <cellStyle name="计算 4 3 4 2 2" xfId="60902" xr:uid="{00000000-0005-0000-0000-0000C0ED0000}"/>
    <cellStyle name="计算 4 3 4 2 2 2" xfId="60903" xr:uid="{00000000-0005-0000-0000-0000C1ED0000}"/>
    <cellStyle name="计算 4 3 4 2 3" xfId="60904" xr:uid="{00000000-0005-0000-0000-0000C2ED0000}"/>
    <cellStyle name="计算 4 3 4 2 4" xfId="60905" xr:uid="{00000000-0005-0000-0000-0000C3ED0000}"/>
    <cellStyle name="计算 4 3 4 2 5" xfId="60906" xr:uid="{00000000-0005-0000-0000-0000C4ED0000}"/>
    <cellStyle name="计算 4 3 4 2 6" xfId="60907" xr:uid="{00000000-0005-0000-0000-0000C5ED0000}"/>
    <cellStyle name="计算 4 3 4 3" xfId="60908" xr:uid="{00000000-0005-0000-0000-0000C6ED0000}"/>
    <cellStyle name="计算 4 3 4 3 2" xfId="60909" xr:uid="{00000000-0005-0000-0000-0000C7ED0000}"/>
    <cellStyle name="计算 4 3 4 4" xfId="60910" xr:uid="{00000000-0005-0000-0000-0000C8ED0000}"/>
    <cellStyle name="计算 4 3 5" xfId="60911" xr:uid="{00000000-0005-0000-0000-0000C9ED0000}"/>
    <cellStyle name="计算 4 3 5 2" xfId="60912" xr:uid="{00000000-0005-0000-0000-0000CAED0000}"/>
    <cellStyle name="计算 4 3 5 2 2" xfId="60913" xr:uid="{00000000-0005-0000-0000-0000CBED0000}"/>
    <cellStyle name="计算 4 3 5 3" xfId="60914" xr:uid="{00000000-0005-0000-0000-0000CCED0000}"/>
    <cellStyle name="计算 4 3 5 4" xfId="60915" xr:uid="{00000000-0005-0000-0000-0000CDED0000}"/>
    <cellStyle name="计算 4 3 5 5" xfId="60916" xr:uid="{00000000-0005-0000-0000-0000CEED0000}"/>
    <cellStyle name="计算 4 3 5 6" xfId="60917" xr:uid="{00000000-0005-0000-0000-0000CFED0000}"/>
    <cellStyle name="计算 4 3 6" xfId="60918" xr:uid="{00000000-0005-0000-0000-0000D0ED0000}"/>
    <cellStyle name="计算 4 3 7" xfId="60919" xr:uid="{00000000-0005-0000-0000-0000D1ED0000}"/>
    <cellStyle name="计算 4 4" xfId="60920" xr:uid="{00000000-0005-0000-0000-0000D2ED0000}"/>
    <cellStyle name="计算 4 4 2" xfId="60921" xr:uid="{00000000-0005-0000-0000-0000D3ED0000}"/>
    <cellStyle name="计算 4 4 2 2" xfId="60922" xr:uid="{00000000-0005-0000-0000-0000D4ED0000}"/>
    <cellStyle name="计算 4 4 2 2 2" xfId="60923" xr:uid="{00000000-0005-0000-0000-0000D5ED0000}"/>
    <cellStyle name="计算 4 4 2 2 2 2" xfId="60924" xr:uid="{00000000-0005-0000-0000-0000D6ED0000}"/>
    <cellStyle name="计算 4 4 2 2 2 2 2" xfId="60925" xr:uid="{00000000-0005-0000-0000-0000D7ED0000}"/>
    <cellStyle name="计算 4 4 2 2 2 3" xfId="60926" xr:uid="{00000000-0005-0000-0000-0000D8ED0000}"/>
    <cellStyle name="计算 4 4 2 2 2 4" xfId="60927" xr:uid="{00000000-0005-0000-0000-0000D9ED0000}"/>
    <cellStyle name="计算 4 4 2 2 2 5" xfId="60928" xr:uid="{00000000-0005-0000-0000-0000DAED0000}"/>
    <cellStyle name="计算 4 4 2 2 2 6" xfId="60929" xr:uid="{00000000-0005-0000-0000-0000DBED0000}"/>
    <cellStyle name="计算 4 4 2 2 3" xfId="60930" xr:uid="{00000000-0005-0000-0000-0000DCED0000}"/>
    <cellStyle name="计算 4 4 2 2 3 2" xfId="60931" xr:uid="{00000000-0005-0000-0000-0000DDED0000}"/>
    <cellStyle name="计算 4 4 2 2 4" xfId="60932" xr:uid="{00000000-0005-0000-0000-0000DEED0000}"/>
    <cellStyle name="计算 4 4 2 3" xfId="60933" xr:uid="{00000000-0005-0000-0000-0000DFED0000}"/>
    <cellStyle name="计算 4 4 2 3 2" xfId="60934" xr:uid="{00000000-0005-0000-0000-0000E0ED0000}"/>
    <cellStyle name="计算 4 4 2 3 2 2" xfId="60935" xr:uid="{00000000-0005-0000-0000-0000E1ED0000}"/>
    <cellStyle name="计算 4 4 2 3 3" xfId="60936" xr:uid="{00000000-0005-0000-0000-0000E2ED0000}"/>
    <cellStyle name="计算 4 4 2 3 4" xfId="60937" xr:uid="{00000000-0005-0000-0000-0000E3ED0000}"/>
    <cellStyle name="计算 4 4 2 3 5" xfId="60938" xr:uid="{00000000-0005-0000-0000-0000E4ED0000}"/>
    <cellStyle name="计算 4 4 2 3 6" xfId="60939" xr:uid="{00000000-0005-0000-0000-0000E5ED0000}"/>
    <cellStyle name="计算 4 4 2 4" xfId="60940" xr:uid="{00000000-0005-0000-0000-0000E6ED0000}"/>
    <cellStyle name="计算 4 4 2 5" xfId="60941" xr:uid="{00000000-0005-0000-0000-0000E7ED0000}"/>
    <cellStyle name="计算 4 4 3" xfId="60942" xr:uid="{00000000-0005-0000-0000-0000E8ED0000}"/>
    <cellStyle name="计算 4 4 3 2" xfId="60943" xr:uid="{00000000-0005-0000-0000-0000E9ED0000}"/>
    <cellStyle name="计算 4 4 3 2 2" xfId="60944" xr:uid="{00000000-0005-0000-0000-0000EAED0000}"/>
    <cellStyle name="计算 4 4 3 2 2 2" xfId="60945" xr:uid="{00000000-0005-0000-0000-0000EBED0000}"/>
    <cellStyle name="计算 4 4 3 2 3" xfId="60946" xr:uid="{00000000-0005-0000-0000-0000ECED0000}"/>
    <cellStyle name="计算 4 4 3 2 4" xfId="60947" xr:uid="{00000000-0005-0000-0000-0000EDED0000}"/>
    <cellStyle name="计算 4 4 3 2 5" xfId="60948" xr:uid="{00000000-0005-0000-0000-0000EEED0000}"/>
    <cellStyle name="计算 4 4 3 2 6" xfId="60949" xr:uid="{00000000-0005-0000-0000-0000EFED0000}"/>
    <cellStyle name="计算 4 4 3 3" xfId="60950" xr:uid="{00000000-0005-0000-0000-0000F0ED0000}"/>
    <cellStyle name="计算 4 4 3 3 2" xfId="60951" xr:uid="{00000000-0005-0000-0000-0000F1ED0000}"/>
    <cellStyle name="计算 4 4 3 4" xfId="60952" xr:uid="{00000000-0005-0000-0000-0000F2ED0000}"/>
    <cellStyle name="计算 4 4 4" xfId="60953" xr:uid="{00000000-0005-0000-0000-0000F3ED0000}"/>
    <cellStyle name="计算 4 4 4 2" xfId="60954" xr:uid="{00000000-0005-0000-0000-0000F4ED0000}"/>
    <cellStyle name="计算 4 4 4 2 2" xfId="60955" xr:uid="{00000000-0005-0000-0000-0000F5ED0000}"/>
    <cellStyle name="计算 4 4 4 3" xfId="60956" xr:uid="{00000000-0005-0000-0000-0000F6ED0000}"/>
    <cellStyle name="计算 4 4 4 4" xfId="60957" xr:uid="{00000000-0005-0000-0000-0000F7ED0000}"/>
    <cellStyle name="计算 4 4 4 5" xfId="60958" xr:uid="{00000000-0005-0000-0000-0000F8ED0000}"/>
    <cellStyle name="计算 4 4 4 6" xfId="60959" xr:uid="{00000000-0005-0000-0000-0000F9ED0000}"/>
    <cellStyle name="计算 4 4 5" xfId="60960" xr:uid="{00000000-0005-0000-0000-0000FAED0000}"/>
    <cellStyle name="计算 4 4 6" xfId="60961" xr:uid="{00000000-0005-0000-0000-0000FBED0000}"/>
    <cellStyle name="计算 4 5" xfId="60962" xr:uid="{00000000-0005-0000-0000-0000FCED0000}"/>
    <cellStyle name="计算 4 5 2" xfId="60963" xr:uid="{00000000-0005-0000-0000-0000FDED0000}"/>
    <cellStyle name="计算 4 5 2 2" xfId="60964" xr:uid="{00000000-0005-0000-0000-0000FEED0000}"/>
    <cellStyle name="计算 4 5 2 2 2" xfId="60965" xr:uid="{00000000-0005-0000-0000-0000FFED0000}"/>
    <cellStyle name="计算 4 5 2 2 2 2" xfId="60966" xr:uid="{00000000-0005-0000-0000-000000EE0000}"/>
    <cellStyle name="计算 4 5 2 2 3" xfId="60967" xr:uid="{00000000-0005-0000-0000-000001EE0000}"/>
    <cellStyle name="计算 4 5 2 2 4" xfId="60968" xr:uid="{00000000-0005-0000-0000-000002EE0000}"/>
    <cellStyle name="计算 4 5 2 2 5" xfId="60969" xr:uid="{00000000-0005-0000-0000-000003EE0000}"/>
    <cellStyle name="计算 4 5 2 2 6" xfId="60970" xr:uid="{00000000-0005-0000-0000-000004EE0000}"/>
    <cellStyle name="计算 4 5 2 3" xfId="60971" xr:uid="{00000000-0005-0000-0000-000005EE0000}"/>
    <cellStyle name="计算 4 5 2 3 2" xfId="60972" xr:uid="{00000000-0005-0000-0000-000006EE0000}"/>
    <cellStyle name="计算 4 5 2 4" xfId="60973" xr:uid="{00000000-0005-0000-0000-000007EE0000}"/>
    <cellStyle name="计算 4 5 3" xfId="60974" xr:uid="{00000000-0005-0000-0000-000008EE0000}"/>
    <cellStyle name="计算 4 5 3 2" xfId="60975" xr:uid="{00000000-0005-0000-0000-000009EE0000}"/>
    <cellStyle name="计算 4 5 3 2 2" xfId="60976" xr:uid="{00000000-0005-0000-0000-00000AEE0000}"/>
    <cellStyle name="计算 4 5 3 3" xfId="60977" xr:uid="{00000000-0005-0000-0000-00000BEE0000}"/>
    <cellStyle name="计算 4 5 3 4" xfId="60978" xr:uid="{00000000-0005-0000-0000-00000CEE0000}"/>
    <cellStyle name="计算 4 5 3 5" xfId="60979" xr:uid="{00000000-0005-0000-0000-00000DEE0000}"/>
    <cellStyle name="计算 4 5 3 6" xfId="60980" xr:uid="{00000000-0005-0000-0000-00000EEE0000}"/>
    <cellStyle name="计算 4 5 4" xfId="60981" xr:uid="{00000000-0005-0000-0000-00000FEE0000}"/>
    <cellStyle name="计算 4 5 5" xfId="60982" xr:uid="{00000000-0005-0000-0000-000010EE0000}"/>
    <cellStyle name="计算 4 6" xfId="60983" xr:uid="{00000000-0005-0000-0000-000011EE0000}"/>
    <cellStyle name="计算 4 6 2" xfId="60984" xr:uid="{00000000-0005-0000-0000-000012EE0000}"/>
    <cellStyle name="计算 4 6 2 2" xfId="60985" xr:uid="{00000000-0005-0000-0000-000013EE0000}"/>
    <cellStyle name="计算 4 6 2 2 2" xfId="60986" xr:uid="{00000000-0005-0000-0000-000014EE0000}"/>
    <cellStyle name="计算 4 6 2 3" xfId="60987" xr:uid="{00000000-0005-0000-0000-000015EE0000}"/>
    <cellStyle name="计算 4 6 2 4" xfId="60988" xr:uid="{00000000-0005-0000-0000-000016EE0000}"/>
    <cellStyle name="计算 4 6 2 5" xfId="60989" xr:uid="{00000000-0005-0000-0000-000017EE0000}"/>
    <cellStyle name="计算 4 6 2 6" xfId="60990" xr:uid="{00000000-0005-0000-0000-000018EE0000}"/>
    <cellStyle name="计算 4 6 3" xfId="60991" xr:uid="{00000000-0005-0000-0000-000019EE0000}"/>
    <cellStyle name="计算 4 6 3 2" xfId="60992" xr:uid="{00000000-0005-0000-0000-00001AEE0000}"/>
    <cellStyle name="计算 4 6 4" xfId="60993" xr:uid="{00000000-0005-0000-0000-00001BEE0000}"/>
    <cellStyle name="计算 4 7" xfId="60994" xr:uid="{00000000-0005-0000-0000-00001CEE0000}"/>
    <cellStyle name="计算 4 7 2" xfId="60995" xr:uid="{00000000-0005-0000-0000-00001DEE0000}"/>
    <cellStyle name="计算 4 7 2 2" xfId="60996" xr:uid="{00000000-0005-0000-0000-00001EEE0000}"/>
    <cellStyle name="计算 4 7 3" xfId="60997" xr:uid="{00000000-0005-0000-0000-00001FEE0000}"/>
    <cellStyle name="计算 4 7 4" xfId="60998" xr:uid="{00000000-0005-0000-0000-000020EE0000}"/>
    <cellStyle name="计算 4 7 5" xfId="60999" xr:uid="{00000000-0005-0000-0000-000021EE0000}"/>
    <cellStyle name="计算 4 7 6" xfId="61000" xr:uid="{00000000-0005-0000-0000-000022EE0000}"/>
    <cellStyle name="计算 4 8" xfId="61001" xr:uid="{00000000-0005-0000-0000-000023EE0000}"/>
    <cellStyle name="计算 4 9" xfId="61002" xr:uid="{00000000-0005-0000-0000-000024EE0000}"/>
    <cellStyle name="计算 5" xfId="568" xr:uid="{00000000-0005-0000-0000-000025EE0000}"/>
    <cellStyle name="计算 5 2" xfId="61003" xr:uid="{00000000-0005-0000-0000-000026EE0000}"/>
    <cellStyle name="计算 5 2 2" xfId="61004" xr:uid="{00000000-0005-0000-0000-000027EE0000}"/>
    <cellStyle name="计算 5 2 2 2" xfId="61005" xr:uid="{00000000-0005-0000-0000-000028EE0000}"/>
    <cellStyle name="计算 5 2 2 2 2" xfId="61006" xr:uid="{00000000-0005-0000-0000-000029EE0000}"/>
    <cellStyle name="计算 5 2 2 2 2 2" xfId="61007" xr:uid="{00000000-0005-0000-0000-00002AEE0000}"/>
    <cellStyle name="计算 5 2 2 2 2 2 2" xfId="61008" xr:uid="{00000000-0005-0000-0000-00002BEE0000}"/>
    <cellStyle name="计算 5 2 2 2 2 2 2 2" xfId="61009" xr:uid="{00000000-0005-0000-0000-00002CEE0000}"/>
    <cellStyle name="计算 5 2 2 2 2 2 3" xfId="61010" xr:uid="{00000000-0005-0000-0000-00002DEE0000}"/>
    <cellStyle name="计算 5 2 2 2 2 2 4" xfId="61011" xr:uid="{00000000-0005-0000-0000-00002EEE0000}"/>
    <cellStyle name="计算 5 2 2 2 2 2 5" xfId="61012" xr:uid="{00000000-0005-0000-0000-00002FEE0000}"/>
    <cellStyle name="计算 5 2 2 2 2 2 6" xfId="61013" xr:uid="{00000000-0005-0000-0000-000030EE0000}"/>
    <cellStyle name="计算 5 2 2 2 2 3" xfId="61014" xr:uid="{00000000-0005-0000-0000-000031EE0000}"/>
    <cellStyle name="计算 5 2 2 2 2 3 2" xfId="61015" xr:uid="{00000000-0005-0000-0000-000032EE0000}"/>
    <cellStyle name="计算 5 2 2 2 2 4" xfId="61016" xr:uid="{00000000-0005-0000-0000-000033EE0000}"/>
    <cellStyle name="计算 5 2 2 2 3" xfId="61017" xr:uid="{00000000-0005-0000-0000-000034EE0000}"/>
    <cellStyle name="计算 5 2 2 2 3 2" xfId="61018" xr:uid="{00000000-0005-0000-0000-000035EE0000}"/>
    <cellStyle name="计算 5 2 2 2 3 2 2" xfId="61019" xr:uid="{00000000-0005-0000-0000-000036EE0000}"/>
    <cellStyle name="计算 5 2 2 2 3 3" xfId="61020" xr:uid="{00000000-0005-0000-0000-000037EE0000}"/>
    <cellStyle name="计算 5 2 2 2 3 4" xfId="61021" xr:uid="{00000000-0005-0000-0000-000038EE0000}"/>
    <cellStyle name="计算 5 2 2 2 3 5" xfId="61022" xr:uid="{00000000-0005-0000-0000-000039EE0000}"/>
    <cellStyle name="计算 5 2 2 2 3 6" xfId="61023" xr:uid="{00000000-0005-0000-0000-00003AEE0000}"/>
    <cellStyle name="计算 5 2 2 2 4" xfId="61024" xr:uid="{00000000-0005-0000-0000-00003BEE0000}"/>
    <cellStyle name="计算 5 2 2 2 5" xfId="61025" xr:uid="{00000000-0005-0000-0000-00003CEE0000}"/>
    <cellStyle name="计算 5 2 2 3" xfId="61026" xr:uid="{00000000-0005-0000-0000-00003DEE0000}"/>
    <cellStyle name="计算 5 2 2 3 2" xfId="61027" xr:uid="{00000000-0005-0000-0000-00003EEE0000}"/>
    <cellStyle name="计算 5 2 2 3 2 2" xfId="61028" xr:uid="{00000000-0005-0000-0000-00003FEE0000}"/>
    <cellStyle name="计算 5 2 2 3 2 2 2" xfId="61029" xr:uid="{00000000-0005-0000-0000-000040EE0000}"/>
    <cellStyle name="计算 5 2 2 3 2 3" xfId="61030" xr:uid="{00000000-0005-0000-0000-000041EE0000}"/>
    <cellStyle name="计算 5 2 2 3 2 4" xfId="61031" xr:uid="{00000000-0005-0000-0000-000042EE0000}"/>
    <cellStyle name="计算 5 2 2 3 2 5" xfId="61032" xr:uid="{00000000-0005-0000-0000-000043EE0000}"/>
    <cellStyle name="计算 5 2 2 3 2 6" xfId="61033" xr:uid="{00000000-0005-0000-0000-000044EE0000}"/>
    <cellStyle name="计算 5 2 2 3 3" xfId="61034" xr:uid="{00000000-0005-0000-0000-000045EE0000}"/>
    <cellStyle name="计算 5 2 2 3 3 2" xfId="61035" xr:uid="{00000000-0005-0000-0000-000046EE0000}"/>
    <cellStyle name="计算 5 2 2 3 4" xfId="61036" xr:uid="{00000000-0005-0000-0000-000047EE0000}"/>
    <cellStyle name="计算 5 2 2 4" xfId="61037" xr:uid="{00000000-0005-0000-0000-000048EE0000}"/>
    <cellStyle name="计算 5 2 2 4 2" xfId="61038" xr:uid="{00000000-0005-0000-0000-000049EE0000}"/>
    <cellStyle name="计算 5 2 2 4 2 2" xfId="61039" xr:uid="{00000000-0005-0000-0000-00004AEE0000}"/>
    <cellStyle name="计算 5 2 2 4 3" xfId="61040" xr:uid="{00000000-0005-0000-0000-00004BEE0000}"/>
    <cellStyle name="计算 5 2 2 4 4" xfId="61041" xr:uid="{00000000-0005-0000-0000-00004CEE0000}"/>
    <cellStyle name="计算 5 2 2 4 5" xfId="61042" xr:uid="{00000000-0005-0000-0000-00004DEE0000}"/>
    <cellStyle name="计算 5 2 2 4 6" xfId="61043" xr:uid="{00000000-0005-0000-0000-00004EEE0000}"/>
    <cellStyle name="计算 5 2 2 5" xfId="61044" xr:uid="{00000000-0005-0000-0000-00004FEE0000}"/>
    <cellStyle name="计算 5 2 2 6" xfId="61045" xr:uid="{00000000-0005-0000-0000-000050EE0000}"/>
    <cellStyle name="计算 5 2 3" xfId="61046" xr:uid="{00000000-0005-0000-0000-000051EE0000}"/>
    <cellStyle name="计算 5 2 3 2" xfId="61047" xr:uid="{00000000-0005-0000-0000-000052EE0000}"/>
    <cellStyle name="计算 5 2 3 2 2" xfId="61048" xr:uid="{00000000-0005-0000-0000-000053EE0000}"/>
    <cellStyle name="计算 5 2 3 2 2 2" xfId="61049" xr:uid="{00000000-0005-0000-0000-000054EE0000}"/>
    <cellStyle name="计算 5 2 3 2 2 2 2" xfId="61050" xr:uid="{00000000-0005-0000-0000-000055EE0000}"/>
    <cellStyle name="计算 5 2 3 2 2 3" xfId="61051" xr:uid="{00000000-0005-0000-0000-000056EE0000}"/>
    <cellStyle name="计算 5 2 3 2 2 4" xfId="61052" xr:uid="{00000000-0005-0000-0000-000057EE0000}"/>
    <cellStyle name="计算 5 2 3 2 2 5" xfId="61053" xr:uid="{00000000-0005-0000-0000-000058EE0000}"/>
    <cellStyle name="计算 5 2 3 2 2 6" xfId="61054" xr:uid="{00000000-0005-0000-0000-000059EE0000}"/>
    <cellStyle name="计算 5 2 3 2 3" xfId="61055" xr:uid="{00000000-0005-0000-0000-00005AEE0000}"/>
    <cellStyle name="计算 5 2 3 2 3 2" xfId="61056" xr:uid="{00000000-0005-0000-0000-00005BEE0000}"/>
    <cellStyle name="计算 5 2 3 2 4" xfId="61057" xr:uid="{00000000-0005-0000-0000-00005CEE0000}"/>
    <cellStyle name="计算 5 2 3 3" xfId="61058" xr:uid="{00000000-0005-0000-0000-00005DEE0000}"/>
    <cellStyle name="计算 5 2 3 3 2" xfId="61059" xr:uid="{00000000-0005-0000-0000-00005EEE0000}"/>
    <cellStyle name="计算 5 2 3 3 2 2" xfId="61060" xr:uid="{00000000-0005-0000-0000-00005FEE0000}"/>
    <cellStyle name="计算 5 2 3 3 3" xfId="61061" xr:uid="{00000000-0005-0000-0000-000060EE0000}"/>
    <cellStyle name="计算 5 2 3 3 4" xfId="61062" xr:uid="{00000000-0005-0000-0000-000061EE0000}"/>
    <cellStyle name="计算 5 2 3 3 5" xfId="61063" xr:uid="{00000000-0005-0000-0000-000062EE0000}"/>
    <cellStyle name="计算 5 2 3 3 6" xfId="61064" xr:uid="{00000000-0005-0000-0000-000063EE0000}"/>
    <cellStyle name="计算 5 2 3 4" xfId="61065" xr:uid="{00000000-0005-0000-0000-000064EE0000}"/>
    <cellStyle name="计算 5 2 3 5" xfId="61066" xr:uid="{00000000-0005-0000-0000-000065EE0000}"/>
    <cellStyle name="计算 5 2 4" xfId="61067" xr:uid="{00000000-0005-0000-0000-000066EE0000}"/>
    <cellStyle name="计算 5 2 4 2" xfId="61068" xr:uid="{00000000-0005-0000-0000-000067EE0000}"/>
    <cellStyle name="计算 5 2 4 2 2" xfId="61069" xr:uid="{00000000-0005-0000-0000-000068EE0000}"/>
    <cellStyle name="计算 5 2 4 2 2 2" xfId="61070" xr:uid="{00000000-0005-0000-0000-000069EE0000}"/>
    <cellStyle name="计算 5 2 4 2 3" xfId="61071" xr:uid="{00000000-0005-0000-0000-00006AEE0000}"/>
    <cellStyle name="计算 5 2 4 2 4" xfId="61072" xr:uid="{00000000-0005-0000-0000-00006BEE0000}"/>
    <cellStyle name="计算 5 2 4 2 5" xfId="61073" xr:uid="{00000000-0005-0000-0000-00006CEE0000}"/>
    <cellStyle name="计算 5 2 4 2 6" xfId="61074" xr:uid="{00000000-0005-0000-0000-00006DEE0000}"/>
    <cellStyle name="计算 5 2 4 3" xfId="61075" xr:uid="{00000000-0005-0000-0000-00006EEE0000}"/>
    <cellStyle name="计算 5 2 4 3 2" xfId="61076" xr:uid="{00000000-0005-0000-0000-00006FEE0000}"/>
    <cellStyle name="计算 5 2 4 4" xfId="61077" xr:uid="{00000000-0005-0000-0000-000070EE0000}"/>
    <cellStyle name="计算 5 2 5" xfId="61078" xr:uid="{00000000-0005-0000-0000-000071EE0000}"/>
    <cellStyle name="计算 5 2 5 2" xfId="61079" xr:uid="{00000000-0005-0000-0000-000072EE0000}"/>
    <cellStyle name="计算 5 2 5 2 2" xfId="61080" xr:uid="{00000000-0005-0000-0000-000073EE0000}"/>
    <cellStyle name="计算 5 2 5 3" xfId="61081" xr:uid="{00000000-0005-0000-0000-000074EE0000}"/>
    <cellStyle name="计算 5 2 5 4" xfId="61082" xr:uid="{00000000-0005-0000-0000-000075EE0000}"/>
    <cellStyle name="计算 5 2 5 5" xfId="61083" xr:uid="{00000000-0005-0000-0000-000076EE0000}"/>
    <cellStyle name="计算 5 2 5 6" xfId="61084" xr:uid="{00000000-0005-0000-0000-000077EE0000}"/>
    <cellStyle name="计算 5 2 6" xfId="61085" xr:uid="{00000000-0005-0000-0000-000078EE0000}"/>
    <cellStyle name="计算 5 2 7" xfId="61086" xr:uid="{00000000-0005-0000-0000-000079EE0000}"/>
    <cellStyle name="计算 5 3" xfId="61087" xr:uid="{00000000-0005-0000-0000-00007AEE0000}"/>
    <cellStyle name="计算 5 3 2" xfId="61088" xr:uid="{00000000-0005-0000-0000-00007BEE0000}"/>
    <cellStyle name="计算 5 3 2 2" xfId="61089" xr:uid="{00000000-0005-0000-0000-00007CEE0000}"/>
    <cellStyle name="计算 5 3 2 2 2" xfId="61090" xr:uid="{00000000-0005-0000-0000-00007DEE0000}"/>
    <cellStyle name="计算 5 3 2 2 2 2" xfId="61091" xr:uid="{00000000-0005-0000-0000-00007EEE0000}"/>
    <cellStyle name="计算 5 3 2 2 2 2 2" xfId="61092" xr:uid="{00000000-0005-0000-0000-00007FEE0000}"/>
    <cellStyle name="计算 5 3 2 2 2 3" xfId="61093" xr:uid="{00000000-0005-0000-0000-000080EE0000}"/>
    <cellStyle name="计算 5 3 2 2 2 4" xfId="61094" xr:uid="{00000000-0005-0000-0000-000081EE0000}"/>
    <cellStyle name="计算 5 3 2 2 2 5" xfId="61095" xr:uid="{00000000-0005-0000-0000-000082EE0000}"/>
    <cellStyle name="计算 5 3 2 2 2 6" xfId="61096" xr:uid="{00000000-0005-0000-0000-000083EE0000}"/>
    <cellStyle name="计算 5 3 2 2 3" xfId="61097" xr:uid="{00000000-0005-0000-0000-000084EE0000}"/>
    <cellStyle name="计算 5 3 2 2 3 2" xfId="61098" xr:uid="{00000000-0005-0000-0000-000085EE0000}"/>
    <cellStyle name="计算 5 3 2 2 4" xfId="61099" xr:uid="{00000000-0005-0000-0000-000086EE0000}"/>
    <cellStyle name="计算 5 3 2 3" xfId="61100" xr:uid="{00000000-0005-0000-0000-000087EE0000}"/>
    <cellStyle name="计算 5 3 2 3 2" xfId="61101" xr:uid="{00000000-0005-0000-0000-000088EE0000}"/>
    <cellStyle name="计算 5 3 2 3 2 2" xfId="61102" xr:uid="{00000000-0005-0000-0000-000089EE0000}"/>
    <cellStyle name="计算 5 3 2 3 3" xfId="61103" xr:uid="{00000000-0005-0000-0000-00008AEE0000}"/>
    <cellStyle name="计算 5 3 2 3 4" xfId="61104" xr:uid="{00000000-0005-0000-0000-00008BEE0000}"/>
    <cellStyle name="计算 5 3 2 3 5" xfId="61105" xr:uid="{00000000-0005-0000-0000-00008CEE0000}"/>
    <cellStyle name="计算 5 3 2 3 6" xfId="61106" xr:uid="{00000000-0005-0000-0000-00008DEE0000}"/>
    <cellStyle name="计算 5 3 2 4" xfId="61107" xr:uid="{00000000-0005-0000-0000-00008EEE0000}"/>
    <cellStyle name="计算 5 3 2 5" xfId="61108" xr:uid="{00000000-0005-0000-0000-00008FEE0000}"/>
    <cellStyle name="计算 5 3 3" xfId="61109" xr:uid="{00000000-0005-0000-0000-000090EE0000}"/>
    <cellStyle name="计算 5 3 3 2" xfId="61110" xr:uid="{00000000-0005-0000-0000-000091EE0000}"/>
    <cellStyle name="计算 5 3 3 2 2" xfId="61111" xr:uid="{00000000-0005-0000-0000-000092EE0000}"/>
    <cellStyle name="计算 5 3 3 2 2 2" xfId="61112" xr:uid="{00000000-0005-0000-0000-000093EE0000}"/>
    <cellStyle name="计算 5 3 3 2 3" xfId="61113" xr:uid="{00000000-0005-0000-0000-000094EE0000}"/>
    <cellStyle name="计算 5 3 3 2 4" xfId="61114" xr:uid="{00000000-0005-0000-0000-000095EE0000}"/>
    <cellStyle name="计算 5 3 3 2 5" xfId="61115" xr:uid="{00000000-0005-0000-0000-000096EE0000}"/>
    <cellStyle name="计算 5 3 3 2 6" xfId="61116" xr:uid="{00000000-0005-0000-0000-000097EE0000}"/>
    <cellStyle name="计算 5 3 3 3" xfId="61117" xr:uid="{00000000-0005-0000-0000-000098EE0000}"/>
    <cellStyle name="计算 5 3 3 3 2" xfId="61118" xr:uid="{00000000-0005-0000-0000-000099EE0000}"/>
    <cellStyle name="计算 5 3 3 4" xfId="61119" xr:uid="{00000000-0005-0000-0000-00009AEE0000}"/>
    <cellStyle name="计算 5 3 4" xfId="61120" xr:uid="{00000000-0005-0000-0000-00009BEE0000}"/>
    <cellStyle name="计算 5 3 4 2" xfId="61121" xr:uid="{00000000-0005-0000-0000-00009CEE0000}"/>
    <cellStyle name="计算 5 3 4 2 2" xfId="61122" xr:uid="{00000000-0005-0000-0000-00009DEE0000}"/>
    <cellStyle name="计算 5 3 4 3" xfId="61123" xr:uid="{00000000-0005-0000-0000-00009EEE0000}"/>
    <cellStyle name="计算 5 3 4 4" xfId="61124" xr:uid="{00000000-0005-0000-0000-00009FEE0000}"/>
    <cellStyle name="计算 5 3 4 5" xfId="61125" xr:uid="{00000000-0005-0000-0000-0000A0EE0000}"/>
    <cellStyle name="计算 5 3 4 6" xfId="61126" xr:uid="{00000000-0005-0000-0000-0000A1EE0000}"/>
    <cellStyle name="计算 5 3 5" xfId="61127" xr:uid="{00000000-0005-0000-0000-0000A2EE0000}"/>
    <cellStyle name="计算 5 3 6" xfId="61128" xr:uid="{00000000-0005-0000-0000-0000A3EE0000}"/>
    <cellStyle name="计算 5 4" xfId="61129" xr:uid="{00000000-0005-0000-0000-0000A4EE0000}"/>
    <cellStyle name="计算 5 4 2" xfId="61130" xr:uid="{00000000-0005-0000-0000-0000A5EE0000}"/>
    <cellStyle name="计算 5 4 2 2" xfId="61131" xr:uid="{00000000-0005-0000-0000-0000A6EE0000}"/>
    <cellStyle name="计算 5 4 2 2 2" xfId="61132" xr:uid="{00000000-0005-0000-0000-0000A7EE0000}"/>
    <cellStyle name="计算 5 4 2 2 2 2" xfId="61133" xr:uid="{00000000-0005-0000-0000-0000A8EE0000}"/>
    <cellStyle name="计算 5 4 2 2 3" xfId="61134" xr:uid="{00000000-0005-0000-0000-0000A9EE0000}"/>
    <cellStyle name="计算 5 4 2 2 4" xfId="61135" xr:uid="{00000000-0005-0000-0000-0000AAEE0000}"/>
    <cellStyle name="计算 5 4 2 2 5" xfId="61136" xr:uid="{00000000-0005-0000-0000-0000ABEE0000}"/>
    <cellStyle name="计算 5 4 2 2 6" xfId="61137" xr:uid="{00000000-0005-0000-0000-0000ACEE0000}"/>
    <cellStyle name="计算 5 4 2 3" xfId="61138" xr:uid="{00000000-0005-0000-0000-0000ADEE0000}"/>
    <cellStyle name="计算 5 4 2 3 2" xfId="61139" xr:uid="{00000000-0005-0000-0000-0000AEEE0000}"/>
    <cellStyle name="计算 5 4 2 4" xfId="61140" xr:uid="{00000000-0005-0000-0000-0000AFEE0000}"/>
    <cellStyle name="计算 5 4 3" xfId="61141" xr:uid="{00000000-0005-0000-0000-0000B0EE0000}"/>
    <cellStyle name="计算 5 4 3 2" xfId="61142" xr:uid="{00000000-0005-0000-0000-0000B1EE0000}"/>
    <cellStyle name="计算 5 4 3 2 2" xfId="61143" xr:uid="{00000000-0005-0000-0000-0000B2EE0000}"/>
    <cellStyle name="计算 5 4 3 3" xfId="61144" xr:uid="{00000000-0005-0000-0000-0000B3EE0000}"/>
    <cellStyle name="计算 5 4 3 4" xfId="61145" xr:uid="{00000000-0005-0000-0000-0000B4EE0000}"/>
    <cellStyle name="计算 5 4 3 5" xfId="61146" xr:uid="{00000000-0005-0000-0000-0000B5EE0000}"/>
    <cellStyle name="计算 5 4 3 6" xfId="61147" xr:uid="{00000000-0005-0000-0000-0000B6EE0000}"/>
    <cellStyle name="计算 5 4 4" xfId="61148" xr:uid="{00000000-0005-0000-0000-0000B7EE0000}"/>
    <cellStyle name="计算 5 4 5" xfId="61149" xr:uid="{00000000-0005-0000-0000-0000B8EE0000}"/>
    <cellStyle name="计算 5 5" xfId="61150" xr:uid="{00000000-0005-0000-0000-0000B9EE0000}"/>
    <cellStyle name="计算 5 5 2" xfId="61151" xr:uid="{00000000-0005-0000-0000-0000BAEE0000}"/>
    <cellStyle name="计算 5 5 2 2" xfId="61152" xr:uid="{00000000-0005-0000-0000-0000BBEE0000}"/>
    <cellStyle name="计算 5 5 2 2 2" xfId="61153" xr:uid="{00000000-0005-0000-0000-0000BCEE0000}"/>
    <cellStyle name="计算 5 5 2 3" xfId="61154" xr:uid="{00000000-0005-0000-0000-0000BDEE0000}"/>
    <cellStyle name="计算 5 5 2 4" xfId="61155" xr:uid="{00000000-0005-0000-0000-0000BEEE0000}"/>
    <cellStyle name="计算 5 5 2 5" xfId="61156" xr:uid="{00000000-0005-0000-0000-0000BFEE0000}"/>
    <cellStyle name="计算 5 5 2 6" xfId="61157" xr:uid="{00000000-0005-0000-0000-0000C0EE0000}"/>
    <cellStyle name="计算 5 5 3" xfId="61158" xr:uid="{00000000-0005-0000-0000-0000C1EE0000}"/>
    <cellStyle name="计算 5 5 3 2" xfId="61159" xr:uid="{00000000-0005-0000-0000-0000C2EE0000}"/>
    <cellStyle name="计算 5 5 4" xfId="61160" xr:uid="{00000000-0005-0000-0000-0000C3EE0000}"/>
    <cellStyle name="计算 5 6" xfId="61161" xr:uid="{00000000-0005-0000-0000-0000C4EE0000}"/>
    <cellStyle name="计算 5 6 2" xfId="61162" xr:uid="{00000000-0005-0000-0000-0000C5EE0000}"/>
    <cellStyle name="计算 5 6 2 2" xfId="61163" xr:uid="{00000000-0005-0000-0000-0000C6EE0000}"/>
    <cellStyle name="计算 5 6 3" xfId="61164" xr:uid="{00000000-0005-0000-0000-0000C7EE0000}"/>
    <cellStyle name="计算 5 6 4" xfId="61165" xr:uid="{00000000-0005-0000-0000-0000C8EE0000}"/>
    <cellStyle name="计算 5 6 5" xfId="61166" xr:uid="{00000000-0005-0000-0000-0000C9EE0000}"/>
    <cellStyle name="计算 5 6 6" xfId="61167" xr:uid="{00000000-0005-0000-0000-0000CAEE0000}"/>
    <cellStyle name="计算 5 7" xfId="61168" xr:uid="{00000000-0005-0000-0000-0000CBEE0000}"/>
    <cellStyle name="计算 5 8" xfId="61169" xr:uid="{00000000-0005-0000-0000-0000CCEE0000}"/>
    <cellStyle name="计算 6" xfId="569" xr:uid="{00000000-0005-0000-0000-0000CDEE0000}"/>
    <cellStyle name="计算 6 2" xfId="61170" xr:uid="{00000000-0005-0000-0000-0000CEEE0000}"/>
    <cellStyle name="计算 6 2 2" xfId="61171" xr:uid="{00000000-0005-0000-0000-0000CFEE0000}"/>
    <cellStyle name="计算 6 2 2 2" xfId="61172" xr:uid="{00000000-0005-0000-0000-0000D0EE0000}"/>
    <cellStyle name="计算 6 2 2 2 2" xfId="61173" xr:uid="{00000000-0005-0000-0000-0000D1EE0000}"/>
    <cellStyle name="计算 6 2 2 2 2 2" xfId="61174" xr:uid="{00000000-0005-0000-0000-0000D2EE0000}"/>
    <cellStyle name="计算 6 2 2 2 2 2 2" xfId="61175" xr:uid="{00000000-0005-0000-0000-0000D3EE0000}"/>
    <cellStyle name="计算 6 2 2 2 2 3" xfId="61176" xr:uid="{00000000-0005-0000-0000-0000D4EE0000}"/>
    <cellStyle name="计算 6 2 2 2 2 4" xfId="61177" xr:uid="{00000000-0005-0000-0000-0000D5EE0000}"/>
    <cellStyle name="计算 6 2 2 2 2 5" xfId="61178" xr:uid="{00000000-0005-0000-0000-0000D6EE0000}"/>
    <cellStyle name="计算 6 2 2 2 2 6" xfId="61179" xr:uid="{00000000-0005-0000-0000-0000D7EE0000}"/>
    <cellStyle name="计算 6 2 2 2 3" xfId="61180" xr:uid="{00000000-0005-0000-0000-0000D8EE0000}"/>
    <cellStyle name="计算 6 2 2 2 3 2" xfId="61181" xr:uid="{00000000-0005-0000-0000-0000D9EE0000}"/>
    <cellStyle name="计算 6 2 2 2 4" xfId="61182" xr:uid="{00000000-0005-0000-0000-0000DAEE0000}"/>
    <cellStyle name="计算 6 2 2 3" xfId="61183" xr:uid="{00000000-0005-0000-0000-0000DBEE0000}"/>
    <cellStyle name="计算 6 2 2 3 2" xfId="61184" xr:uid="{00000000-0005-0000-0000-0000DCEE0000}"/>
    <cellStyle name="计算 6 2 2 3 2 2" xfId="61185" xr:uid="{00000000-0005-0000-0000-0000DDEE0000}"/>
    <cellStyle name="计算 6 2 2 3 3" xfId="61186" xr:uid="{00000000-0005-0000-0000-0000DEEE0000}"/>
    <cellStyle name="计算 6 2 2 3 4" xfId="61187" xr:uid="{00000000-0005-0000-0000-0000DFEE0000}"/>
    <cellStyle name="计算 6 2 2 3 5" xfId="61188" xr:uid="{00000000-0005-0000-0000-0000E0EE0000}"/>
    <cellStyle name="计算 6 2 2 3 6" xfId="61189" xr:uid="{00000000-0005-0000-0000-0000E1EE0000}"/>
    <cellStyle name="计算 6 2 2 4" xfId="61190" xr:uid="{00000000-0005-0000-0000-0000E2EE0000}"/>
    <cellStyle name="计算 6 2 2 5" xfId="61191" xr:uid="{00000000-0005-0000-0000-0000E3EE0000}"/>
    <cellStyle name="计算 6 2 3" xfId="61192" xr:uid="{00000000-0005-0000-0000-0000E4EE0000}"/>
    <cellStyle name="计算 6 2 3 2" xfId="61193" xr:uid="{00000000-0005-0000-0000-0000E5EE0000}"/>
    <cellStyle name="计算 6 2 3 2 2" xfId="61194" xr:uid="{00000000-0005-0000-0000-0000E6EE0000}"/>
    <cellStyle name="计算 6 2 3 2 2 2" xfId="61195" xr:uid="{00000000-0005-0000-0000-0000E7EE0000}"/>
    <cellStyle name="计算 6 2 3 2 3" xfId="61196" xr:uid="{00000000-0005-0000-0000-0000E8EE0000}"/>
    <cellStyle name="计算 6 2 3 2 4" xfId="61197" xr:uid="{00000000-0005-0000-0000-0000E9EE0000}"/>
    <cellStyle name="计算 6 2 3 2 5" xfId="61198" xr:uid="{00000000-0005-0000-0000-0000EAEE0000}"/>
    <cellStyle name="计算 6 2 3 2 6" xfId="61199" xr:uid="{00000000-0005-0000-0000-0000EBEE0000}"/>
    <cellStyle name="计算 6 2 3 3" xfId="61200" xr:uid="{00000000-0005-0000-0000-0000ECEE0000}"/>
    <cellStyle name="计算 6 2 3 3 2" xfId="61201" xr:uid="{00000000-0005-0000-0000-0000EDEE0000}"/>
    <cellStyle name="计算 6 2 3 4" xfId="61202" xr:uid="{00000000-0005-0000-0000-0000EEEE0000}"/>
    <cellStyle name="计算 6 2 4" xfId="61203" xr:uid="{00000000-0005-0000-0000-0000EFEE0000}"/>
    <cellStyle name="计算 6 2 4 2" xfId="61204" xr:uid="{00000000-0005-0000-0000-0000F0EE0000}"/>
    <cellStyle name="计算 6 2 4 2 2" xfId="61205" xr:uid="{00000000-0005-0000-0000-0000F1EE0000}"/>
    <cellStyle name="计算 6 2 4 3" xfId="61206" xr:uid="{00000000-0005-0000-0000-0000F2EE0000}"/>
    <cellStyle name="计算 6 2 4 4" xfId="61207" xr:uid="{00000000-0005-0000-0000-0000F3EE0000}"/>
    <cellStyle name="计算 6 2 4 5" xfId="61208" xr:uid="{00000000-0005-0000-0000-0000F4EE0000}"/>
    <cellStyle name="计算 6 2 4 6" xfId="61209" xr:uid="{00000000-0005-0000-0000-0000F5EE0000}"/>
    <cellStyle name="计算 6 2 5" xfId="61210" xr:uid="{00000000-0005-0000-0000-0000F6EE0000}"/>
    <cellStyle name="计算 6 2 6" xfId="61211" xr:uid="{00000000-0005-0000-0000-0000F7EE0000}"/>
    <cellStyle name="计算 6 3" xfId="61212" xr:uid="{00000000-0005-0000-0000-0000F8EE0000}"/>
    <cellStyle name="计算 6 3 2" xfId="61213" xr:uid="{00000000-0005-0000-0000-0000F9EE0000}"/>
    <cellStyle name="计算 6 3 2 2" xfId="61214" xr:uid="{00000000-0005-0000-0000-0000FAEE0000}"/>
    <cellStyle name="计算 6 3 2 2 2" xfId="61215" xr:uid="{00000000-0005-0000-0000-0000FBEE0000}"/>
    <cellStyle name="计算 6 3 2 2 2 2" xfId="61216" xr:uid="{00000000-0005-0000-0000-0000FCEE0000}"/>
    <cellStyle name="计算 6 3 2 2 3" xfId="61217" xr:uid="{00000000-0005-0000-0000-0000FDEE0000}"/>
    <cellStyle name="计算 6 3 2 2 4" xfId="61218" xr:uid="{00000000-0005-0000-0000-0000FEEE0000}"/>
    <cellStyle name="计算 6 3 2 2 5" xfId="61219" xr:uid="{00000000-0005-0000-0000-0000FFEE0000}"/>
    <cellStyle name="计算 6 3 2 2 6" xfId="61220" xr:uid="{00000000-0005-0000-0000-000000EF0000}"/>
    <cellStyle name="计算 6 3 2 3" xfId="61221" xr:uid="{00000000-0005-0000-0000-000001EF0000}"/>
    <cellStyle name="计算 6 3 2 3 2" xfId="61222" xr:uid="{00000000-0005-0000-0000-000002EF0000}"/>
    <cellStyle name="计算 6 3 2 4" xfId="61223" xr:uid="{00000000-0005-0000-0000-000003EF0000}"/>
    <cellStyle name="计算 6 3 3" xfId="61224" xr:uid="{00000000-0005-0000-0000-000004EF0000}"/>
    <cellStyle name="计算 6 3 3 2" xfId="61225" xr:uid="{00000000-0005-0000-0000-000005EF0000}"/>
    <cellStyle name="计算 6 3 3 2 2" xfId="61226" xr:uid="{00000000-0005-0000-0000-000006EF0000}"/>
    <cellStyle name="计算 6 3 3 3" xfId="61227" xr:uid="{00000000-0005-0000-0000-000007EF0000}"/>
    <cellStyle name="计算 6 3 3 4" xfId="61228" xr:uid="{00000000-0005-0000-0000-000008EF0000}"/>
    <cellStyle name="计算 6 3 3 5" xfId="61229" xr:uid="{00000000-0005-0000-0000-000009EF0000}"/>
    <cellStyle name="计算 6 3 3 6" xfId="61230" xr:uid="{00000000-0005-0000-0000-00000AEF0000}"/>
    <cellStyle name="计算 6 3 4" xfId="61231" xr:uid="{00000000-0005-0000-0000-00000BEF0000}"/>
    <cellStyle name="计算 6 3 5" xfId="61232" xr:uid="{00000000-0005-0000-0000-00000CEF0000}"/>
    <cellStyle name="计算 6 4" xfId="61233" xr:uid="{00000000-0005-0000-0000-00000DEF0000}"/>
    <cellStyle name="计算 6 4 2" xfId="61234" xr:uid="{00000000-0005-0000-0000-00000EEF0000}"/>
    <cellStyle name="计算 6 4 2 2" xfId="61235" xr:uid="{00000000-0005-0000-0000-00000FEF0000}"/>
    <cellStyle name="计算 6 4 2 2 2" xfId="61236" xr:uid="{00000000-0005-0000-0000-000010EF0000}"/>
    <cellStyle name="计算 6 4 2 3" xfId="61237" xr:uid="{00000000-0005-0000-0000-000011EF0000}"/>
    <cellStyle name="计算 6 4 2 4" xfId="61238" xr:uid="{00000000-0005-0000-0000-000012EF0000}"/>
    <cellStyle name="计算 6 4 2 5" xfId="61239" xr:uid="{00000000-0005-0000-0000-000013EF0000}"/>
    <cellStyle name="计算 6 4 2 6" xfId="61240" xr:uid="{00000000-0005-0000-0000-000014EF0000}"/>
    <cellStyle name="计算 6 4 3" xfId="61241" xr:uid="{00000000-0005-0000-0000-000015EF0000}"/>
    <cellStyle name="计算 6 4 3 2" xfId="61242" xr:uid="{00000000-0005-0000-0000-000016EF0000}"/>
    <cellStyle name="计算 6 4 4" xfId="61243" xr:uid="{00000000-0005-0000-0000-000017EF0000}"/>
    <cellStyle name="计算 6 5" xfId="61244" xr:uid="{00000000-0005-0000-0000-000018EF0000}"/>
    <cellStyle name="计算 6 5 2" xfId="61245" xr:uid="{00000000-0005-0000-0000-000019EF0000}"/>
    <cellStyle name="计算 6 5 2 2" xfId="61246" xr:uid="{00000000-0005-0000-0000-00001AEF0000}"/>
    <cellStyle name="计算 6 5 3" xfId="61247" xr:uid="{00000000-0005-0000-0000-00001BEF0000}"/>
    <cellStyle name="计算 6 5 4" xfId="61248" xr:uid="{00000000-0005-0000-0000-00001CEF0000}"/>
    <cellStyle name="计算 6 5 5" xfId="61249" xr:uid="{00000000-0005-0000-0000-00001DEF0000}"/>
    <cellStyle name="计算 6 5 6" xfId="61250" xr:uid="{00000000-0005-0000-0000-00001EEF0000}"/>
    <cellStyle name="计算 6 6" xfId="61251" xr:uid="{00000000-0005-0000-0000-00001FEF0000}"/>
    <cellStyle name="计算 6 7" xfId="61252" xr:uid="{00000000-0005-0000-0000-000020EF0000}"/>
    <cellStyle name="计算 7" xfId="570" xr:uid="{00000000-0005-0000-0000-000021EF0000}"/>
    <cellStyle name="计算 7 2" xfId="61253" xr:uid="{00000000-0005-0000-0000-000022EF0000}"/>
    <cellStyle name="计算 7 2 2" xfId="61254" xr:uid="{00000000-0005-0000-0000-000023EF0000}"/>
    <cellStyle name="计算 7 2 2 2" xfId="61255" xr:uid="{00000000-0005-0000-0000-000024EF0000}"/>
    <cellStyle name="计算 7 2 2 2 2" xfId="61256" xr:uid="{00000000-0005-0000-0000-000025EF0000}"/>
    <cellStyle name="计算 7 2 2 2 2 2" xfId="61257" xr:uid="{00000000-0005-0000-0000-000026EF0000}"/>
    <cellStyle name="计算 7 2 2 2 3" xfId="61258" xr:uid="{00000000-0005-0000-0000-000027EF0000}"/>
    <cellStyle name="计算 7 2 2 2 4" xfId="61259" xr:uid="{00000000-0005-0000-0000-000028EF0000}"/>
    <cellStyle name="计算 7 2 2 2 5" xfId="61260" xr:uid="{00000000-0005-0000-0000-000029EF0000}"/>
    <cellStyle name="计算 7 2 2 2 6" xfId="61261" xr:uid="{00000000-0005-0000-0000-00002AEF0000}"/>
    <cellStyle name="计算 7 2 2 3" xfId="61262" xr:uid="{00000000-0005-0000-0000-00002BEF0000}"/>
    <cellStyle name="计算 7 2 2 3 2" xfId="61263" xr:uid="{00000000-0005-0000-0000-00002CEF0000}"/>
    <cellStyle name="计算 7 2 2 4" xfId="61264" xr:uid="{00000000-0005-0000-0000-00002DEF0000}"/>
    <cellStyle name="计算 7 2 3" xfId="61265" xr:uid="{00000000-0005-0000-0000-00002EEF0000}"/>
    <cellStyle name="计算 7 2 3 2" xfId="61266" xr:uid="{00000000-0005-0000-0000-00002FEF0000}"/>
    <cellStyle name="计算 7 2 3 2 2" xfId="61267" xr:uid="{00000000-0005-0000-0000-000030EF0000}"/>
    <cellStyle name="计算 7 2 3 3" xfId="61268" xr:uid="{00000000-0005-0000-0000-000031EF0000}"/>
    <cellStyle name="计算 7 2 3 4" xfId="61269" xr:uid="{00000000-0005-0000-0000-000032EF0000}"/>
    <cellStyle name="计算 7 2 3 5" xfId="61270" xr:uid="{00000000-0005-0000-0000-000033EF0000}"/>
    <cellStyle name="计算 7 2 3 6" xfId="61271" xr:uid="{00000000-0005-0000-0000-000034EF0000}"/>
    <cellStyle name="计算 7 2 4" xfId="61272" xr:uid="{00000000-0005-0000-0000-000035EF0000}"/>
    <cellStyle name="计算 7 2 5" xfId="61273" xr:uid="{00000000-0005-0000-0000-000036EF0000}"/>
    <cellStyle name="计算 7 3" xfId="61274" xr:uid="{00000000-0005-0000-0000-000037EF0000}"/>
    <cellStyle name="计算 7 3 2" xfId="61275" xr:uid="{00000000-0005-0000-0000-000038EF0000}"/>
    <cellStyle name="计算 7 3 2 2" xfId="61276" xr:uid="{00000000-0005-0000-0000-000039EF0000}"/>
    <cellStyle name="计算 7 3 2 2 2" xfId="61277" xr:uid="{00000000-0005-0000-0000-00003AEF0000}"/>
    <cellStyle name="计算 7 3 2 3" xfId="61278" xr:uid="{00000000-0005-0000-0000-00003BEF0000}"/>
    <cellStyle name="计算 7 3 2 4" xfId="61279" xr:uid="{00000000-0005-0000-0000-00003CEF0000}"/>
    <cellStyle name="计算 7 3 2 5" xfId="61280" xr:uid="{00000000-0005-0000-0000-00003DEF0000}"/>
    <cellStyle name="计算 7 3 2 6" xfId="61281" xr:uid="{00000000-0005-0000-0000-00003EEF0000}"/>
    <cellStyle name="计算 7 3 3" xfId="61282" xr:uid="{00000000-0005-0000-0000-00003FEF0000}"/>
    <cellStyle name="计算 7 3 3 2" xfId="61283" xr:uid="{00000000-0005-0000-0000-000040EF0000}"/>
    <cellStyle name="计算 7 3 4" xfId="61284" xr:uid="{00000000-0005-0000-0000-000041EF0000}"/>
    <cellStyle name="计算 7 4" xfId="61285" xr:uid="{00000000-0005-0000-0000-000042EF0000}"/>
    <cellStyle name="计算 7 4 2" xfId="61286" xr:uid="{00000000-0005-0000-0000-000043EF0000}"/>
    <cellStyle name="计算 7 4 2 2" xfId="61287" xr:uid="{00000000-0005-0000-0000-000044EF0000}"/>
    <cellStyle name="计算 7 4 3" xfId="61288" xr:uid="{00000000-0005-0000-0000-000045EF0000}"/>
    <cellStyle name="计算 7 4 4" xfId="61289" xr:uid="{00000000-0005-0000-0000-000046EF0000}"/>
    <cellStyle name="计算 7 4 5" xfId="61290" xr:uid="{00000000-0005-0000-0000-000047EF0000}"/>
    <cellStyle name="计算 7 4 6" xfId="61291" xr:uid="{00000000-0005-0000-0000-000048EF0000}"/>
    <cellStyle name="计算 7 5" xfId="61292" xr:uid="{00000000-0005-0000-0000-000049EF0000}"/>
    <cellStyle name="计算 7 6" xfId="61293" xr:uid="{00000000-0005-0000-0000-00004AEF0000}"/>
    <cellStyle name="计算 8" xfId="61294" xr:uid="{00000000-0005-0000-0000-00004BEF0000}"/>
    <cellStyle name="计算 8 2" xfId="61295" xr:uid="{00000000-0005-0000-0000-00004CEF0000}"/>
    <cellStyle name="计算 8 2 2" xfId="61296" xr:uid="{00000000-0005-0000-0000-00004DEF0000}"/>
    <cellStyle name="计算 8 2 2 2" xfId="61297" xr:uid="{00000000-0005-0000-0000-00004EEF0000}"/>
    <cellStyle name="计算 8 2 2 2 2" xfId="61298" xr:uid="{00000000-0005-0000-0000-00004FEF0000}"/>
    <cellStyle name="计算 8 2 2 3" xfId="61299" xr:uid="{00000000-0005-0000-0000-000050EF0000}"/>
    <cellStyle name="计算 8 2 2 4" xfId="61300" xr:uid="{00000000-0005-0000-0000-000051EF0000}"/>
    <cellStyle name="计算 8 2 2 5" xfId="61301" xr:uid="{00000000-0005-0000-0000-000052EF0000}"/>
    <cellStyle name="计算 8 2 2 6" xfId="61302" xr:uid="{00000000-0005-0000-0000-000053EF0000}"/>
    <cellStyle name="计算 8 2 3" xfId="61303" xr:uid="{00000000-0005-0000-0000-000054EF0000}"/>
    <cellStyle name="计算 8 2 3 2" xfId="61304" xr:uid="{00000000-0005-0000-0000-000055EF0000}"/>
    <cellStyle name="计算 8 2 4" xfId="61305" xr:uid="{00000000-0005-0000-0000-000056EF0000}"/>
    <cellStyle name="计算 8 3" xfId="61306" xr:uid="{00000000-0005-0000-0000-000057EF0000}"/>
    <cellStyle name="计算 8 3 2" xfId="61307" xr:uid="{00000000-0005-0000-0000-000058EF0000}"/>
    <cellStyle name="计算 8 3 2 2" xfId="61308" xr:uid="{00000000-0005-0000-0000-000059EF0000}"/>
    <cellStyle name="计算 8 3 3" xfId="61309" xr:uid="{00000000-0005-0000-0000-00005AEF0000}"/>
    <cellStyle name="计算 8 3 4" xfId="61310" xr:uid="{00000000-0005-0000-0000-00005BEF0000}"/>
    <cellStyle name="计算 8 3 5" xfId="61311" xr:uid="{00000000-0005-0000-0000-00005CEF0000}"/>
    <cellStyle name="计算 8 3 6" xfId="61312" xr:uid="{00000000-0005-0000-0000-00005DEF0000}"/>
    <cellStyle name="计算 8 4" xfId="61313" xr:uid="{00000000-0005-0000-0000-00005EEF0000}"/>
    <cellStyle name="计算 8 5" xfId="61314" xr:uid="{00000000-0005-0000-0000-00005FEF0000}"/>
    <cellStyle name="计算 9" xfId="61315" xr:uid="{00000000-0005-0000-0000-000060EF0000}"/>
    <cellStyle name="计算 9 2" xfId="61316" xr:uid="{00000000-0005-0000-0000-000061EF0000}"/>
    <cellStyle name="计算 9 2 2" xfId="61317" xr:uid="{00000000-0005-0000-0000-000062EF0000}"/>
    <cellStyle name="计算 9 2 2 2" xfId="61318" xr:uid="{00000000-0005-0000-0000-000063EF0000}"/>
    <cellStyle name="计算 9 2 3" xfId="61319" xr:uid="{00000000-0005-0000-0000-000064EF0000}"/>
    <cellStyle name="计算 9 2 4" xfId="61320" xr:uid="{00000000-0005-0000-0000-000065EF0000}"/>
    <cellStyle name="计算 9 2 5" xfId="61321" xr:uid="{00000000-0005-0000-0000-000066EF0000}"/>
    <cellStyle name="计算 9 2 6" xfId="61322" xr:uid="{00000000-0005-0000-0000-000067EF0000}"/>
    <cellStyle name="计算 9 3" xfId="61323" xr:uid="{00000000-0005-0000-0000-000068EF0000}"/>
    <cellStyle name="计算 9 3 2" xfId="61324" xr:uid="{00000000-0005-0000-0000-000069EF0000}"/>
    <cellStyle name="计算 9 4" xfId="61325" xr:uid="{00000000-0005-0000-0000-00006AEF0000}"/>
    <cellStyle name="计算_GZL RAF 20120125-Joanne-final-20120129" xfId="571" xr:uid="{00000000-0005-0000-0000-00006BEF0000}"/>
    <cellStyle name="貨幣 [0]_MAVIC-fromJen" xfId="572" xr:uid="{00000000-0005-0000-0000-00006CEF0000}"/>
    <cellStyle name="貨幣_MAVIC-fromJen" xfId="573" xr:uid="{00000000-0005-0000-0000-00006DEF0000}"/>
    <cellStyle name="货币 2" xfId="574" xr:uid="{00000000-0005-0000-0000-00006EEF0000}"/>
    <cellStyle name="输入" xfId="575" xr:uid="{00000000-0005-0000-0000-00006FEF0000}"/>
    <cellStyle name="输入 10" xfId="61326" xr:uid="{00000000-0005-0000-0000-000070EF0000}"/>
    <cellStyle name="输入 10 2" xfId="61327" xr:uid="{00000000-0005-0000-0000-000071EF0000}"/>
    <cellStyle name="输入 10 2 2" xfId="61328" xr:uid="{00000000-0005-0000-0000-000072EF0000}"/>
    <cellStyle name="输入 10 3" xfId="61329" xr:uid="{00000000-0005-0000-0000-000073EF0000}"/>
    <cellStyle name="输入 10 4" xfId="61330" xr:uid="{00000000-0005-0000-0000-000074EF0000}"/>
    <cellStyle name="输入 10 5" xfId="61331" xr:uid="{00000000-0005-0000-0000-000075EF0000}"/>
    <cellStyle name="输入 10 6" xfId="61332" xr:uid="{00000000-0005-0000-0000-000076EF0000}"/>
    <cellStyle name="输入 11" xfId="61333" xr:uid="{00000000-0005-0000-0000-000077EF0000}"/>
    <cellStyle name="输入 12" xfId="61334" xr:uid="{00000000-0005-0000-0000-000078EF0000}"/>
    <cellStyle name="输入 2" xfId="576" xr:uid="{00000000-0005-0000-0000-000079EF0000}"/>
    <cellStyle name="输入 2 10" xfId="61335" xr:uid="{00000000-0005-0000-0000-00007AEF0000}"/>
    <cellStyle name="输入 2 11" xfId="61336" xr:uid="{00000000-0005-0000-0000-00007BEF0000}"/>
    <cellStyle name="输入 2 2" xfId="577" xr:uid="{00000000-0005-0000-0000-00007CEF0000}"/>
    <cellStyle name="输入 2 2 10" xfId="61337" xr:uid="{00000000-0005-0000-0000-00007DEF0000}"/>
    <cellStyle name="输入 2 2 2" xfId="61338" xr:uid="{00000000-0005-0000-0000-00007EEF0000}"/>
    <cellStyle name="输入 2 2 2 2" xfId="61339" xr:uid="{00000000-0005-0000-0000-00007FEF0000}"/>
    <cellStyle name="输入 2 2 2 2 2" xfId="61340" xr:uid="{00000000-0005-0000-0000-000080EF0000}"/>
    <cellStyle name="输入 2 2 2 2 2 2" xfId="61341" xr:uid="{00000000-0005-0000-0000-000081EF0000}"/>
    <cellStyle name="输入 2 2 2 2 2 2 2" xfId="61342" xr:uid="{00000000-0005-0000-0000-000082EF0000}"/>
    <cellStyle name="输入 2 2 2 2 2 2 2 2" xfId="61343" xr:uid="{00000000-0005-0000-0000-000083EF0000}"/>
    <cellStyle name="输入 2 2 2 2 2 2 2 2 2" xfId="61344" xr:uid="{00000000-0005-0000-0000-000084EF0000}"/>
    <cellStyle name="输入 2 2 2 2 2 2 2 2 2 2" xfId="61345" xr:uid="{00000000-0005-0000-0000-000085EF0000}"/>
    <cellStyle name="输入 2 2 2 2 2 2 2 2 2 2 2" xfId="61346" xr:uid="{00000000-0005-0000-0000-000086EF0000}"/>
    <cellStyle name="输入 2 2 2 2 2 2 2 2 2 3" xfId="61347" xr:uid="{00000000-0005-0000-0000-000087EF0000}"/>
    <cellStyle name="输入 2 2 2 2 2 2 2 2 2 4" xfId="61348" xr:uid="{00000000-0005-0000-0000-000088EF0000}"/>
    <cellStyle name="输入 2 2 2 2 2 2 2 2 2 5" xfId="61349" xr:uid="{00000000-0005-0000-0000-000089EF0000}"/>
    <cellStyle name="输入 2 2 2 2 2 2 2 2 2 6" xfId="61350" xr:uid="{00000000-0005-0000-0000-00008AEF0000}"/>
    <cellStyle name="输入 2 2 2 2 2 2 2 2 3" xfId="61351" xr:uid="{00000000-0005-0000-0000-00008BEF0000}"/>
    <cellStyle name="输入 2 2 2 2 2 2 2 2 3 2" xfId="61352" xr:uid="{00000000-0005-0000-0000-00008CEF0000}"/>
    <cellStyle name="输入 2 2 2 2 2 2 2 2 4" xfId="61353" xr:uid="{00000000-0005-0000-0000-00008DEF0000}"/>
    <cellStyle name="输入 2 2 2 2 2 2 2 3" xfId="61354" xr:uid="{00000000-0005-0000-0000-00008EEF0000}"/>
    <cellStyle name="输入 2 2 2 2 2 2 2 3 2" xfId="61355" xr:uid="{00000000-0005-0000-0000-00008FEF0000}"/>
    <cellStyle name="输入 2 2 2 2 2 2 2 3 2 2" xfId="61356" xr:uid="{00000000-0005-0000-0000-000090EF0000}"/>
    <cellStyle name="输入 2 2 2 2 2 2 2 3 3" xfId="61357" xr:uid="{00000000-0005-0000-0000-000091EF0000}"/>
    <cellStyle name="输入 2 2 2 2 2 2 2 3 4" xfId="61358" xr:uid="{00000000-0005-0000-0000-000092EF0000}"/>
    <cellStyle name="输入 2 2 2 2 2 2 2 3 5" xfId="61359" xr:uid="{00000000-0005-0000-0000-000093EF0000}"/>
    <cellStyle name="输入 2 2 2 2 2 2 2 3 6" xfId="61360" xr:uid="{00000000-0005-0000-0000-000094EF0000}"/>
    <cellStyle name="输入 2 2 2 2 2 2 2 4" xfId="61361" xr:uid="{00000000-0005-0000-0000-000095EF0000}"/>
    <cellStyle name="输入 2 2 2 2 2 2 2 5" xfId="61362" xr:uid="{00000000-0005-0000-0000-000096EF0000}"/>
    <cellStyle name="输入 2 2 2 2 2 2 3" xfId="61363" xr:uid="{00000000-0005-0000-0000-000097EF0000}"/>
    <cellStyle name="输入 2 2 2 2 2 2 3 2" xfId="61364" xr:uid="{00000000-0005-0000-0000-000098EF0000}"/>
    <cellStyle name="输入 2 2 2 2 2 2 3 2 2" xfId="61365" xr:uid="{00000000-0005-0000-0000-000099EF0000}"/>
    <cellStyle name="输入 2 2 2 2 2 2 3 2 2 2" xfId="61366" xr:uid="{00000000-0005-0000-0000-00009AEF0000}"/>
    <cellStyle name="输入 2 2 2 2 2 2 3 2 3" xfId="61367" xr:uid="{00000000-0005-0000-0000-00009BEF0000}"/>
    <cellStyle name="输入 2 2 2 2 2 2 3 2 4" xfId="61368" xr:uid="{00000000-0005-0000-0000-00009CEF0000}"/>
    <cellStyle name="输入 2 2 2 2 2 2 3 2 5" xfId="61369" xr:uid="{00000000-0005-0000-0000-00009DEF0000}"/>
    <cellStyle name="输入 2 2 2 2 2 2 3 2 6" xfId="61370" xr:uid="{00000000-0005-0000-0000-00009EEF0000}"/>
    <cellStyle name="输入 2 2 2 2 2 2 3 3" xfId="61371" xr:uid="{00000000-0005-0000-0000-00009FEF0000}"/>
    <cellStyle name="输入 2 2 2 2 2 2 3 3 2" xfId="61372" xr:uid="{00000000-0005-0000-0000-0000A0EF0000}"/>
    <cellStyle name="输入 2 2 2 2 2 2 3 4" xfId="61373" xr:uid="{00000000-0005-0000-0000-0000A1EF0000}"/>
    <cellStyle name="输入 2 2 2 2 2 2 4" xfId="61374" xr:uid="{00000000-0005-0000-0000-0000A2EF0000}"/>
    <cellStyle name="输入 2 2 2 2 2 2 4 2" xfId="61375" xr:uid="{00000000-0005-0000-0000-0000A3EF0000}"/>
    <cellStyle name="输入 2 2 2 2 2 2 4 2 2" xfId="61376" xr:uid="{00000000-0005-0000-0000-0000A4EF0000}"/>
    <cellStyle name="输入 2 2 2 2 2 2 4 3" xfId="61377" xr:uid="{00000000-0005-0000-0000-0000A5EF0000}"/>
    <cellStyle name="输入 2 2 2 2 2 2 4 4" xfId="61378" xr:uid="{00000000-0005-0000-0000-0000A6EF0000}"/>
    <cellStyle name="输入 2 2 2 2 2 2 4 5" xfId="61379" xr:uid="{00000000-0005-0000-0000-0000A7EF0000}"/>
    <cellStyle name="输入 2 2 2 2 2 2 4 6" xfId="61380" xr:uid="{00000000-0005-0000-0000-0000A8EF0000}"/>
    <cellStyle name="输入 2 2 2 2 2 2 5" xfId="61381" xr:uid="{00000000-0005-0000-0000-0000A9EF0000}"/>
    <cellStyle name="输入 2 2 2 2 2 2 6" xfId="61382" xr:uid="{00000000-0005-0000-0000-0000AAEF0000}"/>
    <cellStyle name="输入 2 2 2 2 2 3" xfId="61383" xr:uid="{00000000-0005-0000-0000-0000ABEF0000}"/>
    <cellStyle name="输入 2 2 2 2 2 3 2" xfId="61384" xr:uid="{00000000-0005-0000-0000-0000ACEF0000}"/>
    <cellStyle name="输入 2 2 2 2 2 3 2 2" xfId="61385" xr:uid="{00000000-0005-0000-0000-0000ADEF0000}"/>
    <cellStyle name="输入 2 2 2 2 2 3 2 2 2" xfId="61386" xr:uid="{00000000-0005-0000-0000-0000AEEF0000}"/>
    <cellStyle name="输入 2 2 2 2 2 3 2 2 2 2" xfId="61387" xr:uid="{00000000-0005-0000-0000-0000AFEF0000}"/>
    <cellStyle name="输入 2 2 2 2 2 3 2 2 3" xfId="61388" xr:uid="{00000000-0005-0000-0000-0000B0EF0000}"/>
    <cellStyle name="输入 2 2 2 2 2 3 2 2 4" xfId="61389" xr:uid="{00000000-0005-0000-0000-0000B1EF0000}"/>
    <cellStyle name="输入 2 2 2 2 2 3 2 2 5" xfId="61390" xr:uid="{00000000-0005-0000-0000-0000B2EF0000}"/>
    <cellStyle name="输入 2 2 2 2 2 3 2 2 6" xfId="61391" xr:uid="{00000000-0005-0000-0000-0000B3EF0000}"/>
    <cellStyle name="输入 2 2 2 2 2 3 2 3" xfId="61392" xr:uid="{00000000-0005-0000-0000-0000B4EF0000}"/>
    <cellStyle name="输入 2 2 2 2 2 3 2 3 2" xfId="61393" xr:uid="{00000000-0005-0000-0000-0000B5EF0000}"/>
    <cellStyle name="输入 2 2 2 2 2 3 2 4" xfId="61394" xr:uid="{00000000-0005-0000-0000-0000B6EF0000}"/>
    <cellStyle name="输入 2 2 2 2 2 3 3" xfId="61395" xr:uid="{00000000-0005-0000-0000-0000B7EF0000}"/>
    <cellStyle name="输入 2 2 2 2 2 3 3 2" xfId="61396" xr:uid="{00000000-0005-0000-0000-0000B8EF0000}"/>
    <cellStyle name="输入 2 2 2 2 2 3 3 2 2" xfId="61397" xr:uid="{00000000-0005-0000-0000-0000B9EF0000}"/>
    <cellStyle name="输入 2 2 2 2 2 3 3 3" xfId="61398" xr:uid="{00000000-0005-0000-0000-0000BAEF0000}"/>
    <cellStyle name="输入 2 2 2 2 2 3 3 4" xfId="61399" xr:uid="{00000000-0005-0000-0000-0000BBEF0000}"/>
    <cellStyle name="输入 2 2 2 2 2 3 3 5" xfId="61400" xr:uid="{00000000-0005-0000-0000-0000BCEF0000}"/>
    <cellStyle name="输入 2 2 2 2 2 3 3 6" xfId="61401" xr:uid="{00000000-0005-0000-0000-0000BDEF0000}"/>
    <cellStyle name="输入 2 2 2 2 2 3 4" xfId="61402" xr:uid="{00000000-0005-0000-0000-0000BEEF0000}"/>
    <cellStyle name="输入 2 2 2 2 2 3 5" xfId="61403" xr:uid="{00000000-0005-0000-0000-0000BFEF0000}"/>
    <cellStyle name="输入 2 2 2 2 2 4" xfId="61404" xr:uid="{00000000-0005-0000-0000-0000C0EF0000}"/>
    <cellStyle name="输入 2 2 2 2 2 4 2" xfId="61405" xr:uid="{00000000-0005-0000-0000-0000C1EF0000}"/>
    <cellStyle name="输入 2 2 2 2 2 4 2 2" xfId="61406" xr:uid="{00000000-0005-0000-0000-0000C2EF0000}"/>
    <cellStyle name="输入 2 2 2 2 2 4 2 2 2" xfId="61407" xr:uid="{00000000-0005-0000-0000-0000C3EF0000}"/>
    <cellStyle name="输入 2 2 2 2 2 4 2 3" xfId="61408" xr:uid="{00000000-0005-0000-0000-0000C4EF0000}"/>
    <cellStyle name="输入 2 2 2 2 2 4 2 4" xfId="61409" xr:uid="{00000000-0005-0000-0000-0000C5EF0000}"/>
    <cellStyle name="输入 2 2 2 2 2 4 2 5" xfId="61410" xr:uid="{00000000-0005-0000-0000-0000C6EF0000}"/>
    <cellStyle name="输入 2 2 2 2 2 4 2 6" xfId="61411" xr:uid="{00000000-0005-0000-0000-0000C7EF0000}"/>
    <cellStyle name="输入 2 2 2 2 2 4 3" xfId="61412" xr:uid="{00000000-0005-0000-0000-0000C8EF0000}"/>
    <cellStyle name="输入 2 2 2 2 2 4 3 2" xfId="61413" xr:uid="{00000000-0005-0000-0000-0000C9EF0000}"/>
    <cellStyle name="输入 2 2 2 2 2 4 4" xfId="61414" xr:uid="{00000000-0005-0000-0000-0000CAEF0000}"/>
    <cellStyle name="输入 2 2 2 2 2 5" xfId="61415" xr:uid="{00000000-0005-0000-0000-0000CBEF0000}"/>
    <cellStyle name="输入 2 2 2 2 2 5 2" xfId="61416" xr:uid="{00000000-0005-0000-0000-0000CCEF0000}"/>
    <cellStyle name="输入 2 2 2 2 2 5 2 2" xfId="61417" xr:uid="{00000000-0005-0000-0000-0000CDEF0000}"/>
    <cellStyle name="输入 2 2 2 2 2 5 3" xfId="61418" xr:uid="{00000000-0005-0000-0000-0000CEEF0000}"/>
    <cellStyle name="输入 2 2 2 2 2 5 4" xfId="61419" xr:uid="{00000000-0005-0000-0000-0000CFEF0000}"/>
    <cellStyle name="输入 2 2 2 2 2 5 5" xfId="61420" xr:uid="{00000000-0005-0000-0000-0000D0EF0000}"/>
    <cellStyle name="输入 2 2 2 2 2 5 6" xfId="61421" xr:uid="{00000000-0005-0000-0000-0000D1EF0000}"/>
    <cellStyle name="输入 2 2 2 2 2 6" xfId="61422" xr:uid="{00000000-0005-0000-0000-0000D2EF0000}"/>
    <cellStyle name="输入 2 2 2 2 2 7" xfId="61423" xr:uid="{00000000-0005-0000-0000-0000D3EF0000}"/>
    <cellStyle name="输入 2 2 2 2 3" xfId="61424" xr:uid="{00000000-0005-0000-0000-0000D4EF0000}"/>
    <cellStyle name="输入 2 2 2 2 3 2" xfId="61425" xr:uid="{00000000-0005-0000-0000-0000D5EF0000}"/>
    <cellStyle name="输入 2 2 2 2 3 2 2" xfId="61426" xr:uid="{00000000-0005-0000-0000-0000D6EF0000}"/>
    <cellStyle name="输入 2 2 2 2 3 2 2 2" xfId="61427" xr:uid="{00000000-0005-0000-0000-0000D7EF0000}"/>
    <cellStyle name="输入 2 2 2 2 3 2 2 2 2" xfId="61428" xr:uid="{00000000-0005-0000-0000-0000D8EF0000}"/>
    <cellStyle name="输入 2 2 2 2 3 2 2 2 2 2" xfId="61429" xr:uid="{00000000-0005-0000-0000-0000D9EF0000}"/>
    <cellStyle name="输入 2 2 2 2 3 2 2 2 3" xfId="61430" xr:uid="{00000000-0005-0000-0000-0000DAEF0000}"/>
    <cellStyle name="输入 2 2 2 2 3 2 2 2 4" xfId="61431" xr:uid="{00000000-0005-0000-0000-0000DBEF0000}"/>
    <cellStyle name="输入 2 2 2 2 3 2 2 2 5" xfId="61432" xr:uid="{00000000-0005-0000-0000-0000DCEF0000}"/>
    <cellStyle name="输入 2 2 2 2 3 2 2 2 6" xfId="61433" xr:uid="{00000000-0005-0000-0000-0000DDEF0000}"/>
    <cellStyle name="输入 2 2 2 2 3 2 2 3" xfId="61434" xr:uid="{00000000-0005-0000-0000-0000DEEF0000}"/>
    <cellStyle name="输入 2 2 2 2 3 2 2 3 2" xfId="61435" xr:uid="{00000000-0005-0000-0000-0000DFEF0000}"/>
    <cellStyle name="输入 2 2 2 2 3 2 2 4" xfId="61436" xr:uid="{00000000-0005-0000-0000-0000E0EF0000}"/>
    <cellStyle name="输入 2 2 2 2 3 2 3" xfId="61437" xr:uid="{00000000-0005-0000-0000-0000E1EF0000}"/>
    <cellStyle name="输入 2 2 2 2 3 2 3 2" xfId="61438" xr:uid="{00000000-0005-0000-0000-0000E2EF0000}"/>
    <cellStyle name="输入 2 2 2 2 3 2 3 2 2" xfId="61439" xr:uid="{00000000-0005-0000-0000-0000E3EF0000}"/>
    <cellStyle name="输入 2 2 2 2 3 2 3 3" xfId="61440" xr:uid="{00000000-0005-0000-0000-0000E4EF0000}"/>
    <cellStyle name="输入 2 2 2 2 3 2 3 4" xfId="61441" xr:uid="{00000000-0005-0000-0000-0000E5EF0000}"/>
    <cellStyle name="输入 2 2 2 2 3 2 3 5" xfId="61442" xr:uid="{00000000-0005-0000-0000-0000E6EF0000}"/>
    <cellStyle name="输入 2 2 2 2 3 2 3 6" xfId="61443" xr:uid="{00000000-0005-0000-0000-0000E7EF0000}"/>
    <cellStyle name="输入 2 2 2 2 3 2 4" xfId="61444" xr:uid="{00000000-0005-0000-0000-0000E8EF0000}"/>
    <cellStyle name="输入 2 2 2 2 3 2 5" xfId="61445" xr:uid="{00000000-0005-0000-0000-0000E9EF0000}"/>
    <cellStyle name="输入 2 2 2 2 3 3" xfId="61446" xr:uid="{00000000-0005-0000-0000-0000EAEF0000}"/>
    <cellStyle name="输入 2 2 2 2 3 3 2" xfId="61447" xr:uid="{00000000-0005-0000-0000-0000EBEF0000}"/>
    <cellStyle name="输入 2 2 2 2 3 3 2 2" xfId="61448" xr:uid="{00000000-0005-0000-0000-0000ECEF0000}"/>
    <cellStyle name="输入 2 2 2 2 3 3 2 2 2" xfId="61449" xr:uid="{00000000-0005-0000-0000-0000EDEF0000}"/>
    <cellStyle name="输入 2 2 2 2 3 3 2 3" xfId="61450" xr:uid="{00000000-0005-0000-0000-0000EEEF0000}"/>
    <cellStyle name="输入 2 2 2 2 3 3 2 4" xfId="61451" xr:uid="{00000000-0005-0000-0000-0000EFEF0000}"/>
    <cellStyle name="输入 2 2 2 2 3 3 2 5" xfId="61452" xr:uid="{00000000-0005-0000-0000-0000F0EF0000}"/>
    <cellStyle name="输入 2 2 2 2 3 3 2 6" xfId="61453" xr:uid="{00000000-0005-0000-0000-0000F1EF0000}"/>
    <cellStyle name="输入 2 2 2 2 3 3 3" xfId="61454" xr:uid="{00000000-0005-0000-0000-0000F2EF0000}"/>
    <cellStyle name="输入 2 2 2 2 3 3 3 2" xfId="61455" xr:uid="{00000000-0005-0000-0000-0000F3EF0000}"/>
    <cellStyle name="输入 2 2 2 2 3 3 4" xfId="61456" xr:uid="{00000000-0005-0000-0000-0000F4EF0000}"/>
    <cellStyle name="输入 2 2 2 2 3 4" xfId="61457" xr:uid="{00000000-0005-0000-0000-0000F5EF0000}"/>
    <cellStyle name="输入 2 2 2 2 3 4 2" xfId="61458" xr:uid="{00000000-0005-0000-0000-0000F6EF0000}"/>
    <cellStyle name="输入 2 2 2 2 3 4 2 2" xfId="61459" xr:uid="{00000000-0005-0000-0000-0000F7EF0000}"/>
    <cellStyle name="输入 2 2 2 2 3 4 3" xfId="61460" xr:uid="{00000000-0005-0000-0000-0000F8EF0000}"/>
    <cellStyle name="输入 2 2 2 2 3 4 4" xfId="61461" xr:uid="{00000000-0005-0000-0000-0000F9EF0000}"/>
    <cellStyle name="输入 2 2 2 2 3 4 5" xfId="61462" xr:uid="{00000000-0005-0000-0000-0000FAEF0000}"/>
    <cellStyle name="输入 2 2 2 2 3 4 6" xfId="61463" xr:uid="{00000000-0005-0000-0000-0000FBEF0000}"/>
    <cellStyle name="输入 2 2 2 2 3 5" xfId="61464" xr:uid="{00000000-0005-0000-0000-0000FCEF0000}"/>
    <cellStyle name="输入 2 2 2 2 3 6" xfId="61465" xr:uid="{00000000-0005-0000-0000-0000FDEF0000}"/>
    <cellStyle name="输入 2 2 2 2 4" xfId="61466" xr:uid="{00000000-0005-0000-0000-0000FEEF0000}"/>
    <cellStyle name="输入 2 2 2 2 4 2" xfId="61467" xr:uid="{00000000-0005-0000-0000-0000FFEF0000}"/>
    <cellStyle name="输入 2 2 2 2 4 2 2" xfId="61468" xr:uid="{00000000-0005-0000-0000-000000F00000}"/>
    <cellStyle name="输入 2 2 2 2 4 2 2 2" xfId="61469" xr:uid="{00000000-0005-0000-0000-000001F00000}"/>
    <cellStyle name="输入 2 2 2 2 4 2 2 2 2" xfId="61470" xr:uid="{00000000-0005-0000-0000-000002F00000}"/>
    <cellStyle name="输入 2 2 2 2 4 2 2 3" xfId="61471" xr:uid="{00000000-0005-0000-0000-000003F00000}"/>
    <cellStyle name="输入 2 2 2 2 4 2 2 4" xfId="61472" xr:uid="{00000000-0005-0000-0000-000004F00000}"/>
    <cellStyle name="输入 2 2 2 2 4 2 2 5" xfId="61473" xr:uid="{00000000-0005-0000-0000-000005F00000}"/>
    <cellStyle name="输入 2 2 2 2 4 2 2 6" xfId="61474" xr:uid="{00000000-0005-0000-0000-000006F00000}"/>
    <cellStyle name="输入 2 2 2 2 4 2 3" xfId="61475" xr:uid="{00000000-0005-0000-0000-000007F00000}"/>
    <cellStyle name="输入 2 2 2 2 4 2 3 2" xfId="61476" xr:uid="{00000000-0005-0000-0000-000008F00000}"/>
    <cellStyle name="输入 2 2 2 2 4 2 4" xfId="61477" xr:uid="{00000000-0005-0000-0000-000009F00000}"/>
    <cellStyle name="输入 2 2 2 2 4 3" xfId="61478" xr:uid="{00000000-0005-0000-0000-00000AF00000}"/>
    <cellStyle name="输入 2 2 2 2 4 3 2" xfId="61479" xr:uid="{00000000-0005-0000-0000-00000BF00000}"/>
    <cellStyle name="输入 2 2 2 2 4 3 2 2" xfId="61480" xr:uid="{00000000-0005-0000-0000-00000CF00000}"/>
    <cellStyle name="输入 2 2 2 2 4 3 3" xfId="61481" xr:uid="{00000000-0005-0000-0000-00000DF00000}"/>
    <cellStyle name="输入 2 2 2 2 4 3 4" xfId="61482" xr:uid="{00000000-0005-0000-0000-00000EF00000}"/>
    <cellStyle name="输入 2 2 2 2 4 3 5" xfId="61483" xr:uid="{00000000-0005-0000-0000-00000FF00000}"/>
    <cellStyle name="输入 2 2 2 2 4 3 6" xfId="61484" xr:uid="{00000000-0005-0000-0000-000010F00000}"/>
    <cellStyle name="输入 2 2 2 2 4 4" xfId="61485" xr:uid="{00000000-0005-0000-0000-000011F00000}"/>
    <cellStyle name="输入 2 2 2 2 4 5" xfId="61486" xr:uid="{00000000-0005-0000-0000-000012F00000}"/>
    <cellStyle name="输入 2 2 2 2 5" xfId="61487" xr:uid="{00000000-0005-0000-0000-000013F00000}"/>
    <cellStyle name="输入 2 2 2 2 5 2" xfId="61488" xr:uid="{00000000-0005-0000-0000-000014F00000}"/>
    <cellStyle name="输入 2 2 2 2 5 2 2" xfId="61489" xr:uid="{00000000-0005-0000-0000-000015F00000}"/>
    <cellStyle name="输入 2 2 2 2 5 2 2 2" xfId="61490" xr:uid="{00000000-0005-0000-0000-000016F00000}"/>
    <cellStyle name="输入 2 2 2 2 5 2 3" xfId="61491" xr:uid="{00000000-0005-0000-0000-000017F00000}"/>
    <cellStyle name="输入 2 2 2 2 5 2 4" xfId="61492" xr:uid="{00000000-0005-0000-0000-000018F00000}"/>
    <cellStyle name="输入 2 2 2 2 5 2 5" xfId="61493" xr:uid="{00000000-0005-0000-0000-000019F00000}"/>
    <cellStyle name="输入 2 2 2 2 5 2 6" xfId="61494" xr:uid="{00000000-0005-0000-0000-00001AF00000}"/>
    <cellStyle name="输入 2 2 2 2 5 3" xfId="61495" xr:uid="{00000000-0005-0000-0000-00001BF00000}"/>
    <cellStyle name="输入 2 2 2 2 5 3 2" xfId="61496" xr:uid="{00000000-0005-0000-0000-00001CF00000}"/>
    <cellStyle name="输入 2 2 2 2 5 4" xfId="61497" xr:uid="{00000000-0005-0000-0000-00001DF00000}"/>
    <cellStyle name="输入 2 2 2 2 6" xfId="61498" xr:uid="{00000000-0005-0000-0000-00001EF00000}"/>
    <cellStyle name="输入 2 2 2 2 6 2" xfId="61499" xr:uid="{00000000-0005-0000-0000-00001FF00000}"/>
    <cellStyle name="输入 2 2 2 2 6 2 2" xfId="61500" xr:uid="{00000000-0005-0000-0000-000020F00000}"/>
    <cellStyle name="输入 2 2 2 2 6 3" xfId="61501" xr:uid="{00000000-0005-0000-0000-000021F00000}"/>
    <cellStyle name="输入 2 2 2 2 6 4" xfId="61502" xr:uid="{00000000-0005-0000-0000-000022F00000}"/>
    <cellStyle name="输入 2 2 2 2 6 5" xfId="61503" xr:uid="{00000000-0005-0000-0000-000023F00000}"/>
    <cellStyle name="输入 2 2 2 2 6 6" xfId="61504" xr:uid="{00000000-0005-0000-0000-000024F00000}"/>
    <cellStyle name="输入 2 2 2 2 7" xfId="61505" xr:uid="{00000000-0005-0000-0000-000025F00000}"/>
    <cellStyle name="输入 2 2 2 2 8" xfId="61506" xr:uid="{00000000-0005-0000-0000-000026F00000}"/>
    <cellStyle name="输入 2 2 2 3" xfId="61507" xr:uid="{00000000-0005-0000-0000-000027F00000}"/>
    <cellStyle name="输入 2 2 2 3 2" xfId="61508" xr:uid="{00000000-0005-0000-0000-000028F00000}"/>
    <cellStyle name="输入 2 2 2 3 2 2" xfId="61509" xr:uid="{00000000-0005-0000-0000-000029F00000}"/>
    <cellStyle name="输入 2 2 2 3 2 2 2" xfId="61510" xr:uid="{00000000-0005-0000-0000-00002AF00000}"/>
    <cellStyle name="输入 2 2 2 3 2 2 2 2" xfId="61511" xr:uid="{00000000-0005-0000-0000-00002BF00000}"/>
    <cellStyle name="输入 2 2 2 3 2 2 2 2 2" xfId="61512" xr:uid="{00000000-0005-0000-0000-00002CF00000}"/>
    <cellStyle name="输入 2 2 2 3 2 2 2 2 2 2" xfId="61513" xr:uid="{00000000-0005-0000-0000-00002DF00000}"/>
    <cellStyle name="输入 2 2 2 3 2 2 2 2 3" xfId="61514" xr:uid="{00000000-0005-0000-0000-00002EF00000}"/>
    <cellStyle name="输入 2 2 2 3 2 2 2 2 4" xfId="61515" xr:uid="{00000000-0005-0000-0000-00002FF00000}"/>
    <cellStyle name="输入 2 2 2 3 2 2 2 2 5" xfId="61516" xr:uid="{00000000-0005-0000-0000-000030F00000}"/>
    <cellStyle name="输入 2 2 2 3 2 2 2 2 6" xfId="61517" xr:uid="{00000000-0005-0000-0000-000031F00000}"/>
    <cellStyle name="输入 2 2 2 3 2 2 2 3" xfId="61518" xr:uid="{00000000-0005-0000-0000-000032F00000}"/>
    <cellStyle name="输入 2 2 2 3 2 2 2 3 2" xfId="61519" xr:uid="{00000000-0005-0000-0000-000033F00000}"/>
    <cellStyle name="输入 2 2 2 3 2 2 2 4" xfId="61520" xr:uid="{00000000-0005-0000-0000-000034F00000}"/>
    <cellStyle name="输入 2 2 2 3 2 2 3" xfId="61521" xr:uid="{00000000-0005-0000-0000-000035F00000}"/>
    <cellStyle name="输入 2 2 2 3 2 2 3 2" xfId="61522" xr:uid="{00000000-0005-0000-0000-000036F00000}"/>
    <cellStyle name="输入 2 2 2 3 2 2 3 2 2" xfId="61523" xr:uid="{00000000-0005-0000-0000-000037F00000}"/>
    <cellStyle name="输入 2 2 2 3 2 2 3 3" xfId="61524" xr:uid="{00000000-0005-0000-0000-000038F00000}"/>
    <cellStyle name="输入 2 2 2 3 2 2 3 4" xfId="61525" xr:uid="{00000000-0005-0000-0000-000039F00000}"/>
    <cellStyle name="输入 2 2 2 3 2 2 3 5" xfId="61526" xr:uid="{00000000-0005-0000-0000-00003AF00000}"/>
    <cellStyle name="输入 2 2 2 3 2 2 3 6" xfId="61527" xr:uid="{00000000-0005-0000-0000-00003BF00000}"/>
    <cellStyle name="输入 2 2 2 3 2 2 4" xfId="61528" xr:uid="{00000000-0005-0000-0000-00003CF00000}"/>
    <cellStyle name="输入 2 2 2 3 2 2 5" xfId="61529" xr:uid="{00000000-0005-0000-0000-00003DF00000}"/>
    <cellStyle name="输入 2 2 2 3 2 3" xfId="61530" xr:uid="{00000000-0005-0000-0000-00003EF00000}"/>
    <cellStyle name="输入 2 2 2 3 2 3 2" xfId="61531" xr:uid="{00000000-0005-0000-0000-00003FF00000}"/>
    <cellStyle name="输入 2 2 2 3 2 3 2 2" xfId="61532" xr:uid="{00000000-0005-0000-0000-000040F00000}"/>
    <cellStyle name="输入 2 2 2 3 2 3 2 2 2" xfId="61533" xr:uid="{00000000-0005-0000-0000-000041F00000}"/>
    <cellStyle name="输入 2 2 2 3 2 3 2 3" xfId="61534" xr:uid="{00000000-0005-0000-0000-000042F00000}"/>
    <cellStyle name="输入 2 2 2 3 2 3 2 4" xfId="61535" xr:uid="{00000000-0005-0000-0000-000043F00000}"/>
    <cellStyle name="输入 2 2 2 3 2 3 2 5" xfId="61536" xr:uid="{00000000-0005-0000-0000-000044F00000}"/>
    <cellStyle name="输入 2 2 2 3 2 3 2 6" xfId="61537" xr:uid="{00000000-0005-0000-0000-000045F00000}"/>
    <cellStyle name="输入 2 2 2 3 2 3 3" xfId="61538" xr:uid="{00000000-0005-0000-0000-000046F00000}"/>
    <cellStyle name="输入 2 2 2 3 2 3 3 2" xfId="61539" xr:uid="{00000000-0005-0000-0000-000047F00000}"/>
    <cellStyle name="输入 2 2 2 3 2 3 4" xfId="61540" xr:uid="{00000000-0005-0000-0000-000048F00000}"/>
    <cellStyle name="输入 2 2 2 3 2 4" xfId="61541" xr:uid="{00000000-0005-0000-0000-000049F00000}"/>
    <cellStyle name="输入 2 2 2 3 2 4 2" xfId="61542" xr:uid="{00000000-0005-0000-0000-00004AF00000}"/>
    <cellStyle name="输入 2 2 2 3 2 4 2 2" xfId="61543" xr:uid="{00000000-0005-0000-0000-00004BF00000}"/>
    <cellStyle name="输入 2 2 2 3 2 4 3" xfId="61544" xr:uid="{00000000-0005-0000-0000-00004CF00000}"/>
    <cellStyle name="输入 2 2 2 3 2 4 4" xfId="61545" xr:uid="{00000000-0005-0000-0000-00004DF00000}"/>
    <cellStyle name="输入 2 2 2 3 2 4 5" xfId="61546" xr:uid="{00000000-0005-0000-0000-00004EF00000}"/>
    <cellStyle name="输入 2 2 2 3 2 4 6" xfId="61547" xr:uid="{00000000-0005-0000-0000-00004FF00000}"/>
    <cellStyle name="输入 2 2 2 3 2 5" xfId="61548" xr:uid="{00000000-0005-0000-0000-000050F00000}"/>
    <cellStyle name="输入 2 2 2 3 2 6" xfId="61549" xr:uid="{00000000-0005-0000-0000-000051F00000}"/>
    <cellStyle name="输入 2 2 2 3 3" xfId="61550" xr:uid="{00000000-0005-0000-0000-000052F00000}"/>
    <cellStyle name="输入 2 2 2 3 3 2" xfId="61551" xr:uid="{00000000-0005-0000-0000-000053F00000}"/>
    <cellStyle name="输入 2 2 2 3 3 2 2" xfId="61552" xr:uid="{00000000-0005-0000-0000-000054F00000}"/>
    <cellStyle name="输入 2 2 2 3 3 2 2 2" xfId="61553" xr:uid="{00000000-0005-0000-0000-000055F00000}"/>
    <cellStyle name="输入 2 2 2 3 3 2 2 2 2" xfId="61554" xr:uid="{00000000-0005-0000-0000-000056F00000}"/>
    <cellStyle name="输入 2 2 2 3 3 2 2 3" xfId="61555" xr:uid="{00000000-0005-0000-0000-000057F00000}"/>
    <cellStyle name="输入 2 2 2 3 3 2 2 4" xfId="61556" xr:uid="{00000000-0005-0000-0000-000058F00000}"/>
    <cellStyle name="输入 2 2 2 3 3 2 2 5" xfId="61557" xr:uid="{00000000-0005-0000-0000-000059F00000}"/>
    <cellStyle name="输入 2 2 2 3 3 2 2 6" xfId="61558" xr:uid="{00000000-0005-0000-0000-00005AF00000}"/>
    <cellStyle name="输入 2 2 2 3 3 2 3" xfId="61559" xr:uid="{00000000-0005-0000-0000-00005BF00000}"/>
    <cellStyle name="输入 2 2 2 3 3 2 3 2" xfId="61560" xr:uid="{00000000-0005-0000-0000-00005CF00000}"/>
    <cellStyle name="输入 2 2 2 3 3 2 4" xfId="61561" xr:uid="{00000000-0005-0000-0000-00005DF00000}"/>
    <cellStyle name="输入 2 2 2 3 3 3" xfId="61562" xr:uid="{00000000-0005-0000-0000-00005EF00000}"/>
    <cellStyle name="输入 2 2 2 3 3 3 2" xfId="61563" xr:uid="{00000000-0005-0000-0000-00005FF00000}"/>
    <cellStyle name="输入 2 2 2 3 3 3 2 2" xfId="61564" xr:uid="{00000000-0005-0000-0000-000060F00000}"/>
    <cellStyle name="输入 2 2 2 3 3 3 3" xfId="61565" xr:uid="{00000000-0005-0000-0000-000061F00000}"/>
    <cellStyle name="输入 2 2 2 3 3 3 4" xfId="61566" xr:uid="{00000000-0005-0000-0000-000062F00000}"/>
    <cellStyle name="输入 2 2 2 3 3 3 5" xfId="61567" xr:uid="{00000000-0005-0000-0000-000063F00000}"/>
    <cellStyle name="输入 2 2 2 3 3 3 6" xfId="61568" xr:uid="{00000000-0005-0000-0000-000064F00000}"/>
    <cellStyle name="输入 2 2 2 3 3 4" xfId="61569" xr:uid="{00000000-0005-0000-0000-000065F00000}"/>
    <cellStyle name="输入 2 2 2 3 3 5" xfId="61570" xr:uid="{00000000-0005-0000-0000-000066F00000}"/>
    <cellStyle name="输入 2 2 2 3 4" xfId="61571" xr:uid="{00000000-0005-0000-0000-000067F00000}"/>
    <cellStyle name="输入 2 2 2 3 4 2" xfId="61572" xr:uid="{00000000-0005-0000-0000-000068F00000}"/>
    <cellStyle name="输入 2 2 2 3 4 2 2" xfId="61573" xr:uid="{00000000-0005-0000-0000-000069F00000}"/>
    <cellStyle name="输入 2 2 2 3 4 2 2 2" xfId="61574" xr:uid="{00000000-0005-0000-0000-00006AF00000}"/>
    <cellStyle name="输入 2 2 2 3 4 2 3" xfId="61575" xr:uid="{00000000-0005-0000-0000-00006BF00000}"/>
    <cellStyle name="输入 2 2 2 3 4 2 4" xfId="61576" xr:uid="{00000000-0005-0000-0000-00006CF00000}"/>
    <cellStyle name="输入 2 2 2 3 4 2 5" xfId="61577" xr:uid="{00000000-0005-0000-0000-00006DF00000}"/>
    <cellStyle name="输入 2 2 2 3 4 2 6" xfId="61578" xr:uid="{00000000-0005-0000-0000-00006EF00000}"/>
    <cellStyle name="输入 2 2 2 3 4 3" xfId="61579" xr:uid="{00000000-0005-0000-0000-00006FF00000}"/>
    <cellStyle name="输入 2 2 2 3 4 3 2" xfId="61580" xr:uid="{00000000-0005-0000-0000-000070F00000}"/>
    <cellStyle name="输入 2 2 2 3 4 4" xfId="61581" xr:uid="{00000000-0005-0000-0000-000071F00000}"/>
    <cellStyle name="输入 2 2 2 3 5" xfId="61582" xr:uid="{00000000-0005-0000-0000-000072F00000}"/>
    <cellStyle name="输入 2 2 2 3 5 2" xfId="61583" xr:uid="{00000000-0005-0000-0000-000073F00000}"/>
    <cellStyle name="输入 2 2 2 3 5 2 2" xfId="61584" xr:uid="{00000000-0005-0000-0000-000074F00000}"/>
    <cellStyle name="输入 2 2 2 3 5 3" xfId="61585" xr:uid="{00000000-0005-0000-0000-000075F00000}"/>
    <cellStyle name="输入 2 2 2 3 5 4" xfId="61586" xr:uid="{00000000-0005-0000-0000-000076F00000}"/>
    <cellStyle name="输入 2 2 2 3 5 5" xfId="61587" xr:uid="{00000000-0005-0000-0000-000077F00000}"/>
    <cellStyle name="输入 2 2 2 3 5 6" xfId="61588" xr:uid="{00000000-0005-0000-0000-000078F00000}"/>
    <cellStyle name="输入 2 2 2 3 6" xfId="61589" xr:uid="{00000000-0005-0000-0000-000079F00000}"/>
    <cellStyle name="输入 2 2 2 3 7" xfId="61590" xr:uid="{00000000-0005-0000-0000-00007AF00000}"/>
    <cellStyle name="输入 2 2 2 4" xfId="61591" xr:uid="{00000000-0005-0000-0000-00007BF00000}"/>
    <cellStyle name="输入 2 2 2 4 2" xfId="61592" xr:uid="{00000000-0005-0000-0000-00007CF00000}"/>
    <cellStyle name="输入 2 2 2 4 2 2" xfId="61593" xr:uid="{00000000-0005-0000-0000-00007DF00000}"/>
    <cellStyle name="输入 2 2 2 4 2 2 2" xfId="61594" xr:uid="{00000000-0005-0000-0000-00007EF00000}"/>
    <cellStyle name="输入 2 2 2 4 2 2 2 2" xfId="61595" xr:uid="{00000000-0005-0000-0000-00007FF00000}"/>
    <cellStyle name="输入 2 2 2 4 2 2 2 2 2" xfId="61596" xr:uid="{00000000-0005-0000-0000-000080F00000}"/>
    <cellStyle name="输入 2 2 2 4 2 2 2 3" xfId="61597" xr:uid="{00000000-0005-0000-0000-000081F00000}"/>
    <cellStyle name="输入 2 2 2 4 2 2 2 4" xfId="61598" xr:uid="{00000000-0005-0000-0000-000082F00000}"/>
    <cellStyle name="输入 2 2 2 4 2 2 2 5" xfId="61599" xr:uid="{00000000-0005-0000-0000-000083F00000}"/>
    <cellStyle name="输入 2 2 2 4 2 2 2 6" xfId="61600" xr:uid="{00000000-0005-0000-0000-000084F00000}"/>
    <cellStyle name="输入 2 2 2 4 2 2 3" xfId="61601" xr:uid="{00000000-0005-0000-0000-000085F00000}"/>
    <cellStyle name="输入 2 2 2 4 2 2 3 2" xfId="61602" xr:uid="{00000000-0005-0000-0000-000086F00000}"/>
    <cellStyle name="输入 2 2 2 4 2 2 4" xfId="61603" xr:uid="{00000000-0005-0000-0000-000087F00000}"/>
    <cellStyle name="输入 2 2 2 4 2 3" xfId="61604" xr:uid="{00000000-0005-0000-0000-000088F00000}"/>
    <cellStyle name="输入 2 2 2 4 2 3 2" xfId="61605" xr:uid="{00000000-0005-0000-0000-000089F00000}"/>
    <cellStyle name="输入 2 2 2 4 2 3 2 2" xfId="61606" xr:uid="{00000000-0005-0000-0000-00008AF00000}"/>
    <cellStyle name="输入 2 2 2 4 2 3 3" xfId="61607" xr:uid="{00000000-0005-0000-0000-00008BF00000}"/>
    <cellStyle name="输入 2 2 2 4 2 3 4" xfId="61608" xr:uid="{00000000-0005-0000-0000-00008CF00000}"/>
    <cellStyle name="输入 2 2 2 4 2 3 5" xfId="61609" xr:uid="{00000000-0005-0000-0000-00008DF00000}"/>
    <cellStyle name="输入 2 2 2 4 2 3 6" xfId="61610" xr:uid="{00000000-0005-0000-0000-00008EF00000}"/>
    <cellStyle name="输入 2 2 2 4 2 4" xfId="61611" xr:uid="{00000000-0005-0000-0000-00008FF00000}"/>
    <cellStyle name="输入 2 2 2 4 2 5" xfId="61612" xr:uid="{00000000-0005-0000-0000-000090F00000}"/>
    <cellStyle name="输入 2 2 2 4 3" xfId="61613" xr:uid="{00000000-0005-0000-0000-000091F00000}"/>
    <cellStyle name="输入 2 2 2 4 3 2" xfId="61614" xr:uid="{00000000-0005-0000-0000-000092F00000}"/>
    <cellStyle name="输入 2 2 2 4 3 2 2" xfId="61615" xr:uid="{00000000-0005-0000-0000-000093F00000}"/>
    <cellStyle name="输入 2 2 2 4 3 2 2 2" xfId="61616" xr:uid="{00000000-0005-0000-0000-000094F00000}"/>
    <cellStyle name="输入 2 2 2 4 3 2 3" xfId="61617" xr:uid="{00000000-0005-0000-0000-000095F00000}"/>
    <cellStyle name="输入 2 2 2 4 3 2 4" xfId="61618" xr:uid="{00000000-0005-0000-0000-000096F00000}"/>
    <cellStyle name="输入 2 2 2 4 3 2 5" xfId="61619" xr:uid="{00000000-0005-0000-0000-000097F00000}"/>
    <cellStyle name="输入 2 2 2 4 3 2 6" xfId="61620" xr:uid="{00000000-0005-0000-0000-000098F00000}"/>
    <cellStyle name="输入 2 2 2 4 3 3" xfId="61621" xr:uid="{00000000-0005-0000-0000-000099F00000}"/>
    <cellStyle name="输入 2 2 2 4 3 3 2" xfId="61622" xr:uid="{00000000-0005-0000-0000-00009AF00000}"/>
    <cellStyle name="输入 2 2 2 4 3 4" xfId="61623" xr:uid="{00000000-0005-0000-0000-00009BF00000}"/>
    <cellStyle name="输入 2 2 2 4 4" xfId="61624" xr:uid="{00000000-0005-0000-0000-00009CF00000}"/>
    <cellStyle name="输入 2 2 2 4 4 2" xfId="61625" xr:uid="{00000000-0005-0000-0000-00009DF00000}"/>
    <cellStyle name="输入 2 2 2 4 4 2 2" xfId="61626" xr:uid="{00000000-0005-0000-0000-00009EF00000}"/>
    <cellStyle name="输入 2 2 2 4 4 3" xfId="61627" xr:uid="{00000000-0005-0000-0000-00009FF00000}"/>
    <cellStyle name="输入 2 2 2 4 4 4" xfId="61628" xr:uid="{00000000-0005-0000-0000-0000A0F00000}"/>
    <cellStyle name="输入 2 2 2 4 4 5" xfId="61629" xr:uid="{00000000-0005-0000-0000-0000A1F00000}"/>
    <cellStyle name="输入 2 2 2 4 4 6" xfId="61630" xr:uid="{00000000-0005-0000-0000-0000A2F00000}"/>
    <cellStyle name="输入 2 2 2 4 5" xfId="61631" xr:uid="{00000000-0005-0000-0000-0000A3F00000}"/>
    <cellStyle name="输入 2 2 2 4 6" xfId="61632" xr:uid="{00000000-0005-0000-0000-0000A4F00000}"/>
    <cellStyle name="输入 2 2 2 5" xfId="61633" xr:uid="{00000000-0005-0000-0000-0000A5F00000}"/>
    <cellStyle name="输入 2 2 2 5 2" xfId="61634" xr:uid="{00000000-0005-0000-0000-0000A6F00000}"/>
    <cellStyle name="输入 2 2 2 5 2 2" xfId="61635" xr:uid="{00000000-0005-0000-0000-0000A7F00000}"/>
    <cellStyle name="输入 2 2 2 5 2 2 2" xfId="61636" xr:uid="{00000000-0005-0000-0000-0000A8F00000}"/>
    <cellStyle name="输入 2 2 2 5 2 2 2 2" xfId="61637" xr:uid="{00000000-0005-0000-0000-0000A9F00000}"/>
    <cellStyle name="输入 2 2 2 5 2 2 3" xfId="61638" xr:uid="{00000000-0005-0000-0000-0000AAF00000}"/>
    <cellStyle name="输入 2 2 2 5 2 2 4" xfId="61639" xr:uid="{00000000-0005-0000-0000-0000ABF00000}"/>
    <cellStyle name="输入 2 2 2 5 2 2 5" xfId="61640" xr:uid="{00000000-0005-0000-0000-0000ACF00000}"/>
    <cellStyle name="输入 2 2 2 5 2 2 6" xfId="61641" xr:uid="{00000000-0005-0000-0000-0000ADF00000}"/>
    <cellStyle name="输入 2 2 2 5 2 3" xfId="61642" xr:uid="{00000000-0005-0000-0000-0000AEF00000}"/>
    <cellStyle name="输入 2 2 2 5 2 3 2" xfId="61643" xr:uid="{00000000-0005-0000-0000-0000AFF00000}"/>
    <cellStyle name="输入 2 2 2 5 2 4" xfId="61644" xr:uid="{00000000-0005-0000-0000-0000B0F00000}"/>
    <cellStyle name="输入 2 2 2 5 3" xfId="61645" xr:uid="{00000000-0005-0000-0000-0000B1F00000}"/>
    <cellStyle name="输入 2 2 2 5 3 2" xfId="61646" xr:uid="{00000000-0005-0000-0000-0000B2F00000}"/>
    <cellStyle name="输入 2 2 2 5 3 2 2" xfId="61647" xr:uid="{00000000-0005-0000-0000-0000B3F00000}"/>
    <cellStyle name="输入 2 2 2 5 3 3" xfId="61648" xr:uid="{00000000-0005-0000-0000-0000B4F00000}"/>
    <cellStyle name="输入 2 2 2 5 3 4" xfId="61649" xr:uid="{00000000-0005-0000-0000-0000B5F00000}"/>
    <cellStyle name="输入 2 2 2 5 3 5" xfId="61650" xr:uid="{00000000-0005-0000-0000-0000B6F00000}"/>
    <cellStyle name="输入 2 2 2 5 3 6" xfId="61651" xr:uid="{00000000-0005-0000-0000-0000B7F00000}"/>
    <cellStyle name="输入 2 2 2 5 4" xfId="61652" xr:uid="{00000000-0005-0000-0000-0000B8F00000}"/>
    <cellStyle name="输入 2 2 2 5 5" xfId="61653" xr:uid="{00000000-0005-0000-0000-0000B9F00000}"/>
    <cellStyle name="输入 2 2 2 6" xfId="61654" xr:uid="{00000000-0005-0000-0000-0000BAF00000}"/>
    <cellStyle name="输入 2 2 2 6 2" xfId="61655" xr:uid="{00000000-0005-0000-0000-0000BBF00000}"/>
    <cellStyle name="输入 2 2 2 6 2 2" xfId="61656" xr:uid="{00000000-0005-0000-0000-0000BCF00000}"/>
    <cellStyle name="输入 2 2 2 6 2 2 2" xfId="61657" xr:uid="{00000000-0005-0000-0000-0000BDF00000}"/>
    <cellStyle name="输入 2 2 2 6 2 3" xfId="61658" xr:uid="{00000000-0005-0000-0000-0000BEF00000}"/>
    <cellStyle name="输入 2 2 2 6 2 4" xfId="61659" xr:uid="{00000000-0005-0000-0000-0000BFF00000}"/>
    <cellStyle name="输入 2 2 2 6 2 5" xfId="61660" xr:uid="{00000000-0005-0000-0000-0000C0F00000}"/>
    <cellStyle name="输入 2 2 2 6 2 6" xfId="61661" xr:uid="{00000000-0005-0000-0000-0000C1F00000}"/>
    <cellStyle name="输入 2 2 2 6 3" xfId="61662" xr:uid="{00000000-0005-0000-0000-0000C2F00000}"/>
    <cellStyle name="输入 2 2 2 6 3 2" xfId="61663" xr:uid="{00000000-0005-0000-0000-0000C3F00000}"/>
    <cellStyle name="输入 2 2 2 6 4" xfId="61664" xr:uid="{00000000-0005-0000-0000-0000C4F00000}"/>
    <cellStyle name="输入 2 2 2 7" xfId="61665" xr:uid="{00000000-0005-0000-0000-0000C5F00000}"/>
    <cellStyle name="输入 2 2 2 7 2" xfId="61666" xr:uid="{00000000-0005-0000-0000-0000C6F00000}"/>
    <cellStyle name="输入 2 2 2 7 2 2" xfId="61667" xr:uid="{00000000-0005-0000-0000-0000C7F00000}"/>
    <cellStyle name="输入 2 2 2 7 3" xfId="61668" xr:uid="{00000000-0005-0000-0000-0000C8F00000}"/>
    <cellStyle name="输入 2 2 2 7 4" xfId="61669" xr:uid="{00000000-0005-0000-0000-0000C9F00000}"/>
    <cellStyle name="输入 2 2 2 7 5" xfId="61670" xr:uid="{00000000-0005-0000-0000-0000CAF00000}"/>
    <cellStyle name="输入 2 2 2 7 6" xfId="61671" xr:uid="{00000000-0005-0000-0000-0000CBF00000}"/>
    <cellStyle name="输入 2 2 2 8" xfId="61672" xr:uid="{00000000-0005-0000-0000-0000CCF00000}"/>
    <cellStyle name="输入 2 2 2 9" xfId="61673" xr:uid="{00000000-0005-0000-0000-0000CDF00000}"/>
    <cellStyle name="输入 2 2 3" xfId="61674" xr:uid="{00000000-0005-0000-0000-0000CEF00000}"/>
    <cellStyle name="输入 2 2 3 2" xfId="61675" xr:uid="{00000000-0005-0000-0000-0000CFF00000}"/>
    <cellStyle name="输入 2 2 3 2 2" xfId="61676" xr:uid="{00000000-0005-0000-0000-0000D0F00000}"/>
    <cellStyle name="输入 2 2 3 2 2 2" xfId="61677" xr:uid="{00000000-0005-0000-0000-0000D1F00000}"/>
    <cellStyle name="输入 2 2 3 2 2 2 2" xfId="61678" xr:uid="{00000000-0005-0000-0000-0000D2F00000}"/>
    <cellStyle name="输入 2 2 3 2 2 2 2 2" xfId="61679" xr:uid="{00000000-0005-0000-0000-0000D3F00000}"/>
    <cellStyle name="输入 2 2 3 2 2 2 2 2 2" xfId="61680" xr:uid="{00000000-0005-0000-0000-0000D4F00000}"/>
    <cellStyle name="输入 2 2 3 2 2 2 2 2 2 2" xfId="61681" xr:uid="{00000000-0005-0000-0000-0000D5F00000}"/>
    <cellStyle name="输入 2 2 3 2 2 2 2 2 3" xfId="61682" xr:uid="{00000000-0005-0000-0000-0000D6F00000}"/>
    <cellStyle name="输入 2 2 3 2 2 2 2 2 4" xfId="61683" xr:uid="{00000000-0005-0000-0000-0000D7F00000}"/>
    <cellStyle name="输入 2 2 3 2 2 2 2 2 5" xfId="61684" xr:uid="{00000000-0005-0000-0000-0000D8F00000}"/>
    <cellStyle name="输入 2 2 3 2 2 2 2 2 6" xfId="61685" xr:uid="{00000000-0005-0000-0000-0000D9F00000}"/>
    <cellStyle name="输入 2 2 3 2 2 2 2 3" xfId="61686" xr:uid="{00000000-0005-0000-0000-0000DAF00000}"/>
    <cellStyle name="输入 2 2 3 2 2 2 2 3 2" xfId="61687" xr:uid="{00000000-0005-0000-0000-0000DBF00000}"/>
    <cellStyle name="输入 2 2 3 2 2 2 2 4" xfId="61688" xr:uid="{00000000-0005-0000-0000-0000DCF00000}"/>
    <cellStyle name="输入 2 2 3 2 2 2 3" xfId="61689" xr:uid="{00000000-0005-0000-0000-0000DDF00000}"/>
    <cellStyle name="输入 2 2 3 2 2 2 3 2" xfId="61690" xr:uid="{00000000-0005-0000-0000-0000DEF00000}"/>
    <cellStyle name="输入 2 2 3 2 2 2 3 2 2" xfId="61691" xr:uid="{00000000-0005-0000-0000-0000DFF00000}"/>
    <cellStyle name="输入 2 2 3 2 2 2 3 3" xfId="61692" xr:uid="{00000000-0005-0000-0000-0000E0F00000}"/>
    <cellStyle name="输入 2 2 3 2 2 2 3 4" xfId="61693" xr:uid="{00000000-0005-0000-0000-0000E1F00000}"/>
    <cellStyle name="输入 2 2 3 2 2 2 3 5" xfId="61694" xr:uid="{00000000-0005-0000-0000-0000E2F00000}"/>
    <cellStyle name="输入 2 2 3 2 2 2 3 6" xfId="61695" xr:uid="{00000000-0005-0000-0000-0000E3F00000}"/>
    <cellStyle name="输入 2 2 3 2 2 2 4" xfId="61696" xr:uid="{00000000-0005-0000-0000-0000E4F00000}"/>
    <cellStyle name="输入 2 2 3 2 2 2 5" xfId="61697" xr:uid="{00000000-0005-0000-0000-0000E5F00000}"/>
    <cellStyle name="输入 2 2 3 2 2 3" xfId="61698" xr:uid="{00000000-0005-0000-0000-0000E6F00000}"/>
    <cellStyle name="输入 2 2 3 2 2 3 2" xfId="61699" xr:uid="{00000000-0005-0000-0000-0000E7F00000}"/>
    <cellStyle name="输入 2 2 3 2 2 3 2 2" xfId="61700" xr:uid="{00000000-0005-0000-0000-0000E8F00000}"/>
    <cellStyle name="输入 2 2 3 2 2 3 2 2 2" xfId="61701" xr:uid="{00000000-0005-0000-0000-0000E9F00000}"/>
    <cellStyle name="输入 2 2 3 2 2 3 2 3" xfId="61702" xr:uid="{00000000-0005-0000-0000-0000EAF00000}"/>
    <cellStyle name="输入 2 2 3 2 2 3 2 4" xfId="61703" xr:uid="{00000000-0005-0000-0000-0000EBF00000}"/>
    <cellStyle name="输入 2 2 3 2 2 3 2 5" xfId="61704" xr:uid="{00000000-0005-0000-0000-0000ECF00000}"/>
    <cellStyle name="输入 2 2 3 2 2 3 2 6" xfId="61705" xr:uid="{00000000-0005-0000-0000-0000EDF00000}"/>
    <cellStyle name="输入 2 2 3 2 2 3 3" xfId="61706" xr:uid="{00000000-0005-0000-0000-0000EEF00000}"/>
    <cellStyle name="输入 2 2 3 2 2 3 3 2" xfId="61707" xr:uid="{00000000-0005-0000-0000-0000EFF00000}"/>
    <cellStyle name="输入 2 2 3 2 2 3 4" xfId="61708" xr:uid="{00000000-0005-0000-0000-0000F0F00000}"/>
    <cellStyle name="输入 2 2 3 2 2 4" xfId="61709" xr:uid="{00000000-0005-0000-0000-0000F1F00000}"/>
    <cellStyle name="输入 2 2 3 2 2 4 2" xfId="61710" xr:uid="{00000000-0005-0000-0000-0000F2F00000}"/>
    <cellStyle name="输入 2 2 3 2 2 4 2 2" xfId="61711" xr:uid="{00000000-0005-0000-0000-0000F3F00000}"/>
    <cellStyle name="输入 2 2 3 2 2 4 3" xfId="61712" xr:uid="{00000000-0005-0000-0000-0000F4F00000}"/>
    <cellStyle name="输入 2 2 3 2 2 4 4" xfId="61713" xr:uid="{00000000-0005-0000-0000-0000F5F00000}"/>
    <cellStyle name="输入 2 2 3 2 2 4 5" xfId="61714" xr:uid="{00000000-0005-0000-0000-0000F6F00000}"/>
    <cellStyle name="输入 2 2 3 2 2 4 6" xfId="61715" xr:uid="{00000000-0005-0000-0000-0000F7F00000}"/>
    <cellStyle name="输入 2 2 3 2 2 5" xfId="61716" xr:uid="{00000000-0005-0000-0000-0000F8F00000}"/>
    <cellStyle name="输入 2 2 3 2 2 6" xfId="61717" xr:uid="{00000000-0005-0000-0000-0000F9F00000}"/>
    <cellStyle name="输入 2 2 3 2 3" xfId="61718" xr:uid="{00000000-0005-0000-0000-0000FAF00000}"/>
    <cellStyle name="输入 2 2 3 2 3 2" xfId="61719" xr:uid="{00000000-0005-0000-0000-0000FBF00000}"/>
    <cellStyle name="输入 2 2 3 2 3 2 2" xfId="61720" xr:uid="{00000000-0005-0000-0000-0000FCF00000}"/>
    <cellStyle name="输入 2 2 3 2 3 2 2 2" xfId="61721" xr:uid="{00000000-0005-0000-0000-0000FDF00000}"/>
    <cellStyle name="输入 2 2 3 2 3 2 2 2 2" xfId="61722" xr:uid="{00000000-0005-0000-0000-0000FEF00000}"/>
    <cellStyle name="输入 2 2 3 2 3 2 2 3" xfId="61723" xr:uid="{00000000-0005-0000-0000-0000FFF00000}"/>
    <cellStyle name="输入 2 2 3 2 3 2 2 4" xfId="61724" xr:uid="{00000000-0005-0000-0000-000000F10000}"/>
    <cellStyle name="输入 2 2 3 2 3 2 2 5" xfId="61725" xr:uid="{00000000-0005-0000-0000-000001F10000}"/>
    <cellStyle name="输入 2 2 3 2 3 2 2 6" xfId="61726" xr:uid="{00000000-0005-0000-0000-000002F10000}"/>
    <cellStyle name="输入 2 2 3 2 3 2 3" xfId="61727" xr:uid="{00000000-0005-0000-0000-000003F10000}"/>
    <cellStyle name="输入 2 2 3 2 3 2 3 2" xfId="61728" xr:uid="{00000000-0005-0000-0000-000004F10000}"/>
    <cellStyle name="输入 2 2 3 2 3 2 4" xfId="61729" xr:uid="{00000000-0005-0000-0000-000005F10000}"/>
    <cellStyle name="输入 2 2 3 2 3 3" xfId="61730" xr:uid="{00000000-0005-0000-0000-000006F10000}"/>
    <cellStyle name="输入 2 2 3 2 3 3 2" xfId="61731" xr:uid="{00000000-0005-0000-0000-000007F10000}"/>
    <cellStyle name="输入 2 2 3 2 3 3 2 2" xfId="61732" xr:uid="{00000000-0005-0000-0000-000008F10000}"/>
    <cellStyle name="输入 2 2 3 2 3 3 3" xfId="61733" xr:uid="{00000000-0005-0000-0000-000009F10000}"/>
    <cellStyle name="输入 2 2 3 2 3 3 4" xfId="61734" xr:uid="{00000000-0005-0000-0000-00000AF10000}"/>
    <cellStyle name="输入 2 2 3 2 3 3 5" xfId="61735" xr:uid="{00000000-0005-0000-0000-00000BF10000}"/>
    <cellStyle name="输入 2 2 3 2 3 3 6" xfId="61736" xr:uid="{00000000-0005-0000-0000-00000CF10000}"/>
    <cellStyle name="输入 2 2 3 2 3 4" xfId="61737" xr:uid="{00000000-0005-0000-0000-00000DF10000}"/>
    <cellStyle name="输入 2 2 3 2 3 5" xfId="61738" xr:uid="{00000000-0005-0000-0000-00000EF10000}"/>
    <cellStyle name="输入 2 2 3 2 4" xfId="61739" xr:uid="{00000000-0005-0000-0000-00000FF10000}"/>
    <cellStyle name="输入 2 2 3 2 4 2" xfId="61740" xr:uid="{00000000-0005-0000-0000-000010F10000}"/>
    <cellStyle name="输入 2 2 3 2 4 2 2" xfId="61741" xr:uid="{00000000-0005-0000-0000-000011F10000}"/>
    <cellStyle name="输入 2 2 3 2 4 2 2 2" xfId="61742" xr:uid="{00000000-0005-0000-0000-000012F10000}"/>
    <cellStyle name="输入 2 2 3 2 4 2 3" xfId="61743" xr:uid="{00000000-0005-0000-0000-000013F10000}"/>
    <cellStyle name="输入 2 2 3 2 4 2 4" xfId="61744" xr:uid="{00000000-0005-0000-0000-000014F10000}"/>
    <cellStyle name="输入 2 2 3 2 4 2 5" xfId="61745" xr:uid="{00000000-0005-0000-0000-000015F10000}"/>
    <cellStyle name="输入 2 2 3 2 4 2 6" xfId="61746" xr:uid="{00000000-0005-0000-0000-000016F10000}"/>
    <cellStyle name="输入 2 2 3 2 4 3" xfId="61747" xr:uid="{00000000-0005-0000-0000-000017F10000}"/>
    <cellStyle name="输入 2 2 3 2 4 3 2" xfId="61748" xr:uid="{00000000-0005-0000-0000-000018F10000}"/>
    <cellStyle name="输入 2 2 3 2 4 4" xfId="61749" xr:uid="{00000000-0005-0000-0000-000019F10000}"/>
    <cellStyle name="输入 2 2 3 2 5" xfId="61750" xr:uid="{00000000-0005-0000-0000-00001AF10000}"/>
    <cellStyle name="输入 2 2 3 2 5 2" xfId="61751" xr:uid="{00000000-0005-0000-0000-00001BF10000}"/>
    <cellStyle name="输入 2 2 3 2 5 2 2" xfId="61752" xr:uid="{00000000-0005-0000-0000-00001CF10000}"/>
    <cellStyle name="输入 2 2 3 2 5 3" xfId="61753" xr:uid="{00000000-0005-0000-0000-00001DF10000}"/>
    <cellStyle name="输入 2 2 3 2 5 4" xfId="61754" xr:uid="{00000000-0005-0000-0000-00001EF10000}"/>
    <cellStyle name="输入 2 2 3 2 5 5" xfId="61755" xr:uid="{00000000-0005-0000-0000-00001FF10000}"/>
    <cellStyle name="输入 2 2 3 2 5 6" xfId="61756" xr:uid="{00000000-0005-0000-0000-000020F10000}"/>
    <cellStyle name="输入 2 2 3 2 6" xfId="61757" xr:uid="{00000000-0005-0000-0000-000021F10000}"/>
    <cellStyle name="输入 2 2 3 2 7" xfId="61758" xr:uid="{00000000-0005-0000-0000-000022F10000}"/>
    <cellStyle name="输入 2 2 3 3" xfId="61759" xr:uid="{00000000-0005-0000-0000-000023F10000}"/>
    <cellStyle name="输入 2 2 3 3 2" xfId="61760" xr:uid="{00000000-0005-0000-0000-000024F10000}"/>
    <cellStyle name="输入 2 2 3 3 2 2" xfId="61761" xr:uid="{00000000-0005-0000-0000-000025F10000}"/>
    <cellStyle name="输入 2 2 3 3 2 2 2" xfId="61762" xr:uid="{00000000-0005-0000-0000-000026F10000}"/>
    <cellStyle name="输入 2 2 3 3 2 2 2 2" xfId="61763" xr:uid="{00000000-0005-0000-0000-000027F10000}"/>
    <cellStyle name="输入 2 2 3 3 2 2 2 2 2" xfId="61764" xr:uid="{00000000-0005-0000-0000-000028F10000}"/>
    <cellStyle name="输入 2 2 3 3 2 2 2 3" xfId="61765" xr:uid="{00000000-0005-0000-0000-000029F10000}"/>
    <cellStyle name="输入 2 2 3 3 2 2 2 4" xfId="61766" xr:uid="{00000000-0005-0000-0000-00002AF10000}"/>
    <cellStyle name="输入 2 2 3 3 2 2 2 5" xfId="61767" xr:uid="{00000000-0005-0000-0000-00002BF10000}"/>
    <cellStyle name="输入 2 2 3 3 2 2 2 6" xfId="61768" xr:uid="{00000000-0005-0000-0000-00002CF10000}"/>
    <cellStyle name="输入 2 2 3 3 2 2 3" xfId="61769" xr:uid="{00000000-0005-0000-0000-00002DF10000}"/>
    <cellStyle name="输入 2 2 3 3 2 2 3 2" xfId="61770" xr:uid="{00000000-0005-0000-0000-00002EF10000}"/>
    <cellStyle name="输入 2 2 3 3 2 2 4" xfId="61771" xr:uid="{00000000-0005-0000-0000-00002FF10000}"/>
    <cellStyle name="输入 2 2 3 3 2 3" xfId="61772" xr:uid="{00000000-0005-0000-0000-000030F10000}"/>
    <cellStyle name="输入 2 2 3 3 2 3 2" xfId="61773" xr:uid="{00000000-0005-0000-0000-000031F10000}"/>
    <cellStyle name="输入 2 2 3 3 2 3 2 2" xfId="61774" xr:uid="{00000000-0005-0000-0000-000032F10000}"/>
    <cellStyle name="输入 2 2 3 3 2 3 3" xfId="61775" xr:uid="{00000000-0005-0000-0000-000033F10000}"/>
    <cellStyle name="输入 2 2 3 3 2 3 4" xfId="61776" xr:uid="{00000000-0005-0000-0000-000034F10000}"/>
    <cellStyle name="输入 2 2 3 3 2 3 5" xfId="61777" xr:uid="{00000000-0005-0000-0000-000035F10000}"/>
    <cellStyle name="输入 2 2 3 3 2 3 6" xfId="61778" xr:uid="{00000000-0005-0000-0000-000036F10000}"/>
    <cellStyle name="输入 2 2 3 3 2 4" xfId="61779" xr:uid="{00000000-0005-0000-0000-000037F10000}"/>
    <cellStyle name="输入 2 2 3 3 2 5" xfId="61780" xr:uid="{00000000-0005-0000-0000-000038F10000}"/>
    <cellStyle name="输入 2 2 3 3 3" xfId="61781" xr:uid="{00000000-0005-0000-0000-000039F10000}"/>
    <cellStyle name="输入 2 2 3 3 3 2" xfId="61782" xr:uid="{00000000-0005-0000-0000-00003AF10000}"/>
    <cellStyle name="输入 2 2 3 3 3 2 2" xfId="61783" xr:uid="{00000000-0005-0000-0000-00003BF10000}"/>
    <cellStyle name="输入 2 2 3 3 3 2 2 2" xfId="61784" xr:uid="{00000000-0005-0000-0000-00003CF10000}"/>
    <cellStyle name="输入 2 2 3 3 3 2 3" xfId="61785" xr:uid="{00000000-0005-0000-0000-00003DF10000}"/>
    <cellStyle name="输入 2 2 3 3 3 2 4" xfId="61786" xr:uid="{00000000-0005-0000-0000-00003EF10000}"/>
    <cellStyle name="输入 2 2 3 3 3 2 5" xfId="61787" xr:uid="{00000000-0005-0000-0000-00003FF10000}"/>
    <cellStyle name="输入 2 2 3 3 3 2 6" xfId="61788" xr:uid="{00000000-0005-0000-0000-000040F10000}"/>
    <cellStyle name="输入 2 2 3 3 3 3" xfId="61789" xr:uid="{00000000-0005-0000-0000-000041F10000}"/>
    <cellStyle name="输入 2 2 3 3 3 3 2" xfId="61790" xr:uid="{00000000-0005-0000-0000-000042F10000}"/>
    <cellStyle name="输入 2 2 3 3 3 4" xfId="61791" xr:uid="{00000000-0005-0000-0000-000043F10000}"/>
    <cellStyle name="输入 2 2 3 3 4" xfId="61792" xr:uid="{00000000-0005-0000-0000-000044F10000}"/>
    <cellStyle name="输入 2 2 3 3 4 2" xfId="61793" xr:uid="{00000000-0005-0000-0000-000045F10000}"/>
    <cellStyle name="输入 2 2 3 3 4 2 2" xfId="61794" xr:uid="{00000000-0005-0000-0000-000046F10000}"/>
    <cellStyle name="输入 2 2 3 3 4 3" xfId="61795" xr:uid="{00000000-0005-0000-0000-000047F10000}"/>
    <cellStyle name="输入 2 2 3 3 4 4" xfId="61796" xr:uid="{00000000-0005-0000-0000-000048F10000}"/>
    <cellStyle name="输入 2 2 3 3 4 5" xfId="61797" xr:uid="{00000000-0005-0000-0000-000049F10000}"/>
    <cellStyle name="输入 2 2 3 3 4 6" xfId="61798" xr:uid="{00000000-0005-0000-0000-00004AF10000}"/>
    <cellStyle name="输入 2 2 3 3 5" xfId="61799" xr:uid="{00000000-0005-0000-0000-00004BF10000}"/>
    <cellStyle name="输入 2 2 3 3 6" xfId="61800" xr:uid="{00000000-0005-0000-0000-00004CF10000}"/>
    <cellStyle name="输入 2 2 3 4" xfId="61801" xr:uid="{00000000-0005-0000-0000-00004DF10000}"/>
    <cellStyle name="输入 2 2 3 4 2" xfId="61802" xr:uid="{00000000-0005-0000-0000-00004EF10000}"/>
    <cellStyle name="输入 2 2 3 4 2 2" xfId="61803" xr:uid="{00000000-0005-0000-0000-00004FF10000}"/>
    <cellStyle name="输入 2 2 3 4 2 2 2" xfId="61804" xr:uid="{00000000-0005-0000-0000-000050F10000}"/>
    <cellStyle name="输入 2 2 3 4 2 2 2 2" xfId="61805" xr:uid="{00000000-0005-0000-0000-000051F10000}"/>
    <cellStyle name="输入 2 2 3 4 2 2 3" xfId="61806" xr:uid="{00000000-0005-0000-0000-000052F10000}"/>
    <cellStyle name="输入 2 2 3 4 2 2 4" xfId="61807" xr:uid="{00000000-0005-0000-0000-000053F10000}"/>
    <cellStyle name="输入 2 2 3 4 2 2 5" xfId="61808" xr:uid="{00000000-0005-0000-0000-000054F10000}"/>
    <cellStyle name="输入 2 2 3 4 2 2 6" xfId="61809" xr:uid="{00000000-0005-0000-0000-000055F10000}"/>
    <cellStyle name="输入 2 2 3 4 2 3" xfId="61810" xr:uid="{00000000-0005-0000-0000-000056F10000}"/>
    <cellStyle name="输入 2 2 3 4 2 3 2" xfId="61811" xr:uid="{00000000-0005-0000-0000-000057F10000}"/>
    <cellStyle name="输入 2 2 3 4 2 4" xfId="61812" xr:uid="{00000000-0005-0000-0000-000058F10000}"/>
    <cellStyle name="输入 2 2 3 4 3" xfId="61813" xr:uid="{00000000-0005-0000-0000-000059F10000}"/>
    <cellStyle name="输入 2 2 3 4 3 2" xfId="61814" xr:uid="{00000000-0005-0000-0000-00005AF10000}"/>
    <cellStyle name="输入 2 2 3 4 3 2 2" xfId="61815" xr:uid="{00000000-0005-0000-0000-00005BF10000}"/>
    <cellStyle name="输入 2 2 3 4 3 3" xfId="61816" xr:uid="{00000000-0005-0000-0000-00005CF10000}"/>
    <cellStyle name="输入 2 2 3 4 3 4" xfId="61817" xr:uid="{00000000-0005-0000-0000-00005DF10000}"/>
    <cellStyle name="输入 2 2 3 4 3 5" xfId="61818" xr:uid="{00000000-0005-0000-0000-00005EF10000}"/>
    <cellStyle name="输入 2 2 3 4 3 6" xfId="61819" xr:uid="{00000000-0005-0000-0000-00005FF10000}"/>
    <cellStyle name="输入 2 2 3 4 4" xfId="61820" xr:uid="{00000000-0005-0000-0000-000060F10000}"/>
    <cellStyle name="输入 2 2 3 4 5" xfId="61821" xr:uid="{00000000-0005-0000-0000-000061F10000}"/>
    <cellStyle name="输入 2 2 3 5" xfId="61822" xr:uid="{00000000-0005-0000-0000-000062F10000}"/>
    <cellStyle name="输入 2 2 3 5 2" xfId="61823" xr:uid="{00000000-0005-0000-0000-000063F10000}"/>
    <cellStyle name="输入 2 2 3 5 2 2" xfId="61824" xr:uid="{00000000-0005-0000-0000-000064F10000}"/>
    <cellStyle name="输入 2 2 3 5 2 2 2" xfId="61825" xr:uid="{00000000-0005-0000-0000-000065F10000}"/>
    <cellStyle name="输入 2 2 3 5 2 3" xfId="61826" xr:uid="{00000000-0005-0000-0000-000066F10000}"/>
    <cellStyle name="输入 2 2 3 5 2 4" xfId="61827" xr:uid="{00000000-0005-0000-0000-000067F10000}"/>
    <cellStyle name="输入 2 2 3 5 2 5" xfId="61828" xr:uid="{00000000-0005-0000-0000-000068F10000}"/>
    <cellStyle name="输入 2 2 3 5 2 6" xfId="61829" xr:uid="{00000000-0005-0000-0000-000069F10000}"/>
    <cellStyle name="输入 2 2 3 5 3" xfId="61830" xr:uid="{00000000-0005-0000-0000-00006AF10000}"/>
    <cellStyle name="输入 2 2 3 5 3 2" xfId="61831" xr:uid="{00000000-0005-0000-0000-00006BF10000}"/>
    <cellStyle name="输入 2 2 3 5 4" xfId="61832" xr:uid="{00000000-0005-0000-0000-00006CF10000}"/>
    <cellStyle name="输入 2 2 3 6" xfId="61833" xr:uid="{00000000-0005-0000-0000-00006DF10000}"/>
    <cellStyle name="输入 2 2 3 6 2" xfId="61834" xr:uid="{00000000-0005-0000-0000-00006EF10000}"/>
    <cellStyle name="输入 2 2 3 6 2 2" xfId="61835" xr:uid="{00000000-0005-0000-0000-00006FF10000}"/>
    <cellStyle name="输入 2 2 3 6 3" xfId="61836" xr:uid="{00000000-0005-0000-0000-000070F10000}"/>
    <cellStyle name="输入 2 2 3 6 4" xfId="61837" xr:uid="{00000000-0005-0000-0000-000071F10000}"/>
    <cellStyle name="输入 2 2 3 6 5" xfId="61838" xr:uid="{00000000-0005-0000-0000-000072F10000}"/>
    <cellStyle name="输入 2 2 3 6 6" xfId="61839" xr:uid="{00000000-0005-0000-0000-000073F10000}"/>
    <cellStyle name="输入 2 2 3 7" xfId="61840" xr:uid="{00000000-0005-0000-0000-000074F10000}"/>
    <cellStyle name="输入 2 2 3 8" xfId="61841" xr:uid="{00000000-0005-0000-0000-000075F10000}"/>
    <cellStyle name="输入 2 2 4" xfId="61842" xr:uid="{00000000-0005-0000-0000-000076F10000}"/>
    <cellStyle name="输入 2 2 4 2" xfId="61843" xr:uid="{00000000-0005-0000-0000-000077F10000}"/>
    <cellStyle name="输入 2 2 4 2 2" xfId="61844" xr:uid="{00000000-0005-0000-0000-000078F10000}"/>
    <cellStyle name="输入 2 2 4 2 2 2" xfId="61845" xr:uid="{00000000-0005-0000-0000-000079F10000}"/>
    <cellStyle name="输入 2 2 4 2 2 2 2" xfId="61846" xr:uid="{00000000-0005-0000-0000-00007AF10000}"/>
    <cellStyle name="输入 2 2 4 2 2 2 2 2" xfId="61847" xr:uid="{00000000-0005-0000-0000-00007BF10000}"/>
    <cellStyle name="输入 2 2 4 2 2 2 2 2 2" xfId="61848" xr:uid="{00000000-0005-0000-0000-00007CF10000}"/>
    <cellStyle name="输入 2 2 4 2 2 2 2 3" xfId="61849" xr:uid="{00000000-0005-0000-0000-00007DF10000}"/>
    <cellStyle name="输入 2 2 4 2 2 2 2 4" xfId="61850" xr:uid="{00000000-0005-0000-0000-00007EF10000}"/>
    <cellStyle name="输入 2 2 4 2 2 2 2 5" xfId="61851" xr:uid="{00000000-0005-0000-0000-00007FF10000}"/>
    <cellStyle name="输入 2 2 4 2 2 2 2 6" xfId="61852" xr:uid="{00000000-0005-0000-0000-000080F10000}"/>
    <cellStyle name="输入 2 2 4 2 2 2 3" xfId="61853" xr:uid="{00000000-0005-0000-0000-000081F10000}"/>
    <cellStyle name="输入 2 2 4 2 2 2 3 2" xfId="61854" xr:uid="{00000000-0005-0000-0000-000082F10000}"/>
    <cellStyle name="输入 2 2 4 2 2 2 4" xfId="61855" xr:uid="{00000000-0005-0000-0000-000083F10000}"/>
    <cellStyle name="输入 2 2 4 2 2 3" xfId="61856" xr:uid="{00000000-0005-0000-0000-000084F10000}"/>
    <cellStyle name="输入 2 2 4 2 2 3 2" xfId="61857" xr:uid="{00000000-0005-0000-0000-000085F10000}"/>
    <cellStyle name="输入 2 2 4 2 2 3 2 2" xfId="61858" xr:uid="{00000000-0005-0000-0000-000086F10000}"/>
    <cellStyle name="输入 2 2 4 2 2 3 3" xfId="61859" xr:uid="{00000000-0005-0000-0000-000087F10000}"/>
    <cellStyle name="输入 2 2 4 2 2 3 4" xfId="61860" xr:uid="{00000000-0005-0000-0000-000088F10000}"/>
    <cellStyle name="输入 2 2 4 2 2 3 5" xfId="61861" xr:uid="{00000000-0005-0000-0000-000089F10000}"/>
    <cellStyle name="输入 2 2 4 2 2 3 6" xfId="61862" xr:uid="{00000000-0005-0000-0000-00008AF10000}"/>
    <cellStyle name="输入 2 2 4 2 2 4" xfId="61863" xr:uid="{00000000-0005-0000-0000-00008BF10000}"/>
    <cellStyle name="输入 2 2 4 2 2 5" xfId="61864" xr:uid="{00000000-0005-0000-0000-00008CF10000}"/>
    <cellStyle name="输入 2 2 4 2 3" xfId="61865" xr:uid="{00000000-0005-0000-0000-00008DF10000}"/>
    <cellStyle name="输入 2 2 4 2 3 2" xfId="61866" xr:uid="{00000000-0005-0000-0000-00008EF10000}"/>
    <cellStyle name="输入 2 2 4 2 3 2 2" xfId="61867" xr:uid="{00000000-0005-0000-0000-00008FF10000}"/>
    <cellStyle name="输入 2 2 4 2 3 2 2 2" xfId="61868" xr:uid="{00000000-0005-0000-0000-000090F10000}"/>
    <cellStyle name="输入 2 2 4 2 3 2 3" xfId="61869" xr:uid="{00000000-0005-0000-0000-000091F10000}"/>
    <cellStyle name="输入 2 2 4 2 3 2 4" xfId="61870" xr:uid="{00000000-0005-0000-0000-000092F10000}"/>
    <cellStyle name="输入 2 2 4 2 3 2 5" xfId="61871" xr:uid="{00000000-0005-0000-0000-000093F10000}"/>
    <cellStyle name="输入 2 2 4 2 3 2 6" xfId="61872" xr:uid="{00000000-0005-0000-0000-000094F10000}"/>
    <cellStyle name="输入 2 2 4 2 3 3" xfId="61873" xr:uid="{00000000-0005-0000-0000-000095F10000}"/>
    <cellStyle name="输入 2 2 4 2 3 3 2" xfId="61874" xr:uid="{00000000-0005-0000-0000-000096F10000}"/>
    <cellStyle name="输入 2 2 4 2 3 4" xfId="61875" xr:uid="{00000000-0005-0000-0000-000097F10000}"/>
    <cellStyle name="输入 2 2 4 2 4" xfId="61876" xr:uid="{00000000-0005-0000-0000-000098F10000}"/>
    <cellStyle name="输入 2 2 4 2 4 2" xfId="61877" xr:uid="{00000000-0005-0000-0000-000099F10000}"/>
    <cellStyle name="输入 2 2 4 2 4 2 2" xfId="61878" xr:uid="{00000000-0005-0000-0000-00009AF10000}"/>
    <cellStyle name="输入 2 2 4 2 4 3" xfId="61879" xr:uid="{00000000-0005-0000-0000-00009BF10000}"/>
    <cellStyle name="输入 2 2 4 2 4 4" xfId="61880" xr:uid="{00000000-0005-0000-0000-00009CF10000}"/>
    <cellStyle name="输入 2 2 4 2 4 5" xfId="61881" xr:uid="{00000000-0005-0000-0000-00009DF10000}"/>
    <cellStyle name="输入 2 2 4 2 4 6" xfId="61882" xr:uid="{00000000-0005-0000-0000-00009EF10000}"/>
    <cellStyle name="输入 2 2 4 2 5" xfId="61883" xr:uid="{00000000-0005-0000-0000-00009FF10000}"/>
    <cellStyle name="输入 2 2 4 2 6" xfId="61884" xr:uid="{00000000-0005-0000-0000-0000A0F10000}"/>
    <cellStyle name="输入 2 2 4 3" xfId="61885" xr:uid="{00000000-0005-0000-0000-0000A1F10000}"/>
    <cellStyle name="输入 2 2 4 3 2" xfId="61886" xr:uid="{00000000-0005-0000-0000-0000A2F10000}"/>
    <cellStyle name="输入 2 2 4 3 2 2" xfId="61887" xr:uid="{00000000-0005-0000-0000-0000A3F10000}"/>
    <cellStyle name="输入 2 2 4 3 2 2 2" xfId="61888" xr:uid="{00000000-0005-0000-0000-0000A4F10000}"/>
    <cellStyle name="输入 2 2 4 3 2 2 2 2" xfId="61889" xr:uid="{00000000-0005-0000-0000-0000A5F10000}"/>
    <cellStyle name="输入 2 2 4 3 2 2 3" xfId="61890" xr:uid="{00000000-0005-0000-0000-0000A6F10000}"/>
    <cellStyle name="输入 2 2 4 3 2 2 4" xfId="61891" xr:uid="{00000000-0005-0000-0000-0000A7F10000}"/>
    <cellStyle name="输入 2 2 4 3 2 2 5" xfId="61892" xr:uid="{00000000-0005-0000-0000-0000A8F10000}"/>
    <cellStyle name="输入 2 2 4 3 2 2 6" xfId="61893" xr:uid="{00000000-0005-0000-0000-0000A9F10000}"/>
    <cellStyle name="输入 2 2 4 3 2 3" xfId="61894" xr:uid="{00000000-0005-0000-0000-0000AAF10000}"/>
    <cellStyle name="输入 2 2 4 3 2 3 2" xfId="61895" xr:uid="{00000000-0005-0000-0000-0000ABF10000}"/>
    <cellStyle name="输入 2 2 4 3 2 4" xfId="61896" xr:uid="{00000000-0005-0000-0000-0000ACF10000}"/>
    <cellStyle name="输入 2 2 4 3 3" xfId="61897" xr:uid="{00000000-0005-0000-0000-0000ADF10000}"/>
    <cellStyle name="输入 2 2 4 3 3 2" xfId="61898" xr:uid="{00000000-0005-0000-0000-0000AEF10000}"/>
    <cellStyle name="输入 2 2 4 3 3 2 2" xfId="61899" xr:uid="{00000000-0005-0000-0000-0000AFF10000}"/>
    <cellStyle name="输入 2 2 4 3 3 3" xfId="61900" xr:uid="{00000000-0005-0000-0000-0000B0F10000}"/>
    <cellStyle name="输入 2 2 4 3 3 4" xfId="61901" xr:uid="{00000000-0005-0000-0000-0000B1F10000}"/>
    <cellStyle name="输入 2 2 4 3 3 5" xfId="61902" xr:uid="{00000000-0005-0000-0000-0000B2F10000}"/>
    <cellStyle name="输入 2 2 4 3 3 6" xfId="61903" xr:uid="{00000000-0005-0000-0000-0000B3F10000}"/>
    <cellStyle name="输入 2 2 4 3 4" xfId="61904" xr:uid="{00000000-0005-0000-0000-0000B4F10000}"/>
    <cellStyle name="输入 2 2 4 3 5" xfId="61905" xr:uid="{00000000-0005-0000-0000-0000B5F10000}"/>
    <cellStyle name="输入 2 2 4 4" xfId="61906" xr:uid="{00000000-0005-0000-0000-0000B6F10000}"/>
    <cellStyle name="输入 2 2 4 4 2" xfId="61907" xr:uid="{00000000-0005-0000-0000-0000B7F10000}"/>
    <cellStyle name="输入 2 2 4 4 2 2" xfId="61908" xr:uid="{00000000-0005-0000-0000-0000B8F10000}"/>
    <cellStyle name="输入 2 2 4 4 2 2 2" xfId="61909" xr:uid="{00000000-0005-0000-0000-0000B9F10000}"/>
    <cellStyle name="输入 2 2 4 4 2 3" xfId="61910" xr:uid="{00000000-0005-0000-0000-0000BAF10000}"/>
    <cellStyle name="输入 2 2 4 4 2 4" xfId="61911" xr:uid="{00000000-0005-0000-0000-0000BBF10000}"/>
    <cellStyle name="输入 2 2 4 4 2 5" xfId="61912" xr:uid="{00000000-0005-0000-0000-0000BCF10000}"/>
    <cellStyle name="输入 2 2 4 4 2 6" xfId="61913" xr:uid="{00000000-0005-0000-0000-0000BDF10000}"/>
    <cellStyle name="输入 2 2 4 4 3" xfId="61914" xr:uid="{00000000-0005-0000-0000-0000BEF10000}"/>
    <cellStyle name="输入 2 2 4 4 3 2" xfId="61915" xr:uid="{00000000-0005-0000-0000-0000BFF10000}"/>
    <cellStyle name="输入 2 2 4 4 4" xfId="61916" xr:uid="{00000000-0005-0000-0000-0000C0F10000}"/>
    <cellStyle name="输入 2 2 4 5" xfId="61917" xr:uid="{00000000-0005-0000-0000-0000C1F10000}"/>
    <cellStyle name="输入 2 2 4 5 2" xfId="61918" xr:uid="{00000000-0005-0000-0000-0000C2F10000}"/>
    <cellStyle name="输入 2 2 4 5 2 2" xfId="61919" xr:uid="{00000000-0005-0000-0000-0000C3F10000}"/>
    <cellStyle name="输入 2 2 4 5 3" xfId="61920" xr:uid="{00000000-0005-0000-0000-0000C4F10000}"/>
    <cellStyle name="输入 2 2 4 5 4" xfId="61921" xr:uid="{00000000-0005-0000-0000-0000C5F10000}"/>
    <cellStyle name="输入 2 2 4 5 5" xfId="61922" xr:uid="{00000000-0005-0000-0000-0000C6F10000}"/>
    <cellStyle name="输入 2 2 4 5 6" xfId="61923" xr:uid="{00000000-0005-0000-0000-0000C7F10000}"/>
    <cellStyle name="输入 2 2 4 6" xfId="61924" xr:uid="{00000000-0005-0000-0000-0000C8F10000}"/>
    <cellStyle name="输入 2 2 4 7" xfId="61925" xr:uid="{00000000-0005-0000-0000-0000C9F10000}"/>
    <cellStyle name="输入 2 2 5" xfId="61926" xr:uid="{00000000-0005-0000-0000-0000CAF10000}"/>
    <cellStyle name="输入 2 2 5 2" xfId="61927" xr:uid="{00000000-0005-0000-0000-0000CBF10000}"/>
    <cellStyle name="输入 2 2 5 2 2" xfId="61928" xr:uid="{00000000-0005-0000-0000-0000CCF10000}"/>
    <cellStyle name="输入 2 2 5 2 2 2" xfId="61929" xr:uid="{00000000-0005-0000-0000-0000CDF10000}"/>
    <cellStyle name="输入 2 2 5 2 2 2 2" xfId="61930" xr:uid="{00000000-0005-0000-0000-0000CEF10000}"/>
    <cellStyle name="输入 2 2 5 2 2 2 2 2" xfId="61931" xr:uid="{00000000-0005-0000-0000-0000CFF10000}"/>
    <cellStyle name="输入 2 2 5 2 2 2 3" xfId="61932" xr:uid="{00000000-0005-0000-0000-0000D0F10000}"/>
    <cellStyle name="输入 2 2 5 2 2 2 4" xfId="61933" xr:uid="{00000000-0005-0000-0000-0000D1F10000}"/>
    <cellStyle name="输入 2 2 5 2 2 2 5" xfId="61934" xr:uid="{00000000-0005-0000-0000-0000D2F10000}"/>
    <cellStyle name="输入 2 2 5 2 2 2 6" xfId="61935" xr:uid="{00000000-0005-0000-0000-0000D3F10000}"/>
    <cellStyle name="输入 2 2 5 2 2 3" xfId="61936" xr:uid="{00000000-0005-0000-0000-0000D4F10000}"/>
    <cellStyle name="输入 2 2 5 2 2 3 2" xfId="61937" xr:uid="{00000000-0005-0000-0000-0000D5F10000}"/>
    <cellStyle name="输入 2 2 5 2 2 4" xfId="61938" xr:uid="{00000000-0005-0000-0000-0000D6F10000}"/>
    <cellStyle name="输入 2 2 5 2 3" xfId="61939" xr:uid="{00000000-0005-0000-0000-0000D7F10000}"/>
    <cellStyle name="输入 2 2 5 2 3 2" xfId="61940" xr:uid="{00000000-0005-0000-0000-0000D8F10000}"/>
    <cellStyle name="输入 2 2 5 2 3 2 2" xfId="61941" xr:uid="{00000000-0005-0000-0000-0000D9F10000}"/>
    <cellStyle name="输入 2 2 5 2 3 3" xfId="61942" xr:uid="{00000000-0005-0000-0000-0000DAF10000}"/>
    <cellStyle name="输入 2 2 5 2 3 4" xfId="61943" xr:uid="{00000000-0005-0000-0000-0000DBF10000}"/>
    <cellStyle name="输入 2 2 5 2 3 5" xfId="61944" xr:uid="{00000000-0005-0000-0000-0000DCF10000}"/>
    <cellStyle name="输入 2 2 5 2 3 6" xfId="61945" xr:uid="{00000000-0005-0000-0000-0000DDF10000}"/>
    <cellStyle name="输入 2 2 5 2 4" xfId="61946" xr:uid="{00000000-0005-0000-0000-0000DEF10000}"/>
    <cellStyle name="输入 2 2 5 2 5" xfId="61947" xr:uid="{00000000-0005-0000-0000-0000DFF10000}"/>
    <cellStyle name="输入 2 2 5 3" xfId="61948" xr:uid="{00000000-0005-0000-0000-0000E0F10000}"/>
    <cellStyle name="输入 2 2 5 3 2" xfId="61949" xr:uid="{00000000-0005-0000-0000-0000E1F10000}"/>
    <cellStyle name="输入 2 2 5 3 2 2" xfId="61950" xr:uid="{00000000-0005-0000-0000-0000E2F10000}"/>
    <cellStyle name="输入 2 2 5 3 2 2 2" xfId="61951" xr:uid="{00000000-0005-0000-0000-0000E3F10000}"/>
    <cellStyle name="输入 2 2 5 3 2 3" xfId="61952" xr:uid="{00000000-0005-0000-0000-0000E4F10000}"/>
    <cellStyle name="输入 2 2 5 3 2 4" xfId="61953" xr:uid="{00000000-0005-0000-0000-0000E5F10000}"/>
    <cellStyle name="输入 2 2 5 3 2 5" xfId="61954" xr:uid="{00000000-0005-0000-0000-0000E6F10000}"/>
    <cellStyle name="输入 2 2 5 3 2 6" xfId="61955" xr:uid="{00000000-0005-0000-0000-0000E7F10000}"/>
    <cellStyle name="输入 2 2 5 3 3" xfId="61956" xr:uid="{00000000-0005-0000-0000-0000E8F10000}"/>
    <cellStyle name="输入 2 2 5 3 3 2" xfId="61957" xr:uid="{00000000-0005-0000-0000-0000E9F10000}"/>
    <cellStyle name="输入 2 2 5 3 4" xfId="61958" xr:uid="{00000000-0005-0000-0000-0000EAF10000}"/>
    <cellStyle name="输入 2 2 5 4" xfId="61959" xr:uid="{00000000-0005-0000-0000-0000EBF10000}"/>
    <cellStyle name="输入 2 2 5 4 2" xfId="61960" xr:uid="{00000000-0005-0000-0000-0000ECF10000}"/>
    <cellStyle name="输入 2 2 5 4 2 2" xfId="61961" xr:uid="{00000000-0005-0000-0000-0000EDF10000}"/>
    <cellStyle name="输入 2 2 5 4 3" xfId="61962" xr:uid="{00000000-0005-0000-0000-0000EEF10000}"/>
    <cellStyle name="输入 2 2 5 4 4" xfId="61963" xr:uid="{00000000-0005-0000-0000-0000EFF10000}"/>
    <cellStyle name="输入 2 2 5 4 5" xfId="61964" xr:uid="{00000000-0005-0000-0000-0000F0F10000}"/>
    <cellStyle name="输入 2 2 5 4 6" xfId="61965" xr:uid="{00000000-0005-0000-0000-0000F1F10000}"/>
    <cellStyle name="输入 2 2 5 5" xfId="61966" xr:uid="{00000000-0005-0000-0000-0000F2F10000}"/>
    <cellStyle name="输入 2 2 5 6" xfId="61967" xr:uid="{00000000-0005-0000-0000-0000F3F10000}"/>
    <cellStyle name="输入 2 2 6" xfId="61968" xr:uid="{00000000-0005-0000-0000-0000F4F10000}"/>
    <cellStyle name="输入 2 2 6 2" xfId="61969" xr:uid="{00000000-0005-0000-0000-0000F5F10000}"/>
    <cellStyle name="输入 2 2 6 2 2" xfId="61970" xr:uid="{00000000-0005-0000-0000-0000F6F10000}"/>
    <cellStyle name="输入 2 2 6 2 2 2" xfId="61971" xr:uid="{00000000-0005-0000-0000-0000F7F10000}"/>
    <cellStyle name="输入 2 2 6 2 2 2 2" xfId="61972" xr:uid="{00000000-0005-0000-0000-0000F8F10000}"/>
    <cellStyle name="输入 2 2 6 2 2 3" xfId="61973" xr:uid="{00000000-0005-0000-0000-0000F9F10000}"/>
    <cellStyle name="输入 2 2 6 2 2 4" xfId="61974" xr:uid="{00000000-0005-0000-0000-0000FAF10000}"/>
    <cellStyle name="输入 2 2 6 2 2 5" xfId="61975" xr:uid="{00000000-0005-0000-0000-0000FBF10000}"/>
    <cellStyle name="输入 2 2 6 2 2 6" xfId="61976" xr:uid="{00000000-0005-0000-0000-0000FCF10000}"/>
    <cellStyle name="输入 2 2 6 2 3" xfId="61977" xr:uid="{00000000-0005-0000-0000-0000FDF10000}"/>
    <cellStyle name="输入 2 2 6 2 3 2" xfId="61978" xr:uid="{00000000-0005-0000-0000-0000FEF10000}"/>
    <cellStyle name="输入 2 2 6 2 4" xfId="61979" xr:uid="{00000000-0005-0000-0000-0000FFF10000}"/>
    <cellStyle name="输入 2 2 6 3" xfId="61980" xr:uid="{00000000-0005-0000-0000-000000F20000}"/>
    <cellStyle name="输入 2 2 6 3 2" xfId="61981" xr:uid="{00000000-0005-0000-0000-000001F20000}"/>
    <cellStyle name="输入 2 2 6 3 2 2" xfId="61982" xr:uid="{00000000-0005-0000-0000-000002F20000}"/>
    <cellStyle name="输入 2 2 6 3 3" xfId="61983" xr:uid="{00000000-0005-0000-0000-000003F20000}"/>
    <cellStyle name="输入 2 2 6 3 4" xfId="61984" xr:uid="{00000000-0005-0000-0000-000004F20000}"/>
    <cellStyle name="输入 2 2 6 3 5" xfId="61985" xr:uid="{00000000-0005-0000-0000-000005F20000}"/>
    <cellStyle name="输入 2 2 6 3 6" xfId="61986" xr:uid="{00000000-0005-0000-0000-000006F20000}"/>
    <cellStyle name="输入 2 2 6 4" xfId="61987" xr:uid="{00000000-0005-0000-0000-000007F20000}"/>
    <cellStyle name="输入 2 2 6 5" xfId="61988" xr:uid="{00000000-0005-0000-0000-000008F20000}"/>
    <cellStyle name="输入 2 2 7" xfId="61989" xr:uid="{00000000-0005-0000-0000-000009F20000}"/>
    <cellStyle name="输入 2 2 7 2" xfId="61990" xr:uid="{00000000-0005-0000-0000-00000AF20000}"/>
    <cellStyle name="输入 2 2 7 2 2" xfId="61991" xr:uid="{00000000-0005-0000-0000-00000BF20000}"/>
    <cellStyle name="输入 2 2 7 2 2 2" xfId="61992" xr:uid="{00000000-0005-0000-0000-00000CF20000}"/>
    <cellStyle name="输入 2 2 7 2 3" xfId="61993" xr:uid="{00000000-0005-0000-0000-00000DF20000}"/>
    <cellStyle name="输入 2 2 7 2 4" xfId="61994" xr:uid="{00000000-0005-0000-0000-00000EF20000}"/>
    <cellStyle name="输入 2 2 7 2 5" xfId="61995" xr:uid="{00000000-0005-0000-0000-00000FF20000}"/>
    <cellStyle name="输入 2 2 7 2 6" xfId="61996" xr:uid="{00000000-0005-0000-0000-000010F20000}"/>
    <cellStyle name="输入 2 2 7 3" xfId="61997" xr:uid="{00000000-0005-0000-0000-000011F20000}"/>
    <cellStyle name="输入 2 2 7 3 2" xfId="61998" xr:uid="{00000000-0005-0000-0000-000012F20000}"/>
    <cellStyle name="输入 2 2 7 4" xfId="61999" xr:uid="{00000000-0005-0000-0000-000013F20000}"/>
    <cellStyle name="输入 2 2 8" xfId="62000" xr:uid="{00000000-0005-0000-0000-000014F20000}"/>
    <cellStyle name="输入 2 2 8 2" xfId="62001" xr:uid="{00000000-0005-0000-0000-000015F20000}"/>
    <cellStyle name="输入 2 2 8 2 2" xfId="62002" xr:uid="{00000000-0005-0000-0000-000016F20000}"/>
    <cellStyle name="输入 2 2 8 3" xfId="62003" xr:uid="{00000000-0005-0000-0000-000017F20000}"/>
    <cellStyle name="输入 2 2 8 4" xfId="62004" xr:uid="{00000000-0005-0000-0000-000018F20000}"/>
    <cellStyle name="输入 2 2 8 5" xfId="62005" xr:uid="{00000000-0005-0000-0000-000019F20000}"/>
    <cellStyle name="输入 2 2 8 6" xfId="62006" xr:uid="{00000000-0005-0000-0000-00001AF20000}"/>
    <cellStyle name="输入 2 2 9" xfId="62007" xr:uid="{00000000-0005-0000-0000-00001BF20000}"/>
    <cellStyle name="输入 2 3" xfId="578" xr:uid="{00000000-0005-0000-0000-00001CF20000}"/>
    <cellStyle name="输入 2 3 2" xfId="62008" xr:uid="{00000000-0005-0000-0000-00001DF20000}"/>
    <cellStyle name="输入 2 3 2 2" xfId="62009" xr:uid="{00000000-0005-0000-0000-00001EF20000}"/>
    <cellStyle name="输入 2 3 2 2 2" xfId="62010" xr:uid="{00000000-0005-0000-0000-00001FF20000}"/>
    <cellStyle name="输入 2 3 2 2 2 2" xfId="62011" xr:uid="{00000000-0005-0000-0000-000020F20000}"/>
    <cellStyle name="输入 2 3 2 2 2 2 2" xfId="62012" xr:uid="{00000000-0005-0000-0000-000021F20000}"/>
    <cellStyle name="输入 2 3 2 2 2 2 2 2" xfId="62013" xr:uid="{00000000-0005-0000-0000-000022F20000}"/>
    <cellStyle name="输入 2 3 2 2 2 2 2 2 2" xfId="62014" xr:uid="{00000000-0005-0000-0000-000023F20000}"/>
    <cellStyle name="输入 2 3 2 2 2 2 2 2 2 2" xfId="62015" xr:uid="{00000000-0005-0000-0000-000024F20000}"/>
    <cellStyle name="输入 2 3 2 2 2 2 2 2 3" xfId="62016" xr:uid="{00000000-0005-0000-0000-000025F20000}"/>
    <cellStyle name="输入 2 3 2 2 2 2 2 2 4" xfId="62017" xr:uid="{00000000-0005-0000-0000-000026F20000}"/>
    <cellStyle name="输入 2 3 2 2 2 2 2 2 5" xfId="62018" xr:uid="{00000000-0005-0000-0000-000027F20000}"/>
    <cellStyle name="输入 2 3 2 2 2 2 2 2 6" xfId="62019" xr:uid="{00000000-0005-0000-0000-000028F20000}"/>
    <cellStyle name="输入 2 3 2 2 2 2 2 3" xfId="62020" xr:uid="{00000000-0005-0000-0000-000029F20000}"/>
    <cellStyle name="输入 2 3 2 2 2 2 2 3 2" xfId="62021" xr:uid="{00000000-0005-0000-0000-00002AF20000}"/>
    <cellStyle name="输入 2 3 2 2 2 2 2 4" xfId="62022" xr:uid="{00000000-0005-0000-0000-00002BF20000}"/>
    <cellStyle name="输入 2 3 2 2 2 2 3" xfId="62023" xr:uid="{00000000-0005-0000-0000-00002CF20000}"/>
    <cellStyle name="输入 2 3 2 2 2 2 3 2" xfId="62024" xr:uid="{00000000-0005-0000-0000-00002DF20000}"/>
    <cellStyle name="输入 2 3 2 2 2 2 3 2 2" xfId="62025" xr:uid="{00000000-0005-0000-0000-00002EF20000}"/>
    <cellStyle name="输入 2 3 2 2 2 2 3 3" xfId="62026" xr:uid="{00000000-0005-0000-0000-00002FF20000}"/>
    <cellStyle name="输入 2 3 2 2 2 2 3 4" xfId="62027" xr:uid="{00000000-0005-0000-0000-000030F20000}"/>
    <cellStyle name="输入 2 3 2 2 2 2 3 5" xfId="62028" xr:uid="{00000000-0005-0000-0000-000031F20000}"/>
    <cellStyle name="输入 2 3 2 2 2 2 3 6" xfId="62029" xr:uid="{00000000-0005-0000-0000-000032F20000}"/>
    <cellStyle name="输入 2 3 2 2 2 2 4" xfId="62030" xr:uid="{00000000-0005-0000-0000-000033F20000}"/>
    <cellStyle name="输入 2 3 2 2 2 2 5" xfId="62031" xr:uid="{00000000-0005-0000-0000-000034F20000}"/>
    <cellStyle name="输入 2 3 2 2 2 3" xfId="62032" xr:uid="{00000000-0005-0000-0000-000035F20000}"/>
    <cellStyle name="输入 2 3 2 2 2 3 2" xfId="62033" xr:uid="{00000000-0005-0000-0000-000036F20000}"/>
    <cellStyle name="输入 2 3 2 2 2 3 2 2" xfId="62034" xr:uid="{00000000-0005-0000-0000-000037F20000}"/>
    <cellStyle name="输入 2 3 2 2 2 3 2 2 2" xfId="62035" xr:uid="{00000000-0005-0000-0000-000038F20000}"/>
    <cellStyle name="输入 2 3 2 2 2 3 2 3" xfId="62036" xr:uid="{00000000-0005-0000-0000-000039F20000}"/>
    <cellStyle name="输入 2 3 2 2 2 3 2 4" xfId="62037" xr:uid="{00000000-0005-0000-0000-00003AF20000}"/>
    <cellStyle name="输入 2 3 2 2 2 3 2 5" xfId="62038" xr:uid="{00000000-0005-0000-0000-00003BF20000}"/>
    <cellStyle name="输入 2 3 2 2 2 3 2 6" xfId="62039" xr:uid="{00000000-0005-0000-0000-00003CF20000}"/>
    <cellStyle name="输入 2 3 2 2 2 3 3" xfId="62040" xr:uid="{00000000-0005-0000-0000-00003DF20000}"/>
    <cellStyle name="输入 2 3 2 2 2 3 3 2" xfId="62041" xr:uid="{00000000-0005-0000-0000-00003EF20000}"/>
    <cellStyle name="输入 2 3 2 2 2 3 4" xfId="62042" xr:uid="{00000000-0005-0000-0000-00003FF20000}"/>
    <cellStyle name="输入 2 3 2 2 2 4" xfId="62043" xr:uid="{00000000-0005-0000-0000-000040F20000}"/>
    <cellStyle name="输入 2 3 2 2 2 4 2" xfId="62044" xr:uid="{00000000-0005-0000-0000-000041F20000}"/>
    <cellStyle name="输入 2 3 2 2 2 4 2 2" xfId="62045" xr:uid="{00000000-0005-0000-0000-000042F20000}"/>
    <cellStyle name="输入 2 3 2 2 2 4 3" xfId="62046" xr:uid="{00000000-0005-0000-0000-000043F20000}"/>
    <cellStyle name="输入 2 3 2 2 2 4 4" xfId="62047" xr:uid="{00000000-0005-0000-0000-000044F20000}"/>
    <cellStyle name="输入 2 3 2 2 2 4 5" xfId="62048" xr:uid="{00000000-0005-0000-0000-000045F20000}"/>
    <cellStyle name="输入 2 3 2 2 2 4 6" xfId="62049" xr:uid="{00000000-0005-0000-0000-000046F20000}"/>
    <cellStyle name="输入 2 3 2 2 2 5" xfId="62050" xr:uid="{00000000-0005-0000-0000-000047F20000}"/>
    <cellStyle name="输入 2 3 2 2 2 6" xfId="62051" xr:uid="{00000000-0005-0000-0000-000048F20000}"/>
    <cellStyle name="输入 2 3 2 2 3" xfId="62052" xr:uid="{00000000-0005-0000-0000-000049F20000}"/>
    <cellStyle name="输入 2 3 2 2 3 2" xfId="62053" xr:uid="{00000000-0005-0000-0000-00004AF20000}"/>
    <cellStyle name="输入 2 3 2 2 3 2 2" xfId="62054" xr:uid="{00000000-0005-0000-0000-00004BF20000}"/>
    <cellStyle name="输入 2 3 2 2 3 2 2 2" xfId="62055" xr:uid="{00000000-0005-0000-0000-00004CF20000}"/>
    <cellStyle name="输入 2 3 2 2 3 2 2 2 2" xfId="62056" xr:uid="{00000000-0005-0000-0000-00004DF20000}"/>
    <cellStyle name="输入 2 3 2 2 3 2 2 3" xfId="62057" xr:uid="{00000000-0005-0000-0000-00004EF20000}"/>
    <cellStyle name="输入 2 3 2 2 3 2 2 4" xfId="62058" xr:uid="{00000000-0005-0000-0000-00004FF20000}"/>
    <cellStyle name="输入 2 3 2 2 3 2 2 5" xfId="62059" xr:uid="{00000000-0005-0000-0000-000050F20000}"/>
    <cellStyle name="输入 2 3 2 2 3 2 2 6" xfId="62060" xr:uid="{00000000-0005-0000-0000-000051F20000}"/>
    <cellStyle name="输入 2 3 2 2 3 2 3" xfId="62061" xr:uid="{00000000-0005-0000-0000-000052F20000}"/>
    <cellStyle name="输入 2 3 2 2 3 2 3 2" xfId="62062" xr:uid="{00000000-0005-0000-0000-000053F20000}"/>
    <cellStyle name="输入 2 3 2 2 3 2 4" xfId="62063" xr:uid="{00000000-0005-0000-0000-000054F20000}"/>
    <cellStyle name="输入 2 3 2 2 3 3" xfId="62064" xr:uid="{00000000-0005-0000-0000-000055F20000}"/>
    <cellStyle name="输入 2 3 2 2 3 3 2" xfId="62065" xr:uid="{00000000-0005-0000-0000-000056F20000}"/>
    <cellStyle name="输入 2 3 2 2 3 3 2 2" xfId="62066" xr:uid="{00000000-0005-0000-0000-000057F20000}"/>
    <cellStyle name="输入 2 3 2 2 3 3 3" xfId="62067" xr:uid="{00000000-0005-0000-0000-000058F20000}"/>
    <cellStyle name="输入 2 3 2 2 3 3 4" xfId="62068" xr:uid="{00000000-0005-0000-0000-000059F20000}"/>
    <cellStyle name="输入 2 3 2 2 3 3 5" xfId="62069" xr:uid="{00000000-0005-0000-0000-00005AF20000}"/>
    <cellStyle name="输入 2 3 2 2 3 3 6" xfId="62070" xr:uid="{00000000-0005-0000-0000-00005BF20000}"/>
    <cellStyle name="输入 2 3 2 2 3 4" xfId="62071" xr:uid="{00000000-0005-0000-0000-00005CF20000}"/>
    <cellStyle name="输入 2 3 2 2 3 5" xfId="62072" xr:uid="{00000000-0005-0000-0000-00005DF20000}"/>
    <cellStyle name="输入 2 3 2 2 4" xfId="62073" xr:uid="{00000000-0005-0000-0000-00005EF20000}"/>
    <cellStyle name="输入 2 3 2 2 4 2" xfId="62074" xr:uid="{00000000-0005-0000-0000-00005FF20000}"/>
    <cellStyle name="输入 2 3 2 2 4 2 2" xfId="62075" xr:uid="{00000000-0005-0000-0000-000060F20000}"/>
    <cellStyle name="输入 2 3 2 2 4 2 2 2" xfId="62076" xr:uid="{00000000-0005-0000-0000-000061F20000}"/>
    <cellStyle name="输入 2 3 2 2 4 2 3" xfId="62077" xr:uid="{00000000-0005-0000-0000-000062F20000}"/>
    <cellStyle name="输入 2 3 2 2 4 2 4" xfId="62078" xr:uid="{00000000-0005-0000-0000-000063F20000}"/>
    <cellStyle name="输入 2 3 2 2 4 2 5" xfId="62079" xr:uid="{00000000-0005-0000-0000-000064F20000}"/>
    <cellStyle name="输入 2 3 2 2 4 2 6" xfId="62080" xr:uid="{00000000-0005-0000-0000-000065F20000}"/>
    <cellStyle name="输入 2 3 2 2 4 3" xfId="62081" xr:uid="{00000000-0005-0000-0000-000066F20000}"/>
    <cellStyle name="输入 2 3 2 2 4 3 2" xfId="62082" xr:uid="{00000000-0005-0000-0000-000067F20000}"/>
    <cellStyle name="输入 2 3 2 2 4 4" xfId="62083" xr:uid="{00000000-0005-0000-0000-000068F20000}"/>
    <cellStyle name="输入 2 3 2 2 5" xfId="62084" xr:uid="{00000000-0005-0000-0000-000069F20000}"/>
    <cellStyle name="输入 2 3 2 2 5 2" xfId="62085" xr:uid="{00000000-0005-0000-0000-00006AF20000}"/>
    <cellStyle name="输入 2 3 2 2 5 2 2" xfId="62086" xr:uid="{00000000-0005-0000-0000-00006BF20000}"/>
    <cellStyle name="输入 2 3 2 2 5 3" xfId="62087" xr:uid="{00000000-0005-0000-0000-00006CF20000}"/>
    <cellStyle name="输入 2 3 2 2 5 4" xfId="62088" xr:uid="{00000000-0005-0000-0000-00006DF20000}"/>
    <cellStyle name="输入 2 3 2 2 5 5" xfId="62089" xr:uid="{00000000-0005-0000-0000-00006EF20000}"/>
    <cellStyle name="输入 2 3 2 2 5 6" xfId="62090" xr:uid="{00000000-0005-0000-0000-00006FF20000}"/>
    <cellStyle name="输入 2 3 2 2 6" xfId="62091" xr:uid="{00000000-0005-0000-0000-000070F20000}"/>
    <cellStyle name="输入 2 3 2 2 7" xfId="62092" xr:uid="{00000000-0005-0000-0000-000071F20000}"/>
    <cellStyle name="输入 2 3 2 3" xfId="62093" xr:uid="{00000000-0005-0000-0000-000072F20000}"/>
    <cellStyle name="输入 2 3 2 3 2" xfId="62094" xr:uid="{00000000-0005-0000-0000-000073F20000}"/>
    <cellStyle name="输入 2 3 2 3 2 2" xfId="62095" xr:uid="{00000000-0005-0000-0000-000074F20000}"/>
    <cellStyle name="输入 2 3 2 3 2 2 2" xfId="62096" xr:uid="{00000000-0005-0000-0000-000075F20000}"/>
    <cellStyle name="输入 2 3 2 3 2 2 2 2" xfId="62097" xr:uid="{00000000-0005-0000-0000-000076F20000}"/>
    <cellStyle name="输入 2 3 2 3 2 2 2 2 2" xfId="62098" xr:uid="{00000000-0005-0000-0000-000077F20000}"/>
    <cellStyle name="输入 2 3 2 3 2 2 2 3" xfId="62099" xr:uid="{00000000-0005-0000-0000-000078F20000}"/>
    <cellStyle name="输入 2 3 2 3 2 2 2 4" xfId="62100" xr:uid="{00000000-0005-0000-0000-000079F20000}"/>
    <cellStyle name="输入 2 3 2 3 2 2 2 5" xfId="62101" xr:uid="{00000000-0005-0000-0000-00007AF20000}"/>
    <cellStyle name="输入 2 3 2 3 2 2 2 6" xfId="62102" xr:uid="{00000000-0005-0000-0000-00007BF20000}"/>
    <cellStyle name="输入 2 3 2 3 2 2 3" xfId="62103" xr:uid="{00000000-0005-0000-0000-00007CF20000}"/>
    <cellStyle name="输入 2 3 2 3 2 2 3 2" xfId="62104" xr:uid="{00000000-0005-0000-0000-00007DF20000}"/>
    <cellStyle name="输入 2 3 2 3 2 2 4" xfId="62105" xr:uid="{00000000-0005-0000-0000-00007EF20000}"/>
    <cellStyle name="输入 2 3 2 3 2 3" xfId="62106" xr:uid="{00000000-0005-0000-0000-00007FF20000}"/>
    <cellStyle name="输入 2 3 2 3 2 3 2" xfId="62107" xr:uid="{00000000-0005-0000-0000-000080F20000}"/>
    <cellStyle name="输入 2 3 2 3 2 3 2 2" xfId="62108" xr:uid="{00000000-0005-0000-0000-000081F20000}"/>
    <cellStyle name="输入 2 3 2 3 2 3 3" xfId="62109" xr:uid="{00000000-0005-0000-0000-000082F20000}"/>
    <cellStyle name="输入 2 3 2 3 2 3 4" xfId="62110" xr:uid="{00000000-0005-0000-0000-000083F20000}"/>
    <cellStyle name="输入 2 3 2 3 2 3 5" xfId="62111" xr:uid="{00000000-0005-0000-0000-000084F20000}"/>
    <cellStyle name="输入 2 3 2 3 2 3 6" xfId="62112" xr:uid="{00000000-0005-0000-0000-000085F20000}"/>
    <cellStyle name="输入 2 3 2 3 2 4" xfId="62113" xr:uid="{00000000-0005-0000-0000-000086F20000}"/>
    <cellStyle name="输入 2 3 2 3 2 5" xfId="62114" xr:uid="{00000000-0005-0000-0000-000087F20000}"/>
    <cellStyle name="输入 2 3 2 3 3" xfId="62115" xr:uid="{00000000-0005-0000-0000-000088F20000}"/>
    <cellStyle name="输入 2 3 2 3 3 2" xfId="62116" xr:uid="{00000000-0005-0000-0000-000089F20000}"/>
    <cellStyle name="输入 2 3 2 3 3 2 2" xfId="62117" xr:uid="{00000000-0005-0000-0000-00008AF20000}"/>
    <cellStyle name="输入 2 3 2 3 3 2 2 2" xfId="62118" xr:uid="{00000000-0005-0000-0000-00008BF20000}"/>
    <cellStyle name="输入 2 3 2 3 3 2 3" xfId="62119" xr:uid="{00000000-0005-0000-0000-00008CF20000}"/>
    <cellStyle name="输入 2 3 2 3 3 2 4" xfId="62120" xr:uid="{00000000-0005-0000-0000-00008DF20000}"/>
    <cellStyle name="输入 2 3 2 3 3 2 5" xfId="62121" xr:uid="{00000000-0005-0000-0000-00008EF20000}"/>
    <cellStyle name="输入 2 3 2 3 3 2 6" xfId="62122" xr:uid="{00000000-0005-0000-0000-00008FF20000}"/>
    <cellStyle name="输入 2 3 2 3 3 3" xfId="62123" xr:uid="{00000000-0005-0000-0000-000090F20000}"/>
    <cellStyle name="输入 2 3 2 3 3 3 2" xfId="62124" xr:uid="{00000000-0005-0000-0000-000091F20000}"/>
    <cellStyle name="输入 2 3 2 3 3 4" xfId="62125" xr:uid="{00000000-0005-0000-0000-000092F20000}"/>
    <cellStyle name="输入 2 3 2 3 4" xfId="62126" xr:uid="{00000000-0005-0000-0000-000093F20000}"/>
    <cellStyle name="输入 2 3 2 3 4 2" xfId="62127" xr:uid="{00000000-0005-0000-0000-000094F20000}"/>
    <cellStyle name="输入 2 3 2 3 4 2 2" xfId="62128" xr:uid="{00000000-0005-0000-0000-000095F20000}"/>
    <cellStyle name="输入 2 3 2 3 4 3" xfId="62129" xr:uid="{00000000-0005-0000-0000-000096F20000}"/>
    <cellStyle name="输入 2 3 2 3 4 4" xfId="62130" xr:uid="{00000000-0005-0000-0000-000097F20000}"/>
    <cellStyle name="输入 2 3 2 3 4 5" xfId="62131" xr:uid="{00000000-0005-0000-0000-000098F20000}"/>
    <cellStyle name="输入 2 3 2 3 4 6" xfId="62132" xr:uid="{00000000-0005-0000-0000-000099F20000}"/>
    <cellStyle name="输入 2 3 2 3 5" xfId="62133" xr:uid="{00000000-0005-0000-0000-00009AF20000}"/>
    <cellStyle name="输入 2 3 2 3 6" xfId="62134" xr:uid="{00000000-0005-0000-0000-00009BF20000}"/>
    <cellStyle name="输入 2 3 2 4" xfId="62135" xr:uid="{00000000-0005-0000-0000-00009CF20000}"/>
    <cellStyle name="输入 2 3 2 4 2" xfId="62136" xr:uid="{00000000-0005-0000-0000-00009DF20000}"/>
    <cellStyle name="输入 2 3 2 4 2 2" xfId="62137" xr:uid="{00000000-0005-0000-0000-00009EF20000}"/>
    <cellStyle name="输入 2 3 2 4 2 2 2" xfId="62138" xr:uid="{00000000-0005-0000-0000-00009FF20000}"/>
    <cellStyle name="输入 2 3 2 4 2 2 2 2" xfId="62139" xr:uid="{00000000-0005-0000-0000-0000A0F20000}"/>
    <cellStyle name="输入 2 3 2 4 2 2 3" xfId="62140" xr:uid="{00000000-0005-0000-0000-0000A1F20000}"/>
    <cellStyle name="输入 2 3 2 4 2 2 4" xfId="62141" xr:uid="{00000000-0005-0000-0000-0000A2F20000}"/>
    <cellStyle name="输入 2 3 2 4 2 2 5" xfId="62142" xr:uid="{00000000-0005-0000-0000-0000A3F20000}"/>
    <cellStyle name="输入 2 3 2 4 2 2 6" xfId="62143" xr:uid="{00000000-0005-0000-0000-0000A4F20000}"/>
    <cellStyle name="输入 2 3 2 4 2 3" xfId="62144" xr:uid="{00000000-0005-0000-0000-0000A5F20000}"/>
    <cellStyle name="输入 2 3 2 4 2 3 2" xfId="62145" xr:uid="{00000000-0005-0000-0000-0000A6F20000}"/>
    <cellStyle name="输入 2 3 2 4 2 4" xfId="62146" xr:uid="{00000000-0005-0000-0000-0000A7F20000}"/>
    <cellStyle name="输入 2 3 2 4 3" xfId="62147" xr:uid="{00000000-0005-0000-0000-0000A8F20000}"/>
    <cellStyle name="输入 2 3 2 4 3 2" xfId="62148" xr:uid="{00000000-0005-0000-0000-0000A9F20000}"/>
    <cellStyle name="输入 2 3 2 4 3 2 2" xfId="62149" xr:uid="{00000000-0005-0000-0000-0000AAF20000}"/>
    <cellStyle name="输入 2 3 2 4 3 3" xfId="62150" xr:uid="{00000000-0005-0000-0000-0000ABF20000}"/>
    <cellStyle name="输入 2 3 2 4 3 4" xfId="62151" xr:uid="{00000000-0005-0000-0000-0000ACF20000}"/>
    <cellStyle name="输入 2 3 2 4 3 5" xfId="62152" xr:uid="{00000000-0005-0000-0000-0000ADF20000}"/>
    <cellStyle name="输入 2 3 2 4 3 6" xfId="62153" xr:uid="{00000000-0005-0000-0000-0000AEF20000}"/>
    <cellStyle name="输入 2 3 2 4 4" xfId="62154" xr:uid="{00000000-0005-0000-0000-0000AFF20000}"/>
    <cellStyle name="输入 2 3 2 4 5" xfId="62155" xr:uid="{00000000-0005-0000-0000-0000B0F20000}"/>
    <cellStyle name="输入 2 3 2 5" xfId="62156" xr:uid="{00000000-0005-0000-0000-0000B1F20000}"/>
    <cellStyle name="输入 2 3 2 5 2" xfId="62157" xr:uid="{00000000-0005-0000-0000-0000B2F20000}"/>
    <cellStyle name="输入 2 3 2 5 2 2" xfId="62158" xr:uid="{00000000-0005-0000-0000-0000B3F20000}"/>
    <cellStyle name="输入 2 3 2 5 2 2 2" xfId="62159" xr:uid="{00000000-0005-0000-0000-0000B4F20000}"/>
    <cellStyle name="输入 2 3 2 5 2 3" xfId="62160" xr:uid="{00000000-0005-0000-0000-0000B5F20000}"/>
    <cellStyle name="输入 2 3 2 5 2 4" xfId="62161" xr:uid="{00000000-0005-0000-0000-0000B6F20000}"/>
    <cellStyle name="输入 2 3 2 5 2 5" xfId="62162" xr:uid="{00000000-0005-0000-0000-0000B7F20000}"/>
    <cellStyle name="输入 2 3 2 5 2 6" xfId="62163" xr:uid="{00000000-0005-0000-0000-0000B8F20000}"/>
    <cellStyle name="输入 2 3 2 5 3" xfId="62164" xr:uid="{00000000-0005-0000-0000-0000B9F20000}"/>
    <cellStyle name="输入 2 3 2 5 3 2" xfId="62165" xr:uid="{00000000-0005-0000-0000-0000BAF20000}"/>
    <cellStyle name="输入 2 3 2 5 4" xfId="62166" xr:uid="{00000000-0005-0000-0000-0000BBF20000}"/>
    <cellStyle name="输入 2 3 2 6" xfId="62167" xr:uid="{00000000-0005-0000-0000-0000BCF20000}"/>
    <cellStyle name="输入 2 3 2 6 2" xfId="62168" xr:uid="{00000000-0005-0000-0000-0000BDF20000}"/>
    <cellStyle name="输入 2 3 2 6 2 2" xfId="62169" xr:uid="{00000000-0005-0000-0000-0000BEF20000}"/>
    <cellStyle name="输入 2 3 2 6 3" xfId="62170" xr:uid="{00000000-0005-0000-0000-0000BFF20000}"/>
    <cellStyle name="输入 2 3 2 6 4" xfId="62171" xr:uid="{00000000-0005-0000-0000-0000C0F20000}"/>
    <cellStyle name="输入 2 3 2 6 5" xfId="62172" xr:uid="{00000000-0005-0000-0000-0000C1F20000}"/>
    <cellStyle name="输入 2 3 2 6 6" xfId="62173" xr:uid="{00000000-0005-0000-0000-0000C2F20000}"/>
    <cellStyle name="输入 2 3 2 7" xfId="62174" xr:uid="{00000000-0005-0000-0000-0000C3F20000}"/>
    <cellStyle name="输入 2 3 2 8" xfId="62175" xr:uid="{00000000-0005-0000-0000-0000C4F20000}"/>
    <cellStyle name="输入 2 3 3" xfId="62176" xr:uid="{00000000-0005-0000-0000-0000C5F20000}"/>
    <cellStyle name="输入 2 3 3 2" xfId="62177" xr:uid="{00000000-0005-0000-0000-0000C6F20000}"/>
    <cellStyle name="输入 2 3 3 2 2" xfId="62178" xr:uid="{00000000-0005-0000-0000-0000C7F20000}"/>
    <cellStyle name="输入 2 3 3 2 2 2" xfId="62179" xr:uid="{00000000-0005-0000-0000-0000C8F20000}"/>
    <cellStyle name="输入 2 3 3 2 2 2 2" xfId="62180" xr:uid="{00000000-0005-0000-0000-0000C9F20000}"/>
    <cellStyle name="输入 2 3 3 2 2 2 2 2" xfId="62181" xr:uid="{00000000-0005-0000-0000-0000CAF20000}"/>
    <cellStyle name="输入 2 3 3 2 2 2 2 2 2" xfId="62182" xr:uid="{00000000-0005-0000-0000-0000CBF20000}"/>
    <cellStyle name="输入 2 3 3 2 2 2 2 3" xfId="62183" xr:uid="{00000000-0005-0000-0000-0000CCF20000}"/>
    <cellStyle name="输入 2 3 3 2 2 2 2 4" xfId="62184" xr:uid="{00000000-0005-0000-0000-0000CDF20000}"/>
    <cellStyle name="输入 2 3 3 2 2 2 2 5" xfId="62185" xr:uid="{00000000-0005-0000-0000-0000CEF20000}"/>
    <cellStyle name="输入 2 3 3 2 2 2 2 6" xfId="62186" xr:uid="{00000000-0005-0000-0000-0000CFF20000}"/>
    <cellStyle name="输入 2 3 3 2 2 2 3" xfId="62187" xr:uid="{00000000-0005-0000-0000-0000D0F20000}"/>
    <cellStyle name="输入 2 3 3 2 2 2 3 2" xfId="62188" xr:uid="{00000000-0005-0000-0000-0000D1F20000}"/>
    <cellStyle name="输入 2 3 3 2 2 2 4" xfId="62189" xr:uid="{00000000-0005-0000-0000-0000D2F20000}"/>
    <cellStyle name="输入 2 3 3 2 2 3" xfId="62190" xr:uid="{00000000-0005-0000-0000-0000D3F20000}"/>
    <cellStyle name="输入 2 3 3 2 2 3 2" xfId="62191" xr:uid="{00000000-0005-0000-0000-0000D4F20000}"/>
    <cellStyle name="输入 2 3 3 2 2 3 2 2" xfId="62192" xr:uid="{00000000-0005-0000-0000-0000D5F20000}"/>
    <cellStyle name="输入 2 3 3 2 2 3 3" xfId="62193" xr:uid="{00000000-0005-0000-0000-0000D6F20000}"/>
    <cellStyle name="输入 2 3 3 2 2 3 4" xfId="62194" xr:uid="{00000000-0005-0000-0000-0000D7F20000}"/>
    <cellStyle name="输入 2 3 3 2 2 3 5" xfId="62195" xr:uid="{00000000-0005-0000-0000-0000D8F20000}"/>
    <cellStyle name="输入 2 3 3 2 2 3 6" xfId="62196" xr:uid="{00000000-0005-0000-0000-0000D9F20000}"/>
    <cellStyle name="输入 2 3 3 2 2 4" xfId="62197" xr:uid="{00000000-0005-0000-0000-0000DAF20000}"/>
    <cellStyle name="输入 2 3 3 2 2 5" xfId="62198" xr:uid="{00000000-0005-0000-0000-0000DBF20000}"/>
    <cellStyle name="输入 2 3 3 2 3" xfId="62199" xr:uid="{00000000-0005-0000-0000-0000DCF20000}"/>
    <cellStyle name="输入 2 3 3 2 3 2" xfId="62200" xr:uid="{00000000-0005-0000-0000-0000DDF20000}"/>
    <cellStyle name="输入 2 3 3 2 3 2 2" xfId="62201" xr:uid="{00000000-0005-0000-0000-0000DEF20000}"/>
    <cellStyle name="输入 2 3 3 2 3 2 2 2" xfId="62202" xr:uid="{00000000-0005-0000-0000-0000DFF20000}"/>
    <cellStyle name="输入 2 3 3 2 3 2 3" xfId="62203" xr:uid="{00000000-0005-0000-0000-0000E0F20000}"/>
    <cellStyle name="输入 2 3 3 2 3 2 4" xfId="62204" xr:uid="{00000000-0005-0000-0000-0000E1F20000}"/>
    <cellStyle name="输入 2 3 3 2 3 2 5" xfId="62205" xr:uid="{00000000-0005-0000-0000-0000E2F20000}"/>
    <cellStyle name="输入 2 3 3 2 3 2 6" xfId="62206" xr:uid="{00000000-0005-0000-0000-0000E3F20000}"/>
    <cellStyle name="输入 2 3 3 2 3 3" xfId="62207" xr:uid="{00000000-0005-0000-0000-0000E4F20000}"/>
    <cellStyle name="输入 2 3 3 2 3 3 2" xfId="62208" xr:uid="{00000000-0005-0000-0000-0000E5F20000}"/>
    <cellStyle name="输入 2 3 3 2 3 4" xfId="62209" xr:uid="{00000000-0005-0000-0000-0000E6F20000}"/>
    <cellStyle name="输入 2 3 3 2 4" xfId="62210" xr:uid="{00000000-0005-0000-0000-0000E7F20000}"/>
    <cellStyle name="输入 2 3 3 2 4 2" xfId="62211" xr:uid="{00000000-0005-0000-0000-0000E8F20000}"/>
    <cellStyle name="输入 2 3 3 2 4 2 2" xfId="62212" xr:uid="{00000000-0005-0000-0000-0000E9F20000}"/>
    <cellStyle name="输入 2 3 3 2 4 3" xfId="62213" xr:uid="{00000000-0005-0000-0000-0000EAF20000}"/>
    <cellStyle name="输入 2 3 3 2 4 4" xfId="62214" xr:uid="{00000000-0005-0000-0000-0000EBF20000}"/>
    <cellStyle name="输入 2 3 3 2 4 5" xfId="62215" xr:uid="{00000000-0005-0000-0000-0000ECF20000}"/>
    <cellStyle name="输入 2 3 3 2 4 6" xfId="62216" xr:uid="{00000000-0005-0000-0000-0000EDF20000}"/>
    <cellStyle name="输入 2 3 3 2 5" xfId="62217" xr:uid="{00000000-0005-0000-0000-0000EEF20000}"/>
    <cellStyle name="输入 2 3 3 2 6" xfId="62218" xr:uid="{00000000-0005-0000-0000-0000EFF20000}"/>
    <cellStyle name="输入 2 3 3 3" xfId="62219" xr:uid="{00000000-0005-0000-0000-0000F0F20000}"/>
    <cellStyle name="输入 2 3 3 3 2" xfId="62220" xr:uid="{00000000-0005-0000-0000-0000F1F20000}"/>
    <cellStyle name="输入 2 3 3 3 2 2" xfId="62221" xr:uid="{00000000-0005-0000-0000-0000F2F20000}"/>
    <cellStyle name="输入 2 3 3 3 2 2 2" xfId="62222" xr:uid="{00000000-0005-0000-0000-0000F3F20000}"/>
    <cellStyle name="输入 2 3 3 3 2 2 2 2" xfId="62223" xr:uid="{00000000-0005-0000-0000-0000F4F20000}"/>
    <cellStyle name="输入 2 3 3 3 2 2 3" xfId="62224" xr:uid="{00000000-0005-0000-0000-0000F5F20000}"/>
    <cellStyle name="输入 2 3 3 3 2 2 4" xfId="62225" xr:uid="{00000000-0005-0000-0000-0000F6F20000}"/>
    <cellStyle name="输入 2 3 3 3 2 2 5" xfId="62226" xr:uid="{00000000-0005-0000-0000-0000F7F20000}"/>
    <cellStyle name="输入 2 3 3 3 2 2 6" xfId="62227" xr:uid="{00000000-0005-0000-0000-0000F8F20000}"/>
    <cellStyle name="输入 2 3 3 3 2 3" xfId="62228" xr:uid="{00000000-0005-0000-0000-0000F9F20000}"/>
    <cellStyle name="输入 2 3 3 3 2 3 2" xfId="62229" xr:uid="{00000000-0005-0000-0000-0000FAF20000}"/>
    <cellStyle name="输入 2 3 3 3 2 4" xfId="62230" xr:uid="{00000000-0005-0000-0000-0000FBF20000}"/>
    <cellStyle name="输入 2 3 3 3 3" xfId="62231" xr:uid="{00000000-0005-0000-0000-0000FCF20000}"/>
    <cellStyle name="输入 2 3 3 3 3 2" xfId="62232" xr:uid="{00000000-0005-0000-0000-0000FDF20000}"/>
    <cellStyle name="输入 2 3 3 3 3 2 2" xfId="62233" xr:uid="{00000000-0005-0000-0000-0000FEF20000}"/>
    <cellStyle name="输入 2 3 3 3 3 3" xfId="62234" xr:uid="{00000000-0005-0000-0000-0000FFF20000}"/>
    <cellStyle name="输入 2 3 3 3 3 4" xfId="62235" xr:uid="{00000000-0005-0000-0000-000000F30000}"/>
    <cellStyle name="输入 2 3 3 3 3 5" xfId="62236" xr:uid="{00000000-0005-0000-0000-000001F30000}"/>
    <cellStyle name="输入 2 3 3 3 3 6" xfId="62237" xr:uid="{00000000-0005-0000-0000-000002F30000}"/>
    <cellStyle name="输入 2 3 3 3 4" xfId="62238" xr:uid="{00000000-0005-0000-0000-000003F30000}"/>
    <cellStyle name="输入 2 3 3 3 5" xfId="62239" xr:uid="{00000000-0005-0000-0000-000004F30000}"/>
    <cellStyle name="输入 2 3 3 4" xfId="62240" xr:uid="{00000000-0005-0000-0000-000005F30000}"/>
    <cellStyle name="输入 2 3 3 4 2" xfId="62241" xr:uid="{00000000-0005-0000-0000-000006F30000}"/>
    <cellStyle name="输入 2 3 3 4 2 2" xfId="62242" xr:uid="{00000000-0005-0000-0000-000007F30000}"/>
    <cellStyle name="输入 2 3 3 4 2 2 2" xfId="62243" xr:uid="{00000000-0005-0000-0000-000008F30000}"/>
    <cellStyle name="输入 2 3 3 4 2 3" xfId="62244" xr:uid="{00000000-0005-0000-0000-000009F30000}"/>
    <cellStyle name="输入 2 3 3 4 2 4" xfId="62245" xr:uid="{00000000-0005-0000-0000-00000AF30000}"/>
    <cellStyle name="输入 2 3 3 4 2 5" xfId="62246" xr:uid="{00000000-0005-0000-0000-00000BF30000}"/>
    <cellStyle name="输入 2 3 3 4 2 6" xfId="62247" xr:uid="{00000000-0005-0000-0000-00000CF30000}"/>
    <cellStyle name="输入 2 3 3 4 3" xfId="62248" xr:uid="{00000000-0005-0000-0000-00000DF30000}"/>
    <cellStyle name="输入 2 3 3 4 3 2" xfId="62249" xr:uid="{00000000-0005-0000-0000-00000EF30000}"/>
    <cellStyle name="输入 2 3 3 4 4" xfId="62250" xr:uid="{00000000-0005-0000-0000-00000FF30000}"/>
    <cellStyle name="输入 2 3 3 5" xfId="62251" xr:uid="{00000000-0005-0000-0000-000010F30000}"/>
    <cellStyle name="输入 2 3 3 5 2" xfId="62252" xr:uid="{00000000-0005-0000-0000-000011F30000}"/>
    <cellStyle name="输入 2 3 3 5 2 2" xfId="62253" xr:uid="{00000000-0005-0000-0000-000012F30000}"/>
    <cellStyle name="输入 2 3 3 5 3" xfId="62254" xr:uid="{00000000-0005-0000-0000-000013F30000}"/>
    <cellStyle name="输入 2 3 3 5 4" xfId="62255" xr:uid="{00000000-0005-0000-0000-000014F30000}"/>
    <cellStyle name="输入 2 3 3 5 5" xfId="62256" xr:uid="{00000000-0005-0000-0000-000015F30000}"/>
    <cellStyle name="输入 2 3 3 5 6" xfId="62257" xr:uid="{00000000-0005-0000-0000-000016F30000}"/>
    <cellStyle name="输入 2 3 3 6" xfId="62258" xr:uid="{00000000-0005-0000-0000-000017F30000}"/>
    <cellStyle name="输入 2 3 3 7" xfId="62259" xr:uid="{00000000-0005-0000-0000-000018F30000}"/>
    <cellStyle name="输入 2 3 4" xfId="62260" xr:uid="{00000000-0005-0000-0000-000019F30000}"/>
    <cellStyle name="输入 2 3 4 2" xfId="62261" xr:uid="{00000000-0005-0000-0000-00001AF30000}"/>
    <cellStyle name="输入 2 3 4 2 2" xfId="62262" xr:uid="{00000000-0005-0000-0000-00001BF30000}"/>
    <cellStyle name="输入 2 3 4 2 2 2" xfId="62263" xr:uid="{00000000-0005-0000-0000-00001CF30000}"/>
    <cellStyle name="输入 2 3 4 2 2 2 2" xfId="62264" xr:uid="{00000000-0005-0000-0000-00001DF30000}"/>
    <cellStyle name="输入 2 3 4 2 2 2 2 2" xfId="62265" xr:uid="{00000000-0005-0000-0000-00001EF30000}"/>
    <cellStyle name="输入 2 3 4 2 2 2 3" xfId="62266" xr:uid="{00000000-0005-0000-0000-00001FF30000}"/>
    <cellStyle name="输入 2 3 4 2 2 2 4" xfId="62267" xr:uid="{00000000-0005-0000-0000-000020F30000}"/>
    <cellStyle name="输入 2 3 4 2 2 2 5" xfId="62268" xr:uid="{00000000-0005-0000-0000-000021F30000}"/>
    <cellStyle name="输入 2 3 4 2 2 2 6" xfId="62269" xr:uid="{00000000-0005-0000-0000-000022F30000}"/>
    <cellStyle name="输入 2 3 4 2 2 3" xfId="62270" xr:uid="{00000000-0005-0000-0000-000023F30000}"/>
    <cellStyle name="输入 2 3 4 2 2 3 2" xfId="62271" xr:uid="{00000000-0005-0000-0000-000024F30000}"/>
    <cellStyle name="输入 2 3 4 2 2 4" xfId="62272" xr:uid="{00000000-0005-0000-0000-000025F30000}"/>
    <cellStyle name="输入 2 3 4 2 3" xfId="62273" xr:uid="{00000000-0005-0000-0000-000026F30000}"/>
    <cellStyle name="输入 2 3 4 2 3 2" xfId="62274" xr:uid="{00000000-0005-0000-0000-000027F30000}"/>
    <cellStyle name="输入 2 3 4 2 3 2 2" xfId="62275" xr:uid="{00000000-0005-0000-0000-000028F30000}"/>
    <cellStyle name="输入 2 3 4 2 3 3" xfId="62276" xr:uid="{00000000-0005-0000-0000-000029F30000}"/>
    <cellStyle name="输入 2 3 4 2 3 4" xfId="62277" xr:uid="{00000000-0005-0000-0000-00002AF30000}"/>
    <cellStyle name="输入 2 3 4 2 3 5" xfId="62278" xr:uid="{00000000-0005-0000-0000-00002BF30000}"/>
    <cellStyle name="输入 2 3 4 2 3 6" xfId="62279" xr:uid="{00000000-0005-0000-0000-00002CF30000}"/>
    <cellStyle name="输入 2 3 4 2 4" xfId="62280" xr:uid="{00000000-0005-0000-0000-00002DF30000}"/>
    <cellStyle name="输入 2 3 4 2 5" xfId="62281" xr:uid="{00000000-0005-0000-0000-00002EF30000}"/>
    <cellStyle name="输入 2 3 4 3" xfId="62282" xr:uid="{00000000-0005-0000-0000-00002FF30000}"/>
    <cellStyle name="输入 2 3 4 3 2" xfId="62283" xr:uid="{00000000-0005-0000-0000-000030F30000}"/>
    <cellStyle name="输入 2 3 4 3 2 2" xfId="62284" xr:uid="{00000000-0005-0000-0000-000031F30000}"/>
    <cellStyle name="输入 2 3 4 3 2 2 2" xfId="62285" xr:uid="{00000000-0005-0000-0000-000032F30000}"/>
    <cellStyle name="输入 2 3 4 3 2 3" xfId="62286" xr:uid="{00000000-0005-0000-0000-000033F30000}"/>
    <cellStyle name="输入 2 3 4 3 2 4" xfId="62287" xr:uid="{00000000-0005-0000-0000-000034F30000}"/>
    <cellStyle name="输入 2 3 4 3 2 5" xfId="62288" xr:uid="{00000000-0005-0000-0000-000035F30000}"/>
    <cellStyle name="输入 2 3 4 3 2 6" xfId="62289" xr:uid="{00000000-0005-0000-0000-000036F30000}"/>
    <cellStyle name="输入 2 3 4 3 3" xfId="62290" xr:uid="{00000000-0005-0000-0000-000037F30000}"/>
    <cellStyle name="输入 2 3 4 3 3 2" xfId="62291" xr:uid="{00000000-0005-0000-0000-000038F30000}"/>
    <cellStyle name="输入 2 3 4 3 4" xfId="62292" xr:uid="{00000000-0005-0000-0000-000039F30000}"/>
    <cellStyle name="输入 2 3 4 4" xfId="62293" xr:uid="{00000000-0005-0000-0000-00003AF30000}"/>
    <cellStyle name="输入 2 3 4 4 2" xfId="62294" xr:uid="{00000000-0005-0000-0000-00003BF30000}"/>
    <cellStyle name="输入 2 3 4 4 2 2" xfId="62295" xr:uid="{00000000-0005-0000-0000-00003CF30000}"/>
    <cellStyle name="输入 2 3 4 4 3" xfId="62296" xr:uid="{00000000-0005-0000-0000-00003DF30000}"/>
    <cellStyle name="输入 2 3 4 4 4" xfId="62297" xr:uid="{00000000-0005-0000-0000-00003EF30000}"/>
    <cellStyle name="输入 2 3 4 4 5" xfId="62298" xr:uid="{00000000-0005-0000-0000-00003FF30000}"/>
    <cellStyle name="输入 2 3 4 4 6" xfId="62299" xr:uid="{00000000-0005-0000-0000-000040F30000}"/>
    <cellStyle name="输入 2 3 4 5" xfId="62300" xr:uid="{00000000-0005-0000-0000-000041F30000}"/>
    <cellStyle name="输入 2 3 4 6" xfId="62301" xr:uid="{00000000-0005-0000-0000-000042F30000}"/>
    <cellStyle name="输入 2 3 5" xfId="62302" xr:uid="{00000000-0005-0000-0000-000043F30000}"/>
    <cellStyle name="输入 2 3 5 2" xfId="62303" xr:uid="{00000000-0005-0000-0000-000044F30000}"/>
    <cellStyle name="输入 2 3 5 2 2" xfId="62304" xr:uid="{00000000-0005-0000-0000-000045F30000}"/>
    <cellStyle name="输入 2 3 5 2 2 2" xfId="62305" xr:uid="{00000000-0005-0000-0000-000046F30000}"/>
    <cellStyle name="输入 2 3 5 2 2 2 2" xfId="62306" xr:uid="{00000000-0005-0000-0000-000047F30000}"/>
    <cellStyle name="输入 2 3 5 2 2 3" xfId="62307" xr:uid="{00000000-0005-0000-0000-000048F30000}"/>
    <cellStyle name="输入 2 3 5 2 2 4" xfId="62308" xr:uid="{00000000-0005-0000-0000-000049F30000}"/>
    <cellStyle name="输入 2 3 5 2 2 5" xfId="62309" xr:uid="{00000000-0005-0000-0000-00004AF30000}"/>
    <cellStyle name="输入 2 3 5 2 2 6" xfId="62310" xr:uid="{00000000-0005-0000-0000-00004BF30000}"/>
    <cellStyle name="输入 2 3 5 2 3" xfId="62311" xr:uid="{00000000-0005-0000-0000-00004CF30000}"/>
    <cellStyle name="输入 2 3 5 2 3 2" xfId="62312" xr:uid="{00000000-0005-0000-0000-00004DF30000}"/>
    <cellStyle name="输入 2 3 5 2 4" xfId="62313" xr:uid="{00000000-0005-0000-0000-00004EF30000}"/>
    <cellStyle name="输入 2 3 5 3" xfId="62314" xr:uid="{00000000-0005-0000-0000-00004FF30000}"/>
    <cellStyle name="输入 2 3 5 3 2" xfId="62315" xr:uid="{00000000-0005-0000-0000-000050F30000}"/>
    <cellStyle name="输入 2 3 5 3 2 2" xfId="62316" xr:uid="{00000000-0005-0000-0000-000051F30000}"/>
    <cellStyle name="输入 2 3 5 3 3" xfId="62317" xr:uid="{00000000-0005-0000-0000-000052F30000}"/>
    <cellStyle name="输入 2 3 5 3 4" xfId="62318" xr:uid="{00000000-0005-0000-0000-000053F30000}"/>
    <cellStyle name="输入 2 3 5 3 5" xfId="62319" xr:uid="{00000000-0005-0000-0000-000054F30000}"/>
    <cellStyle name="输入 2 3 5 3 6" xfId="62320" xr:uid="{00000000-0005-0000-0000-000055F30000}"/>
    <cellStyle name="输入 2 3 5 4" xfId="62321" xr:uid="{00000000-0005-0000-0000-000056F30000}"/>
    <cellStyle name="输入 2 3 5 5" xfId="62322" xr:uid="{00000000-0005-0000-0000-000057F30000}"/>
    <cellStyle name="输入 2 3 6" xfId="62323" xr:uid="{00000000-0005-0000-0000-000058F30000}"/>
    <cellStyle name="输入 2 3 6 2" xfId="62324" xr:uid="{00000000-0005-0000-0000-000059F30000}"/>
    <cellStyle name="输入 2 3 6 2 2" xfId="62325" xr:uid="{00000000-0005-0000-0000-00005AF30000}"/>
    <cellStyle name="输入 2 3 6 2 2 2" xfId="62326" xr:uid="{00000000-0005-0000-0000-00005BF30000}"/>
    <cellStyle name="输入 2 3 6 2 3" xfId="62327" xr:uid="{00000000-0005-0000-0000-00005CF30000}"/>
    <cellStyle name="输入 2 3 6 2 4" xfId="62328" xr:uid="{00000000-0005-0000-0000-00005DF30000}"/>
    <cellStyle name="输入 2 3 6 2 5" xfId="62329" xr:uid="{00000000-0005-0000-0000-00005EF30000}"/>
    <cellStyle name="输入 2 3 6 2 6" xfId="62330" xr:uid="{00000000-0005-0000-0000-00005FF30000}"/>
    <cellStyle name="输入 2 3 6 3" xfId="62331" xr:uid="{00000000-0005-0000-0000-000060F30000}"/>
    <cellStyle name="输入 2 3 6 3 2" xfId="62332" xr:uid="{00000000-0005-0000-0000-000061F30000}"/>
    <cellStyle name="输入 2 3 6 4" xfId="62333" xr:uid="{00000000-0005-0000-0000-000062F30000}"/>
    <cellStyle name="输入 2 3 7" xfId="62334" xr:uid="{00000000-0005-0000-0000-000063F30000}"/>
    <cellStyle name="输入 2 3 7 2" xfId="62335" xr:uid="{00000000-0005-0000-0000-000064F30000}"/>
    <cellStyle name="输入 2 3 7 2 2" xfId="62336" xr:uid="{00000000-0005-0000-0000-000065F30000}"/>
    <cellStyle name="输入 2 3 7 3" xfId="62337" xr:uid="{00000000-0005-0000-0000-000066F30000}"/>
    <cellStyle name="输入 2 3 7 4" xfId="62338" xr:uid="{00000000-0005-0000-0000-000067F30000}"/>
    <cellStyle name="输入 2 3 7 5" xfId="62339" xr:uid="{00000000-0005-0000-0000-000068F30000}"/>
    <cellStyle name="输入 2 3 7 6" xfId="62340" xr:uid="{00000000-0005-0000-0000-000069F30000}"/>
    <cellStyle name="输入 2 3 8" xfId="62341" xr:uid="{00000000-0005-0000-0000-00006AF30000}"/>
    <cellStyle name="输入 2 3 9" xfId="62342" xr:uid="{00000000-0005-0000-0000-00006BF30000}"/>
    <cellStyle name="输入 2 4" xfId="579" xr:uid="{00000000-0005-0000-0000-00006CF30000}"/>
    <cellStyle name="输入 2 4 2" xfId="62343" xr:uid="{00000000-0005-0000-0000-00006DF30000}"/>
    <cellStyle name="输入 2 4 2 2" xfId="62344" xr:uid="{00000000-0005-0000-0000-00006EF30000}"/>
    <cellStyle name="输入 2 4 2 2 2" xfId="62345" xr:uid="{00000000-0005-0000-0000-00006FF30000}"/>
    <cellStyle name="输入 2 4 2 2 2 2" xfId="62346" xr:uid="{00000000-0005-0000-0000-000070F30000}"/>
    <cellStyle name="输入 2 4 2 2 2 2 2" xfId="62347" xr:uid="{00000000-0005-0000-0000-000071F30000}"/>
    <cellStyle name="输入 2 4 2 2 2 2 2 2" xfId="62348" xr:uid="{00000000-0005-0000-0000-000072F30000}"/>
    <cellStyle name="输入 2 4 2 2 2 2 2 2 2" xfId="62349" xr:uid="{00000000-0005-0000-0000-000073F30000}"/>
    <cellStyle name="输入 2 4 2 2 2 2 2 3" xfId="62350" xr:uid="{00000000-0005-0000-0000-000074F30000}"/>
    <cellStyle name="输入 2 4 2 2 2 2 2 4" xfId="62351" xr:uid="{00000000-0005-0000-0000-000075F30000}"/>
    <cellStyle name="输入 2 4 2 2 2 2 2 5" xfId="62352" xr:uid="{00000000-0005-0000-0000-000076F30000}"/>
    <cellStyle name="输入 2 4 2 2 2 2 2 6" xfId="62353" xr:uid="{00000000-0005-0000-0000-000077F30000}"/>
    <cellStyle name="输入 2 4 2 2 2 2 3" xfId="62354" xr:uid="{00000000-0005-0000-0000-000078F30000}"/>
    <cellStyle name="输入 2 4 2 2 2 2 3 2" xfId="62355" xr:uid="{00000000-0005-0000-0000-000079F30000}"/>
    <cellStyle name="输入 2 4 2 2 2 2 4" xfId="62356" xr:uid="{00000000-0005-0000-0000-00007AF30000}"/>
    <cellStyle name="输入 2 4 2 2 2 3" xfId="62357" xr:uid="{00000000-0005-0000-0000-00007BF30000}"/>
    <cellStyle name="输入 2 4 2 2 2 3 2" xfId="62358" xr:uid="{00000000-0005-0000-0000-00007CF30000}"/>
    <cellStyle name="输入 2 4 2 2 2 3 2 2" xfId="62359" xr:uid="{00000000-0005-0000-0000-00007DF30000}"/>
    <cellStyle name="输入 2 4 2 2 2 3 3" xfId="62360" xr:uid="{00000000-0005-0000-0000-00007EF30000}"/>
    <cellStyle name="输入 2 4 2 2 2 3 4" xfId="62361" xr:uid="{00000000-0005-0000-0000-00007FF30000}"/>
    <cellStyle name="输入 2 4 2 2 2 3 5" xfId="62362" xr:uid="{00000000-0005-0000-0000-000080F30000}"/>
    <cellStyle name="输入 2 4 2 2 2 3 6" xfId="62363" xr:uid="{00000000-0005-0000-0000-000081F30000}"/>
    <cellStyle name="输入 2 4 2 2 2 4" xfId="62364" xr:uid="{00000000-0005-0000-0000-000082F30000}"/>
    <cellStyle name="输入 2 4 2 2 2 5" xfId="62365" xr:uid="{00000000-0005-0000-0000-000083F30000}"/>
    <cellStyle name="输入 2 4 2 2 3" xfId="62366" xr:uid="{00000000-0005-0000-0000-000084F30000}"/>
    <cellStyle name="输入 2 4 2 2 3 2" xfId="62367" xr:uid="{00000000-0005-0000-0000-000085F30000}"/>
    <cellStyle name="输入 2 4 2 2 3 2 2" xfId="62368" xr:uid="{00000000-0005-0000-0000-000086F30000}"/>
    <cellStyle name="输入 2 4 2 2 3 2 2 2" xfId="62369" xr:uid="{00000000-0005-0000-0000-000087F30000}"/>
    <cellStyle name="输入 2 4 2 2 3 2 3" xfId="62370" xr:uid="{00000000-0005-0000-0000-000088F30000}"/>
    <cellStyle name="输入 2 4 2 2 3 2 4" xfId="62371" xr:uid="{00000000-0005-0000-0000-000089F30000}"/>
    <cellStyle name="输入 2 4 2 2 3 2 5" xfId="62372" xr:uid="{00000000-0005-0000-0000-00008AF30000}"/>
    <cellStyle name="输入 2 4 2 2 3 2 6" xfId="62373" xr:uid="{00000000-0005-0000-0000-00008BF30000}"/>
    <cellStyle name="输入 2 4 2 2 3 3" xfId="62374" xr:uid="{00000000-0005-0000-0000-00008CF30000}"/>
    <cellStyle name="输入 2 4 2 2 3 3 2" xfId="62375" xr:uid="{00000000-0005-0000-0000-00008DF30000}"/>
    <cellStyle name="输入 2 4 2 2 3 4" xfId="62376" xr:uid="{00000000-0005-0000-0000-00008EF30000}"/>
    <cellStyle name="输入 2 4 2 2 4" xfId="62377" xr:uid="{00000000-0005-0000-0000-00008FF30000}"/>
    <cellStyle name="输入 2 4 2 2 4 2" xfId="62378" xr:uid="{00000000-0005-0000-0000-000090F30000}"/>
    <cellStyle name="输入 2 4 2 2 4 2 2" xfId="62379" xr:uid="{00000000-0005-0000-0000-000091F30000}"/>
    <cellStyle name="输入 2 4 2 2 4 3" xfId="62380" xr:uid="{00000000-0005-0000-0000-000092F30000}"/>
    <cellStyle name="输入 2 4 2 2 4 4" xfId="62381" xr:uid="{00000000-0005-0000-0000-000093F30000}"/>
    <cellStyle name="输入 2 4 2 2 4 5" xfId="62382" xr:uid="{00000000-0005-0000-0000-000094F30000}"/>
    <cellStyle name="输入 2 4 2 2 4 6" xfId="62383" xr:uid="{00000000-0005-0000-0000-000095F30000}"/>
    <cellStyle name="输入 2 4 2 2 5" xfId="62384" xr:uid="{00000000-0005-0000-0000-000096F30000}"/>
    <cellStyle name="输入 2 4 2 2 6" xfId="62385" xr:uid="{00000000-0005-0000-0000-000097F30000}"/>
    <cellStyle name="输入 2 4 2 3" xfId="62386" xr:uid="{00000000-0005-0000-0000-000098F30000}"/>
    <cellStyle name="输入 2 4 2 3 2" xfId="62387" xr:uid="{00000000-0005-0000-0000-000099F30000}"/>
    <cellStyle name="输入 2 4 2 3 2 2" xfId="62388" xr:uid="{00000000-0005-0000-0000-00009AF30000}"/>
    <cellStyle name="输入 2 4 2 3 2 2 2" xfId="62389" xr:uid="{00000000-0005-0000-0000-00009BF30000}"/>
    <cellStyle name="输入 2 4 2 3 2 2 2 2" xfId="62390" xr:uid="{00000000-0005-0000-0000-00009CF30000}"/>
    <cellStyle name="输入 2 4 2 3 2 2 3" xfId="62391" xr:uid="{00000000-0005-0000-0000-00009DF30000}"/>
    <cellStyle name="输入 2 4 2 3 2 2 4" xfId="62392" xr:uid="{00000000-0005-0000-0000-00009EF30000}"/>
    <cellStyle name="输入 2 4 2 3 2 2 5" xfId="62393" xr:uid="{00000000-0005-0000-0000-00009FF30000}"/>
    <cellStyle name="输入 2 4 2 3 2 2 6" xfId="62394" xr:uid="{00000000-0005-0000-0000-0000A0F30000}"/>
    <cellStyle name="输入 2 4 2 3 2 3" xfId="62395" xr:uid="{00000000-0005-0000-0000-0000A1F30000}"/>
    <cellStyle name="输入 2 4 2 3 2 3 2" xfId="62396" xr:uid="{00000000-0005-0000-0000-0000A2F30000}"/>
    <cellStyle name="输入 2 4 2 3 2 4" xfId="62397" xr:uid="{00000000-0005-0000-0000-0000A3F30000}"/>
    <cellStyle name="输入 2 4 2 3 3" xfId="62398" xr:uid="{00000000-0005-0000-0000-0000A4F30000}"/>
    <cellStyle name="输入 2 4 2 3 3 2" xfId="62399" xr:uid="{00000000-0005-0000-0000-0000A5F30000}"/>
    <cellStyle name="输入 2 4 2 3 3 2 2" xfId="62400" xr:uid="{00000000-0005-0000-0000-0000A6F30000}"/>
    <cellStyle name="输入 2 4 2 3 3 3" xfId="62401" xr:uid="{00000000-0005-0000-0000-0000A7F30000}"/>
    <cellStyle name="输入 2 4 2 3 3 4" xfId="62402" xr:uid="{00000000-0005-0000-0000-0000A8F30000}"/>
    <cellStyle name="输入 2 4 2 3 3 5" xfId="62403" xr:uid="{00000000-0005-0000-0000-0000A9F30000}"/>
    <cellStyle name="输入 2 4 2 3 3 6" xfId="62404" xr:uid="{00000000-0005-0000-0000-0000AAF30000}"/>
    <cellStyle name="输入 2 4 2 3 4" xfId="62405" xr:uid="{00000000-0005-0000-0000-0000ABF30000}"/>
    <cellStyle name="输入 2 4 2 3 5" xfId="62406" xr:uid="{00000000-0005-0000-0000-0000ACF30000}"/>
    <cellStyle name="输入 2 4 2 4" xfId="62407" xr:uid="{00000000-0005-0000-0000-0000ADF30000}"/>
    <cellStyle name="输入 2 4 2 4 2" xfId="62408" xr:uid="{00000000-0005-0000-0000-0000AEF30000}"/>
    <cellStyle name="输入 2 4 2 4 2 2" xfId="62409" xr:uid="{00000000-0005-0000-0000-0000AFF30000}"/>
    <cellStyle name="输入 2 4 2 4 2 2 2" xfId="62410" xr:uid="{00000000-0005-0000-0000-0000B0F30000}"/>
    <cellStyle name="输入 2 4 2 4 2 3" xfId="62411" xr:uid="{00000000-0005-0000-0000-0000B1F30000}"/>
    <cellStyle name="输入 2 4 2 4 2 4" xfId="62412" xr:uid="{00000000-0005-0000-0000-0000B2F30000}"/>
    <cellStyle name="输入 2 4 2 4 2 5" xfId="62413" xr:uid="{00000000-0005-0000-0000-0000B3F30000}"/>
    <cellStyle name="输入 2 4 2 4 2 6" xfId="62414" xr:uid="{00000000-0005-0000-0000-0000B4F30000}"/>
    <cellStyle name="输入 2 4 2 4 3" xfId="62415" xr:uid="{00000000-0005-0000-0000-0000B5F30000}"/>
    <cellStyle name="输入 2 4 2 4 3 2" xfId="62416" xr:uid="{00000000-0005-0000-0000-0000B6F30000}"/>
    <cellStyle name="输入 2 4 2 4 4" xfId="62417" xr:uid="{00000000-0005-0000-0000-0000B7F30000}"/>
    <cellStyle name="输入 2 4 2 5" xfId="62418" xr:uid="{00000000-0005-0000-0000-0000B8F30000}"/>
    <cellStyle name="输入 2 4 2 5 2" xfId="62419" xr:uid="{00000000-0005-0000-0000-0000B9F30000}"/>
    <cellStyle name="输入 2 4 2 5 2 2" xfId="62420" xr:uid="{00000000-0005-0000-0000-0000BAF30000}"/>
    <cellStyle name="输入 2 4 2 5 3" xfId="62421" xr:uid="{00000000-0005-0000-0000-0000BBF30000}"/>
    <cellStyle name="输入 2 4 2 5 4" xfId="62422" xr:uid="{00000000-0005-0000-0000-0000BCF30000}"/>
    <cellStyle name="输入 2 4 2 5 5" xfId="62423" xr:uid="{00000000-0005-0000-0000-0000BDF30000}"/>
    <cellStyle name="输入 2 4 2 5 6" xfId="62424" xr:uid="{00000000-0005-0000-0000-0000BEF30000}"/>
    <cellStyle name="输入 2 4 2 6" xfId="62425" xr:uid="{00000000-0005-0000-0000-0000BFF30000}"/>
    <cellStyle name="输入 2 4 2 7" xfId="62426" xr:uid="{00000000-0005-0000-0000-0000C0F30000}"/>
    <cellStyle name="输入 2 4 3" xfId="62427" xr:uid="{00000000-0005-0000-0000-0000C1F30000}"/>
    <cellStyle name="输入 2 4 3 2" xfId="62428" xr:uid="{00000000-0005-0000-0000-0000C2F30000}"/>
    <cellStyle name="输入 2 4 3 2 2" xfId="62429" xr:uid="{00000000-0005-0000-0000-0000C3F30000}"/>
    <cellStyle name="输入 2 4 3 2 2 2" xfId="62430" xr:uid="{00000000-0005-0000-0000-0000C4F30000}"/>
    <cellStyle name="输入 2 4 3 2 2 2 2" xfId="62431" xr:uid="{00000000-0005-0000-0000-0000C5F30000}"/>
    <cellStyle name="输入 2 4 3 2 2 2 2 2" xfId="62432" xr:uid="{00000000-0005-0000-0000-0000C6F30000}"/>
    <cellStyle name="输入 2 4 3 2 2 2 3" xfId="62433" xr:uid="{00000000-0005-0000-0000-0000C7F30000}"/>
    <cellStyle name="输入 2 4 3 2 2 2 4" xfId="62434" xr:uid="{00000000-0005-0000-0000-0000C8F30000}"/>
    <cellStyle name="输入 2 4 3 2 2 2 5" xfId="62435" xr:uid="{00000000-0005-0000-0000-0000C9F30000}"/>
    <cellStyle name="输入 2 4 3 2 2 2 6" xfId="62436" xr:uid="{00000000-0005-0000-0000-0000CAF30000}"/>
    <cellStyle name="输入 2 4 3 2 2 3" xfId="62437" xr:uid="{00000000-0005-0000-0000-0000CBF30000}"/>
    <cellStyle name="输入 2 4 3 2 2 3 2" xfId="62438" xr:uid="{00000000-0005-0000-0000-0000CCF30000}"/>
    <cellStyle name="输入 2 4 3 2 2 4" xfId="62439" xr:uid="{00000000-0005-0000-0000-0000CDF30000}"/>
    <cellStyle name="输入 2 4 3 2 3" xfId="62440" xr:uid="{00000000-0005-0000-0000-0000CEF30000}"/>
    <cellStyle name="输入 2 4 3 2 3 2" xfId="62441" xr:uid="{00000000-0005-0000-0000-0000CFF30000}"/>
    <cellStyle name="输入 2 4 3 2 3 2 2" xfId="62442" xr:uid="{00000000-0005-0000-0000-0000D0F30000}"/>
    <cellStyle name="输入 2 4 3 2 3 3" xfId="62443" xr:uid="{00000000-0005-0000-0000-0000D1F30000}"/>
    <cellStyle name="输入 2 4 3 2 3 4" xfId="62444" xr:uid="{00000000-0005-0000-0000-0000D2F30000}"/>
    <cellStyle name="输入 2 4 3 2 3 5" xfId="62445" xr:uid="{00000000-0005-0000-0000-0000D3F30000}"/>
    <cellStyle name="输入 2 4 3 2 3 6" xfId="62446" xr:uid="{00000000-0005-0000-0000-0000D4F30000}"/>
    <cellStyle name="输入 2 4 3 2 4" xfId="62447" xr:uid="{00000000-0005-0000-0000-0000D5F30000}"/>
    <cellStyle name="输入 2 4 3 2 5" xfId="62448" xr:uid="{00000000-0005-0000-0000-0000D6F30000}"/>
    <cellStyle name="输入 2 4 3 3" xfId="62449" xr:uid="{00000000-0005-0000-0000-0000D7F30000}"/>
    <cellStyle name="输入 2 4 3 3 2" xfId="62450" xr:uid="{00000000-0005-0000-0000-0000D8F30000}"/>
    <cellStyle name="输入 2 4 3 3 2 2" xfId="62451" xr:uid="{00000000-0005-0000-0000-0000D9F30000}"/>
    <cellStyle name="输入 2 4 3 3 2 2 2" xfId="62452" xr:uid="{00000000-0005-0000-0000-0000DAF30000}"/>
    <cellStyle name="输入 2 4 3 3 2 3" xfId="62453" xr:uid="{00000000-0005-0000-0000-0000DBF30000}"/>
    <cellStyle name="输入 2 4 3 3 2 4" xfId="62454" xr:uid="{00000000-0005-0000-0000-0000DCF30000}"/>
    <cellStyle name="输入 2 4 3 3 2 5" xfId="62455" xr:uid="{00000000-0005-0000-0000-0000DDF30000}"/>
    <cellStyle name="输入 2 4 3 3 2 6" xfId="62456" xr:uid="{00000000-0005-0000-0000-0000DEF30000}"/>
    <cellStyle name="输入 2 4 3 3 3" xfId="62457" xr:uid="{00000000-0005-0000-0000-0000DFF30000}"/>
    <cellStyle name="输入 2 4 3 3 3 2" xfId="62458" xr:uid="{00000000-0005-0000-0000-0000E0F30000}"/>
    <cellStyle name="输入 2 4 3 3 4" xfId="62459" xr:uid="{00000000-0005-0000-0000-0000E1F30000}"/>
    <cellStyle name="输入 2 4 3 4" xfId="62460" xr:uid="{00000000-0005-0000-0000-0000E2F30000}"/>
    <cellStyle name="输入 2 4 3 4 2" xfId="62461" xr:uid="{00000000-0005-0000-0000-0000E3F30000}"/>
    <cellStyle name="输入 2 4 3 4 2 2" xfId="62462" xr:uid="{00000000-0005-0000-0000-0000E4F30000}"/>
    <cellStyle name="输入 2 4 3 4 3" xfId="62463" xr:uid="{00000000-0005-0000-0000-0000E5F30000}"/>
    <cellStyle name="输入 2 4 3 4 4" xfId="62464" xr:uid="{00000000-0005-0000-0000-0000E6F30000}"/>
    <cellStyle name="输入 2 4 3 4 5" xfId="62465" xr:uid="{00000000-0005-0000-0000-0000E7F30000}"/>
    <cellStyle name="输入 2 4 3 4 6" xfId="62466" xr:uid="{00000000-0005-0000-0000-0000E8F30000}"/>
    <cellStyle name="输入 2 4 3 5" xfId="62467" xr:uid="{00000000-0005-0000-0000-0000E9F30000}"/>
    <cellStyle name="输入 2 4 3 6" xfId="62468" xr:uid="{00000000-0005-0000-0000-0000EAF30000}"/>
    <cellStyle name="输入 2 4 4" xfId="62469" xr:uid="{00000000-0005-0000-0000-0000EBF30000}"/>
    <cellStyle name="输入 2 4 4 2" xfId="62470" xr:uid="{00000000-0005-0000-0000-0000ECF30000}"/>
    <cellStyle name="输入 2 4 4 2 2" xfId="62471" xr:uid="{00000000-0005-0000-0000-0000EDF30000}"/>
    <cellStyle name="输入 2 4 4 2 2 2" xfId="62472" xr:uid="{00000000-0005-0000-0000-0000EEF30000}"/>
    <cellStyle name="输入 2 4 4 2 2 2 2" xfId="62473" xr:uid="{00000000-0005-0000-0000-0000EFF30000}"/>
    <cellStyle name="输入 2 4 4 2 2 3" xfId="62474" xr:uid="{00000000-0005-0000-0000-0000F0F30000}"/>
    <cellStyle name="输入 2 4 4 2 2 4" xfId="62475" xr:uid="{00000000-0005-0000-0000-0000F1F30000}"/>
    <cellStyle name="输入 2 4 4 2 2 5" xfId="62476" xr:uid="{00000000-0005-0000-0000-0000F2F30000}"/>
    <cellStyle name="输入 2 4 4 2 2 6" xfId="62477" xr:uid="{00000000-0005-0000-0000-0000F3F30000}"/>
    <cellStyle name="输入 2 4 4 2 3" xfId="62478" xr:uid="{00000000-0005-0000-0000-0000F4F30000}"/>
    <cellStyle name="输入 2 4 4 2 3 2" xfId="62479" xr:uid="{00000000-0005-0000-0000-0000F5F30000}"/>
    <cellStyle name="输入 2 4 4 2 4" xfId="62480" xr:uid="{00000000-0005-0000-0000-0000F6F30000}"/>
    <cellStyle name="输入 2 4 4 3" xfId="62481" xr:uid="{00000000-0005-0000-0000-0000F7F30000}"/>
    <cellStyle name="输入 2 4 4 3 2" xfId="62482" xr:uid="{00000000-0005-0000-0000-0000F8F30000}"/>
    <cellStyle name="输入 2 4 4 3 2 2" xfId="62483" xr:uid="{00000000-0005-0000-0000-0000F9F30000}"/>
    <cellStyle name="输入 2 4 4 3 3" xfId="62484" xr:uid="{00000000-0005-0000-0000-0000FAF30000}"/>
    <cellStyle name="输入 2 4 4 3 4" xfId="62485" xr:uid="{00000000-0005-0000-0000-0000FBF30000}"/>
    <cellStyle name="输入 2 4 4 3 5" xfId="62486" xr:uid="{00000000-0005-0000-0000-0000FCF30000}"/>
    <cellStyle name="输入 2 4 4 3 6" xfId="62487" xr:uid="{00000000-0005-0000-0000-0000FDF30000}"/>
    <cellStyle name="输入 2 4 4 4" xfId="62488" xr:uid="{00000000-0005-0000-0000-0000FEF30000}"/>
    <cellStyle name="输入 2 4 4 5" xfId="62489" xr:uid="{00000000-0005-0000-0000-0000FFF30000}"/>
    <cellStyle name="输入 2 4 5" xfId="62490" xr:uid="{00000000-0005-0000-0000-000000F40000}"/>
    <cellStyle name="输入 2 4 5 2" xfId="62491" xr:uid="{00000000-0005-0000-0000-000001F40000}"/>
    <cellStyle name="输入 2 4 5 2 2" xfId="62492" xr:uid="{00000000-0005-0000-0000-000002F40000}"/>
    <cellStyle name="输入 2 4 5 2 2 2" xfId="62493" xr:uid="{00000000-0005-0000-0000-000003F40000}"/>
    <cellStyle name="输入 2 4 5 2 3" xfId="62494" xr:uid="{00000000-0005-0000-0000-000004F40000}"/>
    <cellStyle name="输入 2 4 5 2 4" xfId="62495" xr:uid="{00000000-0005-0000-0000-000005F40000}"/>
    <cellStyle name="输入 2 4 5 2 5" xfId="62496" xr:uid="{00000000-0005-0000-0000-000006F40000}"/>
    <cellStyle name="输入 2 4 5 2 6" xfId="62497" xr:uid="{00000000-0005-0000-0000-000007F40000}"/>
    <cellStyle name="输入 2 4 5 3" xfId="62498" xr:uid="{00000000-0005-0000-0000-000008F40000}"/>
    <cellStyle name="输入 2 4 5 3 2" xfId="62499" xr:uid="{00000000-0005-0000-0000-000009F40000}"/>
    <cellStyle name="输入 2 4 5 4" xfId="62500" xr:uid="{00000000-0005-0000-0000-00000AF40000}"/>
    <cellStyle name="输入 2 4 6" xfId="62501" xr:uid="{00000000-0005-0000-0000-00000BF40000}"/>
    <cellStyle name="输入 2 4 6 2" xfId="62502" xr:uid="{00000000-0005-0000-0000-00000CF40000}"/>
    <cellStyle name="输入 2 4 6 2 2" xfId="62503" xr:uid="{00000000-0005-0000-0000-00000DF40000}"/>
    <cellStyle name="输入 2 4 6 3" xfId="62504" xr:uid="{00000000-0005-0000-0000-00000EF40000}"/>
    <cellStyle name="输入 2 4 6 4" xfId="62505" xr:uid="{00000000-0005-0000-0000-00000FF40000}"/>
    <cellStyle name="输入 2 4 6 5" xfId="62506" xr:uid="{00000000-0005-0000-0000-000010F40000}"/>
    <cellStyle name="输入 2 4 6 6" xfId="62507" xr:uid="{00000000-0005-0000-0000-000011F40000}"/>
    <cellStyle name="输入 2 4 7" xfId="62508" xr:uid="{00000000-0005-0000-0000-000012F40000}"/>
    <cellStyle name="输入 2 4 8" xfId="62509" xr:uid="{00000000-0005-0000-0000-000013F40000}"/>
    <cellStyle name="输入 2 5" xfId="580" xr:uid="{00000000-0005-0000-0000-000014F40000}"/>
    <cellStyle name="输入 2 5 2" xfId="62510" xr:uid="{00000000-0005-0000-0000-000015F40000}"/>
    <cellStyle name="输入 2 5 2 2" xfId="62511" xr:uid="{00000000-0005-0000-0000-000016F40000}"/>
    <cellStyle name="输入 2 5 2 2 2" xfId="62512" xr:uid="{00000000-0005-0000-0000-000017F40000}"/>
    <cellStyle name="输入 2 5 2 2 2 2" xfId="62513" xr:uid="{00000000-0005-0000-0000-000018F40000}"/>
    <cellStyle name="输入 2 5 2 2 2 2 2" xfId="62514" xr:uid="{00000000-0005-0000-0000-000019F40000}"/>
    <cellStyle name="输入 2 5 2 2 2 2 2 2" xfId="62515" xr:uid="{00000000-0005-0000-0000-00001AF40000}"/>
    <cellStyle name="输入 2 5 2 2 2 2 3" xfId="62516" xr:uid="{00000000-0005-0000-0000-00001BF40000}"/>
    <cellStyle name="输入 2 5 2 2 2 2 4" xfId="62517" xr:uid="{00000000-0005-0000-0000-00001CF40000}"/>
    <cellStyle name="输入 2 5 2 2 2 2 5" xfId="62518" xr:uid="{00000000-0005-0000-0000-00001DF40000}"/>
    <cellStyle name="输入 2 5 2 2 2 2 6" xfId="62519" xr:uid="{00000000-0005-0000-0000-00001EF40000}"/>
    <cellStyle name="输入 2 5 2 2 2 3" xfId="62520" xr:uid="{00000000-0005-0000-0000-00001FF40000}"/>
    <cellStyle name="输入 2 5 2 2 2 3 2" xfId="62521" xr:uid="{00000000-0005-0000-0000-000020F40000}"/>
    <cellStyle name="输入 2 5 2 2 2 4" xfId="62522" xr:uid="{00000000-0005-0000-0000-000021F40000}"/>
    <cellStyle name="输入 2 5 2 2 3" xfId="62523" xr:uid="{00000000-0005-0000-0000-000022F40000}"/>
    <cellStyle name="输入 2 5 2 2 3 2" xfId="62524" xr:uid="{00000000-0005-0000-0000-000023F40000}"/>
    <cellStyle name="输入 2 5 2 2 3 2 2" xfId="62525" xr:uid="{00000000-0005-0000-0000-000024F40000}"/>
    <cellStyle name="输入 2 5 2 2 3 3" xfId="62526" xr:uid="{00000000-0005-0000-0000-000025F40000}"/>
    <cellStyle name="输入 2 5 2 2 3 4" xfId="62527" xr:uid="{00000000-0005-0000-0000-000026F40000}"/>
    <cellStyle name="输入 2 5 2 2 3 5" xfId="62528" xr:uid="{00000000-0005-0000-0000-000027F40000}"/>
    <cellStyle name="输入 2 5 2 2 3 6" xfId="62529" xr:uid="{00000000-0005-0000-0000-000028F40000}"/>
    <cellStyle name="输入 2 5 2 2 4" xfId="62530" xr:uid="{00000000-0005-0000-0000-000029F40000}"/>
    <cellStyle name="输入 2 5 2 2 5" xfId="62531" xr:uid="{00000000-0005-0000-0000-00002AF40000}"/>
    <cellStyle name="输入 2 5 2 3" xfId="62532" xr:uid="{00000000-0005-0000-0000-00002BF40000}"/>
    <cellStyle name="输入 2 5 2 3 2" xfId="62533" xr:uid="{00000000-0005-0000-0000-00002CF40000}"/>
    <cellStyle name="输入 2 5 2 3 2 2" xfId="62534" xr:uid="{00000000-0005-0000-0000-00002DF40000}"/>
    <cellStyle name="输入 2 5 2 3 2 2 2" xfId="62535" xr:uid="{00000000-0005-0000-0000-00002EF40000}"/>
    <cellStyle name="输入 2 5 2 3 2 3" xfId="62536" xr:uid="{00000000-0005-0000-0000-00002FF40000}"/>
    <cellStyle name="输入 2 5 2 3 2 4" xfId="62537" xr:uid="{00000000-0005-0000-0000-000030F40000}"/>
    <cellStyle name="输入 2 5 2 3 2 5" xfId="62538" xr:uid="{00000000-0005-0000-0000-000031F40000}"/>
    <cellStyle name="输入 2 5 2 3 2 6" xfId="62539" xr:uid="{00000000-0005-0000-0000-000032F40000}"/>
    <cellStyle name="输入 2 5 2 3 3" xfId="62540" xr:uid="{00000000-0005-0000-0000-000033F40000}"/>
    <cellStyle name="输入 2 5 2 3 3 2" xfId="62541" xr:uid="{00000000-0005-0000-0000-000034F40000}"/>
    <cellStyle name="输入 2 5 2 3 4" xfId="62542" xr:uid="{00000000-0005-0000-0000-000035F40000}"/>
    <cellStyle name="输入 2 5 2 4" xfId="62543" xr:uid="{00000000-0005-0000-0000-000036F40000}"/>
    <cellStyle name="输入 2 5 2 4 2" xfId="62544" xr:uid="{00000000-0005-0000-0000-000037F40000}"/>
    <cellStyle name="输入 2 5 2 4 2 2" xfId="62545" xr:uid="{00000000-0005-0000-0000-000038F40000}"/>
    <cellStyle name="输入 2 5 2 4 3" xfId="62546" xr:uid="{00000000-0005-0000-0000-000039F40000}"/>
    <cellStyle name="输入 2 5 2 4 4" xfId="62547" xr:uid="{00000000-0005-0000-0000-00003AF40000}"/>
    <cellStyle name="输入 2 5 2 4 5" xfId="62548" xr:uid="{00000000-0005-0000-0000-00003BF40000}"/>
    <cellStyle name="输入 2 5 2 4 6" xfId="62549" xr:uid="{00000000-0005-0000-0000-00003CF40000}"/>
    <cellStyle name="输入 2 5 2 5" xfId="62550" xr:uid="{00000000-0005-0000-0000-00003DF40000}"/>
    <cellStyle name="输入 2 5 2 6" xfId="62551" xr:uid="{00000000-0005-0000-0000-00003EF40000}"/>
    <cellStyle name="输入 2 5 3" xfId="62552" xr:uid="{00000000-0005-0000-0000-00003FF40000}"/>
    <cellStyle name="输入 2 5 3 2" xfId="62553" xr:uid="{00000000-0005-0000-0000-000040F40000}"/>
    <cellStyle name="输入 2 5 3 2 2" xfId="62554" xr:uid="{00000000-0005-0000-0000-000041F40000}"/>
    <cellStyle name="输入 2 5 3 2 2 2" xfId="62555" xr:uid="{00000000-0005-0000-0000-000042F40000}"/>
    <cellStyle name="输入 2 5 3 2 2 2 2" xfId="62556" xr:uid="{00000000-0005-0000-0000-000043F40000}"/>
    <cellStyle name="输入 2 5 3 2 2 3" xfId="62557" xr:uid="{00000000-0005-0000-0000-000044F40000}"/>
    <cellStyle name="输入 2 5 3 2 2 4" xfId="62558" xr:uid="{00000000-0005-0000-0000-000045F40000}"/>
    <cellStyle name="输入 2 5 3 2 2 5" xfId="62559" xr:uid="{00000000-0005-0000-0000-000046F40000}"/>
    <cellStyle name="输入 2 5 3 2 2 6" xfId="62560" xr:uid="{00000000-0005-0000-0000-000047F40000}"/>
    <cellStyle name="输入 2 5 3 2 3" xfId="62561" xr:uid="{00000000-0005-0000-0000-000048F40000}"/>
    <cellStyle name="输入 2 5 3 2 3 2" xfId="62562" xr:uid="{00000000-0005-0000-0000-000049F40000}"/>
    <cellStyle name="输入 2 5 3 2 4" xfId="62563" xr:uid="{00000000-0005-0000-0000-00004AF40000}"/>
    <cellStyle name="输入 2 5 3 3" xfId="62564" xr:uid="{00000000-0005-0000-0000-00004BF40000}"/>
    <cellStyle name="输入 2 5 3 3 2" xfId="62565" xr:uid="{00000000-0005-0000-0000-00004CF40000}"/>
    <cellStyle name="输入 2 5 3 3 2 2" xfId="62566" xr:uid="{00000000-0005-0000-0000-00004DF40000}"/>
    <cellStyle name="输入 2 5 3 3 3" xfId="62567" xr:uid="{00000000-0005-0000-0000-00004EF40000}"/>
    <cellStyle name="输入 2 5 3 3 4" xfId="62568" xr:uid="{00000000-0005-0000-0000-00004FF40000}"/>
    <cellStyle name="输入 2 5 3 3 5" xfId="62569" xr:uid="{00000000-0005-0000-0000-000050F40000}"/>
    <cellStyle name="输入 2 5 3 3 6" xfId="62570" xr:uid="{00000000-0005-0000-0000-000051F40000}"/>
    <cellStyle name="输入 2 5 3 4" xfId="62571" xr:uid="{00000000-0005-0000-0000-000052F40000}"/>
    <cellStyle name="输入 2 5 3 5" xfId="62572" xr:uid="{00000000-0005-0000-0000-000053F40000}"/>
    <cellStyle name="输入 2 5 4" xfId="62573" xr:uid="{00000000-0005-0000-0000-000054F40000}"/>
    <cellStyle name="输入 2 5 4 2" xfId="62574" xr:uid="{00000000-0005-0000-0000-000055F40000}"/>
    <cellStyle name="输入 2 5 4 2 2" xfId="62575" xr:uid="{00000000-0005-0000-0000-000056F40000}"/>
    <cellStyle name="输入 2 5 4 2 2 2" xfId="62576" xr:uid="{00000000-0005-0000-0000-000057F40000}"/>
    <cellStyle name="输入 2 5 4 2 3" xfId="62577" xr:uid="{00000000-0005-0000-0000-000058F40000}"/>
    <cellStyle name="输入 2 5 4 2 4" xfId="62578" xr:uid="{00000000-0005-0000-0000-000059F40000}"/>
    <cellStyle name="输入 2 5 4 2 5" xfId="62579" xr:uid="{00000000-0005-0000-0000-00005AF40000}"/>
    <cellStyle name="输入 2 5 4 2 6" xfId="62580" xr:uid="{00000000-0005-0000-0000-00005BF40000}"/>
    <cellStyle name="输入 2 5 4 3" xfId="62581" xr:uid="{00000000-0005-0000-0000-00005CF40000}"/>
    <cellStyle name="输入 2 5 4 3 2" xfId="62582" xr:uid="{00000000-0005-0000-0000-00005DF40000}"/>
    <cellStyle name="输入 2 5 4 4" xfId="62583" xr:uid="{00000000-0005-0000-0000-00005EF40000}"/>
    <cellStyle name="输入 2 5 5" xfId="62584" xr:uid="{00000000-0005-0000-0000-00005FF40000}"/>
    <cellStyle name="输入 2 5 5 2" xfId="62585" xr:uid="{00000000-0005-0000-0000-000060F40000}"/>
    <cellStyle name="输入 2 5 5 2 2" xfId="62586" xr:uid="{00000000-0005-0000-0000-000061F40000}"/>
    <cellStyle name="输入 2 5 5 3" xfId="62587" xr:uid="{00000000-0005-0000-0000-000062F40000}"/>
    <cellStyle name="输入 2 5 5 4" xfId="62588" xr:uid="{00000000-0005-0000-0000-000063F40000}"/>
    <cellStyle name="输入 2 5 5 5" xfId="62589" xr:uid="{00000000-0005-0000-0000-000064F40000}"/>
    <cellStyle name="输入 2 5 5 6" xfId="62590" xr:uid="{00000000-0005-0000-0000-000065F40000}"/>
    <cellStyle name="输入 2 5 6" xfId="62591" xr:uid="{00000000-0005-0000-0000-000066F40000}"/>
    <cellStyle name="输入 2 5 7" xfId="62592" xr:uid="{00000000-0005-0000-0000-000067F40000}"/>
    <cellStyle name="输入 2 6" xfId="581" xr:uid="{00000000-0005-0000-0000-000068F40000}"/>
    <cellStyle name="输入 2 6 2" xfId="62593" xr:uid="{00000000-0005-0000-0000-000069F40000}"/>
    <cellStyle name="输入 2 6 2 2" xfId="62594" xr:uid="{00000000-0005-0000-0000-00006AF40000}"/>
    <cellStyle name="输入 2 6 2 2 2" xfId="62595" xr:uid="{00000000-0005-0000-0000-00006BF40000}"/>
    <cellStyle name="输入 2 6 2 2 2 2" xfId="62596" xr:uid="{00000000-0005-0000-0000-00006CF40000}"/>
    <cellStyle name="输入 2 6 2 2 2 2 2" xfId="62597" xr:uid="{00000000-0005-0000-0000-00006DF40000}"/>
    <cellStyle name="输入 2 6 2 2 2 3" xfId="62598" xr:uid="{00000000-0005-0000-0000-00006EF40000}"/>
    <cellStyle name="输入 2 6 2 2 2 4" xfId="62599" xr:uid="{00000000-0005-0000-0000-00006FF40000}"/>
    <cellStyle name="输入 2 6 2 2 2 5" xfId="62600" xr:uid="{00000000-0005-0000-0000-000070F40000}"/>
    <cellStyle name="输入 2 6 2 2 2 6" xfId="62601" xr:uid="{00000000-0005-0000-0000-000071F40000}"/>
    <cellStyle name="输入 2 6 2 2 3" xfId="62602" xr:uid="{00000000-0005-0000-0000-000072F40000}"/>
    <cellStyle name="输入 2 6 2 2 3 2" xfId="62603" xr:uid="{00000000-0005-0000-0000-000073F40000}"/>
    <cellStyle name="输入 2 6 2 2 4" xfId="62604" xr:uid="{00000000-0005-0000-0000-000074F40000}"/>
    <cellStyle name="输入 2 6 2 3" xfId="62605" xr:uid="{00000000-0005-0000-0000-000075F40000}"/>
    <cellStyle name="输入 2 6 2 3 2" xfId="62606" xr:uid="{00000000-0005-0000-0000-000076F40000}"/>
    <cellStyle name="输入 2 6 2 3 2 2" xfId="62607" xr:uid="{00000000-0005-0000-0000-000077F40000}"/>
    <cellStyle name="输入 2 6 2 3 3" xfId="62608" xr:uid="{00000000-0005-0000-0000-000078F40000}"/>
    <cellStyle name="输入 2 6 2 3 4" xfId="62609" xr:uid="{00000000-0005-0000-0000-000079F40000}"/>
    <cellStyle name="输入 2 6 2 3 5" xfId="62610" xr:uid="{00000000-0005-0000-0000-00007AF40000}"/>
    <cellStyle name="输入 2 6 2 3 6" xfId="62611" xr:uid="{00000000-0005-0000-0000-00007BF40000}"/>
    <cellStyle name="输入 2 6 2 4" xfId="62612" xr:uid="{00000000-0005-0000-0000-00007CF40000}"/>
    <cellStyle name="输入 2 6 2 5" xfId="62613" xr:uid="{00000000-0005-0000-0000-00007DF40000}"/>
    <cellStyle name="输入 2 6 3" xfId="62614" xr:uid="{00000000-0005-0000-0000-00007EF40000}"/>
    <cellStyle name="输入 2 6 3 2" xfId="62615" xr:uid="{00000000-0005-0000-0000-00007FF40000}"/>
    <cellStyle name="输入 2 6 3 2 2" xfId="62616" xr:uid="{00000000-0005-0000-0000-000080F40000}"/>
    <cellStyle name="输入 2 6 3 2 2 2" xfId="62617" xr:uid="{00000000-0005-0000-0000-000081F40000}"/>
    <cellStyle name="输入 2 6 3 2 3" xfId="62618" xr:uid="{00000000-0005-0000-0000-000082F40000}"/>
    <cellStyle name="输入 2 6 3 2 4" xfId="62619" xr:uid="{00000000-0005-0000-0000-000083F40000}"/>
    <cellStyle name="输入 2 6 3 2 5" xfId="62620" xr:uid="{00000000-0005-0000-0000-000084F40000}"/>
    <cellStyle name="输入 2 6 3 2 6" xfId="62621" xr:uid="{00000000-0005-0000-0000-000085F40000}"/>
    <cellStyle name="输入 2 6 3 3" xfId="62622" xr:uid="{00000000-0005-0000-0000-000086F40000}"/>
    <cellStyle name="输入 2 6 3 3 2" xfId="62623" xr:uid="{00000000-0005-0000-0000-000087F40000}"/>
    <cellStyle name="输入 2 6 3 4" xfId="62624" xr:uid="{00000000-0005-0000-0000-000088F40000}"/>
    <cellStyle name="输入 2 6 4" xfId="62625" xr:uid="{00000000-0005-0000-0000-000089F40000}"/>
    <cellStyle name="输入 2 6 4 2" xfId="62626" xr:uid="{00000000-0005-0000-0000-00008AF40000}"/>
    <cellStyle name="输入 2 6 4 2 2" xfId="62627" xr:uid="{00000000-0005-0000-0000-00008BF40000}"/>
    <cellStyle name="输入 2 6 4 3" xfId="62628" xr:uid="{00000000-0005-0000-0000-00008CF40000}"/>
    <cellStyle name="输入 2 6 4 4" xfId="62629" xr:uid="{00000000-0005-0000-0000-00008DF40000}"/>
    <cellStyle name="输入 2 6 4 5" xfId="62630" xr:uid="{00000000-0005-0000-0000-00008EF40000}"/>
    <cellStyle name="输入 2 6 4 6" xfId="62631" xr:uid="{00000000-0005-0000-0000-00008FF40000}"/>
    <cellStyle name="输入 2 6 5" xfId="62632" xr:uid="{00000000-0005-0000-0000-000090F40000}"/>
    <cellStyle name="输入 2 6 6" xfId="62633" xr:uid="{00000000-0005-0000-0000-000091F40000}"/>
    <cellStyle name="输入 2 7" xfId="62634" xr:uid="{00000000-0005-0000-0000-000092F40000}"/>
    <cellStyle name="输入 2 7 2" xfId="62635" xr:uid="{00000000-0005-0000-0000-000093F40000}"/>
    <cellStyle name="输入 2 7 2 2" xfId="62636" xr:uid="{00000000-0005-0000-0000-000094F40000}"/>
    <cellStyle name="输入 2 7 2 2 2" xfId="62637" xr:uid="{00000000-0005-0000-0000-000095F40000}"/>
    <cellStyle name="输入 2 7 2 2 2 2" xfId="62638" xr:uid="{00000000-0005-0000-0000-000096F40000}"/>
    <cellStyle name="输入 2 7 2 2 3" xfId="62639" xr:uid="{00000000-0005-0000-0000-000097F40000}"/>
    <cellStyle name="输入 2 7 2 2 4" xfId="62640" xr:uid="{00000000-0005-0000-0000-000098F40000}"/>
    <cellStyle name="输入 2 7 2 2 5" xfId="62641" xr:uid="{00000000-0005-0000-0000-000099F40000}"/>
    <cellStyle name="输入 2 7 2 2 6" xfId="62642" xr:uid="{00000000-0005-0000-0000-00009AF40000}"/>
    <cellStyle name="输入 2 7 2 3" xfId="62643" xr:uid="{00000000-0005-0000-0000-00009BF40000}"/>
    <cellStyle name="输入 2 7 2 3 2" xfId="62644" xr:uid="{00000000-0005-0000-0000-00009CF40000}"/>
    <cellStyle name="输入 2 7 2 4" xfId="62645" xr:uid="{00000000-0005-0000-0000-00009DF40000}"/>
    <cellStyle name="输入 2 7 3" xfId="62646" xr:uid="{00000000-0005-0000-0000-00009EF40000}"/>
    <cellStyle name="输入 2 7 3 2" xfId="62647" xr:uid="{00000000-0005-0000-0000-00009FF40000}"/>
    <cellStyle name="输入 2 7 3 2 2" xfId="62648" xr:uid="{00000000-0005-0000-0000-0000A0F40000}"/>
    <cellStyle name="输入 2 7 3 3" xfId="62649" xr:uid="{00000000-0005-0000-0000-0000A1F40000}"/>
    <cellStyle name="输入 2 7 3 4" xfId="62650" xr:uid="{00000000-0005-0000-0000-0000A2F40000}"/>
    <cellStyle name="输入 2 7 3 5" xfId="62651" xr:uid="{00000000-0005-0000-0000-0000A3F40000}"/>
    <cellStyle name="输入 2 7 3 6" xfId="62652" xr:uid="{00000000-0005-0000-0000-0000A4F40000}"/>
    <cellStyle name="输入 2 7 4" xfId="62653" xr:uid="{00000000-0005-0000-0000-0000A5F40000}"/>
    <cellStyle name="输入 2 7 5" xfId="62654" xr:uid="{00000000-0005-0000-0000-0000A6F40000}"/>
    <cellStyle name="输入 2 8" xfId="62655" xr:uid="{00000000-0005-0000-0000-0000A7F40000}"/>
    <cellStyle name="输入 2 8 2" xfId="62656" xr:uid="{00000000-0005-0000-0000-0000A8F40000}"/>
    <cellStyle name="输入 2 8 2 2" xfId="62657" xr:uid="{00000000-0005-0000-0000-0000A9F40000}"/>
    <cellStyle name="输入 2 8 2 2 2" xfId="62658" xr:uid="{00000000-0005-0000-0000-0000AAF40000}"/>
    <cellStyle name="输入 2 8 2 3" xfId="62659" xr:uid="{00000000-0005-0000-0000-0000ABF40000}"/>
    <cellStyle name="输入 2 8 2 4" xfId="62660" xr:uid="{00000000-0005-0000-0000-0000ACF40000}"/>
    <cellStyle name="输入 2 8 2 5" xfId="62661" xr:uid="{00000000-0005-0000-0000-0000ADF40000}"/>
    <cellStyle name="输入 2 8 2 6" xfId="62662" xr:uid="{00000000-0005-0000-0000-0000AEF40000}"/>
    <cellStyle name="输入 2 8 3" xfId="62663" xr:uid="{00000000-0005-0000-0000-0000AFF40000}"/>
    <cellStyle name="输入 2 8 3 2" xfId="62664" xr:uid="{00000000-0005-0000-0000-0000B0F40000}"/>
    <cellStyle name="输入 2 8 4" xfId="62665" xr:uid="{00000000-0005-0000-0000-0000B1F40000}"/>
    <cellStyle name="输入 2 9" xfId="62666" xr:uid="{00000000-0005-0000-0000-0000B2F40000}"/>
    <cellStyle name="输入 2 9 2" xfId="62667" xr:uid="{00000000-0005-0000-0000-0000B3F40000}"/>
    <cellStyle name="输入 2 9 2 2" xfId="62668" xr:uid="{00000000-0005-0000-0000-0000B4F40000}"/>
    <cellStyle name="输入 2 9 3" xfId="62669" xr:uid="{00000000-0005-0000-0000-0000B5F40000}"/>
    <cellStyle name="输入 2 9 4" xfId="62670" xr:uid="{00000000-0005-0000-0000-0000B6F40000}"/>
    <cellStyle name="输入 2 9 5" xfId="62671" xr:uid="{00000000-0005-0000-0000-0000B7F40000}"/>
    <cellStyle name="输入 2 9 6" xfId="62672" xr:uid="{00000000-0005-0000-0000-0000B8F40000}"/>
    <cellStyle name="输入 3" xfId="582" xr:uid="{00000000-0005-0000-0000-0000B9F40000}"/>
    <cellStyle name="输入 3 10" xfId="62673" xr:uid="{00000000-0005-0000-0000-0000BAF40000}"/>
    <cellStyle name="输入 3 2" xfId="62674" xr:uid="{00000000-0005-0000-0000-0000BBF40000}"/>
    <cellStyle name="输入 3 2 2" xfId="62675" xr:uid="{00000000-0005-0000-0000-0000BCF40000}"/>
    <cellStyle name="输入 3 2 2 2" xfId="62676" xr:uid="{00000000-0005-0000-0000-0000BDF40000}"/>
    <cellStyle name="输入 3 2 2 2 2" xfId="62677" xr:uid="{00000000-0005-0000-0000-0000BEF40000}"/>
    <cellStyle name="输入 3 2 2 2 2 2" xfId="62678" xr:uid="{00000000-0005-0000-0000-0000BFF40000}"/>
    <cellStyle name="输入 3 2 2 2 2 2 2" xfId="62679" xr:uid="{00000000-0005-0000-0000-0000C0F40000}"/>
    <cellStyle name="输入 3 2 2 2 2 2 2 2" xfId="62680" xr:uid="{00000000-0005-0000-0000-0000C1F40000}"/>
    <cellStyle name="输入 3 2 2 2 2 2 2 2 2" xfId="62681" xr:uid="{00000000-0005-0000-0000-0000C2F40000}"/>
    <cellStyle name="输入 3 2 2 2 2 2 2 2 2 2" xfId="62682" xr:uid="{00000000-0005-0000-0000-0000C3F40000}"/>
    <cellStyle name="输入 3 2 2 2 2 2 2 2 3" xfId="62683" xr:uid="{00000000-0005-0000-0000-0000C4F40000}"/>
    <cellStyle name="输入 3 2 2 2 2 2 2 2 4" xfId="62684" xr:uid="{00000000-0005-0000-0000-0000C5F40000}"/>
    <cellStyle name="输入 3 2 2 2 2 2 2 2 5" xfId="62685" xr:uid="{00000000-0005-0000-0000-0000C6F40000}"/>
    <cellStyle name="输入 3 2 2 2 2 2 2 2 6" xfId="62686" xr:uid="{00000000-0005-0000-0000-0000C7F40000}"/>
    <cellStyle name="输入 3 2 2 2 2 2 2 3" xfId="62687" xr:uid="{00000000-0005-0000-0000-0000C8F40000}"/>
    <cellStyle name="输入 3 2 2 2 2 2 2 3 2" xfId="62688" xr:uid="{00000000-0005-0000-0000-0000C9F40000}"/>
    <cellStyle name="输入 3 2 2 2 2 2 2 4" xfId="62689" xr:uid="{00000000-0005-0000-0000-0000CAF40000}"/>
    <cellStyle name="输入 3 2 2 2 2 2 3" xfId="62690" xr:uid="{00000000-0005-0000-0000-0000CBF40000}"/>
    <cellStyle name="输入 3 2 2 2 2 2 3 2" xfId="62691" xr:uid="{00000000-0005-0000-0000-0000CCF40000}"/>
    <cellStyle name="输入 3 2 2 2 2 2 3 2 2" xfId="62692" xr:uid="{00000000-0005-0000-0000-0000CDF40000}"/>
    <cellStyle name="输入 3 2 2 2 2 2 3 3" xfId="62693" xr:uid="{00000000-0005-0000-0000-0000CEF40000}"/>
    <cellStyle name="输入 3 2 2 2 2 2 3 4" xfId="62694" xr:uid="{00000000-0005-0000-0000-0000CFF40000}"/>
    <cellStyle name="输入 3 2 2 2 2 2 3 5" xfId="62695" xr:uid="{00000000-0005-0000-0000-0000D0F40000}"/>
    <cellStyle name="输入 3 2 2 2 2 2 3 6" xfId="62696" xr:uid="{00000000-0005-0000-0000-0000D1F40000}"/>
    <cellStyle name="输入 3 2 2 2 2 2 4" xfId="62697" xr:uid="{00000000-0005-0000-0000-0000D2F40000}"/>
    <cellStyle name="输入 3 2 2 2 2 2 5" xfId="62698" xr:uid="{00000000-0005-0000-0000-0000D3F40000}"/>
    <cellStyle name="输入 3 2 2 2 2 3" xfId="62699" xr:uid="{00000000-0005-0000-0000-0000D4F40000}"/>
    <cellStyle name="输入 3 2 2 2 2 3 2" xfId="62700" xr:uid="{00000000-0005-0000-0000-0000D5F40000}"/>
    <cellStyle name="输入 3 2 2 2 2 3 2 2" xfId="62701" xr:uid="{00000000-0005-0000-0000-0000D6F40000}"/>
    <cellStyle name="输入 3 2 2 2 2 3 2 2 2" xfId="62702" xr:uid="{00000000-0005-0000-0000-0000D7F40000}"/>
    <cellStyle name="输入 3 2 2 2 2 3 2 3" xfId="62703" xr:uid="{00000000-0005-0000-0000-0000D8F40000}"/>
    <cellStyle name="输入 3 2 2 2 2 3 2 4" xfId="62704" xr:uid="{00000000-0005-0000-0000-0000D9F40000}"/>
    <cellStyle name="输入 3 2 2 2 2 3 2 5" xfId="62705" xr:uid="{00000000-0005-0000-0000-0000DAF40000}"/>
    <cellStyle name="输入 3 2 2 2 2 3 2 6" xfId="62706" xr:uid="{00000000-0005-0000-0000-0000DBF40000}"/>
    <cellStyle name="输入 3 2 2 2 2 3 3" xfId="62707" xr:uid="{00000000-0005-0000-0000-0000DCF40000}"/>
    <cellStyle name="输入 3 2 2 2 2 3 3 2" xfId="62708" xr:uid="{00000000-0005-0000-0000-0000DDF40000}"/>
    <cellStyle name="输入 3 2 2 2 2 3 4" xfId="62709" xr:uid="{00000000-0005-0000-0000-0000DEF40000}"/>
    <cellStyle name="输入 3 2 2 2 2 4" xfId="62710" xr:uid="{00000000-0005-0000-0000-0000DFF40000}"/>
    <cellStyle name="输入 3 2 2 2 2 4 2" xfId="62711" xr:uid="{00000000-0005-0000-0000-0000E0F40000}"/>
    <cellStyle name="输入 3 2 2 2 2 4 2 2" xfId="62712" xr:uid="{00000000-0005-0000-0000-0000E1F40000}"/>
    <cellStyle name="输入 3 2 2 2 2 4 3" xfId="62713" xr:uid="{00000000-0005-0000-0000-0000E2F40000}"/>
    <cellStyle name="输入 3 2 2 2 2 4 4" xfId="62714" xr:uid="{00000000-0005-0000-0000-0000E3F40000}"/>
    <cellStyle name="输入 3 2 2 2 2 4 5" xfId="62715" xr:uid="{00000000-0005-0000-0000-0000E4F40000}"/>
    <cellStyle name="输入 3 2 2 2 2 4 6" xfId="62716" xr:uid="{00000000-0005-0000-0000-0000E5F40000}"/>
    <cellStyle name="输入 3 2 2 2 2 5" xfId="62717" xr:uid="{00000000-0005-0000-0000-0000E6F40000}"/>
    <cellStyle name="输入 3 2 2 2 2 6" xfId="62718" xr:uid="{00000000-0005-0000-0000-0000E7F40000}"/>
    <cellStyle name="输入 3 2 2 2 3" xfId="62719" xr:uid="{00000000-0005-0000-0000-0000E8F40000}"/>
    <cellStyle name="输入 3 2 2 2 3 2" xfId="62720" xr:uid="{00000000-0005-0000-0000-0000E9F40000}"/>
    <cellStyle name="输入 3 2 2 2 3 2 2" xfId="62721" xr:uid="{00000000-0005-0000-0000-0000EAF40000}"/>
    <cellStyle name="输入 3 2 2 2 3 2 2 2" xfId="62722" xr:uid="{00000000-0005-0000-0000-0000EBF40000}"/>
    <cellStyle name="输入 3 2 2 2 3 2 2 2 2" xfId="62723" xr:uid="{00000000-0005-0000-0000-0000ECF40000}"/>
    <cellStyle name="输入 3 2 2 2 3 2 2 3" xfId="62724" xr:uid="{00000000-0005-0000-0000-0000EDF40000}"/>
    <cellStyle name="输入 3 2 2 2 3 2 2 4" xfId="62725" xr:uid="{00000000-0005-0000-0000-0000EEF40000}"/>
    <cellStyle name="输入 3 2 2 2 3 2 2 5" xfId="62726" xr:uid="{00000000-0005-0000-0000-0000EFF40000}"/>
    <cellStyle name="输入 3 2 2 2 3 2 2 6" xfId="62727" xr:uid="{00000000-0005-0000-0000-0000F0F40000}"/>
    <cellStyle name="输入 3 2 2 2 3 2 3" xfId="62728" xr:uid="{00000000-0005-0000-0000-0000F1F40000}"/>
    <cellStyle name="输入 3 2 2 2 3 2 3 2" xfId="62729" xr:uid="{00000000-0005-0000-0000-0000F2F40000}"/>
    <cellStyle name="输入 3 2 2 2 3 2 4" xfId="62730" xr:uid="{00000000-0005-0000-0000-0000F3F40000}"/>
    <cellStyle name="输入 3 2 2 2 3 3" xfId="62731" xr:uid="{00000000-0005-0000-0000-0000F4F40000}"/>
    <cellStyle name="输入 3 2 2 2 3 3 2" xfId="62732" xr:uid="{00000000-0005-0000-0000-0000F5F40000}"/>
    <cellStyle name="输入 3 2 2 2 3 3 2 2" xfId="62733" xr:uid="{00000000-0005-0000-0000-0000F6F40000}"/>
    <cellStyle name="输入 3 2 2 2 3 3 3" xfId="62734" xr:uid="{00000000-0005-0000-0000-0000F7F40000}"/>
    <cellStyle name="输入 3 2 2 2 3 3 4" xfId="62735" xr:uid="{00000000-0005-0000-0000-0000F8F40000}"/>
    <cellStyle name="输入 3 2 2 2 3 3 5" xfId="62736" xr:uid="{00000000-0005-0000-0000-0000F9F40000}"/>
    <cellStyle name="输入 3 2 2 2 3 3 6" xfId="62737" xr:uid="{00000000-0005-0000-0000-0000FAF40000}"/>
    <cellStyle name="输入 3 2 2 2 3 4" xfId="62738" xr:uid="{00000000-0005-0000-0000-0000FBF40000}"/>
    <cellStyle name="输入 3 2 2 2 3 5" xfId="62739" xr:uid="{00000000-0005-0000-0000-0000FCF40000}"/>
    <cellStyle name="输入 3 2 2 2 4" xfId="62740" xr:uid="{00000000-0005-0000-0000-0000FDF40000}"/>
    <cellStyle name="输入 3 2 2 2 4 2" xfId="62741" xr:uid="{00000000-0005-0000-0000-0000FEF40000}"/>
    <cellStyle name="输入 3 2 2 2 4 2 2" xfId="62742" xr:uid="{00000000-0005-0000-0000-0000FFF40000}"/>
    <cellStyle name="输入 3 2 2 2 4 2 2 2" xfId="62743" xr:uid="{00000000-0005-0000-0000-000000F50000}"/>
    <cellStyle name="输入 3 2 2 2 4 2 3" xfId="62744" xr:uid="{00000000-0005-0000-0000-000001F50000}"/>
    <cellStyle name="输入 3 2 2 2 4 2 4" xfId="62745" xr:uid="{00000000-0005-0000-0000-000002F50000}"/>
    <cellStyle name="输入 3 2 2 2 4 2 5" xfId="62746" xr:uid="{00000000-0005-0000-0000-000003F50000}"/>
    <cellStyle name="输入 3 2 2 2 4 2 6" xfId="62747" xr:uid="{00000000-0005-0000-0000-000004F50000}"/>
    <cellStyle name="输入 3 2 2 2 4 3" xfId="62748" xr:uid="{00000000-0005-0000-0000-000005F50000}"/>
    <cellStyle name="输入 3 2 2 2 4 3 2" xfId="62749" xr:uid="{00000000-0005-0000-0000-000006F50000}"/>
    <cellStyle name="输入 3 2 2 2 4 4" xfId="62750" xr:uid="{00000000-0005-0000-0000-000007F50000}"/>
    <cellStyle name="输入 3 2 2 2 5" xfId="62751" xr:uid="{00000000-0005-0000-0000-000008F50000}"/>
    <cellStyle name="输入 3 2 2 2 5 2" xfId="62752" xr:uid="{00000000-0005-0000-0000-000009F50000}"/>
    <cellStyle name="输入 3 2 2 2 5 2 2" xfId="62753" xr:uid="{00000000-0005-0000-0000-00000AF50000}"/>
    <cellStyle name="输入 3 2 2 2 5 3" xfId="62754" xr:uid="{00000000-0005-0000-0000-00000BF50000}"/>
    <cellStyle name="输入 3 2 2 2 5 4" xfId="62755" xr:uid="{00000000-0005-0000-0000-00000CF50000}"/>
    <cellStyle name="输入 3 2 2 2 5 5" xfId="62756" xr:uid="{00000000-0005-0000-0000-00000DF50000}"/>
    <cellStyle name="输入 3 2 2 2 5 6" xfId="62757" xr:uid="{00000000-0005-0000-0000-00000EF50000}"/>
    <cellStyle name="输入 3 2 2 2 6" xfId="62758" xr:uid="{00000000-0005-0000-0000-00000FF50000}"/>
    <cellStyle name="输入 3 2 2 2 7" xfId="62759" xr:uid="{00000000-0005-0000-0000-000010F50000}"/>
    <cellStyle name="输入 3 2 2 3" xfId="62760" xr:uid="{00000000-0005-0000-0000-000011F50000}"/>
    <cellStyle name="输入 3 2 2 3 2" xfId="62761" xr:uid="{00000000-0005-0000-0000-000012F50000}"/>
    <cellStyle name="输入 3 2 2 3 2 2" xfId="62762" xr:uid="{00000000-0005-0000-0000-000013F50000}"/>
    <cellStyle name="输入 3 2 2 3 2 2 2" xfId="62763" xr:uid="{00000000-0005-0000-0000-000014F50000}"/>
    <cellStyle name="输入 3 2 2 3 2 2 2 2" xfId="62764" xr:uid="{00000000-0005-0000-0000-000015F50000}"/>
    <cellStyle name="输入 3 2 2 3 2 2 2 2 2" xfId="62765" xr:uid="{00000000-0005-0000-0000-000016F50000}"/>
    <cellStyle name="输入 3 2 2 3 2 2 2 3" xfId="62766" xr:uid="{00000000-0005-0000-0000-000017F50000}"/>
    <cellStyle name="输入 3 2 2 3 2 2 2 4" xfId="62767" xr:uid="{00000000-0005-0000-0000-000018F50000}"/>
    <cellStyle name="输入 3 2 2 3 2 2 2 5" xfId="62768" xr:uid="{00000000-0005-0000-0000-000019F50000}"/>
    <cellStyle name="输入 3 2 2 3 2 2 2 6" xfId="62769" xr:uid="{00000000-0005-0000-0000-00001AF50000}"/>
    <cellStyle name="输入 3 2 2 3 2 2 3" xfId="62770" xr:uid="{00000000-0005-0000-0000-00001BF50000}"/>
    <cellStyle name="输入 3 2 2 3 2 2 3 2" xfId="62771" xr:uid="{00000000-0005-0000-0000-00001CF50000}"/>
    <cellStyle name="输入 3 2 2 3 2 2 4" xfId="62772" xr:uid="{00000000-0005-0000-0000-00001DF50000}"/>
    <cellStyle name="输入 3 2 2 3 2 3" xfId="62773" xr:uid="{00000000-0005-0000-0000-00001EF50000}"/>
    <cellStyle name="输入 3 2 2 3 2 3 2" xfId="62774" xr:uid="{00000000-0005-0000-0000-00001FF50000}"/>
    <cellStyle name="输入 3 2 2 3 2 3 2 2" xfId="62775" xr:uid="{00000000-0005-0000-0000-000020F50000}"/>
    <cellStyle name="输入 3 2 2 3 2 3 3" xfId="62776" xr:uid="{00000000-0005-0000-0000-000021F50000}"/>
    <cellStyle name="输入 3 2 2 3 2 3 4" xfId="62777" xr:uid="{00000000-0005-0000-0000-000022F50000}"/>
    <cellStyle name="输入 3 2 2 3 2 3 5" xfId="62778" xr:uid="{00000000-0005-0000-0000-000023F50000}"/>
    <cellStyle name="输入 3 2 2 3 2 3 6" xfId="62779" xr:uid="{00000000-0005-0000-0000-000024F50000}"/>
    <cellStyle name="输入 3 2 2 3 2 4" xfId="62780" xr:uid="{00000000-0005-0000-0000-000025F50000}"/>
    <cellStyle name="输入 3 2 2 3 2 5" xfId="62781" xr:uid="{00000000-0005-0000-0000-000026F50000}"/>
    <cellStyle name="输入 3 2 2 3 3" xfId="62782" xr:uid="{00000000-0005-0000-0000-000027F50000}"/>
    <cellStyle name="输入 3 2 2 3 3 2" xfId="62783" xr:uid="{00000000-0005-0000-0000-000028F50000}"/>
    <cellStyle name="输入 3 2 2 3 3 2 2" xfId="62784" xr:uid="{00000000-0005-0000-0000-000029F50000}"/>
    <cellStyle name="输入 3 2 2 3 3 2 2 2" xfId="62785" xr:uid="{00000000-0005-0000-0000-00002AF50000}"/>
    <cellStyle name="输入 3 2 2 3 3 2 3" xfId="62786" xr:uid="{00000000-0005-0000-0000-00002BF50000}"/>
    <cellStyle name="输入 3 2 2 3 3 2 4" xfId="62787" xr:uid="{00000000-0005-0000-0000-00002CF50000}"/>
    <cellStyle name="输入 3 2 2 3 3 2 5" xfId="62788" xr:uid="{00000000-0005-0000-0000-00002DF50000}"/>
    <cellStyle name="输入 3 2 2 3 3 2 6" xfId="62789" xr:uid="{00000000-0005-0000-0000-00002EF50000}"/>
    <cellStyle name="输入 3 2 2 3 3 3" xfId="62790" xr:uid="{00000000-0005-0000-0000-00002FF50000}"/>
    <cellStyle name="输入 3 2 2 3 3 3 2" xfId="62791" xr:uid="{00000000-0005-0000-0000-000030F50000}"/>
    <cellStyle name="输入 3 2 2 3 3 4" xfId="62792" xr:uid="{00000000-0005-0000-0000-000031F50000}"/>
    <cellStyle name="输入 3 2 2 3 4" xfId="62793" xr:uid="{00000000-0005-0000-0000-000032F50000}"/>
    <cellStyle name="输入 3 2 2 3 4 2" xfId="62794" xr:uid="{00000000-0005-0000-0000-000033F50000}"/>
    <cellStyle name="输入 3 2 2 3 4 2 2" xfId="62795" xr:uid="{00000000-0005-0000-0000-000034F50000}"/>
    <cellStyle name="输入 3 2 2 3 4 3" xfId="62796" xr:uid="{00000000-0005-0000-0000-000035F50000}"/>
    <cellStyle name="输入 3 2 2 3 4 4" xfId="62797" xr:uid="{00000000-0005-0000-0000-000036F50000}"/>
    <cellStyle name="输入 3 2 2 3 4 5" xfId="62798" xr:uid="{00000000-0005-0000-0000-000037F50000}"/>
    <cellStyle name="输入 3 2 2 3 4 6" xfId="62799" xr:uid="{00000000-0005-0000-0000-000038F50000}"/>
    <cellStyle name="输入 3 2 2 3 5" xfId="62800" xr:uid="{00000000-0005-0000-0000-000039F50000}"/>
    <cellStyle name="输入 3 2 2 3 6" xfId="62801" xr:uid="{00000000-0005-0000-0000-00003AF50000}"/>
    <cellStyle name="输入 3 2 2 4" xfId="62802" xr:uid="{00000000-0005-0000-0000-00003BF50000}"/>
    <cellStyle name="输入 3 2 2 4 2" xfId="62803" xr:uid="{00000000-0005-0000-0000-00003CF50000}"/>
    <cellStyle name="输入 3 2 2 4 2 2" xfId="62804" xr:uid="{00000000-0005-0000-0000-00003DF50000}"/>
    <cellStyle name="输入 3 2 2 4 2 2 2" xfId="62805" xr:uid="{00000000-0005-0000-0000-00003EF50000}"/>
    <cellStyle name="输入 3 2 2 4 2 2 2 2" xfId="62806" xr:uid="{00000000-0005-0000-0000-00003FF50000}"/>
    <cellStyle name="输入 3 2 2 4 2 2 3" xfId="62807" xr:uid="{00000000-0005-0000-0000-000040F50000}"/>
    <cellStyle name="输入 3 2 2 4 2 2 4" xfId="62808" xr:uid="{00000000-0005-0000-0000-000041F50000}"/>
    <cellStyle name="输入 3 2 2 4 2 2 5" xfId="62809" xr:uid="{00000000-0005-0000-0000-000042F50000}"/>
    <cellStyle name="输入 3 2 2 4 2 2 6" xfId="62810" xr:uid="{00000000-0005-0000-0000-000043F50000}"/>
    <cellStyle name="输入 3 2 2 4 2 3" xfId="62811" xr:uid="{00000000-0005-0000-0000-000044F50000}"/>
    <cellStyle name="输入 3 2 2 4 2 3 2" xfId="62812" xr:uid="{00000000-0005-0000-0000-000045F50000}"/>
    <cellStyle name="输入 3 2 2 4 2 4" xfId="62813" xr:uid="{00000000-0005-0000-0000-000046F50000}"/>
    <cellStyle name="输入 3 2 2 4 3" xfId="62814" xr:uid="{00000000-0005-0000-0000-000047F50000}"/>
    <cellStyle name="输入 3 2 2 4 3 2" xfId="62815" xr:uid="{00000000-0005-0000-0000-000048F50000}"/>
    <cellStyle name="输入 3 2 2 4 3 2 2" xfId="62816" xr:uid="{00000000-0005-0000-0000-000049F50000}"/>
    <cellStyle name="输入 3 2 2 4 3 3" xfId="62817" xr:uid="{00000000-0005-0000-0000-00004AF50000}"/>
    <cellStyle name="输入 3 2 2 4 3 4" xfId="62818" xr:uid="{00000000-0005-0000-0000-00004BF50000}"/>
    <cellStyle name="输入 3 2 2 4 3 5" xfId="62819" xr:uid="{00000000-0005-0000-0000-00004CF50000}"/>
    <cellStyle name="输入 3 2 2 4 3 6" xfId="62820" xr:uid="{00000000-0005-0000-0000-00004DF50000}"/>
    <cellStyle name="输入 3 2 2 4 4" xfId="62821" xr:uid="{00000000-0005-0000-0000-00004EF50000}"/>
    <cellStyle name="输入 3 2 2 4 5" xfId="62822" xr:uid="{00000000-0005-0000-0000-00004FF50000}"/>
    <cellStyle name="输入 3 2 2 5" xfId="62823" xr:uid="{00000000-0005-0000-0000-000050F50000}"/>
    <cellStyle name="输入 3 2 2 5 2" xfId="62824" xr:uid="{00000000-0005-0000-0000-000051F50000}"/>
    <cellStyle name="输入 3 2 2 5 2 2" xfId="62825" xr:uid="{00000000-0005-0000-0000-000052F50000}"/>
    <cellStyle name="输入 3 2 2 5 2 2 2" xfId="62826" xr:uid="{00000000-0005-0000-0000-000053F50000}"/>
    <cellStyle name="输入 3 2 2 5 2 3" xfId="62827" xr:uid="{00000000-0005-0000-0000-000054F50000}"/>
    <cellStyle name="输入 3 2 2 5 2 4" xfId="62828" xr:uid="{00000000-0005-0000-0000-000055F50000}"/>
    <cellStyle name="输入 3 2 2 5 2 5" xfId="62829" xr:uid="{00000000-0005-0000-0000-000056F50000}"/>
    <cellStyle name="输入 3 2 2 5 2 6" xfId="62830" xr:uid="{00000000-0005-0000-0000-000057F50000}"/>
    <cellStyle name="输入 3 2 2 5 3" xfId="62831" xr:uid="{00000000-0005-0000-0000-000058F50000}"/>
    <cellStyle name="输入 3 2 2 5 3 2" xfId="62832" xr:uid="{00000000-0005-0000-0000-000059F50000}"/>
    <cellStyle name="输入 3 2 2 5 4" xfId="62833" xr:uid="{00000000-0005-0000-0000-00005AF50000}"/>
    <cellStyle name="输入 3 2 2 6" xfId="62834" xr:uid="{00000000-0005-0000-0000-00005BF50000}"/>
    <cellStyle name="输入 3 2 2 6 2" xfId="62835" xr:uid="{00000000-0005-0000-0000-00005CF50000}"/>
    <cellStyle name="输入 3 2 2 6 2 2" xfId="62836" xr:uid="{00000000-0005-0000-0000-00005DF50000}"/>
    <cellStyle name="输入 3 2 2 6 3" xfId="62837" xr:uid="{00000000-0005-0000-0000-00005EF50000}"/>
    <cellStyle name="输入 3 2 2 6 4" xfId="62838" xr:uid="{00000000-0005-0000-0000-00005FF50000}"/>
    <cellStyle name="输入 3 2 2 6 5" xfId="62839" xr:uid="{00000000-0005-0000-0000-000060F50000}"/>
    <cellStyle name="输入 3 2 2 6 6" xfId="62840" xr:uid="{00000000-0005-0000-0000-000061F50000}"/>
    <cellStyle name="输入 3 2 2 7" xfId="62841" xr:uid="{00000000-0005-0000-0000-000062F50000}"/>
    <cellStyle name="输入 3 2 2 8" xfId="62842" xr:uid="{00000000-0005-0000-0000-000063F50000}"/>
    <cellStyle name="输入 3 2 3" xfId="62843" xr:uid="{00000000-0005-0000-0000-000064F50000}"/>
    <cellStyle name="输入 3 2 3 2" xfId="62844" xr:uid="{00000000-0005-0000-0000-000065F50000}"/>
    <cellStyle name="输入 3 2 3 2 2" xfId="62845" xr:uid="{00000000-0005-0000-0000-000066F50000}"/>
    <cellStyle name="输入 3 2 3 2 2 2" xfId="62846" xr:uid="{00000000-0005-0000-0000-000067F50000}"/>
    <cellStyle name="输入 3 2 3 2 2 2 2" xfId="62847" xr:uid="{00000000-0005-0000-0000-000068F50000}"/>
    <cellStyle name="输入 3 2 3 2 2 2 2 2" xfId="62848" xr:uid="{00000000-0005-0000-0000-000069F50000}"/>
    <cellStyle name="输入 3 2 3 2 2 2 2 2 2" xfId="62849" xr:uid="{00000000-0005-0000-0000-00006AF50000}"/>
    <cellStyle name="输入 3 2 3 2 2 2 2 3" xfId="62850" xr:uid="{00000000-0005-0000-0000-00006BF50000}"/>
    <cellStyle name="输入 3 2 3 2 2 2 2 4" xfId="62851" xr:uid="{00000000-0005-0000-0000-00006CF50000}"/>
    <cellStyle name="输入 3 2 3 2 2 2 2 5" xfId="62852" xr:uid="{00000000-0005-0000-0000-00006DF50000}"/>
    <cellStyle name="输入 3 2 3 2 2 2 2 6" xfId="62853" xr:uid="{00000000-0005-0000-0000-00006EF50000}"/>
    <cellStyle name="输入 3 2 3 2 2 2 3" xfId="62854" xr:uid="{00000000-0005-0000-0000-00006FF50000}"/>
    <cellStyle name="输入 3 2 3 2 2 2 3 2" xfId="62855" xr:uid="{00000000-0005-0000-0000-000070F50000}"/>
    <cellStyle name="输入 3 2 3 2 2 2 4" xfId="62856" xr:uid="{00000000-0005-0000-0000-000071F50000}"/>
    <cellStyle name="输入 3 2 3 2 2 3" xfId="62857" xr:uid="{00000000-0005-0000-0000-000072F50000}"/>
    <cellStyle name="输入 3 2 3 2 2 3 2" xfId="62858" xr:uid="{00000000-0005-0000-0000-000073F50000}"/>
    <cellStyle name="输入 3 2 3 2 2 3 2 2" xfId="62859" xr:uid="{00000000-0005-0000-0000-000074F50000}"/>
    <cellStyle name="输入 3 2 3 2 2 3 3" xfId="62860" xr:uid="{00000000-0005-0000-0000-000075F50000}"/>
    <cellStyle name="输入 3 2 3 2 2 3 4" xfId="62861" xr:uid="{00000000-0005-0000-0000-000076F50000}"/>
    <cellStyle name="输入 3 2 3 2 2 3 5" xfId="62862" xr:uid="{00000000-0005-0000-0000-000077F50000}"/>
    <cellStyle name="输入 3 2 3 2 2 3 6" xfId="62863" xr:uid="{00000000-0005-0000-0000-000078F50000}"/>
    <cellStyle name="输入 3 2 3 2 2 4" xfId="62864" xr:uid="{00000000-0005-0000-0000-000079F50000}"/>
    <cellStyle name="输入 3 2 3 2 2 5" xfId="62865" xr:uid="{00000000-0005-0000-0000-00007AF50000}"/>
    <cellStyle name="输入 3 2 3 2 3" xfId="62866" xr:uid="{00000000-0005-0000-0000-00007BF50000}"/>
    <cellStyle name="输入 3 2 3 2 3 2" xfId="62867" xr:uid="{00000000-0005-0000-0000-00007CF50000}"/>
    <cellStyle name="输入 3 2 3 2 3 2 2" xfId="62868" xr:uid="{00000000-0005-0000-0000-00007DF50000}"/>
    <cellStyle name="输入 3 2 3 2 3 2 2 2" xfId="62869" xr:uid="{00000000-0005-0000-0000-00007EF50000}"/>
    <cellStyle name="输入 3 2 3 2 3 2 3" xfId="62870" xr:uid="{00000000-0005-0000-0000-00007FF50000}"/>
    <cellStyle name="输入 3 2 3 2 3 2 4" xfId="62871" xr:uid="{00000000-0005-0000-0000-000080F50000}"/>
    <cellStyle name="输入 3 2 3 2 3 2 5" xfId="62872" xr:uid="{00000000-0005-0000-0000-000081F50000}"/>
    <cellStyle name="输入 3 2 3 2 3 2 6" xfId="62873" xr:uid="{00000000-0005-0000-0000-000082F50000}"/>
    <cellStyle name="输入 3 2 3 2 3 3" xfId="62874" xr:uid="{00000000-0005-0000-0000-000083F50000}"/>
    <cellStyle name="输入 3 2 3 2 3 3 2" xfId="62875" xr:uid="{00000000-0005-0000-0000-000084F50000}"/>
    <cellStyle name="输入 3 2 3 2 3 4" xfId="62876" xr:uid="{00000000-0005-0000-0000-000085F50000}"/>
    <cellStyle name="输入 3 2 3 2 4" xfId="62877" xr:uid="{00000000-0005-0000-0000-000086F50000}"/>
    <cellStyle name="输入 3 2 3 2 4 2" xfId="62878" xr:uid="{00000000-0005-0000-0000-000087F50000}"/>
    <cellStyle name="输入 3 2 3 2 4 2 2" xfId="62879" xr:uid="{00000000-0005-0000-0000-000088F50000}"/>
    <cellStyle name="输入 3 2 3 2 4 3" xfId="62880" xr:uid="{00000000-0005-0000-0000-000089F50000}"/>
    <cellStyle name="输入 3 2 3 2 4 4" xfId="62881" xr:uid="{00000000-0005-0000-0000-00008AF50000}"/>
    <cellStyle name="输入 3 2 3 2 4 5" xfId="62882" xr:uid="{00000000-0005-0000-0000-00008BF50000}"/>
    <cellStyle name="输入 3 2 3 2 4 6" xfId="62883" xr:uid="{00000000-0005-0000-0000-00008CF50000}"/>
    <cellStyle name="输入 3 2 3 2 5" xfId="62884" xr:uid="{00000000-0005-0000-0000-00008DF50000}"/>
    <cellStyle name="输入 3 2 3 2 6" xfId="62885" xr:uid="{00000000-0005-0000-0000-00008EF50000}"/>
    <cellStyle name="输入 3 2 3 3" xfId="62886" xr:uid="{00000000-0005-0000-0000-00008FF50000}"/>
    <cellStyle name="输入 3 2 3 3 2" xfId="62887" xr:uid="{00000000-0005-0000-0000-000090F50000}"/>
    <cellStyle name="输入 3 2 3 3 2 2" xfId="62888" xr:uid="{00000000-0005-0000-0000-000091F50000}"/>
    <cellStyle name="输入 3 2 3 3 2 2 2" xfId="62889" xr:uid="{00000000-0005-0000-0000-000092F50000}"/>
    <cellStyle name="输入 3 2 3 3 2 2 2 2" xfId="62890" xr:uid="{00000000-0005-0000-0000-000093F50000}"/>
    <cellStyle name="输入 3 2 3 3 2 2 3" xfId="62891" xr:uid="{00000000-0005-0000-0000-000094F50000}"/>
    <cellStyle name="输入 3 2 3 3 2 2 4" xfId="62892" xr:uid="{00000000-0005-0000-0000-000095F50000}"/>
    <cellStyle name="输入 3 2 3 3 2 2 5" xfId="62893" xr:uid="{00000000-0005-0000-0000-000096F50000}"/>
    <cellStyle name="输入 3 2 3 3 2 2 6" xfId="62894" xr:uid="{00000000-0005-0000-0000-000097F50000}"/>
    <cellStyle name="输入 3 2 3 3 2 3" xfId="62895" xr:uid="{00000000-0005-0000-0000-000098F50000}"/>
    <cellStyle name="输入 3 2 3 3 2 3 2" xfId="62896" xr:uid="{00000000-0005-0000-0000-000099F50000}"/>
    <cellStyle name="输入 3 2 3 3 2 4" xfId="62897" xr:uid="{00000000-0005-0000-0000-00009AF50000}"/>
    <cellStyle name="输入 3 2 3 3 3" xfId="62898" xr:uid="{00000000-0005-0000-0000-00009BF50000}"/>
    <cellStyle name="输入 3 2 3 3 3 2" xfId="62899" xr:uid="{00000000-0005-0000-0000-00009CF50000}"/>
    <cellStyle name="输入 3 2 3 3 3 2 2" xfId="62900" xr:uid="{00000000-0005-0000-0000-00009DF50000}"/>
    <cellStyle name="输入 3 2 3 3 3 3" xfId="62901" xr:uid="{00000000-0005-0000-0000-00009EF50000}"/>
    <cellStyle name="输入 3 2 3 3 3 4" xfId="62902" xr:uid="{00000000-0005-0000-0000-00009FF50000}"/>
    <cellStyle name="输入 3 2 3 3 3 5" xfId="62903" xr:uid="{00000000-0005-0000-0000-0000A0F50000}"/>
    <cellStyle name="输入 3 2 3 3 3 6" xfId="62904" xr:uid="{00000000-0005-0000-0000-0000A1F50000}"/>
    <cellStyle name="输入 3 2 3 3 4" xfId="62905" xr:uid="{00000000-0005-0000-0000-0000A2F50000}"/>
    <cellStyle name="输入 3 2 3 3 5" xfId="62906" xr:uid="{00000000-0005-0000-0000-0000A3F50000}"/>
    <cellStyle name="输入 3 2 3 4" xfId="62907" xr:uid="{00000000-0005-0000-0000-0000A4F50000}"/>
    <cellStyle name="输入 3 2 3 4 2" xfId="62908" xr:uid="{00000000-0005-0000-0000-0000A5F50000}"/>
    <cellStyle name="输入 3 2 3 4 2 2" xfId="62909" xr:uid="{00000000-0005-0000-0000-0000A6F50000}"/>
    <cellStyle name="输入 3 2 3 4 2 2 2" xfId="62910" xr:uid="{00000000-0005-0000-0000-0000A7F50000}"/>
    <cellStyle name="输入 3 2 3 4 2 3" xfId="62911" xr:uid="{00000000-0005-0000-0000-0000A8F50000}"/>
    <cellStyle name="输入 3 2 3 4 2 4" xfId="62912" xr:uid="{00000000-0005-0000-0000-0000A9F50000}"/>
    <cellStyle name="输入 3 2 3 4 2 5" xfId="62913" xr:uid="{00000000-0005-0000-0000-0000AAF50000}"/>
    <cellStyle name="输入 3 2 3 4 2 6" xfId="62914" xr:uid="{00000000-0005-0000-0000-0000ABF50000}"/>
    <cellStyle name="输入 3 2 3 4 3" xfId="62915" xr:uid="{00000000-0005-0000-0000-0000ACF50000}"/>
    <cellStyle name="输入 3 2 3 4 3 2" xfId="62916" xr:uid="{00000000-0005-0000-0000-0000ADF50000}"/>
    <cellStyle name="输入 3 2 3 4 4" xfId="62917" xr:uid="{00000000-0005-0000-0000-0000AEF50000}"/>
    <cellStyle name="输入 3 2 3 5" xfId="62918" xr:uid="{00000000-0005-0000-0000-0000AFF50000}"/>
    <cellStyle name="输入 3 2 3 5 2" xfId="62919" xr:uid="{00000000-0005-0000-0000-0000B0F50000}"/>
    <cellStyle name="输入 3 2 3 5 2 2" xfId="62920" xr:uid="{00000000-0005-0000-0000-0000B1F50000}"/>
    <cellStyle name="输入 3 2 3 5 3" xfId="62921" xr:uid="{00000000-0005-0000-0000-0000B2F50000}"/>
    <cellStyle name="输入 3 2 3 5 4" xfId="62922" xr:uid="{00000000-0005-0000-0000-0000B3F50000}"/>
    <cellStyle name="输入 3 2 3 5 5" xfId="62923" xr:uid="{00000000-0005-0000-0000-0000B4F50000}"/>
    <cellStyle name="输入 3 2 3 5 6" xfId="62924" xr:uid="{00000000-0005-0000-0000-0000B5F50000}"/>
    <cellStyle name="输入 3 2 3 6" xfId="62925" xr:uid="{00000000-0005-0000-0000-0000B6F50000}"/>
    <cellStyle name="输入 3 2 3 7" xfId="62926" xr:uid="{00000000-0005-0000-0000-0000B7F50000}"/>
    <cellStyle name="输入 3 2 4" xfId="62927" xr:uid="{00000000-0005-0000-0000-0000B8F50000}"/>
    <cellStyle name="输入 3 2 4 2" xfId="62928" xr:uid="{00000000-0005-0000-0000-0000B9F50000}"/>
    <cellStyle name="输入 3 2 4 2 2" xfId="62929" xr:uid="{00000000-0005-0000-0000-0000BAF50000}"/>
    <cellStyle name="输入 3 2 4 2 2 2" xfId="62930" xr:uid="{00000000-0005-0000-0000-0000BBF50000}"/>
    <cellStyle name="输入 3 2 4 2 2 2 2" xfId="62931" xr:uid="{00000000-0005-0000-0000-0000BCF50000}"/>
    <cellStyle name="输入 3 2 4 2 2 2 2 2" xfId="62932" xr:uid="{00000000-0005-0000-0000-0000BDF50000}"/>
    <cellStyle name="输入 3 2 4 2 2 2 3" xfId="62933" xr:uid="{00000000-0005-0000-0000-0000BEF50000}"/>
    <cellStyle name="输入 3 2 4 2 2 2 4" xfId="62934" xr:uid="{00000000-0005-0000-0000-0000BFF50000}"/>
    <cellStyle name="输入 3 2 4 2 2 2 5" xfId="62935" xr:uid="{00000000-0005-0000-0000-0000C0F50000}"/>
    <cellStyle name="输入 3 2 4 2 2 2 6" xfId="62936" xr:uid="{00000000-0005-0000-0000-0000C1F50000}"/>
    <cellStyle name="输入 3 2 4 2 2 3" xfId="62937" xr:uid="{00000000-0005-0000-0000-0000C2F50000}"/>
    <cellStyle name="输入 3 2 4 2 2 3 2" xfId="62938" xr:uid="{00000000-0005-0000-0000-0000C3F50000}"/>
    <cellStyle name="输入 3 2 4 2 2 4" xfId="62939" xr:uid="{00000000-0005-0000-0000-0000C4F50000}"/>
    <cellStyle name="输入 3 2 4 2 3" xfId="62940" xr:uid="{00000000-0005-0000-0000-0000C5F50000}"/>
    <cellStyle name="输入 3 2 4 2 3 2" xfId="62941" xr:uid="{00000000-0005-0000-0000-0000C6F50000}"/>
    <cellStyle name="输入 3 2 4 2 3 2 2" xfId="62942" xr:uid="{00000000-0005-0000-0000-0000C7F50000}"/>
    <cellStyle name="输入 3 2 4 2 3 3" xfId="62943" xr:uid="{00000000-0005-0000-0000-0000C8F50000}"/>
    <cellStyle name="输入 3 2 4 2 3 4" xfId="62944" xr:uid="{00000000-0005-0000-0000-0000C9F50000}"/>
    <cellStyle name="输入 3 2 4 2 3 5" xfId="62945" xr:uid="{00000000-0005-0000-0000-0000CAF50000}"/>
    <cellStyle name="输入 3 2 4 2 3 6" xfId="62946" xr:uid="{00000000-0005-0000-0000-0000CBF50000}"/>
    <cellStyle name="输入 3 2 4 2 4" xfId="62947" xr:uid="{00000000-0005-0000-0000-0000CCF50000}"/>
    <cellStyle name="输入 3 2 4 2 5" xfId="62948" xr:uid="{00000000-0005-0000-0000-0000CDF50000}"/>
    <cellStyle name="输入 3 2 4 3" xfId="62949" xr:uid="{00000000-0005-0000-0000-0000CEF50000}"/>
    <cellStyle name="输入 3 2 4 3 2" xfId="62950" xr:uid="{00000000-0005-0000-0000-0000CFF50000}"/>
    <cellStyle name="输入 3 2 4 3 2 2" xfId="62951" xr:uid="{00000000-0005-0000-0000-0000D0F50000}"/>
    <cellStyle name="输入 3 2 4 3 2 2 2" xfId="62952" xr:uid="{00000000-0005-0000-0000-0000D1F50000}"/>
    <cellStyle name="输入 3 2 4 3 2 3" xfId="62953" xr:uid="{00000000-0005-0000-0000-0000D2F50000}"/>
    <cellStyle name="输入 3 2 4 3 2 4" xfId="62954" xr:uid="{00000000-0005-0000-0000-0000D3F50000}"/>
    <cellStyle name="输入 3 2 4 3 2 5" xfId="62955" xr:uid="{00000000-0005-0000-0000-0000D4F50000}"/>
    <cellStyle name="输入 3 2 4 3 2 6" xfId="62956" xr:uid="{00000000-0005-0000-0000-0000D5F50000}"/>
    <cellStyle name="输入 3 2 4 3 3" xfId="62957" xr:uid="{00000000-0005-0000-0000-0000D6F50000}"/>
    <cellStyle name="输入 3 2 4 3 3 2" xfId="62958" xr:uid="{00000000-0005-0000-0000-0000D7F50000}"/>
    <cellStyle name="输入 3 2 4 3 4" xfId="62959" xr:uid="{00000000-0005-0000-0000-0000D8F50000}"/>
    <cellStyle name="输入 3 2 4 4" xfId="62960" xr:uid="{00000000-0005-0000-0000-0000D9F50000}"/>
    <cellStyle name="输入 3 2 4 4 2" xfId="62961" xr:uid="{00000000-0005-0000-0000-0000DAF50000}"/>
    <cellStyle name="输入 3 2 4 4 2 2" xfId="62962" xr:uid="{00000000-0005-0000-0000-0000DBF50000}"/>
    <cellStyle name="输入 3 2 4 4 3" xfId="62963" xr:uid="{00000000-0005-0000-0000-0000DCF50000}"/>
    <cellStyle name="输入 3 2 4 4 4" xfId="62964" xr:uid="{00000000-0005-0000-0000-0000DDF50000}"/>
    <cellStyle name="输入 3 2 4 4 5" xfId="62965" xr:uid="{00000000-0005-0000-0000-0000DEF50000}"/>
    <cellStyle name="输入 3 2 4 4 6" xfId="62966" xr:uid="{00000000-0005-0000-0000-0000DFF50000}"/>
    <cellStyle name="输入 3 2 4 5" xfId="62967" xr:uid="{00000000-0005-0000-0000-0000E0F50000}"/>
    <cellStyle name="输入 3 2 4 6" xfId="62968" xr:uid="{00000000-0005-0000-0000-0000E1F50000}"/>
    <cellStyle name="输入 3 2 5" xfId="62969" xr:uid="{00000000-0005-0000-0000-0000E2F50000}"/>
    <cellStyle name="输入 3 2 5 2" xfId="62970" xr:uid="{00000000-0005-0000-0000-0000E3F50000}"/>
    <cellStyle name="输入 3 2 5 2 2" xfId="62971" xr:uid="{00000000-0005-0000-0000-0000E4F50000}"/>
    <cellStyle name="输入 3 2 5 2 2 2" xfId="62972" xr:uid="{00000000-0005-0000-0000-0000E5F50000}"/>
    <cellStyle name="输入 3 2 5 2 2 2 2" xfId="62973" xr:uid="{00000000-0005-0000-0000-0000E6F50000}"/>
    <cellStyle name="输入 3 2 5 2 2 3" xfId="62974" xr:uid="{00000000-0005-0000-0000-0000E7F50000}"/>
    <cellStyle name="输入 3 2 5 2 2 4" xfId="62975" xr:uid="{00000000-0005-0000-0000-0000E8F50000}"/>
    <cellStyle name="输入 3 2 5 2 2 5" xfId="62976" xr:uid="{00000000-0005-0000-0000-0000E9F50000}"/>
    <cellStyle name="输入 3 2 5 2 2 6" xfId="62977" xr:uid="{00000000-0005-0000-0000-0000EAF50000}"/>
    <cellStyle name="输入 3 2 5 2 3" xfId="62978" xr:uid="{00000000-0005-0000-0000-0000EBF50000}"/>
    <cellStyle name="输入 3 2 5 2 3 2" xfId="62979" xr:uid="{00000000-0005-0000-0000-0000ECF50000}"/>
    <cellStyle name="输入 3 2 5 2 4" xfId="62980" xr:uid="{00000000-0005-0000-0000-0000EDF50000}"/>
    <cellStyle name="输入 3 2 5 3" xfId="62981" xr:uid="{00000000-0005-0000-0000-0000EEF50000}"/>
    <cellStyle name="输入 3 2 5 3 2" xfId="62982" xr:uid="{00000000-0005-0000-0000-0000EFF50000}"/>
    <cellStyle name="输入 3 2 5 3 2 2" xfId="62983" xr:uid="{00000000-0005-0000-0000-0000F0F50000}"/>
    <cellStyle name="输入 3 2 5 3 3" xfId="62984" xr:uid="{00000000-0005-0000-0000-0000F1F50000}"/>
    <cellStyle name="输入 3 2 5 3 4" xfId="62985" xr:uid="{00000000-0005-0000-0000-0000F2F50000}"/>
    <cellStyle name="输入 3 2 5 3 5" xfId="62986" xr:uid="{00000000-0005-0000-0000-0000F3F50000}"/>
    <cellStyle name="输入 3 2 5 3 6" xfId="62987" xr:uid="{00000000-0005-0000-0000-0000F4F50000}"/>
    <cellStyle name="输入 3 2 5 4" xfId="62988" xr:uid="{00000000-0005-0000-0000-0000F5F50000}"/>
    <cellStyle name="输入 3 2 5 5" xfId="62989" xr:uid="{00000000-0005-0000-0000-0000F6F50000}"/>
    <cellStyle name="输入 3 2 6" xfId="62990" xr:uid="{00000000-0005-0000-0000-0000F7F50000}"/>
    <cellStyle name="输入 3 2 6 2" xfId="62991" xr:uid="{00000000-0005-0000-0000-0000F8F50000}"/>
    <cellStyle name="输入 3 2 6 2 2" xfId="62992" xr:uid="{00000000-0005-0000-0000-0000F9F50000}"/>
    <cellStyle name="输入 3 2 6 2 2 2" xfId="62993" xr:uid="{00000000-0005-0000-0000-0000FAF50000}"/>
    <cellStyle name="输入 3 2 6 2 3" xfId="62994" xr:uid="{00000000-0005-0000-0000-0000FBF50000}"/>
    <cellStyle name="输入 3 2 6 2 4" xfId="62995" xr:uid="{00000000-0005-0000-0000-0000FCF50000}"/>
    <cellStyle name="输入 3 2 6 2 5" xfId="62996" xr:uid="{00000000-0005-0000-0000-0000FDF50000}"/>
    <cellStyle name="输入 3 2 6 2 6" xfId="62997" xr:uid="{00000000-0005-0000-0000-0000FEF50000}"/>
    <cellStyle name="输入 3 2 6 3" xfId="62998" xr:uid="{00000000-0005-0000-0000-0000FFF50000}"/>
    <cellStyle name="输入 3 2 6 3 2" xfId="62999" xr:uid="{00000000-0005-0000-0000-000000F60000}"/>
    <cellStyle name="输入 3 2 6 4" xfId="63000" xr:uid="{00000000-0005-0000-0000-000001F60000}"/>
    <cellStyle name="输入 3 2 7" xfId="63001" xr:uid="{00000000-0005-0000-0000-000002F60000}"/>
    <cellStyle name="输入 3 2 7 2" xfId="63002" xr:uid="{00000000-0005-0000-0000-000003F60000}"/>
    <cellStyle name="输入 3 2 7 2 2" xfId="63003" xr:uid="{00000000-0005-0000-0000-000004F60000}"/>
    <cellStyle name="输入 3 2 7 3" xfId="63004" xr:uid="{00000000-0005-0000-0000-000005F60000}"/>
    <cellStyle name="输入 3 2 7 4" xfId="63005" xr:uid="{00000000-0005-0000-0000-000006F60000}"/>
    <cellStyle name="输入 3 2 7 5" xfId="63006" xr:uid="{00000000-0005-0000-0000-000007F60000}"/>
    <cellStyle name="输入 3 2 7 6" xfId="63007" xr:uid="{00000000-0005-0000-0000-000008F60000}"/>
    <cellStyle name="输入 3 2 8" xfId="63008" xr:uid="{00000000-0005-0000-0000-000009F60000}"/>
    <cellStyle name="输入 3 2 9" xfId="63009" xr:uid="{00000000-0005-0000-0000-00000AF60000}"/>
    <cellStyle name="输入 3 3" xfId="63010" xr:uid="{00000000-0005-0000-0000-00000BF60000}"/>
    <cellStyle name="输入 3 3 2" xfId="63011" xr:uid="{00000000-0005-0000-0000-00000CF60000}"/>
    <cellStyle name="输入 3 3 2 2" xfId="63012" xr:uid="{00000000-0005-0000-0000-00000DF60000}"/>
    <cellStyle name="输入 3 3 2 2 2" xfId="63013" xr:uid="{00000000-0005-0000-0000-00000EF60000}"/>
    <cellStyle name="输入 3 3 2 2 2 2" xfId="63014" xr:uid="{00000000-0005-0000-0000-00000FF60000}"/>
    <cellStyle name="输入 3 3 2 2 2 2 2" xfId="63015" xr:uid="{00000000-0005-0000-0000-000010F60000}"/>
    <cellStyle name="输入 3 3 2 2 2 2 2 2" xfId="63016" xr:uid="{00000000-0005-0000-0000-000011F60000}"/>
    <cellStyle name="输入 3 3 2 2 2 2 2 2 2" xfId="63017" xr:uid="{00000000-0005-0000-0000-000012F60000}"/>
    <cellStyle name="输入 3 3 2 2 2 2 2 3" xfId="63018" xr:uid="{00000000-0005-0000-0000-000013F60000}"/>
    <cellStyle name="输入 3 3 2 2 2 2 2 4" xfId="63019" xr:uid="{00000000-0005-0000-0000-000014F60000}"/>
    <cellStyle name="输入 3 3 2 2 2 2 2 5" xfId="63020" xr:uid="{00000000-0005-0000-0000-000015F60000}"/>
    <cellStyle name="输入 3 3 2 2 2 2 2 6" xfId="63021" xr:uid="{00000000-0005-0000-0000-000016F60000}"/>
    <cellStyle name="输入 3 3 2 2 2 2 3" xfId="63022" xr:uid="{00000000-0005-0000-0000-000017F60000}"/>
    <cellStyle name="输入 3 3 2 2 2 2 3 2" xfId="63023" xr:uid="{00000000-0005-0000-0000-000018F60000}"/>
    <cellStyle name="输入 3 3 2 2 2 2 4" xfId="63024" xr:uid="{00000000-0005-0000-0000-000019F60000}"/>
    <cellStyle name="输入 3 3 2 2 2 3" xfId="63025" xr:uid="{00000000-0005-0000-0000-00001AF60000}"/>
    <cellStyle name="输入 3 3 2 2 2 3 2" xfId="63026" xr:uid="{00000000-0005-0000-0000-00001BF60000}"/>
    <cellStyle name="输入 3 3 2 2 2 3 2 2" xfId="63027" xr:uid="{00000000-0005-0000-0000-00001CF60000}"/>
    <cellStyle name="输入 3 3 2 2 2 3 3" xfId="63028" xr:uid="{00000000-0005-0000-0000-00001DF60000}"/>
    <cellStyle name="输入 3 3 2 2 2 3 4" xfId="63029" xr:uid="{00000000-0005-0000-0000-00001EF60000}"/>
    <cellStyle name="输入 3 3 2 2 2 3 5" xfId="63030" xr:uid="{00000000-0005-0000-0000-00001FF60000}"/>
    <cellStyle name="输入 3 3 2 2 2 3 6" xfId="63031" xr:uid="{00000000-0005-0000-0000-000020F60000}"/>
    <cellStyle name="输入 3 3 2 2 2 4" xfId="63032" xr:uid="{00000000-0005-0000-0000-000021F60000}"/>
    <cellStyle name="输入 3 3 2 2 2 5" xfId="63033" xr:uid="{00000000-0005-0000-0000-000022F60000}"/>
    <cellStyle name="输入 3 3 2 2 3" xfId="63034" xr:uid="{00000000-0005-0000-0000-000023F60000}"/>
    <cellStyle name="输入 3 3 2 2 3 2" xfId="63035" xr:uid="{00000000-0005-0000-0000-000024F60000}"/>
    <cellStyle name="输入 3 3 2 2 3 2 2" xfId="63036" xr:uid="{00000000-0005-0000-0000-000025F60000}"/>
    <cellStyle name="输入 3 3 2 2 3 2 2 2" xfId="63037" xr:uid="{00000000-0005-0000-0000-000026F60000}"/>
    <cellStyle name="输入 3 3 2 2 3 2 3" xfId="63038" xr:uid="{00000000-0005-0000-0000-000027F60000}"/>
    <cellStyle name="输入 3 3 2 2 3 2 4" xfId="63039" xr:uid="{00000000-0005-0000-0000-000028F60000}"/>
    <cellStyle name="输入 3 3 2 2 3 2 5" xfId="63040" xr:uid="{00000000-0005-0000-0000-000029F60000}"/>
    <cellStyle name="输入 3 3 2 2 3 2 6" xfId="63041" xr:uid="{00000000-0005-0000-0000-00002AF60000}"/>
    <cellStyle name="输入 3 3 2 2 3 3" xfId="63042" xr:uid="{00000000-0005-0000-0000-00002BF60000}"/>
    <cellStyle name="输入 3 3 2 2 3 3 2" xfId="63043" xr:uid="{00000000-0005-0000-0000-00002CF60000}"/>
    <cellStyle name="输入 3 3 2 2 3 4" xfId="63044" xr:uid="{00000000-0005-0000-0000-00002DF60000}"/>
    <cellStyle name="输入 3 3 2 2 4" xfId="63045" xr:uid="{00000000-0005-0000-0000-00002EF60000}"/>
    <cellStyle name="输入 3 3 2 2 4 2" xfId="63046" xr:uid="{00000000-0005-0000-0000-00002FF60000}"/>
    <cellStyle name="输入 3 3 2 2 4 2 2" xfId="63047" xr:uid="{00000000-0005-0000-0000-000030F60000}"/>
    <cellStyle name="输入 3 3 2 2 4 3" xfId="63048" xr:uid="{00000000-0005-0000-0000-000031F60000}"/>
    <cellStyle name="输入 3 3 2 2 4 4" xfId="63049" xr:uid="{00000000-0005-0000-0000-000032F60000}"/>
    <cellStyle name="输入 3 3 2 2 4 5" xfId="63050" xr:uid="{00000000-0005-0000-0000-000033F60000}"/>
    <cellStyle name="输入 3 3 2 2 4 6" xfId="63051" xr:uid="{00000000-0005-0000-0000-000034F60000}"/>
    <cellStyle name="输入 3 3 2 2 5" xfId="63052" xr:uid="{00000000-0005-0000-0000-000035F60000}"/>
    <cellStyle name="输入 3 3 2 2 6" xfId="63053" xr:uid="{00000000-0005-0000-0000-000036F60000}"/>
    <cellStyle name="输入 3 3 2 3" xfId="63054" xr:uid="{00000000-0005-0000-0000-000037F60000}"/>
    <cellStyle name="输入 3 3 2 3 2" xfId="63055" xr:uid="{00000000-0005-0000-0000-000038F60000}"/>
    <cellStyle name="输入 3 3 2 3 2 2" xfId="63056" xr:uid="{00000000-0005-0000-0000-000039F60000}"/>
    <cellStyle name="输入 3 3 2 3 2 2 2" xfId="63057" xr:uid="{00000000-0005-0000-0000-00003AF60000}"/>
    <cellStyle name="输入 3 3 2 3 2 2 2 2" xfId="63058" xr:uid="{00000000-0005-0000-0000-00003BF60000}"/>
    <cellStyle name="输入 3 3 2 3 2 2 3" xfId="63059" xr:uid="{00000000-0005-0000-0000-00003CF60000}"/>
    <cellStyle name="输入 3 3 2 3 2 2 4" xfId="63060" xr:uid="{00000000-0005-0000-0000-00003DF60000}"/>
    <cellStyle name="输入 3 3 2 3 2 2 5" xfId="63061" xr:uid="{00000000-0005-0000-0000-00003EF60000}"/>
    <cellStyle name="输入 3 3 2 3 2 2 6" xfId="63062" xr:uid="{00000000-0005-0000-0000-00003FF60000}"/>
    <cellStyle name="输入 3 3 2 3 2 3" xfId="63063" xr:uid="{00000000-0005-0000-0000-000040F60000}"/>
    <cellStyle name="输入 3 3 2 3 2 3 2" xfId="63064" xr:uid="{00000000-0005-0000-0000-000041F60000}"/>
    <cellStyle name="输入 3 3 2 3 2 4" xfId="63065" xr:uid="{00000000-0005-0000-0000-000042F60000}"/>
    <cellStyle name="输入 3 3 2 3 3" xfId="63066" xr:uid="{00000000-0005-0000-0000-000043F60000}"/>
    <cellStyle name="输入 3 3 2 3 3 2" xfId="63067" xr:uid="{00000000-0005-0000-0000-000044F60000}"/>
    <cellStyle name="输入 3 3 2 3 3 2 2" xfId="63068" xr:uid="{00000000-0005-0000-0000-000045F60000}"/>
    <cellStyle name="输入 3 3 2 3 3 3" xfId="63069" xr:uid="{00000000-0005-0000-0000-000046F60000}"/>
    <cellStyle name="输入 3 3 2 3 3 4" xfId="63070" xr:uid="{00000000-0005-0000-0000-000047F60000}"/>
    <cellStyle name="输入 3 3 2 3 3 5" xfId="63071" xr:uid="{00000000-0005-0000-0000-000048F60000}"/>
    <cellStyle name="输入 3 3 2 3 3 6" xfId="63072" xr:uid="{00000000-0005-0000-0000-000049F60000}"/>
    <cellStyle name="输入 3 3 2 3 4" xfId="63073" xr:uid="{00000000-0005-0000-0000-00004AF60000}"/>
    <cellStyle name="输入 3 3 2 3 5" xfId="63074" xr:uid="{00000000-0005-0000-0000-00004BF60000}"/>
    <cellStyle name="输入 3 3 2 4" xfId="63075" xr:uid="{00000000-0005-0000-0000-00004CF60000}"/>
    <cellStyle name="输入 3 3 2 4 2" xfId="63076" xr:uid="{00000000-0005-0000-0000-00004DF60000}"/>
    <cellStyle name="输入 3 3 2 4 2 2" xfId="63077" xr:uid="{00000000-0005-0000-0000-00004EF60000}"/>
    <cellStyle name="输入 3 3 2 4 2 2 2" xfId="63078" xr:uid="{00000000-0005-0000-0000-00004FF60000}"/>
    <cellStyle name="输入 3 3 2 4 2 3" xfId="63079" xr:uid="{00000000-0005-0000-0000-000050F60000}"/>
    <cellStyle name="输入 3 3 2 4 2 4" xfId="63080" xr:uid="{00000000-0005-0000-0000-000051F60000}"/>
    <cellStyle name="输入 3 3 2 4 2 5" xfId="63081" xr:uid="{00000000-0005-0000-0000-000052F60000}"/>
    <cellStyle name="输入 3 3 2 4 2 6" xfId="63082" xr:uid="{00000000-0005-0000-0000-000053F60000}"/>
    <cellStyle name="输入 3 3 2 4 3" xfId="63083" xr:uid="{00000000-0005-0000-0000-000054F60000}"/>
    <cellStyle name="输入 3 3 2 4 3 2" xfId="63084" xr:uid="{00000000-0005-0000-0000-000055F60000}"/>
    <cellStyle name="输入 3 3 2 4 4" xfId="63085" xr:uid="{00000000-0005-0000-0000-000056F60000}"/>
    <cellStyle name="输入 3 3 2 5" xfId="63086" xr:uid="{00000000-0005-0000-0000-000057F60000}"/>
    <cellStyle name="输入 3 3 2 5 2" xfId="63087" xr:uid="{00000000-0005-0000-0000-000058F60000}"/>
    <cellStyle name="输入 3 3 2 5 2 2" xfId="63088" xr:uid="{00000000-0005-0000-0000-000059F60000}"/>
    <cellStyle name="输入 3 3 2 5 3" xfId="63089" xr:uid="{00000000-0005-0000-0000-00005AF60000}"/>
    <cellStyle name="输入 3 3 2 5 4" xfId="63090" xr:uid="{00000000-0005-0000-0000-00005BF60000}"/>
    <cellStyle name="输入 3 3 2 5 5" xfId="63091" xr:uid="{00000000-0005-0000-0000-00005CF60000}"/>
    <cellStyle name="输入 3 3 2 5 6" xfId="63092" xr:uid="{00000000-0005-0000-0000-00005DF60000}"/>
    <cellStyle name="输入 3 3 2 6" xfId="63093" xr:uid="{00000000-0005-0000-0000-00005EF60000}"/>
    <cellStyle name="输入 3 3 2 7" xfId="63094" xr:uid="{00000000-0005-0000-0000-00005FF60000}"/>
    <cellStyle name="输入 3 3 3" xfId="63095" xr:uid="{00000000-0005-0000-0000-000060F60000}"/>
    <cellStyle name="输入 3 3 3 2" xfId="63096" xr:uid="{00000000-0005-0000-0000-000061F60000}"/>
    <cellStyle name="输入 3 3 3 2 2" xfId="63097" xr:uid="{00000000-0005-0000-0000-000062F60000}"/>
    <cellStyle name="输入 3 3 3 2 2 2" xfId="63098" xr:uid="{00000000-0005-0000-0000-000063F60000}"/>
    <cellStyle name="输入 3 3 3 2 2 2 2" xfId="63099" xr:uid="{00000000-0005-0000-0000-000064F60000}"/>
    <cellStyle name="输入 3 3 3 2 2 2 2 2" xfId="63100" xr:uid="{00000000-0005-0000-0000-000065F60000}"/>
    <cellStyle name="输入 3 3 3 2 2 2 3" xfId="63101" xr:uid="{00000000-0005-0000-0000-000066F60000}"/>
    <cellStyle name="输入 3 3 3 2 2 2 4" xfId="63102" xr:uid="{00000000-0005-0000-0000-000067F60000}"/>
    <cellStyle name="输入 3 3 3 2 2 2 5" xfId="63103" xr:uid="{00000000-0005-0000-0000-000068F60000}"/>
    <cellStyle name="输入 3 3 3 2 2 2 6" xfId="63104" xr:uid="{00000000-0005-0000-0000-000069F60000}"/>
    <cellStyle name="输入 3 3 3 2 2 3" xfId="63105" xr:uid="{00000000-0005-0000-0000-00006AF60000}"/>
    <cellStyle name="输入 3 3 3 2 2 3 2" xfId="63106" xr:uid="{00000000-0005-0000-0000-00006BF60000}"/>
    <cellStyle name="输入 3 3 3 2 2 4" xfId="63107" xr:uid="{00000000-0005-0000-0000-00006CF60000}"/>
    <cellStyle name="输入 3 3 3 2 3" xfId="63108" xr:uid="{00000000-0005-0000-0000-00006DF60000}"/>
    <cellStyle name="输入 3 3 3 2 3 2" xfId="63109" xr:uid="{00000000-0005-0000-0000-00006EF60000}"/>
    <cellStyle name="输入 3 3 3 2 3 2 2" xfId="63110" xr:uid="{00000000-0005-0000-0000-00006FF60000}"/>
    <cellStyle name="输入 3 3 3 2 3 3" xfId="63111" xr:uid="{00000000-0005-0000-0000-000070F60000}"/>
    <cellStyle name="输入 3 3 3 2 3 4" xfId="63112" xr:uid="{00000000-0005-0000-0000-000071F60000}"/>
    <cellStyle name="输入 3 3 3 2 3 5" xfId="63113" xr:uid="{00000000-0005-0000-0000-000072F60000}"/>
    <cellStyle name="输入 3 3 3 2 3 6" xfId="63114" xr:uid="{00000000-0005-0000-0000-000073F60000}"/>
    <cellStyle name="输入 3 3 3 2 4" xfId="63115" xr:uid="{00000000-0005-0000-0000-000074F60000}"/>
    <cellStyle name="输入 3 3 3 2 5" xfId="63116" xr:uid="{00000000-0005-0000-0000-000075F60000}"/>
    <cellStyle name="输入 3 3 3 3" xfId="63117" xr:uid="{00000000-0005-0000-0000-000076F60000}"/>
    <cellStyle name="输入 3 3 3 3 2" xfId="63118" xr:uid="{00000000-0005-0000-0000-000077F60000}"/>
    <cellStyle name="输入 3 3 3 3 2 2" xfId="63119" xr:uid="{00000000-0005-0000-0000-000078F60000}"/>
    <cellStyle name="输入 3 3 3 3 2 2 2" xfId="63120" xr:uid="{00000000-0005-0000-0000-000079F60000}"/>
    <cellStyle name="输入 3 3 3 3 2 3" xfId="63121" xr:uid="{00000000-0005-0000-0000-00007AF60000}"/>
    <cellStyle name="输入 3 3 3 3 2 4" xfId="63122" xr:uid="{00000000-0005-0000-0000-00007BF60000}"/>
    <cellStyle name="输入 3 3 3 3 2 5" xfId="63123" xr:uid="{00000000-0005-0000-0000-00007CF60000}"/>
    <cellStyle name="输入 3 3 3 3 2 6" xfId="63124" xr:uid="{00000000-0005-0000-0000-00007DF60000}"/>
    <cellStyle name="输入 3 3 3 3 3" xfId="63125" xr:uid="{00000000-0005-0000-0000-00007EF60000}"/>
    <cellStyle name="输入 3 3 3 3 3 2" xfId="63126" xr:uid="{00000000-0005-0000-0000-00007FF60000}"/>
    <cellStyle name="输入 3 3 3 3 4" xfId="63127" xr:uid="{00000000-0005-0000-0000-000080F60000}"/>
    <cellStyle name="输入 3 3 3 4" xfId="63128" xr:uid="{00000000-0005-0000-0000-000081F60000}"/>
    <cellStyle name="输入 3 3 3 4 2" xfId="63129" xr:uid="{00000000-0005-0000-0000-000082F60000}"/>
    <cellStyle name="输入 3 3 3 4 2 2" xfId="63130" xr:uid="{00000000-0005-0000-0000-000083F60000}"/>
    <cellStyle name="输入 3 3 3 4 3" xfId="63131" xr:uid="{00000000-0005-0000-0000-000084F60000}"/>
    <cellStyle name="输入 3 3 3 4 4" xfId="63132" xr:uid="{00000000-0005-0000-0000-000085F60000}"/>
    <cellStyle name="输入 3 3 3 4 5" xfId="63133" xr:uid="{00000000-0005-0000-0000-000086F60000}"/>
    <cellStyle name="输入 3 3 3 4 6" xfId="63134" xr:uid="{00000000-0005-0000-0000-000087F60000}"/>
    <cellStyle name="输入 3 3 3 5" xfId="63135" xr:uid="{00000000-0005-0000-0000-000088F60000}"/>
    <cellStyle name="输入 3 3 3 6" xfId="63136" xr:uid="{00000000-0005-0000-0000-000089F60000}"/>
    <cellStyle name="输入 3 3 4" xfId="63137" xr:uid="{00000000-0005-0000-0000-00008AF60000}"/>
    <cellStyle name="输入 3 3 4 2" xfId="63138" xr:uid="{00000000-0005-0000-0000-00008BF60000}"/>
    <cellStyle name="输入 3 3 4 2 2" xfId="63139" xr:uid="{00000000-0005-0000-0000-00008CF60000}"/>
    <cellStyle name="输入 3 3 4 2 2 2" xfId="63140" xr:uid="{00000000-0005-0000-0000-00008DF60000}"/>
    <cellStyle name="输入 3 3 4 2 2 2 2" xfId="63141" xr:uid="{00000000-0005-0000-0000-00008EF60000}"/>
    <cellStyle name="输入 3 3 4 2 2 3" xfId="63142" xr:uid="{00000000-0005-0000-0000-00008FF60000}"/>
    <cellStyle name="输入 3 3 4 2 2 4" xfId="63143" xr:uid="{00000000-0005-0000-0000-000090F60000}"/>
    <cellStyle name="输入 3 3 4 2 2 5" xfId="63144" xr:uid="{00000000-0005-0000-0000-000091F60000}"/>
    <cellStyle name="输入 3 3 4 2 2 6" xfId="63145" xr:uid="{00000000-0005-0000-0000-000092F60000}"/>
    <cellStyle name="输入 3 3 4 2 3" xfId="63146" xr:uid="{00000000-0005-0000-0000-000093F60000}"/>
    <cellStyle name="输入 3 3 4 2 3 2" xfId="63147" xr:uid="{00000000-0005-0000-0000-000094F60000}"/>
    <cellStyle name="输入 3 3 4 2 4" xfId="63148" xr:uid="{00000000-0005-0000-0000-000095F60000}"/>
    <cellStyle name="输入 3 3 4 3" xfId="63149" xr:uid="{00000000-0005-0000-0000-000096F60000}"/>
    <cellStyle name="输入 3 3 4 3 2" xfId="63150" xr:uid="{00000000-0005-0000-0000-000097F60000}"/>
    <cellStyle name="输入 3 3 4 3 2 2" xfId="63151" xr:uid="{00000000-0005-0000-0000-000098F60000}"/>
    <cellStyle name="输入 3 3 4 3 3" xfId="63152" xr:uid="{00000000-0005-0000-0000-000099F60000}"/>
    <cellStyle name="输入 3 3 4 3 4" xfId="63153" xr:uid="{00000000-0005-0000-0000-00009AF60000}"/>
    <cellStyle name="输入 3 3 4 3 5" xfId="63154" xr:uid="{00000000-0005-0000-0000-00009BF60000}"/>
    <cellStyle name="输入 3 3 4 3 6" xfId="63155" xr:uid="{00000000-0005-0000-0000-00009CF60000}"/>
    <cellStyle name="输入 3 3 4 4" xfId="63156" xr:uid="{00000000-0005-0000-0000-00009DF60000}"/>
    <cellStyle name="输入 3 3 4 5" xfId="63157" xr:uid="{00000000-0005-0000-0000-00009EF60000}"/>
    <cellStyle name="输入 3 3 5" xfId="63158" xr:uid="{00000000-0005-0000-0000-00009FF60000}"/>
    <cellStyle name="输入 3 3 5 2" xfId="63159" xr:uid="{00000000-0005-0000-0000-0000A0F60000}"/>
    <cellStyle name="输入 3 3 5 2 2" xfId="63160" xr:uid="{00000000-0005-0000-0000-0000A1F60000}"/>
    <cellStyle name="输入 3 3 5 2 2 2" xfId="63161" xr:uid="{00000000-0005-0000-0000-0000A2F60000}"/>
    <cellStyle name="输入 3 3 5 2 3" xfId="63162" xr:uid="{00000000-0005-0000-0000-0000A3F60000}"/>
    <cellStyle name="输入 3 3 5 2 4" xfId="63163" xr:uid="{00000000-0005-0000-0000-0000A4F60000}"/>
    <cellStyle name="输入 3 3 5 2 5" xfId="63164" xr:uid="{00000000-0005-0000-0000-0000A5F60000}"/>
    <cellStyle name="输入 3 3 5 2 6" xfId="63165" xr:uid="{00000000-0005-0000-0000-0000A6F60000}"/>
    <cellStyle name="输入 3 3 5 3" xfId="63166" xr:uid="{00000000-0005-0000-0000-0000A7F60000}"/>
    <cellStyle name="输入 3 3 5 3 2" xfId="63167" xr:uid="{00000000-0005-0000-0000-0000A8F60000}"/>
    <cellStyle name="输入 3 3 5 4" xfId="63168" xr:uid="{00000000-0005-0000-0000-0000A9F60000}"/>
    <cellStyle name="输入 3 3 6" xfId="63169" xr:uid="{00000000-0005-0000-0000-0000AAF60000}"/>
    <cellStyle name="输入 3 3 6 2" xfId="63170" xr:uid="{00000000-0005-0000-0000-0000ABF60000}"/>
    <cellStyle name="输入 3 3 6 2 2" xfId="63171" xr:uid="{00000000-0005-0000-0000-0000ACF60000}"/>
    <cellStyle name="输入 3 3 6 3" xfId="63172" xr:uid="{00000000-0005-0000-0000-0000ADF60000}"/>
    <cellStyle name="输入 3 3 6 4" xfId="63173" xr:uid="{00000000-0005-0000-0000-0000AEF60000}"/>
    <cellStyle name="输入 3 3 6 5" xfId="63174" xr:uid="{00000000-0005-0000-0000-0000AFF60000}"/>
    <cellStyle name="输入 3 3 6 6" xfId="63175" xr:uid="{00000000-0005-0000-0000-0000B0F60000}"/>
    <cellStyle name="输入 3 3 7" xfId="63176" xr:uid="{00000000-0005-0000-0000-0000B1F60000}"/>
    <cellStyle name="输入 3 3 8" xfId="63177" xr:uid="{00000000-0005-0000-0000-0000B2F60000}"/>
    <cellStyle name="输入 3 4" xfId="63178" xr:uid="{00000000-0005-0000-0000-0000B3F60000}"/>
    <cellStyle name="输入 3 4 2" xfId="63179" xr:uid="{00000000-0005-0000-0000-0000B4F60000}"/>
    <cellStyle name="输入 3 4 2 2" xfId="63180" xr:uid="{00000000-0005-0000-0000-0000B5F60000}"/>
    <cellStyle name="输入 3 4 2 2 2" xfId="63181" xr:uid="{00000000-0005-0000-0000-0000B6F60000}"/>
    <cellStyle name="输入 3 4 2 2 2 2" xfId="63182" xr:uid="{00000000-0005-0000-0000-0000B7F60000}"/>
    <cellStyle name="输入 3 4 2 2 2 2 2" xfId="63183" xr:uid="{00000000-0005-0000-0000-0000B8F60000}"/>
    <cellStyle name="输入 3 4 2 2 2 2 2 2" xfId="63184" xr:uid="{00000000-0005-0000-0000-0000B9F60000}"/>
    <cellStyle name="输入 3 4 2 2 2 2 3" xfId="63185" xr:uid="{00000000-0005-0000-0000-0000BAF60000}"/>
    <cellStyle name="输入 3 4 2 2 2 2 4" xfId="63186" xr:uid="{00000000-0005-0000-0000-0000BBF60000}"/>
    <cellStyle name="输入 3 4 2 2 2 2 5" xfId="63187" xr:uid="{00000000-0005-0000-0000-0000BCF60000}"/>
    <cellStyle name="输入 3 4 2 2 2 2 6" xfId="63188" xr:uid="{00000000-0005-0000-0000-0000BDF60000}"/>
    <cellStyle name="输入 3 4 2 2 2 3" xfId="63189" xr:uid="{00000000-0005-0000-0000-0000BEF60000}"/>
    <cellStyle name="输入 3 4 2 2 2 3 2" xfId="63190" xr:uid="{00000000-0005-0000-0000-0000BFF60000}"/>
    <cellStyle name="输入 3 4 2 2 2 4" xfId="63191" xr:uid="{00000000-0005-0000-0000-0000C0F60000}"/>
    <cellStyle name="输入 3 4 2 2 3" xfId="63192" xr:uid="{00000000-0005-0000-0000-0000C1F60000}"/>
    <cellStyle name="输入 3 4 2 2 3 2" xfId="63193" xr:uid="{00000000-0005-0000-0000-0000C2F60000}"/>
    <cellStyle name="输入 3 4 2 2 3 2 2" xfId="63194" xr:uid="{00000000-0005-0000-0000-0000C3F60000}"/>
    <cellStyle name="输入 3 4 2 2 3 3" xfId="63195" xr:uid="{00000000-0005-0000-0000-0000C4F60000}"/>
    <cellStyle name="输入 3 4 2 2 3 4" xfId="63196" xr:uid="{00000000-0005-0000-0000-0000C5F60000}"/>
    <cellStyle name="输入 3 4 2 2 3 5" xfId="63197" xr:uid="{00000000-0005-0000-0000-0000C6F60000}"/>
    <cellStyle name="输入 3 4 2 2 3 6" xfId="63198" xr:uid="{00000000-0005-0000-0000-0000C7F60000}"/>
    <cellStyle name="输入 3 4 2 2 4" xfId="63199" xr:uid="{00000000-0005-0000-0000-0000C8F60000}"/>
    <cellStyle name="输入 3 4 2 2 5" xfId="63200" xr:uid="{00000000-0005-0000-0000-0000C9F60000}"/>
    <cellStyle name="输入 3 4 2 3" xfId="63201" xr:uid="{00000000-0005-0000-0000-0000CAF60000}"/>
    <cellStyle name="输入 3 4 2 3 2" xfId="63202" xr:uid="{00000000-0005-0000-0000-0000CBF60000}"/>
    <cellStyle name="输入 3 4 2 3 2 2" xfId="63203" xr:uid="{00000000-0005-0000-0000-0000CCF60000}"/>
    <cellStyle name="输入 3 4 2 3 2 2 2" xfId="63204" xr:uid="{00000000-0005-0000-0000-0000CDF60000}"/>
    <cellStyle name="输入 3 4 2 3 2 3" xfId="63205" xr:uid="{00000000-0005-0000-0000-0000CEF60000}"/>
    <cellStyle name="输入 3 4 2 3 2 4" xfId="63206" xr:uid="{00000000-0005-0000-0000-0000CFF60000}"/>
    <cellStyle name="输入 3 4 2 3 2 5" xfId="63207" xr:uid="{00000000-0005-0000-0000-0000D0F60000}"/>
    <cellStyle name="输入 3 4 2 3 2 6" xfId="63208" xr:uid="{00000000-0005-0000-0000-0000D1F60000}"/>
    <cellStyle name="输入 3 4 2 3 3" xfId="63209" xr:uid="{00000000-0005-0000-0000-0000D2F60000}"/>
    <cellStyle name="输入 3 4 2 3 3 2" xfId="63210" xr:uid="{00000000-0005-0000-0000-0000D3F60000}"/>
    <cellStyle name="输入 3 4 2 3 4" xfId="63211" xr:uid="{00000000-0005-0000-0000-0000D4F60000}"/>
    <cellStyle name="输入 3 4 2 4" xfId="63212" xr:uid="{00000000-0005-0000-0000-0000D5F60000}"/>
    <cellStyle name="输入 3 4 2 4 2" xfId="63213" xr:uid="{00000000-0005-0000-0000-0000D6F60000}"/>
    <cellStyle name="输入 3 4 2 4 2 2" xfId="63214" xr:uid="{00000000-0005-0000-0000-0000D7F60000}"/>
    <cellStyle name="输入 3 4 2 4 3" xfId="63215" xr:uid="{00000000-0005-0000-0000-0000D8F60000}"/>
    <cellStyle name="输入 3 4 2 4 4" xfId="63216" xr:uid="{00000000-0005-0000-0000-0000D9F60000}"/>
    <cellStyle name="输入 3 4 2 4 5" xfId="63217" xr:uid="{00000000-0005-0000-0000-0000DAF60000}"/>
    <cellStyle name="输入 3 4 2 4 6" xfId="63218" xr:uid="{00000000-0005-0000-0000-0000DBF60000}"/>
    <cellStyle name="输入 3 4 2 5" xfId="63219" xr:uid="{00000000-0005-0000-0000-0000DCF60000}"/>
    <cellStyle name="输入 3 4 2 6" xfId="63220" xr:uid="{00000000-0005-0000-0000-0000DDF60000}"/>
    <cellStyle name="输入 3 4 3" xfId="63221" xr:uid="{00000000-0005-0000-0000-0000DEF60000}"/>
    <cellStyle name="输入 3 4 3 2" xfId="63222" xr:uid="{00000000-0005-0000-0000-0000DFF60000}"/>
    <cellStyle name="输入 3 4 3 2 2" xfId="63223" xr:uid="{00000000-0005-0000-0000-0000E0F60000}"/>
    <cellStyle name="输入 3 4 3 2 2 2" xfId="63224" xr:uid="{00000000-0005-0000-0000-0000E1F60000}"/>
    <cellStyle name="输入 3 4 3 2 2 2 2" xfId="63225" xr:uid="{00000000-0005-0000-0000-0000E2F60000}"/>
    <cellStyle name="输入 3 4 3 2 2 3" xfId="63226" xr:uid="{00000000-0005-0000-0000-0000E3F60000}"/>
    <cellStyle name="输入 3 4 3 2 2 4" xfId="63227" xr:uid="{00000000-0005-0000-0000-0000E4F60000}"/>
    <cellStyle name="输入 3 4 3 2 2 5" xfId="63228" xr:uid="{00000000-0005-0000-0000-0000E5F60000}"/>
    <cellStyle name="输入 3 4 3 2 2 6" xfId="63229" xr:uid="{00000000-0005-0000-0000-0000E6F60000}"/>
    <cellStyle name="输入 3 4 3 2 3" xfId="63230" xr:uid="{00000000-0005-0000-0000-0000E7F60000}"/>
    <cellStyle name="输入 3 4 3 2 3 2" xfId="63231" xr:uid="{00000000-0005-0000-0000-0000E8F60000}"/>
    <cellStyle name="输入 3 4 3 2 4" xfId="63232" xr:uid="{00000000-0005-0000-0000-0000E9F60000}"/>
    <cellStyle name="输入 3 4 3 3" xfId="63233" xr:uid="{00000000-0005-0000-0000-0000EAF60000}"/>
    <cellStyle name="输入 3 4 3 3 2" xfId="63234" xr:uid="{00000000-0005-0000-0000-0000EBF60000}"/>
    <cellStyle name="输入 3 4 3 3 2 2" xfId="63235" xr:uid="{00000000-0005-0000-0000-0000ECF60000}"/>
    <cellStyle name="输入 3 4 3 3 3" xfId="63236" xr:uid="{00000000-0005-0000-0000-0000EDF60000}"/>
    <cellStyle name="输入 3 4 3 3 4" xfId="63237" xr:uid="{00000000-0005-0000-0000-0000EEF60000}"/>
    <cellStyle name="输入 3 4 3 3 5" xfId="63238" xr:uid="{00000000-0005-0000-0000-0000EFF60000}"/>
    <cellStyle name="输入 3 4 3 3 6" xfId="63239" xr:uid="{00000000-0005-0000-0000-0000F0F60000}"/>
    <cellStyle name="输入 3 4 3 4" xfId="63240" xr:uid="{00000000-0005-0000-0000-0000F1F60000}"/>
    <cellStyle name="输入 3 4 3 5" xfId="63241" xr:uid="{00000000-0005-0000-0000-0000F2F60000}"/>
    <cellStyle name="输入 3 4 4" xfId="63242" xr:uid="{00000000-0005-0000-0000-0000F3F60000}"/>
    <cellStyle name="输入 3 4 4 2" xfId="63243" xr:uid="{00000000-0005-0000-0000-0000F4F60000}"/>
    <cellStyle name="输入 3 4 4 2 2" xfId="63244" xr:uid="{00000000-0005-0000-0000-0000F5F60000}"/>
    <cellStyle name="输入 3 4 4 2 2 2" xfId="63245" xr:uid="{00000000-0005-0000-0000-0000F6F60000}"/>
    <cellStyle name="输入 3 4 4 2 3" xfId="63246" xr:uid="{00000000-0005-0000-0000-0000F7F60000}"/>
    <cellStyle name="输入 3 4 4 2 4" xfId="63247" xr:uid="{00000000-0005-0000-0000-0000F8F60000}"/>
    <cellStyle name="输入 3 4 4 2 5" xfId="63248" xr:uid="{00000000-0005-0000-0000-0000F9F60000}"/>
    <cellStyle name="输入 3 4 4 2 6" xfId="63249" xr:uid="{00000000-0005-0000-0000-0000FAF60000}"/>
    <cellStyle name="输入 3 4 4 3" xfId="63250" xr:uid="{00000000-0005-0000-0000-0000FBF60000}"/>
    <cellStyle name="输入 3 4 4 3 2" xfId="63251" xr:uid="{00000000-0005-0000-0000-0000FCF60000}"/>
    <cellStyle name="输入 3 4 4 4" xfId="63252" xr:uid="{00000000-0005-0000-0000-0000FDF60000}"/>
    <cellStyle name="输入 3 4 5" xfId="63253" xr:uid="{00000000-0005-0000-0000-0000FEF60000}"/>
    <cellStyle name="输入 3 4 5 2" xfId="63254" xr:uid="{00000000-0005-0000-0000-0000FFF60000}"/>
    <cellStyle name="输入 3 4 5 2 2" xfId="63255" xr:uid="{00000000-0005-0000-0000-000000F70000}"/>
    <cellStyle name="输入 3 4 5 3" xfId="63256" xr:uid="{00000000-0005-0000-0000-000001F70000}"/>
    <cellStyle name="输入 3 4 5 4" xfId="63257" xr:uid="{00000000-0005-0000-0000-000002F70000}"/>
    <cellStyle name="输入 3 4 5 5" xfId="63258" xr:uid="{00000000-0005-0000-0000-000003F70000}"/>
    <cellStyle name="输入 3 4 5 6" xfId="63259" xr:uid="{00000000-0005-0000-0000-000004F70000}"/>
    <cellStyle name="输入 3 4 6" xfId="63260" xr:uid="{00000000-0005-0000-0000-000005F70000}"/>
    <cellStyle name="输入 3 4 7" xfId="63261" xr:uid="{00000000-0005-0000-0000-000006F70000}"/>
    <cellStyle name="输入 3 5" xfId="63262" xr:uid="{00000000-0005-0000-0000-000007F70000}"/>
    <cellStyle name="输入 3 5 2" xfId="63263" xr:uid="{00000000-0005-0000-0000-000008F70000}"/>
    <cellStyle name="输入 3 5 2 2" xfId="63264" xr:uid="{00000000-0005-0000-0000-000009F70000}"/>
    <cellStyle name="输入 3 5 2 2 2" xfId="63265" xr:uid="{00000000-0005-0000-0000-00000AF70000}"/>
    <cellStyle name="输入 3 5 2 2 2 2" xfId="63266" xr:uid="{00000000-0005-0000-0000-00000BF70000}"/>
    <cellStyle name="输入 3 5 2 2 2 2 2" xfId="63267" xr:uid="{00000000-0005-0000-0000-00000CF70000}"/>
    <cellStyle name="输入 3 5 2 2 2 3" xfId="63268" xr:uid="{00000000-0005-0000-0000-00000DF70000}"/>
    <cellStyle name="输入 3 5 2 2 2 4" xfId="63269" xr:uid="{00000000-0005-0000-0000-00000EF70000}"/>
    <cellStyle name="输入 3 5 2 2 2 5" xfId="63270" xr:uid="{00000000-0005-0000-0000-00000FF70000}"/>
    <cellStyle name="输入 3 5 2 2 2 6" xfId="63271" xr:uid="{00000000-0005-0000-0000-000010F70000}"/>
    <cellStyle name="输入 3 5 2 2 3" xfId="63272" xr:uid="{00000000-0005-0000-0000-000011F70000}"/>
    <cellStyle name="输入 3 5 2 2 3 2" xfId="63273" xr:uid="{00000000-0005-0000-0000-000012F70000}"/>
    <cellStyle name="输入 3 5 2 2 4" xfId="63274" xr:uid="{00000000-0005-0000-0000-000013F70000}"/>
    <cellStyle name="输入 3 5 2 3" xfId="63275" xr:uid="{00000000-0005-0000-0000-000014F70000}"/>
    <cellStyle name="输入 3 5 2 3 2" xfId="63276" xr:uid="{00000000-0005-0000-0000-000015F70000}"/>
    <cellStyle name="输入 3 5 2 3 2 2" xfId="63277" xr:uid="{00000000-0005-0000-0000-000016F70000}"/>
    <cellStyle name="输入 3 5 2 3 3" xfId="63278" xr:uid="{00000000-0005-0000-0000-000017F70000}"/>
    <cellStyle name="输入 3 5 2 3 4" xfId="63279" xr:uid="{00000000-0005-0000-0000-000018F70000}"/>
    <cellStyle name="输入 3 5 2 3 5" xfId="63280" xr:uid="{00000000-0005-0000-0000-000019F70000}"/>
    <cellStyle name="输入 3 5 2 3 6" xfId="63281" xr:uid="{00000000-0005-0000-0000-00001AF70000}"/>
    <cellStyle name="输入 3 5 2 4" xfId="63282" xr:uid="{00000000-0005-0000-0000-00001BF70000}"/>
    <cellStyle name="输入 3 5 2 5" xfId="63283" xr:uid="{00000000-0005-0000-0000-00001CF70000}"/>
    <cellStyle name="输入 3 5 3" xfId="63284" xr:uid="{00000000-0005-0000-0000-00001DF70000}"/>
    <cellStyle name="输入 3 5 3 2" xfId="63285" xr:uid="{00000000-0005-0000-0000-00001EF70000}"/>
    <cellStyle name="输入 3 5 3 2 2" xfId="63286" xr:uid="{00000000-0005-0000-0000-00001FF70000}"/>
    <cellStyle name="输入 3 5 3 2 2 2" xfId="63287" xr:uid="{00000000-0005-0000-0000-000020F70000}"/>
    <cellStyle name="输入 3 5 3 2 3" xfId="63288" xr:uid="{00000000-0005-0000-0000-000021F70000}"/>
    <cellStyle name="输入 3 5 3 2 4" xfId="63289" xr:uid="{00000000-0005-0000-0000-000022F70000}"/>
    <cellStyle name="输入 3 5 3 2 5" xfId="63290" xr:uid="{00000000-0005-0000-0000-000023F70000}"/>
    <cellStyle name="输入 3 5 3 2 6" xfId="63291" xr:uid="{00000000-0005-0000-0000-000024F70000}"/>
    <cellStyle name="输入 3 5 3 3" xfId="63292" xr:uid="{00000000-0005-0000-0000-000025F70000}"/>
    <cellStyle name="输入 3 5 3 3 2" xfId="63293" xr:uid="{00000000-0005-0000-0000-000026F70000}"/>
    <cellStyle name="输入 3 5 3 4" xfId="63294" xr:uid="{00000000-0005-0000-0000-000027F70000}"/>
    <cellStyle name="输入 3 5 4" xfId="63295" xr:uid="{00000000-0005-0000-0000-000028F70000}"/>
    <cellStyle name="输入 3 5 4 2" xfId="63296" xr:uid="{00000000-0005-0000-0000-000029F70000}"/>
    <cellStyle name="输入 3 5 4 2 2" xfId="63297" xr:uid="{00000000-0005-0000-0000-00002AF70000}"/>
    <cellStyle name="输入 3 5 4 3" xfId="63298" xr:uid="{00000000-0005-0000-0000-00002BF70000}"/>
    <cellStyle name="输入 3 5 4 4" xfId="63299" xr:uid="{00000000-0005-0000-0000-00002CF70000}"/>
    <cellStyle name="输入 3 5 4 5" xfId="63300" xr:uid="{00000000-0005-0000-0000-00002DF70000}"/>
    <cellStyle name="输入 3 5 4 6" xfId="63301" xr:uid="{00000000-0005-0000-0000-00002EF70000}"/>
    <cellStyle name="输入 3 5 5" xfId="63302" xr:uid="{00000000-0005-0000-0000-00002FF70000}"/>
    <cellStyle name="输入 3 5 6" xfId="63303" xr:uid="{00000000-0005-0000-0000-000030F70000}"/>
    <cellStyle name="输入 3 6" xfId="63304" xr:uid="{00000000-0005-0000-0000-000031F70000}"/>
    <cellStyle name="输入 3 6 2" xfId="63305" xr:uid="{00000000-0005-0000-0000-000032F70000}"/>
    <cellStyle name="输入 3 6 2 2" xfId="63306" xr:uid="{00000000-0005-0000-0000-000033F70000}"/>
    <cellStyle name="输入 3 6 2 2 2" xfId="63307" xr:uid="{00000000-0005-0000-0000-000034F70000}"/>
    <cellStyle name="输入 3 6 2 2 2 2" xfId="63308" xr:uid="{00000000-0005-0000-0000-000035F70000}"/>
    <cellStyle name="输入 3 6 2 2 3" xfId="63309" xr:uid="{00000000-0005-0000-0000-000036F70000}"/>
    <cellStyle name="输入 3 6 2 2 4" xfId="63310" xr:uid="{00000000-0005-0000-0000-000037F70000}"/>
    <cellStyle name="输入 3 6 2 2 5" xfId="63311" xr:uid="{00000000-0005-0000-0000-000038F70000}"/>
    <cellStyle name="输入 3 6 2 2 6" xfId="63312" xr:uid="{00000000-0005-0000-0000-000039F70000}"/>
    <cellStyle name="输入 3 6 2 3" xfId="63313" xr:uid="{00000000-0005-0000-0000-00003AF70000}"/>
    <cellStyle name="输入 3 6 2 3 2" xfId="63314" xr:uid="{00000000-0005-0000-0000-00003BF70000}"/>
    <cellStyle name="输入 3 6 2 4" xfId="63315" xr:uid="{00000000-0005-0000-0000-00003CF70000}"/>
    <cellStyle name="输入 3 6 3" xfId="63316" xr:uid="{00000000-0005-0000-0000-00003DF70000}"/>
    <cellStyle name="输入 3 6 3 2" xfId="63317" xr:uid="{00000000-0005-0000-0000-00003EF70000}"/>
    <cellStyle name="输入 3 6 3 2 2" xfId="63318" xr:uid="{00000000-0005-0000-0000-00003FF70000}"/>
    <cellStyle name="输入 3 6 3 3" xfId="63319" xr:uid="{00000000-0005-0000-0000-000040F70000}"/>
    <cellStyle name="输入 3 6 3 4" xfId="63320" xr:uid="{00000000-0005-0000-0000-000041F70000}"/>
    <cellStyle name="输入 3 6 3 5" xfId="63321" xr:uid="{00000000-0005-0000-0000-000042F70000}"/>
    <cellStyle name="输入 3 6 3 6" xfId="63322" xr:uid="{00000000-0005-0000-0000-000043F70000}"/>
    <cellStyle name="输入 3 6 4" xfId="63323" xr:uid="{00000000-0005-0000-0000-000044F70000}"/>
    <cellStyle name="输入 3 6 5" xfId="63324" xr:uid="{00000000-0005-0000-0000-000045F70000}"/>
    <cellStyle name="输入 3 7" xfId="63325" xr:uid="{00000000-0005-0000-0000-000046F70000}"/>
    <cellStyle name="输入 3 7 2" xfId="63326" xr:uid="{00000000-0005-0000-0000-000047F70000}"/>
    <cellStyle name="输入 3 7 2 2" xfId="63327" xr:uid="{00000000-0005-0000-0000-000048F70000}"/>
    <cellStyle name="输入 3 7 2 2 2" xfId="63328" xr:uid="{00000000-0005-0000-0000-000049F70000}"/>
    <cellStyle name="输入 3 7 2 3" xfId="63329" xr:uid="{00000000-0005-0000-0000-00004AF70000}"/>
    <cellStyle name="输入 3 7 2 4" xfId="63330" xr:uid="{00000000-0005-0000-0000-00004BF70000}"/>
    <cellStyle name="输入 3 7 2 5" xfId="63331" xr:uid="{00000000-0005-0000-0000-00004CF70000}"/>
    <cellStyle name="输入 3 7 2 6" xfId="63332" xr:uid="{00000000-0005-0000-0000-00004DF70000}"/>
    <cellStyle name="输入 3 7 3" xfId="63333" xr:uid="{00000000-0005-0000-0000-00004EF70000}"/>
    <cellStyle name="输入 3 7 3 2" xfId="63334" xr:uid="{00000000-0005-0000-0000-00004FF70000}"/>
    <cellStyle name="输入 3 7 4" xfId="63335" xr:uid="{00000000-0005-0000-0000-000050F70000}"/>
    <cellStyle name="输入 3 8" xfId="63336" xr:uid="{00000000-0005-0000-0000-000051F70000}"/>
    <cellStyle name="输入 3 8 2" xfId="63337" xr:uid="{00000000-0005-0000-0000-000052F70000}"/>
    <cellStyle name="输入 3 8 2 2" xfId="63338" xr:uid="{00000000-0005-0000-0000-000053F70000}"/>
    <cellStyle name="输入 3 8 3" xfId="63339" xr:uid="{00000000-0005-0000-0000-000054F70000}"/>
    <cellStyle name="输入 3 8 4" xfId="63340" xr:uid="{00000000-0005-0000-0000-000055F70000}"/>
    <cellStyle name="输入 3 8 5" xfId="63341" xr:uid="{00000000-0005-0000-0000-000056F70000}"/>
    <cellStyle name="输入 3 8 6" xfId="63342" xr:uid="{00000000-0005-0000-0000-000057F70000}"/>
    <cellStyle name="输入 3 9" xfId="63343" xr:uid="{00000000-0005-0000-0000-000058F70000}"/>
    <cellStyle name="输入 4" xfId="583" xr:uid="{00000000-0005-0000-0000-000059F70000}"/>
    <cellStyle name="输入 4 2" xfId="63344" xr:uid="{00000000-0005-0000-0000-00005AF70000}"/>
    <cellStyle name="输入 4 2 2" xfId="63345" xr:uid="{00000000-0005-0000-0000-00005BF70000}"/>
    <cellStyle name="输入 4 2 2 2" xfId="63346" xr:uid="{00000000-0005-0000-0000-00005CF70000}"/>
    <cellStyle name="输入 4 2 2 2 2" xfId="63347" xr:uid="{00000000-0005-0000-0000-00005DF70000}"/>
    <cellStyle name="输入 4 2 2 2 2 2" xfId="63348" xr:uid="{00000000-0005-0000-0000-00005EF70000}"/>
    <cellStyle name="输入 4 2 2 2 2 2 2" xfId="63349" xr:uid="{00000000-0005-0000-0000-00005FF70000}"/>
    <cellStyle name="输入 4 2 2 2 2 2 2 2" xfId="63350" xr:uid="{00000000-0005-0000-0000-000060F70000}"/>
    <cellStyle name="输入 4 2 2 2 2 2 2 2 2" xfId="63351" xr:uid="{00000000-0005-0000-0000-000061F70000}"/>
    <cellStyle name="输入 4 2 2 2 2 2 2 3" xfId="63352" xr:uid="{00000000-0005-0000-0000-000062F70000}"/>
    <cellStyle name="输入 4 2 2 2 2 2 2 4" xfId="63353" xr:uid="{00000000-0005-0000-0000-000063F70000}"/>
    <cellStyle name="输入 4 2 2 2 2 2 2 5" xfId="63354" xr:uid="{00000000-0005-0000-0000-000064F70000}"/>
    <cellStyle name="输入 4 2 2 2 2 2 2 6" xfId="63355" xr:uid="{00000000-0005-0000-0000-000065F70000}"/>
    <cellStyle name="输入 4 2 2 2 2 2 3" xfId="63356" xr:uid="{00000000-0005-0000-0000-000066F70000}"/>
    <cellStyle name="输入 4 2 2 2 2 2 3 2" xfId="63357" xr:uid="{00000000-0005-0000-0000-000067F70000}"/>
    <cellStyle name="输入 4 2 2 2 2 2 4" xfId="63358" xr:uid="{00000000-0005-0000-0000-000068F70000}"/>
    <cellStyle name="输入 4 2 2 2 2 3" xfId="63359" xr:uid="{00000000-0005-0000-0000-000069F70000}"/>
    <cellStyle name="输入 4 2 2 2 2 3 2" xfId="63360" xr:uid="{00000000-0005-0000-0000-00006AF70000}"/>
    <cellStyle name="输入 4 2 2 2 2 3 2 2" xfId="63361" xr:uid="{00000000-0005-0000-0000-00006BF70000}"/>
    <cellStyle name="输入 4 2 2 2 2 3 3" xfId="63362" xr:uid="{00000000-0005-0000-0000-00006CF70000}"/>
    <cellStyle name="输入 4 2 2 2 2 3 4" xfId="63363" xr:uid="{00000000-0005-0000-0000-00006DF70000}"/>
    <cellStyle name="输入 4 2 2 2 2 3 5" xfId="63364" xr:uid="{00000000-0005-0000-0000-00006EF70000}"/>
    <cellStyle name="输入 4 2 2 2 2 3 6" xfId="63365" xr:uid="{00000000-0005-0000-0000-00006FF70000}"/>
    <cellStyle name="输入 4 2 2 2 2 4" xfId="63366" xr:uid="{00000000-0005-0000-0000-000070F70000}"/>
    <cellStyle name="输入 4 2 2 2 2 5" xfId="63367" xr:uid="{00000000-0005-0000-0000-000071F70000}"/>
    <cellStyle name="输入 4 2 2 2 3" xfId="63368" xr:uid="{00000000-0005-0000-0000-000072F70000}"/>
    <cellStyle name="输入 4 2 2 2 3 2" xfId="63369" xr:uid="{00000000-0005-0000-0000-000073F70000}"/>
    <cellStyle name="输入 4 2 2 2 3 2 2" xfId="63370" xr:uid="{00000000-0005-0000-0000-000074F70000}"/>
    <cellStyle name="输入 4 2 2 2 3 2 2 2" xfId="63371" xr:uid="{00000000-0005-0000-0000-000075F70000}"/>
    <cellStyle name="输入 4 2 2 2 3 2 3" xfId="63372" xr:uid="{00000000-0005-0000-0000-000076F70000}"/>
    <cellStyle name="输入 4 2 2 2 3 2 4" xfId="63373" xr:uid="{00000000-0005-0000-0000-000077F70000}"/>
    <cellStyle name="输入 4 2 2 2 3 2 5" xfId="63374" xr:uid="{00000000-0005-0000-0000-000078F70000}"/>
    <cellStyle name="输入 4 2 2 2 3 2 6" xfId="63375" xr:uid="{00000000-0005-0000-0000-000079F70000}"/>
    <cellStyle name="输入 4 2 2 2 3 3" xfId="63376" xr:uid="{00000000-0005-0000-0000-00007AF70000}"/>
    <cellStyle name="输入 4 2 2 2 3 3 2" xfId="63377" xr:uid="{00000000-0005-0000-0000-00007BF70000}"/>
    <cellStyle name="输入 4 2 2 2 3 4" xfId="63378" xr:uid="{00000000-0005-0000-0000-00007CF70000}"/>
    <cellStyle name="输入 4 2 2 2 4" xfId="63379" xr:uid="{00000000-0005-0000-0000-00007DF70000}"/>
    <cellStyle name="输入 4 2 2 2 4 2" xfId="63380" xr:uid="{00000000-0005-0000-0000-00007EF70000}"/>
    <cellStyle name="输入 4 2 2 2 4 2 2" xfId="63381" xr:uid="{00000000-0005-0000-0000-00007FF70000}"/>
    <cellStyle name="输入 4 2 2 2 4 3" xfId="63382" xr:uid="{00000000-0005-0000-0000-000080F70000}"/>
    <cellStyle name="输入 4 2 2 2 4 4" xfId="63383" xr:uid="{00000000-0005-0000-0000-000081F70000}"/>
    <cellStyle name="输入 4 2 2 2 4 5" xfId="63384" xr:uid="{00000000-0005-0000-0000-000082F70000}"/>
    <cellStyle name="输入 4 2 2 2 4 6" xfId="63385" xr:uid="{00000000-0005-0000-0000-000083F70000}"/>
    <cellStyle name="输入 4 2 2 2 5" xfId="63386" xr:uid="{00000000-0005-0000-0000-000084F70000}"/>
    <cellStyle name="输入 4 2 2 2 6" xfId="63387" xr:uid="{00000000-0005-0000-0000-000085F70000}"/>
    <cellStyle name="输入 4 2 2 3" xfId="63388" xr:uid="{00000000-0005-0000-0000-000086F70000}"/>
    <cellStyle name="输入 4 2 2 3 2" xfId="63389" xr:uid="{00000000-0005-0000-0000-000087F70000}"/>
    <cellStyle name="输入 4 2 2 3 2 2" xfId="63390" xr:uid="{00000000-0005-0000-0000-000088F70000}"/>
    <cellStyle name="输入 4 2 2 3 2 2 2" xfId="63391" xr:uid="{00000000-0005-0000-0000-000089F70000}"/>
    <cellStyle name="输入 4 2 2 3 2 2 2 2" xfId="63392" xr:uid="{00000000-0005-0000-0000-00008AF70000}"/>
    <cellStyle name="输入 4 2 2 3 2 2 3" xfId="63393" xr:uid="{00000000-0005-0000-0000-00008BF70000}"/>
    <cellStyle name="输入 4 2 2 3 2 2 4" xfId="63394" xr:uid="{00000000-0005-0000-0000-00008CF70000}"/>
    <cellStyle name="输入 4 2 2 3 2 2 5" xfId="63395" xr:uid="{00000000-0005-0000-0000-00008DF70000}"/>
    <cellStyle name="输入 4 2 2 3 2 2 6" xfId="63396" xr:uid="{00000000-0005-0000-0000-00008EF70000}"/>
    <cellStyle name="输入 4 2 2 3 2 3" xfId="63397" xr:uid="{00000000-0005-0000-0000-00008FF70000}"/>
    <cellStyle name="输入 4 2 2 3 2 3 2" xfId="63398" xr:uid="{00000000-0005-0000-0000-000090F70000}"/>
    <cellStyle name="输入 4 2 2 3 2 4" xfId="63399" xr:uid="{00000000-0005-0000-0000-000091F70000}"/>
    <cellStyle name="输入 4 2 2 3 3" xfId="63400" xr:uid="{00000000-0005-0000-0000-000092F70000}"/>
    <cellStyle name="输入 4 2 2 3 3 2" xfId="63401" xr:uid="{00000000-0005-0000-0000-000093F70000}"/>
    <cellStyle name="输入 4 2 2 3 3 2 2" xfId="63402" xr:uid="{00000000-0005-0000-0000-000094F70000}"/>
    <cellStyle name="输入 4 2 2 3 3 3" xfId="63403" xr:uid="{00000000-0005-0000-0000-000095F70000}"/>
    <cellStyle name="输入 4 2 2 3 3 4" xfId="63404" xr:uid="{00000000-0005-0000-0000-000096F70000}"/>
    <cellStyle name="输入 4 2 2 3 3 5" xfId="63405" xr:uid="{00000000-0005-0000-0000-000097F70000}"/>
    <cellStyle name="输入 4 2 2 3 3 6" xfId="63406" xr:uid="{00000000-0005-0000-0000-000098F70000}"/>
    <cellStyle name="输入 4 2 2 3 4" xfId="63407" xr:uid="{00000000-0005-0000-0000-000099F70000}"/>
    <cellStyle name="输入 4 2 2 3 5" xfId="63408" xr:uid="{00000000-0005-0000-0000-00009AF70000}"/>
    <cellStyle name="输入 4 2 2 4" xfId="63409" xr:uid="{00000000-0005-0000-0000-00009BF70000}"/>
    <cellStyle name="输入 4 2 2 4 2" xfId="63410" xr:uid="{00000000-0005-0000-0000-00009CF70000}"/>
    <cellStyle name="输入 4 2 2 4 2 2" xfId="63411" xr:uid="{00000000-0005-0000-0000-00009DF70000}"/>
    <cellStyle name="输入 4 2 2 4 2 2 2" xfId="63412" xr:uid="{00000000-0005-0000-0000-00009EF70000}"/>
    <cellStyle name="输入 4 2 2 4 2 3" xfId="63413" xr:uid="{00000000-0005-0000-0000-00009FF70000}"/>
    <cellStyle name="输入 4 2 2 4 2 4" xfId="63414" xr:uid="{00000000-0005-0000-0000-0000A0F70000}"/>
    <cellStyle name="输入 4 2 2 4 2 5" xfId="63415" xr:uid="{00000000-0005-0000-0000-0000A1F70000}"/>
    <cellStyle name="输入 4 2 2 4 2 6" xfId="63416" xr:uid="{00000000-0005-0000-0000-0000A2F70000}"/>
    <cellStyle name="输入 4 2 2 4 3" xfId="63417" xr:uid="{00000000-0005-0000-0000-0000A3F70000}"/>
    <cellStyle name="输入 4 2 2 4 3 2" xfId="63418" xr:uid="{00000000-0005-0000-0000-0000A4F70000}"/>
    <cellStyle name="输入 4 2 2 4 4" xfId="63419" xr:uid="{00000000-0005-0000-0000-0000A5F70000}"/>
    <cellStyle name="输入 4 2 2 5" xfId="63420" xr:uid="{00000000-0005-0000-0000-0000A6F70000}"/>
    <cellStyle name="输入 4 2 2 5 2" xfId="63421" xr:uid="{00000000-0005-0000-0000-0000A7F70000}"/>
    <cellStyle name="输入 4 2 2 5 2 2" xfId="63422" xr:uid="{00000000-0005-0000-0000-0000A8F70000}"/>
    <cellStyle name="输入 4 2 2 5 3" xfId="63423" xr:uid="{00000000-0005-0000-0000-0000A9F70000}"/>
    <cellStyle name="输入 4 2 2 5 4" xfId="63424" xr:uid="{00000000-0005-0000-0000-0000AAF70000}"/>
    <cellStyle name="输入 4 2 2 5 5" xfId="63425" xr:uid="{00000000-0005-0000-0000-0000ABF70000}"/>
    <cellStyle name="输入 4 2 2 5 6" xfId="63426" xr:uid="{00000000-0005-0000-0000-0000ACF70000}"/>
    <cellStyle name="输入 4 2 2 6" xfId="63427" xr:uid="{00000000-0005-0000-0000-0000ADF70000}"/>
    <cellStyle name="输入 4 2 2 7" xfId="63428" xr:uid="{00000000-0005-0000-0000-0000AEF70000}"/>
    <cellStyle name="输入 4 2 3" xfId="63429" xr:uid="{00000000-0005-0000-0000-0000AFF70000}"/>
    <cellStyle name="输入 4 2 3 2" xfId="63430" xr:uid="{00000000-0005-0000-0000-0000B0F70000}"/>
    <cellStyle name="输入 4 2 3 2 2" xfId="63431" xr:uid="{00000000-0005-0000-0000-0000B1F70000}"/>
    <cellStyle name="输入 4 2 3 2 2 2" xfId="63432" xr:uid="{00000000-0005-0000-0000-0000B2F70000}"/>
    <cellStyle name="输入 4 2 3 2 2 2 2" xfId="63433" xr:uid="{00000000-0005-0000-0000-0000B3F70000}"/>
    <cellStyle name="输入 4 2 3 2 2 2 2 2" xfId="63434" xr:uid="{00000000-0005-0000-0000-0000B4F70000}"/>
    <cellStyle name="输入 4 2 3 2 2 2 3" xfId="63435" xr:uid="{00000000-0005-0000-0000-0000B5F70000}"/>
    <cellStyle name="输入 4 2 3 2 2 2 4" xfId="63436" xr:uid="{00000000-0005-0000-0000-0000B6F70000}"/>
    <cellStyle name="输入 4 2 3 2 2 2 5" xfId="63437" xr:uid="{00000000-0005-0000-0000-0000B7F70000}"/>
    <cellStyle name="输入 4 2 3 2 2 2 6" xfId="63438" xr:uid="{00000000-0005-0000-0000-0000B8F70000}"/>
    <cellStyle name="输入 4 2 3 2 2 3" xfId="63439" xr:uid="{00000000-0005-0000-0000-0000B9F70000}"/>
    <cellStyle name="输入 4 2 3 2 2 3 2" xfId="63440" xr:uid="{00000000-0005-0000-0000-0000BAF70000}"/>
    <cellStyle name="输入 4 2 3 2 2 4" xfId="63441" xr:uid="{00000000-0005-0000-0000-0000BBF70000}"/>
    <cellStyle name="输入 4 2 3 2 3" xfId="63442" xr:uid="{00000000-0005-0000-0000-0000BCF70000}"/>
    <cellStyle name="输入 4 2 3 2 3 2" xfId="63443" xr:uid="{00000000-0005-0000-0000-0000BDF70000}"/>
    <cellStyle name="输入 4 2 3 2 3 2 2" xfId="63444" xr:uid="{00000000-0005-0000-0000-0000BEF70000}"/>
    <cellStyle name="输入 4 2 3 2 3 3" xfId="63445" xr:uid="{00000000-0005-0000-0000-0000BFF70000}"/>
    <cellStyle name="输入 4 2 3 2 3 4" xfId="63446" xr:uid="{00000000-0005-0000-0000-0000C0F70000}"/>
    <cellStyle name="输入 4 2 3 2 3 5" xfId="63447" xr:uid="{00000000-0005-0000-0000-0000C1F70000}"/>
    <cellStyle name="输入 4 2 3 2 3 6" xfId="63448" xr:uid="{00000000-0005-0000-0000-0000C2F70000}"/>
    <cellStyle name="输入 4 2 3 2 4" xfId="63449" xr:uid="{00000000-0005-0000-0000-0000C3F70000}"/>
    <cellStyle name="输入 4 2 3 2 5" xfId="63450" xr:uid="{00000000-0005-0000-0000-0000C4F70000}"/>
    <cellStyle name="输入 4 2 3 3" xfId="63451" xr:uid="{00000000-0005-0000-0000-0000C5F70000}"/>
    <cellStyle name="输入 4 2 3 3 2" xfId="63452" xr:uid="{00000000-0005-0000-0000-0000C6F70000}"/>
    <cellStyle name="输入 4 2 3 3 2 2" xfId="63453" xr:uid="{00000000-0005-0000-0000-0000C7F70000}"/>
    <cellStyle name="输入 4 2 3 3 2 2 2" xfId="63454" xr:uid="{00000000-0005-0000-0000-0000C8F70000}"/>
    <cellStyle name="输入 4 2 3 3 2 3" xfId="63455" xr:uid="{00000000-0005-0000-0000-0000C9F70000}"/>
    <cellStyle name="输入 4 2 3 3 2 4" xfId="63456" xr:uid="{00000000-0005-0000-0000-0000CAF70000}"/>
    <cellStyle name="输入 4 2 3 3 2 5" xfId="63457" xr:uid="{00000000-0005-0000-0000-0000CBF70000}"/>
    <cellStyle name="输入 4 2 3 3 2 6" xfId="63458" xr:uid="{00000000-0005-0000-0000-0000CCF70000}"/>
    <cellStyle name="输入 4 2 3 3 3" xfId="63459" xr:uid="{00000000-0005-0000-0000-0000CDF70000}"/>
    <cellStyle name="输入 4 2 3 3 3 2" xfId="63460" xr:uid="{00000000-0005-0000-0000-0000CEF70000}"/>
    <cellStyle name="输入 4 2 3 3 4" xfId="63461" xr:uid="{00000000-0005-0000-0000-0000CFF70000}"/>
    <cellStyle name="输入 4 2 3 4" xfId="63462" xr:uid="{00000000-0005-0000-0000-0000D0F70000}"/>
    <cellStyle name="输入 4 2 3 4 2" xfId="63463" xr:uid="{00000000-0005-0000-0000-0000D1F70000}"/>
    <cellStyle name="输入 4 2 3 4 2 2" xfId="63464" xr:uid="{00000000-0005-0000-0000-0000D2F70000}"/>
    <cellStyle name="输入 4 2 3 4 3" xfId="63465" xr:uid="{00000000-0005-0000-0000-0000D3F70000}"/>
    <cellStyle name="输入 4 2 3 4 4" xfId="63466" xr:uid="{00000000-0005-0000-0000-0000D4F70000}"/>
    <cellStyle name="输入 4 2 3 4 5" xfId="63467" xr:uid="{00000000-0005-0000-0000-0000D5F70000}"/>
    <cellStyle name="输入 4 2 3 4 6" xfId="63468" xr:uid="{00000000-0005-0000-0000-0000D6F70000}"/>
    <cellStyle name="输入 4 2 3 5" xfId="63469" xr:uid="{00000000-0005-0000-0000-0000D7F70000}"/>
    <cellStyle name="输入 4 2 3 6" xfId="63470" xr:uid="{00000000-0005-0000-0000-0000D8F70000}"/>
    <cellStyle name="输入 4 2 4" xfId="63471" xr:uid="{00000000-0005-0000-0000-0000D9F70000}"/>
    <cellStyle name="输入 4 2 4 2" xfId="63472" xr:uid="{00000000-0005-0000-0000-0000DAF70000}"/>
    <cellStyle name="输入 4 2 4 2 2" xfId="63473" xr:uid="{00000000-0005-0000-0000-0000DBF70000}"/>
    <cellStyle name="输入 4 2 4 2 2 2" xfId="63474" xr:uid="{00000000-0005-0000-0000-0000DCF70000}"/>
    <cellStyle name="输入 4 2 4 2 2 2 2" xfId="63475" xr:uid="{00000000-0005-0000-0000-0000DDF70000}"/>
    <cellStyle name="输入 4 2 4 2 2 3" xfId="63476" xr:uid="{00000000-0005-0000-0000-0000DEF70000}"/>
    <cellStyle name="输入 4 2 4 2 2 4" xfId="63477" xr:uid="{00000000-0005-0000-0000-0000DFF70000}"/>
    <cellStyle name="输入 4 2 4 2 2 5" xfId="63478" xr:uid="{00000000-0005-0000-0000-0000E0F70000}"/>
    <cellStyle name="输入 4 2 4 2 2 6" xfId="63479" xr:uid="{00000000-0005-0000-0000-0000E1F70000}"/>
    <cellStyle name="输入 4 2 4 2 3" xfId="63480" xr:uid="{00000000-0005-0000-0000-0000E2F70000}"/>
    <cellStyle name="输入 4 2 4 2 3 2" xfId="63481" xr:uid="{00000000-0005-0000-0000-0000E3F70000}"/>
    <cellStyle name="输入 4 2 4 2 4" xfId="63482" xr:uid="{00000000-0005-0000-0000-0000E4F70000}"/>
    <cellStyle name="输入 4 2 4 3" xfId="63483" xr:uid="{00000000-0005-0000-0000-0000E5F70000}"/>
    <cellStyle name="输入 4 2 4 3 2" xfId="63484" xr:uid="{00000000-0005-0000-0000-0000E6F70000}"/>
    <cellStyle name="输入 4 2 4 3 2 2" xfId="63485" xr:uid="{00000000-0005-0000-0000-0000E7F70000}"/>
    <cellStyle name="输入 4 2 4 3 3" xfId="63486" xr:uid="{00000000-0005-0000-0000-0000E8F70000}"/>
    <cellStyle name="输入 4 2 4 3 4" xfId="63487" xr:uid="{00000000-0005-0000-0000-0000E9F70000}"/>
    <cellStyle name="输入 4 2 4 3 5" xfId="63488" xr:uid="{00000000-0005-0000-0000-0000EAF70000}"/>
    <cellStyle name="输入 4 2 4 3 6" xfId="63489" xr:uid="{00000000-0005-0000-0000-0000EBF70000}"/>
    <cellStyle name="输入 4 2 4 4" xfId="63490" xr:uid="{00000000-0005-0000-0000-0000ECF70000}"/>
    <cellStyle name="输入 4 2 4 5" xfId="63491" xr:uid="{00000000-0005-0000-0000-0000EDF70000}"/>
    <cellStyle name="输入 4 2 5" xfId="63492" xr:uid="{00000000-0005-0000-0000-0000EEF70000}"/>
    <cellStyle name="输入 4 2 5 2" xfId="63493" xr:uid="{00000000-0005-0000-0000-0000EFF70000}"/>
    <cellStyle name="输入 4 2 5 2 2" xfId="63494" xr:uid="{00000000-0005-0000-0000-0000F0F70000}"/>
    <cellStyle name="输入 4 2 5 2 2 2" xfId="63495" xr:uid="{00000000-0005-0000-0000-0000F1F70000}"/>
    <cellStyle name="输入 4 2 5 2 3" xfId="63496" xr:uid="{00000000-0005-0000-0000-0000F2F70000}"/>
    <cellStyle name="输入 4 2 5 2 4" xfId="63497" xr:uid="{00000000-0005-0000-0000-0000F3F70000}"/>
    <cellStyle name="输入 4 2 5 2 5" xfId="63498" xr:uid="{00000000-0005-0000-0000-0000F4F70000}"/>
    <cellStyle name="输入 4 2 5 2 6" xfId="63499" xr:uid="{00000000-0005-0000-0000-0000F5F70000}"/>
    <cellStyle name="输入 4 2 5 3" xfId="63500" xr:uid="{00000000-0005-0000-0000-0000F6F70000}"/>
    <cellStyle name="输入 4 2 5 3 2" xfId="63501" xr:uid="{00000000-0005-0000-0000-0000F7F70000}"/>
    <cellStyle name="输入 4 2 5 4" xfId="63502" xr:uid="{00000000-0005-0000-0000-0000F8F70000}"/>
    <cellStyle name="输入 4 2 6" xfId="63503" xr:uid="{00000000-0005-0000-0000-0000F9F70000}"/>
    <cellStyle name="输入 4 2 6 2" xfId="63504" xr:uid="{00000000-0005-0000-0000-0000FAF70000}"/>
    <cellStyle name="输入 4 2 6 2 2" xfId="63505" xr:uid="{00000000-0005-0000-0000-0000FBF70000}"/>
    <cellStyle name="输入 4 2 6 3" xfId="63506" xr:uid="{00000000-0005-0000-0000-0000FCF70000}"/>
    <cellStyle name="输入 4 2 6 4" xfId="63507" xr:uid="{00000000-0005-0000-0000-0000FDF70000}"/>
    <cellStyle name="输入 4 2 6 5" xfId="63508" xr:uid="{00000000-0005-0000-0000-0000FEF70000}"/>
    <cellStyle name="输入 4 2 6 6" xfId="63509" xr:uid="{00000000-0005-0000-0000-0000FFF70000}"/>
    <cellStyle name="输入 4 2 7" xfId="63510" xr:uid="{00000000-0005-0000-0000-000000F80000}"/>
    <cellStyle name="输入 4 2 8" xfId="63511" xr:uid="{00000000-0005-0000-0000-000001F80000}"/>
    <cellStyle name="输入 4 3" xfId="63512" xr:uid="{00000000-0005-0000-0000-000002F80000}"/>
    <cellStyle name="输入 4 3 2" xfId="63513" xr:uid="{00000000-0005-0000-0000-000003F80000}"/>
    <cellStyle name="输入 4 3 2 2" xfId="63514" xr:uid="{00000000-0005-0000-0000-000004F80000}"/>
    <cellStyle name="输入 4 3 2 2 2" xfId="63515" xr:uid="{00000000-0005-0000-0000-000005F80000}"/>
    <cellStyle name="输入 4 3 2 2 2 2" xfId="63516" xr:uid="{00000000-0005-0000-0000-000006F80000}"/>
    <cellStyle name="输入 4 3 2 2 2 2 2" xfId="63517" xr:uid="{00000000-0005-0000-0000-000007F80000}"/>
    <cellStyle name="输入 4 3 2 2 2 2 2 2" xfId="63518" xr:uid="{00000000-0005-0000-0000-000008F80000}"/>
    <cellStyle name="输入 4 3 2 2 2 2 3" xfId="63519" xr:uid="{00000000-0005-0000-0000-000009F80000}"/>
    <cellStyle name="输入 4 3 2 2 2 2 4" xfId="63520" xr:uid="{00000000-0005-0000-0000-00000AF80000}"/>
    <cellStyle name="输入 4 3 2 2 2 2 5" xfId="63521" xr:uid="{00000000-0005-0000-0000-00000BF80000}"/>
    <cellStyle name="输入 4 3 2 2 2 2 6" xfId="63522" xr:uid="{00000000-0005-0000-0000-00000CF80000}"/>
    <cellStyle name="输入 4 3 2 2 2 3" xfId="63523" xr:uid="{00000000-0005-0000-0000-00000DF80000}"/>
    <cellStyle name="输入 4 3 2 2 2 3 2" xfId="63524" xr:uid="{00000000-0005-0000-0000-00000EF80000}"/>
    <cellStyle name="输入 4 3 2 2 2 4" xfId="63525" xr:uid="{00000000-0005-0000-0000-00000FF80000}"/>
    <cellStyle name="输入 4 3 2 2 3" xfId="63526" xr:uid="{00000000-0005-0000-0000-000010F80000}"/>
    <cellStyle name="输入 4 3 2 2 3 2" xfId="63527" xr:uid="{00000000-0005-0000-0000-000011F80000}"/>
    <cellStyle name="输入 4 3 2 2 3 2 2" xfId="63528" xr:uid="{00000000-0005-0000-0000-000012F80000}"/>
    <cellStyle name="输入 4 3 2 2 3 3" xfId="63529" xr:uid="{00000000-0005-0000-0000-000013F80000}"/>
    <cellStyle name="输入 4 3 2 2 3 4" xfId="63530" xr:uid="{00000000-0005-0000-0000-000014F80000}"/>
    <cellStyle name="输入 4 3 2 2 3 5" xfId="63531" xr:uid="{00000000-0005-0000-0000-000015F80000}"/>
    <cellStyle name="输入 4 3 2 2 3 6" xfId="63532" xr:uid="{00000000-0005-0000-0000-000016F80000}"/>
    <cellStyle name="输入 4 3 2 2 4" xfId="63533" xr:uid="{00000000-0005-0000-0000-000017F80000}"/>
    <cellStyle name="输入 4 3 2 2 5" xfId="63534" xr:uid="{00000000-0005-0000-0000-000018F80000}"/>
    <cellStyle name="输入 4 3 2 3" xfId="63535" xr:uid="{00000000-0005-0000-0000-000019F80000}"/>
    <cellStyle name="输入 4 3 2 3 2" xfId="63536" xr:uid="{00000000-0005-0000-0000-00001AF80000}"/>
    <cellStyle name="输入 4 3 2 3 2 2" xfId="63537" xr:uid="{00000000-0005-0000-0000-00001BF80000}"/>
    <cellStyle name="输入 4 3 2 3 2 2 2" xfId="63538" xr:uid="{00000000-0005-0000-0000-00001CF80000}"/>
    <cellStyle name="输入 4 3 2 3 2 3" xfId="63539" xr:uid="{00000000-0005-0000-0000-00001DF80000}"/>
    <cellStyle name="输入 4 3 2 3 2 4" xfId="63540" xr:uid="{00000000-0005-0000-0000-00001EF80000}"/>
    <cellStyle name="输入 4 3 2 3 2 5" xfId="63541" xr:uid="{00000000-0005-0000-0000-00001FF80000}"/>
    <cellStyle name="输入 4 3 2 3 2 6" xfId="63542" xr:uid="{00000000-0005-0000-0000-000020F80000}"/>
    <cellStyle name="输入 4 3 2 3 3" xfId="63543" xr:uid="{00000000-0005-0000-0000-000021F80000}"/>
    <cellStyle name="输入 4 3 2 3 3 2" xfId="63544" xr:uid="{00000000-0005-0000-0000-000022F80000}"/>
    <cellStyle name="输入 4 3 2 3 4" xfId="63545" xr:uid="{00000000-0005-0000-0000-000023F80000}"/>
    <cellStyle name="输入 4 3 2 4" xfId="63546" xr:uid="{00000000-0005-0000-0000-000024F80000}"/>
    <cellStyle name="输入 4 3 2 4 2" xfId="63547" xr:uid="{00000000-0005-0000-0000-000025F80000}"/>
    <cellStyle name="输入 4 3 2 4 2 2" xfId="63548" xr:uid="{00000000-0005-0000-0000-000026F80000}"/>
    <cellStyle name="输入 4 3 2 4 3" xfId="63549" xr:uid="{00000000-0005-0000-0000-000027F80000}"/>
    <cellStyle name="输入 4 3 2 4 4" xfId="63550" xr:uid="{00000000-0005-0000-0000-000028F80000}"/>
    <cellStyle name="输入 4 3 2 4 5" xfId="63551" xr:uid="{00000000-0005-0000-0000-000029F80000}"/>
    <cellStyle name="输入 4 3 2 4 6" xfId="63552" xr:uid="{00000000-0005-0000-0000-00002AF80000}"/>
    <cellStyle name="输入 4 3 2 5" xfId="63553" xr:uid="{00000000-0005-0000-0000-00002BF80000}"/>
    <cellStyle name="输入 4 3 2 6" xfId="63554" xr:uid="{00000000-0005-0000-0000-00002CF80000}"/>
    <cellStyle name="输入 4 3 3" xfId="63555" xr:uid="{00000000-0005-0000-0000-00002DF80000}"/>
    <cellStyle name="输入 4 3 3 2" xfId="63556" xr:uid="{00000000-0005-0000-0000-00002EF80000}"/>
    <cellStyle name="输入 4 3 3 2 2" xfId="63557" xr:uid="{00000000-0005-0000-0000-00002FF80000}"/>
    <cellStyle name="输入 4 3 3 2 2 2" xfId="63558" xr:uid="{00000000-0005-0000-0000-000030F80000}"/>
    <cellStyle name="输入 4 3 3 2 2 2 2" xfId="63559" xr:uid="{00000000-0005-0000-0000-000031F80000}"/>
    <cellStyle name="输入 4 3 3 2 2 3" xfId="63560" xr:uid="{00000000-0005-0000-0000-000032F80000}"/>
    <cellStyle name="输入 4 3 3 2 2 4" xfId="63561" xr:uid="{00000000-0005-0000-0000-000033F80000}"/>
    <cellStyle name="输入 4 3 3 2 2 5" xfId="63562" xr:uid="{00000000-0005-0000-0000-000034F80000}"/>
    <cellStyle name="输入 4 3 3 2 2 6" xfId="63563" xr:uid="{00000000-0005-0000-0000-000035F80000}"/>
    <cellStyle name="输入 4 3 3 2 3" xfId="63564" xr:uid="{00000000-0005-0000-0000-000036F80000}"/>
    <cellStyle name="输入 4 3 3 2 3 2" xfId="63565" xr:uid="{00000000-0005-0000-0000-000037F80000}"/>
    <cellStyle name="输入 4 3 3 2 4" xfId="63566" xr:uid="{00000000-0005-0000-0000-000038F80000}"/>
    <cellStyle name="输入 4 3 3 3" xfId="63567" xr:uid="{00000000-0005-0000-0000-000039F80000}"/>
    <cellStyle name="输入 4 3 3 3 2" xfId="63568" xr:uid="{00000000-0005-0000-0000-00003AF80000}"/>
    <cellStyle name="输入 4 3 3 3 2 2" xfId="63569" xr:uid="{00000000-0005-0000-0000-00003BF80000}"/>
    <cellStyle name="输入 4 3 3 3 3" xfId="63570" xr:uid="{00000000-0005-0000-0000-00003CF80000}"/>
    <cellStyle name="输入 4 3 3 3 4" xfId="63571" xr:uid="{00000000-0005-0000-0000-00003DF80000}"/>
    <cellStyle name="输入 4 3 3 3 5" xfId="63572" xr:uid="{00000000-0005-0000-0000-00003EF80000}"/>
    <cellStyle name="输入 4 3 3 3 6" xfId="63573" xr:uid="{00000000-0005-0000-0000-00003FF80000}"/>
    <cellStyle name="输入 4 3 3 4" xfId="63574" xr:uid="{00000000-0005-0000-0000-000040F80000}"/>
    <cellStyle name="输入 4 3 3 5" xfId="63575" xr:uid="{00000000-0005-0000-0000-000041F80000}"/>
    <cellStyle name="输入 4 3 4" xfId="63576" xr:uid="{00000000-0005-0000-0000-000042F80000}"/>
    <cellStyle name="输入 4 3 4 2" xfId="63577" xr:uid="{00000000-0005-0000-0000-000043F80000}"/>
    <cellStyle name="输入 4 3 4 2 2" xfId="63578" xr:uid="{00000000-0005-0000-0000-000044F80000}"/>
    <cellStyle name="输入 4 3 4 2 2 2" xfId="63579" xr:uid="{00000000-0005-0000-0000-000045F80000}"/>
    <cellStyle name="输入 4 3 4 2 3" xfId="63580" xr:uid="{00000000-0005-0000-0000-000046F80000}"/>
    <cellStyle name="输入 4 3 4 2 4" xfId="63581" xr:uid="{00000000-0005-0000-0000-000047F80000}"/>
    <cellStyle name="输入 4 3 4 2 5" xfId="63582" xr:uid="{00000000-0005-0000-0000-000048F80000}"/>
    <cellStyle name="输入 4 3 4 2 6" xfId="63583" xr:uid="{00000000-0005-0000-0000-000049F80000}"/>
    <cellStyle name="输入 4 3 4 3" xfId="63584" xr:uid="{00000000-0005-0000-0000-00004AF80000}"/>
    <cellStyle name="输入 4 3 4 3 2" xfId="63585" xr:uid="{00000000-0005-0000-0000-00004BF80000}"/>
    <cellStyle name="输入 4 3 4 4" xfId="63586" xr:uid="{00000000-0005-0000-0000-00004CF80000}"/>
    <cellStyle name="输入 4 3 5" xfId="63587" xr:uid="{00000000-0005-0000-0000-00004DF80000}"/>
    <cellStyle name="输入 4 3 5 2" xfId="63588" xr:uid="{00000000-0005-0000-0000-00004EF80000}"/>
    <cellStyle name="输入 4 3 5 2 2" xfId="63589" xr:uid="{00000000-0005-0000-0000-00004FF80000}"/>
    <cellStyle name="输入 4 3 5 3" xfId="63590" xr:uid="{00000000-0005-0000-0000-000050F80000}"/>
    <cellStyle name="输入 4 3 5 4" xfId="63591" xr:uid="{00000000-0005-0000-0000-000051F80000}"/>
    <cellStyle name="输入 4 3 5 5" xfId="63592" xr:uid="{00000000-0005-0000-0000-000052F80000}"/>
    <cellStyle name="输入 4 3 5 6" xfId="63593" xr:uid="{00000000-0005-0000-0000-000053F80000}"/>
    <cellStyle name="输入 4 3 6" xfId="63594" xr:uid="{00000000-0005-0000-0000-000054F80000}"/>
    <cellStyle name="输入 4 3 7" xfId="63595" xr:uid="{00000000-0005-0000-0000-000055F80000}"/>
    <cellStyle name="输入 4 4" xfId="63596" xr:uid="{00000000-0005-0000-0000-000056F80000}"/>
    <cellStyle name="输入 4 4 2" xfId="63597" xr:uid="{00000000-0005-0000-0000-000057F80000}"/>
    <cellStyle name="输入 4 4 2 2" xfId="63598" xr:uid="{00000000-0005-0000-0000-000058F80000}"/>
    <cellStyle name="输入 4 4 2 2 2" xfId="63599" xr:uid="{00000000-0005-0000-0000-000059F80000}"/>
    <cellStyle name="输入 4 4 2 2 2 2" xfId="63600" xr:uid="{00000000-0005-0000-0000-00005AF80000}"/>
    <cellStyle name="输入 4 4 2 2 2 2 2" xfId="63601" xr:uid="{00000000-0005-0000-0000-00005BF80000}"/>
    <cellStyle name="输入 4 4 2 2 2 3" xfId="63602" xr:uid="{00000000-0005-0000-0000-00005CF80000}"/>
    <cellStyle name="输入 4 4 2 2 2 4" xfId="63603" xr:uid="{00000000-0005-0000-0000-00005DF80000}"/>
    <cellStyle name="输入 4 4 2 2 2 5" xfId="63604" xr:uid="{00000000-0005-0000-0000-00005EF80000}"/>
    <cellStyle name="输入 4 4 2 2 2 6" xfId="63605" xr:uid="{00000000-0005-0000-0000-00005FF80000}"/>
    <cellStyle name="输入 4 4 2 2 3" xfId="63606" xr:uid="{00000000-0005-0000-0000-000060F80000}"/>
    <cellStyle name="输入 4 4 2 2 3 2" xfId="63607" xr:uid="{00000000-0005-0000-0000-000061F80000}"/>
    <cellStyle name="输入 4 4 2 2 4" xfId="63608" xr:uid="{00000000-0005-0000-0000-000062F80000}"/>
    <cellStyle name="输入 4 4 2 3" xfId="63609" xr:uid="{00000000-0005-0000-0000-000063F80000}"/>
    <cellStyle name="输入 4 4 2 3 2" xfId="63610" xr:uid="{00000000-0005-0000-0000-000064F80000}"/>
    <cellStyle name="输入 4 4 2 3 2 2" xfId="63611" xr:uid="{00000000-0005-0000-0000-000065F80000}"/>
    <cellStyle name="输入 4 4 2 3 3" xfId="63612" xr:uid="{00000000-0005-0000-0000-000066F80000}"/>
    <cellStyle name="输入 4 4 2 3 4" xfId="63613" xr:uid="{00000000-0005-0000-0000-000067F80000}"/>
    <cellStyle name="输入 4 4 2 3 5" xfId="63614" xr:uid="{00000000-0005-0000-0000-000068F80000}"/>
    <cellStyle name="输入 4 4 2 3 6" xfId="63615" xr:uid="{00000000-0005-0000-0000-000069F80000}"/>
    <cellStyle name="输入 4 4 2 4" xfId="63616" xr:uid="{00000000-0005-0000-0000-00006AF80000}"/>
    <cellStyle name="输入 4 4 2 5" xfId="63617" xr:uid="{00000000-0005-0000-0000-00006BF80000}"/>
    <cellStyle name="输入 4 4 3" xfId="63618" xr:uid="{00000000-0005-0000-0000-00006CF80000}"/>
    <cellStyle name="输入 4 4 3 2" xfId="63619" xr:uid="{00000000-0005-0000-0000-00006DF80000}"/>
    <cellStyle name="输入 4 4 3 2 2" xfId="63620" xr:uid="{00000000-0005-0000-0000-00006EF80000}"/>
    <cellStyle name="输入 4 4 3 2 2 2" xfId="63621" xr:uid="{00000000-0005-0000-0000-00006FF80000}"/>
    <cellStyle name="输入 4 4 3 2 3" xfId="63622" xr:uid="{00000000-0005-0000-0000-000070F80000}"/>
    <cellStyle name="输入 4 4 3 2 4" xfId="63623" xr:uid="{00000000-0005-0000-0000-000071F80000}"/>
    <cellStyle name="输入 4 4 3 2 5" xfId="63624" xr:uid="{00000000-0005-0000-0000-000072F80000}"/>
    <cellStyle name="输入 4 4 3 2 6" xfId="63625" xr:uid="{00000000-0005-0000-0000-000073F80000}"/>
    <cellStyle name="输入 4 4 3 3" xfId="63626" xr:uid="{00000000-0005-0000-0000-000074F80000}"/>
    <cellStyle name="输入 4 4 3 3 2" xfId="63627" xr:uid="{00000000-0005-0000-0000-000075F80000}"/>
    <cellStyle name="输入 4 4 3 4" xfId="63628" xr:uid="{00000000-0005-0000-0000-000076F80000}"/>
    <cellStyle name="输入 4 4 4" xfId="63629" xr:uid="{00000000-0005-0000-0000-000077F80000}"/>
    <cellStyle name="输入 4 4 4 2" xfId="63630" xr:uid="{00000000-0005-0000-0000-000078F80000}"/>
    <cellStyle name="输入 4 4 4 2 2" xfId="63631" xr:uid="{00000000-0005-0000-0000-000079F80000}"/>
    <cellStyle name="输入 4 4 4 3" xfId="63632" xr:uid="{00000000-0005-0000-0000-00007AF80000}"/>
    <cellStyle name="输入 4 4 4 4" xfId="63633" xr:uid="{00000000-0005-0000-0000-00007BF80000}"/>
    <cellStyle name="输入 4 4 4 5" xfId="63634" xr:uid="{00000000-0005-0000-0000-00007CF80000}"/>
    <cellStyle name="输入 4 4 4 6" xfId="63635" xr:uid="{00000000-0005-0000-0000-00007DF80000}"/>
    <cellStyle name="输入 4 4 5" xfId="63636" xr:uid="{00000000-0005-0000-0000-00007EF80000}"/>
    <cellStyle name="输入 4 4 6" xfId="63637" xr:uid="{00000000-0005-0000-0000-00007FF80000}"/>
    <cellStyle name="输入 4 5" xfId="63638" xr:uid="{00000000-0005-0000-0000-000080F80000}"/>
    <cellStyle name="输入 4 5 2" xfId="63639" xr:uid="{00000000-0005-0000-0000-000081F80000}"/>
    <cellStyle name="输入 4 5 2 2" xfId="63640" xr:uid="{00000000-0005-0000-0000-000082F80000}"/>
    <cellStyle name="输入 4 5 2 2 2" xfId="63641" xr:uid="{00000000-0005-0000-0000-000083F80000}"/>
    <cellStyle name="输入 4 5 2 2 2 2" xfId="63642" xr:uid="{00000000-0005-0000-0000-000084F80000}"/>
    <cellStyle name="输入 4 5 2 2 3" xfId="63643" xr:uid="{00000000-0005-0000-0000-000085F80000}"/>
    <cellStyle name="输入 4 5 2 2 4" xfId="63644" xr:uid="{00000000-0005-0000-0000-000086F80000}"/>
    <cellStyle name="输入 4 5 2 2 5" xfId="63645" xr:uid="{00000000-0005-0000-0000-000087F80000}"/>
    <cellStyle name="输入 4 5 2 2 6" xfId="63646" xr:uid="{00000000-0005-0000-0000-000088F80000}"/>
    <cellStyle name="输入 4 5 2 3" xfId="63647" xr:uid="{00000000-0005-0000-0000-000089F80000}"/>
    <cellStyle name="输入 4 5 2 3 2" xfId="63648" xr:uid="{00000000-0005-0000-0000-00008AF80000}"/>
    <cellStyle name="输入 4 5 2 4" xfId="63649" xr:uid="{00000000-0005-0000-0000-00008BF80000}"/>
    <cellStyle name="输入 4 5 3" xfId="63650" xr:uid="{00000000-0005-0000-0000-00008CF80000}"/>
    <cellStyle name="输入 4 5 3 2" xfId="63651" xr:uid="{00000000-0005-0000-0000-00008DF80000}"/>
    <cellStyle name="输入 4 5 3 2 2" xfId="63652" xr:uid="{00000000-0005-0000-0000-00008EF80000}"/>
    <cellStyle name="输入 4 5 3 3" xfId="63653" xr:uid="{00000000-0005-0000-0000-00008FF80000}"/>
    <cellStyle name="输入 4 5 3 4" xfId="63654" xr:uid="{00000000-0005-0000-0000-000090F80000}"/>
    <cellStyle name="输入 4 5 3 5" xfId="63655" xr:uid="{00000000-0005-0000-0000-000091F80000}"/>
    <cellStyle name="输入 4 5 3 6" xfId="63656" xr:uid="{00000000-0005-0000-0000-000092F80000}"/>
    <cellStyle name="输入 4 5 4" xfId="63657" xr:uid="{00000000-0005-0000-0000-000093F80000}"/>
    <cellStyle name="输入 4 5 5" xfId="63658" xr:uid="{00000000-0005-0000-0000-000094F80000}"/>
    <cellStyle name="输入 4 6" xfId="63659" xr:uid="{00000000-0005-0000-0000-000095F80000}"/>
    <cellStyle name="输入 4 6 2" xfId="63660" xr:uid="{00000000-0005-0000-0000-000096F80000}"/>
    <cellStyle name="输入 4 6 2 2" xfId="63661" xr:uid="{00000000-0005-0000-0000-000097F80000}"/>
    <cellStyle name="输入 4 6 2 2 2" xfId="63662" xr:uid="{00000000-0005-0000-0000-000098F80000}"/>
    <cellStyle name="输入 4 6 2 3" xfId="63663" xr:uid="{00000000-0005-0000-0000-000099F80000}"/>
    <cellStyle name="输入 4 6 2 4" xfId="63664" xr:uid="{00000000-0005-0000-0000-00009AF80000}"/>
    <cellStyle name="输入 4 6 2 5" xfId="63665" xr:uid="{00000000-0005-0000-0000-00009BF80000}"/>
    <cellStyle name="输入 4 6 2 6" xfId="63666" xr:uid="{00000000-0005-0000-0000-00009CF80000}"/>
    <cellStyle name="输入 4 6 3" xfId="63667" xr:uid="{00000000-0005-0000-0000-00009DF80000}"/>
    <cellStyle name="输入 4 6 3 2" xfId="63668" xr:uid="{00000000-0005-0000-0000-00009EF80000}"/>
    <cellStyle name="输入 4 6 4" xfId="63669" xr:uid="{00000000-0005-0000-0000-00009FF80000}"/>
    <cellStyle name="输入 4 7" xfId="63670" xr:uid="{00000000-0005-0000-0000-0000A0F80000}"/>
    <cellStyle name="输入 4 7 2" xfId="63671" xr:uid="{00000000-0005-0000-0000-0000A1F80000}"/>
    <cellStyle name="输入 4 7 2 2" xfId="63672" xr:uid="{00000000-0005-0000-0000-0000A2F80000}"/>
    <cellStyle name="输入 4 7 3" xfId="63673" xr:uid="{00000000-0005-0000-0000-0000A3F80000}"/>
    <cellStyle name="输入 4 7 4" xfId="63674" xr:uid="{00000000-0005-0000-0000-0000A4F80000}"/>
    <cellStyle name="输入 4 7 5" xfId="63675" xr:uid="{00000000-0005-0000-0000-0000A5F80000}"/>
    <cellStyle name="输入 4 7 6" xfId="63676" xr:uid="{00000000-0005-0000-0000-0000A6F80000}"/>
    <cellStyle name="输入 4 8" xfId="63677" xr:uid="{00000000-0005-0000-0000-0000A7F80000}"/>
    <cellStyle name="输入 4 9" xfId="63678" xr:uid="{00000000-0005-0000-0000-0000A8F80000}"/>
    <cellStyle name="输入 5" xfId="584" xr:uid="{00000000-0005-0000-0000-0000A9F80000}"/>
    <cellStyle name="输入 5 2" xfId="63679" xr:uid="{00000000-0005-0000-0000-0000AAF80000}"/>
    <cellStyle name="输入 5 2 2" xfId="63680" xr:uid="{00000000-0005-0000-0000-0000ABF80000}"/>
    <cellStyle name="输入 5 2 2 2" xfId="63681" xr:uid="{00000000-0005-0000-0000-0000ACF80000}"/>
    <cellStyle name="输入 5 2 2 2 2" xfId="63682" xr:uid="{00000000-0005-0000-0000-0000ADF80000}"/>
    <cellStyle name="输入 5 2 2 2 2 2" xfId="63683" xr:uid="{00000000-0005-0000-0000-0000AEF80000}"/>
    <cellStyle name="输入 5 2 2 2 2 2 2" xfId="63684" xr:uid="{00000000-0005-0000-0000-0000AFF80000}"/>
    <cellStyle name="输入 5 2 2 2 2 2 2 2" xfId="63685" xr:uid="{00000000-0005-0000-0000-0000B0F80000}"/>
    <cellStyle name="输入 5 2 2 2 2 2 3" xfId="63686" xr:uid="{00000000-0005-0000-0000-0000B1F80000}"/>
    <cellStyle name="输入 5 2 2 2 2 2 4" xfId="63687" xr:uid="{00000000-0005-0000-0000-0000B2F80000}"/>
    <cellStyle name="输入 5 2 2 2 2 2 5" xfId="63688" xr:uid="{00000000-0005-0000-0000-0000B3F80000}"/>
    <cellStyle name="输入 5 2 2 2 2 2 6" xfId="63689" xr:uid="{00000000-0005-0000-0000-0000B4F80000}"/>
    <cellStyle name="输入 5 2 2 2 2 3" xfId="63690" xr:uid="{00000000-0005-0000-0000-0000B5F80000}"/>
    <cellStyle name="输入 5 2 2 2 2 3 2" xfId="63691" xr:uid="{00000000-0005-0000-0000-0000B6F80000}"/>
    <cellStyle name="输入 5 2 2 2 2 4" xfId="63692" xr:uid="{00000000-0005-0000-0000-0000B7F80000}"/>
    <cellStyle name="输入 5 2 2 2 3" xfId="63693" xr:uid="{00000000-0005-0000-0000-0000B8F80000}"/>
    <cellStyle name="输入 5 2 2 2 3 2" xfId="63694" xr:uid="{00000000-0005-0000-0000-0000B9F80000}"/>
    <cellStyle name="输入 5 2 2 2 3 2 2" xfId="63695" xr:uid="{00000000-0005-0000-0000-0000BAF80000}"/>
    <cellStyle name="输入 5 2 2 2 3 3" xfId="63696" xr:uid="{00000000-0005-0000-0000-0000BBF80000}"/>
    <cellStyle name="输入 5 2 2 2 3 4" xfId="63697" xr:uid="{00000000-0005-0000-0000-0000BCF80000}"/>
    <cellStyle name="输入 5 2 2 2 3 5" xfId="63698" xr:uid="{00000000-0005-0000-0000-0000BDF80000}"/>
    <cellStyle name="输入 5 2 2 2 3 6" xfId="63699" xr:uid="{00000000-0005-0000-0000-0000BEF80000}"/>
    <cellStyle name="输入 5 2 2 2 4" xfId="63700" xr:uid="{00000000-0005-0000-0000-0000BFF80000}"/>
    <cellStyle name="输入 5 2 2 2 5" xfId="63701" xr:uid="{00000000-0005-0000-0000-0000C0F80000}"/>
    <cellStyle name="输入 5 2 2 3" xfId="63702" xr:uid="{00000000-0005-0000-0000-0000C1F80000}"/>
    <cellStyle name="输入 5 2 2 3 2" xfId="63703" xr:uid="{00000000-0005-0000-0000-0000C2F80000}"/>
    <cellStyle name="输入 5 2 2 3 2 2" xfId="63704" xr:uid="{00000000-0005-0000-0000-0000C3F80000}"/>
    <cellStyle name="输入 5 2 2 3 2 2 2" xfId="63705" xr:uid="{00000000-0005-0000-0000-0000C4F80000}"/>
    <cellStyle name="输入 5 2 2 3 2 3" xfId="63706" xr:uid="{00000000-0005-0000-0000-0000C5F80000}"/>
    <cellStyle name="输入 5 2 2 3 2 4" xfId="63707" xr:uid="{00000000-0005-0000-0000-0000C6F80000}"/>
    <cellStyle name="输入 5 2 2 3 2 5" xfId="63708" xr:uid="{00000000-0005-0000-0000-0000C7F80000}"/>
    <cellStyle name="输入 5 2 2 3 2 6" xfId="63709" xr:uid="{00000000-0005-0000-0000-0000C8F80000}"/>
    <cellStyle name="输入 5 2 2 3 3" xfId="63710" xr:uid="{00000000-0005-0000-0000-0000C9F80000}"/>
    <cellStyle name="输入 5 2 2 3 3 2" xfId="63711" xr:uid="{00000000-0005-0000-0000-0000CAF80000}"/>
    <cellStyle name="输入 5 2 2 3 4" xfId="63712" xr:uid="{00000000-0005-0000-0000-0000CBF80000}"/>
    <cellStyle name="输入 5 2 2 4" xfId="63713" xr:uid="{00000000-0005-0000-0000-0000CCF80000}"/>
    <cellStyle name="输入 5 2 2 4 2" xfId="63714" xr:uid="{00000000-0005-0000-0000-0000CDF80000}"/>
    <cellStyle name="输入 5 2 2 4 2 2" xfId="63715" xr:uid="{00000000-0005-0000-0000-0000CEF80000}"/>
    <cellStyle name="输入 5 2 2 4 3" xfId="63716" xr:uid="{00000000-0005-0000-0000-0000CFF80000}"/>
    <cellStyle name="输入 5 2 2 4 4" xfId="63717" xr:uid="{00000000-0005-0000-0000-0000D0F80000}"/>
    <cellStyle name="输入 5 2 2 4 5" xfId="63718" xr:uid="{00000000-0005-0000-0000-0000D1F80000}"/>
    <cellStyle name="输入 5 2 2 4 6" xfId="63719" xr:uid="{00000000-0005-0000-0000-0000D2F80000}"/>
    <cellStyle name="输入 5 2 2 5" xfId="63720" xr:uid="{00000000-0005-0000-0000-0000D3F80000}"/>
    <cellStyle name="输入 5 2 2 6" xfId="63721" xr:uid="{00000000-0005-0000-0000-0000D4F80000}"/>
    <cellStyle name="输入 5 2 3" xfId="63722" xr:uid="{00000000-0005-0000-0000-0000D5F80000}"/>
    <cellStyle name="输入 5 2 3 2" xfId="63723" xr:uid="{00000000-0005-0000-0000-0000D6F80000}"/>
    <cellStyle name="输入 5 2 3 2 2" xfId="63724" xr:uid="{00000000-0005-0000-0000-0000D7F80000}"/>
    <cellStyle name="输入 5 2 3 2 2 2" xfId="63725" xr:uid="{00000000-0005-0000-0000-0000D8F80000}"/>
    <cellStyle name="输入 5 2 3 2 2 2 2" xfId="63726" xr:uid="{00000000-0005-0000-0000-0000D9F80000}"/>
    <cellStyle name="输入 5 2 3 2 2 3" xfId="63727" xr:uid="{00000000-0005-0000-0000-0000DAF80000}"/>
    <cellStyle name="输入 5 2 3 2 2 4" xfId="63728" xr:uid="{00000000-0005-0000-0000-0000DBF80000}"/>
    <cellStyle name="输入 5 2 3 2 2 5" xfId="63729" xr:uid="{00000000-0005-0000-0000-0000DCF80000}"/>
    <cellStyle name="输入 5 2 3 2 2 6" xfId="63730" xr:uid="{00000000-0005-0000-0000-0000DDF80000}"/>
    <cellStyle name="输入 5 2 3 2 3" xfId="63731" xr:uid="{00000000-0005-0000-0000-0000DEF80000}"/>
    <cellStyle name="输入 5 2 3 2 3 2" xfId="63732" xr:uid="{00000000-0005-0000-0000-0000DFF80000}"/>
    <cellStyle name="输入 5 2 3 2 4" xfId="63733" xr:uid="{00000000-0005-0000-0000-0000E0F80000}"/>
    <cellStyle name="输入 5 2 3 3" xfId="63734" xr:uid="{00000000-0005-0000-0000-0000E1F80000}"/>
    <cellStyle name="输入 5 2 3 3 2" xfId="63735" xr:uid="{00000000-0005-0000-0000-0000E2F80000}"/>
    <cellStyle name="输入 5 2 3 3 2 2" xfId="63736" xr:uid="{00000000-0005-0000-0000-0000E3F80000}"/>
    <cellStyle name="输入 5 2 3 3 3" xfId="63737" xr:uid="{00000000-0005-0000-0000-0000E4F80000}"/>
    <cellStyle name="输入 5 2 3 3 4" xfId="63738" xr:uid="{00000000-0005-0000-0000-0000E5F80000}"/>
    <cellStyle name="输入 5 2 3 3 5" xfId="63739" xr:uid="{00000000-0005-0000-0000-0000E6F80000}"/>
    <cellStyle name="输入 5 2 3 3 6" xfId="63740" xr:uid="{00000000-0005-0000-0000-0000E7F80000}"/>
    <cellStyle name="输入 5 2 3 4" xfId="63741" xr:uid="{00000000-0005-0000-0000-0000E8F80000}"/>
    <cellStyle name="输入 5 2 3 5" xfId="63742" xr:uid="{00000000-0005-0000-0000-0000E9F80000}"/>
    <cellStyle name="输入 5 2 4" xfId="63743" xr:uid="{00000000-0005-0000-0000-0000EAF80000}"/>
    <cellStyle name="输入 5 2 4 2" xfId="63744" xr:uid="{00000000-0005-0000-0000-0000EBF80000}"/>
    <cellStyle name="输入 5 2 4 2 2" xfId="63745" xr:uid="{00000000-0005-0000-0000-0000ECF80000}"/>
    <cellStyle name="输入 5 2 4 2 2 2" xfId="63746" xr:uid="{00000000-0005-0000-0000-0000EDF80000}"/>
    <cellStyle name="输入 5 2 4 2 3" xfId="63747" xr:uid="{00000000-0005-0000-0000-0000EEF80000}"/>
    <cellStyle name="输入 5 2 4 2 4" xfId="63748" xr:uid="{00000000-0005-0000-0000-0000EFF80000}"/>
    <cellStyle name="输入 5 2 4 2 5" xfId="63749" xr:uid="{00000000-0005-0000-0000-0000F0F80000}"/>
    <cellStyle name="输入 5 2 4 2 6" xfId="63750" xr:uid="{00000000-0005-0000-0000-0000F1F80000}"/>
    <cellStyle name="输入 5 2 4 3" xfId="63751" xr:uid="{00000000-0005-0000-0000-0000F2F80000}"/>
    <cellStyle name="输入 5 2 4 3 2" xfId="63752" xr:uid="{00000000-0005-0000-0000-0000F3F80000}"/>
    <cellStyle name="输入 5 2 4 4" xfId="63753" xr:uid="{00000000-0005-0000-0000-0000F4F80000}"/>
    <cellStyle name="输入 5 2 5" xfId="63754" xr:uid="{00000000-0005-0000-0000-0000F5F80000}"/>
    <cellStyle name="输入 5 2 5 2" xfId="63755" xr:uid="{00000000-0005-0000-0000-0000F6F80000}"/>
    <cellStyle name="输入 5 2 5 2 2" xfId="63756" xr:uid="{00000000-0005-0000-0000-0000F7F80000}"/>
    <cellStyle name="输入 5 2 5 3" xfId="63757" xr:uid="{00000000-0005-0000-0000-0000F8F80000}"/>
    <cellStyle name="输入 5 2 5 4" xfId="63758" xr:uid="{00000000-0005-0000-0000-0000F9F80000}"/>
    <cellStyle name="输入 5 2 5 5" xfId="63759" xr:uid="{00000000-0005-0000-0000-0000FAF80000}"/>
    <cellStyle name="输入 5 2 5 6" xfId="63760" xr:uid="{00000000-0005-0000-0000-0000FBF80000}"/>
    <cellStyle name="输入 5 2 6" xfId="63761" xr:uid="{00000000-0005-0000-0000-0000FCF80000}"/>
    <cellStyle name="输入 5 2 7" xfId="63762" xr:uid="{00000000-0005-0000-0000-0000FDF80000}"/>
    <cellStyle name="输入 5 3" xfId="63763" xr:uid="{00000000-0005-0000-0000-0000FEF80000}"/>
    <cellStyle name="输入 5 3 2" xfId="63764" xr:uid="{00000000-0005-0000-0000-0000FFF80000}"/>
    <cellStyle name="输入 5 3 2 2" xfId="63765" xr:uid="{00000000-0005-0000-0000-000000F90000}"/>
    <cellStyle name="输入 5 3 2 2 2" xfId="63766" xr:uid="{00000000-0005-0000-0000-000001F90000}"/>
    <cellStyle name="输入 5 3 2 2 2 2" xfId="63767" xr:uid="{00000000-0005-0000-0000-000002F90000}"/>
    <cellStyle name="输入 5 3 2 2 2 2 2" xfId="63768" xr:uid="{00000000-0005-0000-0000-000003F90000}"/>
    <cellStyle name="输入 5 3 2 2 2 3" xfId="63769" xr:uid="{00000000-0005-0000-0000-000004F90000}"/>
    <cellStyle name="输入 5 3 2 2 2 4" xfId="63770" xr:uid="{00000000-0005-0000-0000-000005F90000}"/>
    <cellStyle name="输入 5 3 2 2 2 5" xfId="63771" xr:uid="{00000000-0005-0000-0000-000006F90000}"/>
    <cellStyle name="输入 5 3 2 2 2 6" xfId="63772" xr:uid="{00000000-0005-0000-0000-000007F90000}"/>
    <cellStyle name="输入 5 3 2 2 3" xfId="63773" xr:uid="{00000000-0005-0000-0000-000008F90000}"/>
    <cellStyle name="输入 5 3 2 2 3 2" xfId="63774" xr:uid="{00000000-0005-0000-0000-000009F90000}"/>
    <cellStyle name="输入 5 3 2 2 4" xfId="63775" xr:uid="{00000000-0005-0000-0000-00000AF90000}"/>
    <cellStyle name="输入 5 3 2 3" xfId="63776" xr:uid="{00000000-0005-0000-0000-00000BF90000}"/>
    <cellStyle name="输入 5 3 2 3 2" xfId="63777" xr:uid="{00000000-0005-0000-0000-00000CF90000}"/>
    <cellStyle name="输入 5 3 2 3 2 2" xfId="63778" xr:uid="{00000000-0005-0000-0000-00000DF90000}"/>
    <cellStyle name="输入 5 3 2 3 3" xfId="63779" xr:uid="{00000000-0005-0000-0000-00000EF90000}"/>
    <cellStyle name="输入 5 3 2 3 4" xfId="63780" xr:uid="{00000000-0005-0000-0000-00000FF90000}"/>
    <cellStyle name="输入 5 3 2 3 5" xfId="63781" xr:uid="{00000000-0005-0000-0000-000010F90000}"/>
    <cellStyle name="输入 5 3 2 3 6" xfId="63782" xr:uid="{00000000-0005-0000-0000-000011F90000}"/>
    <cellStyle name="输入 5 3 2 4" xfId="63783" xr:uid="{00000000-0005-0000-0000-000012F90000}"/>
    <cellStyle name="输入 5 3 2 5" xfId="63784" xr:uid="{00000000-0005-0000-0000-000013F90000}"/>
    <cellStyle name="输入 5 3 3" xfId="63785" xr:uid="{00000000-0005-0000-0000-000014F90000}"/>
    <cellStyle name="输入 5 3 3 2" xfId="63786" xr:uid="{00000000-0005-0000-0000-000015F90000}"/>
    <cellStyle name="输入 5 3 3 2 2" xfId="63787" xr:uid="{00000000-0005-0000-0000-000016F90000}"/>
    <cellStyle name="输入 5 3 3 2 2 2" xfId="63788" xr:uid="{00000000-0005-0000-0000-000017F90000}"/>
    <cellStyle name="输入 5 3 3 2 3" xfId="63789" xr:uid="{00000000-0005-0000-0000-000018F90000}"/>
    <cellStyle name="输入 5 3 3 2 4" xfId="63790" xr:uid="{00000000-0005-0000-0000-000019F90000}"/>
    <cellStyle name="输入 5 3 3 2 5" xfId="63791" xr:uid="{00000000-0005-0000-0000-00001AF90000}"/>
    <cellStyle name="输入 5 3 3 2 6" xfId="63792" xr:uid="{00000000-0005-0000-0000-00001BF90000}"/>
    <cellStyle name="输入 5 3 3 3" xfId="63793" xr:uid="{00000000-0005-0000-0000-00001CF90000}"/>
    <cellStyle name="输入 5 3 3 3 2" xfId="63794" xr:uid="{00000000-0005-0000-0000-00001DF90000}"/>
    <cellStyle name="输入 5 3 3 4" xfId="63795" xr:uid="{00000000-0005-0000-0000-00001EF90000}"/>
    <cellStyle name="输入 5 3 4" xfId="63796" xr:uid="{00000000-0005-0000-0000-00001FF90000}"/>
    <cellStyle name="输入 5 3 4 2" xfId="63797" xr:uid="{00000000-0005-0000-0000-000020F90000}"/>
    <cellStyle name="输入 5 3 4 2 2" xfId="63798" xr:uid="{00000000-0005-0000-0000-000021F90000}"/>
    <cellStyle name="输入 5 3 4 3" xfId="63799" xr:uid="{00000000-0005-0000-0000-000022F90000}"/>
    <cellStyle name="输入 5 3 4 4" xfId="63800" xr:uid="{00000000-0005-0000-0000-000023F90000}"/>
    <cellStyle name="输入 5 3 4 5" xfId="63801" xr:uid="{00000000-0005-0000-0000-000024F90000}"/>
    <cellStyle name="输入 5 3 4 6" xfId="63802" xr:uid="{00000000-0005-0000-0000-000025F90000}"/>
    <cellStyle name="输入 5 3 5" xfId="63803" xr:uid="{00000000-0005-0000-0000-000026F90000}"/>
    <cellStyle name="输入 5 3 6" xfId="63804" xr:uid="{00000000-0005-0000-0000-000027F90000}"/>
    <cellStyle name="输入 5 4" xfId="63805" xr:uid="{00000000-0005-0000-0000-000028F90000}"/>
    <cellStyle name="输入 5 4 2" xfId="63806" xr:uid="{00000000-0005-0000-0000-000029F90000}"/>
    <cellStyle name="输入 5 4 2 2" xfId="63807" xr:uid="{00000000-0005-0000-0000-00002AF90000}"/>
    <cellStyle name="输入 5 4 2 2 2" xfId="63808" xr:uid="{00000000-0005-0000-0000-00002BF90000}"/>
    <cellStyle name="输入 5 4 2 2 2 2" xfId="63809" xr:uid="{00000000-0005-0000-0000-00002CF90000}"/>
    <cellStyle name="输入 5 4 2 2 3" xfId="63810" xr:uid="{00000000-0005-0000-0000-00002DF90000}"/>
    <cellStyle name="输入 5 4 2 2 4" xfId="63811" xr:uid="{00000000-0005-0000-0000-00002EF90000}"/>
    <cellStyle name="输入 5 4 2 2 5" xfId="63812" xr:uid="{00000000-0005-0000-0000-00002FF90000}"/>
    <cellStyle name="输入 5 4 2 2 6" xfId="63813" xr:uid="{00000000-0005-0000-0000-000030F90000}"/>
    <cellStyle name="输入 5 4 2 3" xfId="63814" xr:uid="{00000000-0005-0000-0000-000031F90000}"/>
    <cellStyle name="输入 5 4 2 3 2" xfId="63815" xr:uid="{00000000-0005-0000-0000-000032F90000}"/>
    <cellStyle name="输入 5 4 2 4" xfId="63816" xr:uid="{00000000-0005-0000-0000-000033F90000}"/>
    <cellStyle name="输入 5 4 3" xfId="63817" xr:uid="{00000000-0005-0000-0000-000034F90000}"/>
    <cellStyle name="输入 5 4 3 2" xfId="63818" xr:uid="{00000000-0005-0000-0000-000035F90000}"/>
    <cellStyle name="输入 5 4 3 2 2" xfId="63819" xr:uid="{00000000-0005-0000-0000-000036F90000}"/>
    <cellStyle name="输入 5 4 3 3" xfId="63820" xr:uid="{00000000-0005-0000-0000-000037F90000}"/>
    <cellStyle name="输入 5 4 3 4" xfId="63821" xr:uid="{00000000-0005-0000-0000-000038F90000}"/>
    <cellStyle name="输入 5 4 3 5" xfId="63822" xr:uid="{00000000-0005-0000-0000-000039F90000}"/>
    <cellStyle name="输入 5 4 3 6" xfId="63823" xr:uid="{00000000-0005-0000-0000-00003AF90000}"/>
    <cellStyle name="输入 5 4 4" xfId="63824" xr:uid="{00000000-0005-0000-0000-00003BF90000}"/>
    <cellStyle name="输入 5 4 5" xfId="63825" xr:uid="{00000000-0005-0000-0000-00003CF90000}"/>
    <cellStyle name="输入 5 5" xfId="63826" xr:uid="{00000000-0005-0000-0000-00003DF90000}"/>
    <cellStyle name="输入 5 5 2" xfId="63827" xr:uid="{00000000-0005-0000-0000-00003EF90000}"/>
    <cellStyle name="输入 5 5 2 2" xfId="63828" xr:uid="{00000000-0005-0000-0000-00003FF90000}"/>
    <cellStyle name="输入 5 5 2 2 2" xfId="63829" xr:uid="{00000000-0005-0000-0000-000040F90000}"/>
    <cellStyle name="输入 5 5 2 3" xfId="63830" xr:uid="{00000000-0005-0000-0000-000041F90000}"/>
    <cellStyle name="输入 5 5 2 4" xfId="63831" xr:uid="{00000000-0005-0000-0000-000042F90000}"/>
    <cellStyle name="输入 5 5 2 5" xfId="63832" xr:uid="{00000000-0005-0000-0000-000043F90000}"/>
    <cellStyle name="输入 5 5 2 6" xfId="63833" xr:uid="{00000000-0005-0000-0000-000044F90000}"/>
    <cellStyle name="输入 5 5 3" xfId="63834" xr:uid="{00000000-0005-0000-0000-000045F90000}"/>
    <cellStyle name="输入 5 5 3 2" xfId="63835" xr:uid="{00000000-0005-0000-0000-000046F90000}"/>
    <cellStyle name="输入 5 5 4" xfId="63836" xr:uid="{00000000-0005-0000-0000-000047F90000}"/>
    <cellStyle name="输入 5 6" xfId="63837" xr:uid="{00000000-0005-0000-0000-000048F90000}"/>
    <cellStyle name="输入 5 6 2" xfId="63838" xr:uid="{00000000-0005-0000-0000-000049F90000}"/>
    <cellStyle name="输入 5 6 2 2" xfId="63839" xr:uid="{00000000-0005-0000-0000-00004AF90000}"/>
    <cellStyle name="输入 5 6 3" xfId="63840" xr:uid="{00000000-0005-0000-0000-00004BF90000}"/>
    <cellStyle name="输入 5 6 4" xfId="63841" xr:uid="{00000000-0005-0000-0000-00004CF90000}"/>
    <cellStyle name="输入 5 6 5" xfId="63842" xr:uid="{00000000-0005-0000-0000-00004DF90000}"/>
    <cellStyle name="输入 5 6 6" xfId="63843" xr:uid="{00000000-0005-0000-0000-00004EF90000}"/>
    <cellStyle name="输入 5 7" xfId="63844" xr:uid="{00000000-0005-0000-0000-00004FF90000}"/>
    <cellStyle name="输入 5 8" xfId="63845" xr:uid="{00000000-0005-0000-0000-000050F90000}"/>
    <cellStyle name="输入 6" xfId="585" xr:uid="{00000000-0005-0000-0000-000051F90000}"/>
    <cellStyle name="输入 6 2" xfId="63846" xr:uid="{00000000-0005-0000-0000-000052F90000}"/>
    <cellStyle name="输入 6 2 2" xfId="63847" xr:uid="{00000000-0005-0000-0000-000053F90000}"/>
    <cellStyle name="输入 6 2 2 2" xfId="63848" xr:uid="{00000000-0005-0000-0000-000054F90000}"/>
    <cellStyle name="输入 6 2 2 2 2" xfId="63849" xr:uid="{00000000-0005-0000-0000-000055F90000}"/>
    <cellStyle name="输入 6 2 2 2 2 2" xfId="63850" xr:uid="{00000000-0005-0000-0000-000056F90000}"/>
    <cellStyle name="输入 6 2 2 2 2 2 2" xfId="63851" xr:uid="{00000000-0005-0000-0000-000057F90000}"/>
    <cellStyle name="输入 6 2 2 2 2 3" xfId="63852" xr:uid="{00000000-0005-0000-0000-000058F90000}"/>
    <cellStyle name="输入 6 2 2 2 2 4" xfId="63853" xr:uid="{00000000-0005-0000-0000-000059F90000}"/>
    <cellStyle name="输入 6 2 2 2 2 5" xfId="63854" xr:uid="{00000000-0005-0000-0000-00005AF90000}"/>
    <cellStyle name="输入 6 2 2 2 2 6" xfId="63855" xr:uid="{00000000-0005-0000-0000-00005BF90000}"/>
    <cellStyle name="输入 6 2 2 2 3" xfId="63856" xr:uid="{00000000-0005-0000-0000-00005CF90000}"/>
    <cellStyle name="输入 6 2 2 2 3 2" xfId="63857" xr:uid="{00000000-0005-0000-0000-00005DF90000}"/>
    <cellStyle name="输入 6 2 2 2 4" xfId="63858" xr:uid="{00000000-0005-0000-0000-00005EF90000}"/>
    <cellStyle name="输入 6 2 2 3" xfId="63859" xr:uid="{00000000-0005-0000-0000-00005FF90000}"/>
    <cellStyle name="输入 6 2 2 3 2" xfId="63860" xr:uid="{00000000-0005-0000-0000-000060F90000}"/>
    <cellStyle name="输入 6 2 2 3 2 2" xfId="63861" xr:uid="{00000000-0005-0000-0000-000061F90000}"/>
    <cellStyle name="输入 6 2 2 3 3" xfId="63862" xr:uid="{00000000-0005-0000-0000-000062F90000}"/>
    <cellStyle name="输入 6 2 2 3 4" xfId="63863" xr:uid="{00000000-0005-0000-0000-000063F90000}"/>
    <cellStyle name="输入 6 2 2 3 5" xfId="63864" xr:uid="{00000000-0005-0000-0000-000064F90000}"/>
    <cellStyle name="输入 6 2 2 3 6" xfId="63865" xr:uid="{00000000-0005-0000-0000-000065F90000}"/>
    <cellStyle name="输入 6 2 2 4" xfId="63866" xr:uid="{00000000-0005-0000-0000-000066F90000}"/>
    <cellStyle name="输入 6 2 2 5" xfId="63867" xr:uid="{00000000-0005-0000-0000-000067F90000}"/>
    <cellStyle name="输入 6 2 3" xfId="63868" xr:uid="{00000000-0005-0000-0000-000068F90000}"/>
    <cellStyle name="输入 6 2 3 2" xfId="63869" xr:uid="{00000000-0005-0000-0000-000069F90000}"/>
    <cellStyle name="输入 6 2 3 2 2" xfId="63870" xr:uid="{00000000-0005-0000-0000-00006AF90000}"/>
    <cellStyle name="输入 6 2 3 2 2 2" xfId="63871" xr:uid="{00000000-0005-0000-0000-00006BF90000}"/>
    <cellStyle name="输入 6 2 3 2 3" xfId="63872" xr:uid="{00000000-0005-0000-0000-00006CF90000}"/>
    <cellStyle name="输入 6 2 3 2 4" xfId="63873" xr:uid="{00000000-0005-0000-0000-00006DF90000}"/>
    <cellStyle name="输入 6 2 3 2 5" xfId="63874" xr:uid="{00000000-0005-0000-0000-00006EF90000}"/>
    <cellStyle name="输入 6 2 3 2 6" xfId="63875" xr:uid="{00000000-0005-0000-0000-00006FF90000}"/>
    <cellStyle name="输入 6 2 3 3" xfId="63876" xr:uid="{00000000-0005-0000-0000-000070F90000}"/>
    <cellStyle name="输入 6 2 3 3 2" xfId="63877" xr:uid="{00000000-0005-0000-0000-000071F90000}"/>
    <cellStyle name="输入 6 2 3 4" xfId="63878" xr:uid="{00000000-0005-0000-0000-000072F90000}"/>
    <cellStyle name="输入 6 2 4" xfId="63879" xr:uid="{00000000-0005-0000-0000-000073F90000}"/>
    <cellStyle name="输入 6 2 4 2" xfId="63880" xr:uid="{00000000-0005-0000-0000-000074F90000}"/>
    <cellStyle name="输入 6 2 4 2 2" xfId="63881" xr:uid="{00000000-0005-0000-0000-000075F90000}"/>
    <cellStyle name="输入 6 2 4 3" xfId="63882" xr:uid="{00000000-0005-0000-0000-000076F90000}"/>
    <cellStyle name="输入 6 2 4 4" xfId="63883" xr:uid="{00000000-0005-0000-0000-000077F90000}"/>
    <cellStyle name="输入 6 2 4 5" xfId="63884" xr:uid="{00000000-0005-0000-0000-000078F90000}"/>
    <cellStyle name="输入 6 2 4 6" xfId="63885" xr:uid="{00000000-0005-0000-0000-000079F90000}"/>
    <cellStyle name="输入 6 2 5" xfId="63886" xr:uid="{00000000-0005-0000-0000-00007AF90000}"/>
    <cellStyle name="输入 6 2 6" xfId="63887" xr:uid="{00000000-0005-0000-0000-00007BF90000}"/>
    <cellStyle name="输入 6 3" xfId="63888" xr:uid="{00000000-0005-0000-0000-00007CF90000}"/>
    <cellStyle name="输入 6 3 2" xfId="63889" xr:uid="{00000000-0005-0000-0000-00007DF90000}"/>
    <cellStyle name="输入 6 3 2 2" xfId="63890" xr:uid="{00000000-0005-0000-0000-00007EF90000}"/>
    <cellStyle name="输入 6 3 2 2 2" xfId="63891" xr:uid="{00000000-0005-0000-0000-00007FF90000}"/>
    <cellStyle name="输入 6 3 2 2 2 2" xfId="63892" xr:uid="{00000000-0005-0000-0000-000080F90000}"/>
    <cellStyle name="输入 6 3 2 2 3" xfId="63893" xr:uid="{00000000-0005-0000-0000-000081F90000}"/>
    <cellStyle name="输入 6 3 2 2 4" xfId="63894" xr:uid="{00000000-0005-0000-0000-000082F90000}"/>
    <cellStyle name="输入 6 3 2 2 5" xfId="63895" xr:uid="{00000000-0005-0000-0000-000083F90000}"/>
    <cellStyle name="输入 6 3 2 2 6" xfId="63896" xr:uid="{00000000-0005-0000-0000-000084F90000}"/>
    <cellStyle name="输入 6 3 2 3" xfId="63897" xr:uid="{00000000-0005-0000-0000-000085F90000}"/>
    <cellStyle name="输入 6 3 2 3 2" xfId="63898" xr:uid="{00000000-0005-0000-0000-000086F90000}"/>
    <cellStyle name="输入 6 3 2 4" xfId="63899" xr:uid="{00000000-0005-0000-0000-000087F90000}"/>
    <cellStyle name="输入 6 3 3" xfId="63900" xr:uid="{00000000-0005-0000-0000-000088F90000}"/>
    <cellStyle name="输入 6 3 3 2" xfId="63901" xr:uid="{00000000-0005-0000-0000-000089F90000}"/>
    <cellStyle name="输入 6 3 3 2 2" xfId="63902" xr:uid="{00000000-0005-0000-0000-00008AF90000}"/>
    <cellStyle name="输入 6 3 3 3" xfId="63903" xr:uid="{00000000-0005-0000-0000-00008BF90000}"/>
    <cellStyle name="输入 6 3 3 4" xfId="63904" xr:uid="{00000000-0005-0000-0000-00008CF90000}"/>
    <cellStyle name="输入 6 3 3 5" xfId="63905" xr:uid="{00000000-0005-0000-0000-00008DF90000}"/>
    <cellStyle name="输入 6 3 3 6" xfId="63906" xr:uid="{00000000-0005-0000-0000-00008EF90000}"/>
    <cellStyle name="输入 6 3 4" xfId="63907" xr:uid="{00000000-0005-0000-0000-00008FF90000}"/>
    <cellStyle name="输入 6 3 5" xfId="63908" xr:uid="{00000000-0005-0000-0000-000090F90000}"/>
    <cellStyle name="输入 6 4" xfId="63909" xr:uid="{00000000-0005-0000-0000-000091F90000}"/>
    <cellStyle name="输入 6 4 2" xfId="63910" xr:uid="{00000000-0005-0000-0000-000092F90000}"/>
    <cellStyle name="输入 6 4 2 2" xfId="63911" xr:uid="{00000000-0005-0000-0000-000093F90000}"/>
    <cellStyle name="输入 6 4 2 2 2" xfId="63912" xr:uid="{00000000-0005-0000-0000-000094F90000}"/>
    <cellStyle name="输入 6 4 2 3" xfId="63913" xr:uid="{00000000-0005-0000-0000-000095F90000}"/>
    <cellStyle name="输入 6 4 2 4" xfId="63914" xr:uid="{00000000-0005-0000-0000-000096F90000}"/>
    <cellStyle name="输入 6 4 2 5" xfId="63915" xr:uid="{00000000-0005-0000-0000-000097F90000}"/>
    <cellStyle name="输入 6 4 2 6" xfId="63916" xr:uid="{00000000-0005-0000-0000-000098F90000}"/>
    <cellStyle name="输入 6 4 3" xfId="63917" xr:uid="{00000000-0005-0000-0000-000099F90000}"/>
    <cellStyle name="输入 6 4 3 2" xfId="63918" xr:uid="{00000000-0005-0000-0000-00009AF90000}"/>
    <cellStyle name="输入 6 4 4" xfId="63919" xr:uid="{00000000-0005-0000-0000-00009BF90000}"/>
    <cellStyle name="输入 6 5" xfId="63920" xr:uid="{00000000-0005-0000-0000-00009CF90000}"/>
    <cellStyle name="输入 6 5 2" xfId="63921" xr:uid="{00000000-0005-0000-0000-00009DF90000}"/>
    <cellStyle name="输入 6 5 2 2" xfId="63922" xr:uid="{00000000-0005-0000-0000-00009EF90000}"/>
    <cellStyle name="输入 6 5 3" xfId="63923" xr:uid="{00000000-0005-0000-0000-00009FF90000}"/>
    <cellStyle name="输入 6 5 4" xfId="63924" xr:uid="{00000000-0005-0000-0000-0000A0F90000}"/>
    <cellStyle name="输入 6 5 5" xfId="63925" xr:uid="{00000000-0005-0000-0000-0000A1F90000}"/>
    <cellStyle name="输入 6 5 6" xfId="63926" xr:uid="{00000000-0005-0000-0000-0000A2F90000}"/>
    <cellStyle name="输入 6 6" xfId="63927" xr:uid="{00000000-0005-0000-0000-0000A3F90000}"/>
    <cellStyle name="输入 6 7" xfId="63928" xr:uid="{00000000-0005-0000-0000-0000A4F90000}"/>
    <cellStyle name="输入 7" xfId="586" xr:uid="{00000000-0005-0000-0000-0000A5F90000}"/>
    <cellStyle name="输入 7 2" xfId="63929" xr:uid="{00000000-0005-0000-0000-0000A6F90000}"/>
    <cellStyle name="输入 7 2 2" xfId="63930" xr:uid="{00000000-0005-0000-0000-0000A7F90000}"/>
    <cellStyle name="输入 7 2 2 2" xfId="63931" xr:uid="{00000000-0005-0000-0000-0000A8F90000}"/>
    <cellStyle name="输入 7 2 2 2 2" xfId="63932" xr:uid="{00000000-0005-0000-0000-0000A9F90000}"/>
    <cellStyle name="输入 7 2 2 2 2 2" xfId="63933" xr:uid="{00000000-0005-0000-0000-0000AAF90000}"/>
    <cellStyle name="输入 7 2 2 2 3" xfId="63934" xr:uid="{00000000-0005-0000-0000-0000ABF90000}"/>
    <cellStyle name="输入 7 2 2 2 4" xfId="63935" xr:uid="{00000000-0005-0000-0000-0000ACF90000}"/>
    <cellStyle name="输入 7 2 2 2 5" xfId="63936" xr:uid="{00000000-0005-0000-0000-0000ADF90000}"/>
    <cellStyle name="输入 7 2 2 2 6" xfId="63937" xr:uid="{00000000-0005-0000-0000-0000AEF90000}"/>
    <cellStyle name="输入 7 2 2 3" xfId="63938" xr:uid="{00000000-0005-0000-0000-0000AFF90000}"/>
    <cellStyle name="输入 7 2 2 3 2" xfId="63939" xr:uid="{00000000-0005-0000-0000-0000B0F90000}"/>
    <cellStyle name="输入 7 2 2 4" xfId="63940" xr:uid="{00000000-0005-0000-0000-0000B1F90000}"/>
    <cellStyle name="输入 7 2 3" xfId="63941" xr:uid="{00000000-0005-0000-0000-0000B2F90000}"/>
    <cellStyle name="输入 7 2 3 2" xfId="63942" xr:uid="{00000000-0005-0000-0000-0000B3F90000}"/>
    <cellStyle name="输入 7 2 3 2 2" xfId="63943" xr:uid="{00000000-0005-0000-0000-0000B4F90000}"/>
    <cellStyle name="输入 7 2 3 3" xfId="63944" xr:uid="{00000000-0005-0000-0000-0000B5F90000}"/>
    <cellStyle name="输入 7 2 3 4" xfId="63945" xr:uid="{00000000-0005-0000-0000-0000B6F90000}"/>
    <cellStyle name="输入 7 2 3 5" xfId="63946" xr:uid="{00000000-0005-0000-0000-0000B7F90000}"/>
    <cellStyle name="输入 7 2 3 6" xfId="63947" xr:uid="{00000000-0005-0000-0000-0000B8F90000}"/>
    <cellStyle name="输入 7 2 4" xfId="63948" xr:uid="{00000000-0005-0000-0000-0000B9F90000}"/>
    <cellStyle name="输入 7 2 5" xfId="63949" xr:uid="{00000000-0005-0000-0000-0000BAF90000}"/>
    <cellStyle name="输入 7 3" xfId="63950" xr:uid="{00000000-0005-0000-0000-0000BBF90000}"/>
    <cellStyle name="输入 7 3 2" xfId="63951" xr:uid="{00000000-0005-0000-0000-0000BCF90000}"/>
    <cellStyle name="输入 7 3 2 2" xfId="63952" xr:uid="{00000000-0005-0000-0000-0000BDF90000}"/>
    <cellStyle name="输入 7 3 2 2 2" xfId="63953" xr:uid="{00000000-0005-0000-0000-0000BEF90000}"/>
    <cellStyle name="输入 7 3 2 3" xfId="63954" xr:uid="{00000000-0005-0000-0000-0000BFF90000}"/>
    <cellStyle name="输入 7 3 2 4" xfId="63955" xr:uid="{00000000-0005-0000-0000-0000C0F90000}"/>
    <cellStyle name="输入 7 3 2 5" xfId="63956" xr:uid="{00000000-0005-0000-0000-0000C1F90000}"/>
    <cellStyle name="输入 7 3 2 6" xfId="63957" xr:uid="{00000000-0005-0000-0000-0000C2F90000}"/>
    <cellStyle name="输入 7 3 3" xfId="63958" xr:uid="{00000000-0005-0000-0000-0000C3F90000}"/>
    <cellStyle name="输入 7 3 3 2" xfId="63959" xr:uid="{00000000-0005-0000-0000-0000C4F90000}"/>
    <cellStyle name="输入 7 3 4" xfId="63960" xr:uid="{00000000-0005-0000-0000-0000C5F90000}"/>
    <cellStyle name="输入 7 4" xfId="63961" xr:uid="{00000000-0005-0000-0000-0000C6F90000}"/>
    <cellStyle name="输入 7 4 2" xfId="63962" xr:uid="{00000000-0005-0000-0000-0000C7F90000}"/>
    <cellStyle name="输入 7 4 2 2" xfId="63963" xr:uid="{00000000-0005-0000-0000-0000C8F90000}"/>
    <cellStyle name="输入 7 4 3" xfId="63964" xr:uid="{00000000-0005-0000-0000-0000C9F90000}"/>
    <cellStyle name="输入 7 4 4" xfId="63965" xr:uid="{00000000-0005-0000-0000-0000CAF90000}"/>
    <cellStyle name="输入 7 4 5" xfId="63966" xr:uid="{00000000-0005-0000-0000-0000CBF90000}"/>
    <cellStyle name="输入 7 4 6" xfId="63967" xr:uid="{00000000-0005-0000-0000-0000CCF90000}"/>
    <cellStyle name="输入 7 5" xfId="63968" xr:uid="{00000000-0005-0000-0000-0000CDF90000}"/>
    <cellStyle name="输入 7 6" xfId="63969" xr:uid="{00000000-0005-0000-0000-0000CEF90000}"/>
    <cellStyle name="输入 8" xfId="63970" xr:uid="{00000000-0005-0000-0000-0000CFF90000}"/>
    <cellStyle name="输入 8 2" xfId="63971" xr:uid="{00000000-0005-0000-0000-0000D0F90000}"/>
    <cellStyle name="输入 8 2 2" xfId="63972" xr:uid="{00000000-0005-0000-0000-0000D1F90000}"/>
    <cellStyle name="输入 8 2 2 2" xfId="63973" xr:uid="{00000000-0005-0000-0000-0000D2F90000}"/>
    <cellStyle name="输入 8 2 2 2 2" xfId="63974" xr:uid="{00000000-0005-0000-0000-0000D3F90000}"/>
    <cellStyle name="输入 8 2 2 3" xfId="63975" xr:uid="{00000000-0005-0000-0000-0000D4F90000}"/>
    <cellStyle name="输入 8 2 2 4" xfId="63976" xr:uid="{00000000-0005-0000-0000-0000D5F90000}"/>
    <cellStyle name="输入 8 2 2 5" xfId="63977" xr:uid="{00000000-0005-0000-0000-0000D6F90000}"/>
    <cellStyle name="输入 8 2 2 6" xfId="63978" xr:uid="{00000000-0005-0000-0000-0000D7F90000}"/>
    <cellStyle name="输入 8 2 3" xfId="63979" xr:uid="{00000000-0005-0000-0000-0000D8F90000}"/>
    <cellStyle name="输入 8 2 3 2" xfId="63980" xr:uid="{00000000-0005-0000-0000-0000D9F90000}"/>
    <cellStyle name="输入 8 2 4" xfId="63981" xr:uid="{00000000-0005-0000-0000-0000DAF90000}"/>
    <cellStyle name="输入 8 3" xfId="63982" xr:uid="{00000000-0005-0000-0000-0000DBF90000}"/>
    <cellStyle name="输入 8 3 2" xfId="63983" xr:uid="{00000000-0005-0000-0000-0000DCF90000}"/>
    <cellStyle name="输入 8 3 2 2" xfId="63984" xr:uid="{00000000-0005-0000-0000-0000DDF90000}"/>
    <cellStyle name="输入 8 3 3" xfId="63985" xr:uid="{00000000-0005-0000-0000-0000DEF90000}"/>
    <cellStyle name="输入 8 3 4" xfId="63986" xr:uid="{00000000-0005-0000-0000-0000DFF90000}"/>
    <cellStyle name="输入 8 3 5" xfId="63987" xr:uid="{00000000-0005-0000-0000-0000E0F90000}"/>
    <cellStyle name="输入 8 3 6" xfId="63988" xr:uid="{00000000-0005-0000-0000-0000E1F90000}"/>
    <cellStyle name="输入 8 4" xfId="63989" xr:uid="{00000000-0005-0000-0000-0000E2F90000}"/>
    <cellStyle name="输入 8 5" xfId="63990" xr:uid="{00000000-0005-0000-0000-0000E3F90000}"/>
    <cellStyle name="输入 9" xfId="63991" xr:uid="{00000000-0005-0000-0000-0000E4F90000}"/>
    <cellStyle name="输入 9 2" xfId="63992" xr:uid="{00000000-0005-0000-0000-0000E5F90000}"/>
    <cellStyle name="输入 9 2 2" xfId="63993" xr:uid="{00000000-0005-0000-0000-0000E6F90000}"/>
    <cellStyle name="输入 9 2 2 2" xfId="63994" xr:uid="{00000000-0005-0000-0000-0000E7F90000}"/>
    <cellStyle name="输入 9 2 3" xfId="63995" xr:uid="{00000000-0005-0000-0000-0000E8F90000}"/>
    <cellStyle name="输入 9 2 4" xfId="63996" xr:uid="{00000000-0005-0000-0000-0000E9F90000}"/>
    <cellStyle name="输入 9 2 5" xfId="63997" xr:uid="{00000000-0005-0000-0000-0000EAF90000}"/>
    <cellStyle name="输入 9 2 6" xfId="63998" xr:uid="{00000000-0005-0000-0000-0000EBF90000}"/>
    <cellStyle name="输入 9 3" xfId="63999" xr:uid="{00000000-0005-0000-0000-0000ECF90000}"/>
    <cellStyle name="输入 9 3 2" xfId="64000" xr:uid="{00000000-0005-0000-0000-0000EDF90000}"/>
    <cellStyle name="输入 9 4" xfId="64001" xr:uid="{00000000-0005-0000-0000-0000EEF90000}"/>
    <cellStyle name="输入_GZL RAF 20120125-Joanne-final-20120129" xfId="587" xr:uid="{00000000-0005-0000-0000-0000EFF90000}"/>
    <cellStyle name="输出" xfId="588" xr:uid="{00000000-0005-0000-0000-0000F0F90000}"/>
    <cellStyle name="输出 2" xfId="589" xr:uid="{00000000-0005-0000-0000-0000F1F90000}"/>
    <cellStyle name="输出 2 2" xfId="590" xr:uid="{00000000-0005-0000-0000-0000F2F90000}"/>
    <cellStyle name="输出 2 2 2" xfId="64002" xr:uid="{00000000-0005-0000-0000-0000F3F90000}"/>
    <cellStyle name="输出 2 2 2 2" xfId="64003" xr:uid="{00000000-0005-0000-0000-0000F4F90000}"/>
    <cellStyle name="输出 2 2 2 2 2" xfId="64004" xr:uid="{00000000-0005-0000-0000-0000F5F90000}"/>
    <cellStyle name="输出 2 2 2 2 2 2" xfId="64005" xr:uid="{00000000-0005-0000-0000-0000F6F90000}"/>
    <cellStyle name="输出 2 2 2 2 2 2 2" xfId="64006" xr:uid="{00000000-0005-0000-0000-0000F7F90000}"/>
    <cellStyle name="输出 2 2 2 2 2 2 3" xfId="64007" xr:uid="{00000000-0005-0000-0000-0000F8F90000}"/>
    <cellStyle name="输出 2 2 2 2 2 2 4" xfId="64008" xr:uid="{00000000-0005-0000-0000-0000F9F90000}"/>
    <cellStyle name="输出 2 2 2 2 2 2 5" xfId="64009" xr:uid="{00000000-0005-0000-0000-0000FAF90000}"/>
    <cellStyle name="输出 2 2 2 2 2 2 6" xfId="64010" xr:uid="{00000000-0005-0000-0000-0000FBF90000}"/>
    <cellStyle name="输出 2 2 2 2 2 3" xfId="64011" xr:uid="{00000000-0005-0000-0000-0000FCF90000}"/>
    <cellStyle name="输出 2 2 2 2 2 4" xfId="64012" xr:uid="{00000000-0005-0000-0000-0000FDF90000}"/>
    <cellStyle name="输出 2 2 2 2 3" xfId="64013" xr:uid="{00000000-0005-0000-0000-0000FEF90000}"/>
    <cellStyle name="输出 2 2 2 2 3 2" xfId="64014" xr:uid="{00000000-0005-0000-0000-0000FFF90000}"/>
    <cellStyle name="输出 2 2 2 2 3 3" xfId="64015" xr:uid="{00000000-0005-0000-0000-000000FA0000}"/>
    <cellStyle name="输出 2 2 2 2 3 4" xfId="64016" xr:uid="{00000000-0005-0000-0000-000001FA0000}"/>
    <cellStyle name="输出 2 2 2 2 3 5" xfId="64017" xr:uid="{00000000-0005-0000-0000-000002FA0000}"/>
    <cellStyle name="输出 2 2 2 2 3 6" xfId="64018" xr:uid="{00000000-0005-0000-0000-000003FA0000}"/>
    <cellStyle name="输出 2 2 2 2 4" xfId="64019" xr:uid="{00000000-0005-0000-0000-000004FA0000}"/>
    <cellStyle name="输出 2 2 2 2 5" xfId="64020" xr:uid="{00000000-0005-0000-0000-000005FA0000}"/>
    <cellStyle name="输出 2 2 2 3" xfId="64021" xr:uid="{00000000-0005-0000-0000-000006FA0000}"/>
    <cellStyle name="输出 2 2 2 3 2" xfId="64022" xr:uid="{00000000-0005-0000-0000-000007FA0000}"/>
    <cellStyle name="输出 2 2 2 3 2 2" xfId="64023" xr:uid="{00000000-0005-0000-0000-000008FA0000}"/>
    <cellStyle name="输出 2 2 2 3 2 3" xfId="64024" xr:uid="{00000000-0005-0000-0000-000009FA0000}"/>
    <cellStyle name="输出 2 2 2 3 2 4" xfId="64025" xr:uid="{00000000-0005-0000-0000-00000AFA0000}"/>
    <cellStyle name="输出 2 2 2 3 2 5" xfId="64026" xr:uid="{00000000-0005-0000-0000-00000BFA0000}"/>
    <cellStyle name="输出 2 2 2 3 2 6" xfId="64027" xr:uid="{00000000-0005-0000-0000-00000CFA0000}"/>
    <cellStyle name="输出 2 2 2 3 3" xfId="64028" xr:uid="{00000000-0005-0000-0000-00000DFA0000}"/>
    <cellStyle name="输出 2 2 2 3 4" xfId="64029" xr:uid="{00000000-0005-0000-0000-00000EFA0000}"/>
    <cellStyle name="输出 2 2 2 4" xfId="64030" xr:uid="{00000000-0005-0000-0000-00000FFA0000}"/>
    <cellStyle name="输出 2 2 2 4 2" xfId="64031" xr:uid="{00000000-0005-0000-0000-000010FA0000}"/>
    <cellStyle name="输出 2 2 2 4 3" xfId="64032" xr:uid="{00000000-0005-0000-0000-000011FA0000}"/>
    <cellStyle name="输出 2 2 2 4 4" xfId="64033" xr:uid="{00000000-0005-0000-0000-000012FA0000}"/>
    <cellStyle name="输出 2 2 2 4 5" xfId="64034" xr:uid="{00000000-0005-0000-0000-000013FA0000}"/>
    <cellStyle name="输出 2 2 2 4 6" xfId="64035" xr:uid="{00000000-0005-0000-0000-000014FA0000}"/>
    <cellStyle name="输出 2 2 2 5" xfId="64036" xr:uid="{00000000-0005-0000-0000-000015FA0000}"/>
    <cellStyle name="输出 2 2 2 6" xfId="64037" xr:uid="{00000000-0005-0000-0000-000016FA0000}"/>
    <cellStyle name="输出 2 2 3" xfId="64038" xr:uid="{00000000-0005-0000-0000-000017FA0000}"/>
    <cellStyle name="输出 2 2 3 2" xfId="64039" xr:uid="{00000000-0005-0000-0000-000018FA0000}"/>
    <cellStyle name="输出 2 2 3 2 2" xfId="64040" xr:uid="{00000000-0005-0000-0000-000019FA0000}"/>
    <cellStyle name="输出 2 2 3 2 3" xfId="64041" xr:uid="{00000000-0005-0000-0000-00001AFA0000}"/>
    <cellStyle name="输出 2 2 3 2 4" xfId="64042" xr:uid="{00000000-0005-0000-0000-00001BFA0000}"/>
    <cellStyle name="输出 2 2 3 2 5" xfId="64043" xr:uid="{00000000-0005-0000-0000-00001CFA0000}"/>
    <cellStyle name="输出 2 2 3 2 6" xfId="64044" xr:uid="{00000000-0005-0000-0000-00001DFA0000}"/>
    <cellStyle name="输出 2 2 3 3" xfId="64045" xr:uid="{00000000-0005-0000-0000-00001EFA0000}"/>
    <cellStyle name="输出 2 2 3 4" xfId="64046" xr:uid="{00000000-0005-0000-0000-00001FFA0000}"/>
    <cellStyle name="输出 2 2 4" xfId="64047" xr:uid="{00000000-0005-0000-0000-000020FA0000}"/>
    <cellStyle name="输出 2 2 4 2" xfId="64048" xr:uid="{00000000-0005-0000-0000-000021FA0000}"/>
    <cellStyle name="输出 2 2 4 3" xfId="64049" xr:uid="{00000000-0005-0000-0000-000022FA0000}"/>
    <cellStyle name="输出 2 2 4 4" xfId="64050" xr:uid="{00000000-0005-0000-0000-000023FA0000}"/>
    <cellStyle name="输出 2 2 4 5" xfId="64051" xr:uid="{00000000-0005-0000-0000-000024FA0000}"/>
    <cellStyle name="输出 2 2 4 6" xfId="64052" xr:uid="{00000000-0005-0000-0000-000025FA0000}"/>
    <cellStyle name="输出 2 2 5" xfId="64053" xr:uid="{00000000-0005-0000-0000-000026FA0000}"/>
    <cellStyle name="输出 2 2 6" xfId="64054" xr:uid="{00000000-0005-0000-0000-000027FA0000}"/>
    <cellStyle name="输出 2 3" xfId="591" xr:uid="{00000000-0005-0000-0000-000028FA0000}"/>
    <cellStyle name="输出 2 3 2" xfId="64055" xr:uid="{00000000-0005-0000-0000-000029FA0000}"/>
    <cellStyle name="输出 2 3 2 2" xfId="64056" xr:uid="{00000000-0005-0000-0000-00002AFA0000}"/>
    <cellStyle name="输出 2 3 2 2 2" xfId="64057" xr:uid="{00000000-0005-0000-0000-00002BFA0000}"/>
    <cellStyle name="输出 2 3 2 2 2 2" xfId="64058" xr:uid="{00000000-0005-0000-0000-00002CFA0000}"/>
    <cellStyle name="输出 2 3 2 2 2 3" xfId="64059" xr:uid="{00000000-0005-0000-0000-00002DFA0000}"/>
    <cellStyle name="输出 2 3 2 2 2 4" xfId="64060" xr:uid="{00000000-0005-0000-0000-00002EFA0000}"/>
    <cellStyle name="输出 2 3 2 2 2 5" xfId="64061" xr:uid="{00000000-0005-0000-0000-00002FFA0000}"/>
    <cellStyle name="输出 2 3 2 2 2 6" xfId="64062" xr:uid="{00000000-0005-0000-0000-000030FA0000}"/>
    <cellStyle name="输出 2 3 2 2 3" xfId="64063" xr:uid="{00000000-0005-0000-0000-000031FA0000}"/>
    <cellStyle name="输出 2 3 2 2 4" xfId="64064" xr:uid="{00000000-0005-0000-0000-000032FA0000}"/>
    <cellStyle name="输出 2 3 2 3" xfId="64065" xr:uid="{00000000-0005-0000-0000-000033FA0000}"/>
    <cellStyle name="输出 2 3 2 3 2" xfId="64066" xr:uid="{00000000-0005-0000-0000-000034FA0000}"/>
    <cellStyle name="输出 2 3 2 3 3" xfId="64067" xr:uid="{00000000-0005-0000-0000-000035FA0000}"/>
    <cellStyle name="输出 2 3 2 3 4" xfId="64068" xr:uid="{00000000-0005-0000-0000-000036FA0000}"/>
    <cellStyle name="输出 2 3 2 3 5" xfId="64069" xr:uid="{00000000-0005-0000-0000-000037FA0000}"/>
    <cellStyle name="输出 2 3 2 3 6" xfId="64070" xr:uid="{00000000-0005-0000-0000-000038FA0000}"/>
    <cellStyle name="输出 2 3 2 4" xfId="64071" xr:uid="{00000000-0005-0000-0000-000039FA0000}"/>
    <cellStyle name="输出 2 3 2 5" xfId="64072" xr:uid="{00000000-0005-0000-0000-00003AFA0000}"/>
    <cellStyle name="输出 2 3 3" xfId="64073" xr:uid="{00000000-0005-0000-0000-00003BFA0000}"/>
    <cellStyle name="输出 2 3 3 2" xfId="64074" xr:uid="{00000000-0005-0000-0000-00003CFA0000}"/>
    <cellStyle name="输出 2 3 3 2 2" xfId="64075" xr:uid="{00000000-0005-0000-0000-00003DFA0000}"/>
    <cellStyle name="输出 2 3 3 2 3" xfId="64076" xr:uid="{00000000-0005-0000-0000-00003EFA0000}"/>
    <cellStyle name="输出 2 3 3 2 4" xfId="64077" xr:uid="{00000000-0005-0000-0000-00003FFA0000}"/>
    <cellStyle name="输出 2 3 3 2 5" xfId="64078" xr:uid="{00000000-0005-0000-0000-000040FA0000}"/>
    <cellStyle name="输出 2 3 3 2 6" xfId="64079" xr:uid="{00000000-0005-0000-0000-000041FA0000}"/>
    <cellStyle name="输出 2 3 3 3" xfId="64080" xr:uid="{00000000-0005-0000-0000-000042FA0000}"/>
    <cellStyle name="输出 2 3 3 4" xfId="64081" xr:uid="{00000000-0005-0000-0000-000043FA0000}"/>
    <cellStyle name="输出 2 3 4" xfId="64082" xr:uid="{00000000-0005-0000-0000-000044FA0000}"/>
    <cellStyle name="输出 2 3 4 2" xfId="64083" xr:uid="{00000000-0005-0000-0000-000045FA0000}"/>
    <cellStyle name="输出 2 3 4 3" xfId="64084" xr:uid="{00000000-0005-0000-0000-000046FA0000}"/>
    <cellStyle name="输出 2 3 4 4" xfId="64085" xr:uid="{00000000-0005-0000-0000-000047FA0000}"/>
    <cellStyle name="输出 2 3 4 5" xfId="64086" xr:uid="{00000000-0005-0000-0000-000048FA0000}"/>
    <cellStyle name="输出 2 3 4 6" xfId="64087" xr:uid="{00000000-0005-0000-0000-000049FA0000}"/>
    <cellStyle name="输出 2 3 5" xfId="64088" xr:uid="{00000000-0005-0000-0000-00004AFA0000}"/>
    <cellStyle name="输出 2 3 6" xfId="64089" xr:uid="{00000000-0005-0000-0000-00004BFA0000}"/>
    <cellStyle name="输出 2 4" xfId="592" xr:uid="{00000000-0005-0000-0000-00004CFA0000}"/>
    <cellStyle name="输出 2 4 2" xfId="64090" xr:uid="{00000000-0005-0000-0000-00004DFA0000}"/>
    <cellStyle name="输出 2 4 2 2" xfId="64091" xr:uid="{00000000-0005-0000-0000-00004EFA0000}"/>
    <cellStyle name="输出 2 4 2 3" xfId="64092" xr:uid="{00000000-0005-0000-0000-00004FFA0000}"/>
    <cellStyle name="输出 2 4 2 4" xfId="64093" xr:uid="{00000000-0005-0000-0000-000050FA0000}"/>
    <cellStyle name="输出 2 4 2 5" xfId="64094" xr:uid="{00000000-0005-0000-0000-000051FA0000}"/>
    <cellStyle name="输出 2 4 2 6" xfId="64095" xr:uid="{00000000-0005-0000-0000-000052FA0000}"/>
    <cellStyle name="输出 2 4 3" xfId="64096" xr:uid="{00000000-0005-0000-0000-000053FA0000}"/>
    <cellStyle name="输出 2 4 4" xfId="64097" xr:uid="{00000000-0005-0000-0000-000054FA0000}"/>
    <cellStyle name="输出 2 5" xfId="593" xr:uid="{00000000-0005-0000-0000-000055FA0000}"/>
    <cellStyle name="输出 2 5 2" xfId="64098" xr:uid="{00000000-0005-0000-0000-000056FA0000}"/>
    <cellStyle name="输出 2 5 3" xfId="64099" xr:uid="{00000000-0005-0000-0000-000057FA0000}"/>
    <cellStyle name="输出 2 5 4" xfId="64100" xr:uid="{00000000-0005-0000-0000-000058FA0000}"/>
    <cellStyle name="输出 2 5 5" xfId="64101" xr:uid="{00000000-0005-0000-0000-000059FA0000}"/>
    <cellStyle name="输出 2 5 6" xfId="64102" xr:uid="{00000000-0005-0000-0000-00005AFA0000}"/>
    <cellStyle name="输出 2 6" xfId="594" xr:uid="{00000000-0005-0000-0000-00005BFA0000}"/>
    <cellStyle name="输出 2 7" xfId="64103" xr:uid="{00000000-0005-0000-0000-00005CFA0000}"/>
    <cellStyle name="输出 3" xfId="595" xr:uid="{00000000-0005-0000-0000-00005DFA0000}"/>
    <cellStyle name="输出 3 2" xfId="64104" xr:uid="{00000000-0005-0000-0000-00005EFA0000}"/>
    <cellStyle name="输出 3 2 2" xfId="64105" xr:uid="{00000000-0005-0000-0000-00005FFA0000}"/>
    <cellStyle name="输出 3 2 2 2" xfId="64106" xr:uid="{00000000-0005-0000-0000-000060FA0000}"/>
    <cellStyle name="输出 3 2 2 2 2" xfId="64107" xr:uid="{00000000-0005-0000-0000-000061FA0000}"/>
    <cellStyle name="输出 3 2 2 2 2 2" xfId="64108" xr:uid="{00000000-0005-0000-0000-000062FA0000}"/>
    <cellStyle name="输出 3 2 2 2 2 3" xfId="64109" xr:uid="{00000000-0005-0000-0000-000063FA0000}"/>
    <cellStyle name="输出 3 2 2 2 2 4" xfId="64110" xr:uid="{00000000-0005-0000-0000-000064FA0000}"/>
    <cellStyle name="输出 3 2 2 2 2 5" xfId="64111" xr:uid="{00000000-0005-0000-0000-000065FA0000}"/>
    <cellStyle name="输出 3 2 2 2 2 6" xfId="64112" xr:uid="{00000000-0005-0000-0000-000066FA0000}"/>
    <cellStyle name="输出 3 2 2 2 3" xfId="64113" xr:uid="{00000000-0005-0000-0000-000067FA0000}"/>
    <cellStyle name="输出 3 2 2 2 4" xfId="64114" xr:uid="{00000000-0005-0000-0000-000068FA0000}"/>
    <cellStyle name="输出 3 2 2 3" xfId="64115" xr:uid="{00000000-0005-0000-0000-000069FA0000}"/>
    <cellStyle name="输出 3 2 2 3 2" xfId="64116" xr:uid="{00000000-0005-0000-0000-00006AFA0000}"/>
    <cellStyle name="输出 3 2 2 3 3" xfId="64117" xr:uid="{00000000-0005-0000-0000-00006BFA0000}"/>
    <cellStyle name="输出 3 2 2 3 4" xfId="64118" xr:uid="{00000000-0005-0000-0000-00006CFA0000}"/>
    <cellStyle name="输出 3 2 2 3 5" xfId="64119" xr:uid="{00000000-0005-0000-0000-00006DFA0000}"/>
    <cellStyle name="输出 3 2 2 3 6" xfId="64120" xr:uid="{00000000-0005-0000-0000-00006EFA0000}"/>
    <cellStyle name="输出 3 2 2 4" xfId="64121" xr:uid="{00000000-0005-0000-0000-00006FFA0000}"/>
    <cellStyle name="输出 3 2 2 5" xfId="64122" xr:uid="{00000000-0005-0000-0000-000070FA0000}"/>
    <cellStyle name="输出 3 2 3" xfId="64123" xr:uid="{00000000-0005-0000-0000-000071FA0000}"/>
    <cellStyle name="输出 3 2 3 2" xfId="64124" xr:uid="{00000000-0005-0000-0000-000072FA0000}"/>
    <cellStyle name="输出 3 2 3 2 2" xfId="64125" xr:uid="{00000000-0005-0000-0000-000073FA0000}"/>
    <cellStyle name="输出 3 2 3 2 3" xfId="64126" xr:uid="{00000000-0005-0000-0000-000074FA0000}"/>
    <cellStyle name="输出 3 2 3 2 4" xfId="64127" xr:uid="{00000000-0005-0000-0000-000075FA0000}"/>
    <cellStyle name="输出 3 2 3 2 5" xfId="64128" xr:uid="{00000000-0005-0000-0000-000076FA0000}"/>
    <cellStyle name="输出 3 2 3 2 6" xfId="64129" xr:uid="{00000000-0005-0000-0000-000077FA0000}"/>
    <cellStyle name="输出 3 2 3 3" xfId="64130" xr:uid="{00000000-0005-0000-0000-000078FA0000}"/>
    <cellStyle name="输出 3 2 3 4" xfId="64131" xr:uid="{00000000-0005-0000-0000-000079FA0000}"/>
    <cellStyle name="输出 3 2 4" xfId="64132" xr:uid="{00000000-0005-0000-0000-00007AFA0000}"/>
    <cellStyle name="输出 3 2 4 2" xfId="64133" xr:uid="{00000000-0005-0000-0000-00007BFA0000}"/>
    <cellStyle name="输出 3 2 4 3" xfId="64134" xr:uid="{00000000-0005-0000-0000-00007CFA0000}"/>
    <cellStyle name="输出 3 2 4 4" xfId="64135" xr:uid="{00000000-0005-0000-0000-00007DFA0000}"/>
    <cellStyle name="输出 3 2 4 5" xfId="64136" xr:uid="{00000000-0005-0000-0000-00007EFA0000}"/>
    <cellStyle name="输出 3 2 4 6" xfId="64137" xr:uid="{00000000-0005-0000-0000-00007FFA0000}"/>
    <cellStyle name="输出 3 2 5" xfId="64138" xr:uid="{00000000-0005-0000-0000-000080FA0000}"/>
    <cellStyle name="输出 3 2 6" xfId="64139" xr:uid="{00000000-0005-0000-0000-000081FA0000}"/>
    <cellStyle name="输出 3 3" xfId="64140" xr:uid="{00000000-0005-0000-0000-000082FA0000}"/>
    <cellStyle name="输出 3 3 2" xfId="64141" xr:uid="{00000000-0005-0000-0000-000083FA0000}"/>
    <cellStyle name="输出 3 3 2 2" xfId="64142" xr:uid="{00000000-0005-0000-0000-000084FA0000}"/>
    <cellStyle name="输出 3 3 2 3" xfId="64143" xr:uid="{00000000-0005-0000-0000-000085FA0000}"/>
    <cellStyle name="输出 3 3 2 4" xfId="64144" xr:uid="{00000000-0005-0000-0000-000086FA0000}"/>
    <cellStyle name="输出 3 3 2 5" xfId="64145" xr:uid="{00000000-0005-0000-0000-000087FA0000}"/>
    <cellStyle name="输出 3 3 2 6" xfId="64146" xr:uid="{00000000-0005-0000-0000-000088FA0000}"/>
    <cellStyle name="输出 3 3 3" xfId="64147" xr:uid="{00000000-0005-0000-0000-000089FA0000}"/>
    <cellStyle name="输出 3 3 4" xfId="64148" xr:uid="{00000000-0005-0000-0000-00008AFA0000}"/>
    <cellStyle name="输出 3 4" xfId="64149" xr:uid="{00000000-0005-0000-0000-00008BFA0000}"/>
    <cellStyle name="输出 3 4 2" xfId="64150" xr:uid="{00000000-0005-0000-0000-00008CFA0000}"/>
    <cellStyle name="输出 3 4 3" xfId="64151" xr:uid="{00000000-0005-0000-0000-00008DFA0000}"/>
    <cellStyle name="输出 3 4 4" xfId="64152" xr:uid="{00000000-0005-0000-0000-00008EFA0000}"/>
    <cellStyle name="输出 3 4 5" xfId="64153" xr:uid="{00000000-0005-0000-0000-00008FFA0000}"/>
    <cellStyle name="输出 3 4 6" xfId="64154" xr:uid="{00000000-0005-0000-0000-000090FA0000}"/>
    <cellStyle name="输出 3 5" xfId="64155" xr:uid="{00000000-0005-0000-0000-000091FA0000}"/>
    <cellStyle name="输出 3 6" xfId="64156" xr:uid="{00000000-0005-0000-0000-000092FA0000}"/>
    <cellStyle name="输出 4" xfId="596" xr:uid="{00000000-0005-0000-0000-000093FA0000}"/>
    <cellStyle name="输出 4 2" xfId="64157" xr:uid="{00000000-0005-0000-0000-000094FA0000}"/>
    <cellStyle name="输出 4 2 2" xfId="64158" xr:uid="{00000000-0005-0000-0000-000095FA0000}"/>
    <cellStyle name="输出 4 2 2 2" xfId="64159" xr:uid="{00000000-0005-0000-0000-000096FA0000}"/>
    <cellStyle name="输出 4 2 2 2 2" xfId="64160" xr:uid="{00000000-0005-0000-0000-000097FA0000}"/>
    <cellStyle name="输出 4 2 2 2 3" xfId="64161" xr:uid="{00000000-0005-0000-0000-000098FA0000}"/>
    <cellStyle name="输出 4 2 2 2 4" xfId="64162" xr:uid="{00000000-0005-0000-0000-000099FA0000}"/>
    <cellStyle name="输出 4 2 2 2 5" xfId="64163" xr:uid="{00000000-0005-0000-0000-00009AFA0000}"/>
    <cellStyle name="输出 4 2 2 2 6" xfId="64164" xr:uid="{00000000-0005-0000-0000-00009BFA0000}"/>
    <cellStyle name="输出 4 2 2 3" xfId="64165" xr:uid="{00000000-0005-0000-0000-00009CFA0000}"/>
    <cellStyle name="输出 4 2 2 4" xfId="64166" xr:uid="{00000000-0005-0000-0000-00009DFA0000}"/>
    <cellStyle name="输出 4 2 3" xfId="64167" xr:uid="{00000000-0005-0000-0000-00009EFA0000}"/>
    <cellStyle name="输出 4 2 3 2" xfId="64168" xr:uid="{00000000-0005-0000-0000-00009FFA0000}"/>
    <cellStyle name="输出 4 2 3 3" xfId="64169" xr:uid="{00000000-0005-0000-0000-0000A0FA0000}"/>
    <cellStyle name="输出 4 2 3 4" xfId="64170" xr:uid="{00000000-0005-0000-0000-0000A1FA0000}"/>
    <cellStyle name="输出 4 2 3 5" xfId="64171" xr:uid="{00000000-0005-0000-0000-0000A2FA0000}"/>
    <cellStyle name="输出 4 2 3 6" xfId="64172" xr:uid="{00000000-0005-0000-0000-0000A3FA0000}"/>
    <cellStyle name="输出 4 2 4" xfId="64173" xr:uid="{00000000-0005-0000-0000-0000A4FA0000}"/>
    <cellStyle name="输出 4 2 5" xfId="64174" xr:uid="{00000000-0005-0000-0000-0000A5FA0000}"/>
    <cellStyle name="输出 4 3" xfId="64175" xr:uid="{00000000-0005-0000-0000-0000A6FA0000}"/>
    <cellStyle name="输出 4 3 2" xfId="64176" xr:uid="{00000000-0005-0000-0000-0000A7FA0000}"/>
    <cellStyle name="输出 4 3 2 2" xfId="64177" xr:uid="{00000000-0005-0000-0000-0000A8FA0000}"/>
    <cellStyle name="输出 4 3 2 3" xfId="64178" xr:uid="{00000000-0005-0000-0000-0000A9FA0000}"/>
    <cellStyle name="输出 4 3 2 4" xfId="64179" xr:uid="{00000000-0005-0000-0000-0000AAFA0000}"/>
    <cellStyle name="输出 4 3 2 5" xfId="64180" xr:uid="{00000000-0005-0000-0000-0000ABFA0000}"/>
    <cellStyle name="输出 4 3 2 6" xfId="64181" xr:uid="{00000000-0005-0000-0000-0000ACFA0000}"/>
    <cellStyle name="输出 4 3 3" xfId="64182" xr:uid="{00000000-0005-0000-0000-0000ADFA0000}"/>
    <cellStyle name="输出 4 3 4" xfId="64183" xr:uid="{00000000-0005-0000-0000-0000AEFA0000}"/>
    <cellStyle name="输出 4 4" xfId="64184" xr:uid="{00000000-0005-0000-0000-0000AFFA0000}"/>
    <cellStyle name="输出 4 4 2" xfId="64185" xr:uid="{00000000-0005-0000-0000-0000B0FA0000}"/>
    <cellStyle name="输出 4 4 3" xfId="64186" xr:uid="{00000000-0005-0000-0000-0000B1FA0000}"/>
    <cellStyle name="输出 4 4 4" xfId="64187" xr:uid="{00000000-0005-0000-0000-0000B2FA0000}"/>
    <cellStyle name="输出 4 4 5" xfId="64188" xr:uid="{00000000-0005-0000-0000-0000B3FA0000}"/>
    <cellStyle name="输出 4 4 6" xfId="64189" xr:uid="{00000000-0005-0000-0000-0000B4FA0000}"/>
    <cellStyle name="输出 4 5" xfId="64190" xr:uid="{00000000-0005-0000-0000-0000B5FA0000}"/>
    <cellStyle name="输出 4 6" xfId="64191" xr:uid="{00000000-0005-0000-0000-0000B6FA0000}"/>
    <cellStyle name="输出 5" xfId="597" xr:uid="{00000000-0005-0000-0000-0000B7FA0000}"/>
    <cellStyle name="输出 5 2" xfId="64192" xr:uid="{00000000-0005-0000-0000-0000B8FA0000}"/>
    <cellStyle name="输出 5 2 2" xfId="64193" xr:uid="{00000000-0005-0000-0000-0000B9FA0000}"/>
    <cellStyle name="输出 5 2 3" xfId="64194" xr:uid="{00000000-0005-0000-0000-0000BAFA0000}"/>
    <cellStyle name="输出 5 2 4" xfId="64195" xr:uid="{00000000-0005-0000-0000-0000BBFA0000}"/>
    <cellStyle name="输出 5 2 5" xfId="64196" xr:uid="{00000000-0005-0000-0000-0000BCFA0000}"/>
    <cellStyle name="输出 5 2 6" xfId="64197" xr:uid="{00000000-0005-0000-0000-0000BDFA0000}"/>
    <cellStyle name="输出 5 3" xfId="64198" xr:uid="{00000000-0005-0000-0000-0000BEFA0000}"/>
    <cellStyle name="输出 5 4" xfId="64199" xr:uid="{00000000-0005-0000-0000-0000BFFA0000}"/>
    <cellStyle name="输出 6" xfId="598" xr:uid="{00000000-0005-0000-0000-0000C0FA0000}"/>
    <cellStyle name="输出 6 2" xfId="64200" xr:uid="{00000000-0005-0000-0000-0000C1FA0000}"/>
    <cellStyle name="输出 6 3" xfId="64201" xr:uid="{00000000-0005-0000-0000-0000C2FA0000}"/>
    <cellStyle name="输出 6 4" xfId="64202" xr:uid="{00000000-0005-0000-0000-0000C3FA0000}"/>
    <cellStyle name="输出 6 5" xfId="64203" xr:uid="{00000000-0005-0000-0000-0000C4FA0000}"/>
    <cellStyle name="输出 6 6" xfId="64204" xr:uid="{00000000-0005-0000-0000-0000C5FA0000}"/>
    <cellStyle name="输出 7" xfId="599" xr:uid="{00000000-0005-0000-0000-0000C6FA0000}"/>
    <cellStyle name="输出 8" xfId="64205" xr:uid="{00000000-0005-0000-0000-0000C7FA0000}"/>
    <cellStyle name="输出_GZL RAF 20120125-Joanne-final-20120129" xfId="600" xr:uid="{00000000-0005-0000-0000-0000C8FA0000}"/>
    <cellStyle name="适中" xfId="601" xr:uid="{00000000-0005-0000-0000-0000C9FA0000}"/>
    <cellStyle name="适中 2" xfId="602" xr:uid="{00000000-0005-0000-0000-0000CAFA0000}"/>
    <cellStyle name="链接单元格" xfId="603" xr:uid="{00000000-0005-0000-0000-0000CBFA0000}"/>
    <cellStyle name="链接单元格 2" xfId="604" xr:uid="{00000000-0005-0000-0000-0000CCFA0000}"/>
    <cellStyle name="链接单元格_GZL RAF 20120125-Joanne-final-20120129" xfId="605" xr:uid="{00000000-0005-0000-0000-0000CDFA0000}"/>
  </cellStyles>
  <dxfs count="13">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strike val="0"/>
        <outline val="0"/>
        <shadow val="0"/>
        <vertAlign val="baseline"/>
        <sz val="10"/>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0"/>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0"/>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0"/>
        <name val="Calibri"/>
        <family val="2"/>
        <scheme val="minor"/>
      </font>
      <alignment horizontal="general"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50.232.11\travelguard\Jason\Updated%20ROW%20datatables\QA_AEM_Claims_Dup_Check3.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50.232.11\travelguard\Users\leni.montero\AppData\Local\Microsoft\Windows\Temporary%20Internet%20Files\Content.Outlook\2GLGRK5B\Updated%20ROW%20datatables\QA_AEM_Claims_Dup_Check3.0.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L:\Regression\Scripts\AEM%20Regression\UAT%20Datatables\qantas\QA%20DT_Qantas%20StandAlone_Staff%20Daily%20Regression_v0.5.xlsx" TargetMode="External"/><Relationship Id="rId1" Type="http://schemas.openxmlformats.org/officeDocument/2006/relationships/externalLinkPath" Target="qantas/QA%20DT_Qantas%20StandAlone_Staff%20Daily%20Regression_v0.5.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L:\Regression\Scripts\AEM%20Regression\UAT%20Datatables\qantas\Copy%20of%20DT_Qantas%20Agent%20Portal_Issuance_Canx_v0.2(MultiDestination)_QA.xlsx" TargetMode="External"/><Relationship Id="rId1" Type="http://schemas.openxmlformats.org/officeDocument/2006/relationships/externalLinkPath" Target="qantas/Copy%20of%20DT_Qantas%20Agent%20Portal_Issuance_Canx_v0.2(MultiDestination)_QA.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L:\Regression\Scripts\AEM%20Regression\UAT%20Datatables\qantas\DT_Qantas%20Agent%20Portal_Issuance_Canx_v0.4.xlsx" TargetMode="External"/><Relationship Id="rId1" Type="http://schemas.openxmlformats.org/officeDocument/2006/relationships/externalLinkPath" Target="qantas/DT_Qantas%20Agent%20Portal_Issuance_Canx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sheetName val="Datasheets"/>
      <sheetName val="USExpedia"/>
      <sheetName val="ExpediaUS"/>
      <sheetName val="Reference"/>
    </sheetNames>
    <sheetDataSet>
      <sheetData sheetId="0"/>
      <sheetData sheetId="1"/>
      <sheetData sheetId="2"/>
      <sheetData sheetId="3"/>
      <sheetData sheetId="4">
        <row r="2">
          <cell r="A2" t="str">
            <v>ADF</v>
          </cell>
          <cell r="B2" t="str">
            <v>Australian Capital Territory</v>
          </cell>
          <cell r="C2" t="str">
            <v>Alberta</v>
          </cell>
          <cell r="D2" t="str">
            <v>Alabama</v>
          </cell>
        </row>
        <row r="3">
          <cell r="A3" t="str">
            <v>ADP</v>
          </cell>
          <cell r="B3" t="str">
            <v>New South Wales</v>
          </cell>
          <cell r="C3" t="str">
            <v>British Columbia</v>
          </cell>
          <cell r="D3" t="str">
            <v>Alaska</v>
          </cell>
        </row>
        <row r="4">
          <cell r="A4" t="str">
            <v>AED</v>
          </cell>
          <cell r="B4" t="str">
            <v>Northern Territories</v>
          </cell>
          <cell r="C4" t="str">
            <v>Manitoba</v>
          </cell>
          <cell r="D4" t="str">
            <v>Arizona</v>
          </cell>
        </row>
        <row r="5">
          <cell r="A5" t="str">
            <v>AMD</v>
          </cell>
          <cell r="B5" t="str">
            <v>Queensland</v>
          </cell>
          <cell r="C5" t="str">
            <v>New Brunswick</v>
          </cell>
          <cell r="D5" t="str">
            <v>Arkansas</v>
          </cell>
        </row>
        <row r="6">
          <cell r="A6" t="str">
            <v>ANG</v>
          </cell>
          <cell r="B6" t="str">
            <v>South Australia</v>
          </cell>
          <cell r="C6" t="str">
            <v>Newfoundland And Labrador</v>
          </cell>
          <cell r="D6" t="str">
            <v>California</v>
          </cell>
        </row>
        <row r="7">
          <cell r="A7" t="str">
            <v>ARS</v>
          </cell>
          <cell r="B7" t="str">
            <v>Tasmania</v>
          </cell>
          <cell r="C7" t="str">
            <v>Northwest Territories</v>
          </cell>
          <cell r="D7" t="str">
            <v>Colorado</v>
          </cell>
        </row>
        <row r="8">
          <cell r="A8" t="str">
            <v>AUD</v>
          </cell>
          <cell r="B8" t="str">
            <v>Victoria</v>
          </cell>
          <cell r="C8" t="str">
            <v>Nova Scotia</v>
          </cell>
          <cell r="D8" t="str">
            <v>Connecticut</v>
          </cell>
        </row>
        <row r="9">
          <cell r="A9" t="str">
            <v>AWG</v>
          </cell>
          <cell r="B9" t="str">
            <v>Western Australia</v>
          </cell>
          <cell r="C9" t="str">
            <v>Nunavut</v>
          </cell>
          <cell r="D9" t="str">
            <v>District of Columbia</v>
          </cell>
        </row>
        <row r="10">
          <cell r="A10" t="str">
            <v>BBD</v>
          </cell>
          <cell r="C10" t="str">
            <v>Ontario</v>
          </cell>
          <cell r="D10" t="str">
            <v>Delaware</v>
          </cell>
        </row>
        <row r="11">
          <cell r="A11" t="str">
            <v>BDT</v>
          </cell>
          <cell r="C11" t="str">
            <v>Prince Edward Island</v>
          </cell>
          <cell r="D11" t="str">
            <v>Florida</v>
          </cell>
        </row>
        <row r="12">
          <cell r="A12" t="str">
            <v>BGN</v>
          </cell>
          <cell r="C12" t="str">
            <v>Quebec</v>
          </cell>
          <cell r="D12" t="str">
            <v>Georgia</v>
          </cell>
        </row>
        <row r="13">
          <cell r="A13" t="str">
            <v>BHD</v>
          </cell>
          <cell r="C13" t="str">
            <v>Saskatchewan</v>
          </cell>
          <cell r="D13" t="str">
            <v>Hawaii</v>
          </cell>
        </row>
        <row r="14">
          <cell r="A14" t="str">
            <v>BOB</v>
          </cell>
          <cell r="C14" t="str">
            <v>Yukon</v>
          </cell>
          <cell r="D14" t="str">
            <v>Idaho</v>
          </cell>
        </row>
        <row r="15">
          <cell r="A15" t="str">
            <v>BRL</v>
          </cell>
          <cell r="D15" t="str">
            <v>Illinois</v>
          </cell>
        </row>
        <row r="16">
          <cell r="A16" t="str">
            <v>BSD</v>
          </cell>
          <cell r="D16" t="str">
            <v>Indiana</v>
          </cell>
        </row>
        <row r="17">
          <cell r="A17" t="str">
            <v>BWP</v>
          </cell>
          <cell r="D17" t="str">
            <v>Iowa</v>
          </cell>
        </row>
        <row r="18">
          <cell r="A18" t="str">
            <v>BZD</v>
          </cell>
          <cell r="D18" t="str">
            <v>Kansas</v>
          </cell>
        </row>
        <row r="19">
          <cell r="A19" t="str">
            <v>CAD</v>
          </cell>
          <cell r="D19" t="str">
            <v>Kentucky</v>
          </cell>
        </row>
        <row r="20">
          <cell r="A20" t="str">
            <v>CHF</v>
          </cell>
          <cell r="D20" t="str">
            <v>Louisiana</v>
          </cell>
        </row>
        <row r="21">
          <cell r="A21" t="str">
            <v>CLP</v>
          </cell>
          <cell r="D21" t="str">
            <v>Maine</v>
          </cell>
        </row>
        <row r="22">
          <cell r="A22" t="str">
            <v>CNY</v>
          </cell>
          <cell r="D22" t="str">
            <v>Maryland</v>
          </cell>
        </row>
        <row r="23">
          <cell r="A23" t="str">
            <v>COP</v>
          </cell>
          <cell r="D23" t="str">
            <v>Massachusetts</v>
          </cell>
        </row>
        <row r="24">
          <cell r="A24" t="str">
            <v>CRC</v>
          </cell>
          <cell r="D24" t="str">
            <v>Michigan</v>
          </cell>
        </row>
        <row r="25">
          <cell r="A25" t="str">
            <v>CUP</v>
          </cell>
          <cell r="D25" t="str">
            <v>Minnesota</v>
          </cell>
        </row>
        <row r="26">
          <cell r="A26" t="str">
            <v>CYP</v>
          </cell>
          <cell r="D26" t="str">
            <v>Mississippi</v>
          </cell>
        </row>
        <row r="27">
          <cell r="A27" t="str">
            <v>CZK</v>
          </cell>
          <cell r="D27" t="str">
            <v>Missouri</v>
          </cell>
        </row>
        <row r="28">
          <cell r="A28" t="str">
            <v>DKK</v>
          </cell>
          <cell r="D28" t="str">
            <v>Montana</v>
          </cell>
        </row>
        <row r="29">
          <cell r="A29" t="str">
            <v>DOP</v>
          </cell>
          <cell r="D29" t="str">
            <v>Nebraska</v>
          </cell>
        </row>
        <row r="30">
          <cell r="A30" t="str">
            <v>ECS</v>
          </cell>
          <cell r="D30" t="str">
            <v>Nevada</v>
          </cell>
        </row>
        <row r="31">
          <cell r="A31" t="str">
            <v>EGP</v>
          </cell>
          <cell r="D31" t="str">
            <v>New Hampshire</v>
          </cell>
        </row>
        <row r="32">
          <cell r="A32" t="str">
            <v>ETB</v>
          </cell>
          <cell r="D32" t="str">
            <v>New York</v>
          </cell>
        </row>
        <row r="33">
          <cell r="A33" t="str">
            <v>EUR</v>
          </cell>
          <cell r="D33" t="str">
            <v>New Jersey</v>
          </cell>
        </row>
        <row r="34">
          <cell r="A34" t="str">
            <v>FJD</v>
          </cell>
          <cell r="D34" t="str">
            <v>New Mexico</v>
          </cell>
        </row>
        <row r="35">
          <cell r="A35" t="str">
            <v>FKP</v>
          </cell>
          <cell r="D35" t="str">
            <v>North Carolina</v>
          </cell>
        </row>
        <row r="36">
          <cell r="A36" t="str">
            <v>GHS</v>
          </cell>
          <cell r="D36" t="str">
            <v>North Dakota</v>
          </cell>
        </row>
        <row r="37">
          <cell r="A37" t="str">
            <v>GIP</v>
          </cell>
          <cell r="D37" t="str">
            <v>Ohio</v>
          </cell>
        </row>
        <row r="38">
          <cell r="A38" t="str">
            <v>GMD</v>
          </cell>
          <cell r="D38" t="str">
            <v>Oklahoma</v>
          </cell>
        </row>
        <row r="39">
          <cell r="A39" t="str">
            <v>GTQ</v>
          </cell>
          <cell r="D39" t="str">
            <v>Oregon</v>
          </cell>
        </row>
        <row r="40">
          <cell r="A40" t="str">
            <v>HKD</v>
          </cell>
          <cell r="D40" t="str">
            <v>Pennsylvania</v>
          </cell>
        </row>
        <row r="41">
          <cell r="A41" t="str">
            <v>HNL</v>
          </cell>
          <cell r="D41" t="str">
            <v>Puerto Rico</v>
          </cell>
        </row>
        <row r="42">
          <cell r="A42" t="str">
            <v>HRK</v>
          </cell>
          <cell r="D42" t="str">
            <v>Rhode Island</v>
          </cell>
        </row>
        <row r="43">
          <cell r="A43" t="str">
            <v>HUF</v>
          </cell>
          <cell r="D43" t="str">
            <v>South Carolina</v>
          </cell>
        </row>
        <row r="44">
          <cell r="A44" t="str">
            <v>IDR</v>
          </cell>
          <cell r="D44" t="str">
            <v>South Dakota</v>
          </cell>
        </row>
        <row r="45">
          <cell r="A45" t="str">
            <v>ILS</v>
          </cell>
          <cell r="D45" t="str">
            <v>Tennessee</v>
          </cell>
        </row>
        <row r="46">
          <cell r="A46" t="str">
            <v>INR</v>
          </cell>
          <cell r="D46" t="str">
            <v>Texas</v>
          </cell>
        </row>
        <row r="47">
          <cell r="A47" t="str">
            <v>IQD</v>
          </cell>
          <cell r="D47" t="str">
            <v>Utah</v>
          </cell>
        </row>
        <row r="48">
          <cell r="A48" t="str">
            <v>ISK</v>
          </cell>
          <cell r="D48" t="str">
            <v>Vermont</v>
          </cell>
        </row>
        <row r="49">
          <cell r="A49" t="str">
            <v>JMD</v>
          </cell>
          <cell r="D49" t="str">
            <v>Virginia</v>
          </cell>
        </row>
        <row r="50">
          <cell r="A50" t="str">
            <v>JOD</v>
          </cell>
          <cell r="D50" t="str">
            <v>Washington</v>
          </cell>
        </row>
        <row r="51">
          <cell r="A51" t="str">
            <v>JPY</v>
          </cell>
          <cell r="D51" t="str">
            <v>West Virginia</v>
          </cell>
        </row>
        <row r="52">
          <cell r="A52" t="str">
            <v>KES</v>
          </cell>
          <cell r="D52" t="str">
            <v>Wisconsin</v>
          </cell>
        </row>
        <row r="53">
          <cell r="A53" t="str">
            <v>KHR</v>
          </cell>
          <cell r="D53" t="str">
            <v>Wyoming</v>
          </cell>
        </row>
        <row r="54">
          <cell r="A54" t="str">
            <v>KRW</v>
          </cell>
        </row>
        <row r="55">
          <cell r="A55" t="str">
            <v>KWD</v>
          </cell>
        </row>
        <row r="56">
          <cell r="A56" t="str">
            <v>KYD</v>
          </cell>
        </row>
        <row r="57">
          <cell r="A57" t="str">
            <v>LBP</v>
          </cell>
        </row>
        <row r="58">
          <cell r="A58" t="str">
            <v>LKR</v>
          </cell>
        </row>
        <row r="59">
          <cell r="A59" t="str">
            <v>LTL</v>
          </cell>
        </row>
        <row r="60">
          <cell r="A60" t="str">
            <v>LYD</v>
          </cell>
        </row>
        <row r="61">
          <cell r="A61" t="str">
            <v>MAD</v>
          </cell>
        </row>
        <row r="62">
          <cell r="A62" t="str">
            <v>MKD</v>
          </cell>
        </row>
        <row r="63">
          <cell r="A63" t="str">
            <v>MMK</v>
          </cell>
        </row>
        <row r="64">
          <cell r="A64" t="str">
            <v>MNT</v>
          </cell>
        </row>
        <row r="65">
          <cell r="A65" t="str">
            <v>MOP</v>
          </cell>
        </row>
        <row r="66">
          <cell r="A66" t="str">
            <v>MTL</v>
          </cell>
        </row>
        <row r="67">
          <cell r="A67" t="str">
            <v>MUR</v>
          </cell>
        </row>
        <row r="68">
          <cell r="A68" t="str">
            <v>MVR</v>
          </cell>
        </row>
        <row r="69">
          <cell r="A69" t="str">
            <v>MWK</v>
          </cell>
        </row>
        <row r="70">
          <cell r="A70" t="str">
            <v>MXN</v>
          </cell>
        </row>
        <row r="71">
          <cell r="A71" t="str">
            <v>MXP</v>
          </cell>
        </row>
        <row r="72">
          <cell r="A72" t="str">
            <v>MYR</v>
          </cell>
        </row>
        <row r="73">
          <cell r="A73" t="str">
            <v>MZN</v>
          </cell>
        </row>
        <row r="74">
          <cell r="A74" t="str">
            <v>NAD</v>
          </cell>
        </row>
        <row r="75">
          <cell r="A75" t="str">
            <v>NGN</v>
          </cell>
        </row>
        <row r="76">
          <cell r="A76" t="str">
            <v>NOK</v>
          </cell>
        </row>
        <row r="77">
          <cell r="A77" t="str">
            <v>NPR</v>
          </cell>
        </row>
        <row r="78">
          <cell r="A78" t="str">
            <v>NZD</v>
          </cell>
        </row>
        <row r="79">
          <cell r="A79" t="str">
            <v>OMR</v>
          </cell>
        </row>
        <row r="80">
          <cell r="A80" t="str">
            <v>PEN</v>
          </cell>
        </row>
        <row r="81">
          <cell r="A81" t="str">
            <v>PGK</v>
          </cell>
        </row>
        <row r="82">
          <cell r="A82" t="str">
            <v>PHP</v>
          </cell>
        </row>
        <row r="83">
          <cell r="A83" t="str">
            <v>PKR</v>
          </cell>
        </row>
        <row r="84">
          <cell r="A84" t="str">
            <v>PLN</v>
          </cell>
        </row>
        <row r="85">
          <cell r="A85" t="str">
            <v>PYG</v>
          </cell>
        </row>
        <row r="86">
          <cell r="A86" t="str">
            <v>QAR</v>
          </cell>
        </row>
        <row r="87">
          <cell r="A87" t="str">
            <v>ROL</v>
          </cell>
        </row>
        <row r="88">
          <cell r="A88" t="str">
            <v>RON</v>
          </cell>
        </row>
        <row r="89">
          <cell r="A89" t="str">
            <v>RUB</v>
          </cell>
        </row>
        <row r="90">
          <cell r="A90" t="str">
            <v>RWF</v>
          </cell>
        </row>
        <row r="91">
          <cell r="A91" t="str">
            <v>SAR</v>
          </cell>
        </row>
        <row r="92">
          <cell r="A92" t="str">
            <v>SCR</v>
          </cell>
        </row>
        <row r="93">
          <cell r="A93" t="str">
            <v>SEK</v>
          </cell>
        </row>
        <row r="94">
          <cell r="A94" t="str">
            <v>SGD</v>
          </cell>
        </row>
        <row r="95">
          <cell r="A95" t="str">
            <v>SIT</v>
          </cell>
        </row>
        <row r="96">
          <cell r="A96" t="str">
            <v>SKK</v>
          </cell>
        </row>
        <row r="97">
          <cell r="A97" t="str">
            <v>SVC</v>
          </cell>
        </row>
        <row r="98">
          <cell r="A98" t="str">
            <v>SYP</v>
          </cell>
        </row>
        <row r="99">
          <cell r="A99" t="str">
            <v>THB</v>
          </cell>
        </row>
        <row r="100">
          <cell r="A100" t="str">
            <v>TND</v>
          </cell>
        </row>
        <row r="101">
          <cell r="A101" t="str">
            <v>TOP</v>
          </cell>
        </row>
        <row r="102">
          <cell r="A102" t="str">
            <v>TRL</v>
          </cell>
        </row>
        <row r="103">
          <cell r="A103" t="str">
            <v>TRY</v>
          </cell>
        </row>
        <row r="104">
          <cell r="A104" t="str">
            <v>TTD</v>
          </cell>
        </row>
        <row r="105">
          <cell r="A105" t="str">
            <v>TWD</v>
          </cell>
        </row>
        <row r="106">
          <cell r="A106" t="str">
            <v>TZS</v>
          </cell>
        </row>
        <row r="107">
          <cell r="A107" t="str">
            <v>UAH</v>
          </cell>
        </row>
        <row r="108">
          <cell r="A108" t="str">
            <v>UGS</v>
          </cell>
        </row>
        <row r="109">
          <cell r="A109" t="str">
            <v>UGX</v>
          </cell>
        </row>
        <row r="110">
          <cell r="A110" t="str">
            <v>USD</v>
          </cell>
        </row>
        <row r="111">
          <cell r="A111" t="str">
            <v>VEB</v>
          </cell>
        </row>
        <row r="112">
          <cell r="A112" t="str">
            <v>VEF</v>
          </cell>
        </row>
        <row r="113">
          <cell r="A113" t="str">
            <v>VND</v>
          </cell>
        </row>
        <row r="114">
          <cell r="A114" t="str">
            <v>XAF</v>
          </cell>
        </row>
        <row r="115">
          <cell r="A115" t="str">
            <v>XCD</v>
          </cell>
        </row>
        <row r="116">
          <cell r="A116" t="str">
            <v>XOF</v>
          </cell>
        </row>
        <row r="117">
          <cell r="A117" t="str">
            <v>XPF</v>
          </cell>
        </row>
        <row r="118">
          <cell r="A118" t="str">
            <v>ZAR</v>
          </cell>
        </row>
        <row r="119">
          <cell r="A119" t="str">
            <v>ZMK</v>
          </cell>
        </row>
        <row r="120">
          <cell r="A120" t="str">
            <v>ZMW</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sheetName val="Datasheets"/>
      <sheetName val="USExpedia"/>
      <sheetName val="ExpediaUS"/>
      <sheetName val="Reference"/>
    </sheetNames>
    <sheetDataSet>
      <sheetData sheetId="0"/>
      <sheetData sheetId="1"/>
      <sheetData sheetId="2"/>
      <sheetData sheetId="3"/>
      <sheetData sheetId="4">
        <row r="2">
          <cell r="A2" t="str">
            <v>ADF</v>
          </cell>
          <cell r="B2" t="str">
            <v>Australian Capital Territory</v>
          </cell>
          <cell r="C2" t="str">
            <v>Alberta</v>
          </cell>
          <cell r="D2" t="str">
            <v>Alabama</v>
          </cell>
        </row>
        <row r="3">
          <cell r="A3" t="str">
            <v>ADP</v>
          </cell>
          <cell r="B3" t="str">
            <v>New South Wales</v>
          </cell>
          <cell r="C3" t="str">
            <v>British Columbia</v>
          </cell>
          <cell r="D3" t="str">
            <v>Alaska</v>
          </cell>
        </row>
        <row r="4">
          <cell r="A4" t="str">
            <v>AED</v>
          </cell>
          <cell r="B4" t="str">
            <v>Northern Territories</v>
          </cell>
          <cell r="C4" t="str">
            <v>Manitoba</v>
          </cell>
          <cell r="D4" t="str">
            <v>Arizona</v>
          </cell>
        </row>
        <row r="5">
          <cell r="A5" t="str">
            <v>AMD</v>
          </cell>
          <cell r="B5" t="str">
            <v>Queensland</v>
          </cell>
          <cell r="C5" t="str">
            <v>New Brunswick</v>
          </cell>
          <cell r="D5" t="str">
            <v>Arkansas</v>
          </cell>
        </row>
        <row r="6">
          <cell r="A6" t="str">
            <v>ANG</v>
          </cell>
          <cell r="B6" t="str">
            <v>South Australia</v>
          </cell>
          <cell r="C6" t="str">
            <v>Newfoundland And Labrador</v>
          </cell>
          <cell r="D6" t="str">
            <v>California</v>
          </cell>
        </row>
        <row r="7">
          <cell r="A7" t="str">
            <v>ARS</v>
          </cell>
          <cell r="B7" t="str">
            <v>Tasmania</v>
          </cell>
          <cell r="C7" t="str">
            <v>Northwest Territories</v>
          </cell>
          <cell r="D7" t="str">
            <v>Colorado</v>
          </cell>
        </row>
        <row r="8">
          <cell r="A8" t="str">
            <v>AUD</v>
          </cell>
          <cell r="B8" t="str">
            <v>Victoria</v>
          </cell>
          <cell r="C8" t="str">
            <v>Nova Scotia</v>
          </cell>
          <cell r="D8" t="str">
            <v>Connecticut</v>
          </cell>
        </row>
        <row r="9">
          <cell r="A9" t="str">
            <v>AWG</v>
          </cell>
          <cell r="B9" t="str">
            <v>Western Australia</v>
          </cell>
          <cell r="C9" t="str">
            <v>Nunavut</v>
          </cell>
          <cell r="D9" t="str">
            <v>District of Columbia</v>
          </cell>
        </row>
        <row r="10">
          <cell r="A10" t="str">
            <v>BBD</v>
          </cell>
          <cell r="C10" t="str">
            <v>Ontario</v>
          </cell>
          <cell r="D10" t="str">
            <v>Delaware</v>
          </cell>
        </row>
        <row r="11">
          <cell r="A11" t="str">
            <v>BDT</v>
          </cell>
          <cell r="C11" t="str">
            <v>Prince Edward Island</v>
          </cell>
          <cell r="D11" t="str">
            <v>Florida</v>
          </cell>
        </row>
        <row r="12">
          <cell r="A12" t="str">
            <v>BGN</v>
          </cell>
          <cell r="C12" t="str">
            <v>Quebec</v>
          </cell>
          <cell r="D12" t="str">
            <v>Georgia</v>
          </cell>
        </row>
        <row r="13">
          <cell r="A13" t="str">
            <v>BHD</v>
          </cell>
          <cell r="C13" t="str">
            <v>Saskatchewan</v>
          </cell>
          <cell r="D13" t="str">
            <v>Hawaii</v>
          </cell>
        </row>
        <row r="14">
          <cell r="A14" t="str">
            <v>BOB</v>
          </cell>
          <cell r="C14" t="str">
            <v>Yukon</v>
          </cell>
          <cell r="D14" t="str">
            <v>Idaho</v>
          </cell>
        </row>
        <row r="15">
          <cell r="A15" t="str">
            <v>BRL</v>
          </cell>
          <cell r="D15" t="str">
            <v>Illinois</v>
          </cell>
        </row>
        <row r="16">
          <cell r="A16" t="str">
            <v>BSD</v>
          </cell>
          <cell r="D16" t="str">
            <v>Indiana</v>
          </cell>
        </row>
        <row r="17">
          <cell r="A17" t="str">
            <v>BWP</v>
          </cell>
          <cell r="D17" t="str">
            <v>Iowa</v>
          </cell>
        </row>
        <row r="18">
          <cell r="A18" t="str">
            <v>BZD</v>
          </cell>
          <cell r="D18" t="str">
            <v>Kansas</v>
          </cell>
        </row>
        <row r="19">
          <cell r="A19" t="str">
            <v>CAD</v>
          </cell>
          <cell r="D19" t="str">
            <v>Kentucky</v>
          </cell>
        </row>
        <row r="20">
          <cell r="A20" t="str">
            <v>CHF</v>
          </cell>
          <cell r="D20" t="str">
            <v>Louisiana</v>
          </cell>
        </row>
        <row r="21">
          <cell r="A21" t="str">
            <v>CLP</v>
          </cell>
          <cell r="D21" t="str">
            <v>Maine</v>
          </cell>
        </row>
        <row r="22">
          <cell r="A22" t="str">
            <v>CNY</v>
          </cell>
          <cell r="D22" t="str">
            <v>Maryland</v>
          </cell>
        </row>
        <row r="23">
          <cell r="A23" t="str">
            <v>COP</v>
          </cell>
          <cell r="D23" t="str">
            <v>Massachusetts</v>
          </cell>
        </row>
        <row r="24">
          <cell r="A24" t="str">
            <v>CRC</v>
          </cell>
          <cell r="D24" t="str">
            <v>Michigan</v>
          </cell>
        </row>
        <row r="25">
          <cell r="A25" t="str">
            <v>CUP</v>
          </cell>
          <cell r="D25" t="str">
            <v>Minnesota</v>
          </cell>
        </row>
        <row r="26">
          <cell r="A26" t="str">
            <v>CYP</v>
          </cell>
          <cell r="D26" t="str">
            <v>Mississippi</v>
          </cell>
        </row>
        <row r="27">
          <cell r="A27" t="str">
            <v>CZK</v>
          </cell>
          <cell r="D27" t="str">
            <v>Missouri</v>
          </cell>
        </row>
        <row r="28">
          <cell r="A28" t="str">
            <v>DKK</v>
          </cell>
          <cell r="D28" t="str">
            <v>Montana</v>
          </cell>
        </row>
        <row r="29">
          <cell r="A29" t="str">
            <v>DOP</v>
          </cell>
          <cell r="D29" t="str">
            <v>Nebraska</v>
          </cell>
        </row>
        <row r="30">
          <cell r="A30" t="str">
            <v>ECS</v>
          </cell>
          <cell r="D30" t="str">
            <v>Nevada</v>
          </cell>
        </row>
        <row r="31">
          <cell r="A31" t="str">
            <v>EGP</v>
          </cell>
          <cell r="D31" t="str">
            <v>New Hampshire</v>
          </cell>
        </row>
        <row r="32">
          <cell r="A32" t="str">
            <v>ETB</v>
          </cell>
          <cell r="D32" t="str">
            <v>New York</v>
          </cell>
        </row>
        <row r="33">
          <cell r="A33" t="str">
            <v>EUR</v>
          </cell>
          <cell r="D33" t="str">
            <v>New Jersey</v>
          </cell>
        </row>
        <row r="34">
          <cell r="A34" t="str">
            <v>FJD</v>
          </cell>
          <cell r="D34" t="str">
            <v>New Mexico</v>
          </cell>
        </row>
        <row r="35">
          <cell r="A35" t="str">
            <v>FKP</v>
          </cell>
          <cell r="D35" t="str">
            <v>North Carolina</v>
          </cell>
        </row>
        <row r="36">
          <cell r="A36" t="str">
            <v>GHS</v>
          </cell>
          <cell r="D36" t="str">
            <v>North Dakota</v>
          </cell>
        </row>
        <row r="37">
          <cell r="A37" t="str">
            <v>GIP</v>
          </cell>
          <cell r="D37" t="str">
            <v>Ohio</v>
          </cell>
        </row>
        <row r="38">
          <cell r="A38" t="str">
            <v>GMD</v>
          </cell>
          <cell r="D38" t="str">
            <v>Oklahoma</v>
          </cell>
        </row>
        <row r="39">
          <cell r="A39" t="str">
            <v>GTQ</v>
          </cell>
          <cell r="D39" t="str">
            <v>Oregon</v>
          </cell>
        </row>
        <row r="40">
          <cell r="A40" t="str">
            <v>HKD</v>
          </cell>
          <cell r="D40" t="str">
            <v>Pennsylvania</v>
          </cell>
        </row>
        <row r="41">
          <cell r="A41" t="str">
            <v>HNL</v>
          </cell>
          <cell r="D41" t="str">
            <v>Puerto Rico</v>
          </cell>
        </row>
        <row r="42">
          <cell r="A42" t="str">
            <v>HRK</v>
          </cell>
          <cell r="D42" t="str">
            <v>Rhode Island</v>
          </cell>
        </row>
        <row r="43">
          <cell r="A43" t="str">
            <v>HUF</v>
          </cell>
          <cell r="D43" t="str">
            <v>South Carolina</v>
          </cell>
        </row>
        <row r="44">
          <cell r="A44" t="str">
            <v>IDR</v>
          </cell>
          <cell r="D44" t="str">
            <v>South Dakota</v>
          </cell>
        </row>
        <row r="45">
          <cell r="A45" t="str">
            <v>ILS</v>
          </cell>
          <cell r="D45" t="str">
            <v>Tennessee</v>
          </cell>
        </row>
        <row r="46">
          <cell r="A46" t="str">
            <v>INR</v>
          </cell>
          <cell r="D46" t="str">
            <v>Texas</v>
          </cell>
        </row>
        <row r="47">
          <cell r="A47" t="str">
            <v>IQD</v>
          </cell>
          <cell r="D47" t="str">
            <v>Utah</v>
          </cell>
        </row>
        <row r="48">
          <cell r="A48" t="str">
            <v>ISK</v>
          </cell>
          <cell r="D48" t="str">
            <v>Vermont</v>
          </cell>
        </row>
        <row r="49">
          <cell r="A49" t="str">
            <v>JMD</v>
          </cell>
          <cell r="D49" t="str">
            <v>Virginia</v>
          </cell>
        </row>
        <row r="50">
          <cell r="A50" t="str">
            <v>JOD</v>
          </cell>
          <cell r="D50" t="str">
            <v>Washington</v>
          </cell>
        </row>
        <row r="51">
          <cell r="A51" t="str">
            <v>JPY</v>
          </cell>
          <cell r="D51" t="str">
            <v>West Virginia</v>
          </cell>
        </row>
        <row r="52">
          <cell r="A52" t="str">
            <v>KES</v>
          </cell>
          <cell r="D52" t="str">
            <v>Wisconsin</v>
          </cell>
        </row>
        <row r="53">
          <cell r="A53" t="str">
            <v>KHR</v>
          </cell>
          <cell r="D53" t="str">
            <v>Wyoming</v>
          </cell>
        </row>
        <row r="54">
          <cell r="A54" t="str">
            <v>KRW</v>
          </cell>
        </row>
        <row r="55">
          <cell r="A55" t="str">
            <v>KWD</v>
          </cell>
        </row>
        <row r="56">
          <cell r="A56" t="str">
            <v>KYD</v>
          </cell>
        </row>
        <row r="57">
          <cell r="A57" t="str">
            <v>LBP</v>
          </cell>
        </row>
        <row r="58">
          <cell r="A58" t="str">
            <v>LKR</v>
          </cell>
        </row>
        <row r="59">
          <cell r="A59" t="str">
            <v>LTL</v>
          </cell>
        </row>
        <row r="60">
          <cell r="A60" t="str">
            <v>LYD</v>
          </cell>
        </row>
        <row r="61">
          <cell r="A61" t="str">
            <v>MAD</v>
          </cell>
        </row>
        <row r="62">
          <cell r="A62" t="str">
            <v>MKD</v>
          </cell>
        </row>
        <row r="63">
          <cell r="A63" t="str">
            <v>MMK</v>
          </cell>
        </row>
        <row r="64">
          <cell r="A64" t="str">
            <v>MNT</v>
          </cell>
        </row>
        <row r="65">
          <cell r="A65" t="str">
            <v>MOP</v>
          </cell>
        </row>
        <row r="66">
          <cell r="A66" t="str">
            <v>MTL</v>
          </cell>
        </row>
        <row r="67">
          <cell r="A67" t="str">
            <v>MUR</v>
          </cell>
        </row>
        <row r="68">
          <cell r="A68" t="str">
            <v>MVR</v>
          </cell>
        </row>
        <row r="69">
          <cell r="A69" t="str">
            <v>MWK</v>
          </cell>
        </row>
        <row r="70">
          <cell r="A70" t="str">
            <v>MXN</v>
          </cell>
        </row>
        <row r="71">
          <cell r="A71" t="str">
            <v>MXP</v>
          </cell>
        </row>
        <row r="72">
          <cell r="A72" t="str">
            <v>MYR</v>
          </cell>
        </row>
        <row r="73">
          <cell r="A73" t="str">
            <v>MZN</v>
          </cell>
        </row>
        <row r="74">
          <cell r="A74" t="str">
            <v>NAD</v>
          </cell>
        </row>
        <row r="75">
          <cell r="A75" t="str">
            <v>NGN</v>
          </cell>
        </row>
        <row r="76">
          <cell r="A76" t="str">
            <v>NOK</v>
          </cell>
        </row>
        <row r="77">
          <cell r="A77" t="str">
            <v>NPR</v>
          </cell>
        </row>
        <row r="78">
          <cell r="A78" t="str">
            <v>NZD</v>
          </cell>
        </row>
        <row r="79">
          <cell r="A79" t="str">
            <v>OMR</v>
          </cell>
        </row>
        <row r="80">
          <cell r="A80" t="str">
            <v>PEN</v>
          </cell>
        </row>
        <row r="81">
          <cell r="A81" t="str">
            <v>PGK</v>
          </cell>
        </row>
        <row r="82">
          <cell r="A82" t="str">
            <v>PHP</v>
          </cell>
        </row>
        <row r="83">
          <cell r="A83" t="str">
            <v>PKR</v>
          </cell>
        </row>
        <row r="84">
          <cell r="A84" t="str">
            <v>PLN</v>
          </cell>
        </row>
        <row r="85">
          <cell r="A85" t="str">
            <v>PYG</v>
          </cell>
        </row>
        <row r="86">
          <cell r="A86" t="str">
            <v>QAR</v>
          </cell>
        </row>
        <row r="87">
          <cell r="A87" t="str">
            <v>ROL</v>
          </cell>
        </row>
        <row r="88">
          <cell r="A88" t="str">
            <v>RON</v>
          </cell>
        </row>
        <row r="89">
          <cell r="A89" t="str">
            <v>RUB</v>
          </cell>
        </row>
        <row r="90">
          <cell r="A90" t="str">
            <v>RWF</v>
          </cell>
        </row>
        <row r="91">
          <cell r="A91" t="str">
            <v>SAR</v>
          </cell>
        </row>
        <row r="92">
          <cell r="A92" t="str">
            <v>SCR</v>
          </cell>
        </row>
        <row r="93">
          <cell r="A93" t="str">
            <v>SEK</v>
          </cell>
        </row>
        <row r="94">
          <cell r="A94" t="str">
            <v>SGD</v>
          </cell>
        </row>
        <row r="95">
          <cell r="A95" t="str">
            <v>SIT</v>
          </cell>
        </row>
        <row r="96">
          <cell r="A96" t="str">
            <v>SKK</v>
          </cell>
        </row>
        <row r="97">
          <cell r="A97" t="str">
            <v>SVC</v>
          </cell>
        </row>
        <row r="98">
          <cell r="A98" t="str">
            <v>SYP</v>
          </cell>
        </row>
        <row r="99">
          <cell r="A99" t="str">
            <v>THB</v>
          </cell>
        </row>
        <row r="100">
          <cell r="A100" t="str">
            <v>TND</v>
          </cell>
        </row>
        <row r="101">
          <cell r="A101" t="str">
            <v>TOP</v>
          </cell>
        </row>
        <row r="102">
          <cell r="A102" t="str">
            <v>TRL</v>
          </cell>
        </row>
        <row r="103">
          <cell r="A103" t="str">
            <v>TRY</v>
          </cell>
        </row>
        <row r="104">
          <cell r="A104" t="str">
            <v>TTD</v>
          </cell>
        </row>
        <row r="105">
          <cell r="A105" t="str">
            <v>TWD</v>
          </cell>
        </row>
        <row r="106">
          <cell r="A106" t="str">
            <v>TZS</v>
          </cell>
        </row>
        <row r="107">
          <cell r="A107" t="str">
            <v>UAH</v>
          </cell>
        </row>
        <row r="108">
          <cell r="A108" t="str">
            <v>UGS</v>
          </cell>
        </row>
        <row r="109">
          <cell r="A109" t="str">
            <v>UGX</v>
          </cell>
        </row>
        <row r="110">
          <cell r="A110" t="str">
            <v>USD</v>
          </cell>
        </row>
        <row r="111">
          <cell r="A111" t="str">
            <v>VEB</v>
          </cell>
        </row>
        <row r="112">
          <cell r="A112" t="str">
            <v>VEF</v>
          </cell>
        </row>
        <row r="113">
          <cell r="A113" t="str">
            <v>VND</v>
          </cell>
        </row>
        <row r="114">
          <cell r="A114" t="str">
            <v>XAF</v>
          </cell>
        </row>
        <row r="115">
          <cell r="A115" t="str">
            <v>XCD</v>
          </cell>
        </row>
        <row r="116">
          <cell r="A116" t="str">
            <v>XOF</v>
          </cell>
        </row>
        <row r="117">
          <cell r="A117" t="str">
            <v>XPF</v>
          </cell>
        </row>
        <row r="118">
          <cell r="A118" t="str">
            <v>ZAR</v>
          </cell>
        </row>
        <row r="119">
          <cell r="A119" t="str">
            <v>ZMK</v>
          </cell>
        </row>
        <row r="120">
          <cell r="A120" t="str">
            <v>ZMW</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heets"/>
      <sheetName val="Global"/>
      <sheetName val="Qantas_PROD"/>
      <sheetName val="Qantas_PROD_Params"/>
      <sheetName val="Qantas"/>
      <sheetName val="Qantas_Params"/>
      <sheetName val="AgentStandAlone"/>
      <sheetName val="AgentStandAlone_Params"/>
      <sheetName val="Qantas_AgentPortal"/>
      <sheetName val="Qantas_AgentPortal_Params"/>
      <sheetName val="ver"/>
    </sheetNames>
    <sheetDataSet>
      <sheetData sheetId="0" refreshError="1"/>
      <sheetData sheetId="1">
        <row r="2">
          <cell r="B2" t="str">
            <v>QA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sheetName val="Datasheets"/>
      <sheetName val="Purchase"/>
      <sheetName val="Cancellation"/>
      <sheetName val="AgentPortal_Params"/>
    </sheetNames>
    <sheetDataSet>
      <sheetData sheetId="0">
        <row r="2">
          <cell r="B2" t="str">
            <v>QA</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sheetName val="Datasheets"/>
      <sheetName val="InputOutput"/>
      <sheetName val="Purchase"/>
      <sheetName val="PolicySearch"/>
      <sheetName val="Cancellation"/>
      <sheetName val="AgentPortal_Params"/>
    </sheetNames>
    <sheetDataSet>
      <sheetData sheetId="0"/>
      <sheetData sheetId="1" refreshError="1"/>
      <sheetData sheetId="2" refreshError="1"/>
      <sheetData sheetId="3" refreshError="1"/>
      <sheetData sheetId="4" refreshError="1"/>
      <sheetData sheetId="5" refreshError="1"/>
      <sheetData sheetId="6">
        <row r="5">
          <cell r="T5" t="str">
            <v>L</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A1:D6" totalsRowShown="0" headerRowDxfId="12">
  <tableColumns count="4">
    <tableColumn id="1" xr3:uid="{00000000-0010-0000-0000-000001000000}" name="SheetsToExecute" dataDxfId="11"/>
    <tableColumn id="2" xr3:uid="{00000000-0010-0000-0000-000002000000}" name="blnExecute" dataDxfId="10" dataCellStyle="Normal 15 2"/>
    <tableColumn id="3" xr3:uid="{00000000-0010-0000-0000-000003000000}" name="ParameterSheet" dataDxfId="9"/>
    <tableColumn id="4" xr3:uid="{00000000-0010-0000-0000-000004000000}" name="Comments" dataDxfId="8"/>
  </tableColumns>
  <tableStyleInfo name="TableStyleLight2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api.uat.travelguard.com/policy/v4/" TargetMode="Externa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6" Type="http://schemas.openxmlformats.org/officeDocument/2006/relationships/printerSettings" Target="../printerSettings/printerSettings4.bin"/><Relationship Id="rId5" Type="http://schemas.openxmlformats.org/officeDocument/2006/relationships/hyperlink" Target="https://agents.uat.travelguard.com/content/tg-agents/qantas/en/login.html" TargetMode="External"/><Relationship Id="rId4" Type="http://schemas.openxmlformats.org/officeDocument/2006/relationships/hyperlink" Target="https://agents.qa.travelguard.com/content/tg-agents/qantas/en/login.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8" Type="http://schemas.openxmlformats.org/officeDocument/2006/relationships/hyperlink" Target="mailto:qa@travelguard.com" TargetMode="External"/><Relationship Id="rId3" Type="http://schemas.openxmlformats.org/officeDocument/2006/relationships/hyperlink" Target="mailto:staging.emailstravelguard.com@aig.com" TargetMode="External"/><Relationship Id="rId7" Type="http://schemas.openxmlformats.org/officeDocument/2006/relationships/hyperlink" Target="mailto:qa@travelguard.com" TargetMode="External"/><Relationship Id="rId2" Type="http://schemas.openxmlformats.org/officeDocument/2006/relationships/hyperlink" Target="mailto:qa@travelguard.com" TargetMode="External"/><Relationship Id="rId1" Type="http://schemas.openxmlformats.org/officeDocument/2006/relationships/hyperlink" Target="mailto:qa@travelguard.com" TargetMode="External"/><Relationship Id="rId6" Type="http://schemas.openxmlformats.org/officeDocument/2006/relationships/hyperlink" Target="mailto:qa@travelguard.com" TargetMode="External"/><Relationship Id="rId5" Type="http://schemas.openxmlformats.org/officeDocument/2006/relationships/hyperlink" Target="mailto:qa@travelguard.com" TargetMode="External"/><Relationship Id="rId4" Type="http://schemas.openxmlformats.org/officeDocument/2006/relationships/hyperlink" Target="mailto:staging.emailstravelguard.com@aig.com" TargetMode="External"/><Relationship Id="rId9"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hyperlink" Target="https://api.qa.travelguard.com/policy/v4/&amp;" TargetMode="External"/><Relationship Id="rId1" Type="http://schemas.openxmlformats.org/officeDocument/2006/relationships/hyperlink" Target="mailto:qapoweruser01@gmail.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qa@travelguard.com" TargetMode="External"/><Relationship Id="rId2" Type="http://schemas.openxmlformats.org/officeDocument/2006/relationships/hyperlink" Target="mailto:qa@travelguard.com" TargetMode="External"/><Relationship Id="rId1" Type="http://schemas.openxmlformats.org/officeDocument/2006/relationships/hyperlink" Target="https://agents.uat.travelguard.com/content/tg-agents/qantas/en/logi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showGridLines="0" zoomScaleNormal="100" workbookViewId="0">
      <selection activeCell="C7" sqref="C7"/>
    </sheetView>
  </sheetViews>
  <sheetFormatPr defaultColWidth="9.140625" defaultRowHeight="12.75"/>
  <cols>
    <col min="1" max="1" width="25.28515625" style="1" bestFit="1" customWidth="1"/>
    <col min="2" max="2" width="13.85546875" style="1" bestFit="1" customWidth="1"/>
    <col min="3" max="3" width="28.7109375" style="1" bestFit="1" customWidth="1"/>
    <col min="4" max="4" width="42.28515625" style="1" customWidth="1"/>
    <col min="5" max="16384" width="9.140625" style="1"/>
  </cols>
  <sheetData>
    <row r="1" spans="1:4">
      <c r="A1" s="1" t="s">
        <v>30</v>
      </c>
      <c r="B1" s="1" t="s">
        <v>0</v>
      </c>
      <c r="C1" s="1" t="s">
        <v>34</v>
      </c>
      <c r="D1" s="1" t="s">
        <v>7</v>
      </c>
    </row>
    <row r="2" spans="1:4">
      <c r="A2" s="8" t="s">
        <v>91</v>
      </c>
      <c r="B2" s="8" t="s">
        <v>3</v>
      </c>
      <c r="C2" s="9" t="s">
        <v>541</v>
      </c>
      <c r="D2" s="8"/>
    </row>
    <row r="3" spans="1:4">
      <c r="A3" s="8" t="s">
        <v>732</v>
      </c>
      <c r="B3" s="172" t="s">
        <v>3</v>
      </c>
      <c r="C3" s="9" t="s">
        <v>736</v>
      </c>
      <c r="D3" s="8"/>
    </row>
    <row r="4" spans="1:4">
      <c r="A4" s="172" t="s">
        <v>843</v>
      </c>
      <c r="B4" s="172" t="s">
        <v>3</v>
      </c>
      <c r="C4" s="172"/>
      <c r="D4" s="8"/>
    </row>
    <row r="5" spans="1:4">
      <c r="A5" s="8" t="s">
        <v>593</v>
      </c>
      <c r="B5" s="172" t="s">
        <v>14</v>
      </c>
      <c r="C5" s="9" t="s">
        <v>594</v>
      </c>
      <c r="D5" s="172"/>
    </row>
    <row r="6" spans="1:4">
      <c r="A6" s="172" t="s">
        <v>695</v>
      </c>
      <c r="B6" s="172" t="s">
        <v>14</v>
      </c>
      <c r="C6" s="172" t="s">
        <v>694</v>
      </c>
      <c r="D6" s="173"/>
    </row>
  </sheetData>
  <pageMargins left="0.7" right="0.7" top="0.75" bottom="0.75" header="0.3" footer="0.3"/>
  <pageSetup orientation="portrait" r:id="rId1"/>
  <headerFooter>
    <oddFooter>&amp;L_x000D_&amp;1#&amp;"Aptos"&amp;10&amp;K000000 INTERNAL USE ONLY</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tabSelected="1" workbookViewId="0">
      <selection activeCell="B18" sqref="B18"/>
    </sheetView>
  </sheetViews>
  <sheetFormatPr defaultColWidth="9.140625" defaultRowHeight="12.75"/>
  <cols>
    <col min="1" max="1" width="25.7109375" style="3" bestFit="1" customWidth="1"/>
    <col min="2" max="2" width="72.7109375" style="3" bestFit="1" customWidth="1"/>
    <col min="3" max="3" width="51.28515625" style="3" bestFit="1" customWidth="1"/>
    <col min="4" max="5" width="9.140625" style="3"/>
    <col min="6" max="6" width="33" style="3" customWidth="1"/>
    <col min="7" max="7" width="34.85546875" style="3" bestFit="1" customWidth="1"/>
    <col min="8" max="16384" width="9.140625" style="3"/>
  </cols>
  <sheetData>
    <row r="1" spans="1:8">
      <c r="A1" s="2" t="s">
        <v>5</v>
      </c>
      <c r="B1" s="2" t="s">
        <v>6</v>
      </c>
      <c r="C1" s="2" t="s">
        <v>7</v>
      </c>
      <c r="E1" s="3" t="s">
        <v>509</v>
      </c>
      <c r="F1" s="3" t="s">
        <v>510</v>
      </c>
    </row>
    <row r="2" spans="1:8" ht="15">
      <c r="A2" s="4" t="s">
        <v>8</v>
      </c>
      <c r="B2" s="49" t="s">
        <v>508</v>
      </c>
      <c r="C2" s="4"/>
      <c r="E2" s="3" t="s">
        <v>507</v>
      </c>
      <c r="F2" t="s">
        <v>586</v>
      </c>
      <c r="G2" s="3" t="s">
        <v>844</v>
      </c>
      <c r="H2" s="3" t="s">
        <v>743</v>
      </c>
    </row>
    <row r="3" spans="1:8" ht="15">
      <c r="A3" s="4" t="s">
        <v>9</v>
      </c>
      <c r="B3" s="355" t="str">
        <f ca="1">"L:\Regression\Test Results\Temp_Results\AEM Regression\Qantas\"&amp;B2&amp;"\"&amp;B9&amp;"_"&amp;TEXT(NOW(),"yyyyy-mmm-dd-hhmm")&amp;"_"&amp;23&amp;"\"</f>
        <v>L:\Regression\Test Results\Temp_Results\AEM Regression\Qantas\UAT\Qantas StandAlone - Staff Daily Regression_2026-May-18-1215_23\</v>
      </c>
      <c r="C3" s="4"/>
      <c r="E3" s="3" t="s">
        <v>508</v>
      </c>
      <c r="F3" s="3" t="s">
        <v>585</v>
      </c>
      <c r="G3" s="3" t="s">
        <v>845</v>
      </c>
      <c r="H3" s="3" t="s">
        <v>846</v>
      </c>
    </row>
    <row r="4" spans="1:8">
      <c r="A4" s="4" t="s">
        <v>10</v>
      </c>
      <c r="B4" s="49" t="str">
        <f ca="1">B9&amp;"_"&amp;TEXT(NOW(),"yyyymmdd-hhmmss")&amp;".xlsx"</f>
        <v>Qantas StandAlone - Staff Daily Regression_20260518-121537.xlsx</v>
      </c>
      <c r="C4" s="4"/>
    </row>
    <row r="5" spans="1:8">
      <c r="A5" s="4" t="s">
        <v>11</v>
      </c>
      <c r="B5" s="49" t="s">
        <v>3</v>
      </c>
      <c r="C5" s="4" t="s">
        <v>12</v>
      </c>
    </row>
    <row r="6" spans="1:8">
      <c r="A6" s="4" t="s">
        <v>13</v>
      </c>
      <c r="B6" s="49" t="s">
        <v>14</v>
      </c>
      <c r="C6" s="4" t="s">
        <v>15</v>
      </c>
    </row>
    <row r="7" spans="1:8">
      <c r="A7" s="4" t="s">
        <v>16</v>
      </c>
      <c r="B7" s="49" t="s">
        <v>14</v>
      </c>
      <c r="C7" s="4" t="s">
        <v>17</v>
      </c>
    </row>
    <row r="8" spans="1:8" ht="25.5">
      <c r="A8" s="4" t="s">
        <v>18</v>
      </c>
      <c r="B8" s="49" t="s">
        <v>3</v>
      </c>
      <c r="C8" s="5" t="s">
        <v>19</v>
      </c>
    </row>
    <row r="9" spans="1:8" ht="25.5">
      <c r="A9" s="4" t="s">
        <v>20</v>
      </c>
      <c r="B9" s="49" t="s">
        <v>728</v>
      </c>
      <c r="C9" s="5" t="s">
        <v>21</v>
      </c>
    </row>
    <row r="10" spans="1:8" ht="25.5">
      <c r="A10" s="4" t="s">
        <v>22</v>
      </c>
      <c r="B10" s="4"/>
      <c r="C10" s="5" t="s">
        <v>23</v>
      </c>
    </row>
    <row r="11" spans="1:8" ht="25.5">
      <c r="A11" s="4" t="s">
        <v>24</v>
      </c>
      <c r="B11" s="4" t="s">
        <v>2</v>
      </c>
      <c r="C11" s="5" t="s">
        <v>31</v>
      </c>
    </row>
    <row r="12" spans="1:8">
      <c r="A12" s="4" t="s">
        <v>25</v>
      </c>
      <c r="B12" s="4" t="s">
        <v>1</v>
      </c>
      <c r="C12" s="4"/>
    </row>
    <row r="13" spans="1:8">
      <c r="A13" s="4" t="s">
        <v>26</v>
      </c>
      <c r="B13" s="6" t="s">
        <v>33</v>
      </c>
      <c r="C13" s="4"/>
    </row>
    <row r="14" spans="1:8">
      <c r="A14" s="4" t="s">
        <v>27</v>
      </c>
      <c r="C14" s="4"/>
    </row>
    <row r="15" spans="1:8">
      <c r="A15" s="4" t="s">
        <v>28</v>
      </c>
      <c r="B15" s="7"/>
      <c r="C15" s="4"/>
    </row>
    <row r="16" spans="1:8">
      <c r="A16" s="4" t="s">
        <v>29</v>
      </c>
      <c r="B16" s="4" t="s">
        <v>14</v>
      </c>
      <c r="C16" s="4"/>
    </row>
    <row r="17" spans="1:3">
      <c r="A17" s="4" t="s">
        <v>86</v>
      </c>
      <c r="B17" s="4" t="s">
        <v>14</v>
      </c>
      <c r="C17" s="4"/>
    </row>
    <row r="18" spans="1:3">
      <c r="A18" s="4" t="s">
        <v>73</v>
      </c>
      <c r="B18" s="4" t="s">
        <v>3</v>
      </c>
      <c r="C18" s="4"/>
    </row>
    <row r="19" spans="1:3">
      <c r="A19" s="4" t="s">
        <v>62</v>
      </c>
      <c r="B19" s="4" t="s">
        <v>91</v>
      </c>
      <c r="C19" s="3" t="str">
        <f ca="1">B3</f>
        <v>L:\Regression\Test Results\Temp_Results\AEM Regression\Qantas\UAT\Qantas StandAlone - Staff Daily Regression_2026-May-18-1215_23\</v>
      </c>
    </row>
    <row r="20" spans="1:3">
      <c r="A20" s="4" t="s">
        <v>63</v>
      </c>
      <c r="B20" s="4" t="s">
        <v>14</v>
      </c>
    </row>
    <row r="21" spans="1:3">
      <c r="A21" s="4" t="s">
        <v>64</v>
      </c>
      <c r="B21" s="4" t="s">
        <v>4</v>
      </c>
    </row>
    <row r="22" spans="1:3">
      <c r="A22" s="4" t="s">
        <v>65</v>
      </c>
      <c r="B22" s="4" t="s">
        <v>4</v>
      </c>
    </row>
    <row r="23" spans="1:3">
      <c r="A23" s="4" t="s">
        <v>66</v>
      </c>
      <c r="B23" s="4" t="s">
        <v>14</v>
      </c>
    </row>
    <row r="24" spans="1:3">
      <c r="A24" s="4" t="s">
        <v>67</v>
      </c>
      <c r="B24" s="4" t="s">
        <v>14</v>
      </c>
    </row>
  </sheetData>
  <customSheetViews>
    <customSheetView guid="{32BA9327-4E4A-499F-9107-A73003957161}">
      <selection activeCell="B29" sqref="B29"/>
      <pageMargins left="0.7" right="0.7" top="0.75" bottom="0.75" header="0.3" footer="0.3"/>
      <pageSetup paperSize="9" orientation="portrait" horizontalDpi="300" verticalDpi="300" r:id="rId1"/>
    </customSheetView>
    <customSheetView guid="{8BE4956B-2314-4FC9-8A0F-8541EE4515CA}">
      <selection activeCell="B29" sqref="B29"/>
      <pageMargins left="0.7" right="0.7" top="0.75" bottom="0.75" header="0.3" footer="0.3"/>
      <pageSetup paperSize="9" orientation="portrait" horizontalDpi="300" verticalDpi="300" r:id="rId2"/>
    </customSheetView>
  </customSheetViews>
  <hyperlinks>
    <hyperlink ref="G3" r:id="rId3" xr:uid="{706C9AB5-355F-43CF-BBA0-B5A4390861C9}"/>
    <hyperlink ref="H2" r:id="rId4" xr:uid="{388DF767-A44E-4AF5-9F13-1FA086A827DC}"/>
    <hyperlink ref="H3" r:id="rId5" xr:uid="{9A32F073-1B82-4E60-968A-6B127DCD21A4}"/>
  </hyperlinks>
  <pageMargins left="0.7" right="0.7" top="0.75" bottom="0.75" header="0.3" footer="0.3"/>
  <pageSetup paperSize="9" orientation="portrait" horizontalDpi="300" verticalDpi="300" r:id="rId6"/>
  <headerFooter>
    <oddFooter>&amp;L_x000D_&amp;1#&amp;"Aptos"&amp;10&amp;K000000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43552-DF7E-471A-85C2-79522F3FF960}">
  <sheetPr>
    <tabColor theme="1"/>
  </sheetPr>
  <dimension ref="A1:D28"/>
  <sheetViews>
    <sheetView workbookViewId="0">
      <selection activeCell="A24" sqref="A24"/>
    </sheetView>
  </sheetViews>
  <sheetFormatPr defaultRowHeight="15"/>
  <cols>
    <col min="1" max="1" width="17" style="268" bestFit="1" customWidth="1"/>
    <col min="2" max="2" width="76.28515625" style="268" customWidth="1"/>
    <col min="3" max="3" width="36" style="268" customWidth="1"/>
    <col min="4" max="4" width="11.42578125" style="263" customWidth="1"/>
    <col min="5" max="5" width="10.140625" customWidth="1"/>
  </cols>
  <sheetData>
    <row r="1" spans="1:4">
      <c r="A1" s="262" t="s">
        <v>757</v>
      </c>
      <c r="B1" s="262" t="s">
        <v>5</v>
      </c>
      <c r="C1" s="262" t="s">
        <v>6</v>
      </c>
    </row>
    <row r="2" spans="1:4">
      <c r="A2" s="264" t="s">
        <v>758</v>
      </c>
      <c r="B2" s="264" t="s">
        <v>759</v>
      </c>
      <c r="C2" s="264" t="s">
        <v>760</v>
      </c>
    </row>
    <row r="3" spans="1:4">
      <c r="A3" s="264" t="s">
        <v>758</v>
      </c>
      <c r="B3" s="264" t="s">
        <v>761</v>
      </c>
      <c r="C3" s="264" t="s">
        <v>762</v>
      </c>
    </row>
    <row r="4" spans="1:4">
      <c r="A4" s="265" t="s">
        <v>763</v>
      </c>
      <c r="B4" s="266"/>
      <c r="C4" s="267"/>
      <c r="D4"/>
    </row>
    <row r="5" spans="1:4">
      <c r="A5" s="268" t="s">
        <v>764</v>
      </c>
      <c r="B5" s="268" t="s">
        <v>765</v>
      </c>
      <c r="C5" s="269" t="s">
        <v>766</v>
      </c>
      <c r="D5"/>
    </row>
    <row r="6" spans="1:4">
      <c r="A6" s="268" t="s">
        <v>764</v>
      </c>
      <c r="B6" s="268" t="s">
        <v>767</v>
      </c>
      <c r="C6" s="269" t="s">
        <v>768</v>
      </c>
      <c r="D6"/>
    </row>
    <row r="7" spans="1:4">
      <c r="A7" s="265" t="s">
        <v>769</v>
      </c>
      <c r="B7" s="266"/>
      <c r="C7" s="267"/>
      <c r="D7"/>
    </row>
    <row r="8" spans="1:4">
      <c r="A8" s="270" t="s">
        <v>770</v>
      </c>
      <c r="B8" s="270" t="s">
        <v>771</v>
      </c>
      <c r="C8" s="270" t="s">
        <v>772</v>
      </c>
      <c r="D8"/>
    </row>
    <row r="9" spans="1:4">
      <c r="A9" s="270" t="s">
        <v>770</v>
      </c>
      <c r="B9" s="270" t="s">
        <v>773</v>
      </c>
      <c r="C9" s="270" t="s">
        <v>774</v>
      </c>
      <c r="D9"/>
    </row>
    <row r="10" spans="1:4">
      <c r="A10" s="270" t="s">
        <v>770</v>
      </c>
      <c r="B10" s="270" t="s">
        <v>775</v>
      </c>
      <c r="C10" s="270" t="s">
        <v>776</v>
      </c>
      <c r="D10"/>
    </row>
    <row r="11" spans="1:4">
      <c r="A11" s="270" t="s">
        <v>770</v>
      </c>
      <c r="B11" s="270" t="s">
        <v>777</v>
      </c>
      <c r="C11" s="270" t="s">
        <v>778</v>
      </c>
      <c r="D11"/>
    </row>
    <row r="12" spans="1:4">
      <c r="A12" s="270" t="s">
        <v>770</v>
      </c>
      <c r="B12" s="270" t="s">
        <v>779</v>
      </c>
      <c r="C12" s="270" t="s">
        <v>780</v>
      </c>
      <c r="D12"/>
    </row>
    <row r="13" spans="1:4">
      <c r="A13" s="271" t="s">
        <v>770</v>
      </c>
      <c r="B13" s="271" t="s">
        <v>781</v>
      </c>
      <c r="C13" s="271" t="s">
        <v>782</v>
      </c>
      <c r="D13"/>
    </row>
    <row r="14" spans="1:4">
      <c r="A14" s="271"/>
      <c r="B14" s="271" t="s">
        <v>783</v>
      </c>
      <c r="C14" s="271" t="s">
        <v>784</v>
      </c>
      <c r="D14"/>
    </row>
    <row r="15" spans="1:4">
      <c r="A15" s="271"/>
      <c r="B15" s="271" t="s">
        <v>785</v>
      </c>
      <c r="C15" s="271" t="s">
        <v>786</v>
      </c>
      <c r="D15"/>
    </row>
    <row r="16" spans="1:4">
      <c r="A16" s="271" t="s">
        <v>770</v>
      </c>
      <c r="B16" s="271" t="s">
        <v>787</v>
      </c>
      <c r="C16" s="271" t="s">
        <v>788</v>
      </c>
      <c r="D16"/>
    </row>
    <row r="17" spans="1:4">
      <c r="A17" s="271" t="s">
        <v>770</v>
      </c>
      <c r="B17" s="271" t="s">
        <v>789</v>
      </c>
      <c r="C17" s="271" t="s">
        <v>790</v>
      </c>
      <c r="D17"/>
    </row>
    <row r="18" spans="1:4">
      <c r="A18" s="265" t="s">
        <v>791</v>
      </c>
      <c r="B18" s="266"/>
      <c r="C18" s="267"/>
      <c r="D18"/>
    </row>
    <row r="19" spans="1:4">
      <c r="A19" s="272" t="s">
        <v>792</v>
      </c>
      <c r="B19" s="272" t="s">
        <v>793</v>
      </c>
      <c r="C19" s="272" t="s">
        <v>794</v>
      </c>
    </row>
    <row r="20" spans="1:4">
      <c r="A20" s="272" t="s">
        <v>792</v>
      </c>
      <c r="B20" s="272" t="s">
        <v>795</v>
      </c>
      <c r="C20" s="272" t="s">
        <v>778</v>
      </c>
    </row>
    <row r="21" spans="1:4">
      <c r="A21" s="272" t="s">
        <v>796</v>
      </c>
      <c r="B21" s="272" t="s">
        <v>797</v>
      </c>
      <c r="C21" s="272" t="s">
        <v>780</v>
      </c>
    </row>
    <row r="22" spans="1:4">
      <c r="A22" s="271" t="s">
        <v>796</v>
      </c>
      <c r="B22" s="271" t="s">
        <v>798</v>
      </c>
      <c r="C22" s="271" t="s">
        <v>782</v>
      </c>
    </row>
    <row r="23" spans="1:4">
      <c r="A23" s="271"/>
      <c r="B23" s="271" t="s">
        <v>799</v>
      </c>
      <c r="C23" s="271" t="s">
        <v>784</v>
      </c>
    </row>
    <row r="24" spans="1:4">
      <c r="A24" s="271"/>
      <c r="B24" s="271" t="s">
        <v>800</v>
      </c>
      <c r="C24" s="271" t="s">
        <v>786</v>
      </c>
    </row>
    <row r="25" spans="1:4">
      <c r="A25" s="271" t="s">
        <v>796</v>
      </c>
      <c r="B25" s="271" t="s">
        <v>801</v>
      </c>
      <c r="C25" s="271" t="s">
        <v>788</v>
      </c>
    </row>
    <row r="26" spans="1:4">
      <c r="A26" s="271" t="s">
        <v>796</v>
      </c>
      <c r="B26" s="271" t="s">
        <v>802</v>
      </c>
      <c r="C26" s="271" t="s">
        <v>790</v>
      </c>
    </row>
    <row r="27" spans="1:4">
      <c r="A27" s="265" t="s">
        <v>803</v>
      </c>
      <c r="B27" s="266"/>
      <c r="C27" s="267"/>
      <c r="D27"/>
    </row>
    <row r="28" spans="1:4">
      <c r="A28" s="273" t="s">
        <v>804</v>
      </c>
      <c r="B28" s="273" t="s">
        <v>805</v>
      </c>
      <c r="C28" s="274" t="s">
        <v>806</v>
      </c>
    </row>
  </sheetData>
  <pageMargins left="0.7" right="0.7" top="0.75" bottom="0.75" header="0.3" footer="0.3"/>
  <headerFooter>
    <oddFooter>&amp;L_x000D_&amp;1#&amp;"Aptos"&amp;10&amp;K000000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D8A5E-BC85-44DC-904D-6611677FFC61}">
  <sheetPr>
    <tabColor rgb="FF92D050"/>
    <outlinePr summaryBelow="0"/>
  </sheetPr>
  <dimension ref="A1:Y140"/>
  <sheetViews>
    <sheetView showGridLines="0" zoomScale="85" zoomScaleNormal="85" workbookViewId="0">
      <pane ySplit="1" topLeftCell="A112" activePane="bottomLeft" state="frozen"/>
      <selection activeCell="C57" sqref="C57"/>
      <selection pane="bottomLeft" activeCell="A2" sqref="A2"/>
    </sheetView>
  </sheetViews>
  <sheetFormatPr defaultColWidth="9.140625" defaultRowHeight="12.75" outlineLevelRow="1"/>
  <cols>
    <col min="1" max="1" width="10.7109375" style="103" customWidth="1"/>
    <col min="2" max="2" width="10.42578125" style="104" customWidth="1"/>
    <col min="3" max="3" width="40.7109375" style="103" customWidth="1"/>
    <col min="4" max="4" width="8.5703125" style="103" customWidth="1"/>
    <col min="5" max="5" width="6.7109375" style="103" customWidth="1"/>
    <col min="6" max="6" width="12.42578125" style="103" customWidth="1"/>
    <col min="7" max="7" width="12.42578125" style="103" bestFit="1" customWidth="1"/>
    <col min="8" max="8" width="6.7109375" style="103" customWidth="1"/>
    <col min="9" max="9" width="9.140625" style="103"/>
    <col min="10" max="10" width="71.28515625" style="103" customWidth="1"/>
    <col min="11" max="11" width="9.140625" style="104"/>
    <col min="12" max="12" width="14.140625" style="103" bestFit="1" customWidth="1"/>
    <col min="13" max="13" width="19" style="103" customWidth="1"/>
    <col min="14" max="14" width="15.5703125" style="103" bestFit="1" customWidth="1"/>
    <col min="15" max="15" width="7.140625" style="103" customWidth="1"/>
    <col min="16" max="16" width="6" style="103" customWidth="1"/>
    <col min="17" max="17" width="9.85546875" style="103" bestFit="1" customWidth="1"/>
    <col min="18" max="18" width="20.140625" style="103" customWidth="1"/>
    <col min="19" max="19" width="22.85546875" style="103" bestFit="1" customWidth="1"/>
    <col min="20" max="20" width="12" style="103" bestFit="1" customWidth="1"/>
    <col min="21" max="21" width="8.42578125" style="103" bestFit="1" customWidth="1"/>
    <col min="22" max="22" width="5.85546875" style="103" bestFit="1" customWidth="1"/>
    <col min="23" max="23" width="9" style="103" bestFit="1" customWidth="1"/>
    <col min="24" max="24" width="8.42578125" style="103" bestFit="1" customWidth="1"/>
    <col min="25" max="25" width="7.85546875" style="103" bestFit="1" customWidth="1"/>
    <col min="26" max="16384" width="9.140625" style="65"/>
  </cols>
  <sheetData>
    <row r="1" spans="1:25">
      <c r="A1" s="10" t="s">
        <v>0</v>
      </c>
      <c r="B1" s="64" t="s">
        <v>35</v>
      </c>
      <c r="C1" s="10" t="s">
        <v>36</v>
      </c>
      <c r="D1" s="10" t="s">
        <v>37</v>
      </c>
      <c r="E1" s="10" t="s">
        <v>38</v>
      </c>
      <c r="F1" s="10" t="s">
        <v>39</v>
      </c>
      <c r="G1" s="10" t="s">
        <v>40</v>
      </c>
      <c r="H1" s="10" t="s">
        <v>41</v>
      </c>
      <c r="I1" s="10" t="s">
        <v>42</v>
      </c>
      <c r="J1" s="10" t="s">
        <v>43</v>
      </c>
      <c r="K1" s="64" t="s">
        <v>44</v>
      </c>
      <c r="L1" s="10" t="s">
        <v>45</v>
      </c>
      <c r="M1" s="10" t="s">
        <v>6</v>
      </c>
      <c r="N1" s="10" t="s">
        <v>46</v>
      </c>
      <c r="O1" s="10" t="s">
        <v>47</v>
      </c>
      <c r="P1" s="10" t="s">
        <v>48</v>
      </c>
      <c r="Q1" s="10" t="s">
        <v>49</v>
      </c>
      <c r="R1" s="10" t="s">
        <v>50</v>
      </c>
      <c r="S1" s="10" t="s">
        <v>51</v>
      </c>
      <c r="T1" s="10" t="s">
        <v>52</v>
      </c>
      <c r="U1" s="10" t="s">
        <v>53</v>
      </c>
      <c r="V1" s="10" t="s">
        <v>22</v>
      </c>
      <c r="W1" s="10" t="s">
        <v>54</v>
      </c>
      <c r="X1" s="10" t="s">
        <v>55</v>
      </c>
      <c r="Y1" s="10" t="s">
        <v>56</v>
      </c>
    </row>
    <row r="2" spans="1:25" s="69" customFormat="1" ht="12.75" customHeight="1">
      <c r="A2" s="50" t="s">
        <v>560</v>
      </c>
      <c r="B2" s="66"/>
      <c r="C2" s="67"/>
      <c r="D2" s="67"/>
      <c r="E2" s="67"/>
      <c r="F2" s="67"/>
      <c r="G2" s="67"/>
      <c r="H2" s="67"/>
      <c r="I2" s="67"/>
      <c r="J2" s="67"/>
      <c r="K2" s="66"/>
      <c r="L2" s="51"/>
      <c r="M2" s="67"/>
      <c r="N2" s="67"/>
      <c r="O2" s="67"/>
      <c r="P2" s="67"/>
      <c r="Q2" s="67"/>
      <c r="R2" s="67"/>
      <c r="S2" s="67"/>
      <c r="T2" s="67"/>
      <c r="U2" s="67"/>
      <c r="V2" s="67"/>
      <c r="W2" s="67"/>
      <c r="X2" s="67"/>
      <c r="Y2" s="68"/>
    </row>
    <row r="3" spans="1:25" s="69" customFormat="1" outlineLevel="1">
      <c r="A3" s="52" t="s">
        <v>3</v>
      </c>
      <c r="B3" s="70">
        <f>COUNTA($C$2:C3)</f>
        <v>1</v>
      </c>
      <c r="C3" s="71" t="s">
        <v>561</v>
      </c>
      <c r="D3" s="71"/>
      <c r="E3" s="71"/>
      <c r="F3" s="71"/>
      <c r="G3" s="71" t="s">
        <v>74</v>
      </c>
      <c r="H3" s="71" t="s">
        <v>562</v>
      </c>
      <c r="I3" s="71"/>
      <c r="J3" s="71"/>
      <c r="K3" s="70">
        <v>0</v>
      </c>
      <c r="L3" s="52" t="s">
        <v>57</v>
      </c>
      <c r="M3" s="52" t="s">
        <v>92</v>
      </c>
      <c r="N3" s="71"/>
      <c r="O3" s="71"/>
      <c r="P3" s="71"/>
      <c r="Q3" s="71"/>
      <c r="R3" s="71"/>
      <c r="S3" s="71"/>
      <c r="T3" s="71"/>
      <c r="U3" s="71"/>
      <c r="V3" s="71"/>
      <c r="W3" s="71"/>
      <c r="X3" s="71"/>
      <c r="Y3" s="71"/>
    </row>
    <row r="4" spans="1:25" s="69" customFormat="1" outlineLevel="1">
      <c r="A4" s="52" t="s">
        <v>14</v>
      </c>
      <c r="B4" s="70">
        <f>COUNTA($C$2:C4)</f>
        <v>2</v>
      </c>
      <c r="C4" s="71" t="s">
        <v>60</v>
      </c>
      <c r="D4" s="71"/>
      <c r="E4" s="71"/>
      <c r="F4" s="71"/>
      <c r="G4" s="71" t="s">
        <v>74</v>
      </c>
      <c r="H4" s="71"/>
      <c r="I4" s="71"/>
      <c r="J4" s="71"/>
      <c r="K4" s="70"/>
      <c r="L4" s="52" t="s">
        <v>60</v>
      </c>
      <c r="M4" s="71">
        <v>5</v>
      </c>
      <c r="N4" s="71"/>
      <c r="O4" s="71"/>
      <c r="P4" s="71"/>
      <c r="Q4" s="71"/>
      <c r="R4" s="72"/>
      <c r="S4" s="71"/>
      <c r="T4" s="71"/>
      <c r="U4" s="71"/>
      <c r="V4" s="71"/>
      <c r="W4" s="71"/>
      <c r="X4" s="71"/>
      <c r="Y4" s="71"/>
    </row>
    <row r="5" spans="1:25" s="69" customFormat="1" outlineLevel="1">
      <c r="A5" s="52" t="s">
        <v>14</v>
      </c>
      <c r="B5" s="70">
        <f>COUNTA($C$2:C5)</f>
        <v>3</v>
      </c>
      <c r="C5" s="71" t="s">
        <v>563</v>
      </c>
      <c r="D5" s="71"/>
      <c r="E5" s="71"/>
      <c r="F5" s="71"/>
      <c r="G5" s="71" t="s">
        <v>74</v>
      </c>
      <c r="H5" s="71"/>
      <c r="I5" s="71" t="s">
        <v>58</v>
      </c>
      <c r="J5" s="71" t="s">
        <v>76</v>
      </c>
      <c r="K5" s="70">
        <v>0</v>
      </c>
      <c r="L5" s="52" t="s">
        <v>59</v>
      </c>
      <c r="M5" s="71" t="s">
        <v>564</v>
      </c>
      <c r="N5" s="71"/>
      <c r="O5" s="71" t="s">
        <v>3</v>
      </c>
      <c r="P5" s="71"/>
      <c r="Q5" s="71">
        <v>5</v>
      </c>
      <c r="R5" s="72"/>
      <c r="S5" s="71"/>
      <c r="T5" s="71"/>
      <c r="U5" s="71"/>
      <c r="V5" s="71"/>
      <c r="W5" s="71"/>
      <c r="X5" s="71"/>
      <c r="Y5" s="71"/>
    </row>
    <row r="6" spans="1:25" s="69" customFormat="1" outlineLevel="1">
      <c r="A6" s="52" t="s">
        <v>14</v>
      </c>
      <c r="B6" s="70">
        <f>COUNTA($C$2:C6)</f>
        <v>4</v>
      </c>
      <c r="C6" s="71" t="s">
        <v>565</v>
      </c>
      <c r="D6" s="71"/>
      <c r="E6" s="71"/>
      <c r="F6" s="71"/>
      <c r="G6" s="71" t="s">
        <v>74</v>
      </c>
      <c r="H6" s="71"/>
      <c r="I6" s="71" t="s">
        <v>58</v>
      </c>
      <c r="J6" s="71" t="s">
        <v>78</v>
      </c>
      <c r="K6" s="70">
        <v>0</v>
      </c>
      <c r="L6" s="52" t="s">
        <v>59</v>
      </c>
      <c r="M6" s="71" t="s">
        <v>566</v>
      </c>
      <c r="N6" s="71"/>
      <c r="O6" s="71" t="s">
        <v>3</v>
      </c>
      <c r="P6" s="71"/>
      <c r="Q6" s="71"/>
      <c r="R6" s="72"/>
      <c r="S6" s="71"/>
      <c r="T6" s="71"/>
      <c r="U6" s="71"/>
      <c r="V6" s="71"/>
      <c r="W6" s="71"/>
      <c r="X6" s="71"/>
      <c r="Y6" s="71"/>
    </row>
    <row r="7" spans="1:25" s="69" customFormat="1" outlineLevel="1">
      <c r="A7" s="52" t="s">
        <v>14</v>
      </c>
      <c r="B7" s="70">
        <f>COUNTA($C$2:C7)</f>
        <v>5</v>
      </c>
      <c r="C7" s="71" t="s">
        <v>567</v>
      </c>
      <c r="D7" s="71"/>
      <c r="E7" s="71"/>
      <c r="F7" s="71"/>
      <c r="G7" s="71" t="s">
        <v>74</v>
      </c>
      <c r="H7" s="71"/>
      <c r="I7" s="71" t="s">
        <v>58</v>
      </c>
      <c r="J7" s="71" t="s">
        <v>77</v>
      </c>
      <c r="K7" s="70">
        <v>0</v>
      </c>
      <c r="L7" s="52" t="s">
        <v>69</v>
      </c>
      <c r="M7" s="71"/>
      <c r="N7" s="71"/>
      <c r="O7" s="71" t="s">
        <v>3</v>
      </c>
      <c r="P7" s="71"/>
      <c r="Q7" s="71"/>
      <c r="R7" s="72"/>
      <c r="S7" s="71"/>
      <c r="T7" s="71"/>
      <c r="U7" s="71"/>
      <c r="V7" s="71"/>
      <c r="W7" s="71"/>
      <c r="X7" s="71"/>
      <c r="Y7" s="71"/>
    </row>
    <row r="8" spans="1:25" s="69" customFormat="1" outlineLevel="1">
      <c r="A8" s="52" t="s">
        <v>14</v>
      </c>
      <c r="B8" s="70">
        <f>COUNTA($C$2:C8)</f>
        <v>6</v>
      </c>
      <c r="C8" s="73" t="s">
        <v>60</v>
      </c>
      <c r="D8" s="73"/>
      <c r="E8" s="73"/>
      <c r="F8" s="73"/>
      <c r="G8" s="73" t="s">
        <v>74</v>
      </c>
      <c r="H8" s="73"/>
      <c r="I8" s="73"/>
      <c r="J8" s="73"/>
      <c r="K8" s="74"/>
      <c r="L8" s="63" t="s">
        <v>60</v>
      </c>
      <c r="M8" s="73">
        <v>5</v>
      </c>
      <c r="N8" s="73"/>
      <c r="O8" s="73"/>
      <c r="P8" s="73"/>
      <c r="Q8" s="73"/>
      <c r="R8" s="75"/>
      <c r="S8" s="73"/>
      <c r="T8" s="73"/>
      <c r="U8" s="73"/>
      <c r="V8" s="73"/>
      <c r="W8" s="73"/>
      <c r="X8" s="73"/>
      <c r="Y8" s="73"/>
    </row>
    <row r="9" spans="1:25" s="69" customFormat="1" ht="13.7" customHeight="1">
      <c r="A9" s="50" t="s">
        <v>528</v>
      </c>
      <c r="B9" s="66"/>
      <c r="C9" s="67"/>
      <c r="D9" s="67"/>
      <c r="E9" s="67"/>
      <c r="F9" s="67"/>
      <c r="G9" s="67"/>
      <c r="H9" s="67"/>
      <c r="I9" s="67"/>
      <c r="J9" s="67"/>
      <c r="K9" s="66"/>
      <c r="L9" s="51"/>
      <c r="M9" s="67"/>
      <c r="N9" s="67"/>
      <c r="O9" s="67"/>
      <c r="P9" s="67"/>
      <c r="Q9" s="67"/>
      <c r="R9" s="67"/>
      <c r="S9" s="67"/>
      <c r="T9" s="67"/>
      <c r="U9" s="67"/>
      <c r="V9" s="67"/>
      <c r="W9" s="67"/>
      <c r="X9" s="67"/>
      <c r="Y9" s="68"/>
    </row>
    <row r="10" spans="1:25" s="79" customFormat="1" outlineLevel="1">
      <c r="A10" s="52" t="s">
        <v>14</v>
      </c>
      <c r="B10" s="76">
        <f>COUNTA($C$2:C10)</f>
        <v>7</v>
      </c>
      <c r="C10" s="77" t="s">
        <v>529</v>
      </c>
      <c r="D10" s="77"/>
      <c r="E10" s="77"/>
      <c r="F10" s="77"/>
      <c r="G10" s="77" t="s">
        <v>74</v>
      </c>
      <c r="H10" s="77"/>
      <c r="I10" s="77" t="s">
        <v>58</v>
      </c>
      <c r="J10" s="77" t="s">
        <v>530</v>
      </c>
      <c r="K10" s="76">
        <v>0</v>
      </c>
      <c r="L10" s="53" t="s">
        <v>69</v>
      </c>
      <c r="M10" s="78"/>
      <c r="N10" s="77"/>
      <c r="O10" s="77"/>
      <c r="P10" s="77"/>
      <c r="Q10" s="77"/>
      <c r="R10" s="78"/>
      <c r="S10" s="78"/>
      <c r="T10" s="77"/>
      <c r="U10" s="77"/>
      <c r="V10" s="77"/>
      <c r="W10" s="77"/>
      <c r="X10" s="77"/>
      <c r="Y10" s="77"/>
    </row>
    <row r="11" spans="1:25" s="79" customFormat="1" outlineLevel="1">
      <c r="A11" s="52" t="s">
        <v>14</v>
      </c>
      <c r="B11" s="76">
        <f>COUNTA($C$2:C11)</f>
        <v>8</v>
      </c>
      <c r="C11" s="77" t="s">
        <v>60</v>
      </c>
      <c r="D11" s="77"/>
      <c r="E11" s="77"/>
      <c r="F11" s="77"/>
      <c r="G11" s="77" t="s">
        <v>74</v>
      </c>
      <c r="H11" s="77"/>
      <c r="I11" s="77"/>
      <c r="J11" s="77" t="s">
        <v>93</v>
      </c>
      <c r="K11" s="76"/>
      <c r="L11" s="53" t="s">
        <v>60</v>
      </c>
      <c r="M11" s="77">
        <v>5</v>
      </c>
      <c r="N11" s="77"/>
      <c r="O11" s="77"/>
      <c r="P11" s="77"/>
      <c r="Q11" s="77"/>
      <c r="R11" s="78"/>
      <c r="S11" s="78"/>
      <c r="T11" s="77"/>
      <c r="U11" s="77"/>
      <c r="V11" s="77"/>
      <c r="W11" s="77"/>
      <c r="X11" s="77"/>
      <c r="Y11" s="77"/>
    </row>
    <row r="12" spans="1:25" s="79" customFormat="1" outlineLevel="1">
      <c r="A12" s="52" t="s">
        <v>14</v>
      </c>
      <c r="B12" s="76">
        <f>COUNTA($C$2:C12)</f>
        <v>9</v>
      </c>
      <c r="C12" s="77" t="s">
        <v>531</v>
      </c>
      <c r="D12" s="77"/>
      <c r="E12" s="77"/>
      <c r="F12" s="77"/>
      <c r="G12" s="77" t="s">
        <v>74</v>
      </c>
      <c r="H12" s="77"/>
      <c r="I12" s="77" t="s">
        <v>58</v>
      </c>
      <c r="J12" s="77" t="s">
        <v>532</v>
      </c>
      <c r="K12" s="76">
        <v>0</v>
      </c>
      <c r="L12" s="53" t="s">
        <v>59</v>
      </c>
      <c r="M12" s="78" t="s">
        <v>94</v>
      </c>
      <c r="N12" s="77"/>
      <c r="O12" s="77"/>
      <c r="P12" s="77"/>
      <c r="Q12" s="77"/>
      <c r="R12" s="78"/>
      <c r="S12" s="78"/>
      <c r="T12" s="77"/>
      <c r="U12" s="77"/>
      <c r="V12" s="77"/>
      <c r="W12" s="77"/>
      <c r="X12" s="77"/>
      <c r="Y12" s="77"/>
    </row>
    <row r="13" spans="1:25" s="79" customFormat="1" outlineLevel="1">
      <c r="A13" s="52" t="s">
        <v>14</v>
      </c>
      <c r="B13" s="76">
        <f>COUNTA($C$2:C13)</f>
        <v>10</v>
      </c>
      <c r="C13" s="77" t="s">
        <v>75</v>
      </c>
      <c r="D13" s="77"/>
      <c r="E13" s="77"/>
      <c r="F13" s="77"/>
      <c r="G13" s="77" t="s">
        <v>74</v>
      </c>
      <c r="H13" s="77"/>
      <c r="I13" s="77" t="s">
        <v>58</v>
      </c>
      <c r="J13" s="77" t="s">
        <v>533</v>
      </c>
      <c r="K13" s="76">
        <v>0</v>
      </c>
      <c r="L13" s="53" t="s">
        <v>59</v>
      </c>
      <c r="M13" s="78" t="s">
        <v>95</v>
      </c>
      <c r="N13" s="77"/>
      <c r="O13" s="77"/>
      <c r="P13" s="77"/>
      <c r="Q13" s="77"/>
      <c r="R13" s="78"/>
      <c r="S13" s="78"/>
      <c r="T13" s="77"/>
      <c r="U13" s="77"/>
      <c r="V13" s="77"/>
      <c r="W13" s="77"/>
      <c r="X13" s="77"/>
      <c r="Y13" s="77"/>
    </row>
    <row r="14" spans="1:25" s="79" customFormat="1" outlineLevel="1">
      <c r="A14" s="52" t="s">
        <v>14</v>
      </c>
      <c r="B14" s="76">
        <f>COUNTA($C$2:C14)</f>
        <v>11</v>
      </c>
      <c r="C14" s="77" t="s">
        <v>534</v>
      </c>
      <c r="D14" s="77"/>
      <c r="E14" s="77"/>
      <c r="F14" s="77"/>
      <c r="G14" s="77" t="s">
        <v>74</v>
      </c>
      <c r="H14" s="77"/>
      <c r="I14" s="77" t="s">
        <v>58</v>
      </c>
      <c r="J14" s="77" t="s">
        <v>535</v>
      </c>
      <c r="K14" s="76">
        <v>0</v>
      </c>
      <c r="L14" s="53" t="s">
        <v>59</v>
      </c>
      <c r="M14" s="78" t="s">
        <v>96</v>
      </c>
      <c r="N14" s="77"/>
      <c r="O14" s="77"/>
      <c r="P14" s="77"/>
      <c r="Q14" s="77"/>
      <c r="R14" s="78"/>
      <c r="S14" s="78"/>
      <c r="T14" s="77"/>
      <c r="U14" s="77"/>
      <c r="V14" s="77"/>
      <c r="W14" s="77"/>
      <c r="X14" s="77"/>
      <c r="Y14" s="77"/>
    </row>
    <row r="15" spans="1:25" s="79" customFormat="1" outlineLevel="1">
      <c r="A15" s="52" t="s">
        <v>14</v>
      </c>
      <c r="B15" s="76">
        <f>COUNTA($C$2:C15)</f>
        <v>12</v>
      </c>
      <c r="C15" s="77" t="s">
        <v>536</v>
      </c>
      <c r="D15" s="77"/>
      <c r="E15" s="77"/>
      <c r="F15" s="77"/>
      <c r="G15" s="77" t="s">
        <v>74</v>
      </c>
      <c r="H15" s="77"/>
      <c r="I15" s="77" t="s">
        <v>58</v>
      </c>
      <c r="J15" s="77" t="s">
        <v>537</v>
      </c>
      <c r="K15" s="76">
        <v>0</v>
      </c>
      <c r="L15" s="53" t="s">
        <v>69</v>
      </c>
      <c r="M15" s="78"/>
      <c r="N15" s="77"/>
      <c r="O15" s="77"/>
      <c r="P15" s="77"/>
      <c r="Q15" s="77"/>
      <c r="R15" s="78"/>
      <c r="S15" s="78"/>
      <c r="T15" s="77"/>
      <c r="U15" s="77"/>
      <c r="V15" s="77"/>
      <c r="W15" s="77"/>
      <c r="X15" s="77"/>
      <c r="Y15" s="77"/>
    </row>
    <row r="16" spans="1:25" s="79" customFormat="1" outlineLevel="1">
      <c r="A16" s="52" t="s">
        <v>14</v>
      </c>
      <c r="B16" s="76">
        <f>COUNTA($C$2:C16)</f>
        <v>13</v>
      </c>
      <c r="C16" s="77" t="s">
        <v>60</v>
      </c>
      <c r="D16" s="77"/>
      <c r="E16" s="77"/>
      <c r="F16" s="77"/>
      <c r="G16" s="77" t="s">
        <v>74</v>
      </c>
      <c r="H16" s="77"/>
      <c r="I16" s="77"/>
      <c r="J16" s="77" t="s">
        <v>93</v>
      </c>
      <c r="K16" s="76"/>
      <c r="L16" s="53" t="s">
        <v>60</v>
      </c>
      <c r="M16" s="77">
        <v>3</v>
      </c>
      <c r="N16" s="77"/>
      <c r="O16" s="77"/>
      <c r="P16" s="77"/>
      <c r="Q16" s="77"/>
      <c r="R16" s="78"/>
      <c r="S16" s="78"/>
      <c r="T16" s="77"/>
      <c r="U16" s="77"/>
      <c r="V16" s="77"/>
      <c r="W16" s="77"/>
      <c r="X16" s="77"/>
      <c r="Y16" s="77"/>
    </row>
    <row r="17" spans="1:25" s="79" customFormat="1" outlineLevel="1">
      <c r="A17" s="52" t="s">
        <v>14</v>
      </c>
      <c r="B17" s="76">
        <f>COUNTA($C$2:C17)</f>
        <v>14</v>
      </c>
      <c r="C17" s="77" t="s">
        <v>538</v>
      </c>
      <c r="D17" s="77"/>
      <c r="E17" s="77"/>
      <c r="F17" s="77"/>
      <c r="G17" s="77" t="s">
        <v>74</v>
      </c>
      <c r="H17" s="77"/>
      <c r="I17" s="77" t="s">
        <v>58</v>
      </c>
      <c r="J17" s="77" t="s">
        <v>539</v>
      </c>
      <c r="K17" s="76">
        <v>0</v>
      </c>
      <c r="L17" s="53" t="s">
        <v>59</v>
      </c>
      <c r="M17" s="78" t="s">
        <v>97</v>
      </c>
      <c r="N17" s="77"/>
      <c r="O17" s="77" t="s">
        <v>3</v>
      </c>
      <c r="P17" s="77"/>
      <c r="Q17" s="77"/>
      <c r="R17" s="78"/>
      <c r="S17" s="78"/>
      <c r="T17" s="77"/>
      <c r="U17" s="77"/>
      <c r="V17" s="77"/>
      <c r="W17" s="77"/>
      <c r="X17" s="77"/>
      <c r="Y17" s="77"/>
    </row>
    <row r="18" spans="1:25" s="79" customFormat="1" outlineLevel="1">
      <c r="A18" s="52" t="s">
        <v>14</v>
      </c>
      <c r="B18" s="76">
        <f>COUNTA($C$2:C18)</f>
        <v>15</v>
      </c>
      <c r="C18" s="77" t="s">
        <v>88</v>
      </c>
      <c r="D18" s="77"/>
      <c r="E18" s="77"/>
      <c r="F18" s="77"/>
      <c r="G18" s="77" t="s">
        <v>74</v>
      </c>
      <c r="H18" s="77"/>
      <c r="I18" s="77" t="s">
        <v>58</v>
      </c>
      <c r="J18" s="77" t="s">
        <v>540</v>
      </c>
      <c r="K18" s="76">
        <v>0</v>
      </c>
      <c r="L18" s="53" t="s">
        <v>69</v>
      </c>
      <c r="M18" s="78"/>
      <c r="N18" s="77"/>
      <c r="O18" s="77" t="s">
        <v>3</v>
      </c>
      <c r="P18" s="77"/>
      <c r="Q18" s="77"/>
      <c r="R18" s="78"/>
      <c r="S18" s="78"/>
      <c r="T18" s="77"/>
      <c r="U18" s="77"/>
      <c r="V18" s="77"/>
      <c r="W18" s="77"/>
      <c r="X18" s="77"/>
      <c r="Y18" s="77"/>
    </row>
    <row r="19" spans="1:25" s="79" customFormat="1" outlineLevel="1">
      <c r="A19" s="52" t="s">
        <v>14</v>
      </c>
      <c r="B19" s="76">
        <f>COUNTA($C$2:C19)</f>
        <v>16</v>
      </c>
      <c r="C19" s="77" t="s">
        <v>60</v>
      </c>
      <c r="D19" s="77"/>
      <c r="E19" s="77"/>
      <c r="F19" s="77"/>
      <c r="G19" s="77" t="s">
        <v>74</v>
      </c>
      <c r="H19" s="77"/>
      <c r="I19" s="77"/>
      <c r="J19" s="77" t="s">
        <v>93</v>
      </c>
      <c r="K19" s="76"/>
      <c r="L19" s="53" t="s">
        <v>60</v>
      </c>
      <c r="M19" s="77">
        <v>12</v>
      </c>
      <c r="N19" s="77"/>
      <c r="O19" s="77"/>
      <c r="P19" s="77"/>
      <c r="Q19" s="77"/>
      <c r="R19" s="78"/>
      <c r="S19" s="78"/>
      <c r="T19" s="77"/>
      <c r="U19" s="77"/>
      <c r="V19" s="77"/>
      <c r="W19" s="77"/>
      <c r="X19" s="77"/>
      <c r="Y19" s="77"/>
    </row>
    <row r="20" spans="1:25" s="84" customFormat="1" outlineLevel="1">
      <c r="A20" s="13" t="s">
        <v>98</v>
      </c>
      <c r="B20" s="80"/>
      <c r="C20" s="81"/>
      <c r="D20" s="81"/>
      <c r="E20" s="81"/>
      <c r="F20" s="81"/>
      <c r="G20" s="81"/>
      <c r="H20" s="81"/>
      <c r="I20" s="81"/>
      <c r="J20" s="82" t="s">
        <v>93</v>
      </c>
      <c r="K20" s="83"/>
      <c r="L20" s="12" t="s">
        <v>93</v>
      </c>
      <c r="M20" s="81" t="s">
        <v>93</v>
      </c>
      <c r="N20" s="81"/>
      <c r="O20" s="81"/>
      <c r="P20" s="81"/>
      <c r="Q20" s="81"/>
      <c r="R20" s="82"/>
      <c r="S20" s="81"/>
      <c r="T20" s="81"/>
      <c r="U20" s="81"/>
      <c r="V20" s="81"/>
      <c r="W20" s="81"/>
      <c r="X20" s="81"/>
      <c r="Y20" s="81"/>
    </row>
    <row r="21" spans="1:25" outlineLevel="1">
      <c r="A21" s="11" t="s">
        <v>3</v>
      </c>
      <c r="B21" s="85">
        <f>COUNTA($C$2:C21)</f>
        <v>17</v>
      </c>
      <c r="C21" s="86" t="s">
        <v>99</v>
      </c>
      <c r="D21" s="86"/>
      <c r="E21" s="86"/>
      <c r="F21" s="86"/>
      <c r="G21" s="86" t="s">
        <v>74</v>
      </c>
      <c r="H21" s="86"/>
      <c r="I21" s="86" t="s">
        <v>58</v>
      </c>
      <c r="J21" s="86" t="str">
        <f>"//input[@value='"&amp;M21&amp;"']"</f>
        <v>//input[@value='DT_TripType']</v>
      </c>
      <c r="K21" s="85">
        <v>0</v>
      </c>
      <c r="L21" s="11" t="s">
        <v>100</v>
      </c>
      <c r="M21" s="87" t="s">
        <v>101</v>
      </c>
      <c r="N21" s="86"/>
      <c r="O21" s="86"/>
      <c r="P21" s="86"/>
      <c r="Q21" s="86"/>
      <c r="R21" s="87"/>
      <c r="S21" s="87"/>
      <c r="T21" s="86"/>
      <c r="U21" s="86"/>
      <c r="V21" s="86"/>
      <c r="W21" s="86"/>
      <c r="X21" s="86"/>
      <c r="Y21" s="86"/>
    </row>
    <row r="22" spans="1:25" outlineLevel="1">
      <c r="A22" s="11" t="s">
        <v>3</v>
      </c>
      <c r="B22" s="85">
        <f>COUNTA($C$2:C22)</f>
        <v>18</v>
      </c>
      <c r="C22" s="86" t="s">
        <v>60</v>
      </c>
      <c r="D22" s="86"/>
      <c r="E22" s="86"/>
      <c r="F22" s="86"/>
      <c r="G22" s="86" t="s">
        <v>74</v>
      </c>
      <c r="H22" s="86"/>
      <c r="I22" s="86"/>
      <c r="J22" s="86" t="s">
        <v>93</v>
      </c>
      <c r="K22" s="85"/>
      <c r="L22" s="11" t="s">
        <v>60</v>
      </c>
      <c r="M22" s="86">
        <v>1</v>
      </c>
      <c r="N22" s="86"/>
      <c r="O22" s="86"/>
      <c r="P22" s="86"/>
      <c r="Q22" s="86"/>
      <c r="R22" s="87"/>
      <c r="S22" s="86"/>
      <c r="T22" s="86"/>
      <c r="U22" s="86"/>
      <c r="V22" s="86"/>
      <c r="W22" s="86"/>
      <c r="X22" s="86"/>
      <c r="Y22" s="86"/>
    </row>
    <row r="23" spans="1:25" outlineLevel="1">
      <c r="A23" s="11" t="s">
        <v>3</v>
      </c>
      <c r="B23" s="85">
        <f>COUNTA($C$2:C23)</f>
        <v>19</v>
      </c>
      <c r="C23" s="86" t="s">
        <v>102</v>
      </c>
      <c r="D23" s="86"/>
      <c r="E23" s="86"/>
      <c r="F23" s="86"/>
      <c r="G23" s="86" t="s">
        <v>74</v>
      </c>
      <c r="H23" s="86"/>
      <c r="I23" s="86" t="s">
        <v>58</v>
      </c>
      <c r="J23" s="86" t="s">
        <v>103</v>
      </c>
      <c r="K23" s="85">
        <v>0</v>
      </c>
      <c r="L23" s="11" t="s">
        <v>59</v>
      </c>
      <c r="M23" s="86" t="s">
        <v>104</v>
      </c>
      <c r="N23" s="86"/>
      <c r="O23" s="86"/>
      <c r="P23" s="86"/>
      <c r="Q23" s="86"/>
      <c r="R23" s="87"/>
      <c r="S23" s="86"/>
      <c r="T23" s="86"/>
      <c r="U23" s="86"/>
      <c r="V23" s="86"/>
      <c r="W23" s="86"/>
      <c r="X23" s="86"/>
      <c r="Y23" s="86"/>
    </row>
    <row r="24" spans="1:25" outlineLevel="1">
      <c r="A24" s="11" t="s">
        <v>3</v>
      </c>
      <c r="B24" s="85">
        <f>COUNTA($C$2:C24)</f>
        <v>20</v>
      </c>
      <c r="C24" s="86" t="s">
        <v>105</v>
      </c>
      <c r="D24" s="86"/>
      <c r="E24" s="86"/>
      <c r="F24" s="86"/>
      <c r="G24" s="86" t="s">
        <v>74</v>
      </c>
      <c r="H24" s="86"/>
      <c r="I24" s="86"/>
      <c r="J24" s="86" t="s">
        <v>93</v>
      </c>
      <c r="K24" s="85"/>
      <c r="L24" s="11" t="s">
        <v>60</v>
      </c>
      <c r="M24" s="86">
        <v>1</v>
      </c>
      <c r="N24" s="86"/>
      <c r="O24" s="86"/>
      <c r="P24" s="86"/>
      <c r="Q24" s="86"/>
      <c r="R24" s="88" t="s">
        <v>106</v>
      </c>
      <c r="S24" s="86"/>
      <c r="T24" s="86"/>
      <c r="U24" s="86"/>
      <c r="V24" s="86"/>
      <c r="W24" s="86"/>
      <c r="X24" s="86"/>
      <c r="Y24" s="86"/>
    </row>
    <row r="25" spans="1:25" outlineLevel="1">
      <c r="A25" s="11" t="str">
        <f>IF($R$24&gt;"0","Y","N")</f>
        <v>Y</v>
      </c>
      <c r="B25" s="85">
        <f>COUNTA($C$2:C25)</f>
        <v>21</v>
      </c>
      <c r="C25" s="86" t="s">
        <v>107</v>
      </c>
      <c r="D25" s="86"/>
      <c r="E25" s="86"/>
      <c r="F25" s="86"/>
      <c r="G25" s="86" t="s">
        <v>74</v>
      </c>
      <c r="H25" s="86"/>
      <c r="I25" s="86" t="s">
        <v>58</v>
      </c>
      <c r="J25" s="86" t="s">
        <v>103</v>
      </c>
      <c r="K25" s="85">
        <v>1</v>
      </c>
      <c r="L25" s="11" t="s">
        <v>59</v>
      </c>
      <c r="M25" s="86" t="s">
        <v>108</v>
      </c>
      <c r="N25" s="86"/>
      <c r="O25" s="86"/>
      <c r="P25" s="86"/>
      <c r="Q25" s="86"/>
      <c r="R25" s="87"/>
      <c r="S25" s="86"/>
      <c r="T25" s="86"/>
      <c r="U25" s="86"/>
      <c r="V25" s="86"/>
      <c r="W25" s="86"/>
      <c r="X25" s="86"/>
      <c r="Y25" s="86"/>
    </row>
    <row r="26" spans="1:25" outlineLevel="1">
      <c r="A26" s="11" t="str">
        <f>IF($R$24&gt;"1","Y","N")</f>
        <v>Y</v>
      </c>
      <c r="B26" s="85">
        <f>COUNTA($C$2:C26)</f>
        <v>22</v>
      </c>
      <c r="C26" s="86" t="s">
        <v>109</v>
      </c>
      <c r="D26" s="86"/>
      <c r="E26" s="86"/>
      <c r="F26" s="86"/>
      <c r="G26" s="86" t="s">
        <v>74</v>
      </c>
      <c r="H26" s="86"/>
      <c r="I26" s="86" t="s">
        <v>58</v>
      </c>
      <c r="J26" s="86" t="s">
        <v>587</v>
      </c>
      <c r="K26" s="85">
        <v>0</v>
      </c>
      <c r="L26" s="11" t="s">
        <v>110</v>
      </c>
      <c r="M26" s="86"/>
      <c r="N26" s="86"/>
      <c r="O26" s="86"/>
      <c r="P26" s="86"/>
      <c r="Q26" s="86"/>
      <c r="R26" s="87"/>
      <c r="S26" s="86"/>
      <c r="T26" s="86"/>
      <c r="U26" s="86"/>
      <c r="V26" s="86"/>
      <c r="W26" s="86"/>
      <c r="X26" s="86"/>
      <c r="Y26" s="86"/>
    </row>
    <row r="27" spans="1:25" outlineLevel="1">
      <c r="A27" s="11" t="str">
        <f>A26</f>
        <v>Y</v>
      </c>
      <c r="B27" s="85">
        <f>COUNTA($C$2:C27)</f>
        <v>23</v>
      </c>
      <c r="C27" s="86" t="s">
        <v>60</v>
      </c>
      <c r="D27" s="86"/>
      <c r="E27" s="86"/>
      <c r="F27" s="86"/>
      <c r="G27" s="86" t="s">
        <v>74</v>
      </c>
      <c r="H27" s="86"/>
      <c r="I27" s="86"/>
      <c r="J27" s="86" t="s">
        <v>93</v>
      </c>
      <c r="K27" s="85"/>
      <c r="L27" s="11" t="s">
        <v>60</v>
      </c>
      <c r="M27" s="86">
        <v>1</v>
      </c>
      <c r="N27" s="86"/>
      <c r="O27" s="86"/>
      <c r="P27" s="86"/>
      <c r="Q27" s="86"/>
      <c r="R27" s="87"/>
      <c r="S27" s="86"/>
      <c r="T27" s="86"/>
      <c r="U27" s="86"/>
      <c r="V27" s="86"/>
      <c r="W27" s="86"/>
      <c r="X27" s="86"/>
      <c r="Y27" s="86"/>
    </row>
    <row r="28" spans="1:25" outlineLevel="1">
      <c r="A28" s="11" t="str">
        <f>A26</f>
        <v>Y</v>
      </c>
      <c r="B28" s="85">
        <f>COUNTA($C$2:C28)</f>
        <v>24</v>
      </c>
      <c r="C28" s="86" t="s">
        <v>111</v>
      </c>
      <c r="D28" s="86"/>
      <c r="E28" s="86"/>
      <c r="F28" s="86"/>
      <c r="G28" s="86" t="s">
        <v>74</v>
      </c>
      <c r="H28" s="86"/>
      <c r="I28" s="86" t="s">
        <v>58</v>
      </c>
      <c r="J28" s="86" t="s">
        <v>103</v>
      </c>
      <c r="K28" s="85">
        <v>2</v>
      </c>
      <c r="L28" s="11" t="s">
        <v>59</v>
      </c>
      <c r="M28" s="86" t="s">
        <v>112</v>
      </c>
      <c r="N28" s="86"/>
      <c r="O28" s="86"/>
      <c r="P28" s="86"/>
      <c r="Q28" s="86"/>
      <c r="R28" s="87"/>
      <c r="S28" s="86"/>
      <c r="T28" s="86"/>
      <c r="U28" s="86"/>
      <c r="V28" s="86"/>
      <c r="W28" s="86"/>
      <c r="X28" s="86"/>
      <c r="Y28" s="86"/>
    </row>
    <row r="29" spans="1:25" outlineLevel="1">
      <c r="A29" s="11" t="str">
        <f>IF($R$24&gt;"2","Y","N")</f>
        <v>Y</v>
      </c>
      <c r="B29" s="85">
        <f>COUNTA($C$2:C29)</f>
        <v>25</v>
      </c>
      <c r="C29" s="86" t="s">
        <v>109</v>
      </c>
      <c r="D29" s="86"/>
      <c r="E29" s="86"/>
      <c r="F29" s="86"/>
      <c r="G29" s="86" t="s">
        <v>74</v>
      </c>
      <c r="H29" s="86"/>
      <c r="I29" s="86" t="s">
        <v>58</v>
      </c>
      <c r="J29" s="86" t="s">
        <v>587</v>
      </c>
      <c r="K29" s="85">
        <v>0</v>
      </c>
      <c r="L29" s="11" t="s">
        <v>110</v>
      </c>
      <c r="M29" s="86"/>
      <c r="N29" s="86"/>
      <c r="O29" s="86"/>
      <c r="P29" s="86"/>
      <c r="Q29" s="86"/>
      <c r="R29" s="87"/>
      <c r="S29" s="86"/>
      <c r="T29" s="86"/>
      <c r="U29" s="86"/>
      <c r="V29" s="86"/>
      <c r="W29" s="86"/>
      <c r="X29" s="86"/>
      <c r="Y29" s="86"/>
    </row>
    <row r="30" spans="1:25" outlineLevel="1">
      <c r="A30" s="11" t="str">
        <f>A29</f>
        <v>Y</v>
      </c>
      <c r="B30" s="85">
        <f>COUNTA($C$2:C30)</f>
        <v>26</v>
      </c>
      <c r="C30" s="86" t="s">
        <v>60</v>
      </c>
      <c r="D30" s="86"/>
      <c r="E30" s="86"/>
      <c r="F30" s="86"/>
      <c r="G30" s="86" t="s">
        <v>74</v>
      </c>
      <c r="H30" s="86"/>
      <c r="I30" s="86"/>
      <c r="J30" s="86" t="s">
        <v>93</v>
      </c>
      <c r="K30" s="85"/>
      <c r="L30" s="11" t="s">
        <v>60</v>
      </c>
      <c r="M30" s="86">
        <v>1</v>
      </c>
      <c r="N30" s="86"/>
      <c r="O30" s="86"/>
      <c r="P30" s="86"/>
      <c r="Q30" s="86"/>
      <c r="R30" s="87"/>
      <c r="S30" s="86"/>
      <c r="T30" s="86"/>
      <c r="U30" s="86"/>
      <c r="V30" s="86"/>
      <c r="W30" s="86"/>
      <c r="X30" s="86"/>
      <c r="Y30" s="86"/>
    </row>
    <row r="31" spans="1:25" outlineLevel="1">
      <c r="A31" s="11" t="str">
        <f>A29</f>
        <v>Y</v>
      </c>
      <c r="B31" s="85">
        <f>COUNTA($C$2:C31)</f>
        <v>27</v>
      </c>
      <c r="C31" s="86" t="s">
        <v>113</v>
      </c>
      <c r="D31" s="86"/>
      <c r="E31" s="86"/>
      <c r="F31" s="86"/>
      <c r="G31" s="86" t="s">
        <v>74</v>
      </c>
      <c r="H31" s="86"/>
      <c r="I31" s="86" t="s">
        <v>58</v>
      </c>
      <c r="J31" s="86" t="s">
        <v>103</v>
      </c>
      <c r="K31" s="85">
        <v>3</v>
      </c>
      <c r="L31" s="11" t="s">
        <v>59</v>
      </c>
      <c r="M31" s="86" t="s">
        <v>114</v>
      </c>
      <c r="N31" s="86"/>
      <c r="O31" s="86"/>
      <c r="P31" s="86"/>
      <c r="Q31" s="86"/>
      <c r="R31" s="87"/>
      <c r="S31" s="86"/>
      <c r="T31" s="86"/>
      <c r="U31" s="86"/>
      <c r="V31" s="86"/>
      <c r="W31" s="86"/>
      <c r="X31" s="86"/>
      <c r="Y31" s="86"/>
    </row>
    <row r="32" spans="1:25" outlineLevel="1">
      <c r="A32" s="11" t="str">
        <f>IF($R$24&gt;"3","Y","N")</f>
        <v>Y</v>
      </c>
      <c r="B32" s="85">
        <f>COUNTA($C$2:C32)</f>
        <v>28</v>
      </c>
      <c r="C32" s="86" t="s">
        <v>109</v>
      </c>
      <c r="D32" s="86"/>
      <c r="E32" s="86"/>
      <c r="F32" s="86"/>
      <c r="G32" s="86" t="s">
        <v>74</v>
      </c>
      <c r="H32" s="86"/>
      <c r="I32" s="86" t="s">
        <v>58</v>
      </c>
      <c r="J32" s="86" t="s">
        <v>587</v>
      </c>
      <c r="K32" s="85">
        <v>0</v>
      </c>
      <c r="L32" s="11" t="s">
        <v>110</v>
      </c>
      <c r="M32" s="86"/>
      <c r="N32" s="86"/>
      <c r="O32" s="86"/>
      <c r="P32" s="86"/>
      <c r="Q32" s="86"/>
      <c r="R32" s="87"/>
      <c r="S32" s="86"/>
      <c r="T32" s="86"/>
      <c r="U32" s="86"/>
      <c r="V32" s="86"/>
      <c r="W32" s="86"/>
      <c r="X32" s="86"/>
      <c r="Y32" s="86"/>
    </row>
    <row r="33" spans="1:25" outlineLevel="1">
      <c r="A33" s="11" t="str">
        <f>A32</f>
        <v>Y</v>
      </c>
      <c r="B33" s="85">
        <f>COUNTA($C$2:C33)</f>
        <v>29</v>
      </c>
      <c r="C33" s="86" t="s">
        <v>60</v>
      </c>
      <c r="D33" s="86"/>
      <c r="E33" s="86"/>
      <c r="F33" s="86"/>
      <c r="G33" s="86" t="s">
        <v>74</v>
      </c>
      <c r="H33" s="86"/>
      <c r="I33" s="86"/>
      <c r="J33" s="86" t="s">
        <v>93</v>
      </c>
      <c r="K33" s="85"/>
      <c r="L33" s="11" t="s">
        <v>60</v>
      </c>
      <c r="M33" s="86">
        <v>1</v>
      </c>
      <c r="N33" s="86"/>
      <c r="O33" s="86"/>
      <c r="P33" s="86"/>
      <c r="Q33" s="86"/>
      <c r="R33" s="87"/>
      <c r="S33" s="86"/>
      <c r="T33" s="86"/>
      <c r="U33" s="86"/>
      <c r="V33" s="86"/>
      <c r="W33" s="86"/>
      <c r="X33" s="86"/>
      <c r="Y33" s="86"/>
    </row>
    <row r="34" spans="1:25" outlineLevel="1">
      <c r="A34" s="11" t="str">
        <f>A32</f>
        <v>Y</v>
      </c>
      <c r="B34" s="85">
        <f>COUNTA($C$2:C34)</f>
        <v>30</v>
      </c>
      <c r="C34" s="86" t="s">
        <v>115</v>
      </c>
      <c r="D34" s="86"/>
      <c r="E34" s="86"/>
      <c r="F34" s="86"/>
      <c r="G34" s="86" t="s">
        <v>74</v>
      </c>
      <c r="H34" s="86"/>
      <c r="I34" s="86" t="s">
        <v>58</v>
      </c>
      <c r="J34" s="86" t="s">
        <v>103</v>
      </c>
      <c r="K34" s="85">
        <v>4</v>
      </c>
      <c r="L34" s="11" t="s">
        <v>59</v>
      </c>
      <c r="M34" s="86" t="s">
        <v>116</v>
      </c>
      <c r="N34" s="86"/>
      <c r="O34" s="86"/>
      <c r="P34" s="86"/>
      <c r="Q34" s="86"/>
      <c r="R34" s="87"/>
      <c r="S34" s="86"/>
      <c r="T34" s="86"/>
      <c r="U34" s="86"/>
      <c r="V34" s="86"/>
      <c r="W34" s="86"/>
      <c r="X34" s="86"/>
      <c r="Y34" s="86"/>
    </row>
    <row r="35" spans="1:25" outlineLevel="1">
      <c r="A35" s="11" t="str">
        <f>IF($R$24&gt;"4","Y","N")</f>
        <v>Y</v>
      </c>
      <c r="B35" s="85">
        <f>COUNTA($C$2:C35)</f>
        <v>31</v>
      </c>
      <c r="C35" s="86" t="s">
        <v>109</v>
      </c>
      <c r="D35" s="86"/>
      <c r="E35" s="86"/>
      <c r="F35" s="86"/>
      <c r="G35" s="86" t="s">
        <v>74</v>
      </c>
      <c r="H35" s="86"/>
      <c r="I35" s="86" t="s">
        <v>58</v>
      </c>
      <c r="J35" s="86" t="s">
        <v>587</v>
      </c>
      <c r="K35" s="85">
        <v>0</v>
      </c>
      <c r="L35" s="11" t="s">
        <v>110</v>
      </c>
      <c r="M35" s="86"/>
      <c r="N35" s="86"/>
      <c r="O35" s="86"/>
      <c r="P35" s="86"/>
      <c r="Q35" s="86"/>
      <c r="R35" s="87"/>
      <c r="S35" s="86"/>
      <c r="T35" s="86"/>
      <c r="U35" s="86"/>
      <c r="V35" s="86"/>
      <c r="W35" s="86"/>
      <c r="X35" s="86"/>
      <c r="Y35" s="86"/>
    </row>
    <row r="36" spans="1:25" outlineLevel="1">
      <c r="A36" s="11" t="str">
        <f>A35</f>
        <v>Y</v>
      </c>
      <c r="B36" s="85">
        <f>COUNTA($C$2:C36)</f>
        <v>32</v>
      </c>
      <c r="C36" s="86" t="s">
        <v>60</v>
      </c>
      <c r="D36" s="86"/>
      <c r="E36" s="86"/>
      <c r="F36" s="86"/>
      <c r="G36" s="86" t="s">
        <v>74</v>
      </c>
      <c r="H36" s="86"/>
      <c r="I36" s="86"/>
      <c r="J36" s="86" t="s">
        <v>93</v>
      </c>
      <c r="K36" s="85"/>
      <c r="L36" s="11" t="s">
        <v>60</v>
      </c>
      <c r="M36" s="86">
        <v>1</v>
      </c>
      <c r="N36" s="86"/>
      <c r="O36" s="86"/>
      <c r="P36" s="86"/>
      <c r="Q36" s="86"/>
      <c r="R36" s="87"/>
      <c r="S36" s="86"/>
      <c r="T36" s="86"/>
      <c r="U36" s="86"/>
      <c r="V36" s="86"/>
      <c r="W36" s="86"/>
      <c r="X36" s="86"/>
      <c r="Y36" s="86"/>
    </row>
    <row r="37" spans="1:25" outlineLevel="1">
      <c r="A37" s="11" t="str">
        <f>A35</f>
        <v>Y</v>
      </c>
      <c r="B37" s="85">
        <f>COUNTA($C$2:C37)</f>
        <v>33</v>
      </c>
      <c r="C37" s="86" t="s">
        <v>117</v>
      </c>
      <c r="D37" s="86"/>
      <c r="E37" s="86"/>
      <c r="F37" s="86"/>
      <c r="G37" s="86" t="s">
        <v>74</v>
      </c>
      <c r="H37" s="86"/>
      <c r="I37" s="86" t="s">
        <v>58</v>
      </c>
      <c r="J37" s="86" t="s">
        <v>103</v>
      </c>
      <c r="K37" s="85">
        <v>5</v>
      </c>
      <c r="L37" s="11" t="s">
        <v>59</v>
      </c>
      <c r="M37" s="86" t="s">
        <v>118</v>
      </c>
      <c r="N37" s="86"/>
      <c r="O37" s="86"/>
      <c r="P37" s="86"/>
      <c r="Q37" s="86"/>
      <c r="R37" s="87"/>
      <c r="S37" s="86"/>
      <c r="T37" s="86"/>
      <c r="U37" s="86"/>
      <c r="V37" s="86"/>
      <c r="W37" s="86"/>
      <c r="X37" s="86"/>
      <c r="Y37" s="86"/>
    </row>
    <row r="38" spans="1:25" outlineLevel="1">
      <c r="A38" s="11" t="str">
        <f>IF($R$24&gt;"5","Y","N")</f>
        <v>Y</v>
      </c>
      <c r="B38" s="85">
        <f>COUNTA($C$2:C38)</f>
        <v>34</v>
      </c>
      <c r="C38" s="86" t="s">
        <v>109</v>
      </c>
      <c r="D38" s="86"/>
      <c r="E38" s="86"/>
      <c r="F38" s="86"/>
      <c r="G38" s="86" t="s">
        <v>74</v>
      </c>
      <c r="H38" s="86"/>
      <c r="I38" s="86" t="s">
        <v>58</v>
      </c>
      <c r="J38" s="86" t="s">
        <v>587</v>
      </c>
      <c r="K38" s="85">
        <v>0</v>
      </c>
      <c r="L38" s="11" t="s">
        <v>110</v>
      </c>
      <c r="M38" s="86"/>
      <c r="N38" s="86"/>
      <c r="O38" s="86"/>
      <c r="P38" s="86"/>
      <c r="Q38" s="86"/>
      <c r="R38" s="87"/>
      <c r="S38" s="86"/>
      <c r="T38" s="86"/>
      <c r="U38" s="86"/>
      <c r="V38" s="86"/>
      <c r="W38" s="86"/>
      <c r="X38" s="86"/>
      <c r="Y38" s="86"/>
    </row>
    <row r="39" spans="1:25" outlineLevel="1">
      <c r="A39" s="11" t="str">
        <f>A38</f>
        <v>Y</v>
      </c>
      <c r="B39" s="85">
        <f>COUNTA($C$2:C39)</f>
        <v>35</v>
      </c>
      <c r="C39" s="86" t="s">
        <v>60</v>
      </c>
      <c r="D39" s="86"/>
      <c r="E39" s="86"/>
      <c r="F39" s="86"/>
      <c r="G39" s="86" t="s">
        <v>74</v>
      </c>
      <c r="H39" s="86"/>
      <c r="I39" s="86"/>
      <c r="J39" s="86" t="s">
        <v>93</v>
      </c>
      <c r="K39" s="85"/>
      <c r="L39" s="11" t="s">
        <v>60</v>
      </c>
      <c r="M39" s="86">
        <v>1</v>
      </c>
      <c r="N39" s="86"/>
      <c r="O39" s="86"/>
      <c r="P39" s="86"/>
      <c r="Q39" s="86"/>
      <c r="R39" s="87"/>
      <c r="S39" s="86"/>
      <c r="T39" s="86"/>
      <c r="U39" s="86"/>
      <c r="V39" s="86"/>
      <c r="W39" s="86"/>
      <c r="X39" s="86"/>
      <c r="Y39" s="86"/>
    </row>
    <row r="40" spans="1:25" outlineLevel="1">
      <c r="A40" s="11" t="str">
        <f>A38</f>
        <v>Y</v>
      </c>
      <c r="B40" s="85">
        <f>COUNTA($C$2:C40)</f>
        <v>36</v>
      </c>
      <c r="C40" s="86" t="s">
        <v>119</v>
      </c>
      <c r="D40" s="86"/>
      <c r="E40" s="86"/>
      <c r="F40" s="86"/>
      <c r="G40" s="86" t="s">
        <v>74</v>
      </c>
      <c r="H40" s="86"/>
      <c r="I40" s="86" t="s">
        <v>58</v>
      </c>
      <c r="J40" s="86" t="s">
        <v>103</v>
      </c>
      <c r="K40" s="85">
        <v>6</v>
      </c>
      <c r="L40" s="11" t="s">
        <v>59</v>
      </c>
      <c r="M40" s="86" t="s">
        <v>120</v>
      </c>
      <c r="N40" s="86"/>
      <c r="O40" s="86"/>
      <c r="P40" s="86"/>
      <c r="Q40" s="86"/>
      <c r="R40" s="87"/>
      <c r="S40" s="86"/>
      <c r="T40" s="86"/>
      <c r="U40" s="86"/>
      <c r="V40" s="86"/>
      <c r="W40" s="86"/>
      <c r="X40" s="86"/>
      <c r="Y40" s="86"/>
    </row>
    <row r="41" spans="1:25" outlineLevel="1">
      <c r="A41" s="11" t="str">
        <f>IF($R$24&gt;"6","Y","N")</f>
        <v>Y</v>
      </c>
      <c r="B41" s="85">
        <f>COUNTA($C$2:C41)</f>
        <v>37</v>
      </c>
      <c r="C41" s="86" t="s">
        <v>109</v>
      </c>
      <c r="D41" s="86"/>
      <c r="E41" s="86"/>
      <c r="F41" s="86"/>
      <c r="G41" s="86" t="s">
        <v>74</v>
      </c>
      <c r="H41" s="86"/>
      <c r="I41" s="86" t="s">
        <v>58</v>
      </c>
      <c r="J41" s="86" t="s">
        <v>587</v>
      </c>
      <c r="K41" s="85">
        <v>0</v>
      </c>
      <c r="L41" s="11" t="s">
        <v>110</v>
      </c>
      <c r="M41" s="86"/>
      <c r="N41" s="86"/>
      <c r="O41" s="86"/>
      <c r="P41" s="86"/>
      <c r="Q41" s="86"/>
      <c r="R41" s="87"/>
      <c r="S41" s="86"/>
      <c r="T41" s="86"/>
      <c r="U41" s="86"/>
      <c r="V41" s="86"/>
      <c r="W41" s="86"/>
      <c r="X41" s="86"/>
      <c r="Y41" s="86"/>
    </row>
    <row r="42" spans="1:25" outlineLevel="1">
      <c r="A42" s="11" t="str">
        <f>A41</f>
        <v>Y</v>
      </c>
      <c r="B42" s="85">
        <f>COUNTA($C$2:C42)</f>
        <v>38</v>
      </c>
      <c r="C42" s="86" t="s">
        <v>60</v>
      </c>
      <c r="D42" s="86"/>
      <c r="E42" s="86"/>
      <c r="F42" s="86"/>
      <c r="G42" s="86" t="s">
        <v>74</v>
      </c>
      <c r="H42" s="86"/>
      <c r="I42" s="86"/>
      <c r="J42" s="86" t="s">
        <v>93</v>
      </c>
      <c r="K42" s="85"/>
      <c r="L42" s="11" t="s">
        <v>60</v>
      </c>
      <c r="M42" s="86">
        <v>1</v>
      </c>
      <c r="N42" s="86"/>
      <c r="O42" s="86"/>
      <c r="P42" s="86"/>
      <c r="Q42" s="86"/>
      <c r="R42" s="87"/>
      <c r="S42" s="86"/>
      <c r="T42" s="86"/>
      <c r="U42" s="86"/>
      <c r="V42" s="86"/>
      <c r="W42" s="86"/>
      <c r="X42" s="86"/>
      <c r="Y42" s="86"/>
    </row>
    <row r="43" spans="1:25" outlineLevel="1">
      <c r="A43" s="11" t="str">
        <f>A41</f>
        <v>Y</v>
      </c>
      <c r="B43" s="85">
        <f>COUNTA($C$2:C43)</f>
        <v>39</v>
      </c>
      <c r="C43" s="86" t="s">
        <v>121</v>
      </c>
      <c r="D43" s="86"/>
      <c r="E43" s="86"/>
      <c r="F43" s="86"/>
      <c r="G43" s="86" t="s">
        <v>74</v>
      </c>
      <c r="H43" s="86"/>
      <c r="I43" s="86" t="s">
        <v>58</v>
      </c>
      <c r="J43" s="86" t="s">
        <v>103</v>
      </c>
      <c r="K43" s="85">
        <v>7</v>
      </c>
      <c r="L43" s="11" t="s">
        <v>59</v>
      </c>
      <c r="M43" s="86" t="s">
        <v>122</v>
      </c>
      <c r="N43" s="86"/>
      <c r="O43" s="86"/>
      <c r="P43" s="86"/>
      <c r="Q43" s="86"/>
      <c r="R43" s="87"/>
      <c r="S43" s="86"/>
      <c r="T43" s="86"/>
      <c r="U43" s="86"/>
      <c r="V43" s="86"/>
      <c r="W43" s="86"/>
      <c r="X43" s="86"/>
      <c r="Y43" s="86"/>
    </row>
    <row r="44" spans="1:25" outlineLevel="1">
      <c r="A44" s="11" t="str">
        <f>IF($R$24&gt;"7","Y","N")</f>
        <v>Y</v>
      </c>
      <c r="B44" s="85">
        <f>COUNTA($C$2:C44)</f>
        <v>40</v>
      </c>
      <c r="C44" s="86" t="s">
        <v>109</v>
      </c>
      <c r="D44" s="86"/>
      <c r="E44" s="86"/>
      <c r="F44" s="86"/>
      <c r="G44" s="86" t="s">
        <v>74</v>
      </c>
      <c r="H44" s="86"/>
      <c r="I44" s="86" t="s">
        <v>58</v>
      </c>
      <c r="J44" s="86" t="s">
        <v>587</v>
      </c>
      <c r="K44" s="85">
        <v>0</v>
      </c>
      <c r="L44" s="11" t="s">
        <v>110</v>
      </c>
      <c r="M44" s="86"/>
      <c r="N44" s="86"/>
      <c r="O44" s="86"/>
      <c r="P44" s="86"/>
      <c r="Q44" s="86"/>
      <c r="R44" s="87"/>
      <c r="S44" s="86"/>
      <c r="T44" s="86"/>
      <c r="U44" s="86"/>
      <c r="V44" s="86"/>
      <c r="W44" s="86"/>
      <c r="X44" s="86"/>
      <c r="Y44" s="86"/>
    </row>
    <row r="45" spans="1:25" outlineLevel="1">
      <c r="A45" s="11" t="str">
        <f>A44</f>
        <v>Y</v>
      </c>
      <c r="B45" s="85">
        <f>COUNTA($C$2:C45)</f>
        <v>41</v>
      </c>
      <c r="C45" s="86" t="s">
        <v>60</v>
      </c>
      <c r="D45" s="86"/>
      <c r="E45" s="86"/>
      <c r="F45" s="86"/>
      <c r="G45" s="86" t="s">
        <v>74</v>
      </c>
      <c r="H45" s="86"/>
      <c r="I45" s="86"/>
      <c r="J45" s="86" t="s">
        <v>93</v>
      </c>
      <c r="K45" s="85"/>
      <c r="L45" s="11" t="s">
        <v>60</v>
      </c>
      <c r="M45" s="86">
        <v>1</v>
      </c>
      <c r="N45" s="86"/>
      <c r="O45" s="86"/>
      <c r="P45" s="86"/>
      <c r="Q45" s="86"/>
      <c r="R45" s="87"/>
      <c r="S45" s="86"/>
      <c r="T45" s="86"/>
      <c r="U45" s="86"/>
      <c r="V45" s="86"/>
      <c r="W45" s="86"/>
      <c r="X45" s="86"/>
      <c r="Y45" s="86"/>
    </row>
    <row r="46" spans="1:25" outlineLevel="1">
      <c r="A46" s="11" t="str">
        <f>A44</f>
        <v>Y</v>
      </c>
      <c r="B46" s="85">
        <f>COUNTA($C$2:C46)</f>
        <v>42</v>
      </c>
      <c r="C46" s="86" t="s">
        <v>124</v>
      </c>
      <c r="D46" s="86"/>
      <c r="E46" s="86"/>
      <c r="F46" s="86"/>
      <c r="G46" s="86" t="s">
        <v>74</v>
      </c>
      <c r="H46" s="86"/>
      <c r="I46" s="86" t="s">
        <v>58</v>
      </c>
      <c r="J46" s="86" t="s">
        <v>103</v>
      </c>
      <c r="K46" s="85">
        <v>8</v>
      </c>
      <c r="L46" s="11" t="s">
        <v>59</v>
      </c>
      <c r="M46" s="86" t="s">
        <v>125</v>
      </c>
      <c r="N46" s="86"/>
      <c r="O46" s="86"/>
      <c r="P46" s="86"/>
      <c r="Q46" s="86"/>
      <c r="R46" s="87"/>
      <c r="S46" s="86"/>
      <c r="T46" s="86"/>
      <c r="U46" s="86"/>
      <c r="V46" s="86"/>
      <c r="W46" s="86"/>
      <c r="X46" s="86"/>
      <c r="Y46" s="86"/>
    </row>
    <row r="47" spans="1:25" outlineLevel="1">
      <c r="A47" s="11" t="str">
        <f>IF($R$24&gt;"8","Y","N")</f>
        <v>Y</v>
      </c>
      <c r="B47" s="85">
        <f>COUNTA($C$2:C47)</f>
        <v>43</v>
      </c>
      <c r="C47" s="86" t="s">
        <v>109</v>
      </c>
      <c r="D47" s="86"/>
      <c r="E47" s="86"/>
      <c r="F47" s="86"/>
      <c r="G47" s="86" t="s">
        <v>74</v>
      </c>
      <c r="H47" s="86"/>
      <c r="I47" s="86" t="s">
        <v>58</v>
      </c>
      <c r="J47" s="86" t="s">
        <v>587</v>
      </c>
      <c r="K47" s="85">
        <v>0</v>
      </c>
      <c r="L47" s="11" t="s">
        <v>110</v>
      </c>
      <c r="M47" s="86"/>
      <c r="N47" s="86"/>
      <c r="O47" s="86"/>
      <c r="P47" s="86"/>
      <c r="Q47" s="86"/>
      <c r="R47" s="87"/>
      <c r="S47" s="86"/>
      <c r="T47" s="86"/>
      <c r="U47" s="86"/>
      <c r="V47" s="86"/>
      <c r="W47" s="86"/>
      <c r="X47" s="86"/>
      <c r="Y47" s="86"/>
    </row>
    <row r="48" spans="1:25" outlineLevel="1">
      <c r="A48" s="11" t="str">
        <f>A47</f>
        <v>Y</v>
      </c>
      <c r="B48" s="85">
        <f>COUNTA($C$2:C48)</f>
        <v>44</v>
      </c>
      <c r="C48" s="86" t="s">
        <v>60</v>
      </c>
      <c r="D48" s="86"/>
      <c r="E48" s="86"/>
      <c r="F48" s="86"/>
      <c r="G48" s="86" t="s">
        <v>74</v>
      </c>
      <c r="H48" s="86"/>
      <c r="I48" s="86"/>
      <c r="J48" s="86" t="s">
        <v>93</v>
      </c>
      <c r="K48" s="85"/>
      <c r="L48" s="11" t="s">
        <v>60</v>
      </c>
      <c r="M48" s="86">
        <v>1</v>
      </c>
      <c r="N48" s="86"/>
      <c r="O48" s="86"/>
      <c r="P48" s="86"/>
      <c r="Q48" s="86"/>
      <c r="R48" s="87"/>
      <c r="S48" s="86"/>
      <c r="T48" s="86"/>
      <c r="U48" s="86"/>
      <c r="V48" s="86"/>
      <c r="W48" s="86"/>
      <c r="X48" s="86"/>
      <c r="Y48" s="86"/>
    </row>
    <row r="49" spans="1:25" outlineLevel="1">
      <c r="A49" s="11" t="str">
        <f>A47</f>
        <v>Y</v>
      </c>
      <c r="B49" s="85">
        <f>COUNTA($C$2:C49)</f>
        <v>45</v>
      </c>
      <c r="C49" s="86" t="s">
        <v>126</v>
      </c>
      <c r="D49" s="86"/>
      <c r="E49" s="86"/>
      <c r="F49" s="86"/>
      <c r="G49" s="86" t="s">
        <v>74</v>
      </c>
      <c r="H49" s="86"/>
      <c r="I49" s="86" t="s">
        <v>58</v>
      </c>
      <c r="J49" s="86" t="s">
        <v>103</v>
      </c>
      <c r="K49" s="85">
        <v>9</v>
      </c>
      <c r="L49" s="11" t="s">
        <v>59</v>
      </c>
      <c r="M49" s="86" t="s">
        <v>127</v>
      </c>
      <c r="N49" s="86"/>
      <c r="O49" s="86"/>
      <c r="P49" s="86"/>
      <c r="Q49" s="86"/>
      <c r="R49" s="87"/>
      <c r="S49" s="86"/>
      <c r="T49" s="86"/>
      <c r="U49" s="86"/>
      <c r="V49" s="86"/>
      <c r="W49" s="86"/>
      <c r="X49" s="86"/>
      <c r="Y49" s="86"/>
    </row>
    <row r="50" spans="1:25" outlineLevel="1">
      <c r="A50" s="11" t="s">
        <v>3</v>
      </c>
      <c r="B50" s="85">
        <f>COUNTA($C$2:C50)</f>
        <v>46</v>
      </c>
      <c r="C50" s="86" t="s">
        <v>128</v>
      </c>
      <c r="D50" s="86"/>
      <c r="E50" s="86"/>
      <c r="F50" s="86"/>
      <c r="G50" s="86" t="s">
        <v>74</v>
      </c>
      <c r="H50" s="86"/>
      <c r="I50" s="86" t="s">
        <v>58</v>
      </c>
      <c r="J50" s="86" t="s">
        <v>129</v>
      </c>
      <c r="K50" s="85" t="str">
        <f>IF(M21="Single Trip","1","0")</f>
        <v>0</v>
      </c>
      <c r="L50" s="11" t="s">
        <v>69</v>
      </c>
      <c r="M50" s="86" t="s">
        <v>93</v>
      </c>
      <c r="N50" s="86"/>
      <c r="O50" s="86"/>
      <c r="P50" s="86"/>
      <c r="Q50" s="86"/>
      <c r="R50" s="87"/>
      <c r="S50" s="86"/>
      <c r="T50" s="86"/>
      <c r="U50" s="86"/>
      <c r="V50" s="86"/>
      <c r="W50" s="86"/>
      <c r="X50" s="86"/>
      <c r="Y50" s="86"/>
    </row>
    <row r="51" spans="1:25" outlineLevel="1">
      <c r="A51" s="11" t="s">
        <v>3</v>
      </c>
      <c r="B51" s="85">
        <f>COUNTA($C$2:C51)</f>
        <v>47</v>
      </c>
      <c r="C51" s="86" t="s">
        <v>130</v>
      </c>
      <c r="D51" s="86"/>
      <c r="E51" s="86"/>
      <c r="F51" s="86"/>
      <c r="G51" s="86" t="s">
        <v>74</v>
      </c>
      <c r="H51" s="86"/>
      <c r="I51" s="86" t="s">
        <v>58</v>
      </c>
      <c r="J51" s="86" t="str">
        <f>"//a[contains(.,'"&amp;M51&amp;"')]"</f>
        <v>//a[contains(.,'DT_Country')]</v>
      </c>
      <c r="K51" s="85" t="str">
        <f>K50</f>
        <v>0</v>
      </c>
      <c r="L51" s="11" t="s">
        <v>69</v>
      </c>
      <c r="M51" s="86" t="s">
        <v>131</v>
      </c>
      <c r="N51" s="86"/>
      <c r="O51" s="86"/>
      <c r="P51" s="86"/>
      <c r="Q51" s="86"/>
      <c r="R51" s="87"/>
      <c r="S51" s="86"/>
      <c r="T51" s="86"/>
      <c r="U51" s="86"/>
      <c r="V51" s="86"/>
      <c r="W51" s="86"/>
      <c r="X51" s="86"/>
      <c r="Y51" s="86"/>
    </row>
    <row r="52" spans="1:25" outlineLevel="1">
      <c r="A52" s="11" t="s">
        <v>3</v>
      </c>
      <c r="B52" s="85">
        <f>COUNTA($C$2:C52)</f>
        <v>48</v>
      </c>
      <c r="C52" s="86" t="s">
        <v>132</v>
      </c>
      <c r="D52" s="86"/>
      <c r="E52" s="86"/>
      <c r="F52" s="86"/>
      <c r="G52" s="86" t="s">
        <v>74</v>
      </c>
      <c r="H52" s="86"/>
      <c r="I52" s="86" t="s">
        <v>58</v>
      </c>
      <c r="J52" s="86" t="s">
        <v>513</v>
      </c>
      <c r="K52" s="85" t="str">
        <f>IF(M21="Annual Multi Trip","0","1")</f>
        <v>1</v>
      </c>
      <c r="L52" s="11" t="s">
        <v>69</v>
      </c>
      <c r="M52" s="86"/>
      <c r="N52" s="86"/>
      <c r="O52" s="86"/>
      <c r="P52" s="86"/>
      <c r="Q52" s="86"/>
      <c r="R52" s="87"/>
      <c r="S52" s="86"/>
      <c r="T52" s="86"/>
      <c r="U52" s="86"/>
      <c r="V52" s="86"/>
      <c r="W52" s="86"/>
      <c r="X52" s="86"/>
      <c r="Y52" s="86"/>
    </row>
    <row r="53" spans="1:25" outlineLevel="1">
      <c r="A53" s="11" t="s">
        <v>3</v>
      </c>
      <c r="B53" s="85">
        <f>COUNTA($C$2:C53)</f>
        <v>49</v>
      </c>
      <c r="C53" s="86" t="s">
        <v>132</v>
      </c>
      <c r="D53" s="86"/>
      <c r="E53" s="86"/>
      <c r="F53" s="86"/>
      <c r="G53" s="86" t="s">
        <v>74</v>
      </c>
      <c r="H53" s="86"/>
      <c r="I53" s="86" t="s">
        <v>58</v>
      </c>
      <c r="J53" s="86"/>
      <c r="K53" s="85">
        <v>0</v>
      </c>
      <c r="L53" s="11" t="s">
        <v>133</v>
      </c>
      <c r="M53" s="86" t="s">
        <v>134</v>
      </c>
      <c r="N53" s="86"/>
      <c r="O53" s="86"/>
      <c r="P53" s="86"/>
      <c r="Q53" s="86"/>
      <c r="R53" s="87"/>
      <c r="S53" s="86"/>
      <c r="T53" s="86"/>
      <c r="U53" s="86"/>
      <c r="V53" s="86"/>
      <c r="W53" s="86"/>
      <c r="X53" s="86"/>
      <c r="Y53" s="86"/>
    </row>
    <row r="54" spans="1:25" outlineLevel="1">
      <c r="A54" s="11" t="s">
        <v>3</v>
      </c>
      <c r="B54" s="85">
        <f>COUNTA($C$2:C54)</f>
        <v>50</v>
      </c>
      <c r="C54" s="86" t="s">
        <v>581</v>
      </c>
      <c r="D54" s="86"/>
      <c r="E54" s="86"/>
      <c r="F54" s="86"/>
      <c r="G54" s="86" t="s">
        <v>74</v>
      </c>
      <c r="H54" s="86"/>
      <c r="I54" s="86" t="s">
        <v>58</v>
      </c>
      <c r="J54" s="86"/>
      <c r="K54" s="85">
        <v>0</v>
      </c>
      <c r="L54" s="11" t="s">
        <v>556</v>
      </c>
      <c r="M54" s="86">
        <v>1</v>
      </c>
      <c r="N54" s="86"/>
      <c r="O54" s="86"/>
      <c r="P54" s="86"/>
      <c r="Q54" s="86"/>
      <c r="R54" s="86" t="s">
        <v>568</v>
      </c>
      <c r="S54" s="86"/>
      <c r="T54" s="86"/>
      <c r="U54" s="86"/>
      <c r="V54" s="86"/>
      <c r="W54" s="86"/>
      <c r="X54" s="86"/>
      <c r="Y54" s="86"/>
    </row>
    <row r="55" spans="1:25" outlineLevel="1">
      <c r="A55" s="11" t="str">
        <f>IF(R54="NONE","N","Y")</f>
        <v>Y</v>
      </c>
      <c r="B55" s="85">
        <f>COUNTA($C$2:C55)</f>
        <v>51</v>
      </c>
      <c r="C55" s="86" t="s">
        <v>128</v>
      </c>
      <c r="D55" s="86"/>
      <c r="E55" s="86"/>
      <c r="F55" s="86"/>
      <c r="G55" s="86" t="s">
        <v>74</v>
      </c>
      <c r="H55" s="86"/>
      <c r="I55" s="86" t="s">
        <v>58</v>
      </c>
      <c r="J55" s="86" t="s">
        <v>576</v>
      </c>
      <c r="K55" s="85" t="str">
        <f>IF(M21="Single Trip","1","0")</f>
        <v>0</v>
      </c>
      <c r="L55" s="11" t="s">
        <v>69</v>
      </c>
      <c r="M55" s="86" t="s">
        <v>93</v>
      </c>
      <c r="N55" s="86"/>
      <c r="O55" s="86"/>
      <c r="P55" s="86"/>
      <c r="Q55" s="86"/>
      <c r="R55" s="87"/>
      <c r="S55" s="86"/>
      <c r="T55" s="86"/>
      <c r="U55" s="86"/>
      <c r="V55" s="86"/>
      <c r="W55" s="86"/>
      <c r="X55" s="86"/>
      <c r="Y55" s="86"/>
    </row>
    <row r="56" spans="1:25" outlineLevel="1">
      <c r="A56" s="11" t="str">
        <f>A55</f>
        <v>Y</v>
      </c>
      <c r="B56" s="85">
        <f>COUNTA($C$2:C56)</f>
        <v>52</v>
      </c>
      <c r="C56" s="86" t="s">
        <v>130</v>
      </c>
      <c r="D56" s="86"/>
      <c r="E56" s="86"/>
      <c r="F56" s="86"/>
      <c r="G56" s="86" t="s">
        <v>74</v>
      </c>
      <c r="H56" s="86"/>
      <c r="I56" s="86" t="s">
        <v>58</v>
      </c>
      <c r="J56" s="86" t="str">
        <f>"//a[contains(.,'"&amp;M56&amp;"')]"</f>
        <v>//a[contains(.,'DT_Country_2')]</v>
      </c>
      <c r="K56" s="85" t="str">
        <f>K55</f>
        <v>0</v>
      </c>
      <c r="L56" s="11" t="s">
        <v>69</v>
      </c>
      <c r="M56" s="86" t="s">
        <v>568</v>
      </c>
      <c r="N56" s="86"/>
      <c r="O56" s="86"/>
      <c r="P56" s="86"/>
      <c r="Q56" s="86"/>
      <c r="R56" s="87"/>
      <c r="S56" s="86"/>
      <c r="T56" s="86"/>
      <c r="U56" s="86"/>
      <c r="V56" s="86"/>
      <c r="W56" s="86"/>
      <c r="X56" s="86"/>
      <c r="Y56" s="86"/>
    </row>
    <row r="57" spans="1:25" outlineLevel="1">
      <c r="A57" s="11" t="str">
        <f>A56</f>
        <v>Y</v>
      </c>
      <c r="B57" s="85">
        <f>COUNTA($C$2:C57)</f>
        <v>53</v>
      </c>
      <c r="C57" s="86" t="s">
        <v>132</v>
      </c>
      <c r="D57" s="86"/>
      <c r="E57" s="86"/>
      <c r="F57" s="86"/>
      <c r="G57" s="86" t="s">
        <v>74</v>
      </c>
      <c r="H57" s="86"/>
      <c r="I57" s="86" t="s">
        <v>58</v>
      </c>
      <c r="J57" s="86"/>
      <c r="K57" s="85">
        <v>0</v>
      </c>
      <c r="L57" s="11" t="s">
        <v>133</v>
      </c>
      <c r="M57" s="86" t="s">
        <v>134</v>
      </c>
      <c r="N57" s="86"/>
      <c r="O57" s="86"/>
      <c r="P57" s="86"/>
      <c r="Q57" s="86"/>
      <c r="R57" s="87"/>
      <c r="S57" s="86"/>
      <c r="T57" s="86"/>
      <c r="U57" s="86"/>
      <c r="V57" s="86"/>
      <c r="W57" s="86"/>
      <c r="X57" s="86"/>
      <c r="Y57" s="86"/>
    </row>
    <row r="58" spans="1:25" outlineLevel="1">
      <c r="A58" s="11" t="s">
        <v>3</v>
      </c>
      <c r="B58" s="85">
        <f>COUNTA($C$2:C58)</f>
        <v>54</v>
      </c>
      <c r="C58" s="86" t="s">
        <v>581</v>
      </c>
      <c r="D58" s="86"/>
      <c r="E58" s="86"/>
      <c r="F58" s="86"/>
      <c r="G58" s="86" t="s">
        <v>74</v>
      </c>
      <c r="H58" s="86"/>
      <c r="I58" s="86" t="s">
        <v>58</v>
      </c>
      <c r="J58" s="86"/>
      <c r="K58" s="85">
        <v>0</v>
      </c>
      <c r="L58" s="11" t="s">
        <v>556</v>
      </c>
      <c r="M58" s="86">
        <v>1</v>
      </c>
      <c r="N58" s="86"/>
      <c r="O58" s="86"/>
      <c r="P58" s="86"/>
      <c r="Q58" s="86"/>
      <c r="R58" s="86" t="s">
        <v>569</v>
      </c>
      <c r="S58" s="86"/>
      <c r="T58" s="86"/>
      <c r="U58" s="86"/>
      <c r="V58" s="86"/>
      <c r="W58" s="86"/>
      <c r="X58" s="86"/>
      <c r="Y58" s="86"/>
    </row>
    <row r="59" spans="1:25" outlineLevel="1">
      <c r="A59" s="11" t="str">
        <f>IF(R58="NONE","N","Y")</f>
        <v>Y</v>
      </c>
      <c r="B59" s="85">
        <f>COUNTA($C$2:C59)</f>
        <v>55</v>
      </c>
      <c r="C59" s="86" t="s">
        <v>128</v>
      </c>
      <c r="D59" s="86"/>
      <c r="E59" s="86"/>
      <c r="F59" s="86"/>
      <c r="G59" s="86" t="s">
        <v>74</v>
      </c>
      <c r="H59" s="86"/>
      <c r="I59" s="86" t="s">
        <v>58</v>
      </c>
      <c r="J59" s="86" t="s">
        <v>576</v>
      </c>
      <c r="K59" s="85" t="str">
        <f>IF(M21="Single Trip","1","0")</f>
        <v>0</v>
      </c>
      <c r="L59" s="11" t="s">
        <v>69</v>
      </c>
      <c r="M59" s="86" t="s">
        <v>93</v>
      </c>
      <c r="N59" s="86"/>
      <c r="O59" s="86"/>
      <c r="P59" s="86"/>
      <c r="Q59" s="86"/>
      <c r="R59" s="87"/>
      <c r="S59" s="86"/>
      <c r="T59" s="86"/>
      <c r="U59" s="86"/>
      <c r="V59" s="86"/>
      <c r="W59" s="86"/>
      <c r="X59" s="86"/>
      <c r="Y59" s="86"/>
    </row>
    <row r="60" spans="1:25" outlineLevel="1">
      <c r="A60" s="11" t="str">
        <f>A59</f>
        <v>Y</v>
      </c>
      <c r="B60" s="85">
        <f>COUNTA($C$2:C60)</f>
        <v>56</v>
      </c>
      <c r="C60" s="86" t="s">
        <v>130</v>
      </c>
      <c r="D60" s="86"/>
      <c r="E60" s="86"/>
      <c r="F60" s="86"/>
      <c r="G60" s="86" t="s">
        <v>74</v>
      </c>
      <c r="H60" s="86"/>
      <c r="I60" s="86" t="s">
        <v>58</v>
      </c>
      <c r="J60" s="86" t="str">
        <f>"//a[contains(.,'"&amp;M60&amp;"')]"</f>
        <v>//a[contains(.,'DT_Country_3')]</v>
      </c>
      <c r="K60" s="85" t="str">
        <f>K59</f>
        <v>0</v>
      </c>
      <c r="L60" s="11" t="s">
        <v>69</v>
      </c>
      <c r="M60" s="86" t="s">
        <v>569</v>
      </c>
      <c r="N60" s="86"/>
      <c r="O60" s="86"/>
      <c r="P60" s="86"/>
      <c r="Q60" s="86"/>
      <c r="R60" s="87"/>
      <c r="S60" s="86"/>
      <c r="T60" s="86"/>
      <c r="U60" s="86"/>
      <c r="V60" s="86"/>
      <c r="W60" s="86"/>
      <c r="X60" s="86"/>
      <c r="Y60" s="86"/>
    </row>
    <row r="61" spans="1:25" outlineLevel="1">
      <c r="A61" s="11" t="str">
        <f>A60</f>
        <v>Y</v>
      </c>
      <c r="B61" s="85">
        <f>COUNTA($C$2:C61)</f>
        <v>57</v>
      </c>
      <c r="C61" s="86" t="s">
        <v>132</v>
      </c>
      <c r="D61" s="86"/>
      <c r="E61" s="86"/>
      <c r="F61" s="86"/>
      <c r="G61" s="86" t="s">
        <v>74</v>
      </c>
      <c r="H61" s="86"/>
      <c r="I61" s="86" t="s">
        <v>58</v>
      </c>
      <c r="J61" s="86"/>
      <c r="K61" s="85">
        <v>0</v>
      </c>
      <c r="L61" s="11" t="s">
        <v>133</v>
      </c>
      <c r="M61" s="86" t="s">
        <v>134</v>
      </c>
      <c r="N61" s="86"/>
      <c r="O61" s="86"/>
      <c r="P61" s="86"/>
      <c r="Q61" s="86"/>
      <c r="R61" s="87"/>
      <c r="S61" s="86"/>
      <c r="T61" s="86"/>
      <c r="U61" s="86"/>
      <c r="V61" s="86"/>
      <c r="W61" s="86"/>
      <c r="X61" s="86"/>
      <c r="Y61" s="86"/>
    </row>
    <row r="62" spans="1:25" outlineLevel="1">
      <c r="A62" s="11" t="s">
        <v>3</v>
      </c>
      <c r="B62" s="85">
        <f>COUNTA($C$2:C62)</f>
        <v>58</v>
      </c>
      <c r="C62" s="86" t="s">
        <v>135</v>
      </c>
      <c r="D62" s="86"/>
      <c r="E62" s="86"/>
      <c r="F62" s="86"/>
      <c r="G62" s="86" t="s">
        <v>74</v>
      </c>
      <c r="H62" s="86"/>
      <c r="I62" s="86" t="s">
        <v>58</v>
      </c>
      <c r="J62" s="86" t="s">
        <v>136</v>
      </c>
      <c r="K62" s="85" t="str">
        <f>IF(M21="Annual Multi Trip","0","0")</f>
        <v>0</v>
      </c>
      <c r="L62" s="11" t="s">
        <v>59</v>
      </c>
      <c r="M62" s="86" t="s">
        <v>137</v>
      </c>
      <c r="N62" s="86"/>
      <c r="O62" s="86"/>
      <c r="P62" s="86"/>
      <c r="Q62" s="86"/>
      <c r="R62" s="87"/>
      <c r="S62" s="86"/>
      <c r="T62" s="86"/>
      <c r="U62" s="86"/>
      <c r="V62" s="86"/>
      <c r="W62" s="86"/>
      <c r="X62" s="86"/>
      <c r="Y62" s="86"/>
    </row>
    <row r="63" spans="1:25" outlineLevel="1">
      <c r="A63" s="11" t="str">
        <f>IF(M21="Annual Multi Trip","N","Y")</f>
        <v>Y</v>
      </c>
      <c r="B63" s="85">
        <f>COUNTA($C$2:C63)</f>
        <v>59</v>
      </c>
      <c r="C63" s="86" t="s">
        <v>138</v>
      </c>
      <c r="D63" s="86"/>
      <c r="E63" s="86"/>
      <c r="F63" s="86"/>
      <c r="G63" s="86" t="s">
        <v>74</v>
      </c>
      <c r="H63" s="86"/>
      <c r="I63" s="86" t="s">
        <v>58</v>
      </c>
      <c r="J63" s="86" t="s">
        <v>139</v>
      </c>
      <c r="K63" s="85">
        <v>0</v>
      </c>
      <c r="L63" s="11" t="s">
        <v>59</v>
      </c>
      <c r="M63" s="86" t="s">
        <v>140</v>
      </c>
      <c r="N63" s="86"/>
      <c r="O63" s="86"/>
      <c r="P63" s="86"/>
      <c r="Q63" s="86"/>
      <c r="R63" s="87"/>
      <c r="S63" s="86"/>
      <c r="T63" s="86"/>
      <c r="U63" s="86"/>
      <c r="V63" s="86"/>
      <c r="W63" s="86"/>
      <c r="X63" s="86"/>
      <c r="Y63" s="86"/>
    </row>
    <row r="64" spans="1:25" outlineLevel="1">
      <c r="A64" s="11" t="s">
        <v>3</v>
      </c>
      <c r="B64" s="85">
        <f>COUNTA($C$2:C64)</f>
        <v>60</v>
      </c>
      <c r="C64" s="86" t="s">
        <v>132</v>
      </c>
      <c r="D64" s="86"/>
      <c r="E64" s="86"/>
      <c r="F64" s="86"/>
      <c r="G64" s="86" t="s">
        <v>74</v>
      </c>
      <c r="H64" s="86"/>
      <c r="I64" s="86" t="s">
        <v>58</v>
      </c>
      <c r="J64" s="86"/>
      <c r="K64" s="85">
        <v>0</v>
      </c>
      <c r="L64" s="11" t="s">
        <v>133</v>
      </c>
      <c r="M64" s="86" t="s">
        <v>134</v>
      </c>
      <c r="N64" s="86"/>
      <c r="O64" s="86"/>
      <c r="P64" s="86"/>
      <c r="Q64" s="86"/>
      <c r="R64" s="87"/>
      <c r="S64" s="86"/>
      <c r="T64" s="86"/>
      <c r="U64" s="86"/>
      <c r="V64" s="86"/>
      <c r="W64" s="86"/>
      <c r="X64" s="86"/>
      <c r="Y64" s="86"/>
    </row>
    <row r="65" spans="1:25" outlineLevel="1">
      <c r="A65" s="11" t="s">
        <v>3</v>
      </c>
      <c r="B65" s="85">
        <f>COUNTA($C$2:C65)</f>
        <v>61</v>
      </c>
      <c r="C65" s="86" t="s">
        <v>141</v>
      </c>
      <c r="D65" s="86"/>
      <c r="E65" s="86"/>
      <c r="F65" s="86"/>
      <c r="G65" s="86" t="s">
        <v>74</v>
      </c>
      <c r="H65" s="86"/>
      <c r="I65" s="86" t="s">
        <v>58</v>
      </c>
      <c r="J65" s="86" t="s">
        <v>142</v>
      </c>
      <c r="K65" s="85">
        <v>0</v>
      </c>
      <c r="L65" s="11" t="s">
        <v>110</v>
      </c>
      <c r="M65" s="86" t="s">
        <v>93</v>
      </c>
      <c r="N65" s="86"/>
      <c r="O65" s="86"/>
      <c r="P65" s="86"/>
      <c r="Q65" s="86"/>
      <c r="R65" s="87"/>
      <c r="S65" s="86"/>
      <c r="T65" s="86"/>
      <c r="U65" s="86"/>
      <c r="V65" s="86"/>
      <c r="W65" s="86"/>
      <c r="X65" s="86"/>
      <c r="Y65" s="86"/>
    </row>
    <row r="66" spans="1:25" outlineLevel="1">
      <c r="A66" s="11" t="s">
        <v>3</v>
      </c>
      <c r="B66" s="85">
        <f>COUNTA($C$2:C66)</f>
        <v>62</v>
      </c>
      <c r="C66" s="86" t="s">
        <v>60</v>
      </c>
      <c r="D66" s="86"/>
      <c r="E66" s="86"/>
      <c r="F66" s="86"/>
      <c r="G66" s="86" t="s">
        <v>74</v>
      </c>
      <c r="H66" s="86"/>
      <c r="I66" s="86"/>
      <c r="J66" s="86" t="s">
        <v>93</v>
      </c>
      <c r="K66" s="85"/>
      <c r="L66" s="11" t="s">
        <v>60</v>
      </c>
      <c r="M66" s="86">
        <v>15</v>
      </c>
      <c r="N66" s="86"/>
      <c r="O66" s="86"/>
      <c r="P66" s="86"/>
      <c r="Q66" s="86"/>
      <c r="R66" s="87"/>
      <c r="S66" s="86"/>
      <c r="T66" s="86"/>
      <c r="U66" s="86"/>
      <c r="V66" s="86"/>
      <c r="W66" s="86"/>
      <c r="X66" s="86"/>
      <c r="Y66" s="86"/>
    </row>
    <row r="67" spans="1:25" s="84" customFormat="1" outlineLevel="1">
      <c r="A67" s="13" t="s">
        <v>143</v>
      </c>
      <c r="C67" s="81"/>
      <c r="D67" s="81"/>
      <c r="E67" s="81"/>
      <c r="F67" s="81"/>
      <c r="G67" s="81"/>
      <c r="H67" s="81"/>
      <c r="I67" s="81"/>
      <c r="J67" s="82" t="s">
        <v>93</v>
      </c>
      <c r="K67" s="83">
        <v>0</v>
      </c>
      <c r="L67" s="12" t="s">
        <v>93</v>
      </c>
      <c r="M67" s="81" t="s">
        <v>93</v>
      </c>
      <c r="N67" s="81"/>
      <c r="O67" s="81"/>
      <c r="P67" s="81"/>
      <c r="Q67" s="81"/>
      <c r="R67" s="82"/>
      <c r="S67" s="81"/>
      <c r="T67" s="81"/>
      <c r="U67" s="81"/>
      <c r="V67" s="81"/>
      <c r="W67" s="81"/>
      <c r="X67" s="81"/>
      <c r="Y67" s="81"/>
    </row>
    <row r="68" spans="1:25" outlineLevel="1">
      <c r="A68" s="11" t="s">
        <v>3</v>
      </c>
      <c r="B68" s="85">
        <f>COUNTA($C$2:C68)</f>
        <v>63</v>
      </c>
      <c r="C68" s="86" t="s">
        <v>144</v>
      </c>
      <c r="D68" s="86"/>
      <c r="E68" s="86"/>
      <c r="F68" s="86"/>
      <c r="G68" s="86" t="s">
        <v>74</v>
      </c>
      <c r="H68" s="86"/>
      <c r="I68" s="86" t="s">
        <v>58</v>
      </c>
      <c r="J68" s="86" t="s">
        <v>145</v>
      </c>
      <c r="K68" s="85">
        <v>0</v>
      </c>
      <c r="L68" s="11" t="s">
        <v>110</v>
      </c>
      <c r="M68" s="86" t="s">
        <v>93</v>
      </c>
      <c r="N68" s="86"/>
      <c r="O68" s="86"/>
      <c r="P68" s="86"/>
      <c r="Q68" s="86"/>
      <c r="R68" s="87"/>
      <c r="S68" s="86"/>
      <c r="T68" s="86"/>
      <c r="U68" s="86"/>
      <c r="V68" s="86"/>
      <c r="W68" s="86"/>
      <c r="X68" s="86"/>
      <c r="Y68" s="86"/>
    </row>
    <row r="69" spans="1:25" outlineLevel="1">
      <c r="A69" s="11" t="s">
        <v>3</v>
      </c>
      <c r="B69" s="85">
        <f>COUNTA($C$2:C69)</f>
        <v>64</v>
      </c>
      <c r="C69" s="86" t="s">
        <v>146</v>
      </c>
      <c r="D69" s="86"/>
      <c r="E69" s="86"/>
      <c r="F69" s="86"/>
      <c r="G69" s="86" t="s">
        <v>74</v>
      </c>
      <c r="H69" s="86"/>
      <c r="I69" s="86" t="s">
        <v>58</v>
      </c>
      <c r="J69" s="86" t="str">
        <f>"//span[contains(.,'"&amp;M69&amp;"')]/parent::h3/parent::div/parent::div/following-sibling::div[2]/div/div/button"</f>
        <v>//span[contains(.,'DT_PolicyType')]/parent::h3/parent::div/parent::div/following-sibling::div[2]/div/div/button</v>
      </c>
      <c r="K69" s="85">
        <v>0</v>
      </c>
      <c r="L69" s="11" t="s">
        <v>110</v>
      </c>
      <c r="M69" s="86" t="s">
        <v>147</v>
      </c>
      <c r="N69" s="86"/>
      <c r="O69" s="86"/>
      <c r="P69" s="86"/>
      <c r="Q69" s="86"/>
      <c r="R69" s="87"/>
      <c r="S69" s="86"/>
      <c r="T69" s="86"/>
      <c r="U69" s="86"/>
      <c r="V69" s="86"/>
      <c r="W69" s="86"/>
      <c r="X69" s="86"/>
      <c r="Y69" s="86"/>
    </row>
    <row r="70" spans="1:25" outlineLevel="1">
      <c r="A70" s="11" t="s">
        <v>3</v>
      </c>
      <c r="B70" s="85">
        <f>COUNTA($C$2:C70)</f>
        <v>65</v>
      </c>
      <c r="C70" s="86" t="s">
        <v>60</v>
      </c>
      <c r="D70" s="86"/>
      <c r="E70" s="86"/>
      <c r="F70" s="86"/>
      <c r="G70" s="86" t="s">
        <v>74</v>
      </c>
      <c r="H70" s="86"/>
      <c r="I70" s="86" t="s">
        <v>58</v>
      </c>
      <c r="J70" s="86" t="s">
        <v>93</v>
      </c>
      <c r="K70" s="85"/>
      <c r="L70" s="11" t="s">
        <v>60</v>
      </c>
      <c r="M70" s="86">
        <v>10</v>
      </c>
      <c r="N70" s="86" t="s">
        <v>148</v>
      </c>
      <c r="O70" s="86"/>
      <c r="P70" s="86"/>
      <c r="Q70" s="86"/>
      <c r="R70" s="87"/>
      <c r="S70" s="86"/>
      <c r="T70" s="86"/>
      <c r="U70" s="86"/>
      <c r="V70" s="86"/>
      <c r="W70" s="86"/>
      <c r="X70" s="86"/>
      <c r="Y70" s="86"/>
    </row>
    <row r="71" spans="1:25" outlineLevel="1">
      <c r="A71" s="11" t="s">
        <v>3</v>
      </c>
      <c r="B71" s="85">
        <f>COUNTA($C$2:C71)</f>
        <v>66</v>
      </c>
      <c r="C71" s="86" t="s">
        <v>60</v>
      </c>
      <c r="D71" s="86"/>
      <c r="E71" s="86"/>
      <c r="F71" s="86"/>
      <c r="G71" s="86" t="s">
        <v>74</v>
      </c>
      <c r="H71" s="86"/>
      <c r="I71" s="86" t="s">
        <v>58</v>
      </c>
      <c r="J71" s="86" t="s">
        <v>93</v>
      </c>
      <c r="K71" s="85"/>
      <c r="L71" s="11" t="s">
        <v>60</v>
      </c>
      <c r="M71" s="86">
        <v>5</v>
      </c>
      <c r="N71" s="86" t="s">
        <v>149</v>
      </c>
      <c r="O71" s="86"/>
      <c r="P71" s="86"/>
      <c r="Q71" s="86"/>
      <c r="R71" s="87"/>
      <c r="S71" s="86"/>
      <c r="T71" s="86"/>
      <c r="U71" s="86"/>
      <c r="V71" s="86"/>
      <c r="W71" s="86"/>
      <c r="X71" s="86"/>
      <c r="Y71" s="86"/>
    </row>
    <row r="72" spans="1:25" s="84" customFormat="1" outlineLevel="1">
      <c r="A72" s="13" t="s">
        <v>150</v>
      </c>
      <c r="C72" s="81"/>
      <c r="D72" s="81"/>
      <c r="E72" s="81"/>
      <c r="F72" s="81"/>
      <c r="G72" s="81"/>
      <c r="H72" s="81"/>
      <c r="I72" s="81"/>
      <c r="J72" s="81" t="s">
        <v>93</v>
      </c>
      <c r="K72" s="83">
        <v>0</v>
      </c>
      <c r="L72" s="12" t="s">
        <v>93</v>
      </c>
      <c r="M72" s="81" t="s">
        <v>93</v>
      </c>
      <c r="N72" s="81"/>
      <c r="O72" s="81"/>
      <c r="P72" s="81"/>
      <c r="Q72" s="81"/>
      <c r="R72" s="82"/>
      <c r="S72" s="81"/>
      <c r="T72" s="81"/>
      <c r="U72" s="81"/>
      <c r="V72" s="81"/>
      <c r="W72" s="81"/>
      <c r="X72" s="81"/>
      <c r="Y72" s="81"/>
    </row>
    <row r="73" spans="1:25" outlineLevel="1">
      <c r="A73" s="11" t="str">
        <f>IF(N70="Y","Y","N")</f>
        <v>N</v>
      </c>
      <c r="B73" s="85">
        <f>COUNTA($C$2:C73)</f>
        <v>67</v>
      </c>
      <c r="C73" s="86" t="s">
        <v>151</v>
      </c>
      <c r="D73" s="86"/>
      <c r="E73" s="86"/>
      <c r="F73" s="86"/>
      <c r="G73" s="86" t="s">
        <v>74</v>
      </c>
      <c r="H73" s="86"/>
      <c r="I73" s="86" t="s">
        <v>58</v>
      </c>
      <c r="J73" s="86" t="s">
        <v>152</v>
      </c>
      <c r="K73" s="85">
        <v>0</v>
      </c>
      <c r="L73" s="11" t="s">
        <v>110</v>
      </c>
      <c r="M73" s="86"/>
      <c r="N73" s="86"/>
      <c r="O73" s="86"/>
      <c r="P73" s="86"/>
      <c r="Q73" s="86"/>
      <c r="R73" s="87"/>
      <c r="S73" s="86"/>
      <c r="T73" s="86"/>
      <c r="U73" s="86"/>
      <c r="V73" s="86"/>
      <c r="W73" s="86"/>
      <c r="X73" s="86"/>
      <c r="Y73" s="86"/>
    </row>
    <row r="74" spans="1:25" outlineLevel="1">
      <c r="A74" s="11" t="str">
        <f>A73</f>
        <v>N</v>
      </c>
      <c r="B74" s="85">
        <f>COUNTA($C$2:C74)</f>
        <v>68</v>
      </c>
      <c r="C74" s="86" t="s">
        <v>522</v>
      </c>
      <c r="D74" s="86"/>
      <c r="E74" s="86"/>
      <c r="F74" s="86"/>
      <c r="G74" s="86" t="s">
        <v>74</v>
      </c>
      <c r="H74" s="86"/>
      <c r="I74" s="86" t="s">
        <v>58</v>
      </c>
      <c r="J74" s="86" t="s">
        <v>197</v>
      </c>
      <c r="K74" s="85">
        <v>0</v>
      </c>
      <c r="L74" s="11" t="s">
        <v>32</v>
      </c>
      <c r="M74" s="86"/>
      <c r="N74" s="86" t="s">
        <v>61</v>
      </c>
      <c r="O74" s="86"/>
      <c r="P74" s="86"/>
      <c r="Q74" s="86"/>
      <c r="R74" s="87"/>
      <c r="S74" s="86"/>
      <c r="T74" s="86"/>
      <c r="U74" s="86"/>
      <c r="V74" s="86"/>
      <c r="W74" s="86"/>
      <c r="X74" s="86"/>
      <c r="Y74" s="86"/>
    </row>
    <row r="75" spans="1:25" outlineLevel="1">
      <c r="A75" s="11" t="str">
        <f>IF(N71="Y","Y","N")</f>
        <v>N</v>
      </c>
      <c r="B75" s="85">
        <f>COUNTA($C$2:C75)</f>
        <v>69</v>
      </c>
      <c r="C75" s="86" t="s">
        <v>153</v>
      </c>
      <c r="D75" s="86"/>
      <c r="E75" s="86"/>
      <c r="F75" s="86"/>
      <c r="G75" s="86" t="s">
        <v>74</v>
      </c>
      <c r="H75" s="86"/>
      <c r="I75" s="86" t="s">
        <v>58</v>
      </c>
      <c r="J75" s="86" t="s">
        <v>154</v>
      </c>
      <c r="K75" s="85">
        <v>0</v>
      </c>
      <c r="L75" s="11" t="s">
        <v>110</v>
      </c>
      <c r="M75" s="86"/>
      <c r="N75" s="86"/>
      <c r="O75" s="86"/>
      <c r="P75" s="86"/>
      <c r="Q75" s="87"/>
      <c r="R75" s="87"/>
      <c r="S75" s="86"/>
      <c r="T75" s="86"/>
      <c r="U75" s="86"/>
      <c r="V75" s="86"/>
      <c r="W75" s="86"/>
      <c r="X75" s="86"/>
      <c r="Y75" s="86"/>
    </row>
    <row r="76" spans="1:25" outlineLevel="1">
      <c r="A76" s="11" t="s">
        <v>3</v>
      </c>
      <c r="B76" s="85">
        <f>COUNTA($C$2:C76)</f>
        <v>70</v>
      </c>
      <c r="C76" s="86" t="s">
        <v>60</v>
      </c>
      <c r="D76" s="86"/>
      <c r="E76" s="86"/>
      <c r="F76" s="86"/>
      <c r="G76" s="86" t="s">
        <v>74</v>
      </c>
      <c r="H76" s="86"/>
      <c r="I76" s="86" t="s">
        <v>58</v>
      </c>
      <c r="J76" s="86" t="s">
        <v>93</v>
      </c>
      <c r="K76" s="85"/>
      <c r="L76" s="11" t="s">
        <v>60</v>
      </c>
      <c r="M76" s="86">
        <v>3</v>
      </c>
      <c r="N76" s="86">
        <f>IF(R76="DT_SpecItemsCount",_xlfn.NUMBERVALUE(0,".",","),_xlfn.NUMBERVALUE(R76,".",","))</f>
        <v>0</v>
      </c>
      <c r="O76" s="86"/>
      <c r="P76" s="86"/>
      <c r="Q76" s="86"/>
      <c r="R76" s="87" t="s">
        <v>155</v>
      </c>
      <c r="S76" s="86"/>
      <c r="T76" s="86"/>
      <c r="U76" s="86"/>
      <c r="V76" s="86"/>
      <c r="W76" s="86"/>
      <c r="X76" s="86"/>
      <c r="Y76" s="86"/>
    </row>
    <row r="77" spans="1:25" outlineLevel="1">
      <c r="A77" s="11" t="str">
        <f>IF(N71="Y","Y","N")</f>
        <v>N</v>
      </c>
      <c r="B77" s="85">
        <f>COUNTA($C$2:C77)</f>
        <v>71</v>
      </c>
      <c r="C77" s="86" t="s">
        <v>156</v>
      </c>
      <c r="D77" s="86"/>
      <c r="E77" s="86"/>
      <c r="F77" s="86"/>
      <c r="G77" s="86" t="s">
        <v>74</v>
      </c>
      <c r="H77" s="86"/>
      <c r="I77" s="86" t="s">
        <v>58</v>
      </c>
      <c r="J77" s="86" t="s">
        <v>157</v>
      </c>
      <c r="K77" s="85">
        <v>0</v>
      </c>
      <c r="L77" s="11" t="s">
        <v>68</v>
      </c>
      <c r="M77" s="86" t="s">
        <v>158</v>
      </c>
      <c r="N77" s="86"/>
      <c r="O77" s="86"/>
      <c r="P77" s="86"/>
      <c r="Q77" s="86"/>
      <c r="R77" s="87"/>
      <c r="S77" s="86"/>
      <c r="T77" s="86"/>
      <c r="U77" s="86"/>
      <c r="V77" s="86"/>
      <c r="W77" s="86"/>
      <c r="X77" s="86"/>
      <c r="Y77" s="86"/>
    </row>
    <row r="78" spans="1:25" outlineLevel="1">
      <c r="A78" s="11" t="str">
        <f>A77</f>
        <v>N</v>
      </c>
      <c r="B78" s="85">
        <f>COUNTA($C$2:C78)</f>
        <v>72</v>
      </c>
      <c r="C78" s="86" t="s">
        <v>60</v>
      </c>
      <c r="D78" s="86"/>
      <c r="E78" s="86"/>
      <c r="F78" s="86"/>
      <c r="G78" s="86" t="s">
        <v>74</v>
      </c>
      <c r="H78" s="86"/>
      <c r="I78" s="86" t="s">
        <v>58</v>
      </c>
      <c r="J78" s="86" t="s">
        <v>93</v>
      </c>
      <c r="K78" s="85"/>
      <c r="L78" s="11" t="s">
        <v>60</v>
      </c>
      <c r="M78" s="86">
        <v>3</v>
      </c>
      <c r="N78" s="86"/>
      <c r="O78" s="86"/>
      <c r="P78" s="86"/>
      <c r="Q78" s="86"/>
      <c r="R78" s="87"/>
      <c r="S78" s="86"/>
      <c r="T78" s="86"/>
      <c r="U78" s="86"/>
      <c r="V78" s="86"/>
      <c r="W78" s="86"/>
      <c r="X78" s="86"/>
      <c r="Y78" s="86"/>
    </row>
    <row r="79" spans="1:25" outlineLevel="1">
      <c r="A79" s="11" t="str">
        <f>A77</f>
        <v>N</v>
      </c>
      <c r="B79" s="85">
        <f>COUNTA($C$2:C79)</f>
        <v>73</v>
      </c>
      <c r="C79" s="86" t="s">
        <v>159</v>
      </c>
      <c r="D79" s="86"/>
      <c r="E79" s="86"/>
      <c r="F79" s="86"/>
      <c r="G79" s="86" t="s">
        <v>74</v>
      </c>
      <c r="H79" s="86"/>
      <c r="I79" s="86" t="s">
        <v>58</v>
      </c>
      <c r="J79" s="86" t="s">
        <v>160</v>
      </c>
      <c r="K79" s="85">
        <v>0</v>
      </c>
      <c r="L79" s="11" t="s">
        <v>59</v>
      </c>
      <c r="M79" s="86" t="s">
        <v>161</v>
      </c>
      <c r="N79" s="86"/>
      <c r="O79" s="86"/>
      <c r="P79" s="86"/>
      <c r="Q79" s="86"/>
      <c r="R79" s="87"/>
      <c r="S79" s="86"/>
      <c r="T79" s="86"/>
      <c r="U79" s="86"/>
      <c r="V79" s="86"/>
      <c r="W79" s="86"/>
      <c r="X79" s="86"/>
      <c r="Y79" s="86"/>
    </row>
    <row r="80" spans="1:25" outlineLevel="1">
      <c r="A80" s="11" t="str">
        <f>A77</f>
        <v>N</v>
      </c>
      <c r="B80" s="85">
        <f>COUNTA($C$2:C80)</f>
        <v>74</v>
      </c>
      <c r="C80" s="86" t="s">
        <v>60</v>
      </c>
      <c r="D80" s="86"/>
      <c r="E80" s="86"/>
      <c r="F80" s="86"/>
      <c r="G80" s="86" t="s">
        <v>74</v>
      </c>
      <c r="H80" s="86"/>
      <c r="I80" s="86" t="s">
        <v>58</v>
      </c>
      <c r="J80" s="86" t="s">
        <v>93</v>
      </c>
      <c r="K80" s="85"/>
      <c r="L80" s="11" t="s">
        <v>60</v>
      </c>
      <c r="M80" s="86">
        <v>3</v>
      </c>
      <c r="N80" s="86"/>
      <c r="O80" s="86"/>
      <c r="P80" s="86"/>
      <c r="Q80" s="86"/>
      <c r="R80" s="87"/>
      <c r="S80" s="86"/>
      <c r="T80" s="86"/>
      <c r="U80" s="86"/>
      <c r="V80" s="86"/>
      <c r="W80" s="86"/>
      <c r="X80" s="86"/>
      <c r="Y80" s="86"/>
    </row>
    <row r="81" spans="1:25" outlineLevel="1">
      <c r="A81" s="11" t="str">
        <f>A77</f>
        <v>N</v>
      </c>
      <c r="B81" s="85">
        <f>COUNTA($C$2:C81)</f>
        <v>75</v>
      </c>
      <c r="C81" s="86" t="s">
        <v>162</v>
      </c>
      <c r="D81" s="86"/>
      <c r="E81" s="86"/>
      <c r="F81" s="86"/>
      <c r="G81" s="86" t="s">
        <v>74</v>
      </c>
      <c r="H81" s="86"/>
      <c r="I81" s="86" t="s">
        <v>58</v>
      </c>
      <c r="J81" s="86" t="s">
        <v>163</v>
      </c>
      <c r="K81" s="85">
        <v>0</v>
      </c>
      <c r="L81" s="11" t="s">
        <v>59</v>
      </c>
      <c r="M81" s="86" t="s">
        <v>164</v>
      </c>
      <c r="N81" s="86"/>
      <c r="O81" s="86"/>
      <c r="P81" s="86"/>
      <c r="Q81" s="86"/>
      <c r="R81" s="87"/>
      <c r="S81" s="86"/>
      <c r="T81" s="86"/>
      <c r="U81" s="86"/>
      <c r="V81" s="86"/>
      <c r="W81" s="86"/>
      <c r="X81" s="86"/>
      <c r="Y81" s="86"/>
    </row>
    <row r="82" spans="1:25" outlineLevel="1">
      <c r="A82" s="11" t="str">
        <f>A77</f>
        <v>N</v>
      </c>
      <c r="B82" s="85">
        <f>COUNTA($C$2:C82)</f>
        <v>76</v>
      </c>
      <c r="C82" s="86" t="s">
        <v>60</v>
      </c>
      <c r="D82" s="86"/>
      <c r="E82" s="86"/>
      <c r="F82" s="86"/>
      <c r="G82" s="86" t="s">
        <v>74</v>
      </c>
      <c r="H82" s="86"/>
      <c r="I82" s="86" t="s">
        <v>58</v>
      </c>
      <c r="J82" s="86" t="s">
        <v>93</v>
      </c>
      <c r="K82" s="85"/>
      <c r="L82" s="11" t="s">
        <v>60</v>
      </c>
      <c r="M82" s="86">
        <v>3</v>
      </c>
      <c r="N82" s="86"/>
      <c r="O82" s="86"/>
      <c r="P82" s="86"/>
      <c r="Q82" s="86"/>
      <c r="R82" s="87"/>
      <c r="S82" s="86"/>
      <c r="T82" s="86"/>
      <c r="U82" s="86"/>
      <c r="V82" s="86"/>
      <c r="W82" s="86"/>
      <c r="X82" s="86"/>
      <c r="Y82" s="86"/>
    </row>
    <row r="83" spans="1:25" outlineLevel="1">
      <c r="A83" s="11" t="str">
        <f>IF($N$76&gt;1,"Y","N")</f>
        <v>N</v>
      </c>
      <c r="B83" s="85">
        <f>COUNTA($C$2:C83)</f>
        <v>77</v>
      </c>
      <c r="C83" s="86" t="s">
        <v>165</v>
      </c>
      <c r="D83" s="86"/>
      <c r="E83" s="86"/>
      <c r="F83" s="86"/>
      <c r="G83" s="86" t="s">
        <v>74</v>
      </c>
      <c r="H83" s="86"/>
      <c r="I83" s="86" t="s">
        <v>58</v>
      </c>
      <c r="J83" s="86" t="s">
        <v>166</v>
      </c>
      <c r="K83" s="85">
        <v>0</v>
      </c>
      <c r="L83" s="11" t="s">
        <v>167</v>
      </c>
      <c r="M83" s="86"/>
      <c r="N83" s="86"/>
      <c r="O83" s="86"/>
      <c r="P83" s="86"/>
      <c r="Q83" s="86"/>
      <c r="R83" s="87"/>
      <c r="S83" s="86"/>
      <c r="T83" s="86"/>
      <c r="U83" s="86"/>
      <c r="V83" s="86"/>
      <c r="W83" s="86"/>
      <c r="X83" s="86"/>
      <c r="Y83" s="86"/>
    </row>
    <row r="84" spans="1:25" outlineLevel="1">
      <c r="A84" s="11" t="str">
        <f>A83</f>
        <v>N</v>
      </c>
      <c r="B84" s="85">
        <f>COUNTA($C$2:C84)</f>
        <v>78</v>
      </c>
      <c r="C84" s="86" t="s">
        <v>168</v>
      </c>
      <c r="D84" s="86"/>
      <c r="E84" s="86"/>
      <c r="F84" s="86"/>
      <c r="G84" s="86" t="s">
        <v>74</v>
      </c>
      <c r="H84" s="86"/>
      <c r="I84" s="86" t="s">
        <v>58</v>
      </c>
      <c r="J84" s="86" t="s">
        <v>157</v>
      </c>
      <c r="K84" s="85">
        <v>1</v>
      </c>
      <c r="L84" s="11" t="s">
        <v>68</v>
      </c>
      <c r="M84" s="86" t="s">
        <v>169</v>
      </c>
      <c r="N84" s="86"/>
      <c r="O84" s="86"/>
      <c r="P84" s="86"/>
      <c r="Q84" s="86"/>
      <c r="R84" s="87"/>
      <c r="S84" s="86"/>
      <c r="T84" s="86"/>
      <c r="U84" s="86"/>
      <c r="V84" s="86"/>
      <c r="W84" s="86"/>
      <c r="X84" s="86"/>
      <c r="Y84" s="86"/>
    </row>
    <row r="85" spans="1:25" outlineLevel="1">
      <c r="A85" s="11" t="str">
        <f t="shared" ref="A85" si="0">A84</f>
        <v>N</v>
      </c>
      <c r="B85" s="85">
        <f>COUNTA($C$2:C85)</f>
        <v>79</v>
      </c>
      <c r="C85" s="86" t="s">
        <v>60</v>
      </c>
      <c r="D85" s="86"/>
      <c r="E85" s="86"/>
      <c r="F85" s="86"/>
      <c r="G85" s="86" t="s">
        <v>74</v>
      </c>
      <c r="H85" s="86"/>
      <c r="I85" s="86" t="s">
        <v>58</v>
      </c>
      <c r="J85" s="86" t="s">
        <v>93</v>
      </c>
      <c r="K85" s="85"/>
      <c r="L85" s="11" t="s">
        <v>60</v>
      </c>
      <c r="M85" s="86">
        <v>3</v>
      </c>
      <c r="N85" s="86"/>
      <c r="O85" s="86"/>
      <c r="P85" s="86"/>
      <c r="Q85" s="86"/>
      <c r="R85" s="87"/>
      <c r="S85" s="86"/>
      <c r="T85" s="86"/>
      <c r="U85" s="86"/>
      <c r="V85" s="86"/>
      <c r="W85" s="86"/>
      <c r="X85" s="86"/>
      <c r="Y85" s="86"/>
    </row>
    <row r="86" spans="1:25" outlineLevel="1">
      <c r="A86" s="11" t="str">
        <f>A83</f>
        <v>N</v>
      </c>
      <c r="B86" s="85">
        <f>COUNTA($C$2:C86)</f>
        <v>80</v>
      </c>
      <c r="C86" s="86" t="s">
        <v>170</v>
      </c>
      <c r="D86" s="86"/>
      <c r="E86" s="86"/>
      <c r="F86" s="86"/>
      <c r="G86" s="86" t="s">
        <v>74</v>
      </c>
      <c r="H86" s="86"/>
      <c r="I86" s="86" t="s">
        <v>58</v>
      </c>
      <c r="J86" s="86" t="s">
        <v>160</v>
      </c>
      <c r="K86" s="85">
        <v>1</v>
      </c>
      <c r="L86" s="11" t="s">
        <v>59</v>
      </c>
      <c r="M86" s="86" t="s">
        <v>171</v>
      </c>
      <c r="N86" s="86"/>
      <c r="O86" s="86"/>
      <c r="P86" s="86"/>
      <c r="Q86" s="86"/>
      <c r="R86" s="87"/>
      <c r="S86" s="86"/>
      <c r="T86" s="86"/>
      <c r="U86" s="86"/>
      <c r="V86" s="86"/>
      <c r="W86" s="86"/>
      <c r="X86" s="86"/>
      <c r="Y86" s="86"/>
    </row>
    <row r="87" spans="1:25" outlineLevel="1">
      <c r="A87" s="11" t="str">
        <f>A83</f>
        <v>N</v>
      </c>
      <c r="B87" s="85">
        <f>COUNTA($C$2:C87)</f>
        <v>81</v>
      </c>
      <c r="C87" s="86" t="s">
        <v>60</v>
      </c>
      <c r="D87" s="86"/>
      <c r="E87" s="86"/>
      <c r="F87" s="86"/>
      <c r="G87" s="86" t="s">
        <v>74</v>
      </c>
      <c r="H87" s="86"/>
      <c r="I87" s="86" t="s">
        <v>58</v>
      </c>
      <c r="J87" s="86" t="s">
        <v>93</v>
      </c>
      <c r="K87" s="85"/>
      <c r="L87" s="11" t="s">
        <v>60</v>
      </c>
      <c r="M87" s="86">
        <v>3</v>
      </c>
      <c r="N87" s="86"/>
      <c r="O87" s="86"/>
      <c r="P87" s="86"/>
      <c r="Q87" s="86"/>
      <c r="R87" s="87"/>
      <c r="S87" s="86"/>
      <c r="T87" s="86"/>
      <c r="U87" s="86"/>
      <c r="V87" s="86"/>
      <c r="W87" s="86"/>
      <c r="X87" s="86"/>
      <c r="Y87" s="86"/>
    </row>
    <row r="88" spans="1:25" outlineLevel="1">
      <c r="A88" s="11" t="str">
        <f>A83</f>
        <v>N</v>
      </c>
      <c r="B88" s="85">
        <f>COUNTA($C$2:C88)</f>
        <v>82</v>
      </c>
      <c r="C88" s="86" t="s">
        <v>172</v>
      </c>
      <c r="D88" s="86"/>
      <c r="E88" s="86"/>
      <c r="F88" s="86"/>
      <c r="G88" s="86" t="s">
        <v>74</v>
      </c>
      <c r="H88" s="86"/>
      <c r="I88" s="86" t="s">
        <v>58</v>
      </c>
      <c r="J88" s="86" t="s">
        <v>163</v>
      </c>
      <c r="K88" s="85">
        <v>1</v>
      </c>
      <c r="L88" s="11" t="s">
        <v>59</v>
      </c>
      <c r="M88" s="86" t="s">
        <v>173</v>
      </c>
      <c r="N88" s="86"/>
      <c r="O88" s="86"/>
      <c r="P88" s="86"/>
      <c r="Q88" s="86"/>
      <c r="R88" s="87"/>
      <c r="S88" s="86"/>
      <c r="T88" s="86"/>
      <c r="U88" s="86"/>
      <c r="V88" s="86"/>
      <c r="W88" s="86"/>
      <c r="X88" s="86"/>
      <c r="Y88" s="86"/>
    </row>
    <row r="89" spans="1:25" outlineLevel="1">
      <c r="A89" s="11" t="str">
        <f>A83</f>
        <v>N</v>
      </c>
      <c r="B89" s="85">
        <f>COUNTA($C$2:C89)</f>
        <v>83</v>
      </c>
      <c r="C89" s="86" t="s">
        <v>60</v>
      </c>
      <c r="D89" s="86"/>
      <c r="E89" s="86"/>
      <c r="F89" s="86"/>
      <c r="G89" s="86" t="s">
        <v>74</v>
      </c>
      <c r="H89" s="86"/>
      <c r="I89" s="86" t="s">
        <v>58</v>
      </c>
      <c r="J89" s="86" t="s">
        <v>93</v>
      </c>
      <c r="K89" s="85"/>
      <c r="L89" s="11" t="s">
        <v>60</v>
      </c>
      <c r="M89" s="86">
        <v>3</v>
      </c>
      <c r="N89" s="86"/>
      <c r="O89" s="86"/>
      <c r="P89" s="86"/>
      <c r="Q89" s="86"/>
      <c r="R89" s="87"/>
      <c r="S89" s="86"/>
      <c r="T89" s="86"/>
      <c r="U89" s="86"/>
      <c r="V89" s="86"/>
      <c r="W89" s="86"/>
      <c r="X89" s="86"/>
      <c r="Y89" s="86"/>
    </row>
    <row r="90" spans="1:25" outlineLevel="1">
      <c r="A90" s="11" t="str">
        <f>IF($N$76&gt;2,"Y","N")</f>
        <v>N</v>
      </c>
      <c r="B90" s="85">
        <f>COUNTA($C$2:C90)</f>
        <v>84</v>
      </c>
      <c r="C90" s="86" t="s">
        <v>165</v>
      </c>
      <c r="D90" s="86"/>
      <c r="E90" s="86"/>
      <c r="F90" s="86"/>
      <c r="G90" s="86" t="s">
        <v>74</v>
      </c>
      <c r="H90" s="86"/>
      <c r="I90" s="86" t="s">
        <v>58</v>
      </c>
      <c r="J90" s="86" t="s">
        <v>166</v>
      </c>
      <c r="K90" s="85">
        <v>0</v>
      </c>
      <c r="L90" s="11" t="s">
        <v>167</v>
      </c>
      <c r="M90" s="86"/>
      <c r="N90" s="86"/>
      <c r="O90" s="86"/>
      <c r="P90" s="86"/>
      <c r="Q90" s="86"/>
      <c r="R90" s="87"/>
      <c r="S90" s="86"/>
      <c r="T90" s="86"/>
      <c r="U90" s="86"/>
      <c r="V90" s="86"/>
      <c r="W90" s="86"/>
      <c r="X90" s="86"/>
      <c r="Y90" s="86"/>
    </row>
    <row r="91" spans="1:25" outlineLevel="1">
      <c r="A91" s="11" t="str">
        <f>A90</f>
        <v>N</v>
      </c>
      <c r="B91" s="85">
        <f>COUNTA($C$2:C91)</f>
        <v>85</v>
      </c>
      <c r="C91" s="86" t="s">
        <v>174</v>
      </c>
      <c r="D91" s="86"/>
      <c r="E91" s="86"/>
      <c r="F91" s="86"/>
      <c r="G91" s="86" t="s">
        <v>74</v>
      </c>
      <c r="H91" s="86"/>
      <c r="I91" s="86" t="s">
        <v>58</v>
      </c>
      <c r="J91" s="86" t="s">
        <v>157</v>
      </c>
      <c r="K91" s="85">
        <v>2</v>
      </c>
      <c r="L91" s="11" t="s">
        <v>68</v>
      </c>
      <c r="M91" s="86" t="s">
        <v>175</v>
      </c>
      <c r="N91" s="86"/>
      <c r="O91" s="86"/>
      <c r="P91" s="86"/>
      <c r="Q91" s="86"/>
      <c r="R91" s="87"/>
      <c r="S91" s="86"/>
      <c r="T91" s="86"/>
      <c r="U91" s="86"/>
      <c r="V91" s="86"/>
      <c r="W91" s="86"/>
      <c r="X91" s="86"/>
      <c r="Y91" s="86"/>
    </row>
    <row r="92" spans="1:25" outlineLevel="1">
      <c r="A92" s="11" t="str">
        <f>A90</f>
        <v>N</v>
      </c>
      <c r="B92" s="85">
        <f>COUNTA($C$2:C92)</f>
        <v>86</v>
      </c>
      <c r="C92" s="86" t="s">
        <v>60</v>
      </c>
      <c r="D92" s="86"/>
      <c r="E92" s="86"/>
      <c r="F92" s="86"/>
      <c r="G92" s="86" t="s">
        <v>74</v>
      </c>
      <c r="H92" s="86"/>
      <c r="I92" s="86" t="s">
        <v>58</v>
      </c>
      <c r="J92" s="86" t="s">
        <v>93</v>
      </c>
      <c r="K92" s="85"/>
      <c r="L92" s="11" t="s">
        <v>60</v>
      </c>
      <c r="M92" s="86">
        <v>3</v>
      </c>
      <c r="N92" s="86"/>
      <c r="O92" s="86"/>
      <c r="P92" s="86"/>
      <c r="Q92" s="86"/>
      <c r="R92" s="87"/>
      <c r="S92" s="86"/>
      <c r="T92" s="86"/>
      <c r="U92" s="86"/>
      <c r="V92" s="86"/>
      <c r="W92" s="86"/>
      <c r="X92" s="86"/>
      <c r="Y92" s="86"/>
    </row>
    <row r="93" spans="1:25" outlineLevel="1">
      <c r="A93" s="11" t="str">
        <f>A90</f>
        <v>N</v>
      </c>
      <c r="B93" s="85">
        <f>COUNTA($C$2:C93)</f>
        <v>87</v>
      </c>
      <c r="C93" s="86" t="s">
        <v>176</v>
      </c>
      <c r="D93" s="86"/>
      <c r="E93" s="86"/>
      <c r="F93" s="86"/>
      <c r="G93" s="86" t="s">
        <v>74</v>
      </c>
      <c r="H93" s="86"/>
      <c r="I93" s="86" t="s">
        <v>58</v>
      </c>
      <c r="J93" s="86" t="s">
        <v>160</v>
      </c>
      <c r="K93" s="85">
        <v>2</v>
      </c>
      <c r="L93" s="11" t="s">
        <v>59</v>
      </c>
      <c r="M93" s="86" t="s">
        <v>177</v>
      </c>
      <c r="N93" s="86"/>
      <c r="O93" s="86"/>
      <c r="P93" s="86"/>
      <c r="Q93" s="86"/>
      <c r="R93" s="87"/>
      <c r="S93" s="86"/>
      <c r="T93" s="86"/>
      <c r="U93" s="86"/>
      <c r="V93" s="86"/>
      <c r="W93" s="86"/>
      <c r="X93" s="86"/>
      <c r="Y93" s="86"/>
    </row>
    <row r="94" spans="1:25" outlineLevel="1">
      <c r="A94" s="11" t="str">
        <f>A90</f>
        <v>N</v>
      </c>
      <c r="B94" s="85">
        <f>COUNTA($C$2:C94)</f>
        <v>88</v>
      </c>
      <c r="C94" s="86" t="s">
        <v>60</v>
      </c>
      <c r="D94" s="86"/>
      <c r="E94" s="86"/>
      <c r="F94" s="86"/>
      <c r="G94" s="86" t="s">
        <v>74</v>
      </c>
      <c r="H94" s="86"/>
      <c r="I94" s="86" t="s">
        <v>58</v>
      </c>
      <c r="J94" s="86" t="s">
        <v>93</v>
      </c>
      <c r="K94" s="85"/>
      <c r="L94" s="11" t="s">
        <v>60</v>
      </c>
      <c r="M94" s="86">
        <v>3</v>
      </c>
      <c r="N94" s="86"/>
      <c r="O94" s="86"/>
      <c r="P94" s="86"/>
      <c r="Q94" s="86"/>
      <c r="R94" s="87"/>
      <c r="S94" s="86"/>
      <c r="T94" s="86"/>
      <c r="U94" s="86"/>
      <c r="V94" s="86"/>
      <c r="W94" s="86"/>
      <c r="X94" s="86"/>
      <c r="Y94" s="86"/>
    </row>
    <row r="95" spans="1:25" outlineLevel="1">
      <c r="A95" s="11" t="str">
        <f>A90</f>
        <v>N</v>
      </c>
      <c r="B95" s="85">
        <f>COUNTA($C$2:C95)</f>
        <v>89</v>
      </c>
      <c r="C95" s="86" t="s">
        <v>178</v>
      </c>
      <c r="D95" s="86"/>
      <c r="E95" s="86"/>
      <c r="F95" s="86"/>
      <c r="G95" s="86" t="s">
        <v>74</v>
      </c>
      <c r="H95" s="86"/>
      <c r="I95" s="86" t="s">
        <v>58</v>
      </c>
      <c r="J95" s="86" t="s">
        <v>163</v>
      </c>
      <c r="K95" s="85">
        <v>2</v>
      </c>
      <c r="L95" s="11" t="s">
        <v>59</v>
      </c>
      <c r="M95" s="86" t="s">
        <v>179</v>
      </c>
      <c r="N95" s="86"/>
      <c r="O95" s="86"/>
      <c r="P95" s="86"/>
      <c r="Q95" s="86"/>
      <c r="R95" s="87"/>
      <c r="S95" s="86"/>
      <c r="T95" s="86"/>
      <c r="U95" s="86"/>
      <c r="V95" s="86"/>
      <c r="W95" s="86"/>
      <c r="X95" s="86"/>
      <c r="Y95" s="86"/>
    </row>
    <row r="96" spans="1:25" outlineLevel="1">
      <c r="A96" s="11" t="str">
        <f>A90</f>
        <v>N</v>
      </c>
      <c r="B96" s="85">
        <f>COUNTA($C$2:C96)</f>
        <v>90</v>
      </c>
      <c r="C96" s="86" t="s">
        <v>60</v>
      </c>
      <c r="D96" s="86"/>
      <c r="E96" s="86"/>
      <c r="F96" s="86"/>
      <c r="G96" s="86" t="s">
        <v>74</v>
      </c>
      <c r="H96" s="86"/>
      <c r="I96" s="86" t="s">
        <v>58</v>
      </c>
      <c r="J96" s="86" t="s">
        <v>93</v>
      </c>
      <c r="K96" s="85"/>
      <c r="L96" s="11" t="s">
        <v>60</v>
      </c>
      <c r="M96" s="86">
        <v>3</v>
      </c>
      <c r="N96" s="86"/>
      <c r="O96" s="86"/>
      <c r="P96" s="86"/>
      <c r="Q96" s="86"/>
      <c r="R96" s="87"/>
      <c r="S96" s="86"/>
      <c r="T96" s="86"/>
      <c r="U96" s="86"/>
      <c r="V96" s="86"/>
      <c r="W96" s="86"/>
      <c r="X96" s="86"/>
      <c r="Y96" s="86"/>
    </row>
    <row r="97" spans="1:25" outlineLevel="1">
      <c r="A97" s="11" t="str">
        <f>IF($N$76&gt;3,"Y","N")</f>
        <v>N</v>
      </c>
      <c r="B97" s="85">
        <f>COUNTA($C$2:C97)</f>
        <v>91</v>
      </c>
      <c r="C97" s="86" t="s">
        <v>165</v>
      </c>
      <c r="D97" s="86"/>
      <c r="E97" s="86"/>
      <c r="F97" s="86"/>
      <c r="G97" s="86" t="s">
        <v>74</v>
      </c>
      <c r="H97" s="86"/>
      <c r="I97" s="86" t="s">
        <v>58</v>
      </c>
      <c r="J97" s="86" t="s">
        <v>166</v>
      </c>
      <c r="K97" s="85">
        <v>0</v>
      </c>
      <c r="L97" s="11" t="s">
        <v>167</v>
      </c>
      <c r="M97" s="86"/>
      <c r="N97" s="86"/>
      <c r="O97" s="86"/>
      <c r="P97" s="86"/>
      <c r="Q97" s="86"/>
      <c r="R97" s="87"/>
      <c r="S97" s="86"/>
      <c r="T97" s="86"/>
      <c r="U97" s="86"/>
      <c r="V97" s="86"/>
      <c r="W97" s="86"/>
      <c r="X97" s="86"/>
      <c r="Y97" s="86"/>
    </row>
    <row r="98" spans="1:25" outlineLevel="1">
      <c r="A98" s="11" t="str">
        <f>A97</f>
        <v>N</v>
      </c>
      <c r="B98" s="85">
        <f>COUNTA($C$2:C98)</f>
        <v>92</v>
      </c>
      <c r="C98" s="86" t="s">
        <v>180</v>
      </c>
      <c r="D98" s="86"/>
      <c r="E98" s="86"/>
      <c r="F98" s="86"/>
      <c r="G98" s="86" t="s">
        <v>74</v>
      </c>
      <c r="H98" s="86"/>
      <c r="I98" s="86" t="s">
        <v>58</v>
      </c>
      <c r="J98" s="86" t="s">
        <v>157</v>
      </c>
      <c r="K98" s="85">
        <v>3</v>
      </c>
      <c r="L98" s="11" t="s">
        <v>68</v>
      </c>
      <c r="M98" s="86" t="s">
        <v>181</v>
      </c>
      <c r="N98" s="86"/>
      <c r="O98" s="86"/>
      <c r="P98" s="86"/>
      <c r="Q98" s="86"/>
      <c r="R98" s="87"/>
      <c r="S98" s="86"/>
      <c r="T98" s="86"/>
      <c r="U98" s="86"/>
      <c r="V98" s="86"/>
      <c r="W98" s="86"/>
      <c r="X98" s="86"/>
      <c r="Y98" s="86"/>
    </row>
    <row r="99" spans="1:25" outlineLevel="1">
      <c r="A99" s="11" t="str">
        <f>A97</f>
        <v>N</v>
      </c>
      <c r="B99" s="85">
        <f>COUNTA($C$2:C99)</f>
        <v>93</v>
      </c>
      <c r="C99" s="86" t="s">
        <v>60</v>
      </c>
      <c r="D99" s="86"/>
      <c r="E99" s="86"/>
      <c r="F99" s="86"/>
      <c r="G99" s="86" t="s">
        <v>74</v>
      </c>
      <c r="H99" s="86"/>
      <c r="I99" s="86" t="s">
        <v>58</v>
      </c>
      <c r="J99" s="86" t="s">
        <v>93</v>
      </c>
      <c r="K99" s="85"/>
      <c r="L99" s="11" t="s">
        <v>60</v>
      </c>
      <c r="M99" s="86">
        <v>3</v>
      </c>
      <c r="N99" s="86"/>
      <c r="O99" s="86"/>
      <c r="P99" s="86"/>
      <c r="Q99" s="86"/>
      <c r="R99" s="87"/>
      <c r="S99" s="86"/>
      <c r="T99" s="86"/>
      <c r="U99" s="86"/>
      <c r="V99" s="86"/>
      <c r="W99" s="86"/>
      <c r="X99" s="86"/>
      <c r="Y99" s="86"/>
    </row>
    <row r="100" spans="1:25" outlineLevel="1">
      <c r="A100" s="11" t="str">
        <f>A97</f>
        <v>N</v>
      </c>
      <c r="B100" s="85">
        <f>COUNTA($C$2:C100)</f>
        <v>94</v>
      </c>
      <c r="C100" s="86" t="s">
        <v>182</v>
      </c>
      <c r="D100" s="86"/>
      <c r="E100" s="86"/>
      <c r="F100" s="86"/>
      <c r="G100" s="86" t="s">
        <v>74</v>
      </c>
      <c r="H100" s="86"/>
      <c r="I100" s="86" t="s">
        <v>58</v>
      </c>
      <c r="J100" s="86" t="s">
        <v>160</v>
      </c>
      <c r="K100" s="85">
        <v>3</v>
      </c>
      <c r="L100" s="11" t="s">
        <v>59</v>
      </c>
      <c r="M100" s="86" t="s">
        <v>183</v>
      </c>
      <c r="N100" s="86"/>
      <c r="O100" s="86"/>
      <c r="P100" s="86"/>
      <c r="Q100" s="86"/>
      <c r="R100" s="87"/>
      <c r="S100" s="86"/>
      <c r="T100" s="86"/>
      <c r="U100" s="86"/>
      <c r="V100" s="86"/>
      <c r="W100" s="86"/>
      <c r="X100" s="86"/>
      <c r="Y100" s="86"/>
    </row>
    <row r="101" spans="1:25" outlineLevel="1">
      <c r="A101" s="11" t="str">
        <f>A97</f>
        <v>N</v>
      </c>
      <c r="B101" s="85">
        <f>COUNTA($C$2:C101)</f>
        <v>95</v>
      </c>
      <c r="C101" s="86" t="s">
        <v>60</v>
      </c>
      <c r="D101" s="86"/>
      <c r="E101" s="86"/>
      <c r="F101" s="86"/>
      <c r="G101" s="86" t="s">
        <v>74</v>
      </c>
      <c r="H101" s="86"/>
      <c r="I101" s="86" t="s">
        <v>58</v>
      </c>
      <c r="J101" s="86" t="s">
        <v>93</v>
      </c>
      <c r="K101" s="85"/>
      <c r="L101" s="11" t="s">
        <v>60</v>
      </c>
      <c r="M101" s="86">
        <v>3</v>
      </c>
      <c r="N101" s="86"/>
      <c r="O101" s="86"/>
      <c r="P101" s="86"/>
      <c r="Q101" s="86"/>
      <c r="R101" s="87"/>
      <c r="S101" s="86"/>
      <c r="T101" s="86"/>
      <c r="U101" s="86"/>
      <c r="V101" s="86"/>
      <c r="W101" s="86"/>
      <c r="X101" s="86"/>
      <c r="Y101" s="86"/>
    </row>
    <row r="102" spans="1:25" outlineLevel="1">
      <c r="A102" s="11" t="str">
        <f>A97</f>
        <v>N</v>
      </c>
      <c r="B102" s="85">
        <f>COUNTA($C$2:C102)</f>
        <v>96</v>
      </c>
      <c r="C102" s="86" t="s">
        <v>184</v>
      </c>
      <c r="D102" s="86"/>
      <c r="E102" s="86"/>
      <c r="F102" s="86"/>
      <c r="G102" s="86" t="s">
        <v>74</v>
      </c>
      <c r="H102" s="86"/>
      <c r="I102" s="86" t="s">
        <v>58</v>
      </c>
      <c r="J102" s="86" t="s">
        <v>163</v>
      </c>
      <c r="K102" s="85">
        <v>3</v>
      </c>
      <c r="L102" s="11" t="s">
        <v>59</v>
      </c>
      <c r="M102" s="86" t="s">
        <v>185</v>
      </c>
      <c r="N102" s="86"/>
      <c r="O102" s="86"/>
      <c r="P102" s="86"/>
      <c r="Q102" s="86"/>
      <c r="R102" s="87"/>
      <c r="S102" s="86"/>
      <c r="T102" s="86"/>
      <c r="U102" s="86"/>
      <c r="V102" s="86"/>
      <c r="W102" s="86"/>
      <c r="X102" s="86"/>
      <c r="Y102" s="86"/>
    </row>
    <row r="103" spans="1:25" outlineLevel="1">
      <c r="A103" s="11" t="str">
        <f>A97</f>
        <v>N</v>
      </c>
      <c r="B103" s="85">
        <f>COUNTA($C$2:C103)</f>
        <v>97</v>
      </c>
      <c r="C103" s="86" t="s">
        <v>60</v>
      </c>
      <c r="D103" s="86"/>
      <c r="E103" s="86"/>
      <c r="F103" s="86"/>
      <c r="G103" s="86" t="s">
        <v>74</v>
      </c>
      <c r="H103" s="86"/>
      <c r="I103" s="86" t="s">
        <v>58</v>
      </c>
      <c r="J103" s="86" t="s">
        <v>93</v>
      </c>
      <c r="K103" s="85"/>
      <c r="L103" s="11" t="s">
        <v>60</v>
      </c>
      <c r="M103" s="86">
        <v>3</v>
      </c>
      <c r="N103" s="86"/>
      <c r="O103" s="86"/>
      <c r="P103" s="86"/>
      <c r="Q103" s="86"/>
      <c r="R103" s="87"/>
      <c r="S103" s="86"/>
      <c r="T103" s="86"/>
      <c r="U103" s="86"/>
      <c r="V103" s="86"/>
      <c r="W103" s="86"/>
      <c r="X103" s="86"/>
      <c r="Y103" s="86"/>
    </row>
    <row r="104" spans="1:25" outlineLevel="1">
      <c r="A104" s="11" t="str">
        <f>IF($N$76&gt;4,"Y","N")</f>
        <v>N</v>
      </c>
      <c r="B104" s="85">
        <f>COUNTA($C$2:C104)</f>
        <v>98</v>
      </c>
      <c r="C104" s="86" t="s">
        <v>165</v>
      </c>
      <c r="D104" s="86"/>
      <c r="E104" s="86"/>
      <c r="F104" s="86"/>
      <c r="G104" s="86" t="s">
        <v>74</v>
      </c>
      <c r="H104" s="86"/>
      <c r="I104" s="86" t="s">
        <v>58</v>
      </c>
      <c r="J104" s="86" t="s">
        <v>166</v>
      </c>
      <c r="K104" s="85">
        <v>0</v>
      </c>
      <c r="L104" s="11" t="s">
        <v>167</v>
      </c>
      <c r="M104" s="86"/>
      <c r="N104" s="86"/>
      <c r="O104" s="86"/>
      <c r="P104" s="86"/>
      <c r="Q104" s="86"/>
      <c r="R104" s="87"/>
      <c r="S104" s="86"/>
      <c r="T104" s="86"/>
      <c r="U104" s="86"/>
      <c r="V104" s="86"/>
      <c r="W104" s="86"/>
      <c r="X104" s="86"/>
      <c r="Y104" s="86"/>
    </row>
    <row r="105" spans="1:25" outlineLevel="1">
      <c r="A105" s="11" t="str">
        <f>A104</f>
        <v>N</v>
      </c>
      <c r="B105" s="85">
        <f>COUNTA($C$2:C105)</f>
        <v>99</v>
      </c>
      <c r="C105" s="86" t="s">
        <v>186</v>
      </c>
      <c r="D105" s="86"/>
      <c r="E105" s="86"/>
      <c r="F105" s="86"/>
      <c r="G105" s="86" t="s">
        <v>74</v>
      </c>
      <c r="H105" s="86"/>
      <c r="I105" s="86" t="s">
        <v>58</v>
      </c>
      <c r="J105" s="86" t="s">
        <v>157</v>
      </c>
      <c r="K105" s="85">
        <v>4</v>
      </c>
      <c r="L105" s="11" t="s">
        <v>68</v>
      </c>
      <c r="M105" s="86" t="s">
        <v>187</v>
      </c>
      <c r="N105" s="86"/>
      <c r="O105" s="86"/>
      <c r="P105" s="86"/>
      <c r="Q105" s="86"/>
      <c r="R105" s="87"/>
      <c r="S105" s="86"/>
      <c r="T105" s="86"/>
      <c r="U105" s="86"/>
      <c r="V105" s="86"/>
      <c r="W105" s="86"/>
      <c r="X105" s="86"/>
      <c r="Y105" s="86"/>
    </row>
    <row r="106" spans="1:25" outlineLevel="1">
      <c r="A106" s="11" t="str">
        <f>A104</f>
        <v>N</v>
      </c>
      <c r="B106" s="85">
        <f>COUNTA($C$2:C106)</f>
        <v>100</v>
      </c>
      <c r="C106" s="86" t="s">
        <v>60</v>
      </c>
      <c r="D106" s="86"/>
      <c r="E106" s="86"/>
      <c r="F106" s="86"/>
      <c r="G106" s="86" t="s">
        <v>74</v>
      </c>
      <c r="H106" s="86"/>
      <c r="I106" s="86" t="s">
        <v>58</v>
      </c>
      <c r="J106" s="86" t="s">
        <v>93</v>
      </c>
      <c r="K106" s="85"/>
      <c r="L106" s="11" t="s">
        <v>60</v>
      </c>
      <c r="M106" s="86">
        <v>3</v>
      </c>
      <c r="N106" s="86"/>
      <c r="O106" s="86"/>
      <c r="P106" s="86"/>
      <c r="Q106" s="86"/>
      <c r="R106" s="87"/>
      <c r="S106" s="86"/>
      <c r="T106" s="86"/>
      <c r="U106" s="86"/>
      <c r="V106" s="86"/>
      <c r="W106" s="86"/>
      <c r="X106" s="86"/>
      <c r="Y106" s="86"/>
    </row>
    <row r="107" spans="1:25" outlineLevel="1">
      <c r="A107" s="11" t="str">
        <f>A105</f>
        <v>N</v>
      </c>
      <c r="B107" s="85">
        <f>COUNTA($C$2:C107)</f>
        <v>101</v>
      </c>
      <c r="C107" s="86" t="s">
        <v>188</v>
      </c>
      <c r="D107" s="86"/>
      <c r="E107" s="86"/>
      <c r="F107" s="86"/>
      <c r="G107" s="86" t="s">
        <v>74</v>
      </c>
      <c r="H107" s="86"/>
      <c r="I107" s="86" t="s">
        <v>58</v>
      </c>
      <c r="J107" s="86" t="s">
        <v>160</v>
      </c>
      <c r="K107" s="85">
        <v>4</v>
      </c>
      <c r="L107" s="11" t="s">
        <v>59</v>
      </c>
      <c r="M107" s="86" t="s">
        <v>189</v>
      </c>
      <c r="N107" s="86"/>
      <c r="O107" s="86"/>
      <c r="P107" s="86"/>
      <c r="Q107" s="86"/>
      <c r="R107" s="87"/>
      <c r="S107" s="86"/>
      <c r="T107" s="86"/>
      <c r="U107" s="86"/>
      <c r="V107" s="86"/>
      <c r="W107" s="86"/>
      <c r="X107" s="86"/>
      <c r="Y107" s="86"/>
    </row>
    <row r="108" spans="1:25" outlineLevel="1">
      <c r="A108" s="11" t="str">
        <f>A104</f>
        <v>N</v>
      </c>
      <c r="B108" s="85">
        <f>COUNTA($C$2:C108)</f>
        <v>102</v>
      </c>
      <c r="C108" s="86" t="s">
        <v>60</v>
      </c>
      <c r="D108" s="86"/>
      <c r="E108" s="86"/>
      <c r="F108" s="86"/>
      <c r="G108" s="86" t="s">
        <v>74</v>
      </c>
      <c r="H108" s="86"/>
      <c r="I108" s="86" t="s">
        <v>58</v>
      </c>
      <c r="J108" s="86" t="s">
        <v>93</v>
      </c>
      <c r="K108" s="85"/>
      <c r="L108" s="11" t="s">
        <v>60</v>
      </c>
      <c r="M108" s="86">
        <v>3</v>
      </c>
      <c r="N108" s="86"/>
      <c r="O108" s="86"/>
      <c r="P108" s="86"/>
      <c r="Q108" s="86"/>
      <c r="R108" s="87"/>
      <c r="S108" s="86"/>
      <c r="T108" s="86"/>
      <c r="U108" s="86"/>
      <c r="V108" s="86"/>
      <c r="W108" s="86"/>
      <c r="X108" s="86"/>
      <c r="Y108" s="86"/>
    </row>
    <row r="109" spans="1:25" outlineLevel="1">
      <c r="A109" s="11" t="str">
        <f>A107</f>
        <v>N</v>
      </c>
      <c r="B109" s="85">
        <f>COUNTA($C$2:C109)</f>
        <v>103</v>
      </c>
      <c r="C109" s="86" t="s">
        <v>190</v>
      </c>
      <c r="D109" s="86"/>
      <c r="E109" s="86"/>
      <c r="F109" s="86"/>
      <c r="G109" s="86" t="s">
        <v>74</v>
      </c>
      <c r="H109" s="86"/>
      <c r="I109" s="86" t="s">
        <v>58</v>
      </c>
      <c r="J109" s="86" t="s">
        <v>163</v>
      </c>
      <c r="K109" s="85">
        <v>4</v>
      </c>
      <c r="L109" s="11" t="s">
        <v>59</v>
      </c>
      <c r="M109" s="86" t="s">
        <v>191</v>
      </c>
      <c r="N109" s="86"/>
      <c r="O109" s="86"/>
      <c r="P109" s="86"/>
      <c r="Q109" s="86"/>
      <c r="R109" s="87"/>
      <c r="S109" s="86"/>
      <c r="T109" s="86"/>
      <c r="U109" s="86"/>
      <c r="V109" s="86"/>
      <c r="W109" s="86"/>
      <c r="X109" s="86"/>
      <c r="Y109" s="86"/>
    </row>
    <row r="110" spans="1:25" outlineLevel="1">
      <c r="A110" s="11" t="s">
        <v>3</v>
      </c>
      <c r="B110" s="85">
        <f>COUNTA($C$2:C110)</f>
        <v>104</v>
      </c>
      <c r="C110" s="86" t="s">
        <v>60</v>
      </c>
      <c r="D110" s="86"/>
      <c r="E110" s="86"/>
      <c r="F110" s="86"/>
      <c r="G110" s="86" t="s">
        <v>74</v>
      </c>
      <c r="H110" s="86"/>
      <c r="I110" s="86" t="s">
        <v>58</v>
      </c>
      <c r="J110" s="86" t="s">
        <v>93</v>
      </c>
      <c r="K110" s="85"/>
      <c r="L110" s="11" t="s">
        <v>60</v>
      </c>
      <c r="M110" s="86">
        <v>10</v>
      </c>
      <c r="N110" s="86"/>
      <c r="O110" s="86"/>
      <c r="P110" s="86"/>
      <c r="Q110" s="86"/>
      <c r="R110" s="87"/>
      <c r="S110" s="86"/>
      <c r="T110" s="86"/>
      <c r="U110" s="86"/>
      <c r="V110" s="86"/>
      <c r="W110" s="86"/>
      <c r="X110" s="86"/>
      <c r="Y110" s="86"/>
    </row>
    <row r="111" spans="1:25" outlineLevel="1">
      <c r="A111" s="11" t="str">
        <f>IF(OR(G73="Staff - QA",G73="Staff - UAT")=TRUE,"N","Y")</f>
        <v>Y</v>
      </c>
      <c r="B111" s="85">
        <f>COUNTA($C$2:C111)</f>
        <v>105</v>
      </c>
      <c r="C111" s="165" t="s">
        <v>686</v>
      </c>
      <c r="D111" s="165"/>
      <c r="E111" s="165"/>
      <c r="F111" s="165"/>
      <c r="G111" s="165" t="s">
        <v>74</v>
      </c>
      <c r="H111" s="165"/>
      <c r="I111" s="165" t="s">
        <v>58</v>
      </c>
      <c r="J111" s="165" t="s">
        <v>685</v>
      </c>
      <c r="K111" s="164">
        <v>0</v>
      </c>
      <c r="L111" s="163" t="s">
        <v>110</v>
      </c>
      <c r="M111" s="165" t="s">
        <v>93</v>
      </c>
      <c r="N111" s="165"/>
      <c r="O111" s="165"/>
      <c r="P111" s="165"/>
      <c r="Q111" s="86"/>
      <c r="R111" s="87"/>
      <c r="S111" s="86"/>
      <c r="T111" s="86"/>
      <c r="U111" s="86"/>
      <c r="V111" s="86"/>
      <c r="W111" s="86"/>
      <c r="X111" s="86"/>
      <c r="Y111" s="86"/>
    </row>
    <row r="112" spans="1:25" s="92" customFormat="1" outlineLevel="1">
      <c r="A112" s="14" t="s">
        <v>3</v>
      </c>
      <c r="B112" s="85">
        <f>COUNTA($C$2:C112)</f>
        <v>106</v>
      </c>
      <c r="C112" s="90" t="s">
        <v>192</v>
      </c>
      <c r="D112" s="90"/>
      <c r="E112" s="90"/>
      <c r="F112" s="90"/>
      <c r="G112" s="90" t="s">
        <v>74</v>
      </c>
      <c r="H112" s="90"/>
      <c r="I112" s="90" t="s">
        <v>58</v>
      </c>
      <c r="J112" s="90" t="s">
        <v>193</v>
      </c>
      <c r="K112" s="89">
        <v>1</v>
      </c>
      <c r="L112" s="14" t="s">
        <v>32</v>
      </c>
      <c r="M112" s="90"/>
      <c r="N112" s="90" t="s">
        <v>61</v>
      </c>
      <c r="O112" s="90"/>
      <c r="P112" s="90"/>
      <c r="Q112" s="91"/>
      <c r="R112" s="91"/>
      <c r="S112" s="90"/>
      <c r="T112" s="90"/>
      <c r="U112" s="90"/>
      <c r="V112" s="90"/>
      <c r="W112" s="90"/>
      <c r="X112" s="90"/>
      <c r="Y112" s="90"/>
    </row>
    <row r="113" spans="1:25" s="92" customFormat="1" outlineLevel="1">
      <c r="A113" s="14" t="s">
        <v>3</v>
      </c>
      <c r="B113" s="85">
        <f>COUNTA($C$2:C113)</f>
        <v>107</v>
      </c>
      <c r="C113" s="90" t="s">
        <v>194</v>
      </c>
      <c r="D113" s="90"/>
      <c r="E113" s="90"/>
      <c r="F113" s="90"/>
      <c r="G113" s="90" t="s">
        <v>74</v>
      </c>
      <c r="H113" s="90"/>
      <c r="I113" s="90" t="s">
        <v>58</v>
      </c>
      <c r="J113" s="90" t="s">
        <v>195</v>
      </c>
      <c r="K113" s="89">
        <v>0</v>
      </c>
      <c r="L113" s="14" t="s">
        <v>32</v>
      </c>
      <c r="M113" s="90"/>
      <c r="N113" s="90" t="s">
        <v>61</v>
      </c>
      <c r="O113" s="90"/>
      <c r="P113" s="90"/>
      <c r="Q113" s="91"/>
      <c r="R113" s="91"/>
      <c r="S113" s="90"/>
      <c r="T113" s="90"/>
      <c r="U113" s="90"/>
      <c r="V113" s="90"/>
      <c r="W113" s="90"/>
      <c r="X113" s="90"/>
      <c r="Y113" s="90"/>
    </row>
    <row r="114" spans="1:25" s="92" customFormat="1" outlineLevel="1">
      <c r="A114" s="14" t="str">
        <f>A73</f>
        <v>N</v>
      </c>
      <c r="B114" s="85">
        <f>COUNTA($C$2:C114)</f>
        <v>108</v>
      </c>
      <c r="C114" s="90" t="s">
        <v>196</v>
      </c>
      <c r="D114" s="90"/>
      <c r="E114" s="90"/>
      <c r="F114" s="90"/>
      <c r="G114" s="90" t="s">
        <v>74</v>
      </c>
      <c r="H114" s="90"/>
      <c r="I114" s="90" t="s">
        <v>58</v>
      </c>
      <c r="J114" s="90" t="s">
        <v>197</v>
      </c>
      <c r="K114" s="89">
        <v>1</v>
      </c>
      <c r="L114" s="14" t="s">
        <v>32</v>
      </c>
      <c r="M114" s="90"/>
      <c r="N114" s="90" t="s">
        <v>61</v>
      </c>
      <c r="O114" s="90"/>
      <c r="P114" s="90"/>
      <c r="Q114" s="91"/>
      <c r="R114" s="91"/>
      <c r="S114" s="90"/>
      <c r="T114" s="90"/>
      <c r="U114" s="90"/>
      <c r="V114" s="90"/>
      <c r="W114" s="90"/>
      <c r="X114" s="90"/>
      <c r="Y114" s="90"/>
    </row>
    <row r="115" spans="1:25" s="92" customFormat="1" outlineLevel="1">
      <c r="A115" s="14" t="str">
        <f>A75</f>
        <v>N</v>
      </c>
      <c r="B115" s="85">
        <f>COUNTA($C$2:C115)</f>
        <v>109</v>
      </c>
      <c r="C115" s="93" t="s">
        <v>198</v>
      </c>
      <c r="D115" s="90"/>
      <c r="E115" s="90"/>
      <c r="F115" s="90"/>
      <c r="G115" s="90" t="s">
        <v>74</v>
      </c>
      <c r="H115" s="90"/>
      <c r="I115" s="90" t="s">
        <v>58</v>
      </c>
      <c r="J115" s="93" t="s">
        <v>199</v>
      </c>
      <c r="K115" s="89">
        <v>0</v>
      </c>
      <c r="L115" s="14" t="s">
        <v>32</v>
      </c>
      <c r="M115" s="90"/>
      <c r="N115" s="90" t="s">
        <v>61</v>
      </c>
      <c r="O115" s="90"/>
      <c r="P115" s="90"/>
      <c r="Q115" s="91"/>
      <c r="R115" s="91"/>
      <c r="S115" s="90"/>
      <c r="T115" s="90"/>
      <c r="U115" s="90"/>
      <c r="V115" s="90"/>
      <c r="W115" s="90"/>
      <c r="X115" s="90"/>
      <c r="Y115" s="90"/>
    </row>
    <row r="116" spans="1:25" s="92" customFormat="1" outlineLevel="1">
      <c r="A116" s="14" t="s">
        <v>3</v>
      </c>
      <c r="B116" s="85">
        <f>COUNTA($C$2:C116)</f>
        <v>110</v>
      </c>
      <c r="C116" s="90" t="s">
        <v>200</v>
      </c>
      <c r="D116" s="90"/>
      <c r="E116" s="90"/>
      <c r="F116" s="90"/>
      <c r="G116" s="90" t="s">
        <v>74</v>
      </c>
      <c r="H116" s="90"/>
      <c r="I116" s="90"/>
      <c r="J116" s="90"/>
      <c r="K116" s="89">
        <v>0</v>
      </c>
      <c r="L116" s="14" t="s">
        <v>60</v>
      </c>
      <c r="M116" s="90">
        <v>1</v>
      </c>
      <c r="N116" s="94">
        <f>_xlfn.NUMBERVALUE(S112,".",",")</f>
        <v>0</v>
      </c>
      <c r="O116" s="90"/>
      <c r="P116" s="90"/>
      <c r="Q116" s="91"/>
      <c r="R116" s="90"/>
      <c r="S116" s="90"/>
      <c r="T116" s="90"/>
      <c r="U116" s="90"/>
      <c r="V116" s="90"/>
      <c r="W116" s="90"/>
      <c r="X116" s="90"/>
      <c r="Y116" s="90"/>
    </row>
    <row r="117" spans="1:25" s="92" customFormat="1" outlineLevel="1">
      <c r="A117" s="14" t="s">
        <v>3</v>
      </c>
      <c r="B117" s="85">
        <f>COUNTA($C$2:C117)</f>
        <v>111</v>
      </c>
      <c r="C117" s="90" t="s">
        <v>201</v>
      </c>
      <c r="D117" s="90"/>
      <c r="E117" s="90"/>
      <c r="F117" s="90"/>
      <c r="G117" s="90" t="s">
        <v>74</v>
      </c>
      <c r="H117" s="90"/>
      <c r="I117" s="90"/>
      <c r="J117" s="90"/>
      <c r="K117" s="89">
        <v>0</v>
      </c>
      <c r="L117" s="14" t="s">
        <v>60</v>
      </c>
      <c r="M117" s="90">
        <v>1</v>
      </c>
      <c r="N117" s="94">
        <f>_xlfn.NUMBERVALUE(S113,".",",")</f>
        <v>0</v>
      </c>
      <c r="O117" s="90"/>
      <c r="P117" s="90"/>
      <c r="Q117" s="91"/>
      <c r="R117" s="90"/>
      <c r="S117" s="90"/>
      <c r="T117" s="90"/>
      <c r="U117" s="90"/>
      <c r="V117" s="90"/>
      <c r="W117" s="90"/>
      <c r="X117" s="90"/>
      <c r="Y117" s="90"/>
    </row>
    <row r="118" spans="1:25" s="92" customFormat="1" outlineLevel="1">
      <c r="A118" s="14" t="str">
        <f>A114</f>
        <v>N</v>
      </c>
      <c r="B118" s="85">
        <f>COUNTA($C$2:C118)</f>
        <v>112</v>
      </c>
      <c r="C118" s="90" t="s">
        <v>202</v>
      </c>
      <c r="D118" s="90"/>
      <c r="E118" s="90"/>
      <c r="F118" s="90"/>
      <c r="G118" s="90" t="s">
        <v>74</v>
      </c>
      <c r="H118" s="90"/>
      <c r="I118" s="90"/>
      <c r="J118" s="90"/>
      <c r="K118" s="89">
        <v>0</v>
      </c>
      <c r="L118" s="14" t="s">
        <v>60</v>
      </c>
      <c r="M118" s="90">
        <v>1</v>
      </c>
      <c r="N118" s="94">
        <f>_xlfn.NUMBERVALUE(S114,".",",")</f>
        <v>0</v>
      </c>
      <c r="O118" s="90"/>
      <c r="P118" s="90"/>
      <c r="Q118" s="91"/>
      <c r="R118" s="90"/>
      <c r="S118" s="90"/>
      <c r="T118" s="90"/>
      <c r="U118" s="90"/>
      <c r="V118" s="90"/>
      <c r="W118" s="90"/>
      <c r="X118" s="90"/>
      <c r="Y118" s="90"/>
    </row>
    <row r="119" spans="1:25" s="92" customFormat="1" outlineLevel="1">
      <c r="A119" s="14" t="str">
        <f>A115</f>
        <v>N</v>
      </c>
      <c r="B119" s="85">
        <f>COUNTA($C$2:C119)</f>
        <v>113</v>
      </c>
      <c r="C119" s="93" t="s">
        <v>198</v>
      </c>
      <c r="D119" s="90"/>
      <c r="E119" s="90"/>
      <c r="F119" s="90"/>
      <c r="G119" s="90" t="s">
        <v>74</v>
      </c>
      <c r="H119" s="90"/>
      <c r="I119" s="90"/>
      <c r="J119" s="90"/>
      <c r="K119" s="89">
        <v>0</v>
      </c>
      <c r="L119" s="14" t="s">
        <v>60</v>
      </c>
      <c r="M119" s="90">
        <v>1</v>
      </c>
      <c r="N119" s="94">
        <f>_xlfn.NUMBERVALUE(S115,".",",")</f>
        <v>0</v>
      </c>
      <c r="O119" s="90"/>
      <c r="P119" s="90"/>
      <c r="Q119" s="91"/>
      <c r="R119" s="90"/>
      <c r="S119" s="90"/>
      <c r="T119" s="90"/>
      <c r="U119" s="90"/>
      <c r="V119" s="90"/>
      <c r="W119" s="90"/>
      <c r="X119" s="90"/>
      <c r="Y119" s="90"/>
    </row>
    <row r="120" spans="1:25" s="92" customFormat="1" outlineLevel="1">
      <c r="A120" s="14" t="s">
        <v>3</v>
      </c>
      <c r="B120" s="85">
        <f>COUNTA($C$2:C120)</f>
        <v>114</v>
      </c>
      <c r="C120" s="90" t="s">
        <v>526</v>
      </c>
      <c r="D120" s="90"/>
      <c r="E120" s="90"/>
      <c r="F120" s="90"/>
      <c r="G120" s="90" t="s">
        <v>74</v>
      </c>
      <c r="H120" s="90"/>
      <c r="I120" s="90"/>
      <c r="J120" s="90"/>
      <c r="K120" s="89">
        <v>0</v>
      </c>
      <c r="L120" s="14" t="s">
        <v>60</v>
      </c>
      <c r="M120" s="90">
        <v>1</v>
      </c>
      <c r="N120" s="90" t="s">
        <v>523</v>
      </c>
      <c r="O120" s="90"/>
      <c r="P120" s="90"/>
      <c r="Q120" s="91"/>
      <c r="R120" s="94" t="e">
        <f>_xlfn.NUMBERVALUE(N120,".")</f>
        <v>#VALUE!</v>
      </c>
      <c r="S120" s="95"/>
      <c r="T120" s="90"/>
      <c r="U120" s="90"/>
      <c r="V120" s="90"/>
      <c r="W120" s="90"/>
      <c r="X120" s="90"/>
      <c r="Y120" s="90"/>
    </row>
    <row r="121" spans="1:25" s="92" customFormat="1" outlineLevel="1">
      <c r="A121" s="14" t="s">
        <v>3</v>
      </c>
      <c r="B121" s="85">
        <f>COUNTA($C$2:C121)</f>
        <v>115</v>
      </c>
      <c r="C121" s="90" t="s">
        <v>527</v>
      </c>
      <c r="D121" s="90"/>
      <c r="E121" s="90"/>
      <c r="F121" s="90"/>
      <c r="G121" s="90" t="s">
        <v>74</v>
      </c>
      <c r="H121" s="90"/>
      <c r="I121" s="90" t="s">
        <v>58</v>
      </c>
      <c r="J121" s="90" t="s">
        <v>525</v>
      </c>
      <c r="K121" s="89">
        <v>0</v>
      </c>
      <c r="L121" s="14" t="s">
        <v>32</v>
      </c>
      <c r="M121" s="90"/>
      <c r="N121" s="90" t="s">
        <v>61</v>
      </c>
      <c r="O121" s="90"/>
      <c r="P121" s="90"/>
      <c r="Q121" s="91"/>
      <c r="R121" s="94" t="e">
        <f>SUM(R120,N116)</f>
        <v>#VALUE!</v>
      </c>
      <c r="S121" s="95"/>
      <c r="T121" s="90"/>
      <c r="U121" s="90"/>
      <c r="V121" s="90"/>
      <c r="W121" s="90"/>
      <c r="X121" s="90"/>
      <c r="Y121" s="90"/>
    </row>
    <row r="122" spans="1:25" s="92" customFormat="1" outlineLevel="1">
      <c r="A122" s="14" t="s">
        <v>14</v>
      </c>
      <c r="B122" s="85">
        <f>COUNTA($C$2:C122)</f>
        <v>116</v>
      </c>
      <c r="C122" s="90" t="s">
        <v>524</v>
      </c>
      <c r="D122" s="90"/>
      <c r="E122" s="90"/>
      <c r="F122" s="90"/>
      <c r="G122" s="90" t="s">
        <v>74</v>
      </c>
      <c r="H122" s="90"/>
      <c r="I122" s="90" t="s">
        <v>58</v>
      </c>
      <c r="J122" s="90"/>
      <c r="K122" s="89">
        <v>0</v>
      </c>
      <c r="L122" s="14" t="s">
        <v>60</v>
      </c>
      <c r="M122" s="90">
        <v>1</v>
      </c>
      <c r="N122" s="90"/>
      <c r="O122" s="90"/>
      <c r="P122" s="90"/>
      <c r="Q122" s="91"/>
      <c r="R122" s="94" t="e">
        <f>TEXT(R121,"0.00")</f>
        <v>#VALUE!</v>
      </c>
      <c r="S122" s="95" t="str">
        <f>TEXT(_xlfn.NUMBERVALUE(S121,"."),"0.00")</f>
        <v>0.00</v>
      </c>
      <c r="T122" s="90" t="s">
        <v>3</v>
      </c>
      <c r="U122" s="90"/>
      <c r="V122" s="90"/>
      <c r="W122" s="90"/>
      <c r="X122" s="90"/>
      <c r="Y122" s="90"/>
    </row>
    <row r="123" spans="1:25" outlineLevel="1">
      <c r="A123" s="11" t="s">
        <v>3</v>
      </c>
      <c r="B123" s="85">
        <f>COUNTA($C$2:C123)</f>
        <v>117</v>
      </c>
      <c r="C123" s="86" t="s">
        <v>203</v>
      </c>
      <c r="D123" s="86"/>
      <c r="E123" s="86"/>
      <c r="F123" s="86"/>
      <c r="G123" s="86" t="s">
        <v>74</v>
      </c>
      <c r="H123" s="86"/>
      <c r="I123" s="86" t="s">
        <v>58</v>
      </c>
      <c r="J123" s="86" t="s">
        <v>123</v>
      </c>
      <c r="K123" s="85">
        <v>0</v>
      </c>
      <c r="L123" s="11" t="s">
        <v>110</v>
      </c>
      <c r="M123" s="86"/>
      <c r="N123" s="86"/>
      <c r="O123" s="86"/>
      <c r="P123" s="86"/>
      <c r="Q123" s="87"/>
      <c r="R123" s="87"/>
      <c r="S123" s="86"/>
      <c r="T123" s="86"/>
      <c r="U123" s="86"/>
      <c r="V123" s="86"/>
      <c r="W123" s="86"/>
      <c r="X123" s="86"/>
      <c r="Y123" s="86"/>
    </row>
    <row r="124" spans="1:25" outlineLevel="1">
      <c r="A124" s="11" t="s">
        <v>3</v>
      </c>
      <c r="B124" s="85">
        <f>COUNTA($C$2:C124)</f>
        <v>118</v>
      </c>
      <c r="C124" s="86" t="s">
        <v>60</v>
      </c>
      <c r="D124" s="86"/>
      <c r="E124" s="86"/>
      <c r="F124" s="86"/>
      <c r="G124" s="86" t="s">
        <v>74</v>
      </c>
      <c r="H124" s="86"/>
      <c r="I124" s="86" t="s">
        <v>58</v>
      </c>
      <c r="J124" s="86"/>
      <c r="K124" s="85">
        <v>0</v>
      </c>
      <c r="L124" s="11" t="s">
        <v>60</v>
      </c>
      <c r="M124" s="86">
        <v>5</v>
      </c>
      <c r="N124" s="86"/>
      <c r="O124" s="86"/>
      <c r="P124" s="86"/>
      <c r="Q124" s="87"/>
      <c r="R124" s="87"/>
      <c r="S124" s="86"/>
      <c r="T124" s="86"/>
      <c r="U124" s="86"/>
      <c r="V124" s="86"/>
      <c r="W124" s="86"/>
      <c r="X124" s="86"/>
      <c r="Y124" s="86"/>
    </row>
    <row r="125" spans="1:25" outlineLevel="1">
      <c r="A125" s="11" t="s">
        <v>3</v>
      </c>
      <c r="B125" s="85">
        <f>COUNTA($C$2:C125)</f>
        <v>119</v>
      </c>
      <c r="C125" s="86" t="s">
        <v>204</v>
      </c>
      <c r="D125" s="86"/>
      <c r="E125" s="86"/>
      <c r="F125" s="86"/>
      <c r="G125" s="86" t="s">
        <v>74</v>
      </c>
      <c r="H125" s="86"/>
      <c r="I125" s="86" t="s">
        <v>58</v>
      </c>
      <c r="J125" s="86" t="s">
        <v>205</v>
      </c>
      <c r="K125" s="85">
        <v>0</v>
      </c>
      <c r="L125" s="11" t="s">
        <v>32</v>
      </c>
      <c r="M125" s="86"/>
      <c r="N125" s="86" t="s">
        <v>61</v>
      </c>
      <c r="O125" s="86"/>
      <c r="P125" s="86"/>
      <c r="Q125" s="87"/>
      <c r="R125" s="87" t="s">
        <v>206</v>
      </c>
      <c r="S125" s="86"/>
      <c r="T125" s="86"/>
      <c r="U125" s="86"/>
      <c r="V125" s="86"/>
      <c r="W125" s="86"/>
      <c r="X125" s="86"/>
      <c r="Y125" s="86"/>
    </row>
    <row r="126" spans="1:25" s="84" customFormat="1" outlineLevel="1">
      <c r="A126" s="13" t="s">
        <v>207</v>
      </c>
      <c r="C126" s="81"/>
      <c r="D126" s="81"/>
      <c r="E126" s="81"/>
      <c r="F126" s="81"/>
      <c r="G126" s="81"/>
      <c r="H126" s="81"/>
      <c r="I126" s="81"/>
      <c r="J126" s="81" t="s">
        <v>93</v>
      </c>
      <c r="K126" s="83">
        <v>0</v>
      </c>
      <c r="L126" s="12" t="s">
        <v>93</v>
      </c>
      <c r="M126" s="81" t="s">
        <v>93</v>
      </c>
      <c r="N126" s="81"/>
      <c r="O126" s="81"/>
      <c r="P126" s="81"/>
      <c r="Q126" s="81"/>
      <c r="R126" s="82"/>
      <c r="S126" s="81"/>
      <c r="T126" s="81"/>
      <c r="U126" s="81"/>
      <c r="V126" s="81"/>
      <c r="W126" s="81"/>
      <c r="X126" s="81"/>
      <c r="Y126" s="81"/>
    </row>
    <row r="127" spans="1:25" outlineLevel="1">
      <c r="A127" s="11" t="s">
        <v>3</v>
      </c>
      <c r="B127" s="85">
        <f>COUNTA($C$2:C127)</f>
        <v>120</v>
      </c>
      <c r="C127" s="86" t="s">
        <v>60</v>
      </c>
      <c r="D127" s="86"/>
      <c r="E127" s="86"/>
      <c r="F127" s="86"/>
      <c r="G127" s="86" t="s">
        <v>74</v>
      </c>
      <c r="H127" s="86"/>
      <c r="I127" s="86"/>
      <c r="J127" s="86"/>
      <c r="K127" s="85">
        <v>0</v>
      </c>
      <c r="L127" s="11" t="s">
        <v>60</v>
      </c>
      <c r="M127" s="86">
        <v>2</v>
      </c>
      <c r="N127" s="87"/>
      <c r="O127" s="86"/>
      <c r="P127" s="86"/>
      <c r="Q127" s="87"/>
      <c r="R127" s="87"/>
      <c r="S127" s="86"/>
      <c r="T127" s="86"/>
      <c r="U127" s="86"/>
      <c r="V127" s="86"/>
      <c r="W127" s="86"/>
      <c r="X127" s="86"/>
      <c r="Y127" s="86"/>
    </row>
    <row r="128" spans="1:25" ht="15" outlineLevel="1">
      <c r="A128" s="11" t="s">
        <v>3</v>
      </c>
      <c r="B128" s="85">
        <f>COUNTA($C$2:C128)</f>
        <v>121</v>
      </c>
      <c r="C128" s="61" t="s">
        <v>584</v>
      </c>
      <c r="D128" s="61"/>
      <c r="E128" s="61"/>
      <c r="F128" s="61"/>
      <c r="G128" s="61" t="s">
        <v>74</v>
      </c>
      <c r="H128" s="61"/>
      <c r="I128" s="61" t="s">
        <v>58</v>
      </c>
      <c r="J128" s="61" t="s">
        <v>525</v>
      </c>
      <c r="K128" s="60">
        <v>0</v>
      </c>
      <c r="L128" s="52" t="s">
        <v>32</v>
      </c>
      <c r="M128" s="61"/>
      <c r="N128" s="61" t="s">
        <v>61</v>
      </c>
      <c r="O128" s="61"/>
      <c r="P128" s="61"/>
      <c r="Q128" s="62"/>
      <c r="R128" s="105" t="e">
        <f>R122</f>
        <v>#VALUE!</v>
      </c>
      <c r="S128" s="86"/>
      <c r="T128" s="86"/>
      <c r="U128" s="86"/>
      <c r="V128" s="86"/>
      <c r="W128" s="86"/>
      <c r="X128" s="86"/>
      <c r="Y128" s="86"/>
    </row>
    <row r="129" spans="1:25" outlineLevel="1">
      <c r="A129" s="11" t="s">
        <v>3</v>
      </c>
      <c r="B129" s="85">
        <f>COUNTA($C$2:C129)</f>
        <v>122</v>
      </c>
      <c r="C129" s="86" t="s">
        <v>550</v>
      </c>
      <c r="D129" s="86"/>
      <c r="E129" s="86"/>
      <c r="F129" s="86"/>
      <c r="G129" s="86" t="s">
        <v>74</v>
      </c>
      <c r="H129" s="86"/>
      <c r="I129" s="86" t="s">
        <v>58</v>
      </c>
      <c r="J129" s="86" t="s">
        <v>551</v>
      </c>
      <c r="K129" s="85">
        <v>0</v>
      </c>
      <c r="L129" s="11" t="s">
        <v>167</v>
      </c>
      <c r="M129" s="86"/>
      <c r="N129" s="87"/>
      <c r="O129" s="86"/>
      <c r="P129" s="86"/>
      <c r="Q129" s="87"/>
      <c r="R129" s="87"/>
      <c r="S129" s="86"/>
      <c r="T129" s="86"/>
      <c r="U129" s="86"/>
      <c r="V129" s="86"/>
      <c r="W129" s="86"/>
      <c r="X129" s="86"/>
      <c r="Y129" s="86"/>
    </row>
    <row r="130" spans="1:25" outlineLevel="1">
      <c r="A130" s="11" t="s">
        <v>3</v>
      </c>
      <c r="B130" s="85">
        <f>COUNTA($C$2:C130)</f>
        <v>123</v>
      </c>
      <c r="C130" s="86" t="s">
        <v>210</v>
      </c>
      <c r="D130" s="86"/>
      <c r="E130" s="86"/>
      <c r="F130" s="86"/>
      <c r="G130" s="86" t="s">
        <v>74</v>
      </c>
      <c r="H130" s="86"/>
      <c r="I130" s="86" t="s">
        <v>58</v>
      </c>
      <c r="J130" s="86" t="s">
        <v>696</v>
      </c>
      <c r="K130" s="85">
        <v>1</v>
      </c>
      <c r="L130" s="11" t="s">
        <v>59</v>
      </c>
      <c r="M130" s="86" t="s">
        <v>211</v>
      </c>
      <c r="N130" s="87"/>
      <c r="O130" s="86"/>
      <c r="P130" s="86"/>
      <c r="Q130" s="87"/>
      <c r="R130" s="87"/>
      <c r="S130" s="86"/>
      <c r="T130" s="86"/>
      <c r="U130" s="86"/>
      <c r="V130" s="86"/>
      <c r="W130" s="86"/>
      <c r="X130" s="86"/>
      <c r="Y130" s="86"/>
    </row>
    <row r="131" spans="1:25" outlineLevel="1">
      <c r="A131" s="11" t="s">
        <v>3</v>
      </c>
      <c r="B131" s="85">
        <f>COUNTA($C$2:C131)</f>
        <v>124</v>
      </c>
      <c r="C131" s="86" t="s">
        <v>75</v>
      </c>
      <c r="D131" s="86"/>
      <c r="E131" s="86"/>
      <c r="F131" s="86"/>
      <c r="G131" s="86" t="s">
        <v>74</v>
      </c>
      <c r="H131" s="86"/>
      <c r="I131" s="86" t="s">
        <v>58</v>
      </c>
      <c r="J131" s="86" t="s">
        <v>698</v>
      </c>
      <c r="K131" s="85">
        <v>1</v>
      </c>
      <c r="L131" s="11" t="s">
        <v>59</v>
      </c>
      <c r="M131" s="86" t="s">
        <v>213</v>
      </c>
      <c r="N131" s="87"/>
      <c r="O131" s="86"/>
      <c r="P131" s="86"/>
      <c r="Q131" s="87"/>
      <c r="R131" s="87"/>
      <c r="S131" s="86"/>
      <c r="T131" s="86"/>
      <c r="U131" s="86"/>
      <c r="V131" s="86"/>
      <c r="W131" s="86"/>
      <c r="X131" s="86"/>
      <c r="Y131" s="86"/>
    </row>
    <row r="132" spans="1:25" outlineLevel="1">
      <c r="A132" s="11" t="s">
        <v>3</v>
      </c>
      <c r="B132" s="85">
        <f>COUNTA($C$2:C132)</f>
        <v>125</v>
      </c>
      <c r="C132" s="86" t="s">
        <v>552</v>
      </c>
      <c r="D132" s="86"/>
      <c r="E132" s="86"/>
      <c r="F132" s="86"/>
      <c r="G132" s="86" t="s">
        <v>74</v>
      </c>
      <c r="H132" s="86"/>
      <c r="I132" s="86" t="s">
        <v>58</v>
      </c>
      <c r="J132" s="86" t="s">
        <v>553</v>
      </c>
      <c r="K132" s="85">
        <v>1</v>
      </c>
      <c r="L132" s="11" t="s">
        <v>59</v>
      </c>
      <c r="M132" s="86" t="s">
        <v>217</v>
      </c>
      <c r="N132" s="87"/>
      <c r="O132" s="86"/>
      <c r="P132" s="86"/>
      <c r="Q132" s="87"/>
      <c r="R132" s="87"/>
      <c r="S132" s="86"/>
      <c r="T132" s="86"/>
      <c r="U132" s="86"/>
      <c r="V132" s="86"/>
      <c r="W132" s="86"/>
      <c r="X132" s="86"/>
      <c r="Y132" s="86"/>
    </row>
    <row r="133" spans="1:25" outlineLevel="1">
      <c r="A133" s="11" t="s">
        <v>3</v>
      </c>
      <c r="B133" s="85">
        <f>COUNTA($C$2:C133)</f>
        <v>126</v>
      </c>
      <c r="C133" s="86" t="s">
        <v>555</v>
      </c>
      <c r="D133" s="86"/>
      <c r="E133" s="86"/>
      <c r="F133" s="86"/>
      <c r="G133" s="86" t="s">
        <v>74</v>
      </c>
      <c r="H133" s="86"/>
      <c r="I133" s="86" t="s">
        <v>58</v>
      </c>
      <c r="J133" s="86" t="s">
        <v>554</v>
      </c>
      <c r="K133" s="85">
        <v>0</v>
      </c>
      <c r="L133" s="11" t="s">
        <v>167</v>
      </c>
      <c r="M133" s="86"/>
      <c r="N133" s="87"/>
      <c r="O133" s="86"/>
      <c r="P133" s="86"/>
      <c r="Q133" s="87"/>
      <c r="R133" s="87"/>
      <c r="S133" s="86"/>
      <c r="T133" s="86"/>
      <c r="U133" s="86"/>
      <c r="V133" s="86"/>
      <c r="W133" s="86"/>
      <c r="X133" s="86"/>
      <c r="Y133" s="86"/>
    </row>
    <row r="134" spans="1:25" outlineLevel="1">
      <c r="A134" s="11" t="s">
        <v>3</v>
      </c>
      <c r="B134" s="85">
        <f>COUNTA($C$2:C134)</f>
        <v>127</v>
      </c>
      <c r="C134" s="86" t="s">
        <v>556</v>
      </c>
      <c r="D134" s="86"/>
      <c r="E134" s="86"/>
      <c r="F134" s="86"/>
      <c r="G134" s="86" t="s">
        <v>74</v>
      </c>
      <c r="H134" s="86"/>
      <c r="I134" s="86" t="s">
        <v>58</v>
      </c>
      <c r="J134" s="86"/>
      <c r="K134" s="85">
        <v>0</v>
      </c>
      <c r="L134" s="11" t="s">
        <v>60</v>
      </c>
      <c r="M134" s="86">
        <v>20</v>
      </c>
      <c r="N134" s="87"/>
      <c r="O134" s="86"/>
      <c r="P134" s="86"/>
      <c r="Q134" s="87"/>
      <c r="R134" s="87"/>
      <c r="S134" s="86"/>
      <c r="T134" s="86"/>
      <c r="U134" s="86"/>
      <c r="V134" s="86"/>
      <c r="W134" s="86"/>
      <c r="X134" s="86"/>
      <c r="Y134" s="86"/>
    </row>
    <row r="135" spans="1:25" outlineLevel="1">
      <c r="A135" s="11" t="s">
        <v>3</v>
      </c>
      <c r="B135" s="85">
        <f>COUNTA($C$2:C135)</f>
        <v>128</v>
      </c>
      <c r="C135" s="86" t="s">
        <v>557</v>
      </c>
      <c r="D135" s="86"/>
      <c r="E135" s="86"/>
      <c r="F135" s="86"/>
      <c r="G135" s="86" t="s">
        <v>74</v>
      </c>
      <c r="H135" s="86"/>
      <c r="I135" s="86" t="s">
        <v>58</v>
      </c>
      <c r="J135" s="86" t="s">
        <v>558</v>
      </c>
      <c r="K135" s="85">
        <v>0</v>
      </c>
      <c r="L135" s="11" t="s">
        <v>306</v>
      </c>
      <c r="M135" s="86"/>
      <c r="N135" s="87"/>
      <c r="O135" s="86"/>
      <c r="P135" s="86"/>
      <c r="Q135" s="87"/>
      <c r="R135" s="87"/>
      <c r="S135" s="86"/>
      <c r="T135" s="86"/>
      <c r="U135" s="86"/>
      <c r="V135" s="86"/>
      <c r="W135" s="86"/>
      <c r="X135" s="86"/>
      <c r="Y135" s="86"/>
    </row>
    <row r="136" spans="1:25" outlineLevel="1">
      <c r="A136" s="11" t="s">
        <v>14</v>
      </c>
      <c r="B136" s="85">
        <f>COUNTA($C$2:C136)</f>
        <v>129</v>
      </c>
      <c r="C136" s="86" t="s">
        <v>557</v>
      </c>
      <c r="D136" s="86"/>
      <c r="E136" s="86"/>
      <c r="F136" s="86"/>
      <c r="G136" s="86" t="s">
        <v>74</v>
      </c>
      <c r="H136" s="86"/>
      <c r="I136" s="86" t="s">
        <v>58</v>
      </c>
      <c r="J136" s="86" t="s">
        <v>558</v>
      </c>
      <c r="K136" s="85">
        <v>0</v>
      </c>
      <c r="L136" s="11" t="s">
        <v>32</v>
      </c>
      <c r="M136" s="86"/>
      <c r="N136" s="87" t="s">
        <v>61</v>
      </c>
      <c r="O136" s="86"/>
      <c r="P136" s="86"/>
      <c r="Q136" s="87"/>
      <c r="R136" s="87"/>
      <c r="S136" s="86" t="s">
        <v>697</v>
      </c>
      <c r="T136" s="86"/>
      <c r="U136" s="86"/>
      <c r="V136" s="86"/>
      <c r="W136" s="86"/>
      <c r="X136" s="86"/>
      <c r="Y136" s="86"/>
    </row>
    <row r="137" spans="1:25" outlineLevel="1">
      <c r="A137" s="11" t="s">
        <v>3</v>
      </c>
      <c r="B137" s="85">
        <f>COUNTA($C$2:C137)</f>
        <v>130</v>
      </c>
      <c r="C137" s="86" t="s">
        <v>543</v>
      </c>
      <c r="D137" s="86"/>
      <c r="E137" s="86"/>
      <c r="F137" s="86"/>
      <c r="G137" s="86" t="s">
        <v>74</v>
      </c>
      <c r="H137" s="86"/>
      <c r="I137" s="86" t="s">
        <v>58</v>
      </c>
      <c r="J137" s="87"/>
      <c r="K137" s="85">
        <v>0</v>
      </c>
      <c r="L137" s="11" t="s">
        <v>133</v>
      </c>
      <c r="M137" s="86" t="s">
        <v>573</v>
      </c>
      <c r="N137" s="87"/>
      <c r="O137" s="86"/>
      <c r="P137" s="86"/>
      <c r="Q137" s="87"/>
      <c r="R137" s="87"/>
      <c r="S137" s="86"/>
      <c r="T137" s="86"/>
      <c r="U137" s="86"/>
      <c r="V137" s="86"/>
      <c r="W137" s="86"/>
      <c r="X137" s="86"/>
      <c r="Y137" s="86"/>
    </row>
    <row r="138" spans="1:25">
      <c r="A138" s="47" t="s">
        <v>71</v>
      </c>
      <c r="B138" s="101"/>
      <c r="C138" s="102"/>
      <c r="D138" s="102"/>
      <c r="E138" s="102"/>
      <c r="F138" s="102"/>
      <c r="G138" s="102"/>
      <c r="H138" s="102"/>
      <c r="I138" s="102"/>
      <c r="J138" s="102"/>
      <c r="K138" s="101"/>
      <c r="L138" s="48"/>
      <c r="M138" s="102"/>
      <c r="N138" s="102"/>
      <c r="O138" s="102"/>
      <c r="P138" s="102"/>
      <c r="Q138" s="102"/>
      <c r="R138" s="102"/>
      <c r="S138" s="102"/>
      <c r="T138" s="102"/>
      <c r="U138" s="102"/>
      <c r="V138" s="102"/>
      <c r="W138" s="102"/>
      <c r="X138" s="102"/>
      <c r="Y138" s="102"/>
    </row>
    <row r="139" spans="1:25">
      <c r="A139" s="11" t="s">
        <v>3</v>
      </c>
      <c r="B139" s="85">
        <f>COUNTA($C$2:C139)</f>
        <v>131</v>
      </c>
      <c r="C139" s="86" t="s">
        <v>70</v>
      </c>
      <c r="D139" s="86"/>
      <c r="E139" s="86"/>
      <c r="F139" s="86"/>
      <c r="G139" s="86" t="s">
        <v>74</v>
      </c>
      <c r="H139" s="86"/>
      <c r="I139" s="86"/>
      <c r="J139" s="86"/>
      <c r="K139" s="85"/>
      <c r="L139" s="11" t="s">
        <v>70</v>
      </c>
      <c r="M139" s="86"/>
      <c r="N139" s="86"/>
      <c r="O139" s="86"/>
      <c r="P139" s="86"/>
      <c r="Q139" s="86"/>
      <c r="R139" s="86"/>
      <c r="S139" s="86"/>
      <c r="T139" s="86"/>
      <c r="U139" s="86"/>
      <c r="V139" s="86"/>
      <c r="W139" s="86"/>
      <c r="X139" s="86"/>
      <c r="Y139" s="86"/>
    </row>
    <row r="140" spans="1:25">
      <c r="A140" s="11" t="s">
        <v>3</v>
      </c>
      <c r="B140" s="85">
        <f>COUNTA($C$2:C140)</f>
        <v>132</v>
      </c>
      <c r="C140" s="86" t="s">
        <v>72</v>
      </c>
      <c r="D140" s="86"/>
      <c r="E140" s="86"/>
      <c r="F140" s="86"/>
      <c r="G140" s="86" t="s">
        <v>74</v>
      </c>
      <c r="H140" s="86"/>
      <c r="I140" s="86"/>
      <c r="J140" s="86"/>
      <c r="K140" s="85"/>
      <c r="L140" s="11" t="s">
        <v>72</v>
      </c>
      <c r="M140" s="86"/>
      <c r="N140" s="86"/>
      <c r="O140" s="86"/>
      <c r="P140" s="86"/>
      <c r="Q140" s="86"/>
      <c r="R140" s="86"/>
      <c r="S140" s="86"/>
      <c r="T140" s="86"/>
      <c r="U140" s="86"/>
      <c r="V140" s="86"/>
      <c r="W140" s="86"/>
      <c r="X140" s="86"/>
      <c r="Y140" s="86"/>
    </row>
  </sheetData>
  <pageMargins left="0.7" right="0.7" top="0.75" bottom="0.75" header="0.3" footer="0.3"/>
  <pageSetup orientation="portrait" r:id="rId1"/>
  <headerFooter>
    <oddFooter>&amp;L_x000D_&amp;1#&amp;"Aptos"&amp;10&amp;K000000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8B517-886F-4416-B3D8-0A49ACEE41D9}">
  <sheetPr>
    <tabColor rgb="FF92D050"/>
  </sheetPr>
  <dimension ref="A1:DS21"/>
  <sheetViews>
    <sheetView showGridLines="0" topLeftCell="BY1" zoomScale="80" zoomScaleNormal="80" workbookViewId="0">
      <pane ySplit="1" topLeftCell="A2" activePane="bottomLeft" state="frozen"/>
      <selection activeCell="C57" sqref="C57"/>
      <selection pane="bottomLeft" activeCell="CI1" sqref="CI1"/>
    </sheetView>
  </sheetViews>
  <sheetFormatPr defaultColWidth="9.140625" defaultRowHeight="12.75"/>
  <cols>
    <col min="1" max="1" width="12" style="31" bestFit="1" customWidth="1"/>
    <col min="2" max="2" width="46.5703125" style="31" bestFit="1" customWidth="1"/>
    <col min="3" max="3" width="30.85546875" style="31" customWidth="1"/>
    <col min="4" max="4" width="18.85546875" style="31" customWidth="1"/>
    <col min="5" max="5" width="17.85546875" style="31" bestFit="1" customWidth="1"/>
    <col min="6" max="8" width="27.85546875" style="31" bestFit="1" customWidth="1"/>
    <col min="9" max="14" width="27.85546875" style="31" hidden="1" customWidth="1"/>
    <col min="15" max="21" width="18.85546875" style="31" customWidth="1"/>
    <col min="22" max="22" width="15.7109375" style="31" customWidth="1"/>
    <col min="23" max="23" width="12.7109375" style="31" customWidth="1"/>
    <col min="24" max="24" width="9.140625" style="31" customWidth="1"/>
    <col min="25" max="25" width="15.28515625" style="31" customWidth="1"/>
    <col min="26" max="26" width="18" style="31" customWidth="1"/>
    <col min="27" max="28" width="20.85546875" style="31" customWidth="1"/>
    <col min="29" max="29" width="12.7109375" style="31" customWidth="1"/>
    <col min="30" max="30" width="22" style="31" customWidth="1"/>
    <col min="31" max="32" width="18.42578125" style="31" customWidth="1"/>
    <col min="33" max="33" width="9.140625" style="31" customWidth="1"/>
    <col min="34" max="34" width="22" style="31" customWidth="1"/>
    <col min="35" max="36" width="20.85546875" style="31" customWidth="1"/>
    <col min="37" max="41" width="12.7109375" style="31" customWidth="1"/>
    <col min="42" max="42" width="22" style="31" customWidth="1"/>
    <col min="43" max="62" width="12.7109375" style="31" customWidth="1"/>
    <col min="63" max="67" width="10.28515625" style="31" bestFit="1" customWidth="1"/>
    <col min="68" max="82" width="12.7109375" style="31" customWidth="1"/>
    <col min="83" max="83" width="15.28515625" style="31" bestFit="1" customWidth="1"/>
    <col min="84" max="85" width="9.140625" style="31"/>
    <col min="86" max="86" width="30.5703125" style="31" bestFit="1" customWidth="1"/>
    <col min="87" max="87" width="14.42578125" style="31" bestFit="1" customWidth="1"/>
    <col min="88" max="88" width="9.140625" style="31"/>
    <col min="89" max="89" width="17.28515625" style="31" bestFit="1" customWidth="1"/>
    <col min="90" max="90" width="18.85546875" style="31" bestFit="1" customWidth="1"/>
    <col min="91" max="91" width="15.28515625" style="31" customWidth="1"/>
    <col min="92" max="92" width="18.42578125" style="31" bestFit="1" customWidth="1"/>
    <col min="93" max="93" width="21.28515625" style="31" bestFit="1" customWidth="1"/>
    <col min="94" max="94" width="24.42578125" style="31" bestFit="1" customWidth="1"/>
    <col min="95" max="95" width="9.140625" style="31"/>
    <col min="96" max="96" width="19.140625" style="31" bestFit="1" customWidth="1"/>
    <col min="97" max="97" width="13.5703125" style="31" bestFit="1" customWidth="1"/>
    <col min="98" max="105" width="9.140625" style="31"/>
    <col min="106" max="107" width="17.28515625" style="31" bestFit="1" customWidth="1"/>
    <col min="108" max="109" width="9.140625" style="31"/>
    <col min="110" max="110" width="11.5703125" style="31" bestFit="1" customWidth="1"/>
    <col min="111" max="116" width="9.140625" style="31"/>
    <col min="117" max="117" width="16" style="31" bestFit="1" customWidth="1"/>
    <col min="118" max="16384" width="9.140625" style="31"/>
  </cols>
  <sheetData>
    <row r="1" spans="1:123" s="24" customFormat="1" ht="15.75" customHeight="1">
      <c r="A1" s="15" t="s">
        <v>0</v>
      </c>
      <c r="B1" s="15" t="s">
        <v>92</v>
      </c>
      <c r="C1" s="15" t="s">
        <v>74</v>
      </c>
      <c r="D1" s="17" t="s">
        <v>697</v>
      </c>
      <c r="E1" s="16" t="s">
        <v>101</v>
      </c>
      <c r="F1" s="16" t="s">
        <v>131</v>
      </c>
      <c r="G1" s="16" t="s">
        <v>568</v>
      </c>
      <c r="H1" s="16" t="s">
        <v>569</v>
      </c>
      <c r="I1" s="32" t="s">
        <v>79</v>
      </c>
      <c r="J1" s="32" t="s">
        <v>80</v>
      </c>
      <c r="K1" s="32" t="s">
        <v>87</v>
      </c>
      <c r="L1" s="32" t="s">
        <v>83</v>
      </c>
      <c r="M1" s="32" t="s">
        <v>81</v>
      </c>
      <c r="N1" s="32" t="s">
        <v>82</v>
      </c>
      <c r="O1" s="18" t="s">
        <v>459</v>
      </c>
      <c r="P1" s="19" t="s">
        <v>460</v>
      </c>
      <c r="Q1" s="19" t="s">
        <v>512</v>
      </c>
      <c r="R1" s="19" t="s">
        <v>94</v>
      </c>
      <c r="S1" s="19" t="s">
        <v>95</v>
      </c>
      <c r="T1" s="19" t="s">
        <v>96</v>
      </c>
      <c r="U1" s="19" t="s">
        <v>97</v>
      </c>
      <c r="V1" s="16" t="s">
        <v>137</v>
      </c>
      <c r="W1" s="16" t="s">
        <v>140</v>
      </c>
      <c r="X1" s="16" t="s">
        <v>104</v>
      </c>
      <c r="Y1" s="10" t="s">
        <v>461</v>
      </c>
      <c r="Z1" s="16" t="s">
        <v>106</v>
      </c>
      <c r="AA1" s="20" t="s">
        <v>232</v>
      </c>
      <c r="AB1" s="20" t="s">
        <v>234</v>
      </c>
      <c r="AC1" s="20" t="s">
        <v>108</v>
      </c>
      <c r="AD1" s="21" t="s">
        <v>237</v>
      </c>
      <c r="AE1" s="22" t="s">
        <v>239</v>
      </c>
      <c r="AF1" s="22" t="s">
        <v>241</v>
      </c>
      <c r="AG1" s="22" t="s">
        <v>112</v>
      </c>
      <c r="AH1" s="22" t="s">
        <v>243</v>
      </c>
      <c r="AI1" s="20" t="s">
        <v>245</v>
      </c>
      <c r="AJ1" s="20" t="s">
        <v>247</v>
      </c>
      <c r="AK1" s="20" t="s">
        <v>114</v>
      </c>
      <c r="AL1" s="20" t="s">
        <v>249</v>
      </c>
      <c r="AM1" s="22" t="s">
        <v>251</v>
      </c>
      <c r="AN1" s="22" t="s">
        <v>253</v>
      </c>
      <c r="AO1" s="22" t="s">
        <v>116</v>
      </c>
      <c r="AP1" s="22" t="s">
        <v>255</v>
      </c>
      <c r="AQ1" s="20" t="s">
        <v>257</v>
      </c>
      <c r="AR1" s="20" t="s">
        <v>259</v>
      </c>
      <c r="AS1" s="20" t="s">
        <v>118</v>
      </c>
      <c r="AT1" s="20" t="s">
        <v>261</v>
      </c>
      <c r="AU1" s="22" t="s">
        <v>263</v>
      </c>
      <c r="AV1" s="22" t="s">
        <v>265</v>
      </c>
      <c r="AW1" s="22" t="s">
        <v>120</v>
      </c>
      <c r="AX1" s="22" t="s">
        <v>267</v>
      </c>
      <c r="AY1" s="20" t="s">
        <v>269</v>
      </c>
      <c r="AZ1" s="20" t="s">
        <v>271</v>
      </c>
      <c r="BA1" s="20" t="s">
        <v>122</v>
      </c>
      <c r="BB1" s="20" t="s">
        <v>273</v>
      </c>
      <c r="BC1" s="22" t="s">
        <v>275</v>
      </c>
      <c r="BD1" s="22" t="s">
        <v>277</v>
      </c>
      <c r="BE1" s="22" t="s">
        <v>125</v>
      </c>
      <c r="BF1" s="22" t="s">
        <v>279</v>
      </c>
      <c r="BG1" s="20" t="s">
        <v>281</v>
      </c>
      <c r="BH1" s="20" t="s">
        <v>283</v>
      </c>
      <c r="BI1" s="20" t="s">
        <v>127</v>
      </c>
      <c r="BJ1" s="20" t="s">
        <v>285</v>
      </c>
      <c r="BK1" s="18" t="s">
        <v>307</v>
      </c>
      <c r="BL1" s="18" t="s">
        <v>336</v>
      </c>
      <c r="BM1" s="18" t="s">
        <v>340</v>
      </c>
      <c r="BN1" s="18" t="s">
        <v>357</v>
      </c>
      <c r="BO1" s="18" t="s">
        <v>360</v>
      </c>
      <c r="BP1" s="18" t="s">
        <v>288</v>
      </c>
      <c r="BQ1" s="18" t="s">
        <v>290</v>
      </c>
      <c r="BR1" s="18" t="s">
        <v>292</v>
      </c>
      <c r="BS1" s="18" t="s">
        <v>294</v>
      </c>
      <c r="BT1" s="18" t="s">
        <v>296</v>
      </c>
      <c r="BU1" s="18" t="s">
        <v>298</v>
      </c>
      <c r="BV1" s="18" t="s">
        <v>300</v>
      </c>
      <c r="BW1" s="18" t="s">
        <v>312</v>
      </c>
      <c r="BX1" s="18" t="s">
        <v>318</v>
      </c>
      <c r="BY1" s="18" t="s">
        <v>321</v>
      </c>
      <c r="BZ1" s="18" t="s">
        <v>323</v>
      </c>
      <c r="CA1" s="18" t="s">
        <v>327</v>
      </c>
      <c r="CB1" s="18" t="s">
        <v>332</v>
      </c>
      <c r="CC1" s="18" t="s">
        <v>351</v>
      </c>
      <c r="CD1" s="18" t="s">
        <v>354</v>
      </c>
      <c r="CE1" s="16" t="s">
        <v>462</v>
      </c>
      <c r="CF1" s="16" t="s">
        <v>463</v>
      </c>
      <c r="CG1" s="16" t="s">
        <v>464</v>
      </c>
      <c r="CH1" s="16" t="s">
        <v>147</v>
      </c>
      <c r="CI1" s="16" t="s">
        <v>523</v>
      </c>
      <c r="CJ1" s="16" t="s">
        <v>148</v>
      </c>
      <c r="CK1" s="16" t="s">
        <v>149</v>
      </c>
      <c r="CL1" s="16" t="s">
        <v>155</v>
      </c>
      <c r="CM1" s="16" t="s">
        <v>158</v>
      </c>
      <c r="CN1" s="16" t="s">
        <v>161</v>
      </c>
      <c r="CO1" s="16" t="s">
        <v>164</v>
      </c>
      <c r="CP1" s="16" t="s">
        <v>169</v>
      </c>
      <c r="CQ1" s="16" t="s">
        <v>171</v>
      </c>
      <c r="CR1" s="16" t="s">
        <v>173</v>
      </c>
      <c r="CS1" s="16" t="s">
        <v>175</v>
      </c>
      <c r="CT1" s="16" t="s">
        <v>177</v>
      </c>
      <c r="CU1" s="16" t="s">
        <v>179</v>
      </c>
      <c r="CV1" s="16" t="s">
        <v>181</v>
      </c>
      <c r="CW1" s="16" t="s">
        <v>183</v>
      </c>
      <c r="CX1" s="16" t="s">
        <v>185</v>
      </c>
      <c r="CY1" s="16" t="s">
        <v>187</v>
      </c>
      <c r="CZ1" s="16" t="s">
        <v>189</v>
      </c>
      <c r="DA1" s="16" t="s">
        <v>191</v>
      </c>
      <c r="DB1" s="55" t="s">
        <v>211</v>
      </c>
      <c r="DC1" s="10" t="s">
        <v>213</v>
      </c>
      <c r="DD1" s="10" t="s">
        <v>217</v>
      </c>
      <c r="DE1" s="10" t="s">
        <v>221</v>
      </c>
      <c r="DF1" s="57" t="s">
        <v>227</v>
      </c>
      <c r="DG1" s="10" t="s">
        <v>465</v>
      </c>
      <c r="DH1" s="10" t="s">
        <v>230</v>
      </c>
      <c r="DI1" s="10" t="s">
        <v>466</v>
      </c>
      <c r="DJ1" s="10" t="s">
        <v>467</v>
      </c>
      <c r="DK1" s="10" t="s">
        <v>468</v>
      </c>
      <c r="DL1" s="10" t="s">
        <v>469</v>
      </c>
      <c r="DM1" s="10" t="s">
        <v>372</v>
      </c>
      <c r="DN1" s="10" t="s">
        <v>381</v>
      </c>
      <c r="DO1" s="10" t="s">
        <v>384</v>
      </c>
      <c r="DP1" s="10" t="s">
        <v>377</v>
      </c>
      <c r="DQ1" s="23" t="s">
        <v>394</v>
      </c>
      <c r="DR1" s="34" t="s">
        <v>542</v>
      </c>
      <c r="DS1" s="34" t="s">
        <v>544</v>
      </c>
    </row>
    <row r="2" spans="1:123" ht="13.5" customHeight="1">
      <c r="A2" s="25" t="s">
        <v>3</v>
      </c>
      <c r="B2" s="26" t="s">
        <v>692</v>
      </c>
      <c r="C2" s="26" t="s">
        <v>693</v>
      </c>
      <c r="D2" s="28"/>
      <c r="E2" s="34" t="s">
        <v>470</v>
      </c>
      <c r="F2" s="27" t="s">
        <v>570</v>
      </c>
      <c r="G2" s="27" t="s">
        <v>571</v>
      </c>
      <c r="H2" s="27" t="s">
        <v>572</v>
      </c>
      <c r="I2" s="33" t="str">
        <f>VLOOKUP(Global!$B$2,Global!$E$1:$H$4,3,FALSE)</f>
        <v>https://api.uat.travelguard.com/policy/v4/</v>
      </c>
      <c r="J2" s="33" t="str">
        <f>VLOOKUP(Global!$B$2,Global!$E$1:$H$4,4,FALSE)</f>
        <v>https://agents.uat.travelguard.com/content/tg-agents/qantas/en/login.html</v>
      </c>
      <c r="K2" s="33" t="s">
        <v>89</v>
      </c>
      <c r="L2" s="33" t="s">
        <v>495</v>
      </c>
      <c r="M2" s="33" t="s">
        <v>84</v>
      </c>
      <c r="N2" s="33" t="s">
        <v>85</v>
      </c>
      <c r="O2" s="28" t="s">
        <v>681</v>
      </c>
      <c r="P2" s="28"/>
      <c r="Q2" s="28" t="s">
        <v>14</v>
      </c>
      <c r="R2" s="106" t="s">
        <v>684</v>
      </c>
      <c r="S2" s="43" t="s">
        <v>545</v>
      </c>
      <c r="T2" s="43" t="s">
        <v>471</v>
      </c>
      <c r="U2" s="43" t="s">
        <v>472</v>
      </c>
      <c r="V2" s="35" t="str">
        <f ca="1">TEXT(TODAY()+1,"DD/MM/YYYY")</f>
        <v>19/05/2026</v>
      </c>
      <c r="W2" s="35" t="str">
        <f ca="1">TEXT(TODAY()+8,"DD/MM/YYYY")</f>
        <v>26/05/2026</v>
      </c>
      <c r="X2" s="36" t="s">
        <v>548</v>
      </c>
      <c r="Y2" s="37" t="str">
        <f t="shared" ref="Y2" ca="1" si="0">TEXT(DATE(YEAR(TODAY())-X2,MONTH(TODAY()),DAY(TODAY())),"DD/MM/YYYY")</f>
        <v>18/05/1991</v>
      </c>
      <c r="Z2" s="38" t="s">
        <v>473</v>
      </c>
      <c r="AA2" s="39" t="str">
        <f ca="1">"Travone"&amp;CHAR(RANDBETWEEN(65,90))&amp;CHAR(RANDBETWEEN(65,90))&amp;CHAR(RANDBETWEEN(65,90))</f>
        <v>TravoneGCU</v>
      </c>
      <c r="AB2" s="39" t="s">
        <v>90</v>
      </c>
      <c r="AC2" s="39"/>
      <c r="AD2" s="40" t="str">
        <f ca="1">TEXT(DATE(YEAR(TODAY())-AC2,MONTH(TODAY()),DAY(TODAY())),"DD/MM/YYYY")</f>
        <v>18/05/2026</v>
      </c>
      <c r="AE2" s="41" t="str">
        <f ca="1">"Travtwo"&amp;CHAR(RANDBETWEEN(65,90))&amp;CHAR(RANDBETWEEN(65,90))&amp;CHAR(RANDBETWEEN(65,90))</f>
        <v>TravtwoFEA</v>
      </c>
      <c r="AF2" s="41" t="s">
        <v>90</v>
      </c>
      <c r="AG2" s="42"/>
      <c r="AH2" s="41" t="str">
        <f t="shared" ref="AH2" ca="1" si="1">TEXT(DATE(YEAR(TODAY())-AG2,MONTH(TODAY()),DAY(TODAY())),"DD/MM/YYYY")</f>
        <v>18/05/2026</v>
      </c>
      <c r="AI2" s="39" t="str">
        <f ca="1">"Travthree"&amp;CHAR(RANDBETWEEN(65,90))&amp;CHAR(RANDBETWEEN(65,90))&amp;CHAR(RANDBETWEEN(65,90))</f>
        <v>TravthreeTCE</v>
      </c>
      <c r="AJ2" s="39" t="s">
        <v>90</v>
      </c>
      <c r="AK2" s="39"/>
      <c r="AL2" s="40" t="str">
        <f t="shared" ref="AL2" ca="1" si="2">TEXT(DATE(YEAR(TODAY())-AK2,MONTH(TODAY()),DAY(TODAY())),"DD/MM/YYYY")</f>
        <v>18/05/2026</v>
      </c>
      <c r="AM2" s="41" t="str">
        <f ca="1">"Travfour"&amp;CHAR(RANDBETWEEN(65,90))&amp;CHAR(RANDBETWEEN(65,90))&amp;CHAR(RANDBETWEEN(65,90))</f>
        <v>TravfourAYK</v>
      </c>
      <c r="AN2" s="41" t="s">
        <v>474</v>
      </c>
      <c r="AO2" s="42"/>
      <c r="AP2" s="41" t="str">
        <f t="shared" ref="AP2" ca="1" si="3">TEXT(DATE(YEAR(TODAY())-AO2,MONTH(TODAY()),DAY(TODAY())),"DD/MM/YYYY")</f>
        <v>18/05/2026</v>
      </c>
      <c r="AQ2" s="39" t="str">
        <f ca="1">"Travfive"&amp;CHAR(RANDBETWEEN(65,90))&amp;CHAR(RANDBETWEEN(65,90))&amp;CHAR(RANDBETWEEN(65,90))</f>
        <v>TravfiveLKI</v>
      </c>
      <c r="AR2" s="39" t="s">
        <v>474</v>
      </c>
      <c r="AS2" s="39"/>
      <c r="AT2" s="40" t="str">
        <f t="shared" ref="AT2" ca="1" si="4">TEXT(DATE(YEAR(TODAY())-AS2,MONTH(TODAY()),DAY(TODAY())),"DD/MM/YYYY")</f>
        <v>18/05/2026</v>
      </c>
      <c r="AU2" s="42" t="str">
        <f ca="1">"Travsix"&amp;CHAR(RANDBETWEEN(65,90))&amp;CHAR(RANDBETWEEN(65,90))&amp;CHAR(RANDBETWEEN(65,90))</f>
        <v>TravsixXJH</v>
      </c>
      <c r="AV2" s="42" t="s">
        <v>474</v>
      </c>
      <c r="AW2" s="42"/>
      <c r="AX2" s="41" t="str">
        <f t="shared" ref="AX2" ca="1" si="5">TEXT(DATE(YEAR(TODAY())-AW2,MONTH(TODAY()),DAY(TODAY())),"DD/MM/YYYY")</f>
        <v>18/05/2026</v>
      </c>
      <c r="AY2" s="39" t="str">
        <f ca="1">"Travseven"&amp;CHAR(RANDBETWEEN(65,90))&amp;CHAR(RANDBETWEEN(65,90))&amp;CHAR(RANDBETWEEN(65,90))</f>
        <v>TravsevenJCB</v>
      </c>
      <c r="AZ2" s="39" t="s">
        <v>474</v>
      </c>
      <c r="BA2" s="39"/>
      <c r="BB2" s="40" t="str">
        <f t="shared" ref="BB2" ca="1" si="6">TEXT(DATE(YEAR(TODAY())-BA2,MONTH(TODAY()),DAY(TODAY())),"DD/MM/YYYY")</f>
        <v>18/05/2026</v>
      </c>
      <c r="BC2" s="42" t="str">
        <f ca="1">"Traveight"&amp;CHAR(RANDBETWEEN(65,90))&amp;CHAR(RANDBETWEEN(65,90))&amp;CHAR(RANDBETWEEN(65,90))</f>
        <v>TraveightWWY</v>
      </c>
      <c r="BD2" s="42" t="s">
        <v>474</v>
      </c>
      <c r="BE2" s="42"/>
      <c r="BF2" s="41" t="str">
        <f ca="1">TEXT(DATE(YEAR(TODAY())-BE2,MONTH(TODAY()),DAY(TODAY())),"DD/MM/YYYY")</f>
        <v>18/05/2026</v>
      </c>
      <c r="BG2" s="39" t="str">
        <f ca="1">"Travnine"&amp;CHAR(RANDBETWEEN(65,90))&amp;CHAR(RANDBETWEEN(65,90))&amp;CHAR(RANDBETWEEN(65,90))</f>
        <v>TravnineZWP</v>
      </c>
      <c r="BH2" s="39" t="s">
        <v>474</v>
      </c>
      <c r="BI2" s="39"/>
      <c r="BJ2" s="40" t="str">
        <f t="shared" ref="BJ2" ca="1" si="7">TEXT(DATE(YEAR(TODAY())-BI2,MONTH(TODAY()),DAY(TODAY())),"DD/MM/YYYY")</f>
        <v>18/05/2026</v>
      </c>
      <c r="BK2" s="28"/>
      <c r="BL2" s="28"/>
      <c r="BM2" s="28" t="s">
        <v>3</v>
      </c>
      <c r="BN2" s="28"/>
      <c r="BO2" s="28"/>
      <c r="BP2" s="45" t="s">
        <v>475</v>
      </c>
      <c r="BQ2" s="45" t="s">
        <v>476</v>
      </c>
      <c r="BR2" s="45" t="s">
        <v>475</v>
      </c>
      <c r="BS2" s="45" t="s">
        <v>476</v>
      </c>
      <c r="BT2" s="45" t="s">
        <v>476</v>
      </c>
      <c r="BU2" s="45" t="s">
        <v>476</v>
      </c>
      <c r="BV2" s="45" t="s">
        <v>476</v>
      </c>
      <c r="BW2" s="45" t="s">
        <v>488</v>
      </c>
      <c r="BX2" s="45" t="s">
        <v>577</v>
      </c>
      <c r="BY2" s="45" t="s">
        <v>347</v>
      </c>
      <c r="BZ2" s="45" t="s">
        <v>578</v>
      </c>
      <c r="CA2" s="45" t="s">
        <v>347</v>
      </c>
      <c r="CB2" s="45" t="s">
        <v>347</v>
      </c>
      <c r="CC2" s="45" t="s">
        <v>577</v>
      </c>
      <c r="CD2" s="45" t="s">
        <v>490</v>
      </c>
      <c r="CE2" s="30"/>
      <c r="CF2" s="30"/>
      <c r="CG2" s="30"/>
      <c r="CH2" s="34" t="s">
        <v>477</v>
      </c>
      <c r="CI2" s="166">
        <f t="shared" ref="CI2" si="8">IF(CH2="Australian Comprehensive",150,IF(CH2="International Comprehensive",2000,IF(CH2="Annual Multi Trip",7000,"invalid")))</f>
        <v>2000</v>
      </c>
      <c r="CJ2" s="34" t="s">
        <v>3</v>
      </c>
      <c r="CK2" s="34" t="s">
        <v>14</v>
      </c>
      <c r="CL2" s="34">
        <v>0</v>
      </c>
      <c r="CM2" s="34"/>
      <c r="CN2" s="34"/>
      <c r="CO2" s="34"/>
      <c r="CP2" s="34"/>
      <c r="CQ2" s="34"/>
      <c r="CR2" s="34"/>
      <c r="CS2" s="34"/>
      <c r="CT2" s="34"/>
      <c r="CU2" s="34"/>
      <c r="CV2" s="34"/>
      <c r="CW2" s="34"/>
      <c r="CX2" s="34"/>
      <c r="CY2" s="34"/>
      <c r="CZ2" s="34"/>
      <c r="DA2" s="34"/>
      <c r="DB2" s="56" t="str">
        <f ca="1">"QATestFName"&amp;CHAR(RANDBETWEEN(69,80))&amp;CHAR(RANDBETWEEN(69,80))&amp;CHAR(RANDBETWEEN(69,80))&amp;RANDBETWEEN(111,999)</f>
        <v>QATestFNameEJM619</v>
      </c>
      <c r="DC2" s="34" t="str">
        <f ca="1">"QATestLName"&amp;CHAR(RANDBETWEEN(69,80))&amp;CHAR(RANDBETWEEN(69,80))&amp;CHAR(RANDBETWEEN(69,80))&amp;RANDBETWEEN(111,999)</f>
        <v>QATestLNameFMP827</v>
      </c>
      <c r="DD2" s="59" t="s">
        <v>549</v>
      </c>
      <c r="DE2" s="59" t="s">
        <v>549</v>
      </c>
      <c r="DF2" s="58" t="s">
        <v>511</v>
      </c>
      <c r="DG2" s="34" t="s">
        <v>478</v>
      </c>
      <c r="DH2" s="34" t="s">
        <v>479</v>
      </c>
      <c r="DI2" s="34" t="s">
        <v>480</v>
      </c>
      <c r="DJ2" s="34" t="s">
        <v>481</v>
      </c>
      <c r="DK2" s="36" t="s">
        <v>482</v>
      </c>
      <c r="DL2" s="34" t="s">
        <v>483</v>
      </c>
      <c r="DM2" s="34" t="s">
        <v>484</v>
      </c>
      <c r="DN2" s="36" t="s">
        <v>485</v>
      </c>
      <c r="DO2" s="36" t="str">
        <f ca="1">""&amp;RANDBETWEEN(111,999)</f>
        <v>977</v>
      </c>
      <c r="DP2" s="36" t="s">
        <v>486</v>
      </c>
      <c r="DQ2" s="16"/>
      <c r="DR2" s="31" t="str">
        <f ca="1">Global!$C$19&amp;C2&amp;"Standalone_PDS.pdf"</f>
        <v>L:\Regression\Test Results\Temp_Results\AEM Regression\Qantas\UAT\Qantas StandAlone - Staff Daily Regression_2026-May-18-1215_23\Standalone - PRODStandalone_PDS.pdf</v>
      </c>
      <c r="DS2" s="31" t="str">
        <f ca="1">Global!$C$19&amp;C2&amp;"Standalone_TMD.pdf"</f>
        <v>L:\Regression\Test Results\Temp_Results\AEM Regression\Qantas\UAT\Qantas StandAlone - Staff Daily Regression_2026-May-18-1215_23\Standalone - PRODStandalone_TMD.pdf</v>
      </c>
    </row>
    <row r="5" spans="1:123" ht="15">
      <c r="R5" s="54" t="s">
        <v>546</v>
      </c>
    </row>
    <row r="6" spans="1:123" ht="15">
      <c r="R6"/>
    </row>
    <row r="7" spans="1:123" ht="15">
      <c r="R7" s="54">
        <v>2005276767</v>
      </c>
      <c r="S7" s="31" t="s">
        <v>588</v>
      </c>
    </row>
    <row r="8" spans="1:123" ht="15">
      <c r="R8" s="54" t="s">
        <v>545</v>
      </c>
    </row>
    <row r="9" spans="1:123" ht="15">
      <c r="R9" s="54">
        <v>1717</v>
      </c>
    </row>
    <row r="10" spans="1:123" ht="15">
      <c r="R10"/>
    </row>
    <row r="11" spans="1:123" ht="15">
      <c r="R11" s="54">
        <v>2005276874</v>
      </c>
    </row>
    <row r="12" spans="1:123" ht="15">
      <c r="R12" s="54" t="s">
        <v>547</v>
      </c>
    </row>
    <row r="13" spans="1:123" ht="15">
      <c r="R13" s="54">
        <v>1717</v>
      </c>
    </row>
    <row r="14" spans="1:123" ht="15">
      <c r="R14"/>
    </row>
    <row r="15" spans="1:123" ht="15">
      <c r="R15" s="54">
        <v>2005276957</v>
      </c>
    </row>
    <row r="16" spans="1:123" ht="15">
      <c r="R16" s="54" t="s">
        <v>545</v>
      </c>
    </row>
    <row r="17" spans="18:18" ht="15">
      <c r="R17" s="54">
        <v>1717</v>
      </c>
    </row>
    <row r="18" spans="18:18" ht="15">
      <c r="R18"/>
    </row>
    <row r="19" spans="18:18" ht="15">
      <c r="R19" s="54">
        <v>2005277013</v>
      </c>
    </row>
    <row r="20" spans="18:18" ht="15">
      <c r="R20" s="54" t="s">
        <v>545</v>
      </c>
    </row>
    <row r="21" spans="18:18" ht="15">
      <c r="R21" s="54">
        <v>1717</v>
      </c>
    </row>
  </sheetData>
  <conditionalFormatting sqref="A2:C2">
    <cfRule type="cellIs" dxfId="7" priority="1" operator="equal">
      <formula>"N"</formula>
    </cfRule>
    <cfRule type="cellIs" dxfId="6" priority="2" operator="equal">
      <formula>"Y"</formula>
    </cfRule>
  </conditionalFormatting>
  <dataValidations count="1">
    <dataValidation type="list" allowBlank="1" showInputMessage="1" showErrorMessage="1" sqref="E2" xr:uid="{F7BA3EFE-F131-469C-9D8A-0A35810B54DC}">
      <formula1>"Single Trip, Annual Multi Trip"</formula1>
    </dataValidation>
  </dataValidations>
  <pageMargins left="0.7" right="0.7" top="0.75" bottom="0.75" header="0.3" footer="0.3"/>
  <pageSetup orientation="portrait" r:id="rId1"/>
  <headerFooter>
    <oddFooter>&amp;L_x000D_&amp;1#&amp;"Aptos"&amp;10&amp;K000000 INTERNAL USE ONLY</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ABD01-6DCA-49DB-8566-491E1E3273BB}">
  <sheetPr>
    <tabColor rgb="FF92D050"/>
    <outlinePr summaryBelow="0"/>
  </sheetPr>
  <dimension ref="A1:Z954"/>
  <sheetViews>
    <sheetView showGridLines="0" topLeftCell="C1" zoomScale="90" zoomScaleNormal="90" workbookViewId="0">
      <pane ySplit="1" topLeftCell="A62" activePane="bottomLeft" state="frozen"/>
      <selection activeCell="C57" sqref="C57"/>
      <selection pane="bottomLeft" activeCell="J632" sqref="J632"/>
    </sheetView>
  </sheetViews>
  <sheetFormatPr defaultColWidth="9.140625" defaultRowHeight="12.75" outlineLevelRow="2"/>
  <cols>
    <col min="1" max="1" width="10.7109375" style="103" customWidth="1"/>
    <col min="2" max="2" width="10.42578125" style="104" customWidth="1"/>
    <col min="3" max="3" width="40.7109375" style="103" customWidth="1"/>
    <col min="4" max="4" width="8.5703125" style="103" customWidth="1"/>
    <col min="5" max="5" width="6.7109375" style="103" customWidth="1"/>
    <col min="6" max="6" width="12.42578125" style="103" customWidth="1"/>
    <col min="7" max="7" width="12.42578125" style="103" bestFit="1" customWidth="1"/>
    <col min="8" max="8" width="6.7109375" style="103" customWidth="1"/>
    <col min="9" max="9" width="9.140625" style="103"/>
    <col min="10" max="10" width="73.42578125" style="103" customWidth="1"/>
    <col min="11" max="11" width="9.140625" style="104"/>
    <col min="12" max="12" width="14.140625" style="103" bestFit="1" customWidth="1"/>
    <col min="13" max="13" width="19" style="103" customWidth="1"/>
    <col min="14" max="14" width="15.5703125" style="103" bestFit="1" customWidth="1"/>
    <col min="15" max="15" width="7.140625" style="103" customWidth="1"/>
    <col min="16" max="16" width="6" style="103" customWidth="1"/>
    <col min="17" max="17" width="9.85546875" style="103" bestFit="1" customWidth="1"/>
    <col min="18" max="18" width="20.140625" style="103" customWidth="1"/>
    <col min="19" max="19" width="22.85546875" style="103" bestFit="1" customWidth="1"/>
    <col min="20" max="20" width="12" style="103" bestFit="1" customWidth="1"/>
    <col min="21" max="21" width="8.42578125" style="103" bestFit="1" customWidth="1"/>
    <col min="22" max="22" width="5.85546875" style="103" bestFit="1" customWidth="1"/>
    <col min="23" max="23" width="9" style="103" bestFit="1" customWidth="1"/>
    <col min="24" max="24" width="8.42578125" style="103" bestFit="1" customWidth="1"/>
    <col min="25" max="25" width="7.85546875" style="103" bestFit="1" customWidth="1"/>
    <col min="26" max="16384" width="9.140625" style="65"/>
  </cols>
  <sheetData>
    <row r="1" spans="1:25">
      <c r="A1" s="293" t="s">
        <v>0</v>
      </c>
      <c r="B1" s="294" t="s">
        <v>35</v>
      </c>
      <c r="C1" s="293" t="s">
        <v>36</v>
      </c>
      <c r="D1" s="293" t="s">
        <v>37</v>
      </c>
      <c r="E1" s="293" t="s">
        <v>38</v>
      </c>
      <c r="F1" s="293" t="s">
        <v>39</v>
      </c>
      <c r="G1" s="293" t="s">
        <v>40</v>
      </c>
      <c r="H1" s="293" t="s">
        <v>41</v>
      </c>
      <c r="I1" s="293" t="s">
        <v>42</v>
      </c>
      <c r="J1" s="293" t="s">
        <v>43</v>
      </c>
      <c r="K1" s="294" t="s">
        <v>44</v>
      </c>
      <c r="L1" s="293" t="s">
        <v>45</v>
      </c>
      <c r="M1" s="293" t="s">
        <v>6</v>
      </c>
      <c r="N1" s="293" t="s">
        <v>46</v>
      </c>
      <c r="O1" s="293" t="s">
        <v>47</v>
      </c>
      <c r="P1" s="293" t="s">
        <v>48</v>
      </c>
      <c r="Q1" s="293" t="s">
        <v>49</v>
      </c>
      <c r="R1" s="293" t="s">
        <v>50</v>
      </c>
      <c r="S1" s="293" t="s">
        <v>51</v>
      </c>
      <c r="T1" s="293" t="s">
        <v>52</v>
      </c>
      <c r="U1" s="293" t="s">
        <v>53</v>
      </c>
      <c r="V1" s="293" t="s">
        <v>22</v>
      </c>
      <c r="W1" s="293" t="s">
        <v>54</v>
      </c>
      <c r="X1" s="293" t="s">
        <v>55</v>
      </c>
      <c r="Y1" s="293" t="s">
        <v>56</v>
      </c>
    </row>
    <row r="2" spans="1:25" s="69" customFormat="1" ht="12.75" customHeight="1">
      <c r="A2" s="295" t="s">
        <v>560</v>
      </c>
      <c r="B2" s="296"/>
      <c r="C2" s="297"/>
      <c r="D2" s="297"/>
      <c r="E2" s="297"/>
      <c r="F2" s="297"/>
      <c r="G2" s="297"/>
      <c r="H2" s="297"/>
      <c r="I2" s="297"/>
      <c r="J2" s="297"/>
      <c r="K2" s="296"/>
      <c r="L2" s="298"/>
      <c r="M2" s="297"/>
      <c r="N2" s="297"/>
      <c r="O2" s="297"/>
      <c r="P2" s="297"/>
      <c r="Q2" s="297"/>
      <c r="R2" s="297"/>
      <c r="S2" s="297"/>
      <c r="T2" s="297"/>
      <c r="U2" s="297"/>
      <c r="V2" s="297"/>
      <c r="W2" s="297"/>
      <c r="X2" s="297"/>
      <c r="Y2" s="299"/>
    </row>
    <row r="3" spans="1:25" s="69" customFormat="1" outlineLevel="1">
      <c r="A3" s="300" t="s">
        <v>3</v>
      </c>
      <c r="B3" s="207">
        <f>COUNTA($C$2:C3)</f>
        <v>1</v>
      </c>
      <c r="C3" s="206" t="s">
        <v>561</v>
      </c>
      <c r="D3" s="206"/>
      <c r="E3" s="206"/>
      <c r="F3" s="206"/>
      <c r="G3" s="206" t="s">
        <v>74</v>
      </c>
      <c r="H3" s="206" t="s">
        <v>562</v>
      </c>
      <c r="I3" s="206"/>
      <c r="J3" s="206"/>
      <c r="K3" s="207">
        <v>0</v>
      </c>
      <c r="L3" s="300" t="s">
        <v>57</v>
      </c>
      <c r="M3" s="300" t="s">
        <v>92</v>
      </c>
      <c r="N3" s="206"/>
      <c r="O3" s="206"/>
      <c r="P3" s="206"/>
      <c r="Q3" s="206"/>
      <c r="R3" s="206"/>
      <c r="S3" s="206"/>
      <c r="T3" s="206"/>
      <c r="U3" s="206"/>
      <c r="V3" s="206"/>
      <c r="W3" s="206"/>
      <c r="X3" s="206"/>
      <c r="Y3" s="206"/>
    </row>
    <row r="4" spans="1:25" s="69" customFormat="1" outlineLevel="1">
      <c r="A4" s="300" t="s">
        <v>14</v>
      </c>
      <c r="B4" s="207">
        <f>COUNTA($C$2:C4)</f>
        <v>2</v>
      </c>
      <c r="C4" s="206" t="s">
        <v>60</v>
      </c>
      <c r="D4" s="206"/>
      <c r="E4" s="206"/>
      <c r="F4" s="206"/>
      <c r="G4" s="206" t="s">
        <v>74</v>
      </c>
      <c r="H4" s="206"/>
      <c r="I4" s="206"/>
      <c r="J4" s="206"/>
      <c r="K4" s="207"/>
      <c r="L4" s="300" t="s">
        <v>60</v>
      </c>
      <c r="M4" s="206">
        <v>10</v>
      </c>
      <c r="N4" s="206"/>
      <c r="O4" s="206"/>
      <c r="P4" s="206"/>
      <c r="Q4" s="206"/>
      <c r="R4" s="209"/>
      <c r="S4" s="206"/>
      <c r="T4" s="206"/>
      <c r="U4" s="206"/>
      <c r="V4" s="206"/>
      <c r="W4" s="206"/>
      <c r="X4" s="206"/>
      <c r="Y4" s="206"/>
    </row>
    <row r="5" spans="1:25" s="69" customFormat="1" outlineLevel="1">
      <c r="A5" s="300" t="s">
        <v>14</v>
      </c>
      <c r="B5" s="207">
        <f>COUNTA($C$2:C5)</f>
        <v>3</v>
      </c>
      <c r="C5" s="206" t="s">
        <v>563</v>
      </c>
      <c r="D5" s="206"/>
      <c r="E5" s="206"/>
      <c r="F5" s="206"/>
      <c r="G5" s="206" t="s">
        <v>74</v>
      </c>
      <c r="H5" s="206"/>
      <c r="I5" s="206" t="s">
        <v>58</v>
      </c>
      <c r="J5" s="206" t="s">
        <v>76</v>
      </c>
      <c r="K5" s="207">
        <v>0</v>
      </c>
      <c r="L5" s="300" t="s">
        <v>59</v>
      </c>
      <c r="M5" s="206" t="s">
        <v>564</v>
      </c>
      <c r="N5" s="206"/>
      <c r="O5" s="206" t="s">
        <v>3</v>
      </c>
      <c r="P5" s="206"/>
      <c r="Q5" s="206">
        <v>5</v>
      </c>
      <c r="R5" s="209"/>
      <c r="S5" s="206"/>
      <c r="T5" s="206"/>
      <c r="U5" s="206"/>
      <c r="V5" s="206"/>
      <c r="W5" s="206"/>
      <c r="X5" s="206"/>
      <c r="Y5" s="206"/>
    </row>
    <row r="6" spans="1:25" s="69" customFormat="1" outlineLevel="1">
      <c r="A6" s="300" t="s">
        <v>14</v>
      </c>
      <c r="B6" s="207">
        <f>COUNTA($C$2:C6)</f>
        <v>4</v>
      </c>
      <c r="C6" s="206" t="s">
        <v>565</v>
      </c>
      <c r="D6" s="206"/>
      <c r="E6" s="206"/>
      <c r="F6" s="206"/>
      <c r="G6" s="206" t="s">
        <v>74</v>
      </c>
      <c r="H6" s="206"/>
      <c r="I6" s="206" t="s">
        <v>58</v>
      </c>
      <c r="J6" s="206" t="s">
        <v>78</v>
      </c>
      <c r="K6" s="207">
        <v>0</v>
      </c>
      <c r="L6" s="300" t="s">
        <v>59</v>
      </c>
      <c r="M6" s="206" t="s">
        <v>566</v>
      </c>
      <c r="N6" s="206"/>
      <c r="O6" s="206" t="s">
        <v>3</v>
      </c>
      <c r="P6" s="206"/>
      <c r="Q6" s="206"/>
      <c r="R6" s="209"/>
      <c r="S6" s="206"/>
      <c r="T6" s="206"/>
      <c r="U6" s="206"/>
      <c r="V6" s="206"/>
      <c r="W6" s="206"/>
      <c r="X6" s="206"/>
      <c r="Y6" s="206"/>
    </row>
    <row r="7" spans="1:25" s="69" customFormat="1" outlineLevel="1">
      <c r="A7" s="300" t="s">
        <v>14</v>
      </c>
      <c r="B7" s="207">
        <f>COUNTA($C$2:C7)</f>
        <v>5</v>
      </c>
      <c r="C7" s="206" t="s">
        <v>567</v>
      </c>
      <c r="D7" s="206"/>
      <c r="E7" s="206"/>
      <c r="F7" s="206"/>
      <c r="G7" s="206" t="s">
        <v>74</v>
      </c>
      <c r="H7" s="206"/>
      <c r="I7" s="206" t="s">
        <v>58</v>
      </c>
      <c r="J7" s="206" t="s">
        <v>77</v>
      </c>
      <c r="K7" s="207">
        <v>0</v>
      </c>
      <c r="L7" s="300" t="s">
        <v>69</v>
      </c>
      <c r="M7" s="206"/>
      <c r="N7" s="206"/>
      <c r="O7" s="206" t="s">
        <v>3</v>
      </c>
      <c r="P7" s="206"/>
      <c r="Q7" s="206"/>
      <c r="R7" s="209"/>
      <c r="S7" s="206"/>
      <c r="T7" s="206"/>
      <c r="U7" s="206"/>
      <c r="V7" s="206"/>
      <c r="W7" s="206"/>
      <c r="X7" s="206"/>
      <c r="Y7" s="206"/>
    </row>
    <row r="8" spans="1:25" s="69" customFormat="1" outlineLevel="1">
      <c r="A8" s="300" t="s">
        <v>14</v>
      </c>
      <c r="B8" s="207">
        <f>COUNTA($C$2:C8)</f>
        <v>6</v>
      </c>
      <c r="C8" s="301" t="s">
        <v>60</v>
      </c>
      <c r="D8" s="301"/>
      <c r="E8" s="301"/>
      <c r="F8" s="301"/>
      <c r="G8" s="301" t="s">
        <v>74</v>
      </c>
      <c r="H8" s="301"/>
      <c r="I8" s="301"/>
      <c r="J8" s="301"/>
      <c r="K8" s="302"/>
      <c r="L8" s="303" t="s">
        <v>60</v>
      </c>
      <c r="M8" s="301">
        <v>5</v>
      </c>
      <c r="N8" s="301"/>
      <c r="O8" s="301"/>
      <c r="P8" s="301"/>
      <c r="Q8" s="301"/>
      <c r="R8" s="304"/>
      <c r="S8" s="301"/>
      <c r="T8" s="301"/>
      <c r="U8" s="301"/>
      <c r="V8" s="301"/>
      <c r="W8" s="301"/>
      <c r="X8" s="301"/>
      <c r="Y8" s="301"/>
    </row>
    <row r="9" spans="1:25" s="69" customFormat="1" ht="13.7" customHeight="1">
      <c r="A9" s="295" t="s">
        <v>528</v>
      </c>
      <c r="B9" s="296"/>
      <c r="C9" s="297"/>
      <c r="D9" s="297"/>
      <c r="E9" s="297"/>
      <c r="F9" s="297"/>
      <c r="G9" s="297"/>
      <c r="H9" s="297"/>
      <c r="I9" s="297"/>
      <c r="J9" s="297"/>
      <c r="K9" s="296"/>
      <c r="L9" s="298"/>
      <c r="M9" s="297"/>
      <c r="N9" s="297"/>
      <c r="O9" s="297"/>
      <c r="P9" s="297"/>
      <c r="Q9" s="297"/>
      <c r="R9" s="297"/>
      <c r="S9" s="297"/>
      <c r="T9" s="297"/>
      <c r="U9" s="297"/>
      <c r="V9" s="297"/>
      <c r="W9" s="297"/>
      <c r="X9" s="297"/>
      <c r="Y9" s="299"/>
    </row>
    <row r="10" spans="1:25" s="79" customFormat="1" outlineLevel="1">
      <c r="A10" s="300" t="s">
        <v>3</v>
      </c>
      <c r="B10" s="305">
        <f>COUNTA($C$2:C10)</f>
        <v>7</v>
      </c>
      <c r="C10" s="306" t="s">
        <v>529</v>
      </c>
      <c r="D10" s="306"/>
      <c r="E10" s="306"/>
      <c r="F10" s="306"/>
      <c r="G10" s="306" t="s">
        <v>74</v>
      </c>
      <c r="H10" s="306"/>
      <c r="I10" s="306" t="s">
        <v>58</v>
      </c>
      <c r="J10" s="306" t="s">
        <v>530</v>
      </c>
      <c r="K10" s="305">
        <v>0</v>
      </c>
      <c r="L10" s="307" t="s">
        <v>69</v>
      </c>
      <c r="M10" s="308"/>
      <c r="N10" s="306"/>
      <c r="O10" s="306"/>
      <c r="P10" s="306"/>
      <c r="Q10" s="306"/>
      <c r="R10" s="308"/>
      <c r="S10" s="308"/>
      <c r="T10" s="306"/>
      <c r="U10" s="306"/>
      <c r="V10" s="306"/>
      <c r="W10" s="306"/>
      <c r="X10" s="306"/>
      <c r="Y10" s="306"/>
    </row>
    <row r="11" spans="1:25" s="79" customFormat="1" outlineLevel="1">
      <c r="A11" s="300" t="s">
        <v>3</v>
      </c>
      <c r="B11" s="305">
        <f>COUNTA($C$2:C11)</f>
        <v>8</v>
      </c>
      <c r="C11" s="306" t="s">
        <v>60</v>
      </c>
      <c r="D11" s="306"/>
      <c r="E11" s="306"/>
      <c r="F11" s="306"/>
      <c r="G11" s="306" t="s">
        <v>74</v>
      </c>
      <c r="H11" s="306"/>
      <c r="I11" s="306"/>
      <c r="J11" s="306" t="s">
        <v>93</v>
      </c>
      <c r="K11" s="305"/>
      <c r="L11" s="307" t="s">
        <v>60</v>
      </c>
      <c r="M11" s="306">
        <v>5</v>
      </c>
      <c r="N11" s="306"/>
      <c r="O11" s="306"/>
      <c r="P11" s="306"/>
      <c r="Q11" s="306"/>
      <c r="R11" s="308"/>
      <c r="S11" s="308"/>
      <c r="T11" s="306"/>
      <c r="U11" s="306"/>
      <c r="V11" s="306"/>
      <c r="W11" s="306"/>
      <c r="X11" s="306"/>
      <c r="Y11" s="306"/>
    </row>
    <row r="12" spans="1:25" s="79" customFormat="1" outlineLevel="1">
      <c r="A12" s="300" t="s">
        <v>3</v>
      </c>
      <c r="B12" s="305">
        <f>COUNTA($C$2:C12)</f>
        <v>9</v>
      </c>
      <c r="C12" s="306" t="s">
        <v>531</v>
      </c>
      <c r="D12" s="306"/>
      <c r="E12" s="306"/>
      <c r="F12" s="306"/>
      <c r="G12" s="306" t="s">
        <v>74</v>
      </c>
      <c r="H12" s="306"/>
      <c r="I12" s="306" t="s">
        <v>58</v>
      </c>
      <c r="J12" s="306" t="s">
        <v>532</v>
      </c>
      <c r="K12" s="305">
        <v>0</v>
      </c>
      <c r="L12" s="307" t="s">
        <v>59</v>
      </c>
      <c r="M12" s="308" t="s">
        <v>94</v>
      </c>
      <c r="N12" s="308"/>
      <c r="O12" s="306"/>
      <c r="P12" s="306"/>
      <c r="Q12" s="306"/>
      <c r="R12" s="308"/>
      <c r="S12" s="308"/>
      <c r="T12" s="306"/>
      <c r="U12" s="306"/>
      <c r="V12" s="306"/>
      <c r="W12" s="306"/>
      <c r="X12" s="306"/>
      <c r="Y12" s="306"/>
    </row>
    <row r="13" spans="1:25" s="79" customFormat="1" outlineLevel="1">
      <c r="A13" s="300" t="s">
        <v>3</v>
      </c>
      <c r="B13" s="305">
        <f>COUNTA($C$2:C13)</f>
        <v>10</v>
      </c>
      <c r="C13" s="306" t="s">
        <v>75</v>
      </c>
      <c r="D13" s="306"/>
      <c r="E13" s="306"/>
      <c r="F13" s="306"/>
      <c r="G13" s="306" t="s">
        <v>74</v>
      </c>
      <c r="H13" s="306"/>
      <c r="I13" s="306" t="s">
        <v>58</v>
      </c>
      <c r="J13" s="306" t="s">
        <v>533</v>
      </c>
      <c r="K13" s="305">
        <v>0</v>
      </c>
      <c r="L13" s="307" t="s">
        <v>59</v>
      </c>
      <c r="M13" s="308" t="s">
        <v>95</v>
      </c>
      <c r="N13" s="306"/>
      <c r="O13" s="306"/>
      <c r="P13" s="306"/>
      <c r="Q13" s="306"/>
      <c r="R13" s="308"/>
      <c r="S13" s="308"/>
      <c r="T13" s="306"/>
      <c r="U13" s="306"/>
      <c r="V13" s="306"/>
      <c r="W13" s="306"/>
      <c r="X13" s="306"/>
      <c r="Y13" s="306"/>
    </row>
    <row r="14" spans="1:25" s="79" customFormat="1" outlineLevel="1">
      <c r="A14" s="300" t="s">
        <v>3</v>
      </c>
      <c r="B14" s="305">
        <f>COUNTA($C$2:C14)</f>
        <v>11</v>
      </c>
      <c r="C14" s="306" t="s">
        <v>534</v>
      </c>
      <c r="D14" s="306"/>
      <c r="E14" s="306"/>
      <c r="F14" s="306"/>
      <c r="G14" s="306" t="s">
        <v>74</v>
      </c>
      <c r="H14" s="306"/>
      <c r="I14" s="306" t="s">
        <v>58</v>
      </c>
      <c r="J14" s="306" t="s">
        <v>887</v>
      </c>
      <c r="K14" s="305">
        <v>0</v>
      </c>
      <c r="L14" s="307" t="s">
        <v>59</v>
      </c>
      <c r="M14" s="308" t="s">
        <v>96</v>
      </c>
      <c r="N14" s="306"/>
      <c r="O14" s="306"/>
      <c r="P14" s="306"/>
      <c r="Q14" s="306"/>
      <c r="R14" s="308"/>
      <c r="S14" s="308"/>
      <c r="T14" s="306"/>
      <c r="U14" s="306"/>
      <c r="V14" s="306"/>
      <c r="W14" s="306"/>
      <c r="X14" s="306"/>
      <c r="Y14" s="306"/>
    </row>
    <row r="15" spans="1:25" s="79" customFormat="1" outlineLevel="1">
      <c r="A15" s="300" t="s">
        <v>3</v>
      </c>
      <c r="B15" s="305">
        <f>COUNTA($C$2:C15)</f>
        <v>12</v>
      </c>
      <c r="C15" s="306" t="s">
        <v>536</v>
      </c>
      <c r="D15" s="306"/>
      <c r="E15" s="306"/>
      <c r="F15" s="306"/>
      <c r="G15" s="306" t="s">
        <v>74</v>
      </c>
      <c r="H15" s="306"/>
      <c r="I15" s="306" t="s">
        <v>58</v>
      </c>
      <c r="J15" s="306" t="s">
        <v>537</v>
      </c>
      <c r="K15" s="305">
        <v>0</v>
      </c>
      <c r="L15" s="307" t="s">
        <v>69</v>
      </c>
      <c r="M15" s="308"/>
      <c r="N15" s="306"/>
      <c r="O15" s="306"/>
      <c r="P15" s="306"/>
      <c r="Q15" s="306"/>
      <c r="R15" s="308"/>
      <c r="S15" s="308"/>
      <c r="T15" s="306"/>
      <c r="U15" s="306"/>
      <c r="V15" s="306"/>
      <c r="W15" s="306"/>
      <c r="X15" s="306"/>
      <c r="Y15" s="306"/>
    </row>
    <row r="16" spans="1:25" s="79" customFormat="1" outlineLevel="1">
      <c r="A16" s="300" t="s">
        <v>3</v>
      </c>
      <c r="B16" s="305">
        <f>COUNTA($C$2:C16)</f>
        <v>13</v>
      </c>
      <c r="C16" s="306" t="s">
        <v>60</v>
      </c>
      <c r="D16" s="306"/>
      <c r="E16" s="306"/>
      <c r="F16" s="306"/>
      <c r="G16" s="306" t="s">
        <v>74</v>
      </c>
      <c r="H16" s="306"/>
      <c r="I16" s="306"/>
      <c r="J16" s="306" t="s">
        <v>93</v>
      </c>
      <c r="K16" s="305"/>
      <c r="L16" s="307" t="s">
        <v>60</v>
      </c>
      <c r="M16" s="306">
        <v>7</v>
      </c>
      <c r="N16" s="306"/>
      <c r="O16" s="306"/>
      <c r="P16" s="306"/>
      <c r="Q16" s="306"/>
      <c r="R16" s="308"/>
      <c r="S16" s="308"/>
      <c r="T16" s="306"/>
      <c r="U16" s="306"/>
      <c r="V16" s="306"/>
      <c r="W16" s="306"/>
      <c r="X16" s="306"/>
      <c r="Y16" s="306"/>
    </row>
    <row r="17" spans="1:25" s="69" customFormat="1" ht="13.7" customHeight="1">
      <c r="A17" s="295" t="s">
        <v>863</v>
      </c>
      <c r="B17" s="296"/>
      <c r="C17" s="297"/>
      <c r="D17" s="297"/>
      <c r="E17" s="297"/>
      <c r="F17" s="297"/>
      <c r="G17" s="297"/>
      <c r="H17" s="297"/>
      <c r="I17" s="297"/>
      <c r="J17" s="297"/>
      <c r="K17" s="296"/>
      <c r="L17" s="298"/>
      <c r="M17" s="297"/>
      <c r="N17" s="297"/>
      <c r="O17" s="297"/>
      <c r="P17" s="297"/>
      <c r="Q17" s="297"/>
      <c r="R17" s="297"/>
      <c r="S17" s="297"/>
      <c r="T17" s="297"/>
      <c r="U17" s="297"/>
      <c r="V17" s="297"/>
      <c r="W17" s="297"/>
      <c r="X17" s="297"/>
      <c r="Y17" s="299"/>
    </row>
    <row r="18" spans="1:25" s="79" customFormat="1" outlineLevel="1">
      <c r="A18" s="300" t="str">
        <f>IF(Global!B2="UAT"," Y","N")</f>
        <v xml:space="preserve"> Y</v>
      </c>
      <c r="B18" s="305">
        <f>COUNTA($C$2:C18)</f>
        <v>14</v>
      </c>
      <c r="C18" s="306" t="s">
        <v>857</v>
      </c>
      <c r="D18" s="306"/>
      <c r="E18" s="306"/>
      <c r="F18" s="306"/>
      <c r="G18" s="306" t="s">
        <v>74</v>
      </c>
      <c r="H18" s="306"/>
      <c r="I18" s="306" t="s">
        <v>58</v>
      </c>
      <c r="J18" s="306" t="s">
        <v>888</v>
      </c>
      <c r="K18" s="305">
        <v>1</v>
      </c>
      <c r="L18" s="307" t="s">
        <v>69</v>
      </c>
      <c r="M18" s="308"/>
      <c r="N18" s="306"/>
      <c r="O18" s="306"/>
      <c r="P18" s="306"/>
      <c r="Q18" s="306"/>
      <c r="R18" s="308"/>
      <c r="S18" s="308"/>
      <c r="T18" s="306"/>
      <c r="U18" s="306"/>
      <c r="V18" s="306"/>
      <c r="W18" s="306"/>
      <c r="X18" s="306"/>
      <c r="Y18" s="306"/>
    </row>
    <row r="19" spans="1:25" s="79" customFormat="1" outlineLevel="1">
      <c r="A19" s="300" t="str">
        <f>A18</f>
        <v xml:space="preserve"> Y</v>
      </c>
      <c r="B19" s="305">
        <f>COUNTA($C$2:C19)</f>
        <v>15</v>
      </c>
      <c r="C19" s="306" t="s">
        <v>60</v>
      </c>
      <c r="D19" s="306"/>
      <c r="E19" s="306"/>
      <c r="F19" s="306"/>
      <c r="G19" s="306" t="s">
        <v>74</v>
      </c>
      <c r="H19" s="306"/>
      <c r="I19" s="306"/>
      <c r="J19" s="306" t="s">
        <v>93</v>
      </c>
      <c r="K19" s="305"/>
      <c r="L19" s="307" t="s">
        <v>60</v>
      </c>
      <c r="M19" s="306">
        <v>5</v>
      </c>
      <c r="N19" s="306"/>
      <c r="O19" s="306"/>
      <c r="P19" s="306"/>
      <c r="Q19" s="306"/>
      <c r="R19" s="308"/>
      <c r="S19" s="308"/>
      <c r="T19" s="306"/>
      <c r="U19" s="306"/>
      <c r="V19" s="306"/>
      <c r="W19" s="306"/>
      <c r="X19" s="306"/>
      <c r="Y19" s="306"/>
    </row>
    <row r="20" spans="1:25" s="79" customFormat="1" outlineLevel="1">
      <c r="A20" s="300" t="str">
        <f>A18</f>
        <v xml:space="preserve"> Y</v>
      </c>
      <c r="B20" s="305">
        <f>COUNTA($C$2:C20)</f>
        <v>16</v>
      </c>
      <c r="C20" s="306" t="s">
        <v>858</v>
      </c>
      <c r="D20" s="306"/>
      <c r="E20" s="306"/>
      <c r="F20" s="306"/>
      <c r="G20" s="306" t="s">
        <v>74</v>
      </c>
      <c r="H20" s="306"/>
      <c r="I20" s="306" t="s">
        <v>58</v>
      </c>
      <c r="J20" s="306" t="s">
        <v>889</v>
      </c>
      <c r="K20" s="305">
        <v>8</v>
      </c>
      <c r="L20" s="307" t="s">
        <v>69</v>
      </c>
      <c r="M20" s="308"/>
      <c r="N20" s="306"/>
      <c r="O20" s="306"/>
      <c r="P20" s="306"/>
      <c r="Q20" s="306"/>
      <c r="R20" s="308"/>
      <c r="S20" s="308"/>
      <c r="T20" s="306"/>
      <c r="U20" s="306"/>
      <c r="V20" s="306"/>
      <c r="W20" s="306"/>
      <c r="X20" s="306"/>
      <c r="Y20" s="306"/>
    </row>
    <row r="21" spans="1:25" s="79" customFormat="1" outlineLevel="1">
      <c r="A21" s="300" t="str">
        <f>A20</f>
        <v xml:space="preserve"> Y</v>
      </c>
      <c r="B21" s="305">
        <f>COUNTA($C$2:C21)</f>
        <v>17</v>
      </c>
      <c r="C21" s="306" t="s">
        <v>60</v>
      </c>
      <c r="D21" s="306"/>
      <c r="E21" s="306"/>
      <c r="F21" s="306"/>
      <c r="G21" s="306" t="s">
        <v>74</v>
      </c>
      <c r="H21" s="306"/>
      <c r="I21" s="306"/>
      <c r="J21" s="306" t="s">
        <v>93</v>
      </c>
      <c r="K21" s="305"/>
      <c r="L21" s="307" t="s">
        <v>60</v>
      </c>
      <c r="M21" s="306">
        <v>5</v>
      </c>
      <c r="N21" s="306"/>
      <c r="O21" s="306"/>
      <c r="P21" s="306"/>
      <c r="Q21" s="306"/>
      <c r="R21" s="308"/>
      <c r="S21" s="308"/>
      <c r="T21" s="306"/>
      <c r="U21" s="306"/>
      <c r="V21" s="306"/>
      <c r="W21" s="306"/>
      <c r="X21" s="306"/>
      <c r="Y21" s="306"/>
    </row>
    <row r="22" spans="1:25" s="79" customFormat="1" outlineLevel="1">
      <c r="A22" s="300" t="str">
        <f>A20</f>
        <v xml:space="preserve"> Y</v>
      </c>
      <c r="B22" s="305">
        <f>COUNTA($C$2:C22)</f>
        <v>18</v>
      </c>
      <c r="C22" s="306" t="s">
        <v>859</v>
      </c>
      <c r="D22" s="306"/>
      <c r="E22" s="306"/>
      <c r="F22" s="306"/>
      <c r="G22" s="306" t="s">
        <v>74</v>
      </c>
      <c r="H22" s="306"/>
      <c r="I22" s="306" t="s">
        <v>58</v>
      </c>
      <c r="J22" s="306" t="s">
        <v>896</v>
      </c>
      <c r="K22" s="305">
        <v>0</v>
      </c>
      <c r="L22" s="307" t="s">
        <v>59</v>
      </c>
      <c r="M22" s="308" t="s">
        <v>849</v>
      </c>
      <c r="N22" s="306"/>
      <c r="O22" s="306"/>
      <c r="P22" s="306"/>
      <c r="Q22" s="306"/>
      <c r="R22" s="308"/>
      <c r="S22" s="308"/>
      <c r="T22" s="306"/>
      <c r="U22" s="306"/>
      <c r="V22" s="306"/>
      <c r="W22" s="306"/>
      <c r="X22" s="306"/>
      <c r="Y22" s="306"/>
    </row>
    <row r="23" spans="1:25" s="79" customFormat="1" outlineLevel="1">
      <c r="A23" s="359"/>
      <c r="B23" s="305">
        <f>COUNTA($C$2:C23)</f>
        <v>19</v>
      </c>
      <c r="C23" s="306" t="s">
        <v>871</v>
      </c>
      <c r="D23" s="306"/>
      <c r="E23" s="306"/>
      <c r="F23" s="306"/>
      <c r="G23" s="306" t="s">
        <v>74</v>
      </c>
      <c r="H23" s="306"/>
      <c r="I23" s="306" t="s">
        <v>58</v>
      </c>
      <c r="J23" s="306" t="s">
        <v>894</v>
      </c>
      <c r="K23" s="305">
        <v>0</v>
      </c>
      <c r="L23" s="307" t="s">
        <v>69</v>
      </c>
      <c r="M23" s="308"/>
      <c r="N23" s="306"/>
      <c r="O23" s="306"/>
      <c r="P23" s="306"/>
      <c r="Q23" s="306"/>
      <c r="R23" s="308"/>
      <c r="S23" s="308"/>
      <c r="T23" s="306"/>
      <c r="U23" s="306"/>
      <c r="V23" s="306"/>
      <c r="W23" s="306"/>
      <c r="X23" s="306"/>
      <c r="Y23" s="306"/>
    </row>
    <row r="24" spans="1:25" s="79" customFormat="1" outlineLevel="1">
      <c r="A24" s="300" t="str">
        <f>A22</f>
        <v xml:space="preserve"> Y</v>
      </c>
      <c r="B24" s="305">
        <f>COUNTA($C$2:C24)</f>
        <v>20</v>
      </c>
      <c r="C24" s="306" t="s">
        <v>870</v>
      </c>
      <c r="D24" s="306"/>
      <c r="E24" s="306"/>
      <c r="F24" s="306"/>
      <c r="G24" s="306" t="s">
        <v>74</v>
      </c>
      <c r="H24" s="306"/>
      <c r="I24" s="306" t="s">
        <v>58</v>
      </c>
      <c r="J24" s="306" t="str">
        <f>"//select//option[@value='"&amp;M24&amp;"']"</f>
        <v>//select//option[@value='DT_DoB_Day']</v>
      </c>
      <c r="K24" s="305">
        <v>0</v>
      </c>
      <c r="L24" s="307" t="s">
        <v>69</v>
      </c>
      <c r="M24" s="308" t="s">
        <v>851</v>
      </c>
      <c r="N24" s="306"/>
      <c r="O24" s="306"/>
      <c r="P24" s="306"/>
      <c r="Q24" s="306"/>
      <c r="R24" s="308"/>
      <c r="S24" s="308"/>
      <c r="T24" s="306"/>
      <c r="U24" s="306"/>
      <c r="V24" s="306"/>
      <c r="W24" s="306"/>
      <c r="X24" s="306"/>
      <c r="Y24" s="306"/>
    </row>
    <row r="25" spans="1:25" s="79" customFormat="1" outlineLevel="1">
      <c r="A25" s="359"/>
      <c r="B25" s="305">
        <f>COUNTA($C$2:C25)</f>
        <v>21</v>
      </c>
      <c r="C25" s="306" t="s">
        <v>872</v>
      </c>
      <c r="D25" s="306"/>
      <c r="E25" s="306"/>
      <c r="F25" s="306"/>
      <c r="G25" s="306" t="s">
        <v>74</v>
      </c>
      <c r="H25" s="306"/>
      <c r="I25" s="306" t="s">
        <v>58</v>
      </c>
      <c r="J25" s="306" t="s">
        <v>890</v>
      </c>
      <c r="K25" s="305">
        <v>0</v>
      </c>
      <c r="L25" s="307" t="s">
        <v>69</v>
      </c>
      <c r="M25" s="308"/>
      <c r="N25" s="306"/>
      <c r="O25" s="306"/>
      <c r="P25" s="306"/>
      <c r="Q25" s="306"/>
      <c r="R25" s="308"/>
      <c r="S25" s="308"/>
      <c r="T25" s="306"/>
      <c r="U25" s="306"/>
      <c r="V25" s="306"/>
      <c r="W25" s="306"/>
      <c r="X25" s="306"/>
      <c r="Y25" s="306"/>
    </row>
    <row r="26" spans="1:25" s="79" customFormat="1" outlineLevel="1">
      <c r="A26" s="300" t="str">
        <f>A24</f>
        <v xml:space="preserve"> Y</v>
      </c>
      <c r="B26" s="305">
        <f>COUNTA($C$2:C26)</f>
        <v>22</v>
      </c>
      <c r="C26" s="306" t="s">
        <v>873</v>
      </c>
      <c r="D26" s="306"/>
      <c r="E26" s="306"/>
      <c r="F26" s="306"/>
      <c r="G26" s="306" t="s">
        <v>74</v>
      </c>
      <c r="H26" s="306"/>
      <c r="I26" s="306" t="s">
        <v>58</v>
      </c>
      <c r="J26" s="306" t="str">
        <f>"//select//option[contains(.,'"&amp;M26&amp;"')]"</f>
        <v>//select//option[contains(.,'DT_DoB_Month')]</v>
      </c>
      <c r="K26" s="305">
        <v>0</v>
      </c>
      <c r="L26" s="307" t="s">
        <v>69</v>
      </c>
      <c r="M26" s="308" t="s">
        <v>852</v>
      </c>
      <c r="N26" s="306"/>
      <c r="O26" s="306"/>
      <c r="P26" s="306"/>
      <c r="Q26" s="306"/>
      <c r="R26" s="308"/>
      <c r="S26" s="308"/>
      <c r="T26" s="306"/>
      <c r="U26" s="306"/>
      <c r="V26" s="306"/>
      <c r="W26" s="306"/>
      <c r="X26" s="306"/>
      <c r="Y26" s="306"/>
    </row>
    <row r="27" spans="1:25" s="79" customFormat="1" outlineLevel="1">
      <c r="A27" s="359"/>
      <c r="B27" s="305">
        <f>COUNTA($C$2:C27)</f>
        <v>23</v>
      </c>
      <c r="C27" s="306" t="s">
        <v>869</v>
      </c>
      <c r="D27" s="306"/>
      <c r="E27" s="306"/>
      <c r="F27" s="306"/>
      <c r="G27" s="306" t="s">
        <v>74</v>
      </c>
      <c r="H27" s="306"/>
      <c r="I27" s="306" t="s">
        <v>58</v>
      </c>
      <c r="J27" s="306" t="s">
        <v>891</v>
      </c>
      <c r="K27" s="305">
        <v>0</v>
      </c>
      <c r="L27" s="307" t="s">
        <v>69</v>
      </c>
      <c r="M27" s="308"/>
      <c r="N27" s="306"/>
      <c r="O27" s="306"/>
      <c r="P27" s="306"/>
      <c r="Q27" s="306"/>
      <c r="R27" s="308"/>
      <c r="S27" s="308"/>
      <c r="T27" s="306"/>
      <c r="U27" s="306"/>
      <c r="V27" s="306"/>
      <c r="W27" s="306"/>
      <c r="X27" s="306"/>
      <c r="Y27" s="306"/>
    </row>
    <row r="28" spans="1:25" s="79" customFormat="1" outlineLevel="1">
      <c r="A28" s="300" t="str">
        <f>A26</f>
        <v xml:space="preserve"> Y</v>
      </c>
      <c r="B28" s="305">
        <f>COUNTA($C$2:C28)</f>
        <v>24</v>
      </c>
      <c r="C28" s="306" t="s">
        <v>874</v>
      </c>
      <c r="D28" s="306"/>
      <c r="E28" s="306"/>
      <c r="F28" s="306"/>
      <c r="G28" s="306" t="s">
        <v>74</v>
      </c>
      <c r="H28" s="306"/>
      <c r="I28" s="306" t="s">
        <v>58</v>
      </c>
      <c r="J28" s="306" t="str">
        <f>"//select//option[contains(.,'"&amp;M28&amp;"')]"</f>
        <v>//select//option[contains(.,'DT_DoB_Year')]</v>
      </c>
      <c r="K28" s="305">
        <v>0</v>
      </c>
      <c r="L28" s="307" t="s">
        <v>69</v>
      </c>
      <c r="M28" s="308" t="s">
        <v>853</v>
      </c>
      <c r="N28" s="306"/>
      <c r="O28" s="306"/>
      <c r="P28" s="306"/>
      <c r="Q28" s="306"/>
      <c r="R28" s="308"/>
      <c r="S28" s="308"/>
      <c r="T28" s="306"/>
      <c r="U28" s="306"/>
      <c r="V28" s="306"/>
      <c r="W28" s="306"/>
      <c r="X28" s="306"/>
      <c r="Y28" s="306"/>
    </row>
    <row r="29" spans="1:25" s="79" customFormat="1" outlineLevel="1">
      <c r="A29" s="300" t="str">
        <f>A28</f>
        <v xml:space="preserve"> Y</v>
      </c>
      <c r="B29" s="305">
        <f>COUNTA($C$2:C29)</f>
        <v>25</v>
      </c>
      <c r="C29" s="306" t="s">
        <v>860</v>
      </c>
      <c r="D29" s="306"/>
      <c r="E29" s="306"/>
      <c r="F29" s="306"/>
      <c r="G29" s="306" t="s">
        <v>74</v>
      </c>
      <c r="H29" s="306"/>
      <c r="I29" s="306" t="s">
        <v>58</v>
      </c>
      <c r="J29" s="306" t="s">
        <v>895</v>
      </c>
      <c r="K29" s="305">
        <v>0</v>
      </c>
      <c r="L29" s="307" t="s">
        <v>59</v>
      </c>
      <c r="M29" s="308" t="s">
        <v>854</v>
      </c>
      <c r="N29" s="306"/>
      <c r="O29" s="306"/>
      <c r="P29" s="306"/>
      <c r="Q29" s="306"/>
      <c r="R29" s="308"/>
      <c r="S29" s="308"/>
      <c r="T29" s="306"/>
      <c r="U29" s="306"/>
      <c r="V29" s="306"/>
      <c r="W29" s="306"/>
      <c r="X29" s="306"/>
      <c r="Y29" s="306"/>
    </row>
    <row r="30" spans="1:25" s="79" customFormat="1" outlineLevel="1">
      <c r="A30" s="359"/>
      <c r="B30" s="305">
        <f>COUNTA($C$2:C30)</f>
        <v>26</v>
      </c>
      <c r="C30" s="306" t="s">
        <v>875</v>
      </c>
      <c r="D30" s="306"/>
      <c r="E30" s="306"/>
      <c r="F30" s="306"/>
      <c r="G30" s="306" t="s">
        <v>74</v>
      </c>
      <c r="H30" s="306"/>
      <c r="I30" s="306" t="s">
        <v>58</v>
      </c>
      <c r="J30" s="306" t="s">
        <v>892</v>
      </c>
      <c r="K30" s="305">
        <v>0</v>
      </c>
      <c r="L30" s="307" t="s">
        <v>69</v>
      </c>
      <c r="M30" s="308"/>
      <c r="N30" s="306"/>
      <c r="O30" s="306"/>
      <c r="P30" s="306"/>
      <c r="Q30" s="306"/>
      <c r="R30" s="308"/>
      <c r="S30" s="308"/>
      <c r="T30" s="306"/>
      <c r="U30" s="306"/>
      <c r="V30" s="306"/>
      <c r="W30" s="306"/>
      <c r="X30" s="306"/>
      <c r="Y30" s="306"/>
    </row>
    <row r="31" spans="1:25" s="79" customFormat="1" outlineLevel="1">
      <c r="A31" s="300" t="str">
        <f>A22</f>
        <v xml:space="preserve"> Y</v>
      </c>
      <c r="B31" s="305">
        <f>COUNTA($C$2:C31)</f>
        <v>27</v>
      </c>
      <c r="C31" s="306" t="s">
        <v>861</v>
      </c>
      <c r="D31" s="306"/>
      <c r="E31" s="306"/>
      <c r="F31" s="306"/>
      <c r="G31" s="306" t="s">
        <v>74</v>
      </c>
      <c r="H31" s="306"/>
      <c r="I31" s="306" t="s">
        <v>58</v>
      </c>
      <c r="J31" s="306" t="str">
        <f>"//select//option[contains(.,'"&amp;M31&amp;"')]"</f>
        <v>//select//option[contains(.,'DT_JoinMonth')]</v>
      </c>
      <c r="K31" s="305">
        <v>1</v>
      </c>
      <c r="L31" s="307" t="s">
        <v>69</v>
      </c>
      <c r="M31" s="308" t="s">
        <v>855</v>
      </c>
      <c r="N31" s="306"/>
      <c r="O31" s="306"/>
      <c r="P31" s="306"/>
      <c r="Q31" s="306"/>
      <c r="R31" s="308"/>
      <c r="S31" s="308"/>
      <c r="T31" s="306"/>
      <c r="U31" s="306"/>
      <c r="V31" s="306"/>
      <c r="W31" s="306"/>
      <c r="X31" s="306"/>
      <c r="Y31" s="306"/>
    </row>
    <row r="32" spans="1:25" s="79" customFormat="1" outlineLevel="1">
      <c r="A32" s="359"/>
      <c r="B32" s="305">
        <f>COUNTA($C$2:C32)</f>
        <v>28</v>
      </c>
      <c r="C32" s="306" t="s">
        <v>876</v>
      </c>
      <c r="D32" s="306"/>
      <c r="E32" s="306"/>
      <c r="F32" s="306"/>
      <c r="G32" s="306" t="s">
        <v>74</v>
      </c>
      <c r="H32" s="306"/>
      <c r="I32" s="306" t="s">
        <v>58</v>
      </c>
      <c r="J32" s="306" t="s">
        <v>893</v>
      </c>
      <c r="K32" s="305">
        <v>0</v>
      </c>
      <c r="L32" s="307" t="s">
        <v>69</v>
      </c>
      <c r="M32" s="308"/>
      <c r="N32" s="306"/>
      <c r="O32" s="306"/>
      <c r="P32" s="306"/>
      <c r="Q32" s="306"/>
      <c r="R32" s="308"/>
      <c r="S32" s="308"/>
      <c r="T32" s="306"/>
      <c r="U32" s="306"/>
      <c r="V32" s="306"/>
      <c r="W32" s="306"/>
      <c r="X32" s="306"/>
      <c r="Y32" s="306"/>
    </row>
    <row r="33" spans="1:25" s="79" customFormat="1" outlineLevel="1">
      <c r="A33" s="300" t="str">
        <f>A31</f>
        <v xml:space="preserve"> Y</v>
      </c>
      <c r="B33" s="305">
        <f>COUNTA($C$2:C33)</f>
        <v>29</v>
      </c>
      <c r="C33" s="306" t="s">
        <v>862</v>
      </c>
      <c r="D33" s="306"/>
      <c r="E33" s="306"/>
      <c r="F33" s="306"/>
      <c r="G33" s="306" t="s">
        <v>74</v>
      </c>
      <c r="H33" s="306"/>
      <c r="I33" s="306" t="s">
        <v>58</v>
      </c>
      <c r="J33" s="306" t="str">
        <f>"//select//option[contains(.,'"&amp;M33&amp;"')]"</f>
        <v>//select//option[contains(.,'DT_JoinYear')]</v>
      </c>
      <c r="K33" s="305">
        <v>1</v>
      </c>
      <c r="L33" s="307" t="s">
        <v>69</v>
      </c>
      <c r="M33" s="308" t="s">
        <v>856</v>
      </c>
      <c r="N33" s="306"/>
      <c r="O33" s="306"/>
      <c r="P33" s="306"/>
      <c r="Q33" s="306"/>
      <c r="R33" s="308"/>
      <c r="S33" s="308"/>
      <c r="T33" s="306"/>
      <c r="U33" s="306"/>
      <c r="V33" s="306"/>
      <c r="W33" s="306"/>
      <c r="X33" s="306"/>
      <c r="Y33" s="306"/>
    </row>
    <row r="34" spans="1:25" s="79" customFormat="1" outlineLevel="1">
      <c r="A34" s="300" t="str">
        <f>A33</f>
        <v xml:space="preserve"> Y</v>
      </c>
      <c r="B34" s="305">
        <f>COUNTA($C$2:C34)</f>
        <v>30</v>
      </c>
      <c r="C34" s="306" t="s">
        <v>88</v>
      </c>
      <c r="D34" s="306"/>
      <c r="E34" s="306"/>
      <c r="F34" s="306"/>
      <c r="G34" s="306" t="s">
        <v>74</v>
      </c>
      <c r="H34" s="306"/>
      <c r="I34" s="306" t="s">
        <v>58</v>
      </c>
      <c r="J34" s="306" t="s">
        <v>540</v>
      </c>
      <c r="K34" s="305">
        <v>0</v>
      </c>
      <c r="L34" s="307" t="s">
        <v>69</v>
      </c>
      <c r="M34" s="308"/>
      <c r="N34" s="306"/>
      <c r="O34" s="306" t="s">
        <v>3</v>
      </c>
      <c r="P34" s="306"/>
      <c r="Q34" s="306"/>
      <c r="R34" s="308"/>
      <c r="S34" s="308"/>
      <c r="T34" s="306"/>
      <c r="U34" s="306"/>
      <c r="V34" s="306"/>
      <c r="W34" s="306"/>
      <c r="X34" s="306"/>
      <c r="Y34" s="306"/>
    </row>
    <row r="35" spans="1:25" s="79" customFormat="1" outlineLevel="1">
      <c r="A35" s="300" t="s">
        <v>3</v>
      </c>
      <c r="B35" s="305">
        <f>COUNTA($C$2:C35)</f>
        <v>31</v>
      </c>
      <c r="C35" s="306" t="s">
        <v>60</v>
      </c>
      <c r="D35" s="306"/>
      <c r="E35" s="306"/>
      <c r="F35" s="306"/>
      <c r="G35" s="306" t="s">
        <v>74</v>
      </c>
      <c r="H35" s="306"/>
      <c r="I35" s="306"/>
      <c r="J35" s="306" t="s">
        <v>93</v>
      </c>
      <c r="K35" s="305"/>
      <c r="L35" s="307" t="s">
        <v>60</v>
      </c>
      <c r="M35" s="306">
        <v>5</v>
      </c>
      <c r="N35" s="306"/>
      <c r="O35" s="306"/>
      <c r="P35" s="306"/>
      <c r="Q35" s="306"/>
      <c r="R35" s="308"/>
      <c r="S35" s="308"/>
      <c r="T35" s="306"/>
      <c r="U35" s="306"/>
      <c r="V35" s="306"/>
      <c r="W35" s="306"/>
      <c r="X35" s="306"/>
      <c r="Y35" s="306"/>
    </row>
    <row r="36" spans="1:25">
      <c r="A36" s="350" t="s">
        <v>71</v>
      </c>
      <c r="B36" s="351"/>
      <c r="C36" s="352"/>
      <c r="D36" s="352"/>
      <c r="E36" s="352"/>
      <c r="F36" s="352"/>
      <c r="G36" s="352"/>
      <c r="H36" s="352"/>
      <c r="I36" s="352"/>
      <c r="J36" s="352"/>
      <c r="K36" s="351"/>
      <c r="L36" s="353"/>
      <c r="M36" s="352"/>
      <c r="N36" s="352"/>
      <c r="O36" s="352"/>
      <c r="P36" s="352"/>
      <c r="Q36" s="352"/>
      <c r="R36" s="352"/>
      <c r="S36" s="352"/>
      <c r="T36" s="352"/>
      <c r="U36" s="352"/>
      <c r="V36" s="352"/>
      <c r="W36" s="352"/>
      <c r="X36" s="352"/>
      <c r="Y36" s="352"/>
    </row>
    <row r="37" spans="1:25">
      <c r="A37" s="163"/>
      <c r="B37" s="354">
        <f>COUNTA($C$2:C37)</f>
        <v>32</v>
      </c>
      <c r="C37" s="165" t="s">
        <v>70</v>
      </c>
      <c r="D37" s="165"/>
      <c r="E37" s="165"/>
      <c r="F37" s="165"/>
      <c r="G37" s="165" t="s">
        <v>74</v>
      </c>
      <c r="H37" s="165"/>
      <c r="I37" s="165"/>
      <c r="J37" s="165"/>
      <c r="K37" s="164"/>
      <c r="L37" s="163" t="s">
        <v>70</v>
      </c>
      <c r="M37" s="165"/>
      <c r="N37" s="165"/>
      <c r="O37" s="165"/>
      <c r="P37" s="165"/>
      <c r="Q37" s="165"/>
      <c r="R37" s="165"/>
      <c r="S37" s="165"/>
      <c r="T37" s="165"/>
      <c r="U37" s="165"/>
      <c r="V37" s="165"/>
      <c r="W37" s="165"/>
      <c r="X37" s="165"/>
      <c r="Y37" s="165"/>
    </row>
    <row r="38" spans="1:25">
      <c r="A38" s="163"/>
      <c r="B38" s="354">
        <f>COUNTA($C$2:C38)</f>
        <v>33</v>
      </c>
      <c r="C38" s="165" t="s">
        <v>72</v>
      </c>
      <c r="D38" s="165"/>
      <c r="E38" s="165"/>
      <c r="F38" s="165"/>
      <c r="G38" s="165" t="s">
        <v>74</v>
      </c>
      <c r="H38" s="165"/>
      <c r="I38" s="165"/>
      <c r="J38" s="165"/>
      <c r="K38" s="164"/>
      <c r="L38" s="163" t="s">
        <v>72</v>
      </c>
      <c r="M38" s="165"/>
      <c r="N38" s="165"/>
      <c r="O38" s="165"/>
      <c r="P38" s="165"/>
      <c r="Q38" s="165"/>
      <c r="R38" s="165"/>
      <c r="S38" s="165"/>
      <c r="T38" s="165"/>
      <c r="U38" s="165"/>
      <c r="V38" s="165"/>
      <c r="W38" s="165"/>
      <c r="X38" s="165"/>
      <c r="Y38" s="165"/>
    </row>
    <row r="39" spans="1:25">
      <c r="A39" s="163"/>
      <c r="B39" s="354"/>
      <c r="C39" s="165"/>
      <c r="D39" s="165"/>
      <c r="E39" s="165"/>
      <c r="F39" s="165"/>
      <c r="G39" s="165"/>
      <c r="H39" s="165"/>
      <c r="I39" s="165"/>
      <c r="J39" s="165"/>
      <c r="K39" s="164"/>
      <c r="L39" s="163"/>
      <c r="M39" s="165"/>
      <c r="N39" s="165"/>
      <c r="O39" s="165"/>
      <c r="P39" s="165"/>
      <c r="Q39" s="165"/>
      <c r="R39" s="165"/>
      <c r="S39" s="165"/>
      <c r="T39" s="165"/>
      <c r="U39" s="165"/>
      <c r="V39" s="165"/>
      <c r="W39" s="165"/>
      <c r="X39" s="165"/>
      <c r="Y39" s="165"/>
    </row>
    <row r="40" spans="1:25" s="79" customFormat="1" outlineLevel="1">
      <c r="A40" s="300" t="str">
        <f>IF(Global!B2="UAT"," N","Y")</f>
        <v xml:space="preserve"> N</v>
      </c>
      <c r="B40" s="305">
        <f>COUNTA($C$2:C40)</f>
        <v>34</v>
      </c>
      <c r="C40" s="306" t="s">
        <v>538</v>
      </c>
      <c r="D40" s="306"/>
      <c r="E40" s="306"/>
      <c r="F40" s="306"/>
      <c r="G40" s="306" t="s">
        <v>74</v>
      </c>
      <c r="H40" s="306"/>
      <c r="I40" s="306" t="s">
        <v>58</v>
      </c>
      <c r="J40" s="306" t="s">
        <v>539</v>
      </c>
      <c r="K40" s="305">
        <v>0</v>
      </c>
      <c r="L40" s="307" t="s">
        <v>59</v>
      </c>
      <c r="M40" s="308" t="s">
        <v>97</v>
      </c>
      <c r="N40" s="306"/>
      <c r="O40" s="306" t="s">
        <v>3</v>
      </c>
      <c r="P40" s="306"/>
      <c r="Q40" s="306"/>
      <c r="R40" s="308"/>
      <c r="S40" s="308"/>
      <c r="T40" s="306"/>
      <c r="U40" s="306"/>
      <c r="V40" s="306"/>
      <c r="W40" s="306"/>
      <c r="X40" s="306"/>
      <c r="Y40" s="306"/>
    </row>
    <row r="41" spans="1:25" s="79" customFormat="1" outlineLevel="1">
      <c r="A41" s="300" t="str">
        <f>A40</f>
        <v xml:space="preserve"> N</v>
      </c>
      <c r="B41" s="305">
        <f>COUNTA($C$2:C41)</f>
        <v>35</v>
      </c>
      <c r="C41" s="306" t="s">
        <v>88</v>
      </c>
      <c r="D41" s="306"/>
      <c r="E41" s="306"/>
      <c r="F41" s="306"/>
      <c r="G41" s="306" t="s">
        <v>74</v>
      </c>
      <c r="H41" s="306"/>
      <c r="I41" s="306" t="s">
        <v>58</v>
      </c>
      <c r="J41" s="306" t="s">
        <v>540</v>
      </c>
      <c r="K41" s="305">
        <v>0</v>
      </c>
      <c r="L41" s="307" t="s">
        <v>69</v>
      </c>
      <c r="M41" s="308"/>
      <c r="N41" s="306"/>
      <c r="O41" s="306" t="s">
        <v>3</v>
      </c>
      <c r="P41" s="306"/>
      <c r="Q41" s="306"/>
      <c r="R41" s="308"/>
      <c r="S41" s="308"/>
      <c r="T41" s="306"/>
      <c r="U41" s="306"/>
      <c r="V41" s="306"/>
      <c r="W41" s="306"/>
      <c r="X41" s="306"/>
      <c r="Y41" s="306"/>
    </row>
    <row r="42" spans="1:25" s="79" customFormat="1" outlineLevel="1">
      <c r="A42" s="300" t="str">
        <f>A40</f>
        <v xml:space="preserve"> N</v>
      </c>
      <c r="B42" s="305">
        <f>COUNTA($C$2:C42)</f>
        <v>36</v>
      </c>
      <c r="C42" s="306" t="s">
        <v>60</v>
      </c>
      <c r="D42" s="306"/>
      <c r="E42" s="306"/>
      <c r="F42" s="306"/>
      <c r="G42" s="306" t="s">
        <v>74</v>
      </c>
      <c r="H42" s="306"/>
      <c r="I42" s="306"/>
      <c r="J42" s="306" t="s">
        <v>93</v>
      </c>
      <c r="K42" s="305"/>
      <c r="L42" s="307" t="s">
        <v>60</v>
      </c>
      <c r="M42" s="306">
        <v>12</v>
      </c>
      <c r="N42" s="306"/>
      <c r="O42" s="306"/>
      <c r="P42" s="306"/>
      <c r="Q42" s="306"/>
      <c r="R42" s="308"/>
      <c r="S42" s="308"/>
      <c r="T42" s="306"/>
      <c r="U42" s="306"/>
      <c r="V42" s="306"/>
      <c r="W42" s="306"/>
      <c r="X42" s="306"/>
      <c r="Y42" s="306"/>
    </row>
    <row r="43" spans="1:25" s="84" customFormat="1" outlineLevel="1">
      <c r="A43" s="309" t="s">
        <v>98</v>
      </c>
      <c r="B43" s="310"/>
      <c r="C43" s="311"/>
      <c r="D43" s="311"/>
      <c r="E43" s="311"/>
      <c r="F43" s="311"/>
      <c r="G43" s="311"/>
      <c r="H43" s="311"/>
      <c r="I43" s="311"/>
      <c r="J43" s="312" t="s">
        <v>93</v>
      </c>
      <c r="K43" s="313"/>
      <c r="L43" s="314" t="s">
        <v>93</v>
      </c>
      <c r="M43" s="311" t="s">
        <v>93</v>
      </c>
      <c r="N43" s="311"/>
      <c r="O43" s="311"/>
      <c r="P43" s="311"/>
      <c r="Q43" s="311"/>
      <c r="R43" s="312"/>
      <c r="S43" s="311"/>
      <c r="T43" s="311"/>
      <c r="U43" s="311"/>
      <c r="V43" s="311"/>
      <c r="W43" s="311"/>
      <c r="X43" s="311"/>
      <c r="Y43" s="311"/>
    </row>
    <row r="44" spans="1:25" outlineLevel="1">
      <c r="A44" s="163" t="s">
        <v>3</v>
      </c>
      <c r="B44" s="164">
        <f>COUNTA($C$2:C44)</f>
        <v>37</v>
      </c>
      <c r="C44" s="165" t="s">
        <v>99</v>
      </c>
      <c r="D44" s="165"/>
      <c r="E44" s="165"/>
      <c r="F44" s="165"/>
      <c r="G44" s="165" t="s">
        <v>74</v>
      </c>
      <c r="H44" s="165"/>
      <c r="I44" s="165" t="s">
        <v>58</v>
      </c>
      <c r="J44" s="165" t="str">
        <f>"//input[@value='"&amp;M44&amp;"']"</f>
        <v>//input[@value='DT_TripType']</v>
      </c>
      <c r="K44" s="164">
        <v>0</v>
      </c>
      <c r="L44" s="163" t="s">
        <v>100</v>
      </c>
      <c r="M44" s="315" t="s">
        <v>101</v>
      </c>
      <c r="N44" s="165"/>
      <c r="O44" s="165"/>
      <c r="P44" s="165"/>
      <c r="Q44" s="165"/>
      <c r="R44" s="315"/>
      <c r="S44" s="315"/>
      <c r="T44" s="165"/>
      <c r="U44" s="165"/>
      <c r="V44" s="165"/>
      <c r="W44" s="165"/>
      <c r="X44" s="165"/>
      <c r="Y44" s="165"/>
    </row>
    <row r="45" spans="1:25" outlineLevel="1">
      <c r="A45" s="163" t="s">
        <v>3</v>
      </c>
      <c r="B45" s="164">
        <f>COUNTA($C$2:C45)</f>
        <v>38</v>
      </c>
      <c r="C45" s="165" t="s">
        <v>60</v>
      </c>
      <c r="D45" s="165"/>
      <c r="E45" s="165"/>
      <c r="F45" s="165"/>
      <c r="G45" s="165" t="s">
        <v>74</v>
      </c>
      <c r="H45" s="165"/>
      <c r="I45" s="165"/>
      <c r="J45" s="165" t="s">
        <v>93</v>
      </c>
      <c r="K45" s="164"/>
      <c r="L45" s="163" t="s">
        <v>60</v>
      </c>
      <c r="M45" s="165">
        <v>1</v>
      </c>
      <c r="N45" s="165"/>
      <c r="O45" s="165"/>
      <c r="P45" s="165"/>
      <c r="Q45" s="165"/>
      <c r="R45" s="315"/>
      <c r="S45" s="165"/>
      <c r="T45" s="165"/>
      <c r="U45" s="165"/>
      <c r="V45" s="165"/>
      <c r="W45" s="165"/>
      <c r="X45" s="165"/>
      <c r="Y45" s="165"/>
    </row>
    <row r="46" spans="1:25" outlineLevel="1">
      <c r="A46" s="163" t="s">
        <v>3</v>
      </c>
      <c r="B46" s="164">
        <f>COUNTA($C$2:C46)</f>
        <v>39</v>
      </c>
      <c r="C46" s="165" t="s">
        <v>102</v>
      </c>
      <c r="D46" s="165"/>
      <c r="E46" s="165"/>
      <c r="F46" s="165"/>
      <c r="G46" s="165" t="s">
        <v>74</v>
      </c>
      <c r="H46" s="165"/>
      <c r="I46" s="165" t="s">
        <v>58</v>
      </c>
      <c r="J46" s="165" t="s">
        <v>103</v>
      </c>
      <c r="K46" s="164">
        <v>0</v>
      </c>
      <c r="L46" s="163" t="s">
        <v>59</v>
      </c>
      <c r="M46" s="165" t="s">
        <v>104</v>
      </c>
      <c r="N46" s="165"/>
      <c r="O46" s="165"/>
      <c r="P46" s="165"/>
      <c r="Q46" s="165"/>
      <c r="R46" s="315"/>
      <c r="S46" s="165"/>
      <c r="T46" s="165"/>
      <c r="U46" s="165"/>
      <c r="V46" s="165"/>
      <c r="W46" s="165"/>
      <c r="X46" s="165"/>
      <c r="Y46" s="165"/>
    </row>
    <row r="47" spans="1:25" outlineLevel="1">
      <c r="A47" s="163" t="s">
        <v>3</v>
      </c>
      <c r="B47" s="164">
        <f>COUNTA($C$2:C47)</f>
        <v>40</v>
      </c>
      <c r="C47" s="165" t="s">
        <v>105</v>
      </c>
      <c r="D47" s="165"/>
      <c r="E47" s="165"/>
      <c r="F47" s="165"/>
      <c r="G47" s="165" t="s">
        <v>74</v>
      </c>
      <c r="H47" s="165"/>
      <c r="I47" s="165"/>
      <c r="J47" s="165" t="s">
        <v>93</v>
      </c>
      <c r="K47" s="164"/>
      <c r="L47" s="163" t="s">
        <v>60</v>
      </c>
      <c r="M47" s="165">
        <v>1</v>
      </c>
      <c r="N47" s="165"/>
      <c r="O47" s="165"/>
      <c r="P47" s="165"/>
      <c r="Q47" s="165"/>
      <c r="R47" s="316" t="s">
        <v>106</v>
      </c>
      <c r="S47" s="165"/>
      <c r="T47" s="165"/>
      <c r="U47" s="165"/>
      <c r="V47" s="165"/>
      <c r="W47" s="165"/>
      <c r="X47" s="165"/>
      <c r="Y47" s="165"/>
    </row>
    <row r="48" spans="1:25" outlineLevel="1">
      <c r="A48" s="163" t="str">
        <f>IF($R$47&gt;"0","Y","N")</f>
        <v>Y</v>
      </c>
      <c r="B48" s="164">
        <f>COUNTA($C$2:C48)</f>
        <v>41</v>
      </c>
      <c r="C48" s="165" t="s">
        <v>107</v>
      </c>
      <c r="D48" s="165"/>
      <c r="E48" s="165"/>
      <c r="F48" s="165"/>
      <c r="G48" s="165" t="s">
        <v>74</v>
      </c>
      <c r="H48" s="165"/>
      <c r="I48" s="165" t="s">
        <v>58</v>
      </c>
      <c r="J48" s="165" t="s">
        <v>103</v>
      </c>
      <c r="K48" s="164">
        <v>1</v>
      </c>
      <c r="L48" s="163" t="s">
        <v>59</v>
      </c>
      <c r="M48" s="165" t="s">
        <v>108</v>
      </c>
      <c r="N48" s="165"/>
      <c r="O48" s="165"/>
      <c r="P48" s="165"/>
      <c r="Q48" s="165"/>
      <c r="R48" s="315"/>
      <c r="S48" s="165"/>
      <c r="T48" s="165"/>
      <c r="U48" s="165"/>
      <c r="V48" s="165"/>
      <c r="W48" s="165"/>
      <c r="X48" s="165"/>
      <c r="Y48" s="165"/>
    </row>
    <row r="49" spans="1:25" outlineLevel="1">
      <c r="A49" s="163" t="str">
        <f>IF($R$47&gt;"1","Y","N")</f>
        <v>Y</v>
      </c>
      <c r="B49" s="164">
        <f>COUNTA($C$2:C49)</f>
        <v>42</v>
      </c>
      <c r="C49" s="165" t="s">
        <v>109</v>
      </c>
      <c r="D49" s="165"/>
      <c r="E49" s="165"/>
      <c r="F49" s="165"/>
      <c r="G49" s="165" t="s">
        <v>74</v>
      </c>
      <c r="H49" s="165"/>
      <c r="I49" s="165" t="s">
        <v>58</v>
      </c>
      <c r="J49" s="165" t="s">
        <v>587</v>
      </c>
      <c r="K49" s="164">
        <v>0</v>
      </c>
      <c r="L49" s="163" t="s">
        <v>110</v>
      </c>
      <c r="M49" s="165"/>
      <c r="N49" s="165"/>
      <c r="O49" s="165"/>
      <c r="P49" s="165"/>
      <c r="Q49" s="165"/>
      <c r="R49" s="315"/>
      <c r="S49" s="165"/>
      <c r="T49" s="165"/>
      <c r="U49" s="165"/>
      <c r="V49" s="165"/>
      <c r="W49" s="165"/>
      <c r="X49" s="165"/>
      <c r="Y49" s="165"/>
    </row>
    <row r="50" spans="1:25" outlineLevel="1">
      <c r="A50" s="163" t="str">
        <f>A49</f>
        <v>Y</v>
      </c>
      <c r="B50" s="164">
        <f>COUNTA($C$2:C50)</f>
        <v>43</v>
      </c>
      <c r="C50" s="165" t="s">
        <v>60</v>
      </c>
      <c r="D50" s="165"/>
      <c r="E50" s="165"/>
      <c r="F50" s="165"/>
      <c r="G50" s="165" t="s">
        <v>74</v>
      </c>
      <c r="H50" s="165"/>
      <c r="I50" s="165"/>
      <c r="J50" s="165" t="s">
        <v>93</v>
      </c>
      <c r="K50" s="164"/>
      <c r="L50" s="163" t="s">
        <v>60</v>
      </c>
      <c r="M50" s="165">
        <v>1</v>
      </c>
      <c r="N50" s="165"/>
      <c r="O50" s="165"/>
      <c r="P50" s="165"/>
      <c r="Q50" s="165"/>
      <c r="R50" s="315"/>
      <c r="S50" s="165"/>
      <c r="T50" s="165"/>
      <c r="U50" s="165"/>
      <c r="V50" s="165"/>
      <c r="W50" s="165"/>
      <c r="X50" s="165"/>
      <c r="Y50" s="165"/>
    </row>
    <row r="51" spans="1:25" outlineLevel="1">
      <c r="A51" s="163" t="str">
        <f>A49</f>
        <v>Y</v>
      </c>
      <c r="B51" s="164">
        <f>COUNTA($C$2:C51)</f>
        <v>44</v>
      </c>
      <c r="C51" s="165" t="s">
        <v>111</v>
      </c>
      <c r="D51" s="165"/>
      <c r="E51" s="165"/>
      <c r="F51" s="165"/>
      <c r="G51" s="165" t="s">
        <v>74</v>
      </c>
      <c r="H51" s="165"/>
      <c r="I51" s="165" t="s">
        <v>58</v>
      </c>
      <c r="J51" s="165" t="s">
        <v>103</v>
      </c>
      <c r="K51" s="164">
        <v>2</v>
      </c>
      <c r="L51" s="163" t="s">
        <v>59</v>
      </c>
      <c r="M51" s="165" t="s">
        <v>112</v>
      </c>
      <c r="N51" s="165"/>
      <c r="O51" s="165"/>
      <c r="P51" s="165"/>
      <c r="Q51" s="165"/>
      <c r="R51" s="315"/>
      <c r="S51" s="165"/>
      <c r="T51" s="165"/>
      <c r="U51" s="165"/>
      <c r="V51" s="165"/>
      <c r="W51" s="165"/>
      <c r="X51" s="165"/>
      <c r="Y51" s="165"/>
    </row>
    <row r="52" spans="1:25" outlineLevel="1">
      <c r="A52" s="163" t="str">
        <f>IF($R$47&gt;"2","Y","N")</f>
        <v>Y</v>
      </c>
      <c r="B52" s="164">
        <f>COUNTA($C$2:C52)</f>
        <v>45</v>
      </c>
      <c r="C52" s="165" t="s">
        <v>109</v>
      </c>
      <c r="D52" s="165"/>
      <c r="E52" s="165"/>
      <c r="F52" s="165"/>
      <c r="G52" s="165" t="s">
        <v>74</v>
      </c>
      <c r="H52" s="165"/>
      <c r="I52" s="165" t="s">
        <v>58</v>
      </c>
      <c r="J52" s="165" t="s">
        <v>587</v>
      </c>
      <c r="K52" s="164">
        <v>0</v>
      </c>
      <c r="L52" s="163" t="s">
        <v>110</v>
      </c>
      <c r="M52" s="165"/>
      <c r="N52" s="165"/>
      <c r="O52" s="165"/>
      <c r="P52" s="165"/>
      <c r="Q52" s="165"/>
      <c r="R52" s="315"/>
      <c r="S52" s="165"/>
      <c r="T52" s="165"/>
      <c r="U52" s="165"/>
      <c r="V52" s="165"/>
      <c r="W52" s="165"/>
      <c r="X52" s="165"/>
      <c r="Y52" s="165"/>
    </row>
    <row r="53" spans="1:25" outlineLevel="1">
      <c r="A53" s="163" t="str">
        <f>A52</f>
        <v>Y</v>
      </c>
      <c r="B53" s="164">
        <f>COUNTA($C$2:C53)</f>
        <v>46</v>
      </c>
      <c r="C53" s="165" t="s">
        <v>60</v>
      </c>
      <c r="D53" s="165"/>
      <c r="E53" s="165"/>
      <c r="F53" s="165"/>
      <c r="G53" s="165" t="s">
        <v>74</v>
      </c>
      <c r="H53" s="165"/>
      <c r="I53" s="165"/>
      <c r="J53" s="165" t="s">
        <v>93</v>
      </c>
      <c r="K53" s="164"/>
      <c r="L53" s="163" t="s">
        <v>60</v>
      </c>
      <c r="M53" s="165">
        <v>1</v>
      </c>
      <c r="N53" s="165"/>
      <c r="O53" s="165"/>
      <c r="P53" s="165"/>
      <c r="Q53" s="165"/>
      <c r="R53" s="315"/>
      <c r="S53" s="165"/>
      <c r="T53" s="165"/>
      <c r="U53" s="165"/>
      <c r="V53" s="165"/>
      <c r="W53" s="165"/>
      <c r="X53" s="165"/>
      <c r="Y53" s="165"/>
    </row>
    <row r="54" spans="1:25" outlineLevel="1">
      <c r="A54" s="163" t="str">
        <f>A52</f>
        <v>Y</v>
      </c>
      <c r="B54" s="164">
        <f>COUNTA($C$2:C54)</f>
        <v>47</v>
      </c>
      <c r="C54" s="165" t="s">
        <v>113</v>
      </c>
      <c r="D54" s="165"/>
      <c r="E54" s="165"/>
      <c r="F54" s="165"/>
      <c r="G54" s="165" t="s">
        <v>74</v>
      </c>
      <c r="H54" s="165"/>
      <c r="I54" s="165" t="s">
        <v>58</v>
      </c>
      <c r="J54" s="165" t="s">
        <v>103</v>
      </c>
      <c r="K54" s="164">
        <v>3</v>
      </c>
      <c r="L54" s="163" t="s">
        <v>59</v>
      </c>
      <c r="M54" s="165" t="s">
        <v>114</v>
      </c>
      <c r="N54" s="165"/>
      <c r="O54" s="165"/>
      <c r="P54" s="165"/>
      <c r="Q54" s="165"/>
      <c r="R54" s="315"/>
      <c r="S54" s="165"/>
      <c r="T54" s="165"/>
      <c r="U54" s="165"/>
      <c r="V54" s="165"/>
      <c r="W54" s="165"/>
      <c r="X54" s="165"/>
      <c r="Y54" s="165"/>
    </row>
    <row r="55" spans="1:25" outlineLevel="1">
      <c r="A55" s="163" t="str">
        <f>IF($R$47&gt;"3","Y","N")</f>
        <v>Y</v>
      </c>
      <c r="B55" s="164">
        <f>COUNTA($C$2:C55)</f>
        <v>48</v>
      </c>
      <c r="C55" s="165" t="s">
        <v>109</v>
      </c>
      <c r="D55" s="165"/>
      <c r="E55" s="165"/>
      <c r="F55" s="165"/>
      <c r="G55" s="165" t="s">
        <v>74</v>
      </c>
      <c r="H55" s="165"/>
      <c r="I55" s="165" t="s">
        <v>58</v>
      </c>
      <c r="J55" s="165" t="s">
        <v>587</v>
      </c>
      <c r="K55" s="164">
        <v>0</v>
      </c>
      <c r="L55" s="163" t="s">
        <v>110</v>
      </c>
      <c r="M55" s="165"/>
      <c r="N55" s="165"/>
      <c r="O55" s="165"/>
      <c r="P55" s="165"/>
      <c r="Q55" s="165"/>
      <c r="R55" s="315"/>
      <c r="S55" s="165"/>
      <c r="T55" s="165"/>
      <c r="U55" s="165"/>
      <c r="V55" s="165"/>
      <c r="W55" s="165"/>
      <c r="X55" s="165"/>
      <c r="Y55" s="165"/>
    </row>
    <row r="56" spans="1:25" outlineLevel="1">
      <c r="A56" s="163" t="str">
        <f>A55</f>
        <v>Y</v>
      </c>
      <c r="B56" s="164">
        <f>COUNTA($C$2:C56)</f>
        <v>49</v>
      </c>
      <c r="C56" s="165" t="s">
        <v>60</v>
      </c>
      <c r="D56" s="165"/>
      <c r="E56" s="165"/>
      <c r="F56" s="165"/>
      <c r="G56" s="165" t="s">
        <v>74</v>
      </c>
      <c r="H56" s="165"/>
      <c r="I56" s="165"/>
      <c r="J56" s="165" t="s">
        <v>93</v>
      </c>
      <c r="K56" s="164"/>
      <c r="L56" s="163" t="s">
        <v>60</v>
      </c>
      <c r="M56" s="165">
        <v>1</v>
      </c>
      <c r="N56" s="165"/>
      <c r="O56" s="165"/>
      <c r="P56" s="165"/>
      <c r="Q56" s="165"/>
      <c r="R56" s="315"/>
      <c r="S56" s="165"/>
      <c r="T56" s="165"/>
      <c r="U56" s="165"/>
      <c r="V56" s="165"/>
      <c r="W56" s="165"/>
      <c r="X56" s="165"/>
      <c r="Y56" s="165"/>
    </row>
    <row r="57" spans="1:25" outlineLevel="1">
      <c r="A57" s="163" t="str">
        <f>A55</f>
        <v>Y</v>
      </c>
      <c r="B57" s="164">
        <f>COUNTA($C$2:C57)</f>
        <v>50</v>
      </c>
      <c r="C57" s="165" t="s">
        <v>115</v>
      </c>
      <c r="D57" s="165"/>
      <c r="E57" s="165"/>
      <c r="F57" s="165"/>
      <c r="G57" s="165" t="s">
        <v>74</v>
      </c>
      <c r="H57" s="165"/>
      <c r="I57" s="165" t="s">
        <v>58</v>
      </c>
      <c r="J57" s="165" t="s">
        <v>103</v>
      </c>
      <c r="K57" s="164">
        <v>4</v>
      </c>
      <c r="L57" s="163" t="s">
        <v>59</v>
      </c>
      <c r="M57" s="165" t="s">
        <v>116</v>
      </c>
      <c r="N57" s="165"/>
      <c r="O57" s="165"/>
      <c r="P57" s="165"/>
      <c r="Q57" s="165"/>
      <c r="R57" s="315"/>
      <c r="S57" s="165"/>
      <c r="T57" s="165"/>
      <c r="U57" s="165"/>
      <c r="V57" s="165"/>
      <c r="W57" s="165"/>
      <c r="X57" s="165"/>
      <c r="Y57" s="165"/>
    </row>
    <row r="58" spans="1:25" outlineLevel="1">
      <c r="A58" s="163" t="str">
        <f>IF($R$47&gt;"4","Y","N")</f>
        <v>Y</v>
      </c>
      <c r="B58" s="164">
        <f>COUNTA($C$2:C58)</f>
        <v>51</v>
      </c>
      <c r="C58" s="165" t="s">
        <v>109</v>
      </c>
      <c r="D58" s="165"/>
      <c r="E58" s="165"/>
      <c r="F58" s="165"/>
      <c r="G58" s="165" t="s">
        <v>74</v>
      </c>
      <c r="H58" s="165"/>
      <c r="I58" s="165" t="s">
        <v>58</v>
      </c>
      <c r="J58" s="165" t="s">
        <v>587</v>
      </c>
      <c r="K58" s="164">
        <v>0</v>
      </c>
      <c r="L58" s="163" t="s">
        <v>110</v>
      </c>
      <c r="M58" s="165"/>
      <c r="N58" s="165"/>
      <c r="O58" s="165"/>
      <c r="P58" s="165"/>
      <c r="Q58" s="165"/>
      <c r="R58" s="315"/>
      <c r="S58" s="165"/>
      <c r="T58" s="165"/>
      <c r="U58" s="165"/>
      <c r="V58" s="165"/>
      <c r="W58" s="165"/>
      <c r="X58" s="165"/>
      <c r="Y58" s="165"/>
    </row>
    <row r="59" spans="1:25" outlineLevel="1">
      <c r="A59" s="163" t="str">
        <f>A58</f>
        <v>Y</v>
      </c>
      <c r="B59" s="164">
        <f>COUNTA($C$2:C59)</f>
        <v>52</v>
      </c>
      <c r="C59" s="165" t="s">
        <v>60</v>
      </c>
      <c r="D59" s="165"/>
      <c r="E59" s="165"/>
      <c r="F59" s="165"/>
      <c r="G59" s="165" t="s">
        <v>74</v>
      </c>
      <c r="H59" s="165"/>
      <c r="I59" s="165"/>
      <c r="J59" s="165" t="s">
        <v>93</v>
      </c>
      <c r="K59" s="164"/>
      <c r="L59" s="163" t="s">
        <v>60</v>
      </c>
      <c r="M59" s="165">
        <v>1</v>
      </c>
      <c r="N59" s="165"/>
      <c r="O59" s="165"/>
      <c r="P59" s="165"/>
      <c r="Q59" s="165"/>
      <c r="R59" s="315"/>
      <c r="S59" s="165"/>
      <c r="T59" s="165"/>
      <c r="U59" s="165"/>
      <c r="V59" s="165"/>
      <c r="W59" s="165"/>
      <c r="X59" s="165"/>
      <c r="Y59" s="165"/>
    </row>
    <row r="60" spans="1:25" outlineLevel="1">
      <c r="A60" s="163" t="str">
        <f>A58</f>
        <v>Y</v>
      </c>
      <c r="B60" s="164">
        <f>COUNTA($C$2:C60)</f>
        <v>53</v>
      </c>
      <c r="C60" s="165" t="s">
        <v>117</v>
      </c>
      <c r="D60" s="165"/>
      <c r="E60" s="165"/>
      <c r="F60" s="165"/>
      <c r="G60" s="165" t="s">
        <v>74</v>
      </c>
      <c r="H60" s="165"/>
      <c r="I60" s="165" t="s">
        <v>58</v>
      </c>
      <c r="J60" s="165" t="s">
        <v>103</v>
      </c>
      <c r="K60" s="164">
        <v>5</v>
      </c>
      <c r="L60" s="163" t="s">
        <v>59</v>
      </c>
      <c r="M60" s="165" t="s">
        <v>118</v>
      </c>
      <c r="N60" s="165"/>
      <c r="O60" s="165"/>
      <c r="P60" s="165"/>
      <c r="Q60" s="165"/>
      <c r="R60" s="315"/>
      <c r="S60" s="165"/>
      <c r="T60" s="165"/>
      <c r="U60" s="165"/>
      <c r="V60" s="165"/>
      <c r="W60" s="165"/>
      <c r="X60" s="165"/>
      <c r="Y60" s="165"/>
    </row>
    <row r="61" spans="1:25" outlineLevel="1">
      <c r="A61" s="163" t="str">
        <f>IF($R$47&gt;"5","Y","N")</f>
        <v>Y</v>
      </c>
      <c r="B61" s="164">
        <f>COUNTA($C$2:C61)</f>
        <v>54</v>
      </c>
      <c r="C61" s="165" t="s">
        <v>109</v>
      </c>
      <c r="D61" s="165"/>
      <c r="E61" s="165"/>
      <c r="F61" s="165"/>
      <c r="G61" s="165" t="s">
        <v>74</v>
      </c>
      <c r="H61" s="165"/>
      <c r="I61" s="165" t="s">
        <v>58</v>
      </c>
      <c r="J61" s="165" t="s">
        <v>587</v>
      </c>
      <c r="K61" s="164">
        <v>0</v>
      </c>
      <c r="L61" s="163" t="s">
        <v>110</v>
      </c>
      <c r="M61" s="165"/>
      <c r="N61" s="165"/>
      <c r="O61" s="165"/>
      <c r="P61" s="165"/>
      <c r="Q61" s="165"/>
      <c r="R61" s="315"/>
      <c r="S61" s="165"/>
      <c r="T61" s="165"/>
      <c r="U61" s="165"/>
      <c r="V61" s="165"/>
      <c r="W61" s="165"/>
      <c r="X61" s="165"/>
      <c r="Y61" s="165"/>
    </row>
    <row r="62" spans="1:25" outlineLevel="1">
      <c r="A62" s="163" t="str">
        <f>A61</f>
        <v>Y</v>
      </c>
      <c r="B62" s="164">
        <f>COUNTA($C$2:C62)</f>
        <v>55</v>
      </c>
      <c r="C62" s="165" t="s">
        <v>60</v>
      </c>
      <c r="D62" s="165"/>
      <c r="E62" s="165"/>
      <c r="F62" s="165"/>
      <c r="G62" s="165" t="s">
        <v>74</v>
      </c>
      <c r="H62" s="165"/>
      <c r="I62" s="165"/>
      <c r="J62" s="165" t="s">
        <v>93</v>
      </c>
      <c r="K62" s="164"/>
      <c r="L62" s="163" t="s">
        <v>60</v>
      </c>
      <c r="M62" s="165">
        <v>1</v>
      </c>
      <c r="N62" s="165"/>
      <c r="O62" s="165"/>
      <c r="P62" s="165"/>
      <c r="Q62" s="165"/>
      <c r="R62" s="315"/>
      <c r="S62" s="165"/>
      <c r="T62" s="165"/>
      <c r="U62" s="165"/>
      <c r="V62" s="165"/>
      <c r="W62" s="165"/>
      <c r="X62" s="165"/>
      <c r="Y62" s="165"/>
    </row>
    <row r="63" spans="1:25" outlineLevel="1">
      <c r="A63" s="163" t="str">
        <f>A61</f>
        <v>Y</v>
      </c>
      <c r="B63" s="164">
        <f>COUNTA($C$2:C63)</f>
        <v>56</v>
      </c>
      <c r="C63" s="165" t="s">
        <v>119</v>
      </c>
      <c r="D63" s="165"/>
      <c r="E63" s="165"/>
      <c r="F63" s="165"/>
      <c r="G63" s="165" t="s">
        <v>74</v>
      </c>
      <c r="H63" s="165"/>
      <c r="I63" s="165" t="s">
        <v>58</v>
      </c>
      <c r="J63" s="165" t="s">
        <v>103</v>
      </c>
      <c r="K63" s="164">
        <v>6</v>
      </c>
      <c r="L63" s="163" t="s">
        <v>59</v>
      </c>
      <c r="M63" s="165" t="s">
        <v>120</v>
      </c>
      <c r="N63" s="165"/>
      <c r="O63" s="165"/>
      <c r="P63" s="165"/>
      <c r="Q63" s="165"/>
      <c r="R63" s="315"/>
      <c r="S63" s="165"/>
      <c r="T63" s="165"/>
      <c r="U63" s="165"/>
      <c r="V63" s="165"/>
      <c r="W63" s="165"/>
      <c r="X63" s="165"/>
      <c r="Y63" s="165"/>
    </row>
    <row r="64" spans="1:25" outlineLevel="1">
      <c r="A64" s="163" t="str">
        <f>IF($R$47&gt;"6","Y","N")</f>
        <v>Y</v>
      </c>
      <c r="B64" s="164">
        <f>COUNTA($C$2:C64)</f>
        <v>57</v>
      </c>
      <c r="C64" s="165" t="s">
        <v>109</v>
      </c>
      <c r="D64" s="165"/>
      <c r="E64" s="165"/>
      <c r="F64" s="165"/>
      <c r="G64" s="165" t="s">
        <v>74</v>
      </c>
      <c r="H64" s="165"/>
      <c r="I64" s="165" t="s">
        <v>58</v>
      </c>
      <c r="J64" s="165" t="s">
        <v>587</v>
      </c>
      <c r="K64" s="164">
        <v>0</v>
      </c>
      <c r="L64" s="163" t="s">
        <v>110</v>
      </c>
      <c r="M64" s="165"/>
      <c r="N64" s="165"/>
      <c r="O64" s="165"/>
      <c r="P64" s="165"/>
      <c r="Q64" s="165"/>
      <c r="R64" s="315"/>
      <c r="S64" s="165"/>
      <c r="T64" s="165"/>
      <c r="U64" s="165"/>
      <c r="V64" s="165"/>
      <c r="W64" s="165"/>
      <c r="X64" s="165"/>
      <c r="Y64" s="165"/>
    </row>
    <row r="65" spans="1:25" outlineLevel="1">
      <c r="A65" s="163" t="str">
        <f>A64</f>
        <v>Y</v>
      </c>
      <c r="B65" s="164">
        <f>COUNTA($C$2:C65)</f>
        <v>58</v>
      </c>
      <c r="C65" s="165" t="s">
        <v>60</v>
      </c>
      <c r="D65" s="165"/>
      <c r="E65" s="165"/>
      <c r="F65" s="165"/>
      <c r="G65" s="165" t="s">
        <v>74</v>
      </c>
      <c r="H65" s="165"/>
      <c r="I65" s="165"/>
      <c r="J65" s="165" t="s">
        <v>93</v>
      </c>
      <c r="K65" s="164"/>
      <c r="L65" s="163" t="s">
        <v>60</v>
      </c>
      <c r="M65" s="165">
        <v>1</v>
      </c>
      <c r="N65" s="165"/>
      <c r="O65" s="165"/>
      <c r="P65" s="165"/>
      <c r="Q65" s="165"/>
      <c r="R65" s="315"/>
      <c r="S65" s="165"/>
      <c r="T65" s="165"/>
      <c r="U65" s="165"/>
      <c r="V65" s="165"/>
      <c r="W65" s="165"/>
      <c r="X65" s="165"/>
      <c r="Y65" s="165"/>
    </row>
    <row r="66" spans="1:25" outlineLevel="1">
      <c r="A66" s="163" t="str">
        <f>A64</f>
        <v>Y</v>
      </c>
      <c r="B66" s="164">
        <f>COUNTA($C$2:C66)</f>
        <v>59</v>
      </c>
      <c r="C66" s="165" t="s">
        <v>121</v>
      </c>
      <c r="D66" s="165"/>
      <c r="E66" s="165"/>
      <c r="F66" s="165"/>
      <c r="G66" s="165" t="s">
        <v>74</v>
      </c>
      <c r="H66" s="165"/>
      <c r="I66" s="165" t="s">
        <v>58</v>
      </c>
      <c r="J66" s="165" t="s">
        <v>103</v>
      </c>
      <c r="K66" s="164">
        <v>7</v>
      </c>
      <c r="L66" s="163" t="s">
        <v>59</v>
      </c>
      <c r="M66" s="165" t="s">
        <v>122</v>
      </c>
      <c r="N66" s="165"/>
      <c r="O66" s="165"/>
      <c r="P66" s="165"/>
      <c r="Q66" s="165"/>
      <c r="R66" s="315"/>
      <c r="S66" s="165"/>
      <c r="T66" s="165"/>
      <c r="U66" s="165"/>
      <c r="V66" s="165"/>
      <c r="W66" s="165"/>
      <c r="X66" s="165"/>
      <c r="Y66" s="165"/>
    </row>
    <row r="67" spans="1:25" outlineLevel="1">
      <c r="A67" s="163" t="str">
        <f>IF($R$47&gt;"7","Y","N")</f>
        <v>Y</v>
      </c>
      <c r="B67" s="164">
        <f>COUNTA($C$2:C67)</f>
        <v>60</v>
      </c>
      <c r="C67" s="165" t="s">
        <v>109</v>
      </c>
      <c r="D67" s="165"/>
      <c r="E67" s="165"/>
      <c r="F67" s="165"/>
      <c r="G67" s="165" t="s">
        <v>74</v>
      </c>
      <c r="H67" s="165"/>
      <c r="I67" s="165" t="s">
        <v>58</v>
      </c>
      <c r="J67" s="165" t="s">
        <v>587</v>
      </c>
      <c r="K67" s="164">
        <v>0</v>
      </c>
      <c r="L67" s="163" t="s">
        <v>110</v>
      </c>
      <c r="M67" s="165"/>
      <c r="N67" s="165"/>
      <c r="O67" s="165"/>
      <c r="P67" s="165"/>
      <c r="Q67" s="165"/>
      <c r="R67" s="315"/>
      <c r="S67" s="165"/>
      <c r="T67" s="165"/>
      <c r="U67" s="165"/>
      <c r="V67" s="165"/>
      <c r="W67" s="165"/>
      <c r="X67" s="165"/>
      <c r="Y67" s="165"/>
    </row>
    <row r="68" spans="1:25" outlineLevel="1">
      <c r="A68" s="163" t="str">
        <f>A67</f>
        <v>Y</v>
      </c>
      <c r="B68" s="164">
        <f>COUNTA($C$2:C68)</f>
        <v>61</v>
      </c>
      <c r="C68" s="165" t="s">
        <v>60</v>
      </c>
      <c r="D68" s="165"/>
      <c r="E68" s="165"/>
      <c r="F68" s="165"/>
      <c r="G68" s="165" t="s">
        <v>74</v>
      </c>
      <c r="H68" s="165"/>
      <c r="I68" s="165"/>
      <c r="J68" s="165" t="s">
        <v>93</v>
      </c>
      <c r="K68" s="164"/>
      <c r="L68" s="163" t="s">
        <v>60</v>
      </c>
      <c r="M68" s="165">
        <v>1</v>
      </c>
      <c r="N68" s="165"/>
      <c r="O68" s="165"/>
      <c r="P68" s="165"/>
      <c r="Q68" s="165"/>
      <c r="R68" s="315"/>
      <c r="S68" s="165"/>
      <c r="T68" s="165"/>
      <c r="U68" s="165"/>
      <c r="V68" s="165"/>
      <c r="W68" s="165"/>
      <c r="X68" s="165"/>
      <c r="Y68" s="165"/>
    </row>
    <row r="69" spans="1:25" outlineLevel="1">
      <c r="A69" s="163" t="str">
        <f>A67</f>
        <v>Y</v>
      </c>
      <c r="B69" s="164">
        <f>COUNTA($C$2:C69)</f>
        <v>62</v>
      </c>
      <c r="C69" s="165" t="s">
        <v>124</v>
      </c>
      <c r="D69" s="165"/>
      <c r="E69" s="165"/>
      <c r="F69" s="165"/>
      <c r="G69" s="165" t="s">
        <v>74</v>
      </c>
      <c r="H69" s="165"/>
      <c r="I69" s="165" t="s">
        <v>58</v>
      </c>
      <c r="J69" s="165" t="s">
        <v>103</v>
      </c>
      <c r="K69" s="164">
        <v>8</v>
      </c>
      <c r="L69" s="163" t="s">
        <v>59</v>
      </c>
      <c r="M69" s="165" t="s">
        <v>125</v>
      </c>
      <c r="N69" s="165"/>
      <c r="O69" s="165"/>
      <c r="P69" s="165"/>
      <c r="Q69" s="165"/>
      <c r="R69" s="315"/>
      <c r="S69" s="165"/>
      <c r="T69" s="165"/>
      <c r="U69" s="165"/>
      <c r="V69" s="165"/>
      <c r="W69" s="165"/>
      <c r="X69" s="165"/>
      <c r="Y69" s="165"/>
    </row>
    <row r="70" spans="1:25" outlineLevel="1">
      <c r="A70" s="163" t="str">
        <f>IF($R$47&gt;"8","Y","N")</f>
        <v>Y</v>
      </c>
      <c r="B70" s="164">
        <f>COUNTA($C$2:C70)</f>
        <v>63</v>
      </c>
      <c r="C70" s="165" t="s">
        <v>109</v>
      </c>
      <c r="D70" s="165"/>
      <c r="E70" s="165"/>
      <c r="F70" s="165"/>
      <c r="G70" s="165" t="s">
        <v>74</v>
      </c>
      <c r="H70" s="165"/>
      <c r="I70" s="165" t="s">
        <v>58</v>
      </c>
      <c r="J70" s="165" t="s">
        <v>587</v>
      </c>
      <c r="K70" s="164">
        <v>0</v>
      </c>
      <c r="L70" s="163" t="s">
        <v>110</v>
      </c>
      <c r="M70" s="165"/>
      <c r="N70" s="165"/>
      <c r="O70" s="165"/>
      <c r="P70" s="165"/>
      <c r="Q70" s="165"/>
      <c r="R70" s="315"/>
      <c r="S70" s="165"/>
      <c r="T70" s="165"/>
      <c r="U70" s="165"/>
      <c r="V70" s="165"/>
      <c r="W70" s="165"/>
      <c r="X70" s="165"/>
      <c r="Y70" s="165"/>
    </row>
    <row r="71" spans="1:25" outlineLevel="1">
      <c r="A71" s="163" t="str">
        <f>A70</f>
        <v>Y</v>
      </c>
      <c r="B71" s="164">
        <f>COUNTA($C$2:C71)</f>
        <v>64</v>
      </c>
      <c r="C71" s="165" t="s">
        <v>60</v>
      </c>
      <c r="D71" s="165"/>
      <c r="E71" s="165"/>
      <c r="F71" s="165"/>
      <c r="G71" s="165" t="s">
        <v>74</v>
      </c>
      <c r="H71" s="165"/>
      <c r="I71" s="165"/>
      <c r="J71" s="165" t="s">
        <v>93</v>
      </c>
      <c r="K71" s="164"/>
      <c r="L71" s="163" t="s">
        <v>60</v>
      </c>
      <c r="M71" s="165">
        <v>1</v>
      </c>
      <c r="N71" s="165"/>
      <c r="O71" s="165"/>
      <c r="P71" s="165"/>
      <c r="Q71" s="165"/>
      <c r="R71" s="315"/>
      <c r="S71" s="165"/>
      <c r="T71" s="165"/>
      <c r="U71" s="165"/>
      <c r="V71" s="165"/>
      <c r="W71" s="165"/>
      <c r="X71" s="165"/>
      <c r="Y71" s="165"/>
    </row>
    <row r="72" spans="1:25" outlineLevel="1">
      <c r="A72" s="163" t="str">
        <f>A70</f>
        <v>Y</v>
      </c>
      <c r="B72" s="164">
        <f>COUNTA($C$2:C72)</f>
        <v>65</v>
      </c>
      <c r="C72" s="165" t="s">
        <v>126</v>
      </c>
      <c r="D72" s="165"/>
      <c r="E72" s="165"/>
      <c r="F72" s="165"/>
      <c r="G72" s="165" t="s">
        <v>74</v>
      </c>
      <c r="H72" s="165"/>
      <c r="I72" s="165" t="s">
        <v>58</v>
      </c>
      <c r="J72" s="165" t="s">
        <v>103</v>
      </c>
      <c r="K72" s="164">
        <v>9</v>
      </c>
      <c r="L72" s="163" t="s">
        <v>59</v>
      </c>
      <c r="M72" s="165" t="s">
        <v>127</v>
      </c>
      <c r="N72" s="165"/>
      <c r="O72" s="165"/>
      <c r="P72" s="165"/>
      <c r="Q72" s="165"/>
      <c r="R72" s="315"/>
      <c r="S72" s="165"/>
      <c r="T72" s="165"/>
      <c r="U72" s="165"/>
      <c r="V72" s="165"/>
      <c r="W72" s="165"/>
      <c r="X72" s="165"/>
      <c r="Y72" s="165"/>
    </row>
    <row r="73" spans="1:25" outlineLevel="1">
      <c r="A73" s="163" t="s">
        <v>3</v>
      </c>
      <c r="B73" s="164">
        <f>COUNTA($C$2:C73)</f>
        <v>66</v>
      </c>
      <c r="C73" s="165" t="s">
        <v>128</v>
      </c>
      <c r="D73" s="165"/>
      <c r="E73" s="165"/>
      <c r="F73" s="165"/>
      <c r="G73" s="165" t="s">
        <v>74</v>
      </c>
      <c r="H73" s="165"/>
      <c r="I73" s="165" t="s">
        <v>58</v>
      </c>
      <c r="J73" s="165" t="s">
        <v>129</v>
      </c>
      <c r="K73" s="164" t="str">
        <f>IF(M44="Single Trip","1","0")</f>
        <v>0</v>
      </c>
      <c r="L73" s="163" t="s">
        <v>69</v>
      </c>
      <c r="M73" s="165" t="s">
        <v>93</v>
      </c>
      <c r="N73" s="165"/>
      <c r="O73" s="165"/>
      <c r="P73" s="165"/>
      <c r="Q73" s="165"/>
      <c r="R73" s="315"/>
      <c r="S73" s="165"/>
      <c r="T73" s="165"/>
      <c r="U73" s="165"/>
      <c r="V73" s="165"/>
      <c r="W73" s="165"/>
      <c r="X73" s="165"/>
      <c r="Y73" s="165"/>
    </row>
    <row r="74" spans="1:25" outlineLevel="1">
      <c r="A74" s="163" t="s">
        <v>3</v>
      </c>
      <c r="B74" s="164">
        <f>COUNTA($C$2:C74)</f>
        <v>67</v>
      </c>
      <c r="C74" s="165" t="s">
        <v>130</v>
      </c>
      <c r="D74" s="165"/>
      <c r="E74" s="165"/>
      <c r="F74" s="165"/>
      <c r="G74" s="165" t="s">
        <v>74</v>
      </c>
      <c r="H74" s="165"/>
      <c r="I74" s="165" t="s">
        <v>58</v>
      </c>
      <c r="J74" s="165" t="str">
        <f>"//a[contains(.,'"&amp;M74&amp;"')]"</f>
        <v>//a[contains(.,'DT_Country')]</v>
      </c>
      <c r="K74" s="164" t="str">
        <f>K73</f>
        <v>0</v>
      </c>
      <c r="L74" s="163" t="s">
        <v>69</v>
      </c>
      <c r="M74" s="165" t="s">
        <v>131</v>
      </c>
      <c r="N74" s="165"/>
      <c r="O74" s="165"/>
      <c r="P74" s="165"/>
      <c r="Q74" s="165"/>
      <c r="R74" s="315"/>
      <c r="S74" s="165"/>
      <c r="T74" s="165"/>
      <c r="U74" s="165"/>
      <c r="V74" s="165"/>
      <c r="W74" s="165"/>
      <c r="X74" s="165"/>
      <c r="Y74" s="165"/>
    </row>
    <row r="75" spans="1:25" outlineLevel="1">
      <c r="A75" s="163" t="s">
        <v>3</v>
      </c>
      <c r="B75" s="164">
        <f>COUNTA($C$2:C75)</f>
        <v>68</v>
      </c>
      <c r="C75" s="165" t="s">
        <v>132</v>
      </c>
      <c r="D75" s="165"/>
      <c r="E75" s="165"/>
      <c r="F75" s="165"/>
      <c r="G75" s="165" t="s">
        <v>74</v>
      </c>
      <c r="H75" s="165"/>
      <c r="I75" s="165" t="s">
        <v>58</v>
      </c>
      <c r="J75" s="165" t="s">
        <v>513</v>
      </c>
      <c r="K75" s="164" t="str">
        <f>IF(M44="Annual Multi Trip","0","1")</f>
        <v>1</v>
      </c>
      <c r="L75" s="163" t="s">
        <v>69</v>
      </c>
      <c r="M75" s="165"/>
      <c r="N75" s="165"/>
      <c r="O75" s="165"/>
      <c r="P75" s="165"/>
      <c r="Q75" s="165"/>
      <c r="R75" s="315"/>
      <c r="S75" s="165"/>
      <c r="T75" s="165"/>
      <c r="U75" s="165"/>
      <c r="V75" s="165"/>
      <c r="W75" s="165"/>
      <c r="X75" s="165"/>
      <c r="Y75" s="165"/>
    </row>
    <row r="76" spans="1:25" outlineLevel="1">
      <c r="A76" s="163" t="s">
        <v>3</v>
      </c>
      <c r="B76" s="164">
        <f>COUNTA($C$2:C76)</f>
        <v>69</v>
      </c>
      <c r="C76" s="165" t="s">
        <v>132</v>
      </c>
      <c r="D76" s="165"/>
      <c r="E76" s="165"/>
      <c r="F76" s="165"/>
      <c r="G76" s="165" t="s">
        <v>74</v>
      </c>
      <c r="H76" s="165"/>
      <c r="I76" s="165" t="s">
        <v>58</v>
      </c>
      <c r="J76" s="165"/>
      <c r="K76" s="164">
        <v>0</v>
      </c>
      <c r="L76" s="163" t="s">
        <v>133</v>
      </c>
      <c r="M76" s="165" t="s">
        <v>134</v>
      </c>
      <c r="N76" s="165"/>
      <c r="O76" s="165"/>
      <c r="P76" s="165"/>
      <c r="Q76" s="165"/>
      <c r="R76" s="315"/>
      <c r="S76" s="165"/>
      <c r="T76" s="165"/>
      <c r="U76" s="165"/>
      <c r="V76" s="165"/>
      <c r="W76" s="165"/>
      <c r="X76" s="165"/>
      <c r="Y76" s="165"/>
    </row>
    <row r="77" spans="1:25" outlineLevel="1">
      <c r="A77" s="163" t="s">
        <v>3</v>
      </c>
      <c r="B77" s="164">
        <f>COUNTA($C$2:C77)</f>
        <v>70</v>
      </c>
      <c r="C77" s="165" t="s">
        <v>581</v>
      </c>
      <c r="D77" s="165"/>
      <c r="E77" s="165"/>
      <c r="F77" s="165"/>
      <c r="G77" s="165" t="s">
        <v>74</v>
      </c>
      <c r="H77" s="165"/>
      <c r="I77" s="165" t="s">
        <v>58</v>
      </c>
      <c r="J77" s="165"/>
      <c r="K77" s="164">
        <v>0</v>
      </c>
      <c r="L77" s="163" t="s">
        <v>556</v>
      </c>
      <c r="M77" s="165">
        <v>1</v>
      </c>
      <c r="N77" s="165"/>
      <c r="O77" s="165"/>
      <c r="P77" s="165"/>
      <c r="Q77" s="165"/>
      <c r="R77" s="165" t="s">
        <v>568</v>
      </c>
      <c r="S77" s="165"/>
      <c r="T77" s="165"/>
      <c r="U77" s="165"/>
      <c r="V77" s="165"/>
      <c r="W77" s="165"/>
      <c r="X77" s="165"/>
      <c r="Y77" s="165"/>
    </row>
    <row r="78" spans="1:25" outlineLevel="1">
      <c r="A78" s="163" t="str">
        <f>IF(R77="NONE","N","Y")</f>
        <v>Y</v>
      </c>
      <c r="B78" s="164">
        <f>COUNTA($C$2:C78)</f>
        <v>71</v>
      </c>
      <c r="C78" s="165" t="s">
        <v>128</v>
      </c>
      <c r="D78" s="165"/>
      <c r="E78" s="165"/>
      <c r="F78" s="165"/>
      <c r="G78" s="165" t="s">
        <v>74</v>
      </c>
      <c r="H78" s="165"/>
      <c r="I78" s="165" t="s">
        <v>58</v>
      </c>
      <c r="J78" s="165" t="s">
        <v>576</v>
      </c>
      <c r="K78" s="164" t="str">
        <f>IF(M44="Single Trip","1","0")</f>
        <v>0</v>
      </c>
      <c r="L78" s="163" t="s">
        <v>69</v>
      </c>
      <c r="M78" s="165" t="s">
        <v>93</v>
      </c>
      <c r="N78" s="165"/>
      <c r="O78" s="165"/>
      <c r="P78" s="165"/>
      <c r="Q78" s="165"/>
      <c r="R78" s="315"/>
      <c r="S78" s="165"/>
      <c r="T78" s="165"/>
      <c r="U78" s="165"/>
      <c r="V78" s="165"/>
      <c r="W78" s="165"/>
      <c r="X78" s="165"/>
      <c r="Y78" s="165"/>
    </row>
    <row r="79" spans="1:25" outlineLevel="1">
      <c r="A79" s="163" t="str">
        <f>A78</f>
        <v>Y</v>
      </c>
      <c r="B79" s="164">
        <f>COUNTA($C$2:C79)</f>
        <v>72</v>
      </c>
      <c r="C79" s="165" t="s">
        <v>130</v>
      </c>
      <c r="D79" s="165"/>
      <c r="E79" s="165"/>
      <c r="F79" s="165"/>
      <c r="G79" s="165" t="s">
        <v>74</v>
      </c>
      <c r="H79" s="165"/>
      <c r="I79" s="165" t="s">
        <v>58</v>
      </c>
      <c r="J79" s="165" t="str">
        <f>"//a[contains(.,'"&amp;M79&amp;"')]"</f>
        <v>//a[contains(.,'DT_Country_2')]</v>
      </c>
      <c r="K79" s="164" t="str">
        <f>K78</f>
        <v>0</v>
      </c>
      <c r="L79" s="163" t="s">
        <v>69</v>
      </c>
      <c r="M79" s="165" t="s">
        <v>568</v>
      </c>
      <c r="N79" s="165"/>
      <c r="O79" s="165"/>
      <c r="P79" s="165"/>
      <c r="Q79" s="165"/>
      <c r="R79" s="315"/>
      <c r="S79" s="165"/>
      <c r="T79" s="165"/>
      <c r="U79" s="165"/>
      <c r="V79" s="165"/>
      <c r="W79" s="165"/>
      <c r="X79" s="165"/>
      <c r="Y79" s="165"/>
    </row>
    <row r="80" spans="1:25" outlineLevel="1">
      <c r="A80" s="163" t="str">
        <f>A79</f>
        <v>Y</v>
      </c>
      <c r="B80" s="164">
        <f>COUNTA($C$2:C80)</f>
        <v>73</v>
      </c>
      <c r="C80" s="165" t="s">
        <v>132</v>
      </c>
      <c r="D80" s="165"/>
      <c r="E80" s="165"/>
      <c r="F80" s="165"/>
      <c r="G80" s="165" t="s">
        <v>74</v>
      </c>
      <c r="H80" s="165"/>
      <c r="I80" s="165" t="s">
        <v>58</v>
      </c>
      <c r="J80" s="165"/>
      <c r="K80" s="164">
        <v>0</v>
      </c>
      <c r="L80" s="163" t="s">
        <v>133</v>
      </c>
      <c r="M80" s="165" t="s">
        <v>134</v>
      </c>
      <c r="N80" s="165"/>
      <c r="O80" s="165"/>
      <c r="P80" s="165"/>
      <c r="Q80" s="165"/>
      <c r="R80" s="315"/>
      <c r="S80" s="165"/>
      <c r="T80" s="165"/>
      <c r="U80" s="165"/>
      <c r="V80" s="165"/>
      <c r="W80" s="165"/>
      <c r="X80" s="165"/>
      <c r="Y80" s="165"/>
    </row>
    <row r="81" spans="1:25" outlineLevel="1">
      <c r="A81" s="163" t="s">
        <v>3</v>
      </c>
      <c r="B81" s="164">
        <f>COUNTA($C$2:C81)</f>
        <v>74</v>
      </c>
      <c r="C81" s="165" t="s">
        <v>581</v>
      </c>
      <c r="D81" s="165"/>
      <c r="E81" s="165"/>
      <c r="F81" s="165"/>
      <c r="G81" s="165" t="s">
        <v>74</v>
      </c>
      <c r="H81" s="165"/>
      <c r="I81" s="165" t="s">
        <v>58</v>
      </c>
      <c r="J81" s="165"/>
      <c r="K81" s="164">
        <v>0</v>
      </c>
      <c r="L81" s="163" t="s">
        <v>556</v>
      </c>
      <c r="M81" s="165">
        <v>1</v>
      </c>
      <c r="N81" s="165"/>
      <c r="O81" s="165"/>
      <c r="P81" s="165"/>
      <c r="Q81" s="165"/>
      <c r="R81" s="165" t="s">
        <v>569</v>
      </c>
      <c r="S81" s="165"/>
      <c r="T81" s="165"/>
      <c r="U81" s="165"/>
      <c r="V81" s="165"/>
      <c r="W81" s="165"/>
      <c r="X81" s="165"/>
      <c r="Y81" s="165"/>
    </row>
    <row r="82" spans="1:25" outlineLevel="1">
      <c r="A82" s="163" t="str">
        <f>IF(R81="NONE","N","Y")</f>
        <v>Y</v>
      </c>
      <c r="B82" s="164">
        <f>COUNTA($C$2:C82)</f>
        <v>75</v>
      </c>
      <c r="C82" s="165" t="s">
        <v>128</v>
      </c>
      <c r="D82" s="165"/>
      <c r="E82" s="165"/>
      <c r="F82" s="165"/>
      <c r="G82" s="165" t="s">
        <v>74</v>
      </c>
      <c r="H82" s="165"/>
      <c r="I82" s="165" t="s">
        <v>58</v>
      </c>
      <c r="J82" s="165" t="s">
        <v>576</v>
      </c>
      <c r="K82" s="164" t="str">
        <f>IF(M44="Single Trip","1","0")</f>
        <v>0</v>
      </c>
      <c r="L82" s="163" t="s">
        <v>69</v>
      </c>
      <c r="M82" s="165" t="s">
        <v>93</v>
      </c>
      <c r="N82" s="165"/>
      <c r="O82" s="165"/>
      <c r="P82" s="165"/>
      <c r="Q82" s="165"/>
      <c r="R82" s="315"/>
      <c r="S82" s="165"/>
      <c r="T82" s="165"/>
      <c r="U82" s="165"/>
      <c r="V82" s="165"/>
      <c r="W82" s="165"/>
      <c r="X82" s="165"/>
      <c r="Y82" s="165"/>
    </row>
    <row r="83" spans="1:25" outlineLevel="1">
      <c r="A83" s="163" t="str">
        <f>A82</f>
        <v>Y</v>
      </c>
      <c r="B83" s="164">
        <f>COUNTA($C$2:C83)</f>
        <v>76</v>
      </c>
      <c r="C83" s="165" t="s">
        <v>130</v>
      </c>
      <c r="D83" s="165"/>
      <c r="E83" s="165"/>
      <c r="F83" s="165"/>
      <c r="G83" s="165" t="s">
        <v>74</v>
      </c>
      <c r="H83" s="165"/>
      <c r="I83" s="165" t="s">
        <v>58</v>
      </c>
      <c r="J83" s="165" t="str">
        <f>"//a[contains(.,'"&amp;M83&amp;"')]"</f>
        <v>//a[contains(.,'DT_Country_3')]</v>
      </c>
      <c r="K83" s="164" t="str">
        <f>K82</f>
        <v>0</v>
      </c>
      <c r="L83" s="163" t="s">
        <v>69</v>
      </c>
      <c r="M83" s="165" t="s">
        <v>569</v>
      </c>
      <c r="N83" s="165"/>
      <c r="O83" s="165"/>
      <c r="P83" s="165"/>
      <c r="Q83" s="165"/>
      <c r="R83" s="315"/>
      <c r="S83" s="165"/>
      <c r="T83" s="165"/>
      <c r="U83" s="165"/>
      <c r="V83" s="165"/>
      <c r="W83" s="165"/>
      <c r="X83" s="165"/>
      <c r="Y83" s="165"/>
    </row>
    <row r="84" spans="1:25" outlineLevel="1">
      <c r="A84" s="163" t="str">
        <f>A83</f>
        <v>Y</v>
      </c>
      <c r="B84" s="164">
        <f>COUNTA($C$2:C84)</f>
        <v>77</v>
      </c>
      <c r="C84" s="165" t="s">
        <v>132</v>
      </c>
      <c r="D84" s="165"/>
      <c r="E84" s="165"/>
      <c r="F84" s="165"/>
      <c r="G84" s="165" t="s">
        <v>74</v>
      </c>
      <c r="H84" s="165"/>
      <c r="I84" s="165" t="s">
        <v>58</v>
      </c>
      <c r="J84" s="165"/>
      <c r="K84" s="164">
        <v>0</v>
      </c>
      <c r="L84" s="163" t="s">
        <v>133</v>
      </c>
      <c r="M84" s="165" t="s">
        <v>134</v>
      </c>
      <c r="N84" s="165"/>
      <c r="O84" s="165"/>
      <c r="P84" s="165"/>
      <c r="Q84" s="165"/>
      <c r="R84" s="315"/>
      <c r="S84" s="165"/>
      <c r="T84" s="165"/>
      <c r="U84" s="165"/>
      <c r="V84" s="165"/>
      <c r="W84" s="165"/>
      <c r="X84" s="165"/>
      <c r="Y84" s="165"/>
    </row>
    <row r="85" spans="1:25" outlineLevel="1">
      <c r="A85" s="163" t="s">
        <v>3</v>
      </c>
      <c r="B85" s="164">
        <f>COUNTA($C$2:C85)</f>
        <v>78</v>
      </c>
      <c r="C85" s="165" t="s">
        <v>135</v>
      </c>
      <c r="D85" s="165"/>
      <c r="E85" s="165"/>
      <c r="F85" s="165"/>
      <c r="G85" s="165" t="s">
        <v>74</v>
      </c>
      <c r="H85" s="165"/>
      <c r="I85" s="165" t="s">
        <v>58</v>
      </c>
      <c r="J85" s="165" t="s">
        <v>136</v>
      </c>
      <c r="K85" s="164" t="str">
        <f>IF(M44="Annual Multi Trip","0","0")</f>
        <v>0</v>
      </c>
      <c r="L85" s="163" t="s">
        <v>59</v>
      </c>
      <c r="M85" s="165" t="s">
        <v>137</v>
      </c>
      <c r="N85" s="165"/>
      <c r="O85" s="165"/>
      <c r="P85" s="165"/>
      <c r="Q85" s="165"/>
      <c r="R85" s="315"/>
      <c r="S85" s="165"/>
      <c r="T85" s="165"/>
      <c r="U85" s="165"/>
      <c r="V85" s="165"/>
      <c r="W85" s="165"/>
      <c r="X85" s="165"/>
      <c r="Y85" s="165"/>
    </row>
    <row r="86" spans="1:25" outlineLevel="1">
      <c r="A86" s="163" t="str">
        <f>IF(M44="Annual Multi Trip","N","Y")</f>
        <v>Y</v>
      </c>
      <c r="B86" s="164">
        <f>COUNTA($C$2:C86)</f>
        <v>79</v>
      </c>
      <c r="C86" s="165" t="s">
        <v>138</v>
      </c>
      <c r="D86" s="165"/>
      <c r="E86" s="165"/>
      <c r="F86" s="165"/>
      <c r="G86" s="165" t="s">
        <v>74</v>
      </c>
      <c r="H86" s="165"/>
      <c r="I86" s="165" t="s">
        <v>58</v>
      </c>
      <c r="J86" s="165" t="s">
        <v>139</v>
      </c>
      <c r="K86" s="164">
        <v>0</v>
      </c>
      <c r="L86" s="163" t="s">
        <v>59</v>
      </c>
      <c r="M86" s="165" t="s">
        <v>140</v>
      </c>
      <c r="N86" s="165"/>
      <c r="O86" s="165"/>
      <c r="P86" s="165"/>
      <c r="Q86" s="165"/>
      <c r="R86" s="315"/>
      <c r="S86" s="165"/>
      <c r="T86" s="165"/>
      <c r="U86" s="165"/>
      <c r="V86" s="165"/>
      <c r="W86" s="165"/>
      <c r="X86" s="165"/>
      <c r="Y86" s="165"/>
    </row>
    <row r="87" spans="1:25" outlineLevel="1">
      <c r="A87" s="163" t="s">
        <v>3</v>
      </c>
      <c r="B87" s="164">
        <f>COUNTA($C$2:C87)</f>
        <v>80</v>
      </c>
      <c r="C87" s="165" t="s">
        <v>132</v>
      </c>
      <c r="D87" s="165"/>
      <c r="E87" s="165"/>
      <c r="F87" s="165"/>
      <c r="G87" s="165" t="s">
        <v>74</v>
      </c>
      <c r="H87" s="165"/>
      <c r="I87" s="165" t="s">
        <v>58</v>
      </c>
      <c r="J87" s="165"/>
      <c r="K87" s="164">
        <v>0</v>
      </c>
      <c r="L87" s="163" t="s">
        <v>133</v>
      </c>
      <c r="M87" s="165" t="s">
        <v>134</v>
      </c>
      <c r="N87" s="165"/>
      <c r="O87" s="165"/>
      <c r="P87" s="165"/>
      <c r="Q87" s="165"/>
      <c r="R87" s="315"/>
      <c r="S87" s="165"/>
      <c r="T87" s="165"/>
      <c r="U87" s="165"/>
      <c r="V87" s="165"/>
      <c r="W87" s="165"/>
      <c r="X87" s="165"/>
      <c r="Y87" s="165"/>
    </row>
    <row r="88" spans="1:25" outlineLevel="1">
      <c r="A88" s="163" t="s">
        <v>3</v>
      </c>
      <c r="B88" s="164">
        <f>COUNTA($C$2:C88)</f>
        <v>81</v>
      </c>
      <c r="C88" s="165" t="s">
        <v>141</v>
      </c>
      <c r="D88" s="165"/>
      <c r="E88" s="165"/>
      <c r="F88" s="165"/>
      <c r="G88" s="165" t="s">
        <v>74</v>
      </c>
      <c r="H88" s="165"/>
      <c r="I88" s="165" t="s">
        <v>58</v>
      </c>
      <c r="J88" s="165" t="s">
        <v>142</v>
      </c>
      <c r="K88" s="164">
        <v>0</v>
      </c>
      <c r="L88" s="163" t="s">
        <v>110</v>
      </c>
      <c r="M88" s="165" t="s">
        <v>93</v>
      </c>
      <c r="N88" s="165"/>
      <c r="O88" s="165"/>
      <c r="P88" s="165"/>
      <c r="Q88" s="165"/>
      <c r="R88" s="315"/>
      <c r="S88" s="165"/>
      <c r="T88" s="165"/>
      <c r="U88" s="165"/>
      <c r="V88" s="165"/>
      <c r="W88" s="165"/>
      <c r="X88" s="165"/>
      <c r="Y88" s="165"/>
    </row>
    <row r="89" spans="1:25" outlineLevel="1">
      <c r="A89" s="163" t="s">
        <v>3</v>
      </c>
      <c r="B89" s="164">
        <f>COUNTA($C$2:C89)</f>
        <v>82</v>
      </c>
      <c r="C89" s="165" t="s">
        <v>60</v>
      </c>
      <c r="D89" s="165"/>
      <c r="E89" s="165"/>
      <c r="F89" s="165"/>
      <c r="G89" s="165" t="s">
        <v>74</v>
      </c>
      <c r="H89" s="165"/>
      <c r="I89" s="165"/>
      <c r="J89" s="165" t="s">
        <v>93</v>
      </c>
      <c r="K89" s="164"/>
      <c r="L89" s="163" t="s">
        <v>60</v>
      </c>
      <c r="M89" s="165">
        <v>20</v>
      </c>
      <c r="N89" s="165"/>
      <c r="O89" s="165"/>
      <c r="P89" s="165"/>
      <c r="Q89" s="165"/>
      <c r="R89" s="315"/>
      <c r="S89" s="165"/>
      <c r="T89" s="165"/>
      <c r="U89" s="165"/>
      <c r="V89" s="165"/>
      <c r="W89" s="165"/>
      <c r="X89" s="165"/>
      <c r="Y89" s="165"/>
    </row>
    <row r="90" spans="1:25" s="84" customFormat="1" outlineLevel="1">
      <c r="A90" s="309" t="s">
        <v>143</v>
      </c>
      <c r="C90" s="311"/>
      <c r="D90" s="311"/>
      <c r="E90" s="311"/>
      <c r="F90" s="311"/>
      <c r="G90" s="311"/>
      <c r="H90" s="311"/>
      <c r="I90" s="311"/>
      <c r="J90" s="312" t="s">
        <v>93</v>
      </c>
      <c r="K90" s="313">
        <v>0</v>
      </c>
      <c r="L90" s="314" t="s">
        <v>93</v>
      </c>
      <c r="M90" s="311" t="s">
        <v>93</v>
      </c>
      <c r="N90" s="311"/>
      <c r="O90" s="311"/>
      <c r="P90" s="311"/>
      <c r="Q90" s="311"/>
      <c r="R90" s="312"/>
      <c r="S90" s="311"/>
      <c r="T90" s="311"/>
      <c r="U90" s="311"/>
      <c r="V90" s="311"/>
      <c r="W90" s="311"/>
      <c r="X90" s="311"/>
      <c r="Y90" s="311"/>
    </row>
    <row r="91" spans="1:25" outlineLevel="1">
      <c r="A91" s="163"/>
      <c r="B91" s="164">
        <f>COUNTA($C$2:C91)</f>
        <v>83</v>
      </c>
      <c r="C91" s="165" t="s">
        <v>144</v>
      </c>
      <c r="D91" s="165"/>
      <c r="E91" s="165"/>
      <c r="F91" s="165"/>
      <c r="G91" s="165" t="s">
        <v>74</v>
      </c>
      <c r="H91" s="165"/>
      <c r="I91" s="165" t="s">
        <v>58</v>
      </c>
      <c r="J91" s="165" t="s">
        <v>145</v>
      </c>
      <c r="K91" s="164">
        <v>0</v>
      </c>
      <c r="L91" s="163" t="s">
        <v>110</v>
      </c>
      <c r="M91" s="165" t="s">
        <v>93</v>
      </c>
      <c r="N91" s="165"/>
      <c r="O91" s="165"/>
      <c r="P91" s="165"/>
      <c r="Q91" s="165"/>
      <c r="R91" s="315"/>
      <c r="S91" s="165"/>
      <c r="T91" s="165"/>
      <c r="U91" s="165"/>
      <c r="V91" s="165"/>
      <c r="W91" s="165"/>
      <c r="X91" s="165"/>
      <c r="Y91" s="165"/>
    </row>
    <row r="92" spans="1:25" outlineLevel="1">
      <c r="A92" s="163" t="s">
        <v>3</v>
      </c>
      <c r="B92" s="164">
        <f>COUNTA($C$2:C92)</f>
        <v>84</v>
      </c>
      <c r="C92" s="165" t="s">
        <v>146</v>
      </c>
      <c r="D92" s="165"/>
      <c r="E92" s="165"/>
      <c r="F92" s="165"/>
      <c r="G92" s="165" t="s">
        <v>74</v>
      </c>
      <c r="H92" s="165"/>
      <c r="I92" s="165" t="s">
        <v>58</v>
      </c>
      <c r="J92" s="165" t="str">
        <f>"//span[contains(.,'"&amp;M92&amp;"')]/parent::h3/parent::div/parent::div/following-sibling::div[2]//button"</f>
        <v>//span[contains(.,'DT_PolicyType')]/parent::h3/parent::div/parent::div/following-sibling::div[2]//button</v>
      </c>
      <c r="K92" s="164">
        <v>0</v>
      </c>
      <c r="L92" s="163" t="s">
        <v>110</v>
      </c>
      <c r="M92" s="165" t="s">
        <v>147</v>
      </c>
      <c r="N92" s="165"/>
      <c r="O92" s="165"/>
      <c r="P92" s="165"/>
      <c r="Q92" s="165"/>
      <c r="R92" s="315"/>
      <c r="S92" s="165"/>
      <c r="T92" s="165"/>
      <c r="U92" s="165"/>
      <c r="V92" s="165"/>
      <c r="W92" s="165"/>
      <c r="X92" s="165"/>
      <c r="Y92" s="165"/>
    </row>
    <row r="93" spans="1:25" outlineLevel="1">
      <c r="A93" s="366" t="str">
        <f>IF(G3="Standalone - UAT","Y","N")</f>
        <v>N</v>
      </c>
      <c r="B93" s="164">
        <f>COUNTA($C$2:C93)</f>
        <v>85</v>
      </c>
      <c r="C93" s="165" t="s">
        <v>60</v>
      </c>
      <c r="D93" s="165"/>
      <c r="E93" s="165"/>
      <c r="F93" s="165"/>
      <c r="G93" s="165" t="s">
        <v>74</v>
      </c>
      <c r="H93" s="165"/>
      <c r="I93" s="165" t="s">
        <v>58</v>
      </c>
      <c r="J93" s="165" t="s">
        <v>93</v>
      </c>
      <c r="K93" s="164"/>
      <c r="L93" s="163" t="s">
        <v>60</v>
      </c>
      <c r="M93" s="165">
        <v>10</v>
      </c>
      <c r="N93" s="165" t="s">
        <v>148</v>
      </c>
      <c r="O93" s="165"/>
      <c r="P93" s="165"/>
      <c r="Q93" s="165"/>
      <c r="R93" s="315"/>
      <c r="S93" s="165"/>
      <c r="T93" s="165"/>
      <c r="U93" s="165"/>
      <c r="V93" s="165"/>
      <c r="W93" s="165"/>
      <c r="X93" s="165"/>
      <c r="Y93" s="165"/>
    </row>
    <row r="94" spans="1:25" outlineLevel="1">
      <c r="A94" s="366" t="str">
        <f>A93</f>
        <v>N</v>
      </c>
      <c r="B94" s="164">
        <f>COUNTA($C$2:C94)</f>
        <v>86</v>
      </c>
      <c r="C94" s="165" t="s">
        <v>60</v>
      </c>
      <c r="D94" s="165"/>
      <c r="E94" s="165"/>
      <c r="F94" s="165"/>
      <c r="G94" s="165" t="s">
        <v>74</v>
      </c>
      <c r="H94" s="165"/>
      <c r="I94" s="165" t="s">
        <v>58</v>
      </c>
      <c r="J94" s="165" t="s">
        <v>93</v>
      </c>
      <c r="K94" s="164"/>
      <c r="L94" s="163" t="s">
        <v>60</v>
      </c>
      <c r="M94" s="165">
        <v>5</v>
      </c>
      <c r="N94" s="165" t="s">
        <v>149</v>
      </c>
      <c r="O94" s="165"/>
      <c r="P94" s="165"/>
      <c r="Q94" s="165"/>
      <c r="R94" s="315"/>
      <c r="S94" s="165"/>
      <c r="T94" s="165"/>
      <c r="U94" s="165"/>
      <c r="V94" s="165"/>
      <c r="W94" s="165"/>
      <c r="X94" s="165"/>
      <c r="Y94" s="165"/>
    </row>
    <row r="95" spans="1:25" outlineLevel="1">
      <c r="A95" s="369" t="str">
        <f>A93</f>
        <v>N</v>
      </c>
      <c r="B95" s="164">
        <f>COUNTA($C$2:C95)</f>
        <v>87</v>
      </c>
      <c r="C95" s="165" t="s">
        <v>60</v>
      </c>
      <c r="D95" s="165"/>
      <c r="E95" s="165"/>
      <c r="F95" s="165"/>
      <c r="G95" s="165" t="s">
        <v>74</v>
      </c>
      <c r="H95" s="165"/>
      <c r="I95" s="165" t="s">
        <v>58</v>
      </c>
      <c r="J95" s="165"/>
      <c r="K95" s="164"/>
      <c r="L95" s="163" t="s">
        <v>556</v>
      </c>
      <c r="M95" s="165">
        <v>3</v>
      </c>
      <c r="N95" s="165" t="s">
        <v>883</v>
      </c>
      <c r="O95" s="165"/>
      <c r="P95" s="165"/>
      <c r="Q95" s="165"/>
      <c r="R95" s="315"/>
      <c r="S95" s="165"/>
      <c r="T95" s="165"/>
      <c r="U95" s="165"/>
      <c r="V95" s="165"/>
      <c r="W95" s="165"/>
      <c r="X95" s="165"/>
      <c r="Y95" s="165"/>
    </row>
    <row r="96" spans="1:25" s="364" customFormat="1" outlineLevel="1">
      <c r="A96" s="367" t="str">
        <f>IF(G3="Staff - UAT","Y","N")</f>
        <v>N</v>
      </c>
      <c r="B96" s="361">
        <f>COUNTA($C$2:C96)</f>
        <v>88</v>
      </c>
      <c r="C96" s="362" t="s">
        <v>60</v>
      </c>
      <c r="D96" s="362"/>
      <c r="E96" s="362"/>
      <c r="F96" s="362"/>
      <c r="G96" s="362" t="s">
        <v>74</v>
      </c>
      <c r="H96" s="362"/>
      <c r="I96" s="362" t="s">
        <v>58</v>
      </c>
      <c r="J96" s="362" t="s">
        <v>93</v>
      </c>
      <c r="K96" s="361"/>
      <c r="L96" s="360" t="s">
        <v>60</v>
      </c>
      <c r="M96" s="362">
        <v>10</v>
      </c>
      <c r="N96" s="362" t="s">
        <v>881</v>
      </c>
      <c r="O96" s="362"/>
      <c r="P96" s="362"/>
      <c r="Q96" s="362"/>
      <c r="R96" s="363"/>
      <c r="S96" s="362"/>
      <c r="T96" s="362"/>
      <c r="U96" s="362"/>
      <c r="V96" s="362"/>
      <c r="W96" s="362"/>
      <c r="X96" s="362"/>
      <c r="Y96" s="362"/>
    </row>
    <row r="97" spans="1:25" s="364" customFormat="1" outlineLevel="1">
      <c r="A97" s="367" t="str">
        <f>A96</f>
        <v>N</v>
      </c>
      <c r="B97" s="361">
        <f>COUNTA($C$2:C97)</f>
        <v>89</v>
      </c>
      <c r="C97" s="362" t="s">
        <v>60</v>
      </c>
      <c r="D97" s="362"/>
      <c r="E97" s="362"/>
      <c r="F97" s="362"/>
      <c r="G97" s="362" t="s">
        <v>74</v>
      </c>
      <c r="H97" s="362"/>
      <c r="I97" s="362" t="s">
        <v>58</v>
      </c>
      <c r="J97" s="362" t="s">
        <v>93</v>
      </c>
      <c r="K97" s="361"/>
      <c r="L97" s="360" t="s">
        <v>60</v>
      </c>
      <c r="M97" s="362">
        <v>5</v>
      </c>
      <c r="N97" s="362" t="s">
        <v>882</v>
      </c>
      <c r="O97" s="362"/>
      <c r="P97" s="362"/>
      <c r="Q97" s="362"/>
      <c r="R97" s="363"/>
      <c r="S97" s="362"/>
      <c r="T97" s="362"/>
      <c r="U97" s="362"/>
      <c r="V97" s="362"/>
      <c r="W97" s="362"/>
      <c r="X97" s="362"/>
      <c r="Y97" s="362"/>
    </row>
    <row r="98" spans="1:25" s="364" customFormat="1" outlineLevel="1">
      <c r="A98" s="359" t="str">
        <f>A96</f>
        <v>N</v>
      </c>
      <c r="B98" s="361">
        <f>COUNTA($C$2:C98)</f>
        <v>90</v>
      </c>
      <c r="C98" s="362" t="s">
        <v>60</v>
      </c>
      <c r="D98" s="362"/>
      <c r="E98" s="362"/>
      <c r="F98" s="362"/>
      <c r="G98" s="362" t="s">
        <v>74</v>
      </c>
      <c r="H98" s="362"/>
      <c r="I98" s="362" t="s">
        <v>58</v>
      </c>
      <c r="J98" s="362"/>
      <c r="K98" s="361"/>
      <c r="L98" s="360" t="s">
        <v>60</v>
      </c>
      <c r="M98" s="362">
        <v>3</v>
      </c>
      <c r="N98" s="362" t="s">
        <v>884</v>
      </c>
      <c r="O98" s="362"/>
      <c r="P98" s="362"/>
      <c r="Q98" s="362"/>
      <c r="R98" s="363"/>
      <c r="S98" s="362"/>
      <c r="T98" s="362"/>
      <c r="U98" s="362"/>
      <c r="V98" s="362"/>
      <c r="W98" s="362"/>
      <c r="X98" s="362"/>
      <c r="Y98" s="362"/>
    </row>
    <row r="99" spans="1:25" s="84" customFormat="1" outlineLevel="1">
      <c r="A99" s="309" t="s">
        <v>880</v>
      </c>
      <c r="C99" s="311"/>
      <c r="D99" s="311"/>
      <c r="E99" s="311"/>
      <c r="F99" s="311"/>
      <c r="G99" s="311"/>
      <c r="H99" s="311"/>
      <c r="I99" s="311"/>
      <c r="J99" s="311" t="s">
        <v>93</v>
      </c>
      <c r="K99" s="313">
        <v>0</v>
      </c>
      <c r="L99" s="314" t="s">
        <v>93</v>
      </c>
      <c r="M99" s="311" t="s">
        <v>93</v>
      </c>
      <c r="N99" s="311"/>
      <c r="O99" s="311"/>
      <c r="P99" s="311"/>
      <c r="Q99" s="311"/>
      <c r="R99" s="312"/>
      <c r="S99" s="311"/>
      <c r="T99" s="311"/>
      <c r="U99" s="311"/>
      <c r="V99" s="311"/>
      <c r="W99" s="311"/>
      <c r="X99" s="311"/>
      <c r="Y99" s="311"/>
    </row>
    <row r="100" spans="1:25" outlineLevel="2">
      <c r="A100" s="163" t="s">
        <v>3</v>
      </c>
      <c r="B100" s="164">
        <f>COUNTA($C$2:C100)</f>
        <v>91</v>
      </c>
      <c r="C100" s="165" t="s">
        <v>151</v>
      </c>
      <c r="D100" s="165"/>
      <c r="E100" s="165"/>
      <c r="F100" s="165"/>
      <c r="G100" s="165" t="s">
        <v>74</v>
      </c>
      <c r="H100" s="165"/>
      <c r="I100" s="165" t="s">
        <v>58</v>
      </c>
      <c r="J100" s="165" t="str">
        <f>IF(G100="Standalone - UAT","//input[contains(@name,'SNC_checkbox') and @value='"&amp;N93&amp;"']","//input[contains(@name,'SNC_checkbox') and @value='"&amp;N96&amp;"']")</f>
        <v>//input[contains(@name,'SNC_checkbox') and @value='DT_SnowSports_Staff']</v>
      </c>
      <c r="K100" s="164">
        <v>0</v>
      </c>
      <c r="L100" s="163" t="s">
        <v>110</v>
      </c>
      <c r="M100" s="165" t="s">
        <v>148</v>
      </c>
      <c r="N100" s="165"/>
      <c r="O100" s="165"/>
      <c r="P100" s="165"/>
      <c r="Q100" s="165"/>
      <c r="R100" s="315"/>
      <c r="S100" s="165"/>
      <c r="T100" s="165"/>
      <c r="U100" s="165"/>
      <c r="V100" s="165"/>
      <c r="W100" s="165"/>
      <c r="X100" s="165"/>
      <c r="Y100" s="165"/>
    </row>
    <row r="101" spans="1:25" outlineLevel="2">
      <c r="A101" s="163" t="str">
        <f>IF(N93="Yes","Y","N")</f>
        <v>N</v>
      </c>
      <c r="B101" s="164">
        <f>COUNTA($C$2:C101)</f>
        <v>92</v>
      </c>
      <c r="C101" s="165" t="s">
        <v>522</v>
      </c>
      <c r="D101" s="165"/>
      <c r="E101" s="165"/>
      <c r="F101" s="165"/>
      <c r="G101" s="165" t="s">
        <v>74</v>
      </c>
      <c r="H101" s="165"/>
      <c r="I101" s="165" t="s">
        <v>58</v>
      </c>
      <c r="J101" s="165" t="s">
        <v>197</v>
      </c>
      <c r="K101" s="164">
        <v>0</v>
      </c>
      <c r="L101" s="163" t="s">
        <v>32</v>
      </c>
      <c r="M101" s="165"/>
      <c r="N101" s="165" t="s">
        <v>61</v>
      </c>
      <c r="O101" s="165"/>
      <c r="P101" s="165"/>
      <c r="Q101" s="165"/>
      <c r="R101" s="315"/>
      <c r="S101" s="165"/>
      <c r="T101" s="165"/>
      <c r="U101" s="165"/>
      <c r="V101" s="165"/>
      <c r="W101" s="165"/>
      <c r="X101" s="165"/>
      <c r="Y101" s="165"/>
    </row>
    <row r="102" spans="1:25" outlineLevel="2">
      <c r="A102" s="163" t="s">
        <v>14</v>
      </c>
      <c r="B102" s="164">
        <f>COUNTA($C$2:C102)</f>
        <v>93</v>
      </c>
      <c r="C102" s="165" t="s">
        <v>153</v>
      </c>
      <c r="D102" s="165"/>
      <c r="E102" s="165"/>
      <c r="F102" s="165"/>
      <c r="G102" s="165" t="s">
        <v>74</v>
      </c>
      <c r="H102" s="165"/>
      <c r="I102" s="165" t="s">
        <v>58</v>
      </c>
      <c r="J102" s="165" t="str">
        <f>IF(G102="Standalone - UAT","//input[contains(@name,'SPEIC_checkbox') and @value='"&amp;N94&amp;"']","//input[contains(@name,'SPEIC_checkbox') and @value='"&amp;N97&amp;"']")</f>
        <v>//input[contains(@name,'SPEIC_checkbox') and @value='DT_SpecifiedItems_Staff']</v>
      </c>
      <c r="K102" s="164">
        <v>0</v>
      </c>
      <c r="L102" s="163" t="s">
        <v>110</v>
      </c>
      <c r="M102" s="165" t="s">
        <v>149</v>
      </c>
      <c r="N102" s="165"/>
      <c r="O102" s="165"/>
      <c r="P102" s="165"/>
      <c r="Q102" s="315"/>
      <c r="R102" s="315" t="s">
        <v>155</v>
      </c>
      <c r="S102" s="165"/>
      <c r="T102" s="165"/>
      <c r="U102" s="165"/>
      <c r="V102" s="165"/>
      <c r="W102" s="165"/>
      <c r="X102" s="165"/>
      <c r="Y102" s="165"/>
    </row>
    <row r="103" spans="1:25" outlineLevel="2">
      <c r="A103" s="163" t="str">
        <f>A102</f>
        <v>N</v>
      </c>
      <c r="B103" s="164">
        <f>COUNTA($C$2:C103)</f>
        <v>94</v>
      </c>
      <c r="C103" s="165" t="s">
        <v>60</v>
      </c>
      <c r="D103" s="165"/>
      <c r="E103" s="165"/>
      <c r="F103" s="165"/>
      <c r="G103" s="165" t="s">
        <v>74</v>
      </c>
      <c r="H103" s="165"/>
      <c r="I103" s="165" t="s">
        <v>58</v>
      </c>
      <c r="J103" s="165" t="s">
        <v>93</v>
      </c>
      <c r="K103" s="164"/>
      <c r="L103" s="163" t="s">
        <v>60</v>
      </c>
      <c r="M103" s="165">
        <v>3</v>
      </c>
      <c r="N103" s="165"/>
      <c r="O103" s="165"/>
      <c r="P103" s="165"/>
      <c r="Q103" s="165"/>
      <c r="R103" s="315"/>
      <c r="S103" s="165"/>
      <c r="T103" s="165"/>
      <c r="U103" s="165"/>
      <c r="V103" s="165"/>
      <c r="W103" s="165"/>
      <c r="X103" s="165"/>
      <c r="Y103" s="165"/>
    </row>
    <row r="104" spans="1:25" outlineLevel="2">
      <c r="A104" s="163" t="str">
        <f>IF(AND(A94="Y", N94="Yes"), "Y","N")</f>
        <v>N</v>
      </c>
      <c r="B104" s="164">
        <f>COUNTA($C$2:C104)</f>
        <v>95</v>
      </c>
      <c r="C104" s="165" t="s">
        <v>156</v>
      </c>
      <c r="D104" s="165"/>
      <c r="E104" s="165"/>
      <c r="F104" s="165"/>
      <c r="G104" s="165" t="s">
        <v>74</v>
      </c>
      <c r="H104" s="165"/>
      <c r="I104" s="165" t="s">
        <v>58</v>
      </c>
      <c r="J104" s="165" t="s">
        <v>157</v>
      </c>
      <c r="K104" s="164">
        <v>0</v>
      </c>
      <c r="L104" s="163" t="s">
        <v>68</v>
      </c>
      <c r="M104" s="165" t="s">
        <v>158</v>
      </c>
      <c r="N104" s="165"/>
      <c r="O104" s="165"/>
      <c r="P104" s="165"/>
      <c r="Q104" s="165"/>
      <c r="R104" s="315"/>
      <c r="S104" s="165"/>
      <c r="T104" s="165"/>
      <c r="U104" s="165"/>
      <c r="V104" s="165"/>
      <c r="W104" s="165"/>
      <c r="X104" s="165"/>
      <c r="Y104" s="165"/>
    </row>
    <row r="105" spans="1:25" outlineLevel="2">
      <c r="A105" s="163" t="str">
        <f>A104</f>
        <v>N</v>
      </c>
      <c r="B105" s="164">
        <f>COUNTA($C$2:C105)</f>
        <v>96</v>
      </c>
      <c r="C105" s="165" t="s">
        <v>60</v>
      </c>
      <c r="D105" s="165"/>
      <c r="E105" s="165"/>
      <c r="F105" s="165"/>
      <c r="G105" s="165" t="s">
        <v>74</v>
      </c>
      <c r="H105" s="165"/>
      <c r="I105" s="165" t="s">
        <v>58</v>
      </c>
      <c r="J105" s="165" t="s">
        <v>93</v>
      </c>
      <c r="K105" s="164"/>
      <c r="L105" s="163" t="s">
        <v>60</v>
      </c>
      <c r="M105" s="165">
        <v>3</v>
      </c>
      <c r="N105" s="165"/>
      <c r="O105" s="165"/>
      <c r="P105" s="165"/>
      <c r="Q105" s="165"/>
      <c r="R105" s="315"/>
      <c r="S105" s="165"/>
      <c r="T105" s="165"/>
      <c r="U105" s="165"/>
      <c r="V105" s="165"/>
      <c r="W105" s="165"/>
      <c r="X105" s="165"/>
      <c r="Y105" s="165"/>
    </row>
    <row r="106" spans="1:25" outlineLevel="2">
      <c r="A106" s="163" t="str">
        <f>A104</f>
        <v>N</v>
      </c>
      <c r="B106" s="164">
        <f>COUNTA($C$2:C106)</f>
        <v>97</v>
      </c>
      <c r="C106" s="165" t="s">
        <v>159</v>
      </c>
      <c r="D106" s="165"/>
      <c r="E106" s="165"/>
      <c r="F106" s="165"/>
      <c r="G106" s="165" t="s">
        <v>74</v>
      </c>
      <c r="H106" s="165"/>
      <c r="I106" s="165" t="s">
        <v>58</v>
      </c>
      <c r="J106" s="165" t="s">
        <v>160</v>
      </c>
      <c r="K106" s="164">
        <v>0</v>
      </c>
      <c r="L106" s="163" t="s">
        <v>59</v>
      </c>
      <c r="M106" s="165" t="s">
        <v>161</v>
      </c>
      <c r="N106" s="165"/>
      <c r="O106" s="165"/>
      <c r="P106" s="165"/>
      <c r="Q106" s="165"/>
      <c r="R106" s="315"/>
      <c r="S106" s="165"/>
      <c r="T106" s="165"/>
      <c r="U106" s="165"/>
      <c r="V106" s="165"/>
      <c r="W106" s="165"/>
      <c r="X106" s="165"/>
      <c r="Y106" s="165"/>
    </row>
    <row r="107" spans="1:25" outlineLevel="2">
      <c r="A107" s="163" t="str">
        <f>A104</f>
        <v>N</v>
      </c>
      <c r="B107" s="164">
        <f>COUNTA($C$2:C107)</f>
        <v>98</v>
      </c>
      <c r="C107" s="165" t="s">
        <v>60</v>
      </c>
      <c r="D107" s="165"/>
      <c r="E107" s="165"/>
      <c r="F107" s="165"/>
      <c r="G107" s="165" t="s">
        <v>74</v>
      </c>
      <c r="H107" s="165"/>
      <c r="I107" s="165" t="s">
        <v>58</v>
      </c>
      <c r="J107" s="165" t="s">
        <v>93</v>
      </c>
      <c r="K107" s="164"/>
      <c r="L107" s="163" t="s">
        <v>60</v>
      </c>
      <c r="M107" s="165">
        <v>3</v>
      </c>
      <c r="N107" s="165"/>
      <c r="O107" s="165"/>
      <c r="P107" s="165"/>
      <c r="Q107" s="165"/>
      <c r="R107" s="315"/>
      <c r="S107" s="165"/>
      <c r="T107" s="165"/>
      <c r="U107" s="165"/>
      <c r="V107" s="165"/>
      <c r="W107" s="165"/>
      <c r="X107" s="165"/>
      <c r="Y107" s="165"/>
    </row>
    <row r="108" spans="1:25" outlineLevel="2">
      <c r="A108" s="163" t="str">
        <f>A104</f>
        <v>N</v>
      </c>
      <c r="B108" s="164">
        <f>COUNTA($C$2:C108)</f>
        <v>99</v>
      </c>
      <c r="C108" s="165" t="s">
        <v>162</v>
      </c>
      <c r="D108" s="165"/>
      <c r="E108" s="165"/>
      <c r="F108" s="165"/>
      <c r="G108" s="165" t="s">
        <v>74</v>
      </c>
      <c r="H108" s="165"/>
      <c r="I108" s="165" t="s">
        <v>58</v>
      </c>
      <c r="J108" s="165" t="s">
        <v>163</v>
      </c>
      <c r="K108" s="164">
        <v>0</v>
      </c>
      <c r="L108" s="163" t="s">
        <v>59</v>
      </c>
      <c r="M108" s="165" t="s">
        <v>164</v>
      </c>
      <c r="N108" s="165"/>
      <c r="O108" s="165"/>
      <c r="P108" s="165"/>
      <c r="Q108" s="165"/>
      <c r="R108" s="315"/>
      <c r="S108" s="165"/>
      <c r="T108" s="165"/>
      <c r="U108" s="165"/>
      <c r="V108" s="165"/>
      <c r="W108" s="165"/>
      <c r="X108" s="165"/>
      <c r="Y108" s="165"/>
    </row>
    <row r="109" spans="1:25" outlineLevel="2">
      <c r="A109" s="163" t="str">
        <f>A104</f>
        <v>N</v>
      </c>
      <c r="B109" s="164">
        <f>COUNTA($C$2:C109)</f>
        <v>100</v>
      </c>
      <c r="C109" s="165" t="s">
        <v>60</v>
      </c>
      <c r="D109" s="165"/>
      <c r="E109" s="165"/>
      <c r="F109" s="165"/>
      <c r="G109" s="165" t="s">
        <v>74</v>
      </c>
      <c r="H109" s="165"/>
      <c r="I109" s="165" t="s">
        <v>58</v>
      </c>
      <c r="J109" s="165" t="s">
        <v>93</v>
      </c>
      <c r="K109" s="164"/>
      <c r="L109" s="163" t="s">
        <v>60</v>
      </c>
      <c r="M109" s="165">
        <v>3</v>
      </c>
      <c r="N109" s="165"/>
      <c r="O109" s="165"/>
      <c r="P109" s="165"/>
      <c r="Q109" s="165"/>
      <c r="R109" s="315"/>
      <c r="S109" s="165"/>
      <c r="T109" s="165"/>
      <c r="U109" s="165"/>
      <c r="V109" s="165"/>
      <c r="W109" s="165"/>
      <c r="X109" s="165"/>
      <c r="Y109" s="165"/>
    </row>
    <row r="110" spans="1:25" outlineLevel="2">
      <c r="A110" s="163" t="str">
        <f>A104</f>
        <v>N</v>
      </c>
      <c r="B110" s="164">
        <f>COUNTA($C$2:C110)</f>
        <v>101</v>
      </c>
      <c r="C110" s="165" t="s">
        <v>165</v>
      </c>
      <c r="D110" s="165"/>
      <c r="E110" s="165"/>
      <c r="F110" s="165"/>
      <c r="G110" s="165" t="s">
        <v>74</v>
      </c>
      <c r="H110" s="165"/>
      <c r="I110" s="165" t="s">
        <v>58</v>
      </c>
      <c r="J110" s="165" t="s">
        <v>166</v>
      </c>
      <c r="K110" s="164">
        <v>0</v>
      </c>
      <c r="L110" s="163" t="s">
        <v>167</v>
      </c>
      <c r="M110" s="165"/>
      <c r="N110" s="165"/>
      <c r="O110" s="165"/>
      <c r="P110" s="165"/>
      <c r="Q110" s="165"/>
      <c r="R110" s="315"/>
      <c r="S110" s="165"/>
      <c r="T110" s="165"/>
      <c r="U110" s="165"/>
      <c r="V110" s="165"/>
      <c r="W110" s="165"/>
      <c r="X110" s="165"/>
      <c r="Y110" s="165"/>
    </row>
    <row r="111" spans="1:25" outlineLevel="2">
      <c r="A111" s="163" t="str">
        <f>A110</f>
        <v>N</v>
      </c>
      <c r="B111" s="164">
        <f>COUNTA($C$2:C111)</f>
        <v>102</v>
      </c>
      <c r="C111" s="165" t="s">
        <v>168</v>
      </c>
      <c r="D111" s="165"/>
      <c r="E111" s="165"/>
      <c r="F111" s="165"/>
      <c r="G111" s="165" t="s">
        <v>74</v>
      </c>
      <c r="H111" s="165"/>
      <c r="I111" s="165" t="s">
        <v>58</v>
      </c>
      <c r="J111" s="165" t="s">
        <v>157</v>
      </c>
      <c r="K111" s="164">
        <v>1</v>
      </c>
      <c r="L111" s="163" t="s">
        <v>68</v>
      </c>
      <c r="M111" s="165" t="s">
        <v>169</v>
      </c>
      <c r="N111" s="165"/>
      <c r="O111" s="165"/>
      <c r="P111" s="165"/>
      <c r="Q111" s="165"/>
      <c r="R111" s="315"/>
      <c r="S111" s="165"/>
      <c r="T111" s="165"/>
      <c r="U111" s="165"/>
      <c r="V111" s="165"/>
      <c r="W111" s="165"/>
      <c r="X111" s="165"/>
      <c r="Y111" s="165"/>
    </row>
    <row r="112" spans="1:25" outlineLevel="2">
      <c r="A112" s="163" t="str">
        <f t="shared" ref="A112" si="0">A111</f>
        <v>N</v>
      </c>
      <c r="B112" s="164">
        <f>COUNTA($C$2:C112)</f>
        <v>103</v>
      </c>
      <c r="C112" s="165" t="s">
        <v>60</v>
      </c>
      <c r="D112" s="165"/>
      <c r="E112" s="165"/>
      <c r="F112" s="165"/>
      <c r="G112" s="165" t="s">
        <v>74</v>
      </c>
      <c r="H112" s="165"/>
      <c r="I112" s="165" t="s">
        <v>58</v>
      </c>
      <c r="J112" s="165" t="s">
        <v>93</v>
      </c>
      <c r="K112" s="164"/>
      <c r="L112" s="163" t="s">
        <v>60</v>
      </c>
      <c r="M112" s="165">
        <v>3</v>
      </c>
      <c r="N112" s="165"/>
      <c r="O112" s="165"/>
      <c r="P112" s="165"/>
      <c r="Q112" s="165"/>
      <c r="R112" s="315"/>
      <c r="S112" s="165"/>
      <c r="T112" s="165"/>
      <c r="U112" s="165"/>
      <c r="V112" s="165"/>
      <c r="W112" s="165"/>
      <c r="X112" s="165"/>
      <c r="Y112" s="165"/>
    </row>
    <row r="113" spans="1:25" outlineLevel="2">
      <c r="A113" s="163" t="str">
        <f>A110</f>
        <v>N</v>
      </c>
      <c r="B113" s="164">
        <f>COUNTA($C$2:C113)</f>
        <v>104</v>
      </c>
      <c r="C113" s="165" t="s">
        <v>170</v>
      </c>
      <c r="D113" s="165"/>
      <c r="E113" s="165"/>
      <c r="F113" s="165"/>
      <c r="G113" s="165" t="s">
        <v>74</v>
      </c>
      <c r="H113" s="165"/>
      <c r="I113" s="165" t="s">
        <v>58</v>
      </c>
      <c r="J113" s="165" t="s">
        <v>160</v>
      </c>
      <c r="K113" s="164">
        <v>1</v>
      </c>
      <c r="L113" s="163" t="s">
        <v>59</v>
      </c>
      <c r="M113" s="165" t="s">
        <v>171</v>
      </c>
      <c r="N113" s="165"/>
      <c r="O113" s="165"/>
      <c r="P113" s="165"/>
      <c r="Q113" s="165"/>
      <c r="R113" s="315"/>
      <c r="S113" s="165"/>
      <c r="T113" s="165"/>
      <c r="U113" s="165"/>
      <c r="V113" s="165"/>
      <c r="W113" s="165"/>
      <c r="X113" s="165"/>
      <c r="Y113" s="165"/>
    </row>
    <row r="114" spans="1:25" outlineLevel="2">
      <c r="A114" s="163" t="str">
        <f>A110</f>
        <v>N</v>
      </c>
      <c r="B114" s="164">
        <f>COUNTA($C$2:C114)</f>
        <v>105</v>
      </c>
      <c r="C114" s="165" t="s">
        <v>60</v>
      </c>
      <c r="D114" s="165"/>
      <c r="E114" s="165"/>
      <c r="F114" s="165"/>
      <c r="G114" s="165" t="s">
        <v>74</v>
      </c>
      <c r="H114" s="165"/>
      <c r="I114" s="165" t="s">
        <v>58</v>
      </c>
      <c r="J114" s="165" t="s">
        <v>93</v>
      </c>
      <c r="K114" s="164"/>
      <c r="L114" s="163" t="s">
        <v>60</v>
      </c>
      <c r="M114" s="165">
        <v>3</v>
      </c>
      <c r="N114" s="165"/>
      <c r="O114" s="165"/>
      <c r="P114" s="165"/>
      <c r="Q114" s="165"/>
      <c r="R114" s="315"/>
      <c r="S114" s="165"/>
      <c r="T114" s="165"/>
      <c r="U114" s="165"/>
      <c r="V114" s="165"/>
      <c r="W114" s="165"/>
      <c r="X114" s="165"/>
      <c r="Y114" s="165"/>
    </row>
    <row r="115" spans="1:25" outlineLevel="2">
      <c r="A115" s="163" t="str">
        <f>A110</f>
        <v>N</v>
      </c>
      <c r="B115" s="164">
        <f>COUNTA($C$2:C115)</f>
        <v>106</v>
      </c>
      <c r="C115" s="165" t="s">
        <v>172</v>
      </c>
      <c r="D115" s="165"/>
      <c r="E115" s="165"/>
      <c r="F115" s="165"/>
      <c r="G115" s="165" t="s">
        <v>74</v>
      </c>
      <c r="H115" s="165"/>
      <c r="I115" s="165" t="s">
        <v>58</v>
      </c>
      <c r="J115" s="165" t="s">
        <v>163</v>
      </c>
      <c r="K115" s="164">
        <v>1</v>
      </c>
      <c r="L115" s="163" t="s">
        <v>59</v>
      </c>
      <c r="M115" s="165" t="s">
        <v>173</v>
      </c>
      <c r="N115" s="165"/>
      <c r="O115" s="165"/>
      <c r="P115" s="165"/>
      <c r="Q115" s="165"/>
      <c r="R115" s="315"/>
      <c r="S115" s="165"/>
      <c r="T115" s="165"/>
      <c r="U115" s="165"/>
      <c r="V115" s="165"/>
      <c r="W115" s="165"/>
      <c r="X115" s="165"/>
      <c r="Y115" s="165"/>
    </row>
    <row r="116" spans="1:25" outlineLevel="2">
      <c r="A116" s="163" t="str">
        <f>A110</f>
        <v>N</v>
      </c>
      <c r="B116" s="164">
        <f>COUNTA($C$2:C116)</f>
        <v>107</v>
      </c>
      <c r="C116" s="165" t="s">
        <v>60</v>
      </c>
      <c r="D116" s="165"/>
      <c r="E116" s="165"/>
      <c r="F116" s="165"/>
      <c r="G116" s="165" t="s">
        <v>74</v>
      </c>
      <c r="H116" s="165"/>
      <c r="I116" s="165" t="s">
        <v>58</v>
      </c>
      <c r="J116" s="165" t="s">
        <v>93</v>
      </c>
      <c r="K116" s="164"/>
      <c r="L116" s="163" t="s">
        <v>60</v>
      </c>
      <c r="M116" s="165">
        <v>3</v>
      </c>
      <c r="N116" s="165"/>
      <c r="O116" s="165"/>
      <c r="P116" s="165"/>
      <c r="Q116" s="165"/>
      <c r="R116" s="315"/>
      <c r="S116" s="165"/>
      <c r="T116" s="165"/>
      <c r="U116" s="165"/>
      <c r="V116" s="165"/>
      <c r="W116" s="165"/>
      <c r="X116" s="165"/>
      <c r="Y116" s="165"/>
    </row>
    <row r="117" spans="1:25" outlineLevel="2">
      <c r="A117" s="163" t="str">
        <f>A104</f>
        <v>N</v>
      </c>
      <c r="B117" s="164">
        <f>COUNTA($C$2:C117)</f>
        <v>108</v>
      </c>
      <c r="C117" s="165" t="s">
        <v>165</v>
      </c>
      <c r="D117" s="165"/>
      <c r="E117" s="165"/>
      <c r="F117" s="165"/>
      <c r="G117" s="165" t="s">
        <v>74</v>
      </c>
      <c r="H117" s="165"/>
      <c r="I117" s="165" t="s">
        <v>58</v>
      </c>
      <c r="J117" s="165" t="s">
        <v>166</v>
      </c>
      <c r="K117" s="164">
        <v>0</v>
      </c>
      <c r="L117" s="163" t="s">
        <v>167</v>
      </c>
      <c r="M117" s="165"/>
      <c r="N117" s="165"/>
      <c r="O117" s="165"/>
      <c r="P117" s="165"/>
      <c r="Q117" s="165"/>
      <c r="R117" s="315"/>
      <c r="S117" s="165"/>
      <c r="T117" s="165"/>
      <c r="U117" s="165"/>
      <c r="V117" s="165"/>
      <c r="W117" s="165"/>
      <c r="X117" s="165"/>
      <c r="Y117" s="165"/>
    </row>
    <row r="118" spans="1:25" outlineLevel="2">
      <c r="A118" s="163" t="str">
        <f>A117</f>
        <v>N</v>
      </c>
      <c r="B118" s="164">
        <f>COUNTA($C$2:C118)</f>
        <v>109</v>
      </c>
      <c r="C118" s="165" t="s">
        <v>174</v>
      </c>
      <c r="D118" s="165"/>
      <c r="E118" s="165"/>
      <c r="F118" s="165"/>
      <c r="G118" s="165" t="s">
        <v>74</v>
      </c>
      <c r="H118" s="165"/>
      <c r="I118" s="165" t="s">
        <v>58</v>
      </c>
      <c r="J118" s="165" t="s">
        <v>157</v>
      </c>
      <c r="K118" s="164">
        <v>2</v>
      </c>
      <c r="L118" s="163" t="s">
        <v>68</v>
      </c>
      <c r="M118" s="165" t="s">
        <v>175</v>
      </c>
      <c r="N118" s="165"/>
      <c r="O118" s="165"/>
      <c r="P118" s="165"/>
      <c r="Q118" s="165"/>
      <c r="R118" s="315"/>
      <c r="S118" s="165"/>
      <c r="T118" s="165"/>
      <c r="U118" s="165"/>
      <c r="V118" s="165"/>
      <c r="W118" s="165"/>
      <c r="X118" s="165"/>
      <c r="Y118" s="165"/>
    </row>
    <row r="119" spans="1:25" outlineLevel="2">
      <c r="A119" s="163" t="str">
        <f>A117</f>
        <v>N</v>
      </c>
      <c r="B119" s="164">
        <f>COUNTA($C$2:C119)</f>
        <v>110</v>
      </c>
      <c r="C119" s="165" t="s">
        <v>60</v>
      </c>
      <c r="D119" s="165"/>
      <c r="E119" s="165"/>
      <c r="F119" s="165"/>
      <c r="G119" s="165" t="s">
        <v>74</v>
      </c>
      <c r="H119" s="165"/>
      <c r="I119" s="165" t="s">
        <v>58</v>
      </c>
      <c r="J119" s="165" t="s">
        <v>93</v>
      </c>
      <c r="K119" s="164"/>
      <c r="L119" s="163" t="s">
        <v>60</v>
      </c>
      <c r="M119" s="165">
        <v>3</v>
      </c>
      <c r="N119" s="165"/>
      <c r="O119" s="165"/>
      <c r="P119" s="165"/>
      <c r="Q119" s="165"/>
      <c r="R119" s="315"/>
      <c r="S119" s="165"/>
      <c r="T119" s="165"/>
      <c r="U119" s="165"/>
      <c r="V119" s="165"/>
      <c r="W119" s="165"/>
      <c r="X119" s="165"/>
      <c r="Y119" s="165"/>
    </row>
    <row r="120" spans="1:25" outlineLevel="2">
      <c r="A120" s="163" t="str">
        <f>A117</f>
        <v>N</v>
      </c>
      <c r="B120" s="164">
        <f>COUNTA($C$2:C120)</f>
        <v>111</v>
      </c>
      <c r="C120" s="165" t="s">
        <v>176</v>
      </c>
      <c r="D120" s="165"/>
      <c r="E120" s="165"/>
      <c r="F120" s="165"/>
      <c r="G120" s="165" t="s">
        <v>74</v>
      </c>
      <c r="H120" s="165"/>
      <c r="I120" s="165" t="s">
        <v>58</v>
      </c>
      <c r="J120" s="165" t="s">
        <v>160</v>
      </c>
      <c r="K120" s="164">
        <v>2</v>
      </c>
      <c r="L120" s="163" t="s">
        <v>59</v>
      </c>
      <c r="M120" s="165" t="s">
        <v>177</v>
      </c>
      <c r="N120" s="165"/>
      <c r="O120" s="165"/>
      <c r="P120" s="165"/>
      <c r="Q120" s="165"/>
      <c r="R120" s="315"/>
      <c r="S120" s="165"/>
      <c r="T120" s="165"/>
      <c r="U120" s="165"/>
      <c r="V120" s="165"/>
      <c r="W120" s="165"/>
      <c r="X120" s="165"/>
      <c r="Y120" s="165"/>
    </row>
    <row r="121" spans="1:25" outlineLevel="2">
      <c r="A121" s="163" t="str">
        <f>A117</f>
        <v>N</v>
      </c>
      <c r="B121" s="164">
        <f>COUNTA($C$2:C121)</f>
        <v>112</v>
      </c>
      <c r="C121" s="165" t="s">
        <v>60</v>
      </c>
      <c r="D121" s="165"/>
      <c r="E121" s="165"/>
      <c r="F121" s="165"/>
      <c r="G121" s="165" t="s">
        <v>74</v>
      </c>
      <c r="H121" s="165"/>
      <c r="I121" s="165" t="s">
        <v>58</v>
      </c>
      <c r="J121" s="165" t="s">
        <v>93</v>
      </c>
      <c r="K121" s="164"/>
      <c r="L121" s="163" t="s">
        <v>60</v>
      </c>
      <c r="M121" s="165">
        <v>3</v>
      </c>
      <c r="N121" s="165"/>
      <c r="O121" s="165"/>
      <c r="P121" s="165"/>
      <c r="Q121" s="165"/>
      <c r="R121" s="315"/>
      <c r="S121" s="165"/>
      <c r="T121" s="165"/>
      <c r="U121" s="165"/>
      <c r="V121" s="165"/>
      <c r="W121" s="165"/>
      <c r="X121" s="165"/>
      <c r="Y121" s="165"/>
    </row>
    <row r="122" spans="1:25" outlineLevel="2">
      <c r="A122" s="163" t="str">
        <f>A117</f>
        <v>N</v>
      </c>
      <c r="B122" s="164">
        <f>COUNTA($C$2:C122)</f>
        <v>113</v>
      </c>
      <c r="C122" s="165" t="s">
        <v>178</v>
      </c>
      <c r="D122" s="165"/>
      <c r="E122" s="165"/>
      <c r="F122" s="165"/>
      <c r="G122" s="165" t="s">
        <v>74</v>
      </c>
      <c r="H122" s="165"/>
      <c r="I122" s="165" t="s">
        <v>58</v>
      </c>
      <c r="J122" s="165" t="s">
        <v>163</v>
      </c>
      <c r="K122" s="164">
        <v>2</v>
      </c>
      <c r="L122" s="163" t="s">
        <v>59</v>
      </c>
      <c r="M122" s="165" t="s">
        <v>179</v>
      </c>
      <c r="N122" s="165"/>
      <c r="O122" s="165"/>
      <c r="P122" s="165"/>
      <c r="Q122" s="165"/>
      <c r="R122" s="315"/>
      <c r="S122" s="165"/>
      <c r="T122" s="165"/>
      <c r="U122" s="165"/>
      <c r="V122" s="165"/>
      <c r="W122" s="165"/>
      <c r="X122" s="165"/>
      <c r="Y122" s="165"/>
    </row>
    <row r="123" spans="1:25" outlineLevel="2">
      <c r="A123" s="163" t="str">
        <f>A117</f>
        <v>N</v>
      </c>
      <c r="B123" s="164">
        <f>COUNTA($C$2:C123)</f>
        <v>114</v>
      </c>
      <c r="C123" s="165" t="s">
        <v>60</v>
      </c>
      <c r="D123" s="165"/>
      <c r="E123" s="165"/>
      <c r="F123" s="165"/>
      <c r="G123" s="165" t="s">
        <v>74</v>
      </c>
      <c r="H123" s="165"/>
      <c r="I123" s="165" t="s">
        <v>58</v>
      </c>
      <c r="J123" s="165" t="s">
        <v>93</v>
      </c>
      <c r="K123" s="164"/>
      <c r="L123" s="163" t="s">
        <v>60</v>
      </c>
      <c r="M123" s="165">
        <v>3</v>
      </c>
      <c r="N123" s="165"/>
      <c r="O123" s="165"/>
      <c r="P123" s="165"/>
      <c r="Q123" s="165"/>
      <c r="R123" s="315"/>
      <c r="S123" s="165"/>
      <c r="T123" s="165"/>
      <c r="U123" s="165"/>
      <c r="V123" s="165"/>
      <c r="W123" s="165"/>
      <c r="X123" s="165"/>
      <c r="Y123" s="165"/>
    </row>
    <row r="124" spans="1:25" outlineLevel="2">
      <c r="A124" s="163" t="str">
        <f>A104</f>
        <v>N</v>
      </c>
      <c r="B124" s="164">
        <f>COUNTA($C$2:C124)</f>
        <v>115</v>
      </c>
      <c r="C124" s="165" t="s">
        <v>165</v>
      </c>
      <c r="D124" s="165"/>
      <c r="E124" s="165"/>
      <c r="F124" s="165"/>
      <c r="G124" s="165" t="s">
        <v>74</v>
      </c>
      <c r="H124" s="165"/>
      <c r="I124" s="165" t="s">
        <v>58</v>
      </c>
      <c r="J124" s="165" t="s">
        <v>166</v>
      </c>
      <c r="K124" s="164">
        <v>0</v>
      </c>
      <c r="L124" s="163" t="s">
        <v>167</v>
      </c>
      <c r="M124" s="165"/>
      <c r="N124" s="165"/>
      <c r="O124" s="165"/>
      <c r="P124" s="165"/>
      <c r="Q124" s="165"/>
      <c r="R124" s="315"/>
      <c r="S124" s="165"/>
      <c r="T124" s="165"/>
      <c r="U124" s="165"/>
      <c r="V124" s="165"/>
      <c r="W124" s="165"/>
      <c r="X124" s="165"/>
      <c r="Y124" s="165"/>
    </row>
    <row r="125" spans="1:25" outlineLevel="2">
      <c r="A125" s="163" t="str">
        <f>A124</f>
        <v>N</v>
      </c>
      <c r="B125" s="164">
        <f>COUNTA($C$2:C125)</f>
        <v>116</v>
      </c>
      <c r="C125" s="165" t="s">
        <v>180</v>
      </c>
      <c r="D125" s="165"/>
      <c r="E125" s="165"/>
      <c r="F125" s="165"/>
      <c r="G125" s="165" t="s">
        <v>74</v>
      </c>
      <c r="H125" s="165"/>
      <c r="I125" s="165" t="s">
        <v>58</v>
      </c>
      <c r="J125" s="165" t="s">
        <v>157</v>
      </c>
      <c r="K125" s="164">
        <v>3</v>
      </c>
      <c r="L125" s="163" t="s">
        <v>68</v>
      </c>
      <c r="M125" s="165" t="s">
        <v>181</v>
      </c>
      <c r="N125" s="165"/>
      <c r="O125" s="165"/>
      <c r="P125" s="165"/>
      <c r="Q125" s="165"/>
      <c r="R125" s="315"/>
      <c r="S125" s="165"/>
      <c r="T125" s="165"/>
      <c r="U125" s="165"/>
      <c r="V125" s="165"/>
      <c r="W125" s="165"/>
      <c r="X125" s="165"/>
      <c r="Y125" s="165"/>
    </row>
    <row r="126" spans="1:25" outlineLevel="2">
      <c r="A126" s="163" t="str">
        <f>A124</f>
        <v>N</v>
      </c>
      <c r="B126" s="164">
        <f>COUNTA($C$2:C126)</f>
        <v>117</v>
      </c>
      <c r="C126" s="165" t="s">
        <v>60</v>
      </c>
      <c r="D126" s="165"/>
      <c r="E126" s="165"/>
      <c r="F126" s="165"/>
      <c r="G126" s="165" t="s">
        <v>74</v>
      </c>
      <c r="H126" s="165"/>
      <c r="I126" s="165" t="s">
        <v>58</v>
      </c>
      <c r="J126" s="165" t="s">
        <v>93</v>
      </c>
      <c r="K126" s="164"/>
      <c r="L126" s="163" t="s">
        <v>60</v>
      </c>
      <c r="M126" s="165">
        <v>3</v>
      </c>
      <c r="N126" s="165"/>
      <c r="O126" s="165"/>
      <c r="P126" s="165"/>
      <c r="Q126" s="165"/>
      <c r="R126" s="315"/>
      <c r="S126" s="165"/>
      <c r="T126" s="165"/>
      <c r="U126" s="165"/>
      <c r="V126" s="165"/>
      <c r="W126" s="165"/>
      <c r="X126" s="165"/>
      <c r="Y126" s="165"/>
    </row>
    <row r="127" spans="1:25" outlineLevel="2">
      <c r="A127" s="163" t="str">
        <f>A124</f>
        <v>N</v>
      </c>
      <c r="B127" s="164">
        <f>COUNTA($C$2:C127)</f>
        <v>118</v>
      </c>
      <c r="C127" s="165" t="s">
        <v>182</v>
      </c>
      <c r="D127" s="165"/>
      <c r="E127" s="165"/>
      <c r="F127" s="165"/>
      <c r="G127" s="165" t="s">
        <v>74</v>
      </c>
      <c r="H127" s="165"/>
      <c r="I127" s="165" t="s">
        <v>58</v>
      </c>
      <c r="J127" s="165" t="s">
        <v>160</v>
      </c>
      <c r="K127" s="164">
        <v>3</v>
      </c>
      <c r="L127" s="163" t="s">
        <v>59</v>
      </c>
      <c r="M127" s="165" t="s">
        <v>183</v>
      </c>
      <c r="N127" s="165"/>
      <c r="O127" s="165"/>
      <c r="P127" s="165"/>
      <c r="Q127" s="165"/>
      <c r="R127" s="315"/>
      <c r="S127" s="165"/>
      <c r="T127" s="165"/>
      <c r="U127" s="165"/>
      <c r="V127" s="165"/>
      <c r="W127" s="165"/>
      <c r="X127" s="165"/>
      <c r="Y127" s="165"/>
    </row>
    <row r="128" spans="1:25" outlineLevel="2">
      <c r="A128" s="163" t="str">
        <f>A124</f>
        <v>N</v>
      </c>
      <c r="B128" s="164">
        <f>COUNTA($C$2:C128)</f>
        <v>119</v>
      </c>
      <c r="C128" s="165" t="s">
        <v>60</v>
      </c>
      <c r="D128" s="165"/>
      <c r="E128" s="165"/>
      <c r="F128" s="165"/>
      <c r="G128" s="165" t="s">
        <v>74</v>
      </c>
      <c r="H128" s="165"/>
      <c r="I128" s="165" t="s">
        <v>58</v>
      </c>
      <c r="J128" s="165" t="s">
        <v>93</v>
      </c>
      <c r="K128" s="164"/>
      <c r="L128" s="163" t="s">
        <v>60</v>
      </c>
      <c r="M128" s="165">
        <v>3</v>
      </c>
      <c r="N128" s="165"/>
      <c r="O128" s="165"/>
      <c r="P128" s="165"/>
      <c r="Q128" s="165"/>
      <c r="R128" s="315"/>
      <c r="S128" s="165"/>
      <c r="T128" s="165"/>
      <c r="U128" s="165"/>
      <c r="V128" s="165"/>
      <c r="W128" s="165"/>
      <c r="X128" s="165"/>
      <c r="Y128" s="165"/>
    </row>
    <row r="129" spans="1:25" outlineLevel="2">
      <c r="A129" s="163" t="str">
        <f>A124</f>
        <v>N</v>
      </c>
      <c r="B129" s="164">
        <f>COUNTA($C$2:C129)</f>
        <v>120</v>
      </c>
      <c r="C129" s="165" t="s">
        <v>184</v>
      </c>
      <c r="D129" s="165"/>
      <c r="E129" s="165"/>
      <c r="F129" s="165"/>
      <c r="G129" s="165" t="s">
        <v>74</v>
      </c>
      <c r="H129" s="165"/>
      <c r="I129" s="165" t="s">
        <v>58</v>
      </c>
      <c r="J129" s="165" t="s">
        <v>163</v>
      </c>
      <c r="K129" s="164">
        <v>3</v>
      </c>
      <c r="L129" s="163" t="s">
        <v>59</v>
      </c>
      <c r="M129" s="165" t="s">
        <v>185</v>
      </c>
      <c r="N129" s="165"/>
      <c r="O129" s="165"/>
      <c r="P129" s="165"/>
      <c r="Q129" s="165"/>
      <c r="R129" s="315"/>
      <c r="S129" s="165"/>
      <c r="T129" s="165"/>
      <c r="U129" s="165"/>
      <c r="V129" s="165"/>
      <c r="W129" s="165"/>
      <c r="X129" s="165"/>
      <c r="Y129" s="165"/>
    </row>
    <row r="130" spans="1:25" outlineLevel="2">
      <c r="A130" s="163" t="str">
        <f>A124</f>
        <v>N</v>
      </c>
      <c r="B130" s="164">
        <f>COUNTA($C$2:C130)</f>
        <v>121</v>
      </c>
      <c r="C130" s="165" t="s">
        <v>60</v>
      </c>
      <c r="D130" s="165"/>
      <c r="E130" s="165"/>
      <c r="F130" s="165"/>
      <c r="G130" s="165" t="s">
        <v>74</v>
      </c>
      <c r="H130" s="165"/>
      <c r="I130" s="165" t="s">
        <v>58</v>
      </c>
      <c r="J130" s="165" t="s">
        <v>93</v>
      </c>
      <c r="K130" s="164"/>
      <c r="L130" s="163" t="s">
        <v>60</v>
      </c>
      <c r="M130" s="165">
        <v>3</v>
      </c>
      <c r="N130" s="165"/>
      <c r="O130" s="165"/>
      <c r="P130" s="165"/>
      <c r="Q130" s="165"/>
      <c r="R130" s="315"/>
      <c r="S130" s="165"/>
      <c r="T130" s="165"/>
      <c r="U130" s="165"/>
      <c r="V130" s="165"/>
      <c r="W130" s="165"/>
      <c r="X130" s="165"/>
      <c r="Y130" s="165"/>
    </row>
    <row r="131" spans="1:25" outlineLevel="2">
      <c r="A131" s="163" t="str">
        <f>A104</f>
        <v>N</v>
      </c>
      <c r="B131" s="164">
        <f>COUNTA($C$2:C131)</f>
        <v>122</v>
      </c>
      <c r="C131" s="165" t="s">
        <v>165</v>
      </c>
      <c r="D131" s="165"/>
      <c r="E131" s="165"/>
      <c r="F131" s="165"/>
      <c r="G131" s="165" t="s">
        <v>74</v>
      </c>
      <c r="H131" s="165"/>
      <c r="I131" s="165" t="s">
        <v>58</v>
      </c>
      <c r="J131" s="165" t="s">
        <v>166</v>
      </c>
      <c r="K131" s="164">
        <v>0</v>
      </c>
      <c r="L131" s="163" t="s">
        <v>167</v>
      </c>
      <c r="M131" s="165"/>
      <c r="N131" s="165"/>
      <c r="O131" s="165"/>
      <c r="P131" s="165"/>
      <c r="Q131" s="165"/>
      <c r="R131" s="315"/>
      <c r="S131" s="165"/>
      <c r="T131" s="165"/>
      <c r="U131" s="165"/>
      <c r="V131" s="165"/>
      <c r="W131" s="165"/>
      <c r="X131" s="165"/>
      <c r="Y131" s="165"/>
    </row>
    <row r="132" spans="1:25" outlineLevel="2">
      <c r="A132" s="163" t="str">
        <f>A131</f>
        <v>N</v>
      </c>
      <c r="B132" s="164">
        <f>COUNTA($C$2:C132)</f>
        <v>123</v>
      </c>
      <c r="C132" s="165" t="s">
        <v>186</v>
      </c>
      <c r="D132" s="165"/>
      <c r="E132" s="165"/>
      <c r="F132" s="165"/>
      <c r="G132" s="165" t="s">
        <v>74</v>
      </c>
      <c r="H132" s="165"/>
      <c r="I132" s="165" t="s">
        <v>58</v>
      </c>
      <c r="J132" s="165" t="s">
        <v>157</v>
      </c>
      <c r="K132" s="164">
        <v>4</v>
      </c>
      <c r="L132" s="163" t="s">
        <v>68</v>
      </c>
      <c r="M132" s="165" t="s">
        <v>187</v>
      </c>
      <c r="N132" s="165"/>
      <c r="O132" s="165"/>
      <c r="P132" s="165"/>
      <c r="Q132" s="165"/>
      <c r="R132" s="315"/>
      <c r="S132" s="165"/>
      <c r="T132" s="165"/>
      <c r="U132" s="165"/>
      <c r="V132" s="165"/>
      <c r="W132" s="165"/>
      <c r="X132" s="165"/>
      <c r="Y132" s="165"/>
    </row>
    <row r="133" spans="1:25" outlineLevel="2">
      <c r="A133" s="163" t="str">
        <f>A131</f>
        <v>N</v>
      </c>
      <c r="B133" s="164">
        <f>COUNTA($C$2:C133)</f>
        <v>124</v>
      </c>
      <c r="C133" s="165" t="s">
        <v>60</v>
      </c>
      <c r="D133" s="165"/>
      <c r="E133" s="165"/>
      <c r="F133" s="165"/>
      <c r="G133" s="165" t="s">
        <v>74</v>
      </c>
      <c r="H133" s="165"/>
      <c r="I133" s="165" t="s">
        <v>58</v>
      </c>
      <c r="J133" s="165" t="s">
        <v>93</v>
      </c>
      <c r="K133" s="164"/>
      <c r="L133" s="163" t="s">
        <v>60</v>
      </c>
      <c r="M133" s="165">
        <v>3</v>
      </c>
      <c r="N133" s="165"/>
      <c r="O133" s="165"/>
      <c r="P133" s="165"/>
      <c r="Q133" s="165"/>
      <c r="R133" s="315"/>
      <c r="S133" s="165"/>
      <c r="T133" s="165"/>
      <c r="U133" s="165"/>
      <c r="V133" s="165"/>
      <c r="W133" s="165"/>
      <c r="X133" s="165"/>
      <c r="Y133" s="165"/>
    </row>
    <row r="134" spans="1:25" outlineLevel="2">
      <c r="A134" s="163" t="str">
        <f>A132</f>
        <v>N</v>
      </c>
      <c r="B134" s="164">
        <f>COUNTA($C$2:C134)</f>
        <v>125</v>
      </c>
      <c r="C134" s="165" t="s">
        <v>188</v>
      </c>
      <c r="D134" s="165"/>
      <c r="E134" s="165"/>
      <c r="F134" s="165"/>
      <c r="G134" s="165" t="s">
        <v>74</v>
      </c>
      <c r="H134" s="165"/>
      <c r="I134" s="165" t="s">
        <v>58</v>
      </c>
      <c r="J134" s="165" t="s">
        <v>160</v>
      </c>
      <c r="K134" s="164">
        <v>4</v>
      </c>
      <c r="L134" s="163" t="s">
        <v>59</v>
      </c>
      <c r="M134" s="165" t="s">
        <v>189</v>
      </c>
      <c r="N134" s="165"/>
      <c r="O134" s="165"/>
      <c r="P134" s="165"/>
      <c r="Q134" s="165"/>
      <c r="R134" s="315"/>
      <c r="S134" s="165"/>
      <c r="T134" s="165"/>
      <c r="U134" s="165"/>
      <c r="V134" s="165"/>
      <c r="W134" s="165"/>
      <c r="X134" s="165"/>
      <c r="Y134" s="165"/>
    </row>
    <row r="135" spans="1:25" outlineLevel="2">
      <c r="A135" s="163" t="str">
        <f>A131</f>
        <v>N</v>
      </c>
      <c r="B135" s="164">
        <f>COUNTA($C$2:C135)</f>
        <v>126</v>
      </c>
      <c r="C135" s="165" t="s">
        <v>60</v>
      </c>
      <c r="D135" s="165"/>
      <c r="E135" s="165"/>
      <c r="F135" s="165"/>
      <c r="G135" s="165" t="s">
        <v>74</v>
      </c>
      <c r="H135" s="165"/>
      <c r="I135" s="165" t="s">
        <v>58</v>
      </c>
      <c r="J135" s="165" t="s">
        <v>93</v>
      </c>
      <c r="K135" s="164"/>
      <c r="L135" s="163" t="s">
        <v>60</v>
      </c>
      <c r="M135" s="165">
        <v>3</v>
      </c>
      <c r="N135" s="165"/>
      <c r="O135" s="165"/>
      <c r="P135" s="165"/>
      <c r="Q135" s="165"/>
      <c r="R135" s="315"/>
      <c r="S135" s="165"/>
      <c r="T135" s="165"/>
      <c r="U135" s="165"/>
      <c r="V135" s="165"/>
      <c r="W135" s="165"/>
      <c r="X135" s="165"/>
      <c r="Y135" s="165"/>
    </row>
    <row r="136" spans="1:25" outlineLevel="2">
      <c r="A136" s="163" t="str">
        <f>A134</f>
        <v>N</v>
      </c>
      <c r="B136" s="164">
        <f>COUNTA($C$2:C136)</f>
        <v>127</v>
      </c>
      <c r="C136" s="165" t="s">
        <v>190</v>
      </c>
      <c r="D136" s="165"/>
      <c r="E136" s="165"/>
      <c r="F136" s="165"/>
      <c r="G136" s="165" t="s">
        <v>74</v>
      </c>
      <c r="H136" s="165"/>
      <c r="I136" s="165" t="s">
        <v>58</v>
      </c>
      <c r="J136" s="165" t="s">
        <v>163</v>
      </c>
      <c r="K136" s="164">
        <v>4</v>
      </c>
      <c r="L136" s="163" t="s">
        <v>59</v>
      </c>
      <c r="M136" s="165" t="s">
        <v>191</v>
      </c>
      <c r="N136" s="165"/>
      <c r="O136" s="165"/>
      <c r="P136" s="165"/>
      <c r="Q136" s="165"/>
      <c r="R136" s="315"/>
      <c r="S136" s="165"/>
      <c r="T136" s="165"/>
      <c r="U136" s="165"/>
      <c r="V136" s="165"/>
      <c r="W136" s="165"/>
      <c r="X136" s="165"/>
      <c r="Y136" s="165"/>
    </row>
    <row r="137" spans="1:25" outlineLevel="2">
      <c r="A137" s="163" t="str">
        <f>A93</f>
        <v>N</v>
      </c>
      <c r="B137" s="164">
        <f>COUNTA($C$2:C137)</f>
        <v>128</v>
      </c>
      <c r="C137" s="165" t="s">
        <v>60</v>
      </c>
      <c r="D137" s="165"/>
      <c r="E137" s="165"/>
      <c r="F137" s="165"/>
      <c r="G137" s="165" t="s">
        <v>74</v>
      </c>
      <c r="H137" s="165"/>
      <c r="I137" s="165" t="s">
        <v>58</v>
      </c>
      <c r="J137" s="165" t="s">
        <v>93</v>
      </c>
      <c r="K137" s="164"/>
      <c r="L137" s="163" t="s">
        <v>60</v>
      </c>
      <c r="M137" s="165">
        <v>10</v>
      </c>
      <c r="N137" s="165"/>
      <c r="O137" s="165"/>
      <c r="P137" s="165"/>
      <c r="Q137" s="165"/>
      <c r="R137" s="315"/>
      <c r="S137" s="165"/>
      <c r="T137" s="165"/>
      <c r="U137" s="165"/>
      <c r="V137" s="165"/>
      <c r="W137" s="165"/>
      <c r="X137" s="165"/>
      <c r="Y137" s="165"/>
    </row>
    <row r="138" spans="1:25" outlineLevel="2">
      <c r="A138" s="163" t="str">
        <f>IF(G100="Standalone - QA","N","N")</f>
        <v>N</v>
      </c>
      <c r="B138" s="164">
        <f>COUNTA($C$2:C138)</f>
        <v>129</v>
      </c>
      <c r="C138" s="165" t="s">
        <v>686</v>
      </c>
      <c r="D138" s="165"/>
      <c r="E138" s="165"/>
      <c r="F138" s="165"/>
      <c r="G138" s="165" t="s">
        <v>74</v>
      </c>
      <c r="H138" s="165"/>
      <c r="I138" s="165" t="s">
        <v>58</v>
      </c>
      <c r="J138" s="165" t="s">
        <v>685</v>
      </c>
      <c r="K138" s="164">
        <v>0</v>
      </c>
      <c r="L138" s="163" t="s">
        <v>110</v>
      </c>
      <c r="M138" s="165" t="s">
        <v>93</v>
      </c>
      <c r="N138" s="165"/>
      <c r="O138" s="165"/>
      <c r="P138" s="165"/>
      <c r="Q138" s="165"/>
      <c r="R138" s="315"/>
      <c r="S138" s="165"/>
      <c r="T138" s="165"/>
      <c r="U138" s="165"/>
      <c r="V138" s="165"/>
      <c r="W138" s="165"/>
      <c r="X138" s="165"/>
      <c r="Y138" s="165"/>
    </row>
    <row r="139" spans="1:25" s="92" customFormat="1" outlineLevel="2">
      <c r="A139" s="317" t="str">
        <f>A93</f>
        <v>N</v>
      </c>
      <c r="B139" s="164">
        <f>COUNTA($C$2:C139)</f>
        <v>130</v>
      </c>
      <c r="C139" s="318" t="s">
        <v>192</v>
      </c>
      <c r="D139" s="318"/>
      <c r="E139" s="318"/>
      <c r="F139" s="318"/>
      <c r="G139" s="318" t="s">
        <v>74</v>
      </c>
      <c r="H139" s="318"/>
      <c r="I139" s="318" t="s">
        <v>58</v>
      </c>
      <c r="J139" s="318" t="s">
        <v>193</v>
      </c>
      <c r="K139" s="319">
        <v>1</v>
      </c>
      <c r="L139" s="317" t="s">
        <v>32</v>
      </c>
      <c r="M139" s="318"/>
      <c r="N139" s="318" t="s">
        <v>61</v>
      </c>
      <c r="O139" s="318"/>
      <c r="P139" s="318"/>
      <c r="Q139" s="320"/>
      <c r="R139" s="320"/>
      <c r="S139" s="318"/>
      <c r="T139" s="318"/>
      <c r="U139" s="318"/>
      <c r="V139" s="318"/>
      <c r="W139" s="318"/>
      <c r="X139" s="318"/>
      <c r="Y139" s="318"/>
    </row>
    <row r="140" spans="1:25" s="92" customFormat="1" outlineLevel="2">
      <c r="A140" s="317" t="str">
        <f>A93</f>
        <v>N</v>
      </c>
      <c r="B140" s="164">
        <f>COUNTA($C$2:C140)</f>
        <v>131</v>
      </c>
      <c r="C140" s="318" t="s">
        <v>194</v>
      </c>
      <c r="D140" s="318"/>
      <c r="E140" s="318"/>
      <c r="F140" s="318"/>
      <c r="G140" s="318" t="s">
        <v>74</v>
      </c>
      <c r="H140" s="318"/>
      <c r="I140" s="318" t="s">
        <v>58</v>
      </c>
      <c r="J140" s="318" t="s">
        <v>195</v>
      </c>
      <c r="K140" s="319">
        <v>0</v>
      </c>
      <c r="L140" s="317" t="s">
        <v>32</v>
      </c>
      <c r="M140" s="318"/>
      <c r="N140" s="318" t="s">
        <v>61</v>
      </c>
      <c r="O140" s="318"/>
      <c r="P140" s="318"/>
      <c r="Q140" s="320"/>
      <c r="R140" s="320"/>
      <c r="S140" s="318"/>
      <c r="T140" s="318"/>
      <c r="U140" s="318"/>
      <c r="V140" s="318"/>
      <c r="W140" s="318"/>
      <c r="X140" s="318"/>
      <c r="Y140" s="318"/>
    </row>
    <row r="141" spans="1:25" s="92" customFormat="1" outlineLevel="2">
      <c r="A141" s="317" t="str">
        <f>A101</f>
        <v>N</v>
      </c>
      <c r="B141" s="164">
        <f>COUNTA($C$2:C141)</f>
        <v>132</v>
      </c>
      <c r="C141" s="318" t="s">
        <v>196</v>
      </c>
      <c r="D141" s="318"/>
      <c r="E141" s="318"/>
      <c r="F141" s="318"/>
      <c r="G141" s="318" t="s">
        <v>74</v>
      </c>
      <c r="H141" s="318"/>
      <c r="I141" s="318" t="s">
        <v>58</v>
      </c>
      <c r="J141" s="318" t="s">
        <v>197</v>
      </c>
      <c r="K141" s="319">
        <v>1</v>
      </c>
      <c r="L141" s="317" t="s">
        <v>32</v>
      </c>
      <c r="M141" s="318"/>
      <c r="N141" s="318" t="s">
        <v>61</v>
      </c>
      <c r="O141" s="318"/>
      <c r="P141" s="318"/>
      <c r="Q141" s="320"/>
      <c r="R141" s="320"/>
      <c r="S141" s="318"/>
      <c r="T141" s="318"/>
      <c r="U141" s="318"/>
      <c r="V141" s="318"/>
      <c r="W141" s="318"/>
      <c r="X141" s="318"/>
      <c r="Y141" s="318"/>
    </row>
    <row r="142" spans="1:25" s="92" customFormat="1" outlineLevel="2">
      <c r="A142" s="317" t="str">
        <f>A102</f>
        <v>N</v>
      </c>
      <c r="B142" s="164">
        <f>COUNTA($C$2:C142)</f>
        <v>133</v>
      </c>
      <c r="C142" s="321" t="s">
        <v>198</v>
      </c>
      <c r="D142" s="318"/>
      <c r="E142" s="318"/>
      <c r="F142" s="318"/>
      <c r="G142" s="318" t="s">
        <v>74</v>
      </c>
      <c r="H142" s="318"/>
      <c r="I142" s="318" t="s">
        <v>58</v>
      </c>
      <c r="J142" s="321" t="s">
        <v>199</v>
      </c>
      <c r="K142" s="319">
        <v>0</v>
      </c>
      <c r="L142" s="317" t="s">
        <v>32</v>
      </c>
      <c r="M142" s="318"/>
      <c r="N142" s="318" t="s">
        <v>61</v>
      </c>
      <c r="O142" s="318"/>
      <c r="P142" s="318"/>
      <c r="Q142" s="320"/>
      <c r="R142" s="320"/>
      <c r="S142" s="318"/>
      <c r="T142" s="318"/>
      <c r="U142" s="318"/>
      <c r="V142" s="318"/>
      <c r="W142" s="318"/>
      <c r="X142" s="318"/>
      <c r="Y142" s="318"/>
    </row>
    <row r="143" spans="1:25" s="92" customFormat="1" outlineLevel="2">
      <c r="A143" s="317" t="str">
        <f>A93</f>
        <v>N</v>
      </c>
      <c r="B143" s="164">
        <f>COUNTA($C$2:C143)</f>
        <v>134</v>
      </c>
      <c r="C143" s="318" t="s">
        <v>200</v>
      </c>
      <c r="D143" s="318"/>
      <c r="E143" s="318"/>
      <c r="F143" s="318"/>
      <c r="G143" s="318" t="s">
        <v>74</v>
      </c>
      <c r="H143" s="318"/>
      <c r="I143" s="318"/>
      <c r="J143" s="318"/>
      <c r="K143" s="319">
        <v>0</v>
      </c>
      <c r="L143" s="317" t="s">
        <v>60</v>
      </c>
      <c r="M143" s="318">
        <v>1</v>
      </c>
      <c r="N143" s="322">
        <f>_xlfn.NUMBERVALUE(S139,".",",")</f>
        <v>0</v>
      </c>
      <c r="O143" s="318"/>
      <c r="P143" s="318"/>
      <c r="Q143" s="320"/>
      <c r="R143" s="318"/>
      <c r="S143" s="318"/>
      <c r="T143" s="318"/>
      <c r="U143" s="318"/>
      <c r="V143" s="318"/>
      <c r="W143" s="318"/>
      <c r="X143" s="318"/>
      <c r="Y143" s="318"/>
    </row>
    <row r="144" spans="1:25" s="92" customFormat="1" outlineLevel="2">
      <c r="A144" s="317" t="str">
        <f>A93</f>
        <v>N</v>
      </c>
      <c r="B144" s="164">
        <f>COUNTA($C$2:C144)</f>
        <v>135</v>
      </c>
      <c r="C144" s="318" t="s">
        <v>201</v>
      </c>
      <c r="D144" s="318"/>
      <c r="E144" s="318"/>
      <c r="F144" s="318"/>
      <c r="G144" s="318" t="s">
        <v>74</v>
      </c>
      <c r="H144" s="318"/>
      <c r="I144" s="318"/>
      <c r="J144" s="318"/>
      <c r="K144" s="319">
        <v>0</v>
      </c>
      <c r="L144" s="317" t="s">
        <v>60</v>
      </c>
      <c r="M144" s="318">
        <v>1</v>
      </c>
      <c r="N144" s="322">
        <f>_xlfn.NUMBERVALUE(S140,".",",")</f>
        <v>0</v>
      </c>
      <c r="O144" s="318"/>
      <c r="P144" s="318"/>
      <c r="Q144" s="320"/>
      <c r="R144" s="318"/>
      <c r="S144" s="318"/>
      <c r="T144" s="318"/>
      <c r="U144" s="318"/>
      <c r="V144" s="318"/>
      <c r="W144" s="318"/>
      <c r="X144" s="318"/>
      <c r="Y144" s="318"/>
    </row>
    <row r="145" spans="1:25" s="92" customFormat="1" outlineLevel="2">
      <c r="A145" s="317" t="str">
        <f>A141</f>
        <v>N</v>
      </c>
      <c r="B145" s="164">
        <f>COUNTA($C$2:C145)</f>
        <v>136</v>
      </c>
      <c r="C145" s="318" t="s">
        <v>202</v>
      </c>
      <c r="D145" s="318"/>
      <c r="E145" s="318"/>
      <c r="F145" s="318"/>
      <c r="G145" s="318" t="s">
        <v>74</v>
      </c>
      <c r="H145" s="318"/>
      <c r="I145" s="318"/>
      <c r="J145" s="318"/>
      <c r="K145" s="319">
        <v>0</v>
      </c>
      <c r="L145" s="317" t="s">
        <v>60</v>
      </c>
      <c r="M145" s="318">
        <v>1</v>
      </c>
      <c r="N145" s="322">
        <f>_xlfn.NUMBERVALUE(S141,".",",")</f>
        <v>0</v>
      </c>
      <c r="O145" s="318"/>
      <c r="P145" s="318"/>
      <c r="Q145" s="320"/>
      <c r="R145" s="318"/>
      <c r="S145" s="318"/>
      <c r="T145" s="318"/>
      <c r="U145" s="318"/>
      <c r="V145" s="318"/>
      <c r="W145" s="318"/>
      <c r="X145" s="318"/>
      <c r="Y145" s="318"/>
    </row>
    <row r="146" spans="1:25" s="92" customFormat="1" outlineLevel="2">
      <c r="A146" s="317" t="str">
        <f>A142</f>
        <v>N</v>
      </c>
      <c r="B146" s="164">
        <f>COUNTA($C$2:C146)</f>
        <v>137</v>
      </c>
      <c r="C146" s="321" t="s">
        <v>198</v>
      </c>
      <c r="D146" s="318"/>
      <c r="E146" s="318"/>
      <c r="F146" s="318"/>
      <c r="G146" s="318" t="s">
        <v>74</v>
      </c>
      <c r="H146" s="318"/>
      <c r="I146" s="318"/>
      <c r="J146" s="318"/>
      <c r="K146" s="319">
        <v>0</v>
      </c>
      <c r="L146" s="317" t="s">
        <v>60</v>
      </c>
      <c r="M146" s="318">
        <v>1</v>
      </c>
      <c r="N146" s="322">
        <f>_xlfn.NUMBERVALUE(S142,".",",")</f>
        <v>0</v>
      </c>
      <c r="O146" s="318"/>
      <c r="P146" s="318"/>
      <c r="Q146" s="320"/>
      <c r="R146" s="318"/>
      <c r="S146" s="318"/>
      <c r="T146" s="318"/>
      <c r="U146" s="318"/>
      <c r="V146" s="318"/>
      <c r="W146" s="318"/>
      <c r="X146" s="318"/>
      <c r="Y146" s="318"/>
    </row>
    <row r="147" spans="1:25" s="92" customFormat="1" outlineLevel="2">
      <c r="A147" s="317" t="str">
        <f>A93</f>
        <v>N</v>
      </c>
      <c r="B147" s="164">
        <f>COUNTA($C$2:C147)</f>
        <v>138</v>
      </c>
      <c r="C147" s="318" t="s">
        <v>526</v>
      </c>
      <c r="D147" s="318"/>
      <c r="E147" s="318"/>
      <c r="F147" s="318"/>
      <c r="G147" s="318" t="s">
        <v>74</v>
      </c>
      <c r="H147" s="318"/>
      <c r="I147" s="318"/>
      <c r="J147" s="318"/>
      <c r="K147" s="319">
        <v>0</v>
      </c>
      <c r="L147" s="317" t="s">
        <v>60</v>
      </c>
      <c r="M147" s="318">
        <v>1</v>
      </c>
      <c r="N147" s="318" t="s">
        <v>523</v>
      </c>
      <c r="O147" s="318"/>
      <c r="P147" s="318"/>
      <c r="Q147" s="320"/>
      <c r="R147" s="322" t="e">
        <f>_xlfn.NUMBERVALUE(N147,".")</f>
        <v>#VALUE!</v>
      </c>
      <c r="S147" s="323"/>
      <c r="T147" s="318"/>
      <c r="U147" s="318"/>
      <c r="V147" s="318"/>
      <c r="W147" s="318"/>
      <c r="X147" s="318"/>
      <c r="Y147" s="318"/>
    </row>
    <row r="148" spans="1:25" s="92" customFormat="1" outlineLevel="2">
      <c r="A148" s="317" t="str">
        <f>IF(G3="Standalone - UAT","Y","N")</f>
        <v>N</v>
      </c>
      <c r="B148" s="164">
        <f>COUNTA($C$2:C148)</f>
        <v>139</v>
      </c>
      <c r="C148" s="318" t="s">
        <v>527</v>
      </c>
      <c r="D148" s="318"/>
      <c r="E148" s="318"/>
      <c r="F148" s="318"/>
      <c r="G148" s="318" t="s">
        <v>74</v>
      </c>
      <c r="H148" s="318"/>
      <c r="I148" s="318" t="s">
        <v>58</v>
      </c>
      <c r="J148" s="318" t="s">
        <v>525</v>
      </c>
      <c r="K148" s="319">
        <v>0</v>
      </c>
      <c r="L148" s="317" t="s">
        <v>32</v>
      </c>
      <c r="M148" s="318"/>
      <c r="N148" s="318" t="s">
        <v>61</v>
      </c>
      <c r="O148" s="318"/>
      <c r="P148" s="318"/>
      <c r="Q148" s="320"/>
      <c r="R148" s="322" t="e">
        <f>SUM(R147,N143)</f>
        <v>#VALUE!</v>
      </c>
      <c r="S148" s="323"/>
      <c r="T148" s="318"/>
      <c r="U148" s="318"/>
      <c r="V148" s="318"/>
      <c r="W148" s="318"/>
      <c r="X148" s="318"/>
      <c r="Y148" s="318"/>
    </row>
    <row r="149" spans="1:25" s="92" customFormat="1" outlineLevel="2">
      <c r="A149" s="317" t="str">
        <f>IF(G3="Staff - UAT","Y","N")</f>
        <v>N</v>
      </c>
      <c r="B149" s="164">
        <f>COUNTA($C$2:C149)</f>
        <v>140</v>
      </c>
      <c r="C149" s="318" t="s">
        <v>527</v>
      </c>
      <c r="D149" s="318"/>
      <c r="E149" s="318"/>
      <c r="F149" s="318"/>
      <c r="G149" s="318" t="s">
        <v>74</v>
      </c>
      <c r="H149" s="318"/>
      <c r="I149" s="318" t="s">
        <v>58</v>
      </c>
      <c r="J149" s="318" t="s">
        <v>525</v>
      </c>
      <c r="K149" s="319">
        <v>0</v>
      </c>
      <c r="L149" s="317" t="s">
        <v>32</v>
      </c>
      <c r="M149" s="318"/>
      <c r="N149" s="318" t="s">
        <v>61</v>
      </c>
      <c r="O149" s="318"/>
      <c r="P149" s="318"/>
      <c r="Q149" s="320"/>
      <c r="R149" s="322" t="e">
        <f>ROUND(SUM(R147,N143,0.5),0)</f>
        <v>#VALUE!</v>
      </c>
      <c r="S149" s="323"/>
      <c r="T149" s="318"/>
      <c r="U149" s="318"/>
      <c r="V149" s="318"/>
      <c r="W149" s="318"/>
      <c r="X149" s="318"/>
      <c r="Y149" s="318"/>
    </row>
    <row r="150" spans="1:25" s="92" customFormat="1" outlineLevel="2">
      <c r="A150" s="317" t="str">
        <f>IF(G5="Standalone - UAT","Y","N")</f>
        <v>N</v>
      </c>
      <c r="B150" s="164">
        <f>COUNTA($C$2:C150)</f>
        <v>141</v>
      </c>
      <c r="C150" s="318" t="s">
        <v>524</v>
      </c>
      <c r="D150" s="318"/>
      <c r="E150" s="318"/>
      <c r="F150" s="318"/>
      <c r="G150" s="318" t="s">
        <v>74</v>
      </c>
      <c r="H150" s="318"/>
      <c r="I150" s="318" t="s">
        <v>58</v>
      </c>
      <c r="J150" s="318"/>
      <c r="K150" s="319">
        <v>0</v>
      </c>
      <c r="L150" s="317" t="s">
        <v>60</v>
      </c>
      <c r="M150" s="318">
        <v>1</v>
      </c>
      <c r="N150" s="318"/>
      <c r="O150" s="318"/>
      <c r="P150" s="318"/>
      <c r="Q150" s="320"/>
      <c r="R150" s="322" t="e">
        <f>TEXT(R148,"0.00")</f>
        <v>#VALUE!</v>
      </c>
      <c r="S150" s="323" t="str">
        <f>TEXT(_xlfn.NUMBERVALUE(S148,"."),"0.00")</f>
        <v>0.00</v>
      </c>
      <c r="T150" s="318" t="s">
        <v>3</v>
      </c>
      <c r="U150" s="318"/>
      <c r="V150" s="318"/>
      <c r="W150" s="318"/>
      <c r="X150" s="318"/>
      <c r="Y150" s="318"/>
    </row>
    <row r="151" spans="1:25" s="92" customFormat="1" outlineLevel="2">
      <c r="A151" s="317" t="str">
        <f>IF(G5="Staff - UAT","Y","N")</f>
        <v>N</v>
      </c>
      <c r="B151" s="164">
        <f>COUNTA($C$2:C151)</f>
        <v>142</v>
      </c>
      <c r="C151" s="318" t="s">
        <v>524</v>
      </c>
      <c r="D151" s="318"/>
      <c r="E151" s="318"/>
      <c r="F151" s="318"/>
      <c r="G151" s="318" t="s">
        <v>74</v>
      </c>
      <c r="H151" s="318"/>
      <c r="I151" s="318" t="s">
        <v>58</v>
      </c>
      <c r="J151" s="318"/>
      <c r="K151" s="319">
        <v>0</v>
      </c>
      <c r="L151" s="317" t="s">
        <v>60</v>
      </c>
      <c r="M151" s="318">
        <v>1</v>
      </c>
      <c r="N151" s="318"/>
      <c r="O151" s="318"/>
      <c r="P151" s="318"/>
      <c r="Q151" s="320"/>
      <c r="R151" s="322" t="e">
        <f>TEXT(R149,"0.00")</f>
        <v>#VALUE!</v>
      </c>
      <c r="S151" s="323" t="str">
        <f>TEXT(_xlfn.NUMBERVALUE(S149,"."),"0.00")</f>
        <v>0.00</v>
      </c>
      <c r="T151" s="318" t="s">
        <v>3</v>
      </c>
      <c r="U151" s="318"/>
      <c r="V151" s="318"/>
      <c r="W151" s="318"/>
      <c r="X151" s="318"/>
      <c r="Y151" s="318"/>
    </row>
    <row r="152" spans="1:25" s="92" customFormat="1" outlineLevel="2">
      <c r="A152" s="317" t="s">
        <v>3</v>
      </c>
      <c r="B152" s="164">
        <f>COUNTA($C$2:C152)</f>
        <v>143</v>
      </c>
      <c r="C152" s="318" t="s">
        <v>885</v>
      </c>
      <c r="D152" s="318"/>
      <c r="E152" s="318"/>
      <c r="F152" s="318"/>
      <c r="G152" s="318" t="s">
        <v>74</v>
      </c>
      <c r="H152" s="318"/>
      <c r="I152" s="318" t="s">
        <v>58</v>
      </c>
      <c r="J152" s="318" t="str">
        <f>IF(G152="Standalone - UAT","//input[contains(@name,'CRC_checkbox') and @value='"&amp;N95&amp;"']","//input[contains(@name,'CRC_checkbox') and @value='"&amp;N98&amp;"']")</f>
        <v>//input[contains(@name,'CRC_checkbox') and @value='DT_Cruise_Staff']</v>
      </c>
      <c r="K152" s="319">
        <v>0</v>
      </c>
      <c r="L152" s="317" t="s">
        <v>110</v>
      </c>
      <c r="M152" s="318" t="s">
        <v>883</v>
      </c>
      <c r="N152" s="318"/>
      <c r="O152" s="318"/>
      <c r="P152" s="318"/>
      <c r="Q152" s="320"/>
      <c r="R152" s="322"/>
      <c r="S152" s="323"/>
      <c r="T152" s="318"/>
      <c r="U152" s="318"/>
      <c r="V152" s="318"/>
      <c r="W152" s="318"/>
      <c r="X152" s="318"/>
      <c r="Y152" s="318"/>
    </row>
    <row r="153" spans="1:25" outlineLevel="2">
      <c r="A153" s="163" t="str">
        <f>A93</f>
        <v>N</v>
      </c>
      <c r="B153" s="164">
        <f>COUNTA($C$2:C153)</f>
        <v>144</v>
      </c>
      <c r="C153" s="165" t="s">
        <v>203</v>
      </c>
      <c r="D153" s="165"/>
      <c r="E153" s="165"/>
      <c r="F153" s="165"/>
      <c r="G153" s="165" t="s">
        <v>74</v>
      </c>
      <c r="H153" s="165"/>
      <c r="I153" s="165" t="s">
        <v>58</v>
      </c>
      <c r="J153" s="165" t="s">
        <v>123</v>
      </c>
      <c r="K153" s="164">
        <v>0</v>
      </c>
      <c r="L153" s="163" t="s">
        <v>110</v>
      </c>
      <c r="M153" s="165"/>
      <c r="N153" s="165"/>
      <c r="O153" s="165"/>
      <c r="P153" s="165"/>
      <c r="Q153" s="315"/>
      <c r="R153" s="315"/>
      <c r="S153" s="165"/>
      <c r="T153" s="165"/>
      <c r="U153" s="165"/>
      <c r="V153" s="165"/>
      <c r="W153" s="165"/>
      <c r="X153" s="165"/>
      <c r="Y153" s="165"/>
    </row>
    <row r="154" spans="1:25" outlineLevel="2">
      <c r="A154" s="163" t="str">
        <f>A93</f>
        <v>N</v>
      </c>
      <c r="B154" s="164">
        <f>COUNTA($C$2:C154)</f>
        <v>145</v>
      </c>
      <c r="C154" s="165" t="s">
        <v>60</v>
      </c>
      <c r="D154" s="165"/>
      <c r="E154" s="165"/>
      <c r="F154" s="165"/>
      <c r="G154" s="165" t="s">
        <v>74</v>
      </c>
      <c r="H154" s="165"/>
      <c r="I154" s="165" t="s">
        <v>58</v>
      </c>
      <c r="J154" s="165"/>
      <c r="K154" s="164">
        <v>0</v>
      </c>
      <c r="L154" s="163" t="s">
        <v>60</v>
      </c>
      <c r="M154" s="165">
        <v>5</v>
      </c>
      <c r="N154" s="165"/>
      <c r="O154" s="165"/>
      <c r="P154" s="165"/>
      <c r="Q154" s="315"/>
      <c r="R154" s="315"/>
      <c r="S154" s="165"/>
      <c r="T154" s="165"/>
      <c r="U154" s="165"/>
      <c r="V154" s="165"/>
      <c r="W154" s="165"/>
      <c r="X154" s="165"/>
      <c r="Y154" s="165"/>
    </row>
    <row r="155" spans="1:25" outlineLevel="2">
      <c r="A155" s="163" t="str">
        <f>A93</f>
        <v>N</v>
      </c>
      <c r="B155" s="164">
        <f>COUNTA($C$2:C155)</f>
        <v>146</v>
      </c>
      <c r="C155" s="165" t="s">
        <v>204</v>
      </c>
      <c r="D155" s="165"/>
      <c r="E155" s="165"/>
      <c r="F155" s="165"/>
      <c r="G155" s="165" t="s">
        <v>74</v>
      </c>
      <c r="H155" s="165"/>
      <c r="I155" s="165" t="s">
        <v>58</v>
      </c>
      <c r="J155" s="165" t="s">
        <v>205</v>
      </c>
      <c r="K155" s="164">
        <v>0</v>
      </c>
      <c r="L155" s="163" t="s">
        <v>32</v>
      </c>
      <c r="M155" s="165"/>
      <c r="N155" s="165" t="s">
        <v>61</v>
      </c>
      <c r="O155" s="165"/>
      <c r="P155" s="165"/>
      <c r="Q155" s="315"/>
      <c r="R155" s="315" t="s">
        <v>206</v>
      </c>
      <c r="S155" s="165"/>
      <c r="T155" s="165"/>
      <c r="U155" s="165"/>
      <c r="V155" s="165"/>
      <c r="W155" s="165"/>
      <c r="X155" s="165"/>
      <c r="Y155" s="165"/>
    </row>
    <row r="156" spans="1:25" s="84" customFormat="1" outlineLevel="1" collapsed="1">
      <c r="A156" s="309" t="s">
        <v>879</v>
      </c>
      <c r="C156" s="311"/>
      <c r="D156" s="311"/>
      <c r="E156" s="311"/>
      <c r="F156" s="311"/>
      <c r="G156" s="311"/>
      <c r="H156" s="311"/>
      <c r="I156" s="311"/>
      <c r="J156" s="311" t="s">
        <v>93</v>
      </c>
      <c r="K156" s="313">
        <v>0</v>
      </c>
      <c r="L156" s="314" t="s">
        <v>93</v>
      </c>
      <c r="M156" s="311" t="s">
        <v>93</v>
      </c>
      <c r="N156" s="311"/>
      <c r="O156" s="311"/>
      <c r="P156" s="311"/>
      <c r="Q156" s="311"/>
      <c r="R156" s="312"/>
      <c r="S156" s="311"/>
      <c r="T156" s="311"/>
      <c r="U156" s="311"/>
      <c r="V156" s="311"/>
      <c r="W156" s="311"/>
      <c r="X156" s="311"/>
      <c r="Y156" s="311"/>
    </row>
    <row r="157" spans="1:25" hidden="1" outlineLevel="2">
      <c r="A157" s="163" t="str">
        <f>IF(AND(A96="Y", N96="Y"), "Y","N")</f>
        <v>N</v>
      </c>
      <c r="B157" s="164">
        <f>COUNTA($C$2:C157)</f>
        <v>147</v>
      </c>
      <c r="C157" s="165" t="s">
        <v>151</v>
      </c>
      <c r="D157" s="165"/>
      <c r="E157" s="165"/>
      <c r="F157" s="165"/>
      <c r="G157" s="165" t="s">
        <v>74</v>
      </c>
      <c r="H157" s="165"/>
      <c r="I157" s="165" t="s">
        <v>58</v>
      </c>
      <c r="J157" s="165" t="s">
        <v>152</v>
      </c>
      <c r="K157" s="164">
        <v>0</v>
      </c>
      <c r="L157" s="163" t="s">
        <v>110</v>
      </c>
      <c r="M157" s="165"/>
      <c r="N157" s="165"/>
      <c r="O157" s="165"/>
      <c r="P157" s="165"/>
      <c r="Q157" s="165"/>
      <c r="R157" s="315"/>
      <c r="S157" s="165"/>
      <c r="T157" s="165"/>
      <c r="U157" s="165"/>
      <c r="V157" s="165"/>
      <c r="W157" s="165"/>
      <c r="X157" s="165"/>
      <c r="Y157" s="165"/>
    </row>
    <row r="158" spans="1:25" hidden="1" outlineLevel="2">
      <c r="A158" s="163" t="str">
        <f>A157</f>
        <v>N</v>
      </c>
      <c r="B158" s="164">
        <f>COUNTA($C$2:C158)</f>
        <v>148</v>
      </c>
      <c r="C158" s="165" t="s">
        <v>522</v>
      </c>
      <c r="D158" s="165"/>
      <c r="E158" s="165"/>
      <c r="F158" s="165"/>
      <c r="G158" s="165" t="s">
        <v>74</v>
      </c>
      <c r="H158" s="165"/>
      <c r="I158" s="165" t="s">
        <v>58</v>
      </c>
      <c r="J158" s="165" t="s">
        <v>197</v>
      </c>
      <c r="K158" s="164">
        <v>0</v>
      </c>
      <c r="L158" s="163" t="s">
        <v>32</v>
      </c>
      <c r="M158" s="165"/>
      <c r="N158" s="165" t="s">
        <v>61</v>
      </c>
      <c r="O158" s="165"/>
      <c r="P158" s="165"/>
      <c r="Q158" s="165"/>
      <c r="R158" s="315"/>
      <c r="S158" s="165"/>
      <c r="T158" s="165"/>
      <c r="U158" s="165"/>
      <c r="V158" s="165"/>
      <c r="W158" s="165"/>
      <c r="X158" s="165"/>
      <c r="Y158" s="165"/>
    </row>
    <row r="159" spans="1:25" hidden="1" outlineLevel="2">
      <c r="A159" s="163" t="str">
        <f>IF(AND(A97="Y", N97="Y"), "Y","N")</f>
        <v>N</v>
      </c>
      <c r="B159" s="164">
        <f>COUNTA($C$2:C159)</f>
        <v>149</v>
      </c>
      <c r="C159" s="165" t="s">
        <v>153</v>
      </c>
      <c r="D159" s="165"/>
      <c r="E159" s="165"/>
      <c r="F159" s="165"/>
      <c r="G159" s="165" t="s">
        <v>74</v>
      </c>
      <c r="H159" s="165"/>
      <c r="I159" s="165" t="s">
        <v>58</v>
      </c>
      <c r="J159" s="165" t="s">
        <v>154</v>
      </c>
      <c r="K159" s="164">
        <v>0</v>
      </c>
      <c r="L159" s="163" t="s">
        <v>110</v>
      </c>
      <c r="M159" s="165"/>
      <c r="N159" s="165">
        <f>IF(R159="DT_SpecItemsCount",_xlfn.NUMBERVALUE(0,".",","),_xlfn.NUMBERVALUE(R159,".",","))</f>
        <v>0</v>
      </c>
      <c r="O159" s="165"/>
      <c r="P159" s="165"/>
      <c r="Q159" s="315"/>
      <c r="R159" s="315" t="s">
        <v>155</v>
      </c>
      <c r="S159" s="165"/>
      <c r="T159" s="165"/>
      <c r="U159" s="165"/>
      <c r="V159" s="165"/>
      <c r="W159" s="165"/>
      <c r="X159" s="165"/>
      <c r="Y159" s="165"/>
    </row>
    <row r="160" spans="1:25" hidden="1" outlineLevel="2">
      <c r="A160" s="163" t="str">
        <f>A159</f>
        <v>N</v>
      </c>
      <c r="B160" s="164">
        <f>COUNTA($C$2:C160)</f>
        <v>150</v>
      </c>
      <c r="C160" s="165" t="s">
        <v>60</v>
      </c>
      <c r="D160" s="165"/>
      <c r="E160" s="165"/>
      <c r="F160" s="165"/>
      <c r="G160" s="165" t="s">
        <v>74</v>
      </c>
      <c r="H160" s="165"/>
      <c r="I160" s="165" t="s">
        <v>58</v>
      </c>
      <c r="J160" s="165" t="s">
        <v>93</v>
      </c>
      <c r="K160" s="164"/>
      <c r="L160" s="163" t="s">
        <v>60</v>
      </c>
      <c r="M160" s="165">
        <v>3</v>
      </c>
      <c r="N160" s="165"/>
      <c r="O160" s="165"/>
      <c r="P160" s="165"/>
      <c r="Q160" s="165"/>
      <c r="R160" s="315"/>
      <c r="S160" s="165"/>
      <c r="T160" s="165"/>
      <c r="U160" s="165"/>
      <c r="V160" s="165"/>
      <c r="W160" s="165"/>
      <c r="X160" s="165"/>
      <c r="Y160" s="165"/>
    </row>
    <row r="161" spans="1:25" hidden="1" outlineLevel="2">
      <c r="A161" s="163" t="str">
        <f>A159</f>
        <v>N</v>
      </c>
      <c r="B161" s="164">
        <f>COUNTA($C$2:C161)</f>
        <v>151</v>
      </c>
      <c r="C161" s="165" t="s">
        <v>156</v>
      </c>
      <c r="D161" s="165"/>
      <c r="E161" s="165"/>
      <c r="F161" s="165"/>
      <c r="G161" s="165" t="s">
        <v>74</v>
      </c>
      <c r="H161" s="165"/>
      <c r="I161" s="165" t="s">
        <v>58</v>
      </c>
      <c r="J161" s="165" t="s">
        <v>157</v>
      </c>
      <c r="K161" s="164">
        <v>0</v>
      </c>
      <c r="L161" s="163" t="s">
        <v>68</v>
      </c>
      <c r="M161" s="165" t="s">
        <v>158</v>
      </c>
      <c r="N161" s="165"/>
      <c r="O161" s="165"/>
      <c r="P161" s="165"/>
      <c r="Q161" s="165"/>
      <c r="R161" s="315"/>
      <c r="S161" s="165"/>
      <c r="T161" s="165"/>
      <c r="U161" s="165"/>
      <c r="V161" s="165"/>
      <c r="W161" s="165"/>
      <c r="X161" s="165"/>
      <c r="Y161" s="165"/>
    </row>
    <row r="162" spans="1:25" hidden="1" outlineLevel="2">
      <c r="A162" s="163" t="str">
        <f>A161</f>
        <v>N</v>
      </c>
      <c r="B162" s="164">
        <f>COUNTA($C$2:C162)</f>
        <v>152</v>
      </c>
      <c r="C162" s="165" t="s">
        <v>60</v>
      </c>
      <c r="D162" s="165"/>
      <c r="E162" s="165"/>
      <c r="F162" s="165"/>
      <c r="G162" s="165" t="s">
        <v>74</v>
      </c>
      <c r="H162" s="165"/>
      <c r="I162" s="165" t="s">
        <v>58</v>
      </c>
      <c r="J162" s="165" t="s">
        <v>93</v>
      </c>
      <c r="K162" s="164"/>
      <c r="L162" s="163" t="s">
        <v>60</v>
      </c>
      <c r="M162" s="165">
        <v>3</v>
      </c>
      <c r="N162" s="165"/>
      <c r="O162" s="165"/>
      <c r="P162" s="165"/>
      <c r="Q162" s="165"/>
      <c r="R162" s="315"/>
      <c r="S162" s="165"/>
      <c r="T162" s="165"/>
      <c r="U162" s="165"/>
      <c r="V162" s="165"/>
      <c r="W162" s="165"/>
      <c r="X162" s="165"/>
      <c r="Y162" s="165"/>
    </row>
    <row r="163" spans="1:25" hidden="1" outlineLevel="2">
      <c r="A163" s="163" t="str">
        <f>A161</f>
        <v>N</v>
      </c>
      <c r="B163" s="164">
        <f>COUNTA($C$2:C163)</f>
        <v>153</v>
      </c>
      <c r="C163" s="165" t="s">
        <v>159</v>
      </c>
      <c r="D163" s="165"/>
      <c r="E163" s="165"/>
      <c r="F163" s="165"/>
      <c r="G163" s="165" t="s">
        <v>74</v>
      </c>
      <c r="H163" s="165"/>
      <c r="I163" s="165" t="s">
        <v>58</v>
      </c>
      <c r="J163" s="165" t="s">
        <v>160</v>
      </c>
      <c r="K163" s="164">
        <v>0</v>
      </c>
      <c r="L163" s="163" t="s">
        <v>59</v>
      </c>
      <c r="M163" s="165" t="s">
        <v>161</v>
      </c>
      <c r="N163" s="165"/>
      <c r="O163" s="165"/>
      <c r="P163" s="165"/>
      <c r="Q163" s="165"/>
      <c r="R163" s="315"/>
      <c r="S163" s="165"/>
      <c r="T163" s="165"/>
      <c r="U163" s="165"/>
      <c r="V163" s="165"/>
      <c r="W163" s="165"/>
      <c r="X163" s="165"/>
      <c r="Y163" s="165"/>
    </row>
    <row r="164" spans="1:25" hidden="1" outlineLevel="2">
      <c r="A164" s="163" t="str">
        <f>A161</f>
        <v>N</v>
      </c>
      <c r="B164" s="164">
        <f>COUNTA($C$2:C164)</f>
        <v>154</v>
      </c>
      <c r="C164" s="165" t="s">
        <v>60</v>
      </c>
      <c r="D164" s="165"/>
      <c r="E164" s="165"/>
      <c r="F164" s="165"/>
      <c r="G164" s="165" t="s">
        <v>74</v>
      </c>
      <c r="H164" s="165"/>
      <c r="I164" s="165" t="s">
        <v>58</v>
      </c>
      <c r="J164" s="165" t="s">
        <v>93</v>
      </c>
      <c r="K164" s="164"/>
      <c r="L164" s="163" t="s">
        <v>60</v>
      </c>
      <c r="M164" s="165">
        <v>3</v>
      </c>
      <c r="N164" s="165"/>
      <c r="O164" s="165"/>
      <c r="P164" s="165"/>
      <c r="Q164" s="165"/>
      <c r="R164" s="315"/>
      <c r="S164" s="165"/>
      <c r="T164" s="165"/>
      <c r="U164" s="165"/>
      <c r="V164" s="165"/>
      <c r="W164" s="165"/>
      <c r="X164" s="165"/>
      <c r="Y164" s="165"/>
    </row>
    <row r="165" spans="1:25" hidden="1" outlineLevel="2">
      <c r="A165" s="163" t="str">
        <f>A161</f>
        <v>N</v>
      </c>
      <c r="B165" s="164">
        <f>COUNTA($C$2:C165)</f>
        <v>155</v>
      </c>
      <c r="C165" s="165" t="s">
        <v>162</v>
      </c>
      <c r="D165" s="165"/>
      <c r="E165" s="165"/>
      <c r="F165" s="165"/>
      <c r="G165" s="165" t="s">
        <v>74</v>
      </c>
      <c r="H165" s="165"/>
      <c r="I165" s="165" t="s">
        <v>58</v>
      </c>
      <c r="J165" s="165" t="s">
        <v>163</v>
      </c>
      <c r="K165" s="164">
        <v>0</v>
      </c>
      <c r="L165" s="163" t="s">
        <v>59</v>
      </c>
      <c r="M165" s="165" t="s">
        <v>164</v>
      </c>
      <c r="N165" s="165"/>
      <c r="O165" s="165"/>
      <c r="P165" s="165"/>
      <c r="Q165" s="165"/>
      <c r="R165" s="315"/>
      <c r="S165" s="165"/>
      <c r="T165" s="165"/>
      <c r="U165" s="165"/>
      <c r="V165" s="165"/>
      <c r="W165" s="165"/>
      <c r="X165" s="165"/>
      <c r="Y165" s="165"/>
    </row>
    <row r="166" spans="1:25" hidden="1" outlineLevel="2">
      <c r="A166" s="163" t="str">
        <f>A161</f>
        <v>N</v>
      </c>
      <c r="B166" s="164">
        <f>COUNTA($C$2:C166)</f>
        <v>156</v>
      </c>
      <c r="C166" s="165" t="s">
        <v>60</v>
      </c>
      <c r="D166" s="165"/>
      <c r="E166" s="165"/>
      <c r="F166" s="165"/>
      <c r="G166" s="165" t="s">
        <v>74</v>
      </c>
      <c r="H166" s="165"/>
      <c r="I166" s="165" t="s">
        <v>58</v>
      </c>
      <c r="J166" s="165" t="s">
        <v>93</v>
      </c>
      <c r="K166" s="164"/>
      <c r="L166" s="163" t="s">
        <v>60</v>
      </c>
      <c r="M166" s="165">
        <v>3</v>
      </c>
      <c r="N166" s="165"/>
      <c r="O166" s="165"/>
      <c r="P166" s="165"/>
      <c r="Q166" s="165"/>
      <c r="R166" s="315"/>
      <c r="S166" s="165"/>
      <c r="T166" s="165"/>
      <c r="U166" s="165"/>
      <c r="V166" s="165"/>
      <c r="W166" s="165"/>
      <c r="X166" s="165"/>
      <c r="Y166" s="165"/>
    </row>
    <row r="167" spans="1:25" hidden="1" outlineLevel="2">
      <c r="A167" s="163" t="str">
        <f>A159</f>
        <v>N</v>
      </c>
      <c r="B167" s="164">
        <f>COUNTA($C$2:C167)</f>
        <v>157</v>
      </c>
      <c r="C167" s="165" t="s">
        <v>165</v>
      </c>
      <c r="D167" s="165"/>
      <c r="E167" s="165"/>
      <c r="F167" s="165"/>
      <c r="G167" s="165" t="s">
        <v>74</v>
      </c>
      <c r="H167" s="165"/>
      <c r="I167" s="165" t="s">
        <v>58</v>
      </c>
      <c r="J167" s="165" t="s">
        <v>166</v>
      </c>
      <c r="K167" s="164">
        <v>0</v>
      </c>
      <c r="L167" s="163" t="s">
        <v>167</v>
      </c>
      <c r="M167" s="165"/>
      <c r="N167" s="165"/>
      <c r="O167" s="165"/>
      <c r="P167" s="165"/>
      <c r="Q167" s="165"/>
      <c r="R167" s="315"/>
      <c r="S167" s="165"/>
      <c r="T167" s="165"/>
      <c r="U167" s="165"/>
      <c r="V167" s="165"/>
      <c r="W167" s="165"/>
      <c r="X167" s="165"/>
      <c r="Y167" s="165"/>
    </row>
    <row r="168" spans="1:25" hidden="1" outlineLevel="2">
      <c r="A168" s="163" t="str">
        <f>A167</f>
        <v>N</v>
      </c>
      <c r="B168" s="164">
        <f>COUNTA($C$2:C168)</f>
        <v>158</v>
      </c>
      <c r="C168" s="165" t="s">
        <v>168</v>
      </c>
      <c r="D168" s="165"/>
      <c r="E168" s="165"/>
      <c r="F168" s="165"/>
      <c r="G168" s="165" t="s">
        <v>74</v>
      </c>
      <c r="H168" s="165"/>
      <c r="I168" s="165" t="s">
        <v>58</v>
      </c>
      <c r="J168" s="165" t="s">
        <v>157</v>
      </c>
      <c r="K168" s="164">
        <v>1</v>
      </c>
      <c r="L168" s="163" t="s">
        <v>68</v>
      </c>
      <c r="M168" s="165" t="s">
        <v>169</v>
      </c>
      <c r="N168" s="165"/>
      <c r="O168" s="165"/>
      <c r="P168" s="165"/>
      <c r="Q168" s="165"/>
      <c r="R168" s="315"/>
      <c r="S168" s="165"/>
      <c r="T168" s="165"/>
      <c r="U168" s="165"/>
      <c r="V168" s="165"/>
      <c r="W168" s="165"/>
      <c r="X168" s="165"/>
      <c r="Y168" s="165"/>
    </row>
    <row r="169" spans="1:25" hidden="1" outlineLevel="2">
      <c r="A169" s="163" t="str">
        <f t="shared" ref="A169" si="1">A168</f>
        <v>N</v>
      </c>
      <c r="B169" s="164">
        <f>COUNTA($C$2:C169)</f>
        <v>159</v>
      </c>
      <c r="C169" s="165" t="s">
        <v>60</v>
      </c>
      <c r="D169" s="165"/>
      <c r="E169" s="165"/>
      <c r="F169" s="165"/>
      <c r="G169" s="165" t="s">
        <v>74</v>
      </c>
      <c r="H169" s="165"/>
      <c r="I169" s="165" t="s">
        <v>58</v>
      </c>
      <c r="J169" s="165" t="s">
        <v>93</v>
      </c>
      <c r="K169" s="164"/>
      <c r="L169" s="163" t="s">
        <v>60</v>
      </c>
      <c r="M169" s="165">
        <v>3</v>
      </c>
      <c r="N169" s="165"/>
      <c r="O169" s="165"/>
      <c r="P169" s="165"/>
      <c r="Q169" s="165"/>
      <c r="R169" s="315"/>
      <c r="S169" s="165"/>
      <c r="T169" s="165"/>
      <c r="U169" s="165"/>
      <c r="V169" s="165"/>
      <c r="W169" s="165"/>
      <c r="X169" s="165"/>
      <c r="Y169" s="165"/>
    </row>
    <row r="170" spans="1:25" hidden="1" outlineLevel="2">
      <c r="A170" s="163" t="str">
        <f>A167</f>
        <v>N</v>
      </c>
      <c r="B170" s="164">
        <f>COUNTA($C$2:C170)</f>
        <v>160</v>
      </c>
      <c r="C170" s="165" t="s">
        <v>170</v>
      </c>
      <c r="D170" s="165"/>
      <c r="E170" s="165"/>
      <c r="F170" s="165"/>
      <c r="G170" s="165" t="s">
        <v>74</v>
      </c>
      <c r="H170" s="165"/>
      <c r="I170" s="165" t="s">
        <v>58</v>
      </c>
      <c r="J170" s="165" t="s">
        <v>160</v>
      </c>
      <c r="K170" s="164">
        <v>1</v>
      </c>
      <c r="L170" s="163" t="s">
        <v>59</v>
      </c>
      <c r="M170" s="165" t="s">
        <v>171</v>
      </c>
      <c r="N170" s="165"/>
      <c r="O170" s="165"/>
      <c r="P170" s="165"/>
      <c r="Q170" s="165"/>
      <c r="R170" s="315"/>
      <c r="S170" s="165"/>
      <c r="T170" s="165"/>
      <c r="U170" s="165"/>
      <c r="V170" s="165"/>
      <c r="W170" s="165"/>
      <c r="X170" s="165"/>
      <c r="Y170" s="165"/>
    </row>
    <row r="171" spans="1:25" hidden="1" outlineLevel="2">
      <c r="A171" s="163" t="str">
        <f>A167</f>
        <v>N</v>
      </c>
      <c r="B171" s="164">
        <f>COUNTA($C$2:C171)</f>
        <v>161</v>
      </c>
      <c r="C171" s="165" t="s">
        <v>60</v>
      </c>
      <c r="D171" s="165"/>
      <c r="E171" s="165"/>
      <c r="F171" s="165"/>
      <c r="G171" s="165" t="s">
        <v>74</v>
      </c>
      <c r="H171" s="165"/>
      <c r="I171" s="165" t="s">
        <v>58</v>
      </c>
      <c r="J171" s="165" t="s">
        <v>93</v>
      </c>
      <c r="K171" s="164"/>
      <c r="L171" s="163" t="s">
        <v>60</v>
      </c>
      <c r="M171" s="165">
        <v>3</v>
      </c>
      <c r="N171" s="165"/>
      <c r="O171" s="165"/>
      <c r="P171" s="165"/>
      <c r="Q171" s="165"/>
      <c r="R171" s="315"/>
      <c r="S171" s="165"/>
      <c r="T171" s="165"/>
      <c r="U171" s="165"/>
      <c r="V171" s="165"/>
      <c r="W171" s="165"/>
      <c r="X171" s="165"/>
      <c r="Y171" s="165"/>
    </row>
    <row r="172" spans="1:25" hidden="1" outlineLevel="2">
      <c r="A172" s="163" t="str">
        <f>A167</f>
        <v>N</v>
      </c>
      <c r="B172" s="164">
        <f>COUNTA($C$2:C172)</f>
        <v>162</v>
      </c>
      <c r="C172" s="165" t="s">
        <v>172</v>
      </c>
      <c r="D172" s="165"/>
      <c r="E172" s="165"/>
      <c r="F172" s="165"/>
      <c r="G172" s="165" t="s">
        <v>74</v>
      </c>
      <c r="H172" s="165"/>
      <c r="I172" s="165" t="s">
        <v>58</v>
      </c>
      <c r="J172" s="165" t="s">
        <v>163</v>
      </c>
      <c r="K172" s="164">
        <v>1</v>
      </c>
      <c r="L172" s="163" t="s">
        <v>59</v>
      </c>
      <c r="M172" s="165" t="s">
        <v>173</v>
      </c>
      <c r="N172" s="165"/>
      <c r="O172" s="165"/>
      <c r="P172" s="165"/>
      <c r="Q172" s="165"/>
      <c r="R172" s="315"/>
      <c r="S172" s="165"/>
      <c r="T172" s="165"/>
      <c r="U172" s="165"/>
      <c r="V172" s="165"/>
      <c r="W172" s="165"/>
      <c r="X172" s="165"/>
      <c r="Y172" s="165"/>
    </row>
    <row r="173" spans="1:25" hidden="1" outlineLevel="2">
      <c r="A173" s="163" t="str">
        <f>A167</f>
        <v>N</v>
      </c>
      <c r="B173" s="164">
        <f>COUNTA($C$2:C173)</f>
        <v>163</v>
      </c>
      <c r="C173" s="165" t="s">
        <v>60</v>
      </c>
      <c r="D173" s="165"/>
      <c r="E173" s="165"/>
      <c r="F173" s="165"/>
      <c r="G173" s="165" t="s">
        <v>74</v>
      </c>
      <c r="H173" s="165"/>
      <c r="I173" s="165" t="s">
        <v>58</v>
      </c>
      <c r="J173" s="165" t="s">
        <v>93</v>
      </c>
      <c r="K173" s="164"/>
      <c r="L173" s="163" t="s">
        <v>60</v>
      </c>
      <c r="M173" s="165">
        <v>3</v>
      </c>
      <c r="N173" s="165"/>
      <c r="O173" s="165"/>
      <c r="P173" s="165"/>
      <c r="Q173" s="165"/>
      <c r="R173" s="315"/>
      <c r="S173" s="165"/>
      <c r="T173" s="165"/>
      <c r="U173" s="165"/>
      <c r="V173" s="165"/>
      <c r="W173" s="165"/>
      <c r="X173" s="165"/>
      <c r="Y173" s="165"/>
    </row>
    <row r="174" spans="1:25" hidden="1" outlineLevel="2">
      <c r="A174" s="163" t="str">
        <f>A159</f>
        <v>N</v>
      </c>
      <c r="B174" s="164">
        <f>COUNTA($C$2:C174)</f>
        <v>164</v>
      </c>
      <c r="C174" s="165" t="s">
        <v>165</v>
      </c>
      <c r="D174" s="165"/>
      <c r="E174" s="165"/>
      <c r="F174" s="165"/>
      <c r="G174" s="165" t="s">
        <v>74</v>
      </c>
      <c r="H174" s="165"/>
      <c r="I174" s="165" t="s">
        <v>58</v>
      </c>
      <c r="J174" s="165" t="s">
        <v>166</v>
      </c>
      <c r="K174" s="164">
        <v>0</v>
      </c>
      <c r="L174" s="163" t="s">
        <v>167</v>
      </c>
      <c r="M174" s="165"/>
      <c r="N174" s="165"/>
      <c r="O174" s="165"/>
      <c r="P174" s="165"/>
      <c r="Q174" s="165"/>
      <c r="R174" s="315"/>
      <c r="S174" s="165"/>
      <c r="T174" s="165"/>
      <c r="U174" s="165"/>
      <c r="V174" s="165"/>
      <c r="W174" s="165"/>
      <c r="X174" s="165"/>
      <c r="Y174" s="165"/>
    </row>
    <row r="175" spans="1:25" hidden="1" outlineLevel="2">
      <c r="A175" s="163" t="str">
        <f>A174</f>
        <v>N</v>
      </c>
      <c r="B175" s="164">
        <f>COUNTA($C$2:C175)</f>
        <v>165</v>
      </c>
      <c r="C175" s="165" t="s">
        <v>174</v>
      </c>
      <c r="D175" s="165"/>
      <c r="E175" s="165"/>
      <c r="F175" s="165"/>
      <c r="G175" s="165" t="s">
        <v>74</v>
      </c>
      <c r="H175" s="165"/>
      <c r="I175" s="165" t="s">
        <v>58</v>
      </c>
      <c r="J175" s="165" t="s">
        <v>157</v>
      </c>
      <c r="K175" s="164">
        <v>2</v>
      </c>
      <c r="L175" s="163" t="s">
        <v>68</v>
      </c>
      <c r="M175" s="165" t="s">
        <v>175</v>
      </c>
      <c r="N175" s="165"/>
      <c r="O175" s="165"/>
      <c r="P175" s="165"/>
      <c r="Q175" s="165"/>
      <c r="R175" s="315"/>
      <c r="S175" s="165"/>
      <c r="T175" s="165"/>
      <c r="U175" s="165"/>
      <c r="V175" s="165"/>
      <c r="W175" s="165"/>
      <c r="X175" s="165"/>
      <c r="Y175" s="165"/>
    </row>
    <row r="176" spans="1:25" hidden="1" outlineLevel="2">
      <c r="A176" s="163" t="str">
        <f>A174</f>
        <v>N</v>
      </c>
      <c r="B176" s="164">
        <f>COUNTA($C$2:C176)</f>
        <v>166</v>
      </c>
      <c r="C176" s="165" t="s">
        <v>60</v>
      </c>
      <c r="D176" s="165"/>
      <c r="E176" s="165"/>
      <c r="F176" s="165"/>
      <c r="G176" s="165" t="s">
        <v>74</v>
      </c>
      <c r="H176" s="165"/>
      <c r="I176" s="165" t="s">
        <v>58</v>
      </c>
      <c r="J176" s="165" t="s">
        <v>93</v>
      </c>
      <c r="K176" s="164"/>
      <c r="L176" s="163" t="s">
        <v>60</v>
      </c>
      <c r="M176" s="165">
        <v>3</v>
      </c>
      <c r="N176" s="165"/>
      <c r="O176" s="165"/>
      <c r="P176" s="165"/>
      <c r="Q176" s="165"/>
      <c r="R176" s="315"/>
      <c r="S176" s="165"/>
      <c r="T176" s="165"/>
      <c r="U176" s="165"/>
      <c r="V176" s="165"/>
      <c r="W176" s="165"/>
      <c r="X176" s="165"/>
      <c r="Y176" s="165"/>
    </row>
    <row r="177" spans="1:25" hidden="1" outlineLevel="2">
      <c r="A177" s="163" t="str">
        <f>A174</f>
        <v>N</v>
      </c>
      <c r="B177" s="164">
        <f>COUNTA($C$2:C177)</f>
        <v>167</v>
      </c>
      <c r="C177" s="165" t="s">
        <v>176</v>
      </c>
      <c r="D177" s="165"/>
      <c r="E177" s="165"/>
      <c r="F177" s="165"/>
      <c r="G177" s="165" t="s">
        <v>74</v>
      </c>
      <c r="H177" s="165"/>
      <c r="I177" s="165" t="s">
        <v>58</v>
      </c>
      <c r="J177" s="165" t="s">
        <v>160</v>
      </c>
      <c r="K177" s="164">
        <v>2</v>
      </c>
      <c r="L177" s="163" t="s">
        <v>59</v>
      </c>
      <c r="M177" s="165" t="s">
        <v>177</v>
      </c>
      <c r="N177" s="165"/>
      <c r="O177" s="165"/>
      <c r="P177" s="165"/>
      <c r="Q177" s="165"/>
      <c r="R177" s="315"/>
      <c r="S177" s="165"/>
      <c r="T177" s="165"/>
      <c r="U177" s="165"/>
      <c r="V177" s="165"/>
      <c r="W177" s="165"/>
      <c r="X177" s="165"/>
      <c r="Y177" s="165"/>
    </row>
    <row r="178" spans="1:25" hidden="1" outlineLevel="2">
      <c r="A178" s="163" t="str">
        <f>A174</f>
        <v>N</v>
      </c>
      <c r="B178" s="164">
        <f>COUNTA($C$2:C178)</f>
        <v>168</v>
      </c>
      <c r="C178" s="165" t="s">
        <v>60</v>
      </c>
      <c r="D178" s="165"/>
      <c r="E178" s="165"/>
      <c r="F178" s="165"/>
      <c r="G178" s="165" t="s">
        <v>74</v>
      </c>
      <c r="H178" s="165"/>
      <c r="I178" s="165" t="s">
        <v>58</v>
      </c>
      <c r="J178" s="165" t="s">
        <v>93</v>
      </c>
      <c r="K178" s="164"/>
      <c r="L178" s="163" t="s">
        <v>60</v>
      </c>
      <c r="M178" s="165">
        <v>3</v>
      </c>
      <c r="N178" s="165"/>
      <c r="O178" s="165"/>
      <c r="P178" s="165"/>
      <c r="Q178" s="165"/>
      <c r="R178" s="315"/>
      <c r="S178" s="165"/>
      <c r="T178" s="165"/>
      <c r="U178" s="165"/>
      <c r="V178" s="165"/>
      <c r="W178" s="165"/>
      <c r="X178" s="165"/>
      <c r="Y178" s="165"/>
    </row>
    <row r="179" spans="1:25" hidden="1" outlineLevel="2">
      <c r="A179" s="163" t="str">
        <f>A174</f>
        <v>N</v>
      </c>
      <c r="B179" s="164">
        <f>COUNTA($C$2:C179)</f>
        <v>169</v>
      </c>
      <c r="C179" s="165" t="s">
        <v>178</v>
      </c>
      <c r="D179" s="165"/>
      <c r="E179" s="165"/>
      <c r="F179" s="165"/>
      <c r="G179" s="165" t="s">
        <v>74</v>
      </c>
      <c r="H179" s="165"/>
      <c r="I179" s="165" t="s">
        <v>58</v>
      </c>
      <c r="J179" s="165" t="s">
        <v>163</v>
      </c>
      <c r="K179" s="164">
        <v>2</v>
      </c>
      <c r="L179" s="163" t="s">
        <v>59</v>
      </c>
      <c r="M179" s="165" t="s">
        <v>179</v>
      </c>
      <c r="N179" s="165"/>
      <c r="O179" s="165"/>
      <c r="P179" s="165"/>
      <c r="Q179" s="165"/>
      <c r="R179" s="315"/>
      <c r="S179" s="165"/>
      <c r="T179" s="165"/>
      <c r="U179" s="165"/>
      <c r="V179" s="165"/>
      <c r="W179" s="165"/>
      <c r="X179" s="165"/>
      <c r="Y179" s="165"/>
    </row>
    <row r="180" spans="1:25" hidden="1" outlineLevel="2">
      <c r="A180" s="163" t="str">
        <f>A174</f>
        <v>N</v>
      </c>
      <c r="B180" s="164">
        <f>COUNTA($C$2:C180)</f>
        <v>170</v>
      </c>
      <c r="C180" s="165" t="s">
        <v>60</v>
      </c>
      <c r="D180" s="165"/>
      <c r="E180" s="165"/>
      <c r="F180" s="165"/>
      <c r="G180" s="165" t="s">
        <v>74</v>
      </c>
      <c r="H180" s="165"/>
      <c r="I180" s="165" t="s">
        <v>58</v>
      </c>
      <c r="J180" s="165" t="s">
        <v>93</v>
      </c>
      <c r="K180" s="164"/>
      <c r="L180" s="163" t="s">
        <v>60</v>
      </c>
      <c r="M180" s="165">
        <v>3</v>
      </c>
      <c r="N180" s="165"/>
      <c r="O180" s="165"/>
      <c r="P180" s="165"/>
      <c r="Q180" s="165"/>
      <c r="R180" s="315"/>
      <c r="S180" s="165"/>
      <c r="T180" s="165"/>
      <c r="U180" s="165"/>
      <c r="V180" s="165"/>
      <c r="W180" s="165"/>
      <c r="X180" s="165"/>
      <c r="Y180" s="165"/>
    </row>
    <row r="181" spans="1:25" hidden="1" outlineLevel="2">
      <c r="A181" s="163" t="str">
        <f>A159</f>
        <v>N</v>
      </c>
      <c r="B181" s="164">
        <f>COUNTA($C$2:C181)</f>
        <v>171</v>
      </c>
      <c r="C181" s="165" t="s">
        <v>165</v>
      </c>
      <c r="D181" s="165"/>
      <c r="E181" s="165"/>
      <c r="F181" s="165"/>
      <c r="G181" s="165" t="s">
        <v>74</v>
      </c>
      <c r="H181" s="165"/>
      <c r="I181" s="165" t="s">
        <v>58</v>
      </c>
      <c r="J181" s="165" t="s">
        <v>166</v>
      </c>
      <c r="K181" s="164">
        <v>0</v>
      </c>
      <c r="L181" s="163" t="s">
        <v>167</v>
      </c>
      <c r="M181" s="165"/>
      <c r="N181" s="165"/>
      <c r="O181" s="165"/>
      <c r="P181" s="165"/>
      <c r="Q181" s="165"/>
      <c r="R181" s="315"/>
      <c r="S181" s="165"/>
      <c r="T181" s="165"/>
      <c r="U181" s="165"/>
      <c r="V181" s="165"/>
      <c r="W181" s="165"/>
      <c r="X181" s="165"/>
      <c r="Y181" s="165"/>
    </row>
    <row r="182" spans="1:25" hidden="1" outlineLevel="2">
      <c r="A182" s="163" t="str">
        <f>A181</f>
        <v>N</v>
      </c>
      <c r="B182" s="164">
        <f>COUNTA($C$2:C182)</f>
        <v>172</v>
      </c>
      <c r="C182" s="165" t="s">
        <v>180</v>
      </c>
      <c r="D182" s="165"/>
      <c r="E182" s="165"/>
      <c r="F182" s="165"/>
      <c r="G182" s="165" t="s">
        <v>74</v>
      </c>
      <c r="H182" s="165"/>
      <c r="I182" s="165" t="s">
        <v>58</v>
      </c>
      <c r="J182" s="165" t="s">
        <v>157</v>
      </c>
      <c r="K182" s="164">
        <v>3</v>
      </c>
      <c r="L182" s="163" t="s">
        <v>68</v>
      </c>
      <c r="M182" s="165" t="s">
        <v>181</v>
      </c>
      <c r="N182" s="165"/>
      <c r="O182" s="165"/>
      <c r="P182" s="165"/>
      <c r="Q182" s="165"/>
      <c r="R182" s="315"/>
      <c r="S182" s="165"/>
      <c r="T182" s="165"/>
      <c r="U182" s="165"/>
      <c r="V182" s="165"/>
      <c r="W182" s="165"/>
      <c r="X182" s="165"/>
      <c r="Y182" s="165"/>
    </row>
    <row r="183" spans="1:25" hidden="1" outlineLevel="2">
      <c r="A183" s="163" t="str">
        <f>A181</f>
        <v>N</v>
      </c>
      <c r="B183" s="164">
        <f>COUNTA($C$2:C183)</f>
        <v>173</v>
      </c>
      <c r="C183" s="165" t="s">
        <v>60</v>
      </c>
      <c r="D183" s="165"/>
      <c r="E183" s="165"/>
      <c r="F183" s="165"/>
      <c r="G183" s="165" t="s">
        <v>74</v>
      </c>
      <c r="H183" s="165"/>
      <c r="I183" s="165" t="s">
        <v>58</v>
      </c>
      <c r="J183" s="165" t="s">
        <v>93</v>
      </c>
      <c r="K183" s="164"/>
      <c r="L183" s="163" t="s">
        <v>60</v>
      </c>
      <c r="M183" s="165">
        <v>3</v>
      </c>
      <c r="N183" s="165"/>
      <c r="O183" s="165"/>
      <c r="P183" s="165"/>
      <c r="Q183" s="165"/>
      <c r="R183" s="315"/>
      <c r="S183" s="165"/>
      <c r="T183" s="165"/>
      <c r="U183" s="165"/>
      <c r="V183" s="165"/>
      <c r="W183" s="165"/>
      <c r="X183" s="165"/>
      <c r="Y183" s="165"/>
    </row>
    <row r="184" spans="1:25" hidden="1" outlineLevel="2">
      <c r="A184" s="163" t="str">
        <f>A181</f>
        <v>N</v>
      </c>
      <c r="B184" s="164">
        <f>COUNTA($C$2:C184)</f>
        <v>174</v>
      </c>
      <c r="C184" s="165" t="s">
        <v>182</v>
      </c>
      <c r="D184" s="165"/>
      <c r="E184" s="165"/>
      <c r="F184" s="165"/>
      <c r="G184" s="165" t="s">
        <v>74</v>
      </c>
      <c r="H184" s="165"/>
      <c r="I184" s="165" t="s">
        <v>58</v>
      </c>
      <c r="J184" s="165" t="s">
        <v>160</v>
      </c>
      <c r="K184" s="164">
        <v>3</v>
      </c>
      <c r="L184" s="163" t="s">
        <v>59</v>
      </c>
      <c r="M184" s="165" t="s">
        <v>183</v>
      </c>
      <c r="N184" s="165"/>
      <c r="O184" s="165"/>
      <c r="P184" s="165"/>
      <c r="Q184" s="165"/>
      <c r="R184" s="315"/>
      <c r="S184" s="165"/>
      <c r="T184" s="165"/>
      <c r="U184" s="165"/>
      <c r="V184" s="165"/>
      <c r="W184" s="165"/>
      <c r="X184" s="165"/>
      <c r="Y184" s="165"/>
    </row>
    <row r="185" spans="1:25" hidden="1" outlineLevel="2">
      <c r="A185" s="163" t="str">
        <f>A181</f>
        <v>N</v>
      </c>
      <c r="B185" s="164">
        <f>COUNTA($C$2:C185)</f>
        <v>175</v>
      </c>
      <c r="C185" s="165" t="s">
        <v>60</v>
      </c>
      <c r="D185" s="165"/>
      <c r="E185" s="165"/>
      <c r="F185" s="165"/>
      <c r="G185" s="165" t="s">
        <v>74</v>
      </c>
      <c r="H185" s="165"/>
      <c r="I185" s="165" t="s">
        <v>58</v>
      </c>
      <c r="J185" s="165" t="s">
        <v>93</v>
      </c>
      <c r="K185" s="164"/>
      <c r="L185" s="163" t="s">
        <v>60</v>
      </c>
      <c r="M185" s="165">
        <v>3</v>
      </c>
      <c r="N185" s="165"/>
      <c r="O185" s="165"/>
      <c r="P185" s="165"/>
      <c r="Q185" s="165"/>
      <c r="R185" s="315"/>
      <c r="S185" s="165"/>
      <c r="T185" s="165"/>
      <c r="U185" s="165"/>
      <c r="V185" s="165"/>
      <c r="W185" s="165"/>
      <c r="X185" s="165"/>
      <c r="Y185" s="165"/>
    </row>
    <row r="186" spans="1:25" hidden="1" outlineLevel="2">
      <c r="A186" s="163" t="str">
        <f>A181</f>
        <v>N</v>
      </c>
      <c r="B186" s="164">
        <f>COUNTA($C$2:C186)</f>
        <v>176</v>
      </c>
      <c r="C186" s="165" t="s">
        <v>184</v>
      </c>
      <c r="D186" s="165"/>
      <c r="E186" s="165"/>
      <c r="F186" s="165"/>
      <c r="G186" s="165" t="s">
        <v>74</v>
      </c>
      <c r="H186" s="165"/>
      <c r="I186" s="165" t="s">
        <v>58</v>
      </c>
      <c r="J186" s="165" t="s">
        <v>163</v>
      </c>
      <c r="K186" s="164">
        <v>3</v>
      </c>
      <c r="L186" s="163" t="s">
        <v>59</v>
      </c>
      <c r="M186" s="165" t="s">
        <v>185</v>
      </c>
      <c r="N186" s="165"/>
      <c r="O186" s="165"/>
      <c r="P186" s="165"/>
      <c r="Q186" s="165"/>
      <c r="R186" s="315"/>
      <c r="S186" s="165"/>
      <c r="T186" s="165"/>
      <c r="U186" s="165"/>
      <c r="V186" s="165"/>
      <c r="W186" s="165"/>
      <c r="X186" s="165"/>
      <c r="Y186" s="165"/>
    </row>
    <row r="187" spans="1:25" hidden="1" outlineLevel="2">
      <c r="A187" s="163" t="str">
        <f>A181</f>
        <v>N</v>
      </c>
      <c r="B187" s="164">
        <f>COUNTA($C$2:C187)</f>
        <v>177</v>
      </c>
      <c r="C187" s="165" t="s">
        <v>60</v>
      </c>
      <c r="D187" s="165"/>
      <c r="E187" s="165"/>
      <c r="F187" s="165"/>
      <c r="G187" s="165" t="s">
        <v>74</v>
      </c>
      <c r="H187" s="165"/>
      <c r="I187" s="165" t="s">
        <v>58</v>
      </c>
      <c r="J187" s="165" t="s">
        <v>93</v>
      </c>
      <c r="K187" s="164"/>
      <c r="L187" s="163" t="s">
        <v>60</v>
      </c>
      <c r="M187" s="165">
        <v>3</v>
      </c>
      <c r="N187" s="165"/>
      <c r="O187" s="165"/>
      <c r="P187" s="165"/>
      <c r="Q187" s="165"/>
      <c r="R187" s="315"/>
      <c r="S187" s="165"/>
      <c r="T187" s="165"/>
      <c r="U187" s="165"/>
      <c r="V187" s="165"/>
      <c r="W187" s="165"/>
      <c r="X187" s="165"/>
      <c r="Y187" s="165"/>
    </row>
    <row r="188" spans="1:25" hidden="1" outlineLevel="2">
      <c r="A188" s="163" t="str">
        <f>A159</f>
        <v>N</v>
      </c>
      <c r="B188" s="164">
        <f>COUNTA($C$2:C188)</f>
        <v>178</v>
      </c>
      <c r="C188" s="165" t="s">
        <v>165</v>
      </c>
      <c r="D188" s="165"/>
      <c r="E188" s="165"/>
      <c r="F188" s="165"/>
      <c r="G188" s="165" t="s">
        <v>74</v>
      </c>
      <c r="H188" s="165"/>
      <c r="I188" s="165" t="s">
        <v>58</v>
      </c>
      <c r="J188" s="165" t="s">
        <v>166</v>
      </c>
      <c r="K188" s="164">
        <v>0</v>
      </c>
      <c r="L188" s="163" t="s">
        <v>167</v>
      </c>
      <c r="M188" s="165"/>
      <c r="N188" s="165"/>
      <c r="O188" s="165"/>
      <c r="P188" s="165"/>
      <c r="Q188" s="165"/>
      <c r="R188" s="315"/>
      <c r="S188" s="165"/>
      <c r="T188" s="165"/>
      <c r="U188" s="165"/>
      <c r="V188" s="165"/>
      <c r="W188" s="165"/>
      <c r="X188" s="165"/>
      <c r="Y188" s="165"/>
    </row>
    <row r="189" spans="1:25" hidden="1" outlineLevel="2">
      <c r="A189" s="163" t="str">
        <f>A188</f>
        <v>N</v>
      </c>
      <c r="B189" s="164">
        <f>COUNTA($C$2:C189)</f>
        <v>179</v>
      </c>
      <c r="C189" s="165" t="s">
        <v>186</v>
      </c>
      <c r="D189" s="165"/>
      <c r="E189" s="165"/>
      <c r="F189" s="165"/>
      <c r="G189" s="165" t="s">
        <v>74</v>
      </c>
      <c r="H189" s="165"/>
      <c r="I189" s="165" t="s">
        <v>58</v>
      </c>
      <c r="J189" s="165" t="s">
        <v>157</v>
      </c>
      <c r="K189" s="164">
        <v>4</v>
      </c>
      <c r="L189" s="163" t="s">
        <v>68</v>
      </c>
      <c r="M189" s="165" t="s">
        <v>187</v>
      </c>
      <c r="N189" s="165"/>
      <c r="O189" s="165"/>
      <c r="P189" s="165"/>
      <c r="Q189" s="165"/>
      <c r="R189" s="315"/>
      <c r="S189" s="165"/>
      <c r="T189" s="165"/>
      <c r="U189" s="165"/>
      <c r="V189" s="165"/>
      <c r="W189" s="165"/>
      <c r="X189" s="165"/>
      <c r="Y189" s="165"/>
    </row>
    <row r="190" spans="1:25" hidden="1" outlineLevel="2">
      <c r="A190" s="163" t="str">
        <f>A188</f>
        <v>N</v>
      </c>
      <c r="B190" s="164">
        <f>COUNTA($C$2:C190)</f>
        <v>180</v>
      </c>
      <c r="C190" s="165" t="s">
        <v>60</v>
      </c>
      <c r="D190" s="165"/>
      <c r="E190" s="165"/>
      <c r="F190" s="165"/>
      <c r="G190" s="165" t="s">
        <v>74</v>
      </c>
      <c r="H190" s="165"/>
      <c r="I190" s="165" t="s">
        <v>58</v>
      </c>
      <c r="J190" s="165" t="s">
        <v>93</v>
      </c>
      <c r="K190" s="164"/>
      <c r="L190" s="163" t="s">
        <v>60</v>
      </c>
      <c r="M190" s="165">
        <v>3</v>
      </c>
      <c r="N190" s="165"/>
      <c r="O190" s="165"/>
      <c r="P190" s="165"/>
      <c r="Q190" s="165"/>
      <c r="R190" s="315"/>
      <c r="S190" s="165"/>
      <c r="T190" s="165"/>
      <c r="U190" s="165"/>
      <c r="V190" s="165"/>
      <c r="W190" s="165"/>
      <c r="X190" s="165"/>
      <c r="Y190" s="165"/>
    </row>
    <row r="191" spans="1:25" hidden="1" outlineLevel="2">
      <c r="A191" s="163" t="str">
        <f>A189</f>
        <v>N</v>
      </c>
      <c r="B191" s="164">
        <f>COUNTA($C$2:C191)</f>
        <v>181</v>
      </c>
      <c r="C191" s="165" t="s">
        <v>188</v>
      </c>
      <c r="D191" s="165"/>
      <c r="E191" s="165"/>
      <c r="F191" s="165"/>
      <c r="G191" s="165" t="s">
        <v>74</v>
      </c>
      <c r="H191" s="165"/>
      <c r="I191" s="165" t="s">
        <v>58</v>
      </c>
      <c r="J191" s="165" t="s">
        <v>160</v>
      </c>
      <c r="K191" s="164">
        <v>4</v>
      </c>
      <c r="L191" s="163" t="s">
        <v>59</v>
      </c>
      <c r="M191" s="165" t="s">
        <v>189</v>
      </c>
      <c r="N191" s="165"/>
      <c r="O191" s="165"/>
      <c r="P191" s="165"/>
      <c r="Q191" s="165"/>
      <c r="R191" s="315"/>
      <c r="S191" s="165"/>
      <c r="T191" s="165"/>
      <c r="U191" s="165"/>
      <c r="V191" s="165"/>
      <c r="W191" s="165"/>
      <c r="X191" s="165"/>
      <c r="Y191" s="165"/>
    </row>
    <row r="192" spans="1:25" hidden="1" outlineLevel="2">
      <c r="A192" s="163" t="str">
        <f>A188</f>
        <v>N</v>
      </c>
      <c r="B192" s="164">
        <f>COUNTA($C$2:C192)</f>
        <v>182</v>
      </c>
      <c r="C192" s="165" t="s">
        <v>60</v>
      </c>
      <c r="D192" s="165"/>
      <c r="E192" s="165"/>
      <c r="F192" s="165"/>
      <c r="G192" s="165" t="s">
        <v>74</v>
      </c>
      <c r="H192" s="165"/>
      <c r="I192" s="165" t="s">
        <v>58</v>
      </c>
      <c r="J192" s="165" t="s">
        <v>93</v>
      </c>
      <c r="K192" s="164"/>
      <c r="L192" s="163" t="s">
        <v>60</v>
      </c>
      <c r="M192" s="165">
        <v>3</v>
      </c>
      <c r="N192" s="165"/>
      <c r="O192" s="165"/>
      <c r="P192" s="165"/>
      <c r="Q192" s="165"/>
      <c r="R192" s="315"/>
      <c r="S192" s="165"/>
      <c r="T192" s="165"/>
      <c r="U192" s="165"/>
      <c r="V192" s="165"/>
      <c r="W192" s="165"/>
      <c r="X192" s="165"/>
      <c r="Y192" s="165"/>
    </row>
    <row r="193" spans="1:25" hidden="1" outlineLevel="2">
      <c r="A193" s="163" t="str">
        <f>A191</f>
        <v>N</v>
      </c>
      <c r="B193" s="164">
        <f>COUNTA($C$2:C193)</f>
        <v>183</v>
      </c>
      <c r="C193" s="165" t="s">
        <v>190</v>
      </c>
      <c r="D193" s="165"/>
      <c r="E193" s="165"/>
      <c r="F193" s="165"/>
      <c r="G193" s="165" t="s">
        <v>74</v>
      </c>
      <c r="H193" s="165"/>
      <c r="I193" s="165" t="s">
        <v>58</v>
      </c>
      <c r="J193" s="165" t="s">
        <v>163</v>
      </c>
      <c r="K193" s="164">
        <v>4</v>
      </c>
      <c r="L193" s="163" t="s">
        <v>59</v>
      </c>
      <c r="M193" s="165" t="s">
        <v>191</v>
      </c>
      <c r="N193" s="165"/>
      <c r="O193" s="165"/>
      <c r="P193" s="165"/>
      <c r="Q193" s="165"/>
      <c r="R193" s="315"/>
      <c r="S193" s="165"/>
      <c r="T193" s="165"/>
      <c r="U193" s="165"/>
      <c r="V193" s="165"/>
      <c r="W193" s="165"/>
      <c r="X193" s="165"/>
      <c r="Y193" s="165"/>
    </row>
    <row r="194" spans="1:25" hidden="1" outlineLevel="2">
      <c r="A194" s="163" t="str">
        <f>A96</f>
        <v>N</v>
      </c>
      <c r="B194" s="164">
        <f>COUNTA($C$2:C194)</f>
        <v>184</v>
      </c>
      <c r="C194" s="165" t="s">
        <v>60</v>
      </c>
      <c r="D194" s="165"/>
      <c r="E194" s="165"/>
      <c r="F194" s="165"/>
      <c r="G194" s="165" t="s">
        <v>74</v>
      </c>
      <c r="H194" s="165"/>
      <c r="I194" s="165" t="s">
        <v>58</v>
      </c>
      <c r="J194" s="165" t="s">
        <v>93</v>
      </c>
      <c r="K194" s="164"/>
      <c r="L194" s="163" t="s">
        <v>60</v>
      </c>
      <c r="M194" s="165">
        <v>10</v>
      </c>
      <c r="N194" s="165"/>
      <c r="O194" s="165"/>
      <c r="P194" s="165"/>
      <c r="Q194" s="165"/>
      <c r="R194" s="315"/>
      <c r="S194" s="165"/>
      <c r="T194" s="165"/>
      <c r="U194" s="165"/>
      <c r="V194" s="165"/>
      <c r="W194" s="165"/>
      <c r="X194" s="165"/>
      <c r="Y194" s="165"/>
    </row>
    <row r="195" spans="1:25" hidden="1" outlineLevel="2">
      <c r="A195" s="163" t="str">
        <f>IF(G157="Standalone - QA","N","N")</f>
        <v>N</v>
      </c>
      <c r="B195" s="164">
        <f>COUNTA($C$2:C195)</f>
        <v>185</v>
      </c>
      <c r="C195" s="165" t="s">
        <v>686</v>
      </c>
      <c r="D195" s="165"/>
      <c r="E195" s="165"/>
      <c r="F195" s="165"/>
      <c r="G195" s="165" t="s">
        <v>74</v>
      </c>
      <c r="H195" s="165"/>
      <c r="I195" s="165" t="s">
        <v>58</v>
      </c>
      <c r="J195" s="165" t="s">
        <v>685</v>
      </c>
      <c r="K195" s="164">
        <v>0</v>
      </c>
      <c r="L195" s="163" t="s">
        <v>110</v>
      </c>
      <c r="M195" s="165" t="s">
        <v>93</v>
      </c>
      <c r="N195" s="165"/>
      <c r="O195" s="165"/>
      <c r="P195" s="165"/>
      <c r="Q195" s="165"/>
      <c r="R195" s="315"/>
      <c r="S195" s="165"/>
      <c r="T195" s="165"/>
      <c r="U195" s="165"/>
      <c r="V195" s="165"/>
      <c r="W195" s="165"/>
      <c r="X195" s="165"/>
      <c r="Y195" s="165"/>
    </row>
    <row r="196" spans="1:25" s="92" customFormat="1" hidden="1" outlineLevel="2">
      <c r="A196" s="317" t="str">
        <f>A96</f>
        <v>N</v>
      </c>
      <c r="B196" s="164">
        <f>COUNTA($C$2:C196)</f>
        <v>186</v>
      </c>
      <c r="C196" s="318" t="s">
        <v>192</v>
      </c>
      <c r="D196" s="318"/>
      <c r="E196" s="318"/>
      <c r="F196" s="318"/>
      <c r="G196" s="318" t="s">
        <v>74</v>
      </c>
      <c r="H196" s="318"/>
      <c r="I196" s="318" t="s">
        <v>58</v>
      </c>
      <c r="J196" s="318" t="s">
        <v>193</v>
      </c>
      <c r="K196" s="319">
        <v>1</v>
      </c>
      <c r="L196" s="317" t="s">
        <v>32</v>
      </c>
      <c r="M196" s="318"/>
      <c r="N196" s="318" t="s">
        <v>61</v>
      </c>
      <c r="O196" s="318"/>
      <c r="P196" s="318"/>
      <c r="Q196" s="320"/>
      <c r="R196" s="320"/>
      <c r="S196" s="318"/>
      <c r="T196" s="318"/>
      <c r="U196" s="318"/>
      <c r="V196" s="318"/>
      <c r="W196" s="318"/>
      <c r="X196" s="318"/>
      <c r="Y196" s="318"/>
    </row>
    <row r="197" spans="1:25" s="92" customFormat="1" hidden="1" outlineLevel="2">
      <c r="A197" s="317" t="str">
        <f>A96</f>
        <v>N</v>
      </c>
      <c r="B197" s="164">
        <f>COUNTA($C$2:C197)</f>
        <v>187</v>
      </c>
      <c r="C197" s="318" t="s">
        <v>194</v>
      </c>
      <c r="D197" s="318"/>
      <c r="E197" s="318"/>
      <c r="F197" s="318"/>
      <c r="G197" s="318" t="s">
        <v>74</v>
      </c>
      <c r="H197" s="318"/>
      <c r="I197" s="318" t="s">
        <v>58</v>
      </c>
      <c r="J197" s="318" t="s">
        <v>195</v>
      </c>
      <c r="K197" s="319">
        <v>0</v>
      </c>
      <c r="L197" s="317" t="s">
        <v>32</v>
      </c>
      <c r="M197" s="318"/>
      <c r="N197" s="318" t="s">
        <v>61</v>
      </c>
      <c r="O197" s="318"/>
      <c r="P197" s="318"/>
      <c r="Q197" s="320"/>
      <c r="R197" s="320"/>
      <c r="S197" s="318"/>
      <c r="T197" s="318"/>
      <c r="U197" s="318"/>
      <c r="V197" s="318"/>
      <c r="W197" s="318"/>
      <c r="X197" s="318"/>
      <c r="Y197" s="318"/>
    </row>
    <row r="198" spans="1:25" s="92" customFormat="1" hidden="1" outlineLevel="2">
      <c r="A198" s="317" t="str">
        <f>A157</f>
        <v>N</v>
      </c>
      <c r="B198" s="164">
        <f>COUNTA($C$2:C198)</f>
        <v>188</v>
      </c>
      <c r="C198" s="318" t="s">
        <v>196</v>
      </c>
      <c r="D198" s="318"/>
      <c r="E198" s="318"/>
      <c r="F198" s="318"/>
      <c r="G198" s="318" t="s">
        <v>74</v>
      </c>
      <c r="H198" s="318"/>
      <c r="I198" s="318" t="s">
        <v>58</v>
      </c>
      <c r="J198" s="318" t="s">
        <v>197</v>
      </c>
      <c r="K198" s="319">
        <v>1</v>
      </c>
      <c r="L198" s="317" t="s">
        <v>32</v>
      </c>
      <c r="M198" s="318"/>
      <c r="N198" s="318" t="s">
        <v>61</v>
      </c>
      <c r="O198" s="318"/>
      <c r="P198" s="318"/>
      <c r="Q198" s="320"/>
      <c r="R198" s="320"/>
      <c r="S198" s="318"/>
      <c r="T198" s="318"/>
      <c r="U198" s="318"/>
      <c r="V198" s="318"/>
      <c r="W198" s="318"/>
      <c r="X198" s="318"/>
      <c r="Y198" s="318"/>
    </row>
    <row r="199" spans="1:25" s="92" customFormat="1" hidden="1" outlineLevel="2">
      <c r="A199" s="317" t="str">
        <f>A159</f>
        <v>N</v>
      </c>
      <c r="B199" s="164">
        <f>COUNTA($C$2:C199)</f>
        <v>189</v>
      </c>
      <c r="C199" s="321" t="s">
        <v>198</v>
      </c>
      <c r="D199" s="318"/>
      <c r="E199" s="318"/>
      <c r="F199" s="318"/>
      <c r="G199" s="318" t="s">
        <v>74</v>
      </c>
      <c r="H199" s="318"/>
      <c r="I199" s="318" t="s">
        <v>58</v>
      </c>
      <c r="J199" s="321" t="s">
        <v>199</v>
      </c>
      <c r="K199" s="319">
        <v>0</v>
      </c>
      <c r="L199" s="317" t="s">
        <v>32</v>
      </c>
      <c r="M199" s="318"/>
      <c r="N199" s="318" t="s">
        <v>61</v>
      </c>
      <c r="O199" s="318"/>
      <c r="P199" s="318"/>
      <c r="Q199" s="320"/>
      <c r="R199" s="320"/>
      <c r="S199" s="318"/>
      <c r="T199" s="318"/>
      <c r="U199" s="318"/>
      <c r="V199" s="318"/>
      <c r="W199" s="318"/>
      <c r="X199" s="318"/>
      <c r="Y199" s="318"/>
    </row>
    <row r="200" spans="1:25" s="92" customFormat="1" hidden="1" outlineLevel="2">
      <c r="A200" s="317" t="str">
        <f>A96</f>
        <v>N</v>
      </c>
      <c r="B200" s="164">
        <f>COUNTA($C$2:C200)</f>
        <v>190</v>
      </c>
      <c r="C200" s="318" t="s">
        <v>200</v>
      </c>
      <c r="D200" s="318"/>
      <c r="E200" s="318"/>
      <c r="F200" s="318"/>
      <c r="G200" s="318" t="s">
        <v>74</v>
      </c>
      <c r="H200" s="318"/>
      <c r="I200" s="318"/>
      <c r="J200" s="318"/>
      <c r="K200" s="319">
        <v>0</v>
      </c>
      <c r="L200" s="317" t="s">
        <v>60</v>
      </c>
      <c r="M200" s="318">
        <v>1</v>
      </c>
      <c r="N200" s="322">
        <f>_xlfn.NUMBERVALUE(S196,".",",")</f>
        <v>0</v>
      </c>
      <c r="O200" s="318"/>
      <c r="P200" s="318"/>
      <c r="Q200" s="320"/>
      <c r="R200" s="318"/>
      <c r="S200" s="318"/>
      <c r="T200" s="318"/>
      <c r="U200" s="318"/>
      <c r="V200" s="318"/>
      <c r="W200" s="318"/>
      <c r="X200" s="318"/>
      <c r="Y200" s="318"/>
    </row>
    <row r="201" spans="1:25" s="92" customFormat="1" hidden="1" outlineLevel="2">
      <c r="A201" s="317" t="str">
        <f>A96</f>
        <v>N</v>
      </c>
      <c r="B201" s="164">
        <f>COUNTA($C$2:C201)</f>
        <v>191</v>
      </c>
      <c r="C201" s="318" t="s">
        <v>201</v>
      </c>
      <c r="D201" s="318"/>
      <c r="E201" s="318"/>
      <c r="F201" s="318"/>
      <c r="G201" s="318" t="s">
        <v>74</v>
      </c>
      <c r="H201" s="318"/>
      <c r="I201" s="318"/>
      <c r="J201" s="318"/>
      <c r="K201" s="319">
        <v>0</v>
      </c>
      <c r="L201" s="317" t="s">
        <v>60</v>
      </c>
      <c r="M201" s="318">
        <v>1</v>
      </c>
      <c r="N201" s="322">
        <f>_xlfn.NUMBERVALUE(S197,".",",")</f>
        <v>0</v>
      </c>
      <c r="O201" s="318"/>
      <c r="P201" s="318"/>
      <c r="Q201" s="320"/>
      <c r="R201" s="318"/>
      <c r="S201" s="318"/>
      <c r="T201" s="318"/>
      <c r="U201" s="318"/>
      <c r="V201" s="318"/>
      <c r="W201" s="318"/>
      <c r="X201" s="318"/>
      <c r="Y201" s="318"/>
    </row>
    <row r="202" spans="1:25" s="92" customFormat="1" hidden="1" outlineLevel="2">
      <c r="A202" s="317" t="str">
        <f>A198</f>
        <v>N</v>
      </c>
      <c r="B202" s="164">
        <f>COUNTA($C$2:C202)</f>
        <v>192</v>
      </c>
      <c r="C202" s="318" t="s">
        <v>202</v>
      </c>
      <c r="D202" s="318"/>
      <c r="E202" s="318"/>
      <c r="F202" s="318"/>
      <c r="G202" s="318" t="s">
        <v>74</v>
      </c>
      <c r="H202" s="318"/>
      <c r="I202" s="318"/>
      <c r="J202" s="318"/>
      <c r="K202" s="319">
        <v>0</v>
      </c>
      <c r="L202" s="317" t="s">
        <v>60</v>
      </c>
      <c r="M202" s="318">
        <v>1</v>
      </c>
      <c r="N202" s="322">
        <f>_xlfn.NUMBERVALUE(S198,".",",")</f>
        <v>0</v>
      </c>
      <c r="O202" s="318"/>
      <c r="P202" s="318"/>
      <c r="Q202" s="320"/>
      <c r="R202" s="318"/>
      <c r="S202" s="318"/>
      <c r="T202" s="318"/>
      <c r="U202" s="318"/>
      <c r="V202" s="318"/>
      <c r="W202" s="318"/>
      <c r="X202" s="318"/>
      <c r="Y202" s="318"/>
    </row>
    <row r="203" spans="1:25" s="92" customFormat="1" hidden="1" outlineLevel="2">
      <c r="A203" s="317" t="str">
        <f>A199</f>
        <v>N</v>
      </c>
      <c r="B203" s="164">
        <f>COUNTA($C$2:C203)</f>
        <v>193</v>
      </c>
      <c r="C203" s="321" t="s">
        <v>198</v>
      </c>
      <c r="D203" s="318"/>
      <c r="E203" s="318"/>
      <c r="F203" s="318"/>
      <c r="G203" s="318" t="s">
        <v>74</v>
      </c>
      <c r="H203" s="318"/>
      <c r="I203" s="318"/>
      <c r="J203" s="318"/>
      <c r="K203" s="319">
        <v>0</v>
      </c>
      <c r="L203" s="317" t="s">
        <v>60</v>
      </c>
      <c r="M203" s="318">
        <v>1</v>
      </c>
      <c r="N203" s="322">
        <f>_xlfn.NUMBERVALUE(S199,".",",")</f>
        <v>0</v>
      </c>
      <c r="O203" s="318"/>
      <c r="P203" s="318"/>
      <c r="Q203" s="320"/>
      <c r="R203" s="318"/>
      <c r="S203" s="318"/>
      <c r="T203" s="318"/>
      <c r="U203" s="318"/>
      <c r="V203" s="318"/>
      <c r="W203" s="318"/>
      <c r="X203" s="318"/>
      <c r="Y203" s="318"/>
    </row>
    <row r="204" spans="1:25" s="92" customFormat="1" hidden="1" outlineLevel="2">
      <c r="A204" s="317" t="str">
        <f>A96</f>
        <v>N</v>
      </c>
      <c r="B204" s="164">
        <f>COUNTA($C$2:C204)</f>
        <v>194</v>
      </c>
      <c r="C204" s="318" t="s">
        <v>526</v>
      </c>
      <c r="D204" s="318"/>
      <c r="E204" s="318"/>
      <c r="F204" s="318"/>
      <c r="G204" s="318" t="s">
        <v>74</v>
      </c>
      <c r="H204" s="318"/>
      <c r="I204" s="318"/>
      <c r="J204" s="318"/>
      <c r="K204" s="319">
        <v>0</v>
      </c>
      <c r="L204" s="317" t="s">
        <v>60</v>
      </c>
      <c r="M204" s="318">
        <v>1</v>
      </c>
      <c r="N204" s="318" t="s">
        <v>523</v>
      </c>
      <c r="O204" s="318"/>
      <c r="P204" s="318"/>
      <c r="Q204" s="320"/>
      <c r="R204" s="322" t="e">
        <f>_xlfn.NUMBERVALUE(N204,".")</f>
        <v>#VALUE!</v>
      </c>
      <c r="S204" s="323"/>
      <c r="T204" s="318"/>
      <c r="U204" s="318"/>
      <c r="V204" s="318"/>
      <c r="W204" s="318"/>
      <c r="X204" s="318"/>
      <c r="Y204" s="318"/>
    </row>
    <row r="205" spans="1:25" s="92" customFormat="1" hidden="1" outlineLevel="2">
      <c r="A205" s="317" t="str">
        <f>IF(G59="Standalone - UAT","Y","N")</f>
        <v>N</v>
      </c>
      <c r="B205" s="164">
        <f>COUNTA($C$2:C205)</f>
        <v>195</v>
      </c>
      <c r="C205" s="318" t="s">
        <v>527</v>
      </c>
      <c r="D205" s="318"/>
      <c r="E205" s="318"/>
      <c r="F205" s="318"/>
      <c r="G205" s="318" t="s">
        <v>74</v>
      </c>
      <c r="H205" s="318"/>
      <c r="I205" s="318" t="s">
        <v>58</v>
      </c>
      <c r="J205" s="318" t="s">
        <v>525</v>
      </c>
      <c r="K205" s="319">
        <v>0</v>
      </c>
      <c r="L205" s="317" t="s">
        <v>32</v>
      </c>
      <c r="M205" s="318"/>
      <c r="N205" s="318" t="s">
        <v>61</v>
      </c>
      <c r="O205" s="318"/>
      <c r="P205" s="318"/>
      <c r="Q205" s="320"/>
      <c r="R205" s="322" t="e">
        <f>SUM(R204,N200)</f>
        <v>#VALUE!</v>
      </c>
      <c r="S205" s="323"/>
      <c r="T205" s="318"/>
      <c r="U205" s="318"/>
      <c r="V205" s="318"/>
      <c r="W205" s="318"/>
      <c r="X205" s="318"/>
      <c r="Y205" s="318"/>
    </row>
    <row r="206" spans="1:25" s="92" customFormat="1" hidden="1" outlineLevel="2">
      <c r="A206" s="317" t="str">
        <f>IF(G59="Staff - UAT","Y","N")</f>
        <v>N</v>
      </c>
      <c r="B206" s="164">
        <f>COUNTA($C$2:C206)</f>
        <v>196</v>
      </c>
      <c r="C206" s="318" t="s">
        <v>527</v>
      </c>
      <c r="D206" s="318"/>
      <c r="E206" s="318"/>
      <c r="F206" s="318"/>
      <c r="G206" s="318" t="s">
        <v>74</v>
      </c>
      <c r="H206" s="318"/>
      <c r="I206" s="318" t="s">
        <v>58</v>
      </c>
      <c r="J206" s="318" t="s">
        <v>525</v>
      </c>
      <c r="K206" s="319">
        <v>0</v>
      </c>
      <c r="L206" s="317" t="s">
        <v>32</v>
      </c>
      <c r="M206" s="318"/>
      <c r="N206" s="318" t="s">
        <v>61</v>
      </c>
      <c r="O206" s="318"/>
      <c r="P206" s="318"/>
      <c r="Q206" s="320"/>
      <c r="R206" s="322" t="e">
        <f>ROUND(SUM(R204,N200,0.5),0)</f>
        <v>#VALUE!</v>
      </c>
      <c r="S206" s="323"/>
      <c r="T206" s="318"/>
      <c r="U206" s="318"/>
      <c r="V206" s="318"/>
      <c r="W206" s="318"/>
      <c r="X206" s="318"/>
      <c r="Y206" s="318"/>
    </row>
    <row r="207" spans="1:25" s="92" customFormat="1" hidden="1" outlineLevel="2">
      <c r="A207" s="317" t="str">
        <f>IF(G61="Standalone - UAT","Y","N")</f>
        <v>N</v>
      </c>
      <c r="B207" s="164">
        <f>COUNTA($C$2:C207)</f>
        <v>197</v>
      </c>
      <c r="C207" s="318" t="s">
        <v>524</v>
      </c>
      <c r="D207" s="318"/>
      <c r="E207" s="318"/>
      <c r="F207" s="318"/>
      <c r="G207" s="318" t="s">
        <v>74</v>
      </c>
      <c r="H207" s="318"/>
      <c r="I207" s="318" t="s">
        <v>58</v>
      </c>
      <c r="J207" s="318"/>
      <c r="K207" s="319">
        <v>0</v>
      </c>
      <c r="L207" s="317" t="s">
        <v>60</v>
      </c>
      <c r="M207" s="318">
        <v>1</v>
      </c>
      <c r="N207" s="318"/>
      <c r="O207" s="318"/>
      <c r="P207" s="318"/>
      <c r="Q207" s="320"/>
      <c r="R207" s="322" t="e">
        <f>TEXT(R205,"0.00")</f>
        <v>#VALUE!</v>
      </c>
      <c r="S207" s="323" t="str">
        <f>TEXT(_xlfn.NUMBERVALUE(S205,"."),"0.00")</f>
        <v>0.00</v>
      </c>
      <c r="T207" s="318" t="s">
        <v>3</v>
      </c>
      <c r="U207" s="318"/>
      <c r="V207" s="318"/>
      <c r="W207" s="318"/>
      <c r="X207" s="318"/>
      <c r="Y207" s="318"/>
    </row>
    <row r="208" spans="1:25" s="92" customFormat="1" hidden="1" outlineLevel="2">
      <c r="A208" s="317" t="str">
        <f>IF(G61="Staff - UAT","Y","N")</f>
        <v>N</v>
      </c>
      <c r="B208" s="164">
        <f>COUNTA($C$2:C208)</f>
        <v>198</v>
      </c>
      <c r="C208" s="318" t="s">
        <v>524</v>
      </c>
      <c r="D208" s="318"/>
      <c r="E208" s="318"/>
      <c r="F208" s="318"/>
      <c r="G208" s="318" t="s">
        <v>74</v>
      </c>
      <c r="H208" s="318"/>
      <c r="I208" s="318" t="s">
        <v>58</v>
      </c>
      <c r="J208" s="318"/>
      <c r="K208" s="319">
        <v>0</v>
      </c>
      <c r="L208" s="317" t="s">
        <v>60</v>
      </c>
      <c r="M208" s="318">
        <v>1</v>
      </c>
      <c r="N208" s="318"/>
      <c r="O208" s="318"/>
      <c r="P208" s="318"/>
      <c r="Q208" s="320"/>
      <c r="R208" s="322" t="e">
        <f>TEXT(R206,"0.00")</f>
        <v>#VALUE!</v>
      </c>
      <c r="S208" s="323" t="str">
        <f>TEXT(_xlfn.NUMBERVALUE(S206,"."),"0.00")</f>
        <v>0.00</v>
      </c>
      <c r="T208" s="318" t="s">
        <v>3</v>
      </c>
      <c r="U208" s="318"/>
      <c r="V208" s="318"/>
      <c r="W208" s="318"/>
      <c r="X208" s="318"/>
      <c r="Y208" s="318"/>
    </row>
    <row r="209" spans="1:25" hidden="1" outlineLevel="2">
      <c r="A209" s="163" t="str">
        <f>A96</f>
        <v>N</v>
      </c>
      <c r="B209" s="164">
        <f>COUNTA($C$2:C209)</f>
        <v>199</v>
      </c>
      <c r="C209" s="165" t="s">
        <v>203</v>
      </c>
      <c r="D209" s="165"/>
      <c r="E209" s="165"/>
      <c r="F209" s="165"/>
      <c r="G209" s="165" t="s">
        <v>74</v>
      </c>
      <c r="H209" s="165"/>
      <c r="I209" s="165" t="s">
        <v>58</v>
      </c>
      <c r="J209" s="165" t="s">
        <v>123</v>
      </c>
      <c r="K209" s="164">
        <v>0</v>
      </c>
      <c r="L209" s="163" t="s">
        <v>110</v>
      </c>
      <c r="M209" s="165"/>
      <c r="N209" s="165"/>
      <c r="O209" s="165"/>
      <c r="P209" s="165"/>
      <c r="Q209" s="315"/>
      <c r="R209" s="315"/>
      <c r="S209" s="165"/>
      <c r="T209" s="165"/>
      <c r="U209" s="165"/>
      <c r="V209" s="165"/>
      <c r="W209" s="165"/>
      <c r="X209" s="165"/>
      <c r="Y209" s="165"/>
    </row>
    <row r="210" spans="1:25" hidden="1" outlineLevel="2">
      <c r="A210" s="163" t="str">
        <f>A96</f>
        <v>N</v>
      </c>
      <c r="B210" s="164">
        <f>COUNTA($C$2:C210)</f>
        <v>200</v>
      </c>
      <c r="C210" s="165" t="s">
        <v>60</v>
      </c>
      <c r="D210" s="165"/>
      <c r="E210" s="165"/>
      <c r="F210" s="165"/>
      <c r="G210" s="165" t="s">
        <v>74</v>
      </c>
      <c r="H210" s="165"/>
      <c r="I210" s="165" t="s">
        <v>58</v>
      </c>
      <c r="J210" s="165"/>
      <c r="K210" s="164">
        <v>0</v>
      </c>
      <c r="L210" s="163" t="s">
        <v>60</v>
      </c>
      <c r="M210" s="165">
        <v>5</v>
      </c>
      <c r="N210" s="165"/>
      <c r="O210" s="165"/>
      <c r="P210" s="165"/>
      <c r="Q210" s="315"/>
      <c r="R210" s="315"/>
      <c r="S210" s="165"/>
      <c r="T210" s="165"/>
      <c r="U210" s="165"/>
      <c r="V210" s="165"/>
      <c r="W210" s="165"/>
      <c r="X210" s="165"/>
      <c r="Y210" s="165"/>
    </row>
    <row r="211" spans="1:25" hidden="1" outlineLevel="2">
      <c r="A211" s="163" t="str">
        <f>A96</f>
        <v>N</v>
      </c>
      <c r="B211" s="164">
        <f>COUNTA($C$2:C211)</f>
        <v>201</v>
      </c>
      <c r="C211" s="165" t="s">
        <v>204</v>
      </c>
      <c r="D211" s="165"/>
      <c r="E211" s="165"/>
      <c r="F211" s="165"/>
      <c r="G211" s="165" t="s">
        <v>74</v>
      </c>
      <c r="H211" s="165"/>
      <c r="I211" s="165" t="s">
        <v>58</v>
      </c>
      <c r="J211" s="165" t="s">
        <v>205</v>
      </c>
      <c r="K211" s="164">
        <v>0</v>
      </c>
      <c r="L211" s="163" t="s">
        <v>32</v>
      </c>
      <c r="M211" s="165"/>
      <c r="N211" s="165" t="s">
        <v>61</v>
      </c>
      <c r="O211" s="165"/>
      <c r="P211" s="165"/>
      <c r="Q211" s="315"/>
      <c r="R211" s="315" t="s">
        <v>206</v>
      </c>
      <c r="S211" s="165"/>
      <c r="T211" s="165"/>
      <c r="U211" s="165"/>
      <c r="V211" s="165"/>
      <c r="W211" s="165"/>
      <c r="X211" s="165"/>
      <c r="Y211" s="165"/>
    </row>
    <row r="212" spans="1:25" s="84" customFormat="1" outlineLevel="1">
      <c r="A212" s="309" t="s">
        <v>207</v>
      </c>
      <c r="C212" s="311"/>
      <c r="D212" s="311"/>
      <c r="E212" s="311"/>
      <c r="F212" s="311"/>
      <c r="G212" s="311"/>
      <c r="H212" s="311"/>
      <c r="I212" s="311"/>
      <c r="J212" s="311" t="s">
        <v>93</v>
      </c>
      <c r="K212" s="313">
        <v>0</v>
      </c>
      <c r="L212" s="314" t="s">
        <v>93</v>
      </c>
      <c r="M212" s="311" t="s">
        <v>93</v>
      </c>
      <c r="N212" s="311"/>
      <c r="O212" s="311"/>
      <c r="P212" s="311"/>
      <c r="Q212" s="311"/>
      <c r="R212" s="312"/>
      <c r="S212" s="311"/>
      <c r="T212" s="311"/>
      <c r="U212" s="311"/>
      <c r="V212" s="311"/>
      <c r="W212" s="311"/>
      <c r="X212" s="311"/>
      <c r="Y212" s="311"/>
    </row>
    <row r="213" spans="1:25" outlineLevel="1">
      <c r="A213" s="163" t="s">
        <v>3</v>
      </c>
      <c r="B213" s="164">
        <f>COUNTA($C$2:C213)</f>
        <v>202</v>
      </c>
      <c r="C213" s="165" t="s">
        <v>60</v>
      </c>
      <c r="D213" s="165"/>
      <c r="E213" s="165"/>
      <c r="F213" s="165"/>
      <c r="G213" s="165" t="s">
        <v>74</v>
      </c>
      <c r="H213" s="165"/>
      <c r="I213" s="165"/>
      <c r="J213" s="165"/>
      <c r="K213" s="164">
        <v>0</v>
      </c>
      <c r="L213" s="163" t="s">
        <v>60</v>
      </c>
      <c r="M213" s="165">
        <v>2</v>
      </c>
      <c r="N213" s="315"/>
      <c r="O213" s="165"/>
      <c r="P213" s="165"/>
      <c r="Q213" s="315"/>
      <c r="R213" s="315"/>
      <c r="S213" s="165"/>
      <c r="T213" s="165"/>
      <c r="U213" s="165"/>
      <c r="V213" s="165"/>
      <c r="W213" s="165"/>
      <c r="X213" s="165"/>
      <c r="Y213" s="165"/>
    </row>
    <row r="214" spans="1:25" ht="15" outlineLevel="1">
      <c r="A214" s="163" t="s">
        <v>3</v>
      </c>
      <c r="B214" s="164">
        <f>COUNTA($C$2:C214)</f>
        <v>203</v>
      </c>
      <c r="C214" s="324" t="s">
        <v>584</v>
      </c>
      <c r="D214" s="324"/>
      <c r="E214" s="324"/>
      <c r="F214" s="324"/>
      <c r="G214" s="324" t="s">
        <v>74</v>
      </c>
      <c r="H214" s="324"/>
      <c r="I214" s="324" t="s">
        <v>58</v>
      </c>
      <c r="J214" s="324" t="s">
        <v>525</v>
      </c>
      <c r="K214" s="325">
        <v>0</v>
      </c>
      <c r="L214" s="300" t="s">
        <v>32</v>
      </c>
      <c r="M214" s="324"/>
      <c r="N214" s="324" t="s">
        <v>61</v>
      </c>
      <c r="O214" s="324"/>
      <c r="P214" s="324"/>
      <c r="Q214" s="326"/>
      <c r="R214" s="327" t="e">
        <f>R150</f>
        <v>#VALUE!</v>
      </c>
      <c r="S214" s="165"/>
      <c r="T214" s="165"/>
      <c r="U214" s="165"/>
      <c r="V214" s="165"/>
      <c r="W214" s="165"/>
      <c r="X214" s="165"/>
      <c r="Y214" s="165"/>
    </row>
    <row r="215" spans="1:25" outlineLevel="1">
      <c r="A215" s="163" t="s">
        <v>3</v>
      </c>
      <c r="B215" s="164">
        <f>COUNTA($C$2:C215)</f>
        <v>204</v>
      </c>
      <c r="C215" s="165" t="s">
        <v>208</v>
      </c>
      <c r="D215" s="165"/>
      <c r="E215" s="165"/>
      <c r="F215" s="165"/>
      <c r="G215" s="165" t="s">
        <v>74</v>
      </c>
      <c r="H215" s="165"/>
      <c r="I215" s="165" t="s">
        <v>58</v>
      </c>
      <c r="J215" s="165" t="s">
        <v>209</v>
      </c>
      <c r="K215" s="164">
        <v>0</v>
      </c>
      <c r="L215" s="163" t="s">
        <v>132</v>
      </c>
      <c r="M215" s="165"/>
      <c r="N215" s="165"/>
      <c r="O215" s="165"/>
      <c r="P215" s="165"/>
      <c r="Q215" s="315"/>
      <c r="R215" s="315"/>
      <c r="S215" s="165"/>
      <c r="T215" s="165"/>
      <c r="U215" s="165"/>
      <c r="V215" s="165"/>
      <c r="W215" s="165"/>
      <c r="X215" s="165"/>
      <c r="Y215" s="165"/>
    </row>
    <row r="216" spans="1:25" outlineLevel="1">
      <c r="A216" s="163" t="s">
        <v>3</v>
      </c>
      <c r="B216" s="164">
        <f>COUNTA($C$2:C216)</f>
        <v>205</v>
      </c>
      <c r="C216" s="165" t="s">
        <v>210</v>
      </c>
      <c r="D216" s="165"/>
      <c r="E216" s="165"/>
      <c r="F216" s="165"/>
      <c r="G216" s="165" t="s">
        <v>74</v>
      </c>
      <c r="H216" s="165"/>
      <c r="I216" s="165" t="s">
        <v>58</v>
      </c>
      <c r="J216" s="165" t="s">
        <v>209</v>
      </c>
      <c r="K216" s="164">
        <v>0</v>
      </c>
      <c r="L216" s="163" t="s">
        <v>59</v>
      </c>
      <c r="M216" s="165" t="s">
        <v>211</v>
      </c>
      <c r="N216" s="165"/>
      <c r="O216" s="165"/>
      <c r="P216" s="165"/>
      <c r="Q216" s="315"/>
      <c r="R216" s="315"/>
      <c r="S216" s="165"/>
      <c r="T216" s="165"/>
      <c r="U216" s="165"/>
      <c r="V216" s="165"/>
      <c r="W216" s="165"/>
      <c r="X216" s="165"/>
      <c r="Y216" s="165"/>
    </row>
    <row r="217" spans="1:25" outlineLevel="1">
      <c r="A217" s="163" t="s">
        <v>3</v>
      </c>
      <c r="B217" s="164">
        <f>COUNTA($C$2:C217)</f>
        <v>206</v>
      </c>
      <c r="C217" s="165" t="s">
        <v>75</v>
      </c>
      <c r="D217" s="165"/>
      <c r="E217" s="165"/>
      <c r="F217" s="165"/>
      <c r="G217" s="165" t="s">
        <v>74</v>
      </c>
      <c r="H217" s="165"/>
      <c r="I217" s="165" t="s">
        <v>58</v>
      </c>
      <c r="J217" s="165" t="s">
        <v>212</v>
      </c>
      <c r="K217" s="164">
        <v>0</v>
      </c>
      <c r="L217" s="163" t="s">
        <v>59</v>
      </c>
      <c r="M217" s="165" t="s">
        <v>213</v>
      </c>
      <c r="N217" s="165"/>
      <c r="O217" s="165"/>
      <c r="P217" s="165"/>
      <c r="Q217" s="315"/>
      <c r="R217" s="315"/>
      <c r="S217" s="165"/>
      <c r="T217" s="165"/>
      <c r="U217" s="165"/>
      <c r="V217" s="165"/>
      <c r="W217" s="165"/>
      <c r="X217" s="165"/>
      <c r="Y217" s="165"/>
    </row>
    <row r="218" spans="1:25" outlineLevel="1">
      <c r="A218" s="163" t="s">
        <v>3</v>
      </c>
      <c r="B218" s="164">
        <f>COUNTA($C$2:C218)</f>
        <v>207</v>
      </c>
      <c r="C218" s="165" t="s">
        <v>496</v>
      </c>
      <c r="D218" s="165"/>
      <c r="E218" s="165"/>
      <c r="F218" s="165"/>
      <c r="G218" s="165" t="s">
        <v>74</v>
      </c>
      <c r="H218" s="165"/>
      <c r="I218" s="165" t="s">
        <v>58</v>
      </c>
      <c r="J218" s="165" t="s">
        <v>497</v>
      </c>
      <c r="K218" s="164">
        <v>0</v>
      </c>
      <c r="L218" s="163" t="s">
        <v>59</v>
      </c>
      <c r="M218" s="165" t="s">
        <v>461</v>
      </c>
      <c r="N218" s="165"/>
      <c r="O218" s="165"/>
      <c r="P218" s="165"/>
      <c r="Q218" s="315"/>
      <c r="R218" s="315"/>
      <c r="S218" s="165"/>
      <c r="T218" s="165"/>
      <c r="U218" s="165"/>
      <c r="V218" s="165"/>
      <c r="W218" s="165"/>
      <c r="X218" s="165"/>
      <c r="Y218" s="165"/>
    </row>
    <row r="219" spans="1:25" outlineLevel="1">
      <c r="A219" s="163" t="s">
        <v>3</v>
      </c>
      <c r="B219" s="164">
        <f>COUNTA($C$2:C219)</f>
        <v>208</v>
      </c>
      <c r="C219" s="165" t="s">
        <v>506</v>
      </c>
      <c r="D219" s="165"/>
      <c r="E219" s="315" t="s">
        <v>33</v>
      </c>
      <c r="F219" s="165"/>
      <c r="G219" s="165" t="s">
        <v>74</v>
      </c>
      <c r="H219" s="165"/>
      <c r="I219" s="165"/>
      <c r="J219" s="165"/>
      <c r="K219" s="164">
        <v>0</v>
      </c>
      <c r="L219" s="163" t="s">
        <v>133</v>
      </c>
      <c r="M219" s="165" t="s">
        <v>134</v>
      </c>
      <c r="N219" s="165"/>
      <c r="O219" s="165"/>
      <c r="P219" s="165"/>
      <c r="Q219" s="315"/>
      <c r="R219" s="315"/>
      <c r="S219" s="165"/>
      <c r="T219" s="165"/>
      <c r="U219" s="165"/>
      <c r="V219" s="165"/>
      <c r="W219" s="165"/>
      <c r="X219" s="165"/>
      <c r="Y219" s="165"/>
    </row>
    <row r="220" spans="1:25" outlineLevel="1">
      <c r="A220" s="163" t="s">
        <v>3</v>
      </c>
      <c r="B220" s="164">
        <f>COUNTA($C$2:C220)</f>
        <v>209</v>
      </c>
      <c r="C220" s="165" t="s">
        <v>214</v>
      </c>
      <c r="D220" s="165"/>
      <c r="E220" s="165"/>
      <c r="F220" s="165"/>
      <c r="G220" s="165" t="s">
        <v>74</v>
      </c>
      <c r="H220" s="165"/>
      <c r="I220" s="165" t="s">
        <v>58</v>
      </c>
      <c r="J220" s="165" t="s">
        <v>215</v>
      </c>
      <c r="K220" s="164">
        <v>0</v>
      </c>
      <c r="L220" s="163" t="s">
        <v>132</v>
      </c>
      <c r="M220" s="165"/>
      <c r="N220" s="165"/>
      <c r="O220" s="165"/>
      <c r="P220" s="165"/>
      <c r="Q220" s="315"/>
      <c r="R220" s="315"/>
      <c r="S220" s="165"/>
      <c r="T220" s="165"/>
      <c r="U220" s="165"/>
      <c r="V220" s="165"/>
      <c r="W220" s="165"/>
      <c r="X220" s="165"/>
      <c r="Y220" s="165"/>
    </row>
    <row r="221" spans="1:25" outlineLevel="1">
      <c r="A221" s="163" t="s">
        <v>3</v>
      </c>
      <c r="B221" s="164">
        <f>COUNTA($C$2:C221)</f>
        <v>210</v>
      </c>
      <c r="C221" s="165" t="s">
        <v>216</v>
      </c>
      <c r="D221" s="165"/>
      <c r="E221" s="165"/>
      <c r="F221" s="165"/>
      <c r="G221" s="165" t="s">
        <v>74</v>
      </c>
      <c r="H221" s="165"/>
      <c r="I221" s="165" t="s">
        <v>58</v>
      </c>
      <c r="J221" s="165" t="s">
        <v>215</v>
      </c>
      <c r="K221" s="164">
        <v>0</v>
      </c>
      <c r="L221" s="163" t="s">
        <v>59</v>
      </c>
      <c r="M221" s="165" t="s">
        <v>217</v>
      </c>
      <c r="N221" s="165"/>
      <c r="O221" s="165"/>
      <c r="P221" s="165"/>
      <c r="Q221" s="315"/>
      <c r="R221" s="315"/>
      <c r="S221" s="165"/>
      <c r="T221" s="165"/>
      <c r="U221" s="165"/>
      <c r="V221" s="165"/>
      <c r="W221" s="165"/>
      <c r="X221" s="165"/>
      <c r="Y221" s="165"/>
    </row>
    <row r="222" spans="1:25" outlineLevel="1">
      <c r="A222" s="163" t="s">
        <v>3</v>
      </c>
      <c r="B222" s="164">
        <f>COUNTA($C$2:C222)</f>
        <v>211</v>
      </c>
      <c r="C222" s="165" t="s">
        <v>218</v>
      </c>
      <c r="D222" s="165"/>
      <c r="E222" s="165"/>
      <c r="F222" s="165"/>
      <c r="G222" s="165" t="s">
        <v>74</v>
      </c>
      <c r="H222" s="165"/>
      <c r="I222" s="165" t="s">
        <v>58</v>
      </c>
      <c r="J222" s="165" t="s">
        <v>219</v>
      </c>
      <c r="K222" s="164">
        <v>0</v>
      </c>
      <c r="L222" s="163" t="s">
        <v>110</v>
      </c>
      <c r="M222" s="165"/>
      <c r="N222" s="165"/>
      <c r="O222" s="165"/>
      <c r="P222" s="165"/>
      <c r="Q222" s="315"/>
      <c r="R222" s="315"/>
      <c r="S222" s="165"/>
      <c r="T222" s="165"/>
      <c r="U222" s="165"/>
      <c r="V222" s="165"/>
      <c r="W222" s="165"/>
      <c r="X222" s="165"/>
      <c r="Y222" s="165"/>
    </row>
    <row r="223" spans="1:25" outlineLevel="1">
      <c r="A223" s="163" t="s">
        <v>3</v>
      </c>
      <c r="B223" s="164">
        <f>COUNTA($C$2:C223)</f>
        <v>212</v>
      </c>
      <c r="C223" s="165" t="s">
        <v>220</v>
      </c>
      <c r="D223" s="165"/>
      <c r="E223" s="165"/>
      <c r="F223" s="165"/>
      <c r="G223" s="165" t="s">
        <v>74</v>
      </c>
      <c r="H223" s="165"/>
      <c r="I223" s="165" t="s">
        <v>58</v>
      </c>
      <c r="J223" s="165" t="s">
        <v>219</v>
      </c>
      <c r="K223" s="164">
        <v>0</v>
      </c>
      <c r="L223" s="163" t="s">
        <v>59</v>
      </c>
      <c r="M223" s="165" t="s">
        <v>221</v>
      </c>
      <c r="N223" s="165"/>
      <c r="O223" s="165"/>
      <c r="P223" s="165"/>
      <c r="Q223" s="315"/>
      <c r="R223" s="315"/>
      <c r="S223" s="165"/>
      <c r="T223" s="165"/>
      <c r="U223" s="165"/>
      <c r="V223" s="165"/>
      <c r="W223" s="165"/>
      <c r="X223" s="165"/>
      <c r="Y223" s="165"/>
    </row>
    <row r="224" spans="1:25" outlineLevel="1">
      <c r="A224" s="163" t="s">
        <v>3</v>
      </c>
      <c r="B224" s="164">
        <f>COUNTA($C$2:C224)</f>
        <v>213</v>
      </c>
      <c r="C224" s="165" t="s">
        <v>222</v>
      </c>
      <c r="D224" s="165"/>
      <c r="E224" s="165"/>
      <c r="F224" s="165"/>
      <c r="G224" s="165" t="s">
        <v>74</v>
      </c>
      <c r="H224" s="165"/>
      <c r="I224" s="165" t="s">
        <v>58</v>
      </c>
      <c r="J224" s="165" t="s">
        <v>223</v>
      </c>
      <c r="K224" s="164">
        <v>0</v>
      </c>
      <c r="L224" s="163" t="s">
        <v>68</v>
      </c>
      <c r="M224" s="315" t="s">
        <v>224</v>
      </c>
      <c r="N224" s="165"/>
      <c r="O224" s="165" t="s">
        <v>3</v>
      </c>
      <c r="P224" s="165"/>
      <c r="Q224" s="315"/>
      <c r="R224" s="315"/>
      <c r="S224" s="165"/>
      <c r="T224" s="165"/>
      <c r="U224" s="165"/>
      <c r="V224" s="165"/>
      <c r="W224" s="165"/>
      <c r="X224" s="165"/>
      <c r="Y224" s="165"/>
    </row>
    <row r="225" spans="1:25" outlineLevel="1">
      <c r="A225" s="163" t="s">
        <v>3</v>
      </c>
      <c r="B225" s="164">
        <f>COUNTA($C$2:C225)</f>
        <v>214</v>
      </c>
      <c r="C225" s="165" t="s">
        <v>225</v>
      </c>
      <c r="D225" s="165"/>
      <c r="E225" s="165"/>
      <c r="F225" s="165"/>
      <c r="G225" s="165" t="s">
        <v>74</v>
      </c>
      <c r="H225" s="165"/>
      <c r="I225" s="165" t="s">
        <v>58</v>
      </c>
      <c r="J225" s="165" t="s">
        <v>226</v>
      </c>
      <c r="K225" s="164">
        <v>0</v>
      </c>
      <c r="L225" s="163" t="s">
        <v>59</v>
      </c>
      <c r="M225" s="165" t="s">
        <v>227</v>
      </c>
      <c r="N225" s="165"/>
      <c r="O225" s="165"/>
      <c r="P225" s="165"/>
      <c r="Q225" s="315"/>
      <c r="R225" s="315"/>
      <c r="S225" s="165"/>
      <c r="T225" s="165"/>
      <c r="U225" s="165"/>
      <c r="V225" s="165"/>
      <c r="W225" s="165"/>
      <c r="X225" s="165"/>
      <c r="Y225" s="165"/>
    </row>
    <row r="226" spans="1:25" outlineLevel="1">
      <c r="A226" s="163" t="s">
        <v>3</v>
      </c>
      <c r="B226" s="164">
        <f>COUNTA($C$2:C226)</f>
        <v>215</v>
      </c>
      <c r="C226" s="165" t="s">
        <v>498</v>
      </c>
      <c r="D226" s="165"/>
      <c r="E226" s="165"/>
      <c r="F226" s="165"/>
      <c r="G226" s="165" t="s">
        <v>74</v>
      </c>
      <c r="H226" s="165"/>
      <c r="I226" s="165" t="s">
        <v>58</v>
      </c>
      <c r="J226" s="165" t="s">
        <v>499</v>
      </c>
      <c r="K226" s="164">
        <v>0</v>
      </c>
      <c r="L226" s="163" t="s">
        <v>59</v>
      </c>
      <c r="M226" s="165" t="s">
        <v>465</v>
      </c>
      <c r="N226" s="165"/>
      <c r="O226" s="165"/>
      <c r="P226" s="165"/>
      <c r="Q226" s="315"/>
      <c r="R226" s="315"/>
      <c r="S226" s="165"/>
      <c r="T226" s="165"/>
      <c r="U226" s="165"/>
      <c r="V226" s="165"/>
      <c r="W226" s="165"/>
      <c r="X226" s="165"/>
      <c r="Y226" s="165"/>
    </row>
    <row r="227" spans="1:25" outlineLevel="1">
      <c r="A227" s="163" t="s">
        <v>3</v>
      </c>
      <c r="B227" s="164">
        <f>COUNTA($C$2:C227)</f>
        <v>216</v>
      </c>
      <c r="C227" s="165" t="s">
        <v>228</v>
      </c>
      <c r="D227" s="165"/>
      <c r="E227" s="165"/>
      <c r="F227" s="165"/>
      <c r="G227" s="165" t="s">
        <v>74</v>
      </c>
      <c r="H227" s="165"/>
      <c r="I227" s="165" t="s">
        <v>58</v>
      </c>
      <c r="J227" s="165" t="s">
        <v>229</v>
      </c>
      <c r="K227" s="164">
        <v>0</v>
      </c>
      <c r="L227" s="163" t="s">
        <v>59</v>
      </c>
      <c r="M227" s="165" t="s">
        <v>230</v>
      </c>
      <c r="N227" s="165"/>
      <c r="O227" s="165"/>
      <c r="P227" s="165"/>
      <c r="Q227" s="315"/>
      <c r="R227" s="315"/>
      <c r="S227" s="165"/>
      <c r="T227" s="165"/>
      <c r="U227" s="165"/>
      <c r="V227" s="165"/>
      <c r="W227" s="165"/>
      <c r="X227" s="165"/>
      <c r="Y227" s="165"/>
    </row>
    <row r="228" spans="1:25" outlineLevel="1">
      <c r="A228" s="163" t="s">
        <v>3</v>
      </c>
      <c r="B228" s="164">
        <f>COUNTA($C$2:C228)</f>
        <v>217</v>
      </c>
      <c r="C228" s="165" t="s">
        <v>500</v>
      </c>
      <c r="D228" s="165"/>
      <c r="E228" s="165"/>
      <c r="F228" s="165"/>
      <c r="G228" s="165" t="s">
        <v>74</v>
      </c>
      <c r="H228" s="165"/>
      <c r="I228" s="165" t="s">
        <v>58</v>
      </c>
      <c r="J228" s="165" t="s">
        <v>503</v>
      </c>
      <c r="K228" s="164">
        <v>0</v>
      </c>
      <c r="L228" s="163" t="s">
        <v>59</v>
      </c>
      <c r="M228" s="165" t="s">
        <v>466</v>
      </c>
      <c r="N228" s="165"/>
      <c r="O228" s="165"/>
      <c r="P228" s="165"/>
      <c r="Q228" s="315"/>
      <c r="R228" s="315"/>
      <c r="S228" s="165"/>
      <c r="T228" s="165"/>
      <c r="U228" s="165"/>
      <c r="V228" s="165"/>
      <c r="W228" s="165"/>
      <c r="X228" s="165"/>
      <c r="Y228" s="165"/>
    </row>
    <row r="229" spans="1:25" outlineLevel="1">
      <c r="A229" s="163" t="s">
        <v>3</v>
      </c>
      <c r="B229" s="164">
        <f>COUNTA($C$2:C229)</f>
        <v>218</v>
      </c>
      <c r="C229" s="165" t="s">
        <v>501</v>
      </c>
      <c r="D229" s="165"/>
      <c r="E229" s="165"/>
      <c r="F229" s="165"/>
      <c r="G229" s="165" t="s">
        <v>74</v>
      </c>
      <c r="H229" s="165"/>
      <c r="I229" s="165" t="s">
        <v>58</v>
      </c>
      <c r="J229" s="165" t="s">
        <v>504</v>
      </c>
      <c r="K229" s="164">
        <v>0</v>
      </c>
      <c r="L229" s="163" t="s">
        <v>68</v>
      </c>
      <c r="M229" s="165" t="s">
        <v>467</v>
      </c>
      <c r="N229" s="165"/>
      <c r="O229" s="165"/>
      <c r="P229" s="165"/>
      <c r="Q229" s="315"/>
      <c r="R229" s="315"/>
      <c r="S229" s="165"/>
      <c r="T229" s="165"/>
      <c r="U229" s="165"/>
      <c r="V229" s="165"/>
      <c r="W229" s="165"/>
      <c r="X229" s="165"/>
      <c r="Y229" s="165"/>
    </row>
    <row r="230" spans="1:25" outlineLevel="1">
      <c r="A230" s="163" t="s">
        <v>3</v>
      </c>
      <c r="B230" s="164">
        <f>COUNTA($C$2:C230)</f>
        <v>219</v>
      </c>
      <c r="C230" s="165" t="s">
        <v>502</v>
      </c>
      <c r="D230" s="165"/>
      <c r="E230" s="165"/>
      <c r="F230" s="165"/>
      <c r="G230" s="165" t="s">
        <v>74</v>
      </c>
      <c r="H230" s="165"/>
      <c r="I230" s="165" t="s">
        <v>58</v>
      </c>
      <c r="J230" s="165" t="s">
        <v>505</v>
      </c>
      <c r="K230" s="164">
        <v>0</v>
      </c>
      <c r="L230" s="163" t="s">
        <v>59</v>
      </c>
      <c r="M230" s="165" t="s">
        <v>468</v>
      </c>
      <c r="N230" s="165"/>
      <c r="O230" s="165"/>
      <c r="P230" s="165"/>
      <c r="Q230" s="315"/>
      <c r="R230" s="315"/>
      <c r="S230" s="165"/>
      <c r="T230" s="165"/>
      <c r="U230" s="165"/>
      <c r="V230" s="165"/>
      <c r="W230" s="165"/>
      <c r="X230" s="165"/>
      <c r="Y230" s="165"/>
    </row>
    <row r="231" spans="1:25" outlineLevel="1">
      <c r="A231" s="163" t="str">
        <f>IF(G3="Standalone - UAT","Y","N")</f>
        <v>N</v>
      </c>
      <c r="B231" s="164">
        <f>COUNTA($C$2:C231)</f>
        <v>220</v>
      </c>
      <c r="C231" s="165" t="s">
        <v>550</v>
      </c>
      <c r="D231" s="165"/>
      <c r="E231" s="165"/>
      <c r="F231" s="165"/>
      <c r="G231" s="165" t="s">
        <v>74</v>
      </c>
      <c r="H231" s="165"/>
      <c r="I231" s="165" t="s">
        <v>58</v>
      </c>
      <c r="J231" s="165" t="s">
        <v>551</v>
      </c>
      <c r="K231" s="164">
        <v>0</v>
      </c>
      <c r="L231" s="163" t="s">
        <v>167</v>
      </c>
      <c r="M231" s="165"/>
      <c r="N231" s="315"/>
      <c r="O231" s="165"/>
      <c r="P231" s="165"/>
      <c r="Q231" s="315"/>
      <c r="R231" s="315"/>
      <c r="S231" s="165"/>
      <c r="T231" s="165"/>
      <c r="U231" s="165"/>
      <c r="V231" s="165"/>
      <c r="W231" s="165"/>
      <c r="X231" s="165"/>
      <c r="Y231" s="165"/>
    </row>
    <row r="232" spans="1:25" outlineLevel="1">
      <c r="A232" s="163" t="str">
        <f>A231</f>
        <v>N</v>
      </c>
      <c r="B232" s="164">
        <f>COUNTA($C$2:C232)</f>
        <v>221</v>
      </c>
      <c r="C232" s="165" t="s">
        <v>552</v>
      </c>
      <c r="D232" s="165"/>
      <c r="E232" s="165"/>
      <c r="F232" s="165"/>
      <c r="G232" s="165" t="s">
        <v>74</v>
      </c>
      <c r="H232" s="165"/>
      <c r="I232" s="165" t="s">
        <v>58</v>
      </c>
      <c r="J232" s="165" t="s">
        <v>553</v>
      </c>
      <c r="K232" s="164">
        <v>1</v>
      </c>
      <c r="L232" s="163" t="s">
        <v>59</v>
      </c>
      <c r="M232" s="165" t="s">
        <v>217</v>
      </c>
      <c r="N232" s="315"/>
      <c r="O232" s="165"/>
      <c r="P232" s="165"/>
      <c r="Q232" s="315"/>
      <c r="R232" s="315"/>
      <c r="S232" s="165"/>
      <c r="T232" s="165"/>
      <c r="U232" s="165"/>
      <c r="V232" s="165"/>
      <c r="W232" s="165"/>
      <c r="X232" s="165"/>
      <c r="Y232" s="165"/>
    </row>
    <row r="233" spans="1:25" outlineLevel="1">
      <c r="A233" s="163" t="str">
        <f>A232</f>
        <v>N</v>
      </c>
      <c r="B233" s="164">
        <f>COUNTA($C$2:C233)</f>
        <v>222</v>
      </c>
      <c r="C233" s="165" t="s">
        <v>555</v>
      </c>
      <c r="D233" s="165"/>
      <c r="E233" s="165"/>
      <c r="F233" s="165"/>
      <c r="G233" s="165" t="s">
        <v>74</v>
      </c>
      <c r="H233" s="165"/>
      <c r="I233" s="165" t="s">
        <v>58</v>
      </c>
      <c r="J233" s="165" t="s">
        <v>554</v>
      </c>
      <c r="K233" s="164">
        <v>0</v>
      </c>
      <c r="L233" s="163" t="s">
        <v>167</v>
      </c>
      <c r="M233" s="165"/>
      <c r="N233" s="315"/>
      <c r="O233" s="165"/>
      <c r="P233" s="165"/>
      <c r="Q233" s="315"/>
      <c r="R233" s="315"/>
      <c r="S233" s="165"/>
      <c r="T233" s="165"/>
      <c r="U233" s="165"/>
      <c r="V233" s="165"/>
      <c r="W233" s="165"/>
      <c r="X233" s="165"/>
      <c r="Y233" s="165"/>
    </row>
    <row r="234" spans="1:25" outlineLevel="1">
      <c r="A234" s="163" t="s">
        <v>3</v>
      </c>
      <c r="B234" s="164">
        <f>COUNTA($C$2:C234)</f>
        <v>223</v>
      </c>
      <c r="C234" s="165" t="s">
        <v>556</v>
      </c>
      <c r="D234" s="165"/>
      <c r="E234" s="165"/>
      <c r="F234" s="165"/>
      <c r="G234" s="165" t="s">
        <v>74</v>
      </c>
      <c r="H234" s="165"/>
      <c r="I234" s="165" t="s">
        <v>58</v>
      </c>
      <c r="J234" s="165"/>
      <c r="K234" s="164">
        <v>0</v>
      </c>
      <c r="L234" s="163" t="s">
        <v>60</v>
      </c>
      <c r="M234" s="165">
        <v>30</v>
      </c>
      <c r="N234" s="315"/>
      <c r="O234" s="165"/>
      <c r="P234" s="165"/>
      <c r="Q234" s="315"/>
      <c r="R234" s="315"/>
      <c r="S234" s="165"/>
      <c r="T234" s="165"/>
      <c r="U234" s="165"/>
      <c r="V234" s="165"/>
      <c r="W234" s="165"/>
      <c r="X234" s="165"/>
      <c r="Y234" s="165"/>
    </row>
    <row r="235" spans="1:25" outlineLevel="1">
      <c r="A235" s="163" t="str">
        <f>A233</f>
        <v>N</v>
      </c>
      <c r="B235" s="164">
        <f>COUNTA($C$2:C235)</f>
        <v>224</v>
      </c>
      <c r="C235" s="165" t="s">
        <v>557</v>
      </c>
      <c r="D235" s="165"/>
      <c r="E235" s="165"/>
      <c r="F235" s="165"/>
      <c r="G235" s="165" t="s">
        <v>74</v>
      </c>
      <c r="H235" s="165"/>
      <c r="I235" s="165" t="s">
        <v>58</v>
      </c>
      <c r="J235" s="165" t="s">
        <v>558</v>
      </c>
      <c r="K235" s="164">
        <v>0</v>
      </c>
      <c r="L235" s="163" t="s">
        <v>32</v>
      </c>
      <c r="M235" s="165"/>
      <c r="N235" s="315" t="s">
        <v>61</v>
      </c>
      <c r="O235" s="165"/>
      <c r="P235" s="165"/>
      <c r="Q235" s="315"/>
      <c r="R235" s="315"/>
      <c r="S235" s="165"/>
      <c r="T235" s="165"/>
      <c r="U235" s="165"/>
      <c r="V235" s="165"/>
      <c r="W235" s="165"/>
      <c r="X235" s="165"/>
      <c r="Y235" s="165"/>
    </row>
    <row r="236" spans="1:25" outlineLevel="1">
      <c r="A236" s="163" t="str">
        <f>A233</f>
        <v>N</v>
      </c>
      <c r="B236" s="164">
        <f>COUNTA($C$2:C236)</f>
        <v>225</v>
      </c>
      <c r="C236" s="165" t="s">
        <v>557</v>
      </c>
      <c r="D236" s="165"/>
      <c r="E236" s="165"/>
      <c r="F236" s="165"/>
      <c r="G236" s="165" t="s">
        <v>74</v>
      </c>
      <c r="H236" s="165"/>
      <c r="I236" s="165" t="s">
        <v>58</v>
      </c>
      <c r="J236" s="165" t="s">
        <v>558</v>
      </c>
      <c r="K236" s="164">
        <v>0</v>
      </c>
      <c r="L236" s="163" t="s">
        <v>167</v>
      </c>
      <c r="M236" s="165"/>
      <c r="N236" s="315"/>
      <c r="O236" s="165"/>
      <c r="P236" s="165"/>
      <c r="Q236" s="315"/>
      <c r="R236" s="315"/>
      <c r="S236" s="165"/>
      <c r="T236" s="165"/>
      <c r="U236" s="165"/>
      <c r="V236" s="165"/>
      <c r="W236" s="165"/>
      <c r="X236" s="165"/>
      <c r="Y236" s="165"/>
    </row>
    <row r="237" spans="1:25" outlineLevel="1">
      <c r="A237" s="163" t="s">
        <v>3</v>
      </c>
      <c r="B237" s="164">
        <f>COUNTA($C$2:C237)</f>
        <v>226</v>
      </c>
      <c r="C237" s="165" t="s">
        <v>543</v>
      </c>
      <c r="D237" s="165"/>
      <c r="E237" s="165"/>
      <c r="F237" s="165"/>
      <c r="G237" s="165" t="s">
        <v>74</v>
      </c>
      <c r="H237" s="165"/>
      <c r="I237" s="165" t="s">
        <v>58</v>
      </c>
      <c r="J237" s="315" t="s">
        <v>559</v>
      </c>
      <c r="K237" s="164">
        <v>0</v>
      </c>
      <c r="L237" s="163" t="s">
        <v>167</v>
      </c>
      <c r="M237" s="165"/>
      <c r="N237" s="315"/>
      <c r="O237" s="165"/>
      <c r="P237" s="165"/>
      <c r="Q237" s="315"/>
      <c r="R237" s="315"/>
      <c r="S237" s="165"/>
      <c r="T237" s="165"/>
      <c r="U237" s="165"/>
      <c r="V237" s="165"/>
      <c r="W237" s="165"/>
      <c r="X237" s="165"/>
      <c r="Y237" s="165"/>
    </row>
    <row r="238" spans="1:25" outlineLevel="1">
      <c r="A238" s="163" t="s">
        <v>3</v>
      </c>
      <c r="B238" s="164">
        <f>COUNTA($C$2:C238)</f>
        <v>227</v>
      </c>
      <c r="C238" s="165" t="s">
        <v>543</v>
      </c>
      <c r="D238" s="165"/>
      <c r="E238" s="165"/>
      <c r="F238" s="165"/>
      <c r="G238" s="165" t="s">
        <v>74</v>
      </c>
      <c r="H238" s="165"/>
      <c r="I238" s="165" t="s">
        <v>58</v>
      </c>
      <c r="J238" s="315"/>
      <c r="K238" s="164">
        <v>0</v>
      </c>
      <c r="L238" s="163" t="s">
        <v>133</v>
      </c>
      <c r="M238" s="165" t="s">
        <v>573</v>
      </c>
      <c r="N238" s="315"/>
      <c r="O238" s="165"/>
      <c r="P238" s="165"/>
      <c r="Q238" s="315"/>
      <c r="R238" s="315"/>
      <c r="S238" s="165"/>
      <c r="T238" s="165"/>
      <c r="U238" s="165"/>
      <c r="V238" s="165"/>
      <c r="W238" s="165"/>
      <c r="X238" s="165"/>
      <c r="Y238" s="165"/>
    </row>
    <row r="239" spans="1:25" outlineLevel="1">
      <c r="A239" s="163" t="s">
        <v>3</v>
      </c>
      <c r="B239" s="164">
        <f>COUNTA($C$2:C239)</f>
        <v>228</v>
      </c>
      <c r="C239" s="165" t="s">
        <v>556</v>
      </c>
      <c r="D239" s="165"/>
      <c r="E239" s="165"/>
      <c r="F239" s="165"/>
      <c r="G239" s="165" t="s">
        <v>74</v>
      </c>
      <c r="H239" s="165"/>
      <c r="I239" s="165" t="s">
        <v>58</v>
      </c>
      <c r="J239" s="165"/>
      <c r="K239" s="164">
        <v>0</v>
      </c>
      <c r="L239" s="163" t="s">
        <v>60</v>
      </c>
      <c r="M239" s="165">
        <v>3</v>
      </c>
      <c r="N239" s="315"/>
      <c r="O239" s="165"/>
      <c r="P239" s="165"/>
      <c r="Q239" s="315"/>
      <c r="R239" s="315"/>
      <c r="S239" s="165"/>
      <c r="T239" s="165"/>
      <c r="U239" s="165"/>
      <c r="V239" s="165"/>
      <c r="W239" s="165"/>
      <c r="X239" s="165"/>
      <c r="Y239" s="165"/>
    </row>
    <row r="240" spans="1:25" outlineLevel="1">
      <c r="A240" s="163" t="s">
        <v>3</v>
      </c>
      <c r="B240" s="164">
        <f>COUNTA($C$2:C240)</f>
        <v>229</v>
      </c>
      <c r="C240" s="165" t="s">
        <v>543</v>
      </c>
      <c r="D240" s="165"/>
      <c r="E240" s="165"/>
      <c r="F240" s="165"/>
      <c r="G240" s="165" t="s">
        <v>74</v>
      </c>
      <c r="H240" s="165"/>
      <c r="I240" s="165" t="s">
        <v>58</v>
      </c>
      <c r="J240" s="315"/>
      <c r="K240" s="164">
        <v>0</v>
      </c>
      <c r="L240" s="163" t="s">
        <v>133</v>
      </c>
      <c r="M240" s="165" t="s">
        <v>573</v>
      </c>
      <c r="N240" s="315"/>
      <c r="O240" s="165"/>
      <c r="P240" s="165"/>
      <c r="Q240" s="315"/>
      <c r="R240" s="315"/>
      <c r="S240" s="165"/>
      <c r="T240" s="165"/>
      <c r="U240" s="165"/>
      <c r="V240" s="165"/>
      <c r="W240" s="165"/>
      <c r="X240" s="165"/>
      <c r="Y240" s="165"/>
    </row>
    <row r="241" spans="1:25" outlineLevel="1">
      <c r="A241" s="163" t="str">
        <f>IF($R$47&gt;"0","Y","N")</f>
        <v>Y</v>
      </c>
      <c r="B241" s="164">
        <f>COUNTA($C$2:C241)</f>
        <v>230</v>
      </c>
      <c r="C241" s="165" t="s">
        <v>231</v>
      </c>
      <c r="D241" s="165"/>
      <c r="E241" s="165"/>
      <c r="F241" s="165"/>
      <c r="G241" s="165" t="s">
        <v>74</v>
      </c>
      <c r="H241" s="165"/>
      <c r="I241" s="165" t="s">
        <v>58</v>
      </c>
      <c r="J241" s="165" t="s">
        <v>209</v>
      </c>
      <c r="K241" s="164">
        <v>1</v>
      </c>
      <c r="L241" s="163" t="s">
        <v>59</v>
      </c>
      <c r="M241" s="165" t="s">
        <v>232</v>
      </c>
      <c r="N241" s="165"/>
      <c r="O241" s="165"/>
      <c r="P241" s="165"/>
      <c r="Q241" s="315"/>
      <c r="R241" s="315"/>
      <c r="S241" s="165"/>
      <c r="T241" s="165"/>
      <c r="U241" s="165"/>
      <c r="V241" s="165"/>
      <c r="W241" s="165"/>
      <c r="X241" s="165"/>
      <c r="Y241" s="165"/>
    </row>
    <row r="242" spans="1:25" outlineLevel="1">
      <c r="A242" s="163" t="str">
        <f>A241</f>
        <v>Y</v>
      </c>
      <c r="B242" s="164">
        <f>COUNTA($C$2:C242)</f>
        <v>231</v>
      </c>
      <c r="C242" s="165" t="s">
        <v>233</v>
      </c>
      <c r="D242" s="165"/>
      <c r="E242" s="165"/>
      <c r="F242" s="165"/>
      <c r="G242" s="165" t="s">
        <v>74</v>
      </c>
      <c r="H242" s="165"/>
      <c r="I242" s="165" t="s">
        <v>58</v>
      </c>
      <c r="J242" s="165" t="s">
        <v>212</v>
      </c>
      <c r="K242" s="164">
        <v>1</v>
      </c>
      <c r="L242" s="163" t="s">
        <v>59</v>
      </c>
      <c r="M242" s="165" t="s">
        <v>234</v>
      </c>
      <c r="N242" s="165"/>
      <c r="O242" s="165"/>
      <c r="P242" s="165"/>
      <c r="Q242" s="315"/>
      <c r="R242" s="315"/>
      <c r="S242" s="165"/>
      <c r="T242" s="165"/>
      <c r="U242" s="165"/>
      <c r="V242" s="165"/>
      <c r="W242" s="165"/>
      <c r="X242" s="165"/>
      <c r="Y242" s="165"/>
    </row>
    <row r="243" spans="1:25" outlineLevel="1">
      <c r="A243" s="163" t="str">
        <f>A242</f>
        <v>Y</v>
      </c>
      <c r="B243" s="164">
        <f>COUNTA($C$2:C243)</f>
        <v>232</v>
      </c>
      <c r="C243" s="165" t="s">
        <v>235</v>
      </c>
      <c r="D243" s="165"/>
      <c r="E243" s="165"/>
      <c r="F243" s="165"/>
      <c r="G243" s="165" t="s">
        <v>74</v>
      </c>
      <c r="H243" s="165"/>
      <c r="I243" s="165" t="s">
        <v>58</v>
      </c>
      <c r="J243" s="165" t="s">
        <v>236</v>
      </c>
      <c r="K243" s="164">
        <v>1</v>
      </c>
      <c r="L243" s="163" t="s">
        <v>59</v>
      </c>
      <c r="M243" s="165" t="s">
        <v>237</v>
      </c>
      <c r="N243" s="165"/>
      <c r="O243" s="165"/>
      <c r="P243" s="165"/>
      <c r="Q243" s="315"/>
      <c r="R243" s="315"/>
      <c r="S243" s="165"/>
      <c r="T243" s="165"/>
      <c r="U243" s="165"/>
      <c r="V243" s="165"/>
      <c r="W243" s="165"/>
      <c r="X243" s="165"/>
      <c r="Y243" s="165"/>
    </row>
    <row r="244" spans="1:25" outlineLevel="1">
      <c r="A244" s="163" t="str">
        <f>A243</f>
        <v>Y</v>
      </c>
      <c r="B244" s="164">
        <f>COUNTA($C$2:C244)</f>
        <v>233</v>
      </c>
      <c r="C244" s="165" t="s">
        <v>506</v>
      </c>
      <c r="D244" s="165"/>
      <c r="E244" s="315" t="s">
        <v>33</v>
      </c>
      <c r="F244" s="165"/>
      <c r="G244" s="165" t="s">
        <v>74</v>
      </c>
      <c r="H244" s="165"/>
      <c r="I244" s="165"/>
      <c r="J244" s="165"/>
      <c r="K244" s="164">
        <v>0</v>
      </c>
      <c r="L244" s="163" t="s">
        <v>133</v>
      </c>
      <c r="M244" s="165" t="s">
        <v>134</v>
      </c>
      <c r="N244" s="165"/>
      <c r="O244" s="165"/>
      <c r="P244" s="165"/>
      <c r="Q244" s="315"/>
      <c r="R244" s="315"/>
      <c r="S244" s="165"/>
      <c r="T244" s="165"/>
      <c r="U244" s="165"/>
      <c r="V244" s="165"/>
      <c r="W244" s="165"/>
      <c r="X244" s="165"/>
      <c r="Y244" s="165"/>
    </row>
    <row r="245" spans="1:25" outlineLevel="1">
      <c r="A245" s="163" t="str">
        <f>IF($R$47&gt;"0","Y","N")</f>
        <v>Y</v>
      </c>
      <c r="B245" s="164">
        <f>COUNTA($C$2:C245)</f>
        <v>234</v>
      </c>
      <c r="C245" s="165" t="s">
        <v>238</v>
      </c>
      <c r="D245" s="165"/>
      <c r="E245" s="165"/>
      <c r="F245" s="165"/>
      <c r="G245" s="165" t="s">
        <v>74</v>
      </c>
      <c r="H245" s="165"/>
      <c r="I245" s="165" t="s">
        <v>58</v>
      </c>
      <c r="J245" s="165" t="s">
        <v>209</v>
      </c>
      <c r="K245" s="164">
        <v>2</v>
      </c>
      <c r="L245" s="163" t="s">
        <v>59</v>
      </c>
      <c r="M245" s="165" t="s">
        <v>239</v>
      </c>
      <c r="N245" s="165"/>
      <c r="O245" s="165"/>
      <c r="P245" s="165"/>
      <c r="Q245" s="315"/>
      <c r="R245" s="315"/>
      <c r="S245" s="165"/>
      <c r="T245" s="165"/>
      <c r="U245" s="165"/>
      <c r="V245" s="165"/>
      <c r="W245" s="165"/>
      <c r="X245" s="165"/>
      <c r="Y245" s="165"/>
    </row>
    <row r="246" spans="1:25" outlineLevel="1">
      <c r="A246" s="163" t="str">
        <f>IF($R$47&gt;"0","Y","N")</f>
        <v>Y</v>
      </c>
      <c r="B246" s="164">
        <f>COUNTA($C$2:C246)</f>
        <v>235</v>
      </c>
      <c r="C246" s="165" t="s">
        <v>240</v>
      </c>
      <c r="D246" s="165"/>
      <c r="E246" s="165"/>
      <c r="F246" s="165"/>
      <c r="G246" s="165" t="s">
        <v>74</v>
      </c>
      <c r="H246" s="165"/>
      <c r="I246" s="165" t="s">
        <v>58</v>
      </c>
      <c r="J246" s="165" t="s">
        <v>212</v>
      </c>
      <c r="K246" s="164">
        <v>2</v>
      </c>
      <c r="L246" s="163" t="s">
        <v>59</v>
      </c>
      <c r="M246" s="165" t="s">
        <v>241</v>
      </c>
      <c r="N246" s="165"/>
      <c r="O246" s="165"/>
      <c r="P246" s="165"/>
      <c r="Q246" s="315"/>
      <c r="R246" s="315"/>
      <c r="S246" s="165"/>
      <c r="T246" s="165"/>
      <c r="U246" s="165"/>
      <c r="V246" s="165"/>
      <c r="W246" s="165"/>
      <c r="X246" s="165"/>
      <c r="Y246" s="165"/>
    </row>
    <row r="247" spans="1:25" outlineLevel="1">
      <c r="A247" s="163" t="str">
        <f>IF($R$47&gt;"0","Y","N")</f>
        <v>Y</v>
      </c>
      <c r="B247" s="164">
        <f>COUNTA($C$2:C247)</f>
        <v>236</v>
      </c>
      <c r="C247" s="165" t="s">
        <v>242</v>
      </c>
      <c r="D247" s="165"/>
      <c r="E247" s="165"/>
      <c r="F247" s="165"/>
      <c r="G247" s="165" t="s">
        <v>74</v>
      </c>
      <c r="H247" s="165"/>
      <c r="I247" s="165" t="s">
        <v>58</v>
      </c>
      <c r="J247" s="165" t="s">
        <v>236</v>
      </c>
      <c r="K247" s="164">
        <v>2</v>
      </c>
      <c r="L247" s="163" t="s">
        <v>59</v>
      </c>
      <c r="M247" s="165" t="s">
        <v>243</v>
      </c>
      <c r="N247" s="165"/>
      <c r="O247" s="165"/>
      <c r="P247" s="165"/>
      <c r="Q247" s="315"/>
      <c r="R247" s="315"/>
      <c r="S247" s="165"/>
      <c r="T247" s="165"/>
      <c r="U247" s="165"/>
      <c r="V247" s="165"/>
      <c r="W247" s="165"/>
      <c r="X247" s="165"/>
      <c r="Y247" s="165"/>
    </row>
    <row r="248" spans="1:25" outlineLevel="1">
      <c r="A248" s="163" t="str">
        <f t="shared" ref="A248:A268" si="2">A247</f>
        <v>Y</v>
      </c>
      <c r="B248" s="164">
        <f>COUNTA($C$2:C248)</f>
        <v>237</v>
      </c>
      <c r="C248" s="165" t="s">
        <v>506</v>
      </c>
      <c r="D248" s="165"/>
      <c r="E248" s="315" t="s">
        <v>33</v>
      </c>
      <c r="F248" s="165"/>
      <c r="G248" s="165" t="s">
        <v>74</v>
      </c>
      <c r="H248" s="165"/>
      <c r="I248" s="165"/>
      <c r="J248" s="165"/>
      <c r="K248" s="164">
        <v>0</v>
      </c>
      <c r="L248" s="163" t="s">
        <v>133</v>
      </c>
      <c r="M248" s="165" t="s">
        <v>134</v>
      </c>
      <c r="N248" s="165"/>
      <c r="O248" s="165"/>
      <c r="P248" s="165"/>
      <c r="Q248" s="315"/>
      <c r="R248" s="315"/>
      <c r="S248" s="165"/>
      <c r="T248" s="165"/>
      <c r="U248" s="165"/>
      <c r="V248" s="165"/>
      <c r="W248" s="165"/>
      <c r="X248" s="165"/>
      <c r="Y248" s="165"/>
    </row>
    <row r="249" spans="1:25" outlineLevel="1">
      <c r="A249" s="163" t="str">
        <f>IF($R$47&gt;"2","Y","N")</f>
        <v>Y</v>
      </c>
      <c r="B249" s="164">
        <f>COUNTA($C$2:C249)</f>
        <v>238</v>
      </c>
      <c r="C249" s="165" t="s">
        <v>244</v>
      </c>
      <c r="D249" s="165"/>
      <c r="E249" s="165"/>
      <c r="F249" s="165"/>
      <c r="G249" s="165" t="s">
        <v>74</v>
      </c>
      <c r="H249" s="165"/>
      <c r="I249" s="165" t="s">
        <v>58</v>
      </c>
      <c r="J249" s="165" t="s">
        <v>209</v>
      </c>
      <c r="K249" s="164">
        <v>3</v>
      </c>
      <c r="L249" s="163" t="s">
        <v>59</v>
      </c>
      <c r="M249" s="165" t="s">
        <v>245</v>
      </c>
      <c r="N249" s="165"/>
      <c r="O249" s="165"/>
      <c r="P249" s="165"/>
      <c r="Q249" s="315"/>
      <c r="R249" s="315"/>
      <c r="S249" s="165"/>
      <c r="T249" s="165"/>
      <c r="U249" s="165"/>
      <c r="V249" s="165"/>
      <c r="W249" s="165"/>
      <c r="X249" s="165"/>
      <c r="Y249" s="165"/>
    </row>
    <row r="250" spans="1:25" outlineLevel="1">
      <c r="A250" s="163" t="str">
        <f>A249</f>
        <v>Y</v>
      </c>
      <c r="B250" s="164">
        <f>COUNTA($C$2:C250)</f>
        <v>239</v>
      </c>
      <c r="C250" s="165" t="s">
        <v>246</v>
      </c>
      <c r="D250" s="165"/>
      <c r="E250" s="165"/>
      <c r="F250" s="165"/>
      <c r="G250" s="165" t="s">
        <v>74</v>
      </c>
      <c r="H250" s="165"/>
      <c r="I250" s="165" t="s">
        <v>58</v>
      </c>
      <c r="J250" s="165" t="s">
        <v>212</v>
      </c>
      <c r="K250" s="164">
        <v>3</v>
      </c>
      <c r="L250" s="163" t="s">
        <v>59</v>
      </c>
      <c r="M250" s="165" t="s">
        <v>247</v>
      </c>
      <c r="N250" s="165"/>
      <c r="O250" s="165"/>
      <c r="P250" s="165"/>
      <c r="Q250" s="315"/>
      <c r="R250" s="315"/>
      <c r="S250" s="165"/>
      <c r="T250" s="165"/>
      <c r="U250" s="165"/>
      <c r="V250" s="165"/>
      <c r="W250" s="165"/>
      <c r="X250" s="165"/>
      <c r="Y250" s="165"/>
    </row>
    <row r="251" spans="1:25" outlineLevel="1">
      <c r="A251" s="163" t="str">
        <f>A250</f>
        <v>Y</v>
      </c>
      <c r="B251" s="164">
        <f>COUNTA($C$2:C251)</f>
        <v>240</v>
      </c>
      <c r="C251" s="165" t="s">
        <v>248</v>
      </c>
      <c r="D251" s="165"/>
      <c r="E251" s="165"/>
      <c r="F251" s="165"/>
      <c r="G251" s="165" t="s">
        <v>74</v>
      </c>
      <c r="H251" s="165"/>
      <c r="I251" s="165" t="s">
        <v>58</v>
      </c>
      <c r="J251" s="165" t="s">
        <v>236</v>
      </c>
      <c r="K251" s="164">
        <v>3</v>
      </c>
      <c r="L251" s="163" t="s">
        <v>59</v>
      </c>
      <c r="M251" s="165" t="s">
        <v>249</v>
      </c>
      <c r="N251" s="165"/>
      <c r="O251" s="165"/>
      <c r="P251" s="165"/>
      <c r="Q251" s="315"/>
      <c r="R251" s="315"/>
      <c r="S251" s="165"/>
      <c r="T251" s="165"/>
      <c r="U251" s="165"/>
      <c r="V251" s="165"/>
      <c r="W251" s="165"/>
      <c r="X251" s="165"/>
      <c r="Y251" s="165"/>
    </row>
    <row r="252" spans="1:25" outlineLevel="1">
      <c r="A252" s="163" t="str">
        <f>A251</f>
        <v>Y</v>
      </c>
      <c r="B252" s="164">
        <f>COUNTA($C$2:C252)</f>
        <v>241</v>
      </c>
      <c r="C252" s="165" t="s">
        <v>506</v>
      </c>
      <c r="D252" s="165"/>
      <c r="E252" s="315" t="s">
        <v>33</v>
      </c>
      <c r="F252" s="165"/>
      <c r="G252" s="165" t="s">
        <v>74</v>
      </c>
      <c r="H252" s="165"/>
      <c r="I252" s="165"/>
      <c r="J252" s="165"/>
      <c r="K252" s="164">
        <v>0</v>
      </c>
      <c r="L252" s="163" t="s">
        <v>133</v>
      </c>
      <c r="M252" s="165" t="s">
        <v>134</v>
      </c>
      <c r="N252" s="165"/>
      <c r="O252" s="165"/>
      <c r="P252" s="165"/>
      <c r="Q252" s="315"/>
      <c r="R252" s="315"/>
      <c r="S252" s="165"/>
      <c r="T252" s="165"/>
      <c r="U252" s="165"/>
      <c r="V252" s="165"/>
      <c r="W252" s="165"/>
      <c r="X252" s="165"/>
      <c r="Y252" s="165"/>
    </row>
    <row r="253" spans="1:25" outlineLevel="1">
      <c r="A253" s="163" t="str">
        <f>IF($R$47&gt;"3","Y","N")</f>
        <v>Y</v>
      </c>
      <c r="B253" s="164">
        <f>COUNTA($C$2:C253)</f>
        <v>242</v>
      </c>
      <c r="C253" s="165" t="s">
        <v>250</v>
      </c>
      <c r="D253" s="165"/>
      <c r="E253" s="165"/>
      <c r="F253" s="165"/>
      <c r="G253" s="165" t="s">
        <v>74</v>
      </c>
      <c r="H253" s="165"/>
      <c r="I253" s="165" t="s">
        <v>58</v>
      </c>
      <c r="J253" s="165" t="s">
        <v>209</v>
      </c>
      <c r="K253" s="164">
        <v>4</v>
      </c>
      <c r="L253" s="163" t="s">
        <v>59</v>
      </c>
      <c r="M253" s="165" t="s">
        <v>251</v>
      </c>
      <c r="N253" s="165"/>
      <c r="O253" s="165"/>
      <c r="P253" s="165"/>
      <c r="Q253" s="315"/>
      <c r="R253" s="315"/>
      <c r="S253" s="165"/>
      <c r="T253" s="165"/>
      <c r="U253" s="165"/>
      <c r="V253" s="165"/>
      <c r="W253" s="165"/>
      <c r="X253" s="165"/>
      <c r="Y253" s="165"/>
    </row>
    <row r="254" spans="1:25" outlineLevel="1">
      <c r="A254" s="163" t="str">
        <f>A253</f>
        <v>Y</v>
      </c>
      <c r="B254" s="164">
        <f>COUNTA($C$2:C254)</f>
        <v>243</v>
      </c>
      <c r="C254" s="165" t="s">
        <v>252</v>
      </c>
      <c r="D254" s="165"/>
      <c r="E254" s="165"/>
      <c r="F254" s="165"/>
      <c r="G254" s="165" t="s">
        <v>74</v>
      </c>
      <c r="H254" s="165"/>
      <c r="I254" s="165" t="s">
        <v>58</v>
      </c>
      <c r="J254" s="165" t="s">
        <v>212</v>
      </c>
      <c r="K254" s="164">
        <v>4</v>
      </c>
      <c r="L254" s="163" t="s">
        <v>59</v>
      </c>
      <c r="M254" s="165" t="s">
        <v>253</v>
      </c>
      <c r="N254" s="165"/>
      <c r="O254" s="165"/>
      <c r="P254" s="165"/>
      <c r="Q254" s="315"/>
      <c r="R254" s="315"/>
      <c r="S254" s="165"/>
      <c r="T254" s="165"/>
      <c r="U254" s="165"/>
      <c r="V254" s="165"/>
      <c r="W254" s="165"/>
      <c r="X254" s="165"/>
      <c r="Y254" s="165"/>
    </row>
    <row r="255" spans="1:25" outlineLevel="1">
      <c r="A255" s="163" t="str">
        <f>A254</f>
        <v>Y</v>
      </c>
      <c r="B255" s="164">
        <f>COUNTA($C$2:C255)</f>
        <v>244</v>
      </c>
      <c r="C255" s="165" t="s">
        <v>254</v>
      </c>
      <c r="D255" s="165"/>
      <c r="E255" s="165"/>
      <c r="F255" s="165"/>
      <c r="G255" s="165" t="s">
        <v>74</v>
      </c>
      <c r="H255" s="165"/>
      <c r="I255" s="165" t="s">
        <v>58</v>
      </c>
      <c r="J255" s="165" t="s">
        <v>236</v>
      </c>
      <c r="K255" s="164">
        <v>4</v>
      </c>
      <c r="L255" s="163" t="s">
        <v>59</v>
      </c>
      <c r="M255" s="165" t="s">
        <v>255</v>
      </c>
      <c r="N255" s="165"/>
      <c r="O255" s="165"/>
      <c r="P255" s="165"/>
      <c r="Q255" s="315"/>
      <c r="R255" s="315"/>
      <c r="S255" s="165"/>
      <c r="T255" s="165"/>
      <c r="U255" s="165"/>
      <c r="V255" s="165"/>
      <c r="W255" s="165"/>
      <c r="X255" s="165"/>
      <c r="Y255" s="165"/>
    </row>
    <row r="256" spans="1:25" outlineLevel="1">
      <c r="A256" s="163" t="str">
        <f t="shared" si="2"/>
        <v>Y</v>
      </c>
      <c r="B256" s="164">
        <f>COUNTA($C$2:C256)</f>
        <v>245</v>
      </c>
      <c r="C256" s="165" t="s">
        <v>506</v>
      </c>
      <c r="D256" s="165"/>
      <c r="E256" s="315" t="s">
        <v>33</v>
      </c>
      <c r="F256" s="165"/>
      <c r="G256" s="165" t="s">
        <v>74</v>
      </c>
      <c r="H256" s="165"/>
      <c r="I256" s="165"/>
      <c r="J256" s="165"/>
      <c r="K256" s="164">
        <v>0</v>
      </c>
      <c r="L256" s="163" t="s">
        <v>133</v>
      </c>
      <c r="M256" s="165" t="s">
        <v>134</v>
      </c>
      <c r="N256" s="165"/>
      <c r="O256" s="165"/>
      <c r="P256" s="165"/>
      <c r="Q256" s="315"/>
      <c r="R256" s="315"/>
      <c r="S256" s="165"/>
      <c r="T256" s="165"/>
      <c r="U256" s="165"/>
      <c r="V256" s="165"/>
      <c r="W256" s="165"/>
      <c r="X256" s="165"/>
      <c r="Y256" s="165"/>
    </row>
    <row r="257" spans="1:25" outlineLevel="1">
      <c r="A257" s="163" t="str">
        <f>IF($R$47&gt;"4","Y","N")</f>
        <v>Y</v>
      </c>
      <c r="B257" s="164">
        <f>COUNTA($C$2:C257)</f>
        <v>246</v>
      </c>
      <c r="C257" s="165" t="s">
        <v>256</v>
      </c>
      <c r="D257" s="165"/>
      <c r="E257" s="165"/>
      <c r="F257" s="165"/>
      <c r="G257" s="165" t="s">
        <v>74</v>
      </c>
      <c r="H257" s="165"/>
      <c r="I257" s="165" t="s">
        <v>58</v>
      </c>
      <c r="J257" s="165" t="s">
        <v>209</v>
      </c>
      <c r="K257" s="164">
        <v>5</v>
      </c>
      <c r="L257" s="163" t="s">
        <v>59</v>
      </c>
      <c r="M257" s="165" t="s">
        <v>257</v>
      </c>
      <c r="N257" s="165"/>
      <c r="O257" s="165"/>
      <c r="P257" s="165"/>
      <c r="Q257" s="315"/>
      <c r="R257" s="315"/>
      <c r="S257" s="165"/>
      <c r="T257" s="165"/>
      <c r="U257" s="165"/>
      <c r="V257" s="165"/>
      <c r="W257" s="165"/>
      <c r="X257" s="165"/>
      <c r="Y257" s="165"/>
    </row>
    <row r="258" spans="1:25" outlineLevel="1">
      <c r="A258" s="163" t="str">
        <f>A257</f>
        <v>Y</v>
      </c>
      <c r="B258" s="164">
        <f>COUNTA($C$2:C258)</f>
        <v>247</v>
      </c>
      <c r="C258" s="165" t="s">
        <v>258</v>
      </c>
      <c r="D258" s="165"/>
      <c r="E258" s="165"/>
      <c r="F258" s="165"/>
      <c r="G258" s="165" t="s">
        <v>74</v>
      </c>
      <c r="H258" s="165"/>
      <c r="I258" s="165" t="s">
        <v>58</v>
      </c>
      <c r="J258" s="165" t="s">
        <v>212</v>
      </c>
      <c r="K258" s="164">
        <v>5</v>
      </c>
      <c r="L258" s="163" t="s">
        <v>59</v>
      </c>
      <c r="M258" s="165" t="s">
        <v>259</v>
      </c>
      <c r="N258" s="165"/>
      <c r="O258" s="165"/>
      <c r="P258" s="165"/>
      <c r="Q258" s="315"/>
      <c r="R258" s="315"/>
      <c r="S258" s="165"/>
      <c r="T258" s="165"/>
      <c r="U258" s="165"/>
      <c r="V258" s="165"/>
      <c r="W258" s="165"/>
      <c r="X258" s="165"/>
      <c r="Y258" s="165"/>
    </row>
    <row r="259" spans="1:25" outlineLevel="1">
      <c r="A259" s="163" t="str">
        <f>A258</f>
        <v>Y</v>
      </c>
      <c r="B259" s="164">
        <f>COUNTA($C$2:C259)</f>
        <v>248</v>
      </c>
      <c r="C259" s="165" t="s">
        <v>260</v>
      </c>
      <c r="D259" s="165"/>
      <c r="E259" s="165"/>
      <c r="F259" s="165"/>
      <c r="G259" s="165" t="s">
        <v>74</v>
      </c>
      <c r="H259" s="165"/>
      <c r="I259" s="165" t="s">
        <v>58</v>
      </c>
      <c r="J259" s="165" t="s">
        <v>236</v>
      </c>
      <c r="K259" s="164">
        <v>5</v>
      </c>
      <c r="L259" s="163" t="s">
        <v>59</v>
      </c>
      <c r="M259" s="165" t="s">
        <v>261</v>
      </c>
      <c r="N259" s="165"/>
      <c r="O259" s="165"/>
      <c r="P259" s="165"/>
      <c r="Q259" s="315"/>
      <c r="R259" s="315"/>
      <c r="S259" s="165"/>
      <c r="T259" s="165"/>
      <c r="U259" s="165"/>
      <c r="V259" s="165"/>
      <c r="W259" s="165"/>
      <c r="X259" s="165"/>
      <c r="Y259" s="165"/>
    </row>
    <row r="260" spans="1:25" outlineLevel="1">
      <c r="A260" s="163" t="str">
        <f t="shared" si="2"/>
        <v>Y</v>
      </c>
      <c r="B260" s="164">
        <f>COUNTA($C$2:C260)</f>
        <v>249</v>
      </c>
      <c r="C260" s="165" t="s">
        <v>506</v>
      </c>
      <c r="D260" s="165"/>
      <c r="E260" s="315" t="s">
        <v>33</v>
      </c>
      <c r="F260" s="165"/>
      <c r="G260" s="165" t="s">
        <v>74</v>
      </c>
      <c r="H260" s="165"/>
      <c r="I260" s="165"/>
      <c r="J260" s="165"/>
      <c r="K260" s="164">
        <v>0</v>
      </c>
      <c r="L260" s="163" t="s">
        <v>133</v>
      </c>
      <c r="M260" s="165" t="s">
        <v>134</v>
      </c>
      <c r="N260" s="165"/>
      <c r="O260" s="165"/>
      <c r="P260" s="165"/>
      <c r="Q260" s="315"/>
      <c r="R260" s="315"/>
      <c r="S260" s="165"/>
      <c r="T260" s="165"/>
      <c r="U260" s="165"/>
      <c r="V260" s="165"/>
      <c r="W260" s="165"/>
      <c r="X260" s="165"/>
      <c r="Y260" s="165"/>
    </row>
    <row r="261" spans="1:25" outlineLevel="1">
      <c r="A261" s="163" t="str">
        <f>IF($R$47&gt;"5","Y","N")</f>
        <v>Y</v>
      </c>
      <c r="B261" s="164">
        <f>COUNTA($C$2:C261)</f>
        <v>250</v>
      </c>
      <c r="C261" s="165" t="s">
        <v>262</v>
      </c>
      <c r="D261" s="165"/>
      <c r="E261" s="165"/>
      <c r="F261" s="165"/>
      <c r="G261" s="165" t="s">
        <v>74</v>
      </c>
      <c r="H261" s="165"/>
      <c r="I261" s="165" t="s">
        <v>58</v>
      </c>
      <c r="J261" s="165" t="s">
        <v>209</v>
      </c>
      <c r="K261" s="164">
        <v>6</v>
      </c>
      <c r="L261" s="163" t="s">
        <v>59</v>
      </c>
      <c r="M261" s="165" t="s">
        <v>263</v>
      </c>
      <c r="N261" s="165"/>
      <c r="O261" s="165"/>
      <c r="P261" s="165"/>
      <c r="Q261" s="315"/>
      <c r="R261" s="315"/>
      <c r="S261" s="165"/>
      <c r="T261" s="165"/>
      <c r="U261" s="165"/>
      <c r="V261" s="165"/>
      <c r="W261" s="165"/>
      <c r="X261" s="165"/>
      <c r="Y261" s="165"/>
    </row>
    <row r="262" spans="1:25" outlineLevel="1">
      <c r="A262" s="163" t="str">
        <f>A261</f>
        <v>Y</v>
      </c>
      <c r="B262" s="164">
        <f>COUNTA($C$2:C262)</f>
        <v>251</v>
      </c>
      <c r="C262" s="165" t="s">
        <v>264</v>
      </c>
      <c r="D262" s="165"/>
      <c r="E262" s="165"/>
      <c r="F262" s="165"/>
      <c r="G262" s="165" t="s">
        <v>74</v>
      </c>
      <c r="H262" s="165"/>
      <c r="I262" s="165" t="s">
        <v>58</v>
      </c>
      <c r="J262" s="165" t="s">
        <v>212</v>
      </c>
      <c r="K262" s="164">
        <v>6</v>
      </c>
      <c r="L262" s="163" t="s">
        <v>59</v>
      </c>
      <c r="M262" s="165" t="s">
        <v>265</v>
      </c>
      <c r="N262" s="165"/>
      <c r="O262" s="165"/>
      <c r="P262" s="165"/>
      <c r="Q262" s="315"/>
      <c r="R262" s="315"/>
      <c r="S262" s="165"/>
      <c r="T262" s="165"/>
      <c r="U262" s="165"/>
      <c r="V262" s="165"/>
      <c r="W262" s="165"/>
      <c r="X262" s="165"/>
      <c r="Y262" s="165"/>
    </row>
    <row r="263" spans="1:25" outlineLevel="1">
      <c r="A263" s="163" t="str">
        <f>A262</f>
        <v>Y</v>
      </c>
      <c r="B263" s="164">
        <f>COUNTA($C$2:C263)</f>
        <v>252</v>
      </c>
      <c r="C263" s="165" t="s">
        <v>266</v>
      </c>
      <c r="D263" s="165"/>
      <c r="E263" s="165"/>
      <c r="F263" s="165"/>
      <c r="G263" s="165" t="s">
        <v>74</v>
      </c>
      <c r="H263" s="165"/>
      <c r="I263" s="165" t="s">
        <v>58</v>
      </c>
      <c r="J263" s="165" t="s">
        <v>236</v>
      </c>
      <c r="K263" s="164">
        <v>6</v>
      </c>
      <c r="L263" s="163" t="s">
        <v>59</v>
      </c>
      <c r="M263" s="165" t="s">
        <v>267</v>
      </c>
      <c r="N263" s="165"/>
      <c r="O263" s="165"/>
      <c r="P263" s="165"/>
      <c r="Q263" s="315"/>
      <c r="R263" s="315"/>
      <c r="S263" s="165"/>
      <c r="T263" s="165"/>
      <c r="U263" s="165"/>
      <c r="V263" s="165"/>
      <c r="W263" s="165"/>
      <c r="X263" s="165"/>
      <c r="Y263" s="165"/>
    </row>
    <row r="264" spans="1:25" outlineLevel="1">
      <c r="A264" s="163" t="str">
        <f t="shared" si="2"/>
        <v>Y</v>
      </c>
      <c r="B264" s="164">
        <f>COUNTA($C$2:C264)</f>
        <v>253</v>
      </c>
      <c r="C264" s="165" t="s">
        <v>506</v>
      </c>
      <c r="D264" s="165"/>
      <c r="E264" s="315" t="s">
        <v>33</v>
      </c>
      <c r="F264" s="165"/>
      <c r="G264" s="165" t="s">
        <v>74</v>
      </c>
      <c r="H264" s="165"/>
      <c r="I264" s="165"/>
      <c r="J264" s="165"/>
      <c r="K264" s="164">
        <v>0</v>
      </c>
      <c r="L264" s="163" t="s">
        <v>133</v>
      </c>
      <c r="M264" s="165" t="s">
        <v>134</v>
      </c>
      <c r="N264" s="165"/>
      <c r="O264" s="165"/>
      <c r="P264" s="165"/>
      <c r="Q264" s="315"/>
      <c r="R264" s="315"/>
      <c r="S264" s="165"/>
      <c r="T264" s="165"/>
      <c r="U264" s="165"/>
      <c r="V264" s="165"/>
      <c r="W264" s="165"/>
      <c r="X264" s="165"/>
      <c r="Y264" s="165"/>
    </row>
    <row r="265" spans="1:25" outlineLevel="1">
      <c r="A265" s="163" t="str">
        <f>IF($R$47&gt;"6","Y","N")</f>
        <v>Y</v>
      </c>
      <c r="B265" s="164">
        <f>COUNTA($C$2:C265)</f>
        <v>254</v>
      </c>
      <c r="C265" s="165" t="s">
        <v>268</v>
      </c>
      <c r="D265" s="165"/>
      <c r="E265" s="165"/>
      <c r="F265" s="165"/>
      <c r="G265" s="165" t="s">
        <v>74</v>
      </c>
      <c r="H265" s="165"/>
      <c r="I265" s="165" t="s">
        <v>58</v>
      </c>
      <c r="J265" s="165" t="s">
        <v>209</v>
      </c>
      <c r="K265" s="164">
        <v>7</v>
      </c>
      <c r="L265" s="163" t="s">
        <v>59</v>
      </c>
      <c r="M265" s="165" t="s">
        <v>269</v>
      </c>
      <c r="N265" s="165"/>
      <c r="O265" s="165"/>
      <c r="P265" s="165"/>
      <c r="Q265" s="315"/>
      <c r="R265" s="315"/>
      <c r="S265" s="165"/>
      <c r="T265" s="165"/>
      <c r="U265" s="165"/>
      <c r="V265" s="165"/>
      <c r="W265" s="165"/>
      <c r="X265" s="165"/>
      <c r="Y265" s="165"/>
    </row>
    <row r="266" spans="1:25" outlineLevel="1">
      <c r="A266" s="163" t="str">
        <f>A265</f>
        <v>Y</v>
      </c>
      <c r="B266" s="164">
        <f>COUNTA($C$2:C266)</f>
        <v>255</v>
      </c>
      <c r="C266" s="165" t="s">
        <v>270</v>
      </c>
      <c r="D266" s="165"/>
      <c r="E266" s="165"/>
      <c r="F266" s="165"/>
      <c r="G266" s="165" t="s">
        <v>74</v>
      </c>
      <c r="H266" s="165"/>
      <c r="I266" s="165" t="s">
        <v>58</v>
      </c>
      <c r="J266" s="165" t="s">
        <v>212</v>
      </c>
      <c r="K266" s="164">
        <v>7</v>
      </c>
      <c r="L266" s="163" t="s">
        <v>59</v>
      </c>
      <c r="M266" s="165" t="s">
        <v>271</v>
      </c>
      <c r="N266" s="165"/>
      <c r="O266" s="165"/>
      <c r="P266" s="165"/>
      <c r="Q266" s="315"/>
      <c r="R266" s="315"/>
      <c r="S266" s="165"/>
      <c r="T266" s="165"/>
      <c r="U266" s="165"/>
      <c r="V266" s="165"/>
      <c r="W266" s="165"/>
      <c r="X266" s="165"/>
      <c r="Y266" s="165"/>
    </row>
    <row r="267" spans="1:25" outlineLevel="1">
      <c r="A267" s="163" t="str">
        <f>A266</f>
        <v>Y</v>
      </c>
      <c r="B267" s="164">
        <f>COUNTA($C$2:C267)</f>
        <v>256</v>
      </c>
      <c r="C267" s="165" t="s">
        <v>272</v>
      </c>
      <c r="D267" s="165"/>
      <c r="E267" s="165"/>
      <c r="F267" s="165"/>
      <c r="G267" s="165" t="s">
        <v>74</v>
      </c>
      <c r="H267" s="165"/>
      <c r="I267" s="165" t="s">
        <v>58</v>
      </c>
      <c r="J267" s="165" t="s">
        <v>236</v>
      </c>
      <c r="K267" s="164">
        <v>7</v>
      </c>
      <c r="L267" s="163" t="s">
        <v>59</v>
      </c>
      <c r="M267" s="165" t="s">
        <v>273</v>
      </c>
      <c r="N267" s="165"/>
      <c r="O267" s="165"/>
      <c r="P267" s="165"/>
      <c r="Q267" s="315"/>
      <c r="R267" s="315"/>
      <c r="S267" s="165"/>
      <c r="T267" s="165"/>
      <c r="U267" s="165"/>
      <c r="V267" s="165"/>
      <c r="W267" s="165"/>
      <c r="X267" s="165"/>
      <c r="Y267" s="165"/>
    </row>
    <row r="268" spans="1:25" outlineLevel="1">
      <c r="A268" s="163" t="str">
        <f t="shared" si="2"/>
        <v>Y</v>
      </c>
      <c r="B268" s="164">
        <f>COUNTA($C$2:C268)</f>
        <v>257</v>
      </c>
      <c r="C268" s="165" t="s">
        <v>506</v>
      </c>
      <c r="D268" s="165"/>
      <c r="E268" s="315" t="s">
        <v>33</v>
      </c>
      <c r="F268" s="165"/>
      <c r="G268" s="165" t="s">
        <v>74</v>
      </c>
      <c r="H268" s="165"/>
      <c r="I268" s="165"/>
      <c r="J268" s="165"/>
      <c r="K268" s="164">
        <v>0</v>
      </c>
      <c r="L268" s="163" t="s">
        <v>133</v>
      </c>
      <c r="M268" s="165" t="s">
        <v>134</v>
      </c>
      <c r="N268" s="165"/>
      <c r="O268" s="165"/>
      <c r="P268" s="165"/>
      <c r="Q268" s="315"/>
      <c r="R268" s="315"/>
      <c r="S268" s="165"/>
      <c r="T268" s="165"/>
      <c r="U268" s="165"/>
      <c r="V268" s="165"/>
      <c r="W268" s="165"/>
      <c r="X268" s="165"/>
      <c r="Y268" s="165"/>
    </row>
    <row r="269" spans="1:25" outlineLevel="1">
      <c r="A269" s="163" t="str">
        <f>IF($R$47&gt;"7","Y","N")</f>
        <v>Y</v>
      </c>
      <c r="B269" s="164">
        <f>COUNTA($C$2:C269)</f>
        <v>258</v>
      </c>
      <c r="C269" s="165" t="s">
        <v>274</v>
      </c>
      <c r="D269" s="165"/>
      <c r="E269" s="165"/>
      <c r="F269" s="165"/>
      <c r="G269" s="165" t="s">
        <v>74</v>
      </c>
      <c r="H269" s="165"/>
      <c r="I269" s="165" t="s">
        <v>58</v>
      </c>
      <c r="J269" s="165" t="s">
        <v>209</v>
      </c>
      <c r="K269" s="164">
        <v>8</v>
      </c>
      <c r="L269" s="163" t="s">
        <v>59</v>
      </c>
      <c r="M269" s="165" t="s">
        <v>275</v>
      </c>
      <c r="N269" s="165"/>
      <c r="O269" s="165"/>
      <c r="P269" s="165"/>
      <c r="Q269" s="315"/>
      <c r="R269" s="315"/>
      <c r="S269" s="165"/>
      <c r="T269" s="165"/>
      <c r="U269" s="165"/>
      <c r="V269" s="165"/>
      <c r="W269" s="165"/>
      <c r="X269" s="165"/>
      <c r="Y269" s="165"/>
    </row>
    <row r="270" spans="1:25" outlineLevel="1">
      <c r="A270" s="163" t="str">
        <f>A269</f>
        <v>Y</v>
      </c>
      <c r="B270" s="164">
        <f>COUNTA($C$2:C270)</f>
        <v>259</v>
      </c>
      <c r="C270" s="165" t="s">
        <v>276</v>
      </c>
      <c r="D270" s="165"/>
      <c r="E270" s="165"/>
      <c r="F270" s="165"/>
      <c r="G270" s="165" t="s">
        <v>74</v>
      </c>
      <c r="H270" s="165"/>
      <c r="I270" s="165" t="s">
        <v>58</v>
      </c>
      <c r="J270" s="165" t="s">
        <v>212</v>
      </c>
      <c r="K270" s="164">
        <v>8</v>
      </c>
      <c r="L270" s="163" t="s">
        <v>59</v>
      </c>
      <c r="M270" s="165" t="s">
        <v>277</v>
      </c>
      <c r="N270" s="165"/>
      <c r="O270" s="165"/>
      <c r="P270" s="165"/>
      <c r="Q270" s="315"/>
      <c r="R270" s="315"/>
      <c r="S270" s="165"/>
      <c r="T270" s="165"/>
      <c r="U270" s="165"/>
      <c r="V270" s="165"/>
      <c r="W270" s="165"/>
      <c r="X270" s="165"/>
      <c r="Y270" s="165"/>
    </row>
    <row r="271" spans="1:25" outlineLevel="1">
      <c r="A271" s="163" t="str">
        <f>A270</f>
        <v>Y</v>
      </c>
      <c r="B271" s="164">
        <f>COUNTA($C$2:C271)</f>
        <v>260</v>
      </c>
      <c r="C271" s="165" t="s">
        <v>278</v>
      </c>
      <c r="D271" s="165"/>
      <c r="E271" s="165"/>
      <c r="F271" s="165"/>
      <c r="G271" s="165" t="s">
        <v>74</v>
      </c>
      <c r="H271" s="165"/>
      <c r="I271" s="165" t="s">
        <v>58</v>
      </c>
      <c r="J271" s="165" t="s">
        <v>236</v>
      </c>
      <c r="K271" s="164">
        <v>8</v>
      </c>
      <c r="L271" s="163" t="s">
        <v>59</v>
      </c>
      <c r="M271" s="165" t="s">
        <v>279</v>
      </c>
      <c r="N271" s="165"/>
      <c r="O271" s="165"/>
      <c r="P271" s="165"/>
      <c r="Q271" s="315"/>
      <c r="R271" s="315"/>
      <c r="S271" s="165"/>
      <c r="T271" s="165"/>
      <c r="U271" s="165"/>
      <c r="V271" s="165"/>
      <c r="W271" s="165"/>
      <c r="X271" s="165"/>
      <c r="Y271" s="165"/>
    </row>
    <row r="272" spans="1:25" outlineLevel="1">
      <c r="A272" s="163" t="str">
        <f>A271</f>
        <v>Y</v>
      </c>
      <c r="B272" s="164">
        <f>COUNTA($C$2:C272)</f>
        <v>261</v>
      </c>
      <c r="C272" s="165" t="s">
        <v>506</v>
      </c>
      <c r="D272" s="165"/>
      <c r="E272" s="315" t="s">
        <v>33</v>
      </c>
      <c r="F272" s="165"/>
      <c r="G272" s="165" t="s">
        <v>74</v>
      </c>
      <c r="H272" s="165"/>
      <c r="I272" s="165"/>
      <c r="J272" s="165"/>
      <c r="K272" s="164">
        <v>0</v>
      </c>
      <c r="L272" s="163" t="s">
        <v>133</v>
      </c>
      <c r="M272" s="165" t="s">
        <v>134</v>
      </c>
      <c r="N272" s="165"/>
      <c r="O272" s="165"/>
      <c r="P272" s="165"/>
      <c r="Q272" s="315"/>
      <c r="R272" s="315"/>
      <c r="S272" s="165"/>
      <c r="T272" s="165"/>
      <c r="U272" s="165"/>
      <c r="V272" s="165"/>
      <c r="W272" s="165"/>
      <c r="X272" s="165"/>
      <c r="Y272" s="165"/>
    </row>
    <row r="273" spans="1:25" outlineLevel="1">
      <c r="A273" s="163" t="str">
        <f>IF($R$47&gt;"8","Y","N")</f>
        <v>Y</v>
      </c>
      <c r="B273" s="164">
        <f>COUNTA($C$2:C273)</f>
        <v>262</v>
      </c>
      <c r="C273" s="165" t="s">
        <v>280</v>
      </c>
      <c r="D273" s="165"/>
      <c r="E273" s="165"/>
      <c r="F273" s="165"/>
      <c r="G273" s="165" t="s">
        <v>74</v>
      </c>
      <c r="H273" s="165"/>
      <c r="I273" s="165" t="s">
        <v>58</v>
      </c>
      <c r="J273" s="165" t="s">
        <v>209</v>
      </c>
      <c r="K273" s="164">
        <v>9</v>
      </c>
      <c r="L273" s="163" t="s">
        <v>59</v>
      </c>
      <c r="M273" s="165" t="s">
        <v>281</v>
      </c>
      <c r="N273" s="165"/>
      <c r="O273" s="165"/>
      <c r="P273" s="165"/>
      <c r="Q273" s="315"/>
      <c r="R273" s="315"/>
      <c r="S273" s="165"/>
      <c r="T273" s="165"/>
      <c r="U273" s="165"/>
      <c r="V273" s="165"/>
      <c r="W273" s="165"/>
      <c r="X273" s="165"/>
      <c r="Y273" s="165"/>
    </row>
    <row r="274" spans="1:25" outlineLevel="1">
      <c r="A274" s="163" t="str">
        <f>A273</f>
        <v>Y</v>
      </c>
      <c r="B274" s="164">
        <f>COUNTA($C$2:C274)</f>
        <v>263</v>
      </c>
      <c r="C274" s="165" t="s">
        <v>282</v>
      </c>
      <c r="D274" s="165"/>
      <c r="E274" s="165"/>
      <c r="F274" s="165"/>
      <c r="G274" s="165" t="s">
        <v>74</v>
      </c>
      <c r="H274" s="165"/>
      <c r="I274" s="165" t="s">
        <v>58</v>
      </c>
      <c r="J274" s="165" t="s">
        <v>212</v>
      </c>
      <c r="K274" s="164">
        <v>9</v>
      </c>
      <c r="L274" s="163" t="s">
        <v>59</v>
      </c>
      <c r="M274" s="165" t="s">
        <v>283</v>
      </c>
      <c r="N274" s="165"/>
      <c r="O274" s="165"/>
      <c r="P274" s="165"/>
      <c r="Q274" s="315"/>
      <c r="R274" s="315"/>
      <c r="S274" s="165"/>
      <c r="T274" s="165"/>
      <c r="U274" s="165"/>
      <c r="V274" s="165"/>
      <c r="W274" s="165"/>
      <c r="X274" s="165"/>
      <c r="Y274" s="165"/>
    </row>
    <row r="275" spans="1:25" outlineLevel="1">
      <c r="A275" s="163" t="str">
        <f>A274</f>
        <v>Y</v>
      </c>
      <c r="B275" s="164">
        <f>COUNTA($C$2:C275)</f>
        <v>264</v>
      </c>
      <c r="C275" s="165" t="s">
        <v>284</v>
      </c>
      <c r="D275" s="165"/>
      <c r="E275" s="165"/>
      <c r="F275" s="165"/>
      <c r="G275" s="165" t="s">
        <v>74</v>
      </c>
      <c r="H275" s="165"/>
      <c r="I275" s="165" t="s">
        <v>58</v>
      </c>
      <c r="J275" s="165" t="s">
        <v>236</v>
      </c>
      <c r="K275" s="164">
        <v>9</v>
      </c>
      <c r="L275" s="163" t="s">
        <v>59</v>
      </c>
      <c r="M275" s="165" t="s">
        <v>285</v>
      </c>
      <c r="N275" s="165"/>
      <c r="O275" s="165"/>
      <c r="P275" s="165"/>
      <c r="Q275" s="315"/>
      <c r="R275" s="315"/>
      <c r="S275" s="165"/>
      <c r="T275" s="165"/>
      <c r="U275" s="165"/>
      <c r="V275" s="165"/>
      <c r="W275" s="165"/>
      <c r="X275" s="165"/>
      <c r="Y275" s="165"/>
    </row>
    <row r="276" spans="1:25" outlineLevel="1">
      <c r="A276" s="163" t="str">
        <f>A275</f>
        <v>Y</v>
      </c>
      <c r="B276" s="164">
        <f>COUNTA($C$2:C276)</f>
        <v>265</v>
      </c>
      <c r="C276" s="165" t="s">
        <v>132</v>
      </c>
      <c r="D276" s="165"/>
      <c r="E276" s="165"/>
      <c r="F276" s="165"/>
      <c r="G276" s="165" t="s">
        <v>74</v>
      </c>
      <c r="H276" s="165"/>
      <c r="I276" s="165" t="s">
        <v>58</v>
      </c>
      <c r="J276" s="165"/>
      <c r="K276" s="164">
        <v>0</v>
      </c>
      <c r="L276" s="163" t="s">
        <v>133</v>
      </c>
      <c r="M276" s="165" t="s">
        <v>134</v>
      </c>
      <c r="N276" s="165"/>
      <c r="O276" s="165"/>
      <c r="P276" s="165"/>
      <c r="Q276" s="165"/>
      <c r="R276" s="315"/>
      <c r="S276" s="165"/>
      <c r="T276" s="165"/>
      <c r="U276" s="165"/>
      <c r="V276" s="165"/>
      <c r="W276" s="165"/>
      <c r="X276" s="165"/>
      <c r="Y276" s="165"/>
    </row>
    <row r="277" spans="1:25" outlineLevel="1">
      <c r="A277" s="163" t="s">
        <v>3</v>
      </c>
      <c r="B277" s="164">
        <f>COUNTA($C$2:C277)</f>
        <v>266</v>
      </c>
      <c r="C277" s="165" t="s">
        <v>203</v>
      </c>
      <c r="D277" s="165"/>
      <c r="E277" s="165"/>
      <c r="F277" s="165"/>
      <c r="G277" s="165" t="s">
        <v>74</v>
      </c>
      <c r="H277" s="165"/>
      <c r="I277" s="165" t="s">
        <v>58</v>
      </c>
      <c r="J277" s="165" t="s">
        <v>123</v>
      </c>
      <c r="K277" s="164">
        <v>2</v>
      </c>
      <c r="L277" s="163" t="s">
        <v>110</v>
      </c>
      <c r="M277" s="165"/>
      <c r="N277" s="165"/>
      <c r="O277" s="165"/>
      <c r="P277" s="165"/>
      <c r="Q277" s="315"/>
      <c r="R277" s="315"/>
      <c r="S277" s="165"/>
      <c r="T277" s="165"/>
      <c r="U277" s="165"/>
      <c r="V277" s="165"/>
      <c r="W277" s="165"/>
      <c r="X277" s="165"/>
      <c r="Y277" s="165"/>
    </row>
    <row r="278" spans="1:25" outlineLevel="1">
      <c r="A278" s="163" t="s">
        <v>3</v>
      </c>
      <c r="B278" s="164">
        <f>COUNTA($C$2:C278)</f>
        <v>267</v>
      </c>
      <c r="C278" s="165" t="s">
        <v>60</v>
      </c>
      <c r="D278" s="165"/>
      <c r="E278" s="165"/>
      <c r="F278" s="165"/>
      <c r="G278" s="165" t="s">
        <v>74</v>
      </c>
      <c r="H278" s="165"/>
      <c r="I278" s="165" t="s">
        <v>58</v>
      </c>
      <c r="J278" s="165"/>
      <c r="K278" s="164">
        <v>0</v>
      </c>
      <c r="L278" s="163" t="s">
        <v>60</v>
      </c>
      <c r="M278" s="165">
        <v>3</v>
      </c>
      <c r="N278" s="165"/>
      <c r="O278" s="165"/>
      <c r="P278" s="165"/>
      <c r="Q278" s="315"/>
      <c r="R278" s="315"/>
      <c r="S278" s="165"/>
      <c r="T278" s="165"/>
      <c r="U278" s="165"/>
      <c r="V278" s="165"/>
      <c r="W278" s="165"/>
      <c r="X278" s="165"/>
      <c r="Y278" s="165"/>
    </row>
    <row r="279" spans="1:25" outlineLevel="1">
      <c r="A279" s="163" t="s">
        <v>3</v>
      </c>
      <c r="B279" s="164">
        <f>COUNTA($C$2:C279)</f>
        <v>268</v>
      </c>
      <c r="C279" s="165" t="s">
        <v>203</v>
      </c>
      <c r="D279" s="165"/>
      <c r="E279" s="165"/>
      <c r="F279" s="165"/>
      <c r="G279" s="165" t="s">
        <v>74</v>
      </c>
      <c r="H279" s="165"/>
      <c r="I279" s="165" t="s">
        <v>58</v>
      </c>
      <c r="J279" s="165" t="s">
        <v>123</v>
      </c>
      <c r="K279" s="164">
        <v>0</v>
      </c>
      <c r="L279" s="163" t="s">
        <v>110</v>
      </c>
      <c r="M279" s="165"/>
      <c r="N279" s="165"/>
      <c r="O279" s="165" t="s">
        <v>3</v>
      </c>
      <c r="P279" s="165"/>
      <c r="Q279" s="315"/>
      <c r="R279" s="315"/>
      <c r="S279" s="165"/>
      <c r="T279" s="165"/>
      <c r="U279" s="165"/>
      <c r="V279" s="165"/>
      <c r="W279" s="165"/>
      <c r="X279" s="165"/>
      <c r="Y279" s="165"/>
    </row>
    <row r="280" spans="1:25" outlineLevel="1">
      <c r="A280" s="163" t="s">
        <v>3</v>
      </c>
      <c r="B280" s="164">
        <f>COUNTA($C$2:C280)</f>
        <v>269</v>
      </c>
      <c r="C280" s="165" t="s">
        <v>60</v>
      </c>
      <c r="D280" s="165"/>
      <c r="E280" s="165"/>
      <c r="F280" s="165"/>
      <c r="G280" s="165" t="s">
        <v>74</v>
      </c>
      <c r="H280" s="165"/>
      <c r="I280" s="165" t="s">
        <v>58</v>
      </c>
      <c r="J280" s="165"/>
      <c r="K280" s="164">
        <v>0</v>
      </c>
      <c r="L280" s="163" t="s">
        <v>60</v>
      </c>
      <c r="M280" s="165">
        <v>3</v>
      </c>
      <c r="N280" s="165"/>
      <c r="O280" s="165"/>
      <c r="P280" s="165"/>
      <c r="Q280" s="315"/>
      <c r="R280" s="315"/>
      <c r="S280" s="165"/>
      <c r="T280" s="165"/>
      <c r="U280" s="165"/>
      <c r="V280" s="165"/>
      <c r="W280" s="165"/>
      <c r="X280" s="165"/>
      <c r="Y280" s="165"/>
    </row>
    <row r="281" spans="1:25" s="84" customFormat="1" outlineLevel="1">
      <c r="A281" s="309" t="s">
        <v>286</v>
      </c>
      <c r="C281" s="311"/>
      <c r="D281" s="311"/>
      <c r="E281" s="311"/>
      <c r="F281" s="311"/>
      <c r="G281" s="311"/>
      <c r="H281" s="311"/>
      <c r="I281" s="311"/>
      <c r="J281" s="311"/>
      <c r="K281" s="313"/>
      <c r="L281" s="314"/>
      <c r="M281" s="311"/>
      <c r="N281" s="311"/>
      <c r="O281" s="311"/>
      <c r="P281" s="311"/>
      <c r="Q281" s="311"/>
      <c r="R281" s="312"/>
      <c r="S281" s="311"/>
      <c r="T281" s="311"/>
      <c r="U281" s="311"/>
      <c r="V281" s="311"/>
      <c r="W281" s="311"/>
      <c r="X281" s="311"/>
      <c r="Y281" s="311"/>
    </row>
    <row r="282" spans="1:25" outlineLevel="1">
      <c r="A282" s="163" t="str">
        <f>IF($M$92="Australian Comprehensive","N","Y")</f>
        <v>Y</v>
      </c>
      <c r="B282" s="164">
        <f>COUNTA($C$2:C282)</f>
        <v>270</v>
      </c>
      <c r="C282" s="165" t="s">
        <v>287</v>
      </c>
      <c r="D282" s="165"/>
      <c r="E282" s="165"/>
      <c r="F282" s="165"/>
      <c r="G282" s="165" t="s">
        <v>74</v>
      </c>
      <c r="H282" s="165"/>
      <c r="I282" s="165" t="s">
        <v>58</v>
      </c>
      <c r="J282" s="165" t="str">
        <f>"//p[contains(.,'Does this traveller have any existing medical conditions?*')]/parent::span/parent::legend/following-sibling::label/input[@value='"&amp;M282&amp;"']"</f>
        <v>//p[contains(.,'Does this traveller have any existing medical conditions?*')]/parent::span/parent::legend/following-sibling::label/input[@value='DT_EMCQ1']</v>
      </c>
      <c r="K282" s="164">
        <v>0</v>
      </c>
      <c r="L282" s="163" t="s">
        <v>110</v>
      </c>
      <c r="M282" s="165" t="s">
        <v>288</v>
      </c>
      <c r="N282" s="165"/>
      <c r="O282" s="165"/>
      <c r="P282" s="165"/>
      <c r="Q282" s="315"/>
      <c r="R282" s="315"/>
      <c r="S282" s="165"/>
      <c r="T282" s="165"/>
      <c r="U282" s="165"/>
      <c r="V282" s="165"/>
      <c r="W282" s="165"/>
      <c r="X282" s="165"/>
      <c r="Y282" s="165"/>
    </row>
    <row r="283" spans="1:25" outlineLevel="1">
      <c r="A283" s="163" t="s">
        <v>3</v>
      </c>
      <c r="B283" s="164">
        <f>COUNTA($C$2:C283)</f>
        <v>271</v>
      </c>
      <c r="C283" s="165" t="s">
        <v>60</v>
      </c>
      <c r="D283" s="165"/>
      <c r="E283" s="165"/>
      <c r="F283" s="165"/>
      <c r="G283" s="165" t="s">
        <v>74</v>
      </c>
      <c r="H283" s="165"/>
      <c r="I283" s="165" t="s">
        <v>58</v>
      </c>
      <c r="J283" s="165"/>
      <c r="K283" s="164">
        <v>0</v>
      </c>
      <c r="L283" s="163" t="s">
        <v>60</v>
      </c>
      <c r="M283" s="165">
        <v>3</v>
      </c>
      <c r="N283" s="165"/>
      <c r="O283" s="165"/>
      <c r="P283" s="165"/>
      <c r="Q283" s="315"/>
      <c r="R283" s="315"/>
      <c r="S283" s="165"/>
      <c r="T283" s="165"/>
      <c r="U283" s="165"/>
      <c r="V283" s="165"/>
      <c r="W283" s="165"/>
      <c r="X283" s="165"/>
      <c r="Y283" s="165"/>
    </row>
    <row r="284" spans="1:25" outlineLevel="1">
      <c r="A284" s="163" t="str">
        <f>IF(M282="YES","Y","N")</f>
        <v>N</v>
      </c>
      <c r="B284" s="164">
        <f>COUNTA($C$2:C284)</f>
        <v>272</v>
      </c>
      <c r="C284" s="165" t="s">
        <v>289</v>
      </c>
      <c r="D284" s="165"/>
      <c r="E284" s="165"/>
      <c r="F284" s="165"/>
      <c r="G284" s="165" t="s">
        <v>74</v>
      </c>
      <c r="H284" s="165"/>
      <c r="I284" s="165" t="s">
        <v>58</v>
      </c>
      <c r="J284" s="165" t="str">
        <f>"//p[contains(.,'Do all of this traveller’s existing medical conditions meet the criteria for')]/parent::span/parent::legend/following-sibling::label/input[@value='"&amp;M284&amp;"']"</f>
        <v>//p[contains(.,'Do all of this traveller’s existing medical conditions meet the criteria for')]/parent::span/parent::legend/following-sibling::label/input[@value='DT_EMCQ2']</v>
      </c>
      <c r="K284" s="164">
        <v>0</v>
      </c>
      <c r="L284" s="163" t="s">
        <v>110</v>
      </c>
      <c r="M284" s="165" t="s">
        <v>290</v>
      </c>
      <c r="N284" s="165"/>
      <c r="O284" s="165"/>
      <c r="P284" s="165"/>
      <c r="Q284" s="315"/>
      <c r="R284" s="315"/>
      <c r="S284" s="165"/>
      <c r="T284" s="165"/>
      <c r="U284" s="165"/>
      <c r="V284" s="165"/>
      <c r="W284" s="165"/>
      <c r="X284" s="165"/>
      <c r="Y284" s="165"/>
    </row>
    <row r="285" spans="1:25" outlineLevel="1">
      <c r="A285" s="163" t="str">
        <f>A284</f>
        <v>N</v>
      </c>
      <c r="B285" s="164">
        <f>COUNTA($C$2:C285)</f>
        <v>273</v>
      </c>
      <c r="C285" s="165" t="s">
        <v>60</v>
      </c>
      <c r="D285" s="165"/>
      <c r="E285" s="165"/>
      <c r="F285" s="165"/>
      <c r="G285" s="165" t="s">
        <v>74</v>
      </c>
      <c r="H285" s="165"/>
      <c r="I285" s="165" t="s">
        <v>58</v>
      </c>
      <c r="J285" s="165"/>
      <c r="K285" s="164">
        <v>0</v>
      </c>
      <c r="L285" s="163" t="s">
        <v>60</v>
      </c>
      <c r="M285" s="165">
        <v>2</v>
      </c>
      <c r="N285" s="165"/>
      <c r="O285" s="165"/>
      <c r="P285" s="165"/>
      <c r="Q285" s="315"/>
      <c r="R285" s="315"/>
      <c r="S285" s="165"/>
      <c r="T285" s="165"/>
      <c r="U285" s="165"/>
      <c r="V285" s="165"/>
      <c r="W285" s="165"/>
      <c r="X285" s="165"/>
      <c r="Y285" s="165"/>
    </row>
    <row r="286" spans="1:25" outlineLevel="1">
      <c r="A286" s="163" t="str">
        <f>IF(M284="NO","Y","N")</f>
        <v>N</v>
      </c>
      <c r="B286" s="164">
        <f>COUNTA($C$2:C286)</f>
        <v>274</v>
      </c>
      <c r="C286" s="165" t="s">
        <v>291</v>
      </c>
      <c r="D286" s="165"/>
      <c r="E286" s="165"/>
      <c r="F286" s="165"/>
      <c r="G286" s="165" t="s">
        <v>74</v>
      </c>
      <c r="H286" s="165"/>
      <c r="I286" s="165" t="s">
        <v>58</v>
      </c>
      <c r="J286" s="165" t="str">
        <f>"//p[contains(.,'Would you like to complete a medical assessment for this traveller for existing medical conditions?')]/parent::span/parent::legend/following-sibling::label/input[@value='"&amp;M286&amp;"']"</f>
        <v>//p[contains(.,'Would you like to complete a medical assessment for this traveller for existing medical conditions?')]/parent::span/parent::legend/following-sibling::label/input[@value='DT_EMCQ3']</v>
      </c>
      <c r="K286" s="164">
        <v>0</v>
      </c>
      <c r="L286" s="163" t="s">
        <v>110</v>
      </c>
      <c r="M286" s="165" t="s">
        <v>292</v>
      </c>
      <c r="N286" s="165"/>
      <c r="O286" s="165"/>
      <c r="P286" s="165"/>
      <c r="Q286" s="315"/>
      <c r="R286" s="315"/>
      <c r="S286" s="165"/>
      <c r="T286" s="165"/>
      <c r="U286" s="165"/>
      <c r="V286" s="165"/>
      <c r="W286" s="165"/>
      <c r="X286" s="165"/>
      <c r="Y286" s="165"/>
    </row>
    <row r="287" spans="1:25" outlineLevel="1">
      <c r="A287" s="163" t="str">
        <f>A286</f>
        <v>N</v>
      </c>
      <c r="B287" s="164">
        <f>COUNTA($C$2:C287)</f>
        <v>275</v>
      </c>
      <c r="C287" s="165" t="s">
        <v>60</v>
      </c>
      <c r="D287" s="165"/>
      <c r="E287" s="165"/>
      <c r="F287" s="165"/>
      <c r="G287" s="165" t="s">
        <v>74</v>
      </c>
      <c r="H287" s="165"/>
      <c r="I287" s="165" t="s">
        <v>58</v>
      </c>
      <c r="J287" s="165"/>
      <c r="K287" s="164">
        <v>0</v>
      </c>
      <c r="L287" s="163" t="s">
        <v>60</v>
      </c>
      <c r="M287" s="165">
        <v>2</v>
      </c>
      <c r="N287" s="165"/>
      <c r="O287" s="165"/>
      <c r="P287" s="165"/>
      <c r="Q287" s="315"/>
      <c r="R287" s="315"/>
      <c r="S287" s="165"/>
      <c r="T287" s="165"/>
      <c r="U287" s="165"/>
      <c r="V287" s="165"/>
      <c r="W287" s="165"/>
      <c r="X287" s="165"/>
      <c r="Y287" s="165"/>
    </row>
    <row r="288" spans="1:25" outlineLevel="1">
      <c r="A288" s="163" t="str">
        <f>IF(M286="YES","Y","N")</f>
        <v>N</v>
      </c>
      <c r="B288" s="164">
        <f>COUNTA($C$2:C288)</f>
        <v>276</v>
      </c>
      <c r="C288" s="165" t="s">
        <v>293</v>
      </c>
      <c r="D288" s="165"/>
      <c r="E288" s="165"/>
      <c r="F288" s="165"/>
      <c r="G288" s="165" t="s">
        <v>74</v>
      </c>
      <c r="H288" s="165"/>
      <c r="I288" s="165" t="s">
        <v>58</v>
      </c>
      <c r="J288" s="165" t="str">
        <f>"//p[contains(.,'Has this traveller been advised not to travel by a medical practitioner?')]/parent::span/parent::legend/following-sibling::label/input[@value='"&amp;M288&amp;"']"</f>
        <v>//p[contains(.,'Has this traveller been advised not to travel by a medical practitioner?')]/parent::span/parent::legend/following-sibling::label/input[@value='DT_EMCQ4']</v>
      </c>
      <c r="K288" s="164">
        <v>0</v>
      </c>
      <c r="L288" s="163" t="s">
        <v>110</v>
      </c>
      <c r="M288" s="165" t="s">
        <v>294</v>
      </c>
      <c r="N288" s="165"/>
      <c r="O288" s="165"/>
      <c r="P288" s="165"/>
      <c r="Q288" s="315"/>
      <c r="R288" s="315"/>
      <c r="S288" s="165"/>
      <c r="T288" s="165"/>
      <c r="U288" s="165"/>
      <c r="V288" s="165"/>
      <c r="W288" s="165"/>
      <c r="X288" s="165"/>
      <c r="Y288" s="165"/>
    </row>
    <row r="289" spans="1:25" outlineLevel="1">
      <c r="A289" s="163" t="str">
        <f>A288</f>
        <v>N</v>
      </c>
      <c r="B289" s="164">
        <f>COUNTA($C$2:C289)</f>
        <v>277</v>
      </c>
      <c r="C289" s="165" t="s">
        <v>60</v>
      </c>
      <c r="D289" s="165"/>
      <c r="E289" s="165"/>
      <c r="F289" s="165"/>
      <c r="G289" s="165" t="s">
        <v>74</v>
      </c>
      <c r="H289" s="165"/>
      <c r="I289" s="165" t="s">
        <v>58</v>
      </c>
      <c r="J289" s="165"/>
      <c r="K289" s="164">
        <v>0</v>
      </c>
      <c r="L289" s="163" t="s">
        <v>60</v>
      </c>
      <c r="M289" s="165">
        <v>2</v>
      </c>
      <c r="N289" s="165"/>
      <c r="O289" s="165"/>
      <c r="P289" s="165"/>
      <c r="Q289" s="315"/>
      <c r="R289" s="315"/>
      <c r="S289" s="165"/>
      <c r="T289" s="165"/>
      <c r="U289" s="165"/>
      <c r="V289" s="165"/>
      <c r="W289" s="165"/>
      <c r="X289" s="165"/>
      <c r="Y289" s="165"/>
    </row>
    <row r="290" spans="1:25" outlineLevel="1">
      <c r="A290" s="163" t="str">
        <f>IF(M288="NO","Y","N")</f>
        <v>N</v>
      </c>
      <c r="B290" s="164">
        <f>COUNTA($C$2:C290)</f>
        <v>278</v>
      </c>
      <c r="C290" s="165" t="s">
        <v>295</v>
      </c>
      <c r="D290" s="165"/>
      <c r="E290" s="165"/>
      <c r="F290" s="165"/>
      <c r="G290" s="165" t="s">
        <v>74</v>
      </c>
      <c r="H290" s="165"/>
      <c r="I290" s="165" t="s">
        <v>58</v>
      </c>
      <c r="J290" s="165" t="str">
        <f>"//p[contains(.,'Does this traveller have any condition that has been given a metastatic or terminal prognosis?')]/parent::span/parent::legend/following-sibling::label/input[@value='"&amp;M290&amp;"']"</f>
        <v>//p[contains(.,'Does this traveller have any condition that has been given a metastatic or terminal prognosis?')]/parent::span/parent::legend/following-sibling::label/input[@value='DT_EMCQ5']</v>
      </c>
      <c r="K290" s="164">
        <v>0</v>
      </c>
      <c r="L290" s="163" t="s">
        <v>110</v>
      </c>
      <c r="M290" s="165" t="s">
        <v>296</v>
      </c>
      <c r="N290" s="165"/>
      <c r="O290" s="165"/>
      <c r="P290" s="165"/>
      <c r="Q290" s="315"/>
      <c r="R290" s="315"/>
      <c r="S290" s="165"/>
      <c r="T290" s="165"/>
      <c r="U290" s="165"/>
      <c r="V290" s="165"/>
      <c r="W290" s="165"/>
      <c r="X290" s="165"/>
      <c r="Y290" s="165"/>
    </row>
    <row r="291" spans="1:25" outlineLevel="1">
      <c r="A291" s="163" t="str">
        <f>A290</f>
        <v>N</v>
      </c>
      <c r="B291" s="164">
        <f>COUNTA($C$2:C291)</f>
        <v>279</v>
      </c>
      <c r="C291" s="165" t="s">
        <v>60</v>
      </c>
      <c r="D291" s="165"/>
      <c r="E291" s="165"/>
      <c r="F291" s="165"/>
      <c r="G291" s="165" t="s">
        <v>74</v>
      </c>
      <c r="H291" s="165"/>
      <c r="I291" s="165" t="s">
        <v>58</v>
      </c>
      <c r="J291" s="165"/>
      <c r="K291" s="164">
        <v>0</v>
      </c>
      <c r="L291" s="163" t="s">
        <v>60</v>
      </c>
      <c r="M291" s="165">
        <v>2</v>
      </c>
      <c r="N291" s="165"/>
      <c r="O291" s="165"/>
      <c r="P291" s="165"/>
      <c r="Q291" s="315"/>
      <c r="R291" s="315"/>
      <c r="S291" s="165"/>
      <c r="T291" s="165"/>
      <c r="U291" s="165"/>
      <c r="V291" s="165"/>
      <c r="W291" s="165"/>
      <c r="X291" s="165"/>
      <c r="Y291" s="165"/>
    </row>
    <row r="292" spans="1:25" outlineLevel="1">
      <c r="A292" s="163" t="str">
        <f>IF(M290="NO","Y","N")</f>
        <v>N</v>
      </c>
      <c r="B292" s="164">
        <f>COUNTA($C$2:C292)</f>
        <v>280</v>
      </c>
      <c r="C292" s="165" t="s">
        <v>297</v>
      </c>
      <c r="D292" s="165"/>
      <c r="E292" s="165"/>
      <c r="F292" s="165"/>
      <c r="G292" s="165" t="s">
        <v>74</v>
      </c>
      <c r="H292" s="165"/>
      <c r="I292" s="165" t="s">
        <v>58</v>
      </c>
      <c r="J292" s="165" t="str">
        <f>"//p[contains(.,'Does this traveller have any condition or set of symptoms that are under or')]/parent::span/parent::legend/following-sibling::label/input[@value='"&amp;M292&amp;"']"</f>
        <v>//p[contains(.,'Does this traveller have any condition or set of symptoms that are under or')]/parent::span/parent::legend/following-sibling::label/input[@value='DT_EMCQ6']</v>
      </c>
      <c r="K292" s="164">
        <v>0</v>
      </c>
      <c r="L292" s="163" t="s">
        <v>110</v>
      </c>
      <c r="M292" s="165" t="s">
        <v>298</v>
      </c>
      <c r="N292" s="165"/>
      <c r="O292" s="165"/>
      <c r="P292" s="165"/>
      <c r="Q292" s="315"/>
      <c r="R292" s="315"/>
      <c r="S292" s="165"/>
      <c r="T292" s="165"/>
      <c r="U292" s="165"/>
      <c r="V292" s="165"/>
      <c r="W292" s="165"/>
      <c r="X292" s="165"/>
      <c r="Y292" s="165"/>
    </row>
    <row r="293" spans="1:25" outlineLevel="1">
      <c r="A293" s="163" t="str">
        <f>A292</f>
        <v>N</v>
      </c>
      <c r="B293" s="164">
        <f>COUNTA($C$2:C293)</f>
        <v>281</v>
      </c>
      <c r="C293" s="165" t="s">
        <v>60</v>
      </c>
      <c r="D293" s="165"/>
      <c r="E293" s="165"/>
      <c r="F293" s="165"/>
      <c r="G293" s="165" t="s">
        <v>74</v>
      </c>
      <c r="H293" s="165"/>
      <c r="I293" s="165" t="s">
        <v>58</v>
      </c>
      <c r="J293" s="165"/>
      <c r="K293" s="164">
        <v>0</v>
      </c>
      <c r="L293" s="163" t="s">
        <v>60</v>
      </c>
      <c r="M293" s="165">
        <v>2</v>
      </c>
      <c r="N293" s="165"/>
      <c r="O293" s="165"/>
      <c r="P293" s="165"/>
      <c r="Q293" s="315"/>
      <c r="R293" s="315"/>
      <c r="S293" s="165"/>
      <c r="T293" s="165"/>
      <c r="U293" s="165"/>
      <c r="V293" s="165"/>
      <c r="W293" s="165"/>
      <c r="X293" s="165"/>
      <c r="Y293" s="165"/>
    </row>
    <row r="294" spans="1:25" outlineLevel="1">
      <c r="A294" s="163" t="str">
        <f>IF(M292="NO","Y","N")</f>
        <v>N</v>
      </c>
      <c r="B294" s="164">
        <f>COUNTA($C$2:C294)</f>
        <v>282</v>
      </c>
      <c r="C294" s="165" t="s">
        <v>299</v>
      </c>
      <c r="D294" s="165"/>
      <c r="E294" s="165"/>
      <c r="F294" s="165"/>
      <c r="G294" s="165" t="s">
        <v>74</v>
      </c>
      <c r="H294" s="165"/>
      <c r="I294" s="165" t="s">
        <v>58</v>
      </c>
      <c r="J294" s="165" t="str">
        <f>"//p[contains(.,'Will this traveller be travelling to obtain medical care, treatment or advice of any kind, whether or not this is the sole purpose for their trip?')]/parent::span/parent::legend/following-sibling::label/input[@value='"&amp;M294&amp;"']"</f>
        <v>//p[contains(.,'Will this traveller be travelling to obtain medical care, treatment or advice of any kind, whether or not this is the sole purpose for their trip?')]/parent::span/parent::legend/following-sibling::label/input[@value='DT_EMCQ7']</v>
      </c>
      <c r="K294" s="164">
        <v>0</v>
      </c>
      <c r="L294" s="163" t="s">
        <v>110</v>
      </c>
      <c r="M294" s="165" t="s">
        <v>300</v>
      </c>
      <c r="N294" s="165"/>
      <c r="O294" s="165"/>
      <c r="P294" s="165"/>
      <c r="Q294" s="315"/>
      <c r="R294" s="315"/>
      <c r="S294" s="165"/>
      <c r="T294" s="165"/>
      <c r="U294" s="165"/>
      <c r="V294" s="165"/>
      <c r="W294" s="165"/>
      <c r="X294" s="165"/>
      <c r="Y294" s="165"/>
    </row>
    <row r="295" spans="1:25" outlineLevel="1">
      <c r="A295" s="163" t="str">
        <f>A294</f>
        <v>N</v>
      </c>
      <c r="B295" s="164">
        <f>COUNTA($C$2:C295)</f>
        <v>283</v>
      </c>
      <c r="C295" s="165" t="s">
        <v>60</v>
      </c>
      <c r="D295" s="165"/>
      <c r="E295" s="165"/>
      <c r="F295" s="165"/>
      <c r="G295" s="165" t="s">
        <v>74</v>
      </c>
      <c r="H295" s="165"/>
      <c r="I295" s="165" t="s">
        <v>58</v>
      </c>
      <c r="J295" s="165"/>
      <c r="K295" s="164">
        <v>0</v>
      </c>
      <c r="L295" s="163" t="s">
        <v>60</v>
      </c>
      <c r="M295" s="165">
        <v>2</v>
      </c>
      <c r="N295" s="165"/>
      <c r="O295" s="165"/>
      <c r="P295" s="165"/>
      <c r="Q295" s="315"/>
      <c r="R295" s="315"/>
      <c r="S295" s="165"/>
      <c r="T295" s="165"/>
      <c r="U295" s="165"/>
      <c r="V295" s="165"/>
      <c r="W295" s="165"/>
      <c r="X295" s="165"/>
      <c r="Y295" s="165"/>
    </row>
    <row r="296" spans="1:25" outlineLevel="1">
      <c r="A296" s="163" t="str">
        <f>IF(M294="YES","Y","N")</f>
        <v>N</v>
      </c>
      <c r="B296" s="164">
        <f>COUNTA($C$2:C296)</f>
        <v>284</v>
      </c>
      <c r="C296" s="165" t="s">
        <v>301</v>
      </c>
      <c r="D296" s="165"/>
      <c r="E296" s="165"/>
      <c r="F296" s="165"/>
      <c r="G296" s="165" t="s">
        <v>74</v>
      </c>
      <c r="H296" s="165"/>
      <c r="I296" s="165" t="s">
        <v>58</v>
      </c>
      <c r="J296" s="165" t="s">
        <v>302</v>
      </c>
      <c r="K296" s="164">
        <v>25</v>
      </c>
      <c r="L296" s="163" t="s">
        <v>32</v>
      </c>
      <c r="M296" s="165"/>
      <c r="N296" s="165" t="s">
        <v>61</v>
      </c>
      <c r="O296" s="165"/>
      <c r="P296" s="165"/>
      <c r="Q296" s="315"/>
      <c r="R296" s="315" t="s">
        <v>303</v>
      </c>
      <c r="S296" s="165"/>
      <c r="T296" s="165"/>
      <c r="U296" s="165"/>
      <c r="V296" s="165"/>
      <c r="W296" s="165"/>
      <c r="X296" s="165"/>
      <c r="Y296" s="165"/>
    </row>
    <row r="297" spans="1:25" outlineLevel="1">
      <c r="A297" s="163" t="str">
        <f>A296</f>
        <v>N</v>
      </c>
      <c r="B297" s="164">
        <f>COUNTA($C$2:C297)</f>
        <v>285</v>
      </c>
      <c r="C297" s="165" t="s">
        <v>304</v>
      </c>
      <c r="D297" s="165"/>
      <c r="E297" s="165"/>
      <c r="F297" s="165"/>
      <c r="G297" s="165" t="s">
        <v>74</v>
      </c>
      <c r="H297" s="165"/>
      <c r="I297" s="165" t="s">
        <v>58</v>
      </c>
      <c r="J297" s="165" t="s">
        <v>305</v>
      </c>
      <c r="K297" s="164">
        <v>8</v>
      </c>
      <c r="L297" s="163" t="s">
        <v>306</v>
      </c>
      <c r="M297" s="165"/>
      <c r="N297" s="165"/>
      <c r="O297" s="165"/>
      <c r="P297" s="165"/>
      <c r="Q297" s="315"/>
      <c r="R297" s="315"/>
      <c r="S297" s="165"/>
      <c r="T297" s="165"/>
      <c r="U297" s="165"/>
      <c r="V297" s="165"/>
      <c r="W297" s="165"/>
      <c r="X297" s="165"/>
      <c r="Y297" s="165"/>
    </row>
    <row r="298" spans="1:25" s="96" customFormat="1" outlineLevel="2">
      <c r="A298" s="328" t="s">
        <v>307</v>
      </c>
      <c r="B298" s="329">
        <f>COUNTA($C$2:C298)</f>
        <v>286</v>
      </c>
      <c r="C298" s="330" t="s">
        <v>308</v>
      </c>
      <c r="D298" s="330"/>
      <c r="E298" s="330"/>
      <c r="F298" s="330"/>
      <c r="G298" s="330" t="s">
        <v>74</v>
      </c>
      <c r="H298" s="330"/>
      <c r="I298" s="330" t="s">
        <v>58</v>
      </c>
      <c r="J298" s="330" t="s">
        <v>309</v>
      </c>
      <c r="K298" s="329">
        <v>0</v>
      </c>
      <c r="L298" s="328" t="s">
        <v>110</v>
      </c>
      <c r="M298" s="330"/>
      <c r="N298" s="330"/>
      <c r="O298" s="330"/>
      <c r="P298" s="330"/>
      <c r="Q298" s="331"/>
      <c r="R298" s="331"/>
      <c r="S298" s="330"/>
      <c r="T298" s="330"/>
      <c r="U298" s="330"/>
      <c r="V298" s="330"/>
      <c r="W298" s="330"/>
      <c r="X298" s="330"/>
      <c r="Y298" s="330"/>
    </row>
    <row r="299" spans="1:25" s="96" customFormat="1" outlineLevel="2">
      <c r="A299" s="328" t="str">
        <f>A298</f>
        <v>bln_EMC5</v>
      </c>
      <c r="B299" s="329">
        <f>COUNTA($C$2:C299)</f>
        <v>287</v>
      </c>
      <c r="C299" s="330" t="s">
        <v>60</v>
      </c>
      <c r="D299" s="330"/>
      <c r="E299" s="330"/>
      <c r="F299" s="330"/>
      <c r="G299" s="330" t="s">
        <v>74</v>
      </c>
      <c r="H299" s="330"/>
      <c r="I299" s="330" t="s">
        <v>58</v>
      </c>
      <c r="J299" s="330"/>
      <c r="K299" s="329">
        <v>0</v>
      </c>
      <c r="L299" s="328" t="s">
        <v>60</v>
      </c>
      <c r="M299" s="330">
        <v>3</v>
      </c>
      <c r="N299" s="330"/>
      <c r="O299" s="330"/>
      <c r="P299" s="330"/>
      <c r="Q299" s="331"/>
      <c r="R299" s="331"/>
      <c r="S299" s="330"/>
      <c r="T299" s="330"/>
      <c r="U299" s="330"/>
      <c r="V299" s="330"/>
      <c r="W299" s="330"/>
      <c r="X299" s="330"/>
      <c r="Y299" s="330"/>
    </row>
    <row r="300" spans="1:25" s="96" customFormat="1" outlineLevel="2">
      <c r="A300" s="328" t="str">
        <f t="shared" ref="A300:A333" si="3">A299</f>
        <v>bln_EMC5</v>
      </c>
      <c r="B300" s="329">
        <f>COUNTA($C$2:C300)</f>
        <v>288</v>
      </c>
      <c r="C300" s="330" t="s">
        <v>310</v>
      </c>
      <c r="D300" s="330"/>
      <c r="E300" s="330"/>
      <c r="F300" s="330"/>
      <c r="G300" s="330" t="s">
        <v>74</v>
      </c>
      <c r="H300" s="330"/>
      <c r="I300" s="330" t="s">
        <v>58</v>
      </c>
      <c r="J300" s="330" t="s">
        <v>311</v>
      </c>
      <c r="K300" s="329">
        <v>0</v>
      </c>
      <c r="L300" s="328" t="s">
        <v>59</v>
      </c>
      <c r="M300" s="330" t="s">
        <v>312</v>
      </c>
      <c r="N300" s="330"/>
      <c r="O300" s="330"/>
      <c r="P300" s="330"/>
      <c r="Q300" s="331"/>
      <c r="R300" s="331"/>
      <c r="S300" s="330"/>
      <c r="T300" s="330"/>
      <c r="U300" s="330"/>
      <c r="V300" s="330"/>
      <c r="W300" s="330"/>
      <c r="X300" s="330"/>
      <c r="Y300" s="330"/>
    </row>
    <row r="301" spans="1:25" s="96" customFormat="1" outlineLevel="2">
      <c r="A301" s="328" t="str">
        <f t="shared" si="3"/>
        <v>bln_EMC5</v>
      </c>
      <c r="B301" s="329">
        <f>COUNTA($C$2:C301)</f>
        <v>289</v>
      </c>
      <c r="C301" s="330" t="s">
        <v>313</v>
      </c>
      <c r="D301" s="330"/>
      <c r="E301" s="330"/>
      <c r="F301" s="330"/>
      <c r="G301" s="330" t="s">
        <v>74</v>
      </c>
      <c r="H301" s="330"/>
      <c r="I301" s="330" t="s">
        <v>58</v>
      </c>
      <c r="J301" s="330"/>
      <c r="K301" s="329">
        <v>0</v>
      </c>
      <c r="L301" s="328" t="s">
        <v>133</v>
      </c>
      <c r="M301" s="330" t="s">
        <v>314</v>
      </c>
      <c r="N301" s="330"/>
      <c r="O301" s="330"/>
      <c r="P301" s="330"/>
      <c r="Q301" s="331"/>
      <c r="R301" s="331"/>
      <c r="S301" s="330"/>
      <c r="T301" s="330"/>
      <c r="U301" s="330"/>
      <c r="V301" s="330"/>
      <c r="W301" s="330"/>
      <c r="X301" s="330"/>
      <c r="Y301" s="330"/>
    </row>
    <row r="302" spans="1:25" s="96" customFormat="1" outlineLevel="2">
      <c r="A302" s="328" t="str">
        <f t="shared" si="3"/>
        <v>bln_EMC5</v>
      </c>
      <c r="B302" s="329">
        <f>COUNTA($C$2:C302)</f>
        <v>290</v>
      </c>
      <c r="C302" s="330" t="s">
        <v>60</v>
      </c>
      <c r="D302" s="330"/>
      <c r="E302" s="330"/>
      <c r="F302" s="330"/>
      <c r="G302" s="330" t="s">
        <v>74</v>
      </c>
      <c r="H302" s="330"/>
      <c r="I302" s="330" t="s">
        <v>58</v>
      </c>
      <c r="J302" s="330"/>
      <c r="K302" s="329">
        <v>0</v>
      </c>
      <c r="L302" s="328" t="s">
        <v>60</v>
      </c>
      <c r="M302" s="330">
        <v>5</v>
      </c>
      <c r="N302" s="330"/>
      <c r="O302" s="330"/>
      <c r="P302" s="330"/>
      <c r="Q302" s="331"/>
      <c r="R302" s="331"/>
      <c r="S302" s="330"/>
      <c r="T302" s="330"/>
      <c r="U302" s="330"/>
      <c r="V302" s="330"/>
      <c r="W302" s="330"/>
      <c r="X302" s="330"/>
      <c r="Y302" s="330"/>
    </row>
    <row r="303" spans="1:25" s="96" customFormat="1" outlineLevel="2">
      <c r="A303" s="328" t="str">
        <f t="shared" si="3"/>
        <v>bln_EMC5</v>
      </c>
      <c r="B303" s="329">
        <f>COUNTA($C$2:C303)</f>
        <v>291</v>
      </c>
      <c r="C303" s="330" t="s">
        <v>315</v>
      </c>
      <c r="D303" s="330"/>
      <c r="E303" s="330"/>
      <c r="F303" s="330"/>
      <c r="G303" s="330" t="s">
        <v>74</v>
      </c>
      <c r="H303" s="330"/>
      <c r="I303" s="330" t="s">
        <v>58</v>
      </c>
      <c r="J303" s="330" t="str">
        <f>"//button[contains(.,'"&amp;M303&amp;"')]"</f>
        <v>//button[contains(.,'DT_EMCQ8')]</v>
      </c>
      <c r="K303" s="329">
        <v>0</v>
      </c>
      <c r="L303" s="328" t="s">
        <v>69</v>
      </c>
      <c r="M303" s="330" t="s">
        <v>312</v>
      </c>
      <c r="N303" s="330"/>
      <c r="O303" s="330"/>
      <c r="P303" s="330"/>
      <c r="Q303" s="331"/>
      <c r="R303" s="331"/>
      <c r="S303" s="330"/>
      <c r="T303" s="330"/>
      <c r="U303" s="330"/>
      <c r="V303" s="330"/>
      <c r="W303" s="330"/>
      <c r="X303" s="330"/>
      <c r="Y303" s="330"/>
    </row>
    <row r="304" spans="1:25" s="96" customFormat="1" outlineLevel="2">
      <c r="A304" s="328" t="str">
        <f t="shared" si="3"/>
        <v>bln_EMC5</v>
      </c>
      <c r="B304" s="329">
        <f>COUNTA($C$2:C304)</f>
        <v>292</v>
      </c>
      <c r="C304" s="330" t="s">
        <v>60</v>
      </c>
      <c r="D304" s="330"/>
      <c r="E304" s="330"/>
      <c r="F304" s="330"/>
      <c r="G304" s="330" t="s">
        <v>74</v>
      </c>
      <c r="H304" s="330"/>
      <c r="I304" s="330" t="s">
        <v>58</v>
      </c>
      <c r="J304" s="330"/>
      <c r="K304" s="329">
        <v>0</v>
      </c>
      <c r="L304" s="328" t="s">
        <v>60</v>
      </c>
      <c r="M304" s="330">
        <v>5</v>
      </c>
      <c r="N304" s="330"/>
      <c r="O304" s="330"/>
      <c r="P304" s="330"/>
      <c r="Q304" s="331"/>
      <c r="R304" s="331"/>
      <c r="S304" s="330"/>
      <c r="T304" s="330"/>
      <c r="U304" s="330"/>
      <c r="V304" s="330"/>
      <c r="W304" s="330"/>
      <c r="X304" s="330"/>
      <c r="Y304" s="330"/>
    </row>
    <row r="305" spans="1:25" s="96" customFormat="1" outlineLevel="2">
      <c r="A305" s="328" t="str">
        <f t="shared" si="3"/>
        <v>bln_EMC5</v>
      </c>
      <c r="B305" s="329">
        <f>COUNTA($C$2:C305)</f>
        <v>293</v>
      </c>
      <c r="C305" s="330" t="s">
        <v>316</v>
      </c>
      <c r="D305" s="330"/>
      <c r="E305" s="330"/>
      <c r="F305" s="330"/>
      <c r="G305" s="330" t="s">
        <v>74</v>
      </c>
      <c r="H305" s="330"/>
      <c r="I305" s="330" t="s">
        <v>58</v>
      </c>
      <c r="J305" s="330" t="s">
        <v>317</v>
      </c>
      <c r="K305" s="329">
        <v>0</v>
      </c>
      <c r="L305" s="328" t="s">
        <v>69</v>
      </c>
      <c r="M305" s="330" t="s">
        <v>318</v>
      </c>
      <c r="N305" s="330"/>
      <c r="O305" s="330"/>
      <c r="P305" s="330"/>
      <c r="Q305" s="331"/>
      <c r="R305" s="331"/>
      <c r="S305" s="330"/>
      <c r="T305" s="330"/>
      <c r="U305" s="330"/>
      <c r="V305" s="330"/>
      <c r="W305" s="330"/>
      <c r="X305" s="330"/>
      <c r="Y305" s="330"/>
    </row>
    <row r="306" spans="1:25" s="96" customFormat="1" outlineLevel="2">
      <c r="A306" s="328" t="str">
        <f t="shared" si="3"/>
        <v>bln_EMC5</v>
      </c>
      <c r="B306" s="329">
        <f>COUNTA($C$2:C306)</f>
        <v>294</v>
      </c>
      <c r="C306" s="330" t="s">
        <v>60</v>
      </c>
      <c r="D306" s="330"/>
      <c r="E306" s="330"/>
      <c r="F306" s="330"/>
      <c r="G306" s="330" t="s">
        <v>74</v>
      </c>
      <c r="H306" s="330"/>
      <c r="I306" s="330" t="s">
        <v>58</v>
      </c>
      <c r="J306" s="330"/>
      <c r="K306" s="329">
        <v>0</v>
      </c>
      <c r="L306" s="328" t="s">
        <v>60</v>
      </c>
      <c r="M306" s="330">
        <v>5</v>
      </c>
      <c r="N306" s="330"/>
      <c r="O306" s="330"/>
      <c r="P306" s="330"/>
      <c r="Q306" s="331"/>
      <c r="R306" s="331"/>
      <c r="S306" s="330"/>
      <c r="T306" s="330"/>
      <c r="U306" s="330"/>
      <c r="V306" s="330"/>
      <c r="W306" s="330"/>
      <c r="X306" s="330"/>
      <c r="Y306" s="330"/>
    </row>
    <row r="307" spans="1:25" s="96" customFormat="1" outlineLevel="2">
      <c r="A307" s="328" t="str">
        <f t="shared" si="3"/>
        <v>bln_EMC5</v>
      </c>
      <c r="B307" s="329">
        <f>COUNTA($C$2:C307)</f>
        <v>295</v>
      </c>
      <c r="C307" s="330" t="s">
        <v>60</v>
      </c>
      <c r="D307" s="330"/>
      <c r="E307" s="330"/>
      <c r="F307" s="330"/>
      <c r="G307" s="330" t="s">
        <v>74</v>
      </c>
      <c r="H307" s="330"/>
      <c r="I307" s="330" t="s">
        <v>58</v>
      </c>
      <c r="J307" s="330"/>
      <c r="K307" s="329">
        <v>0</v>
      </c>
      <c r="L307" s="328" t="s">
        <v>133</v>
      </c>
      <c r="M307" s="330" t="s">
        <v>318</v>
      </c>
      <c r="N307" s="330"/>
      <c r="O307" s="330"/>
      <c r="P307" s="330"/>
      <c r="Q307" s="331"/>
      <c r="R307" s="331"/>
      <c r="S307" s="330"/>
      <c r="T307" s="330"/>
      <c r="U307" s="330"/>
      <c r="V307" s="330"/>
      <c r="W307" s="330"/>
      <c r="X307" s="330"/>
      <c r="Y307" s="330"/>
    </row>
    <row r="308" spans="1:25" s="96" customFormat="1" outlineLevel="2">
      <c r="A308" s="328" t="str">
        <f t="shared" si="3"/>
        <v>bln_EMC5</v>
      </c>
      <c r="B308" s="329">
        <f>COUNTA($C$2:C308)</f>
        <v>296</v>
      </c>
      <c r="C308" s="330" t="s">
        <v>60</v>
      </c>
      <c r="D308" s="330"/>
      <c r="E308" s="330"/>
      <c r="F308" s="330"/>
      <c r="G308" s="330" t="s">
        <v>74</v>
      </c>
      <c r="H308" s="330"/>
      <c r="I308" s="330" t="s">
        <v>58</v>
      </c>
      <c r="J308" s="330"/>
      <c r="K308" s="329">
        <v>0</v>
      </c>
      <c r="L308" s="328" t="s">
        <v>60</v>
      </c>
      <c r="M308" s="330">
        <v>5</v>
      </c>
      <c r="N308" s="330"/>
      <c r="O308" s="330"/>
      <c r="P308" s="330"/>
      <c r="Q308" s="331"/>
      <c r="R308" s="331"/>
      <c r="S308" s="330"/>
      <c r="T308" s="330"/>
      <c r="U308" s="330"/>
      <c r="V308" s="330"/>
      <c r="W308" s="330"/>
      <c r="X308" s="330"/>
      <c r="Y308" s="330"/>
    </row>
    <row r="309" spans="1:25" s="96" customFormat="1" outlineLevel="2">
      <c r="A309" s="328" t="str">
        <f t="shared" si="3"/>
        <v>bln_EMC5</v>
      </c>
      <c r="B309" s="329">
        <f>COUNTA($C$2:C309)</f>
        <v>297</v>
      </c>
      <c r="C309" s="330" t="s">
        <v>313</v>
      </c>
      <c r="D309" s="330"/>
      <c r="E309" s="330"/>
      <c r="F309" s="330"/>
      <c r="G309" s="330" t="s">
        <v>74</v>
      </c>
      <c r="H309" s="330"/>
      <c r="I309" s="330" t="s">
        <v>58</v>
      </c>
      <c r="J309" s="330"/>
      <c r="K309" s="329">
        <v>0</v>
      </c>
      <c r="L309" s="328" t="s">
        <v>133</v>
      </c>
      <c r="M309" s="330" t="s">
        <v>314</v>
      </c>
      <c r="N309" s="330"/>
      <c r="O309" s="330"/>
      <c r="P309" s="330"/>
      <c r="Q309" s="331"/>
      <c r="R309" s="331"/>
      <c r="S309" s="330"/>
      <c r="T309" s="330"/>
      <c r="U309" s="330"/>
      <c r="V309" s="330"/>
      <c r="W309" s="330"/>
      <c r="X309" s="330"/>
      <c r="Y309" s="330"/>
    </row>
    <row r="310" spans="1:25" s="96" customFormat="1" outlineLevel="2">
      <c r="A310" s="328" t="str">
        <f t="shared" si="3"/>
        <v>bln_EMC5</v>
      </c>
      <c r="B310" s="329">
        <f>COUNTA($C$2:C310)</f>
        <v>298</v>
      </c>
      <c r="C310" s="330" t="s">
        <v>60</v>
      </c>
      <c r="D310" s="330"/>
      <c r="E310" s="330"/>
      <c r="F310" s="330"/>
      <c r="G310" s="330" t="s">
        <v>74</v>
      </c>
      <c r="H310" s="330"/>
      <c r="I310" s="330" t="s">
        <v>58</v>
      </c>
      <c r="J310" s="330"/>
      <c r="K310" s="329">
        <v>0</v>
      </c>
      <c r="L310" s="328" t="s">
        <v>60</v>
      </c>
      <c r="M310" s="330">
        <v>5</v>
      </c>
      <c r="N310" s="330"/>
      <c r="O310" s="330"/>
      <c r="P310" s="330"/>
      <c r="Q310" s="331"/>
      <c r="R310" s="331"/>
      <c r="S310" s="330"/>
      <c r="T310" s="330"/>
      <c r="U310" s="330"/>
      <c r="V310" s="330"/>
      <c r="W310" s="330"/>
      <c r="X310" s="330"/>
      <c r="Y310" s="330"/>
    </row>
    <row r="311" spans="1:25" s="96" customFormat="1" outlineLevel="2">
      <c r="A311" s="328" t="str">
        <f t="shared" si="3"/>
        <v>bln_EMC5</v>
      </c>
      <c r="B311" s="329">
        <f>COUNTA($C$2:C311)</f>
        <v>299</v>
      </c>
      <c r="C311" s="330" t="s">
        <v>319</v>
      </c>
      <c r="D311" s="330"/>
      <c r="E311" s="330"/>
      <c r="F311" s="330"/>
      <c r="G311" s="330" t="s">
        <v>74</v>
      </c>
      <c r="H311" s="330"/>
      <c r="I311" s="330" t="s">
        <v>58</v>
      </c>
      <c r="J311" s="330" t="s">
        <v>320</v>
      </c>
      <c r="K311" s="329">
        <v>0</v>
      </c>
      <c r="L311" s="328" t="s">
        <v>69</v>
      </c>
      <c r="M311" s="330"/>
      <c r="N311" s="330"/>
      <c r="O311" s="330"/>
      <c r="P311" s="330"/>
      <c r="Q311" s="331"/>
      <c r="R311" s="331"/>
      <c r="S311" s="330"/>
      <c r="T311" s="330"/>
      <c r="U311" s="330"/>
      <c r="V311" s="330"/>
      <c r="W311" s="330"/>
      <c r="X311" s="330"/>
      <c r="Y311" s="330"/>
    </row>
    <row r="312" spans="1:25" s="96" customFormat="1" outlineLevel="2">
      <c r="A312" s="328" t="str">
        <f t="shared" si="3"/>
        <v>bln_EMC5</v>
      </c>
      <c r="B312" s="329">
        <f>COUNTA($C$2:C312)</f>
        <v>300</v>
      </c>
      <c r="C312" s="330" t="s">
        <v>60</v>
      </c>
      <c r="D312" s="330"/>
      <c r="E312" s="330"/>
      <c r="F312" s="330"/>
      <c r="G312" s="330" t="s">
        <v>74</v>
      </c>
      <c r="H312" s="330"/>
      <c r="I312" s="330" t="s">
        <v>58</v>
      </c>
      <c r="J312" s="330"/>
      <c r="K312" s="329">
        <v>0</v>
      </c>
      <c r="L312" s="328" t="s">
        <v>60</v>
      </c>
      <c r="M312" s="330">
        <v>5</v>
      </c>
      <c r="N312" s="330"/>
      <c r="O312" s="330"/>
      <c r="P312" s="330"/>
      <c r="Q312" s="331"/>
      <c r="R312" s="331"/>
      <c r="S312" s="330"/>
      <c r="T312" s="330"/>
      <c r="U312" s="330"/>
      <c r="V312" s="330"/>
      <c r="W312" s="330"/>
      <c r="X312" s="330"/>
      <c r="Y312" s="330"/>
    </row>
    <row r="313" spans="1:25" s="96" customFormat="1" outlineLevel="2">
      <c r="A313" s="328" t="str">
        <f t="shared" si="3"/>
        <v>bln_EMC5</v>
      </c>
      <c r="B313" s="329">
        <f>COUNTA($C$2:C313)</f>
        <v>301</v>
      </c>
      <c r="C313" s="330" t="s">
        <v>319</v>
      </c>
      <c r="D313" s="330"/>
      <c r="E313" s="330"/>
      <c r="F313" s="330"/>
      <c r="G313" s="330" t="s">
        <v>74</v>
      </c>
      <c r="H313" s="330"/>
      <c r="I313" s="330" t="s">
        <v>58</v>
      </c>
      <c r="J313" s="330"/>
      <c r="K313" s="329"/>
      <c r="L313" s="328" t="s">
        <v>133</v>
      </c>
      <c r="M313" s="330" t="s">
        <v>321</v>
      </c>
      <c r="N313" s="330"/>
      <c r="O313" s="330"/>
      <c r="P313" s="330"/>
      <c r="Q313" s="331"/>
      <c r="R313" s="331"/>
      <c r="S313" s="330"/>
      <c r="T313" s="330"/>
      <c r="U313" s="330"/>
      <c r="V313" s="330"/>
      <c r="W313" s="330"/>
      <c r="X313" s="330"/>
      <c r="Y313" s="330"/>
    </row>
    <row r="314" spans="1:25" s="96" customFormat="1" outlineLevel="2">
      <c r="A314" s="328" t="str">
        <f t="shared" si="3"/>
        <v>bln_EMC5</v>
      </c>
      <c r="B314" s="329">
        <f>COUNTA($C$2:C314)</f>
        <v>302</v>
      </c>
      <c r="C314" s="330" t="s">
        <v>60</v>
      </c>
      <c r="D314" s="330"/>
      <c r="E314" s="330"/>
      <c r="F314" s="330"/>
      <c r="G314" s="330" t="s">
        <v>74</v>
      </c>
      <c r="H314" s="330"/>
      <c r="I314" s="330" t="s">
        <v>58</v>
      </c>
      <c r="J314" s="330"/>
      <c r="K314" s="329">
        <v>0</v>
      </c>
      <c r="L314" s="328" t="s">
        <v>60</v>
      </c>
      <c r="M314" s="330">
        <v>5</v>
      </c>
      <c r="N314" s="330"/>
      <c r="O314" s="330"/>
      <c r="P314" s="330"/>
      <c r="Q314" s="331"/>
      <c r="R314" s="331"/>
      <c r="S314" s="330"/>
      <c r="T314" s="330"/>
      <c r="U314" s="330"/>
      <c r="V314" s="330"/>
      <c r="W314" s="330"/>
      <c r="X314" s="330"/>
      <c r="Y314" s="330"/>
    </row>
    <row r="315" spans="1:25" s="96" customFormat="1" outlineLevel="2">
      <c r="A315" s="328" t="str">
        <f t="shared" si="3"/>
        <v>bln_EMC5</v>
      </c>
      <c r="B315" s="329">
        <f>COUNTA($C$2:C315)</f>
        <v>303</v>
      </c>
      <c r="C315" s="330" t="s">
        <v>313</v>
      </c>
      <c r="D315" s="330"/>
      <c r="E315" s="330"/>
      <c r="F315" s="330"/>
      <c r="G315" s="330" t="s">
        <v>74</v>
      </c>
      <c r="H315" s="330"/>
      <c r="I315" s="330" t="s">
        <v>58</v>
      </c>
      <c r="J315" s="330"/>
      <c r="K315" s="329">
        <v>0</v>
      </c>
      <c r="L315" s="328" t="s">
        <v>133</v>
      </c>
      <c r="M315" s="330" t="s">
        <v>314</v>
      </c>
      <c r="N315" s="330"/>
      <c r="O315" s="330"/>
      <c r="P315" s="330"/>
      <c r="Q315" s="331"/>
      <c r="R315" s="331"/>
      <c r="S315" s="330"/>
      <c r="T315" s="330"/>
      <c r="U315" s="330"/>
      <c r="V315" s="330"/>
      <c r="W315" s="330"/>
      <c r="X315" s="330"/>
      <c r="Y315" s="330"/>
    </row>
    <row r="316" spans="1:25" s="96" customFormat="1" outlineLevel="2">
      <c r="A316" s="328" t="str">
        <f t="shared" si="3"/>
        <v>bln_EMC5</v>
      </c>
      <c r="B316" s="329">
        <f>COUNTA($C$2:C316)</f>
        <v>304</v>
      </c>
      <c r="C316" s="330" t="s">
        <v>60</v>
      </c>
      <c r="D316" s="330"/>
      <c r="E316" s="330"/>
      <c r="F316" s="330"/>
      <c r="G316" s="330" t="s">
        <v>74</v>
      </c>
      <c r="H316" s="330"/>
      <c r="I316" s="330" t="s">
        <v>58</v>
      </c>
      <c r="J316" s="330"/>
      <c r="K316" s="329">
        <v>0</v>
      </c>
      <c r="L316" s="328" t="s">
        <v>60</v>
      </c>
      <c r="M316" s="330">
        <v>5</v>
      </c>
      <c r="N316" s="330"/>
      <c r="O316" s="330"/>
      <c r="P316" s="330"/>
      <c r="Q316" s="331"/>
      <c r="R316" s="331"/>
      <c r="S316" s="330"/>
      <c r="T316" s="330"/>
      <c r="U316" s="330"/>
      <c r="V316" s="330"/>
      <c r="W316" s="330"/>
      <c r="X316" s="330"/>
      <c r="Y316" s="330"/>
    </row>
    <row r="317" spans="1:25" s="96" customFormat="1" outlineLevel="2">
      <c r="A317" s="328" t="str">
        <f t="shared" si="3"/>
        <v>bln_EMC5</v>
      </c>
      <c r="B317" s="329">
        <f>COUNTA($C$2:C317)</f>
        <v>305</v>
      </c>
      <c r="C317" s="330" t="s">
        <v>322</v>
      </c>
      <c r="D317" s="330"/>
      <c r="E317" s="330"/>
      <c r="F317" s="330"/>
      <c r="G317" s="330" t="s">
        <v>74</v>
      </c>
      <c r="H317" s="330"/>
      <c r="I317" s="330" t="s">
        <v>58</v>
      </c>
      <c r="J317" s="330" t="str">
        <f>"//strong[contains(.,'In the last 12 months, have you had any chest infections or developed pneumonia?')]/parent::label/parent::p/following-sibling::div/div/label[contains(.,'"&amp;M317&amp;"')]"</f>
        <v>//strong[contains(.,'In the last 12 months, have you had any chest infections or developed pneumonia?')]/parent::label/parent::p/following-sibling::div/div/label[contains(.,'DT_EMCQ11')]</v>
      </c>
      <c r="K317" s="329">
        <v>0</v>
      </c>
      <c r="L317" s="328" t="s">
        <v>100</v>
      </c>
      <c r="M317" s="330" t="s">
        <v>323</v>
      </c>
      <c r="N317" s="330"/>
      <c r="O317" s="330"/>
      <c r="P317" s="330"/>
      <c r="Q317" s="331"/>
      <c r="R317" s="331"/>
      <c r="S317" s="330"/>
      <c r="T317" s="330"/>
      <c r="U317" s="330"/>
      <c r="V317" s="330"/>
      <c r="W317" s="330"/>
      <c r="X317" s="330"/>
      <c r="Y317" s="330"/>
    </row>
    <row r="318" spans="1:25" s="96" customFormat="1" outlineLevel="2">
      <c r="A318" s="328" t="str">
        <f t="shared" si="3"/>
        <v>bln_EMC5</v>
      </c>
      <c r="B318" s="329">
        <f>COUNTA($C$2:C318)</f>
        <v>306</v>
      </c>
      <c r="C318" s="330" t="s">
        <v>60</v>
      </c>
      <c r="D318" s="330"/>
      <c r="E318" s="330"/>
      <c r="F318" s="330"/>
      <c r="G318" s="330" t="s">
        <v>74</v>
      </c>
      <c r="H318" s="330"/>
      <c r="I318" s="330" t="s">
        <v>58</v>
      </c>
      <c r="J318" s="330"/>
      <c r="K318" s="329">
        <v>0</v>
      </c>
      <c r="L318" s="328" t="s">
        <v>60</v>
      </c>
      <c r="M318" s="330">
        <v>5</v>
      </c>
      <c r="N318" s="330"/>
      <c r="O318" s="330"/>
      <c r="P318" s="330"/>
      <c r="Q318" s="331"/>
      <c r="R318" s="331"/>
      <c r="S318" s="330"/>
      <c r="T318" s="330"/>
      <c r="U318" s="330"/>
      <c r="V318" s="330"/>
      <c r="W318" s="330"/>
      <c r="X318" s="330"/>
      <c r="Y318" s="330"/>
    </row>
    <row r="319" spans="1:25" s="96" customFormat="1" outlineLevel="2">
      <c r="A319" s="328" t="str">
        <f t="shared" si="3"/>
        <v>bln_EMC5</v>
      </c>
      <c r="B319" s="329">
        <f>COUNTA($C$2:C319)</f>
        <v>307</v>
      </c>
      <c r="C319" s="330" t="s">
        <v>324</v>
      </c>
      <c r="D319" s="330"/>
      <c r="E319" s="330"/>
      <c r="F319" s="330"/>
      <c r="G319" s="330" t="s">
        <v>74</v>
      </c>
      <c r="H319" s="330"/>
      <c r="I319" s="330" t="s">
        <v>58</v>
      </c>
      <c r="J319" s="330" t="s">
        <v>325</v>
      </c>
      <c r="K319" s="329">
        <v>0</v>
      </c>
      <c r="L319" s="328" t="s">
        <v>69</v>
      </c>
      <c r="M319" s="331"/>
      <c r="N319" s="330"/>
      <c r="O319" s="330"/>
      <c r="P319" s="330"/>
      <c r="Q319" s="331"/>
      <c r="R319" s="331"/>
      <c r="S319" s="330"/>
      <c r="T319" s="330"/>
      <c r="U319" s="330"/>
      <c r="V319" s="330"/>
      <c r="W319" s="330"/>
      <c r="X319" s="330"/>
      <c r="Y319" s="330"/>
    </row>
    <row r="320" spans="1:25" s="96" customFormat="1" outlineLevel="2">
      <c r="A320" s="328" t="str">
        <f t="shared" si="3"/>
        <v>bln_EMC5</v>
      </c>
      <c r="B320" s="329">
        <f>COUNTA($C$2:C320)</f>
        <v>308</v>
      </c>
      <c r="C320" s="330" t="s">
        <v>60</v>
      </c>
      <c r="D320" s="330"/>
      <c r="E320" s="330"/>
      <c r="F320" s="330"/>
      <c r="G320" s="330" t="s">
        <v>74</v>
      </c>
      <c r="H320" s="330"/>
      <c r="I320" s="330" t="s">
        <v>58</v>
      </c>
      <c r="J320" s="330"/>
      <c r="K320" s="329">
        <v>0</v>
      </c>
      <c r="L320" s="328" t="s">
        <v>60</v>
      </c>
      <c r="M320" s="330">
        <v>5</v>
      </c>
      <c r="N320" s="330"/>
      <c r="O320" s="330"/>
      <c r="P320" s="330"/>
      <c r="Q320" s="331"/>
      <c r="R320" s="331"/>
      <c r="S320" s="330"/>
      <c r="T320" s="330"/>
      <c r="U320" s="330"/>
      <c r="V320" s="330"/>
      <c r="W320" s="330"/>
      <c r="X320" s="330"/>
      <c r="Y320" s="330"/>
    </row>
    <row r="321" spans="1:25" s="96" customFormat="1" outlineLevel="2">
      <c r="A321" s="328" t="str">
        <f t="shared" si="3"/>
        <v>bln_EMC5</v>
      </c>
      <c r="B321" s="329">
        <f>COUNTA($C$2:C321)</f>
        <v>309</v>
      </c>
      <c r="C321" s="330" t="s">
        <v>326</v>
      </c>
      <c r="D321" s="330"/>
      <c r="E321" s="330"/>
      <c r="F321" s="330"/>
      <c r="G321" s="330" t="s">
        <v>74</v>
      </c>
      <c r="H321" s="330"/>
      <c r="I321" s="330" t="s">
        <v>58</v>
      </c>
      <c r="J321" s="330"/>
      <c r="K321" s="329">
        <v>0</v>
      </c>
      <c r="L321" s="328" t="s">
        <v>133</v>
      </c>
      <c r="M321" s="330" t="s">
        <v>327</v>
      </c>
      <c r="N321" s="330"/>
      <c r="O321" s="330"/>
      <c r="P321" s="330"/>
      <c r="Q321" s="331"/>
      <c r="R321" s="331"/>
      <c r="S321" s="330"/>
      <c r="T321" s="330"/>
      <c r="U321" s="330"/>
      <c r="V321" s="330"/>
      <c r="W321" s="330"/>
      <c r="X321" s="330"/>
      <c r="Y321" s="330"/>
    </row>
    <row r="322" spans="1:25" s="96" customFormat="1" outlineLevel="2">
      <c r="A322" s="328" t="str">
        <f t="shared" si="3"/>
        <v>bln_EMC5</v>
      </c>
      <c r="B322" s="329">
        <f>COUNTA($C$2:C322)</f>
        <v>310</v>
      </c>
      <c r="C322" s="330" t="s">
        <v>313</v>
      </c>
      <c r="D322" s="330"/>
      <c r="E322" s="330"/>
      <c r="F322" s="330"/>
      <c r="G322" s="330" t="s">
        <v>74</v>
      </c>
      <c r="H322" s="330"/>
      <c r="I322" s="330" t="s">
        <v>58</v>
      </c>
      <c r="J322" s="330"/>
      <c r="K322" s="329">
        <v>0</v>
      </c>
      <c r="L322" s="328" t="s">
        <v>133</v>
      </c>
      <c r="M322" s="330" t="s">
        <v>314</v>
      </c>
      <c r="N322" s="330"/>
      <c r="O322" s="330"/>
      <c r="P322" s="330"/>
      <c r="Q322" s="331"/>
      <c r="R322" s="331"/>
      <c r="S322" s="330"/>
      <c r="T322" s="330"/>
      <c r="U322" s="330"/>
      <c r="V322" s="330"/>
      <c r="W322" s="330"/>
      <c r="X322" s="330"/>
      <c r="Y322" s="330"/>
    </row>
    <row r="323" spans="1:25" s="96" customFormat="1" outlineLevel="2">
      <c r="A323" s="328" t="str">
        <f t="shared" si="3"/>
        <v>bln_EMC5</v>
      </c>
      <c r="B323" s="329">
        <f>COUNTA($C$2:C323)</f>
        <v>311</v>
      </c>
      <c r="C323" s="330" t="s">
        <v>60</v>
      </c>
      <c r="D323" s="330"/>
      <c r="E323" s="330"/>
      <c r="F323" s="330"/>
      <c r="G323" s="330" t="s">
        <v>74</v>
      </c>
      <c r="H323" s="330"/>
      <c r="I323" s="330" t="s">
        <v>58</v>
      </c>
      <c r="J323" s="330"/>
      <c r="K323" s="329">
        <v>0</v>
      </c>
      <c r="L323" s="328" t="s">
        <v>60</v>
      </c>
      <c r="M323" s="330">
        <v>5</v>
      </c>
      <c r="N323" s="330"/>
      <c r="O323" s="330"/>
      <c r="P323" s="330"/>
      <c r="Q323" s="331"/>
      <c r="R323" s="331"/>
      <c r="S323" s="330"/>
      <c r="T323" s="330"/>
      <c r="U323" s="330"/>
      <c r="V323" s="330"/>
      <c r="W323" s="330"/>
      <c r="X323" s="330"/>
      <c r="Y323" s="330"/>
    </row>
    <row r="324" spans="1:25" s="96" customFormat="1" outlineLevel="2">
      <c r="A324" s="328" t="str">
        <f t="shared" si="3"/>
        <v>bln_EMC5</v>
      </c>
      <c r="B324" s="329">
        <f>COUNTA($C$2:C324)</f>
        <v>312</v>
      </c>
      <c r="C324" s="330" t="s">
        <v>203</v>
      </c>
      <c r="D324" s="330"/>
      <c r="E324" s="330"/>
      <c r="F324" s="330"/>
      <c r="G324" s="330" t="s">
        <v>74</v>
      </c>
      <c r="H324" s="330"/>
      <c r="I324" s="330" t="s">
        <v>58</v>
      </c>
      <c r="J324" s="330" t="s">
        <v>328</v>
      </c>
      <c r="K324" s="329">
        <v>0</v>
      </c>
      <c r="L324" s="328" t="s">
        <v>110</v>
      </c>
      <c r="M324" s="330"/>
      <c r="N324" s="330"/>
      <c r="O324" s="330"/>
      <c r="P324" s="330"/>
      <c r="Q324" s="331"/>
      <c r="R324" s="331"/>
      <c r="S324" s="330"/>
      <c r="T324" s="330"/>
      <c r="U324" s="330"/>
      <c r="V324" s="330"/>
      <c r="W324" s="330"/>
      <c r="X324" s="330"/>
      <c r="Y324" s="330"/>
    </row>
    <row r="325" spans="1:25" s="96" customFormat="1" outlineLevel="2">
      <c r="A325" s="328" t="str">
        <f t="shared" si="3"/>
        <v>bln_EMC5</v>
      </c>
      <c r="B325" s="329">
        <f>COUNTA($C$2:C325)</f>
        <v>313</v>
      </c>
      <c r="C325" s="330" t="s">
        <v>60</v>
      </c>
      <c r="D325" s="330"/>
      <c r="E325" s="330"/>
      <c r="F325" s="330"/>
      <c r="G325" s="330" t="s">
        <v>74</v>
      </c>
      <c r="H325" s="330"/>
      <c r="I325" s="330" t="s">
        <v>58</v>
      </c>
      <c r="J325" s="330"/>
      <c r="K325" s="329">
        <v>0</v>
      </c>
      <c r="L325" s="328" t="s">
        <v>60</v>
      </c>
      <c r="M325" s="330">
        <v>5</v>
      </c>
      <c r="N325" s="330"/>
      <c r="O325" s="330"/>
      <c r="P325" s="330"/>
      <c r="Q325" s="331"/>
      <c r="R325" s="331"/>
      <c r="S325" s="330"/>
      <c r="T325" s="330"/>
      <c r="U325" s="330"/>
      <c r="V325" s="330"/>
      <c r="W325" s="330"/>
      <c r="X325" s="330"/>
      <c r="Y325" s="330"/>
    </row>
    <row r="326" spans="1:25" s="96" customFormat="1" outlineLevel="2">
      <c r="A326" s="328" t="str">
        <f t="shared" si="3"/>
        <v>bln_EMC5</v>
      </c>
      <c r="B326" s="329">
        <f>COUNTA($C$2:C326)</f>
        <v>314</v>
      </c>
      <c r="C326" s="330" t="s">
        <v>329</v>
      </c>
      <c r="D326" s="330"/>
      <c r="E326" s="330"/>
      <c r="F326" s="330"/>
      <c r="G326" s="330" t="s">
        <v>74</v>
      </c>
      <c r="H326" s="330"/>
      <c r="I326" s="330" t="s">
        <v>58</v>
      </c>
      <c r="J326" s="330" t="s">
        <v>330</v>
      </c>
      <c r="K326" s="329">
        <v>0</v>
      </c>
      <c r="L326" s="328" t="s">
        <v>110</v>
      </c>
      <c r="M326" s="330"/>
      <c r="N326" s="330"/>
      <c r="O326" s="330"/>
      <c r="P326" s="330"/>
      <c r="Q326" s="331"/>
      <c r="R326" s="331"/>
      <c r="S326" s="330"/>
      <c r="T326" s="330"/>
      <c r="U326" s="330"/>
      <c r="V326" s="330"/>
      <c r="W326" s="330"/>
      <c r="X326" s="330"/>
      <c r="Y326" s="330"/>
    </row>
    <row r="327" spans="1:25" s="96" customFormat="1" outlineLevel="2">
      <c r="A327" s="328" t="str">
        <f t="shared" si="3"/>
        <v>bln_EMC5</v>
      </c>
      <c r="B327" s="329">
        <f>COUNTA($C$2:C327)</f>
        <v>315</v>
      </c>
      <c r="C327" s="330" t="s">
        <v>60</v>
      </c>
      <c r="D327" s="330"/>
      <c r="E327" s="330"/>
      <c r="F327" s="330"/>
      <c r="G327" s="330" t="s">
        <v>74</v>
      </c>
      <c r="H327" s="330"/>
      <c r="I327" s="330" t="s">
        <v>58</v>
      </c>
      <c r="J327" s="330"/>
      <c r="K327" s="329">
        <v>0</v>
      </c>
      <c r="L327" s="328" t="s">
        <v>60</v>
      </c>
      <c r="M327" s="330">
        <v>5</v>
      </c>
      <c r="N327" s="330"/>
      <c r="O327" s="330"/>
      <c r="P327" s="330"/>
      <c r="Q327" s="331"/>
      <c r="R327" s="331"/>
      <c r="S327" s="330"/>
      <c r="T327" s="330"/>
      <c r="U327" s="330"/>
      <c r="V327" s="330"/>
      <c r="W327" s="330"/>
      <c r="X327" s="330"/>
      <c r="Y327" s="330"/>
    </row>
    <row r="328" spans="1:25" s="96" customFormat="1" outlineLevel="2">
      <c r="A328" s="328" t="str">
        <f t="shared" si="3"/>
        <v>bln_EMC5</v>
      </c>
      <c r="B328" s="329">
        <f>COUNTA($C$2:C328)</f>
        <v>316</v>
      </c>
      <c r="C328" s="330" t="s">
        <v>331</v>
      </c>
      <c r="D328" s="330"/>
      <c r="E328" s="330"/>
      <c r="F328" s="330"/>
      <c r="G328" s="330" t="s">
        <v>74</v>
      </c>
      <c r="H328" s="330"/>
      <c r="I328" s="330" t="s">
        <v>58</v>
      </c>
      <c r="J328" s="330" t="str">
        <f>"//fieldset[@data-radio-required-message='Please select one option.']/label/span/p[contains(.,'"&amp;M328&amp;"')]"</f>
        <v>//fieldset[@data-radio-required-message='Please select one option.']/label/span/p[contains(.,'DT_EMCQ13')]</v>
      </c>
      <c r="K328" s="329">
        <v>0</v>
      </c>
      <c r="L328" s="328" t="s">
        <v>100</v>
      </c>
      <c r="M328" s="330" t="s">
        <v>332</v>
      </c>
      <c r="N328" s="330"/>
      <c r="O328" s="330"/>
      <c r="P328" s="330"/>
      <c r="Q328" s="331"/>
      <c r="R328" s="331"/>
      <c r="S328" s="330"/>
      <c r="T328" s="330"/>
      <c r="U328" s="330"/>
      <c r="V328" s="330"/>
      <c r="W328" s="330"/>
      <c r="X328" s="330"/>
      <c r="Y328" s="330"/>
    </row>
    <row r="329" spans="1:25" s="96" customFormat="1" outlineLevel="2">
      <c r="A329" s="328" t="str">
        <f t="shared" si="3"/>
        <v>bln_EMC5</v>
      </c>
      <c r="B329" s="329">
        <f>COUNTA($C$2:C329)</f>
        <v>317</v>
      </c>
      <c r="C329" s="330" t="s">
        <v>60</v>
      </c>
      <c r="D329" s="330"/>
      <c r="E329" s="330"/>
      <c r="F329" s="330"/>
      <c r="G329" s="330" t="s">
        <v>74</v>
      </c>
      <c r="H329" s="330"/>
      <c r="I329" s="330" t="s">
        <v>58</v>
      </c>
      <c r="J329" s="330"/>
      <c r="K329" s="329">
        <v>0</v>
      </c>
      <c r="L329" s="328" t="s">
        <v>60</v>
      </c>
      <c r="M329" s="330">
        <v>1</v>
      </c>
      <c r="N329" s="330"/>
      <c r="O329" s="330"/>
      <c r="P329" s="330"/>
      <c r="Q329" s="331"/>
      <c r="R329" s="331"/>
      <c r="S329" s="330"/>
      <c r="T329" s="330"/>
      <c r="U329" s="330"/>
      <c r="V329" s="330"/>
      <c r="W329" s="330"/>
      <c r="X329" s="330"/>
      <c r="Y329" s="330"/>
    </row>
    <row r="330" spans="1:25" s="96" customFormat="1" outlineLevel="2">
      <c r="A330" s="328" t="str">
        <f t="shared" si="3"/>
        <v>bln_EMC5</v>
      </c>
      <c r="B330" s="329">
        <f>COUNTA($C$2:C330)</f>
        <v>318</v>
      </c>
      <c r="C330" s="330" t="s">
        <v>592</v>
      </c>
      <c r="D330" s="330"/>
      <c r="E330" s="330"/>
      <c r="F330" s="330"/>
      <c r="G330" s="330" t="s">
        <v>74</v>
      </c>
      <c r="H330" s="330"/>
      <c r="I330" s="330" t="s">
        <v>58</v>
      </c>
      <c r="J330" s="330" t="s">
        <v>591</v>
      </c>
      <c r="K330" s="329">
        <v>0</v>
      </c>
      <c r="L330" s="328" t="s">
        <v>32</v>
      </c>
      <c r="M330" s="330"/>
      <c r="N330" s="330" t="s">
        <v>61</v>
      </c>
      <c r="O330" s="330"/>
      <c r="P330" s="330"/>
      <c r="Q330" s="331"/>
      <c r="R330" s="331"/>
      <c r="S330" s="330"/>
      <c r="T330" s="330"/>
      <c r="U330" s="330"/>
      <c r="V330" s="330"/>
      <c r="W330" s="330"/>
      <c r="X330" s="330"/>
      <c r="Y330" s="330"/>
    </row>
    <row r="331" spans="1:25" s="96" customFormat="1" outlineLevel="2">
      <c r="A331" s="328" t="str">
        <f t="shared" si="3"/>
        <v>bln_EMC5</v>
      </c>
      <c r="B331" s="329">
        <f>COUNTA($C$2:C331)</f>
        <v>319</v>
      </c>
      <c r="C331" s="330" t="s">
        <v>590</v>
      </c>
      <c r="D331" s="330"/>
      <c r="E331" s="330"/>
      <c r="F331" s="330"/>
      <c r="G331" s="330" t="s">
        <v>74</v>
      </c>
      <c r="H331" s="330"/>
      <c r="I331" s="330" t="s">
        <v>58</v>
      </c>
      <c r="J331" s="330" t="s">
        <v>525</v>
      </c>
      <c r="K331" s="329">
        <v>0</v>
      </c>
      <c r="L331" s="328" t="s">
        <v>32</v>
      </c>
      <c r="M331" s="330"/>
      <c r="N331" s="330" t="s">
        <v>61</v>
      </c>
      <c r="O331" s="330"/>
      <c r="P331" s="330"/>
      <c r="Q331" s="331"/>
      <c r="R331" s="332" t="e">
        <f>R330+R214</f>
        <v>#VALUE!</v>
      </c>
      <c r="S331" s="330"/>
      <c r="T331" s="330"/>
      <c r="U331" s="330"/>
      <c r="V331" s="330"/>
      <c r="W331" s="330"/>
      <c r="X331" s="330"/>
      <c r="Y331" s="330"/>
    </row>
    <row r="332" spans="1:25" s="96" customFormat="1" outlineLevel="2">
      <c r="A332" s="328" t="str">
        <f t="shared" si="3"/>
        <v>bln_EMC5</v>
      </c>
      <c r="B332" s="329">
        <f>COUNTA($C$2:C332)</f>
        <v>320</v>
      </c>
      <c r="C332" s="330" t="s">
        <v>333</v>
      </c>
      <c r="D332" s="330"/>
      <c r="E332" s="330"/>
      <c r="F332" s="330"/>
      <c r="G332" s="330" t="s">
        <v>74</v>
      </c>
      <c r="H332" s="330"/>
      <c r="I332" s="330" t="s">
        <v>58</v>
      </c>
      <c r="J332" s="330" t="s">
        <v>334</v>
      </c>
      <c r="K332" s="329">
        <v>0</v>
      </c>
      <c r="L332" s="328" t="s">
        <v>306</v>
      </c>
      <c r="M332" s="330"/>
      <c r="N332" s="330"/>
      <c r="O332" s="330"/>
      <c r="P332" s="330"/>
      <c r="Q332" s="331"/>
      <c r="R332" s="331"/>
      <c r="S332" s="330"/>
      <c r="T332" s="330"/>
      <c r="U332" s="330"/>
      <c r="V332" s="330"/>
      <c r="W332" s="330"/>
      <c r="X332" s="330"/>
      <c r="Y332" s="330"/>
    </row>
    <row r="333" spans="1:25" s="96" customFormat="1" outlineLevel="2">
      <c r="A333" s="328" t="str">
        <f t="shared" si="3"/>
        <v>bln_EMC5</v>
      </c>
      <c r="B333" s="329">
        <f>COUNTA($C$2:C333)</f>
        <v>321</v>
      </c>
      <c r="C333" s="330" t="s">
        <v>333</v>
      </c>
      <c r="D333" s="330"/>
      <c r="E333" s="330"/>
      <c r="F333" s="330"/>
      <c r="G333" s="330" t="s">
        <v>74</v>
      </c>
      <c r="H333" s="330"/>
      <c r="I333" s="330" t="s">
        <v>58</v>
      </c>
      <c r="J333" s="330" t="s">
        <v>335</v>
      </c>
      <c r="K333" s="329">
        <v>0</v>
      </c>
      <c r="L333" s="328" t="s">
        <v>306</v>
      </c>
      <c r="M333" s="330"/>
      <c r="N333" s="330"/>
      <c r="O333" s="330"/>
      <c r="P333" s="330"/>
      <c r="Q333" s="331"/>
      <c r="R333" s="331"/>
      <c r="S333" s="330"/>
      <c r="T333" s="330"/>
      <c r="U333" s="330"/>
      <c r="V333" s="330"/>
      <c r="W333" s="330"/>
      <c r="X333" s="330"/>
      <c r="Y333" s="330"/>
    </row>
    <row r="334" spans="1:25" s="97" customFormat="1" outlineLevel="2">
      <c r="A334" s="333" t="s">
        <v>336</v>
      </c>
      <c r="B334" s="334">
        <f>COUNTA($C$2:C334)</f>
        <v>322</v>
      </c>
      <c r="C334" s="335" t="s">
        <v>308</v>
      </c>
      <c r="D334" s="335"/>
      <c r="E334" s="335"/>
      <c r="F334" s="335"/>
      <c r="G334" s="335" t="s">
        <v>74</v>
      </c>
      <c r="H334" s="335"/>
      <c r="I334" s="335" t="s">
        <v>58</v>
      </c>
      <c r="J334" s="335" t="s">
        <v>309</v>
      </c>
      <c r="K334" s="334">
        <v>0</v>
      </c>
      <c r="L334" s="333" t="s">
        <v>110</v>
      </c>
      <c r="M334" s="335"/>
      <c r="N334" s="335"/>
      <c r="O334" s="335"/>
      <c r="P334" s="335"/>
      <c r="Q334" s="336"/>
      <c r="R334" s="336"/>
      <c r="S334" s="335"/>
      <c r="T334" s="335"/>
      <c r="U334" s="335"/>
      <c r="V334" s="335"/>
      <c r="W334" s="335"/>
      <c r="X334" s="335"/>
      <c r="Y334" s="335"/>
    </row>
    <row r="335" spans="1:25" s="97" customFormat="1" outlineLevel="2">
      <c r="A335" s="333" t="str">
        <f>A334</f>
        <v>bln_EMC6</v>
      </c>
      <c r="B335" s="334">
        <f>COUNTA($C$2:C335)</f>
        <v>323</v>
      </c>
      <c r="C335" s="335" t="s">
        <v>60</v>
      </c>
      <c r="D335" s="335"/>
      <c r="E335" s="335"/>
      <c r="F335" s="335"/>
      <c r="G335" s="335" t="s">
        <v>74</v>
      </c>
      <c r="H335" s="335"/>
      <c r="I335" s="335" t="s">
        <v>58</v>
      </c>
      <c r="J335" s="335"/>
      <c r="K335" s="334">
        <v>0</v>
      </c>
      <c r="L335" s="333" t="s">
        <v>60</v>
      </c>
      <c r="M335" s="335">
        <v>3</v>
      </c>
      <c r="N335" s="335"/>
      <c r="O335" s="335"/>
      <c r="P335" s="335"/>
      <c r="Q335" s="336"/>
      <c r="R335" s="336"/>
      <c r="S335" s="335"/>
      <c r="T335" s="335"/>
      <c r="U335" s="335"/>
      <c r="V335" s="335"/>
      <c r="W335" s="335"/>
      <c r="X335" s="335"/>
      <c r="Y335" s="335"/>
    </row>
    <row r="336" spans="1:25" s="97" customFormat="1" outlineLevel="2">
      <c r="A336" s="333" t="str">
        <f t="shared" ref="A336:A364" si="4">A335</f>
        <v>bln_EMC6</v>
      </c>
      <c r="B336" s="334">
        <f>COUNTA($C$2:C336)</f>
        <v>324</v>
      </c>
      <c r="C336" s="335" t="s">
        <v>310</v>
      </c>
      <c r="D336" s="335"/>
      <c r="E336" s="335"/>
      <c r="F336" s="335"/>
      <c r="G336" s="335" t="s">
        <v>74</v>
      </c>
      <c r="H336" s="335"/>
      <c r="I336" s="335" t="s">
        <v>58</v>
      </c>
      <c r="J336" s="335" t="s">
        <v>311</v>
      </c>
      <c r="K336" s="334">
        <v>0</v>
      </c>
      <c r="L336" s="333" t="s">
        <v>59</v>
      </c>
      <c r="M336" s="335" t="s">
        <v>312</v>
      </c>
      <c r="N336" s="335"/>
      <c r="O336" s="335"/>
      <c r="P336" s="335"/>
      <c r="Q336" s="336"/>
      <c r="R336" s="336"/>
      <c r="S336" s="335"/>
      <c r="T336" s="335"/>
      <c r="U336" s="335"/>
      <c r="V336" s="335"/>
      <c r="W336" s="335"/>
      <c r="X336" s="335"/>
      <c r="Y336" s="335"/>
    </row>
    <row r="337" spans="1:25" s="97" customFormat="1" outlineLevel="2">
      <c r="A337" s="333" t="str">
        <f t="shared" si="4"/>
        <v>bln_EMC6</v>
      </c>
      <c r="B337" s="334">
        <f>COUNTA($C$2:C337)</f>
        <v>325</v>
      </c>
      <c r="C337" s="335" t="s">
        <v>313</v>
      </c>
      <c r="D337" s="335"/>
      <c r="E337" s="335"/>
      <c r="F337" s="335"/>
      <c r="G337" s="335" t="s">
        <v>74</v>
      </c>
      <c r="H337" s="335"/>
      <c r="I337" s="335" t="s">
        <v>58</v>
      </c>
      <c r="J337" s="335"/>
      <c r="K337" s="334">
        <v>0</v>
      </c>
      <c r="L337" s="333" t="s">
        <v>133</v>
      </c>
      <c r="M337" s="335" t="s">
        <v>314</v>
      </c>
      <c r="N337" s="335"/>
      <c r="O337" s="335"/>
      <c r="P337" s="335"/>
      <c r="Q337" s="336"/>
      <c r="R337" s="336"/>
      <c r="S337" s="335"/>
      <c r="T337" s="335"/>
      <c r="U337" s="335"/>
      <c r="V337" s="335"/>
      <c r="W337" s="335"/>
      <c r="X337" s="335"/>
      <c r="Y337" s="335"/>
    </row>
    <row r="338" spans="1:25" s="97" customFormat="1" outlineLevel="2">
      <c r="A338" s="333" t="str">
        <f t="shared" si="4"/>
        <v>bln_EMC6</v>
      </c>
      <c r="B338" s="334">
        <f>COUNTA($C$2:C338)</f>
        <v>326</v>
      </c>
      <c r="C338" s="335" t="s">
        <v>60</v>
      </c>
      <c r="D338" s="335"/>
      <c r="E338" s="335"/>
      <c r="F338" s="335"/>
      <c r="G338" s="335" t="s">
        <v>74</v>
      </c>
      <c r="H338" s="335"/>
      <c r="I338" s="335" t="s">
        <v>58</v>
      </c>
      <c r="J338" s="335"/>
      <c r="K338" s="334">
        <v>0</v>
      </c>
      <c r="L338" s="333" t="s">
        <v>60</v>
      </c>
      <c r="M338" s="335">
        <v>1</v>
      </c>
      <c r="N338" s="335"/>
      <c r="O338" s="335"/>
      <c r="P338" s="335"/>
      <c r="Q338" s="336"/>
      <c r="R338" s="336"/>
      <c r="S338" s="335"/>
      <c r="T338" s="335"/>
      <c r="U338" s="335"/>
      <c r="V338" s="335"/>
      <c r="W338" s="335"/>
      <c r="X338" s="335"/>
      <c r="Y338" s="335"/>
    </row>
    <row r="339" spans="1:25" s="97" customFormat="1" outlineLevel="2">
      <c r="A339" s="333" t="str">
        <f t="shared" si="4"/>
        <v>bln_EMC6</v>
      </c>
      <c r="B339" s="334">
        <f>COUNTA($C$2:C339)</f>
        <v>327</v>
      </c>
      <c r="C339" s="335" t="s">
        <v>315</v>
      </c>
      <c r="D339" s="335"/>
      <c r="E339" s="335"/>
      <c r="F339" s="335"/>
      <c r="G339" s="335" t="s">
        <v>74</v>
      </c>
      <c r="H339" s="335"/>
      <c r="I339" s="335" t="s">
        <v>58</v>
      </c>
      <c r="J339" s="335" t="str">
        <f>"//button[contains(.,'"&amp;M339&amp;"')]"</f>
        <v>//button[contains(.,'DT_EMCQ8')]</v>
      </c>
      <c r="K339" s="334">
        <v>0</v>
      </c>
      <c r="L339" s="333" t="s">
        <v>69</v>
      </c>
      <c r="M339" s="335" t="s">
        <v>312</v>
      </c>
      <c r="N339" s="335"/>
      <c r="O339" s="335"/>
      <c r="P339" s="335"/>
      <c r="Q339" s="336"/>
      <c r="R339" s="336"/>
      <c r="S339" s="335"/>
      <c r="T339" s="335"/>
      <c r="U339" s="335"/>
      <c r="V339" s="335"/>
      <c r="W339" s="335"/>
      <c r="X339" s="335"/>
      <c r="Y339" s="335"/>
    </row>
    <row r="340" spans="1:25" s="97" customFormat="1" outlineLevel="2">
      <c r="A340" s="333" t="str">
        <f t="shared" si="4"/>
        <v>bln_EMC6</v>
      </c>
      <c r="B340" s="334">
        <f>COUNTA($C$2:C340)</f>
        <v>328</v>
      </c>
      <c r="C340" s="335" t="s">
        <v>60</v>
      </c>
      <c r="D340" s="335"/>
      <c r="E340" s="335"/>
      <c r="F340" s="335"/>
      <c r="G340" s="335" t="s">
        <v>74</v>
      </c>
      <c r="H340" s="335"/>
      <c r="I340" s="335" t="s">
        <v>58</v>
      </c>
      <c r="J340" s="335"/>
      <c r="K340" s="334">
        <v>0</v>
      </c>
      <c r="L340" s="333" t="s">
        <v>60</v>
      </c>
      <c r="M340" s="335">
        <v>1</v>
      </c>
      <c r="N340" s="335"/>
      <c r="O340" s="335"/>
      <c r="P340" s="335"/>
      <c r="Q340" s="336"/>
      <c r="R340" s="336"/>
      <c r="S340" s="335"/>
      <c r="T340" s="335"/>
      <c r="U340" s="335"/>
      <c r="V340" s="335"/>
      <c r="W340" s="335"/>
      <c r="X340" s="335"/>
      <c r="Y340" s="335"/>
    </row>
    <row r="341" spans="1:25" s="97" customFormat="1" outlineLevel="2">
      <c r="A341" s="333" t="str">
        <f t="shared" si="4"/>
        <v>bln_EMC6</v>
      </c>
      <c r="B341" s="334">
        <f>COUNTA($C$2:C341)</f>
        <v>329</v>
      </c>
      <c r="C341" s="335" t="s">
        <v>316</v>
      </c>
      <c r="D341" s="335"/>
      <c r="E341" s="335"/>
      <c r="F341" s="335"/>
      <c r="G341" s="335" t="s">
        <v>74</v>
      </c>
      <c r="H341" s="335"/>
      <c r="I341" s="335" t="s">
        <v>58</v>
      </c>
      <c r="J341" s="335" t="s">
        <v>317</v>
      </c>
      <c r="K341" s="334">
        <v>0</v>
      </c>
      <c r="L341" s="333" t="s">
        <v>69</v>
      </c>
      <c r="M341" s="335" t="s">
        <v>318</v>
      </c>
      <c r="N341" s="335"/>
      <c r="O341" s="335"/>
      <c r="P341" s="335"/>
      <c r="Q341" s="336"/>
      <c r="R341" s="336"/>
      <c r="S341" s="335"/>
      <c r="T341" s="335"/>
      <c r="U341" s="335"/>
      <c r="V341" s="335"/>
      <c r="W341" s="335"/>
      <c r="X341" s="335"/>
      <c r="Y341" s="335"/>
    </row>
    <row r="342" spans="1:25" s="97" customFormat="1" outlineLevel="2">
      <c r="A342" s="333" t="str">
        <f t="shared" si="4"/>
        <v>bln_EMC6</v>
      </c>
      <c r="B342" s="334">
        <f>COUNTA($C$2:C342)</f>
        <v>330</v>
      </c>
      <c r="C342" s="335" t="s">
        <v>60</v>
      </c>
      <c r="D342" s="335"/>
      <c r="E342" s="335"/>
      <c r="F342" s="335"/>
      <c r="G342" s="335" t="s">
        <v>74</v>
      </c>
      <c r="H342" s="335"/>
      <c r="I342" s="335" t="s">
        <v>58</v>
      </c>
      <c r="J342" s="335"/>
      <c r="K342" s="334">
        <v>0</v>
      </c>
      <c r="L342" s="333" t="s">
        <v>60</v>
      </c>
      <c r="M342" s="335">
        <v>3</v>
      </c>
      <c r="N342" s="335"/>
      <c r="O342" s="335"/>
      <c r="P342" s="335"/>
      <c r="Q342" s="336"/>
      <c r="R342" s="336"/>
      <c r="S342" s="335"/>
      <c r="T342" s="335"/>
      <c r="U342" s="335"/>
      <c r="V342" s="335"/>
      <c r="W342" s="335"/>
      <c r="X342" s="335"/>
      <c r="Y342" s="335"/>
    </row>
    <row r="343" spans="1:25" s="97" customFormat="1" outlineLevel="2">
      <c r="A343" s="333" t="str">
        <f t="shared" si="4"/>
        <v>bln_EMC6</v>
      </c>
      <c r="B343" s="334">
        <f>COUNTA($C$2:C343)</f>
        <v>331</v>
      </c>
      <c r="C343" s="335" t="s">
        <v>60</v>
      </c>
      <c r="D343" s="335"/>
      <c r="E343" s="335"/>
      <c r="F343" s="335"/>
      <c r="G343" s="335" t="s">
        <v>74</v>
      </c>
      <c r="H343" s="335"/>
      <c r="I343" s="335" t="s">
        <v>58</v>
      </c>
      <c r="J343" s="335"/>
      <c r="K343" s="334">
        <v>0</v>
      </c>
      <c r="L343" s="333" t="s">
        <v>133</v>
      </c>
      <c r="M343" s="335" t="s">
        <v>318</v>
      </c>
      <c r="N343" s="335"/>
      <c r="O343" s="335"/>
      <c r="P343" s="335"/>
      <c r="Q343" s="336"/>
      <c r="R343" s="336"/>
      <c r="S343" s="335"/>
      <c r="T343" s="335"/>
      <c r="U343" s="335"/>
      <c r="V343" s="335"/>
      <c r="W343" s="335"/>
      <c r="X343" s="335"/>
      <c r="Y343" s="335"/>
    </row>
    <row r="344" spans="1:25" s="97" customFormat="1" outlineLevel="2">
      <c r="A344" s="333" t="str">
        <f t="shared" si="4"/>
        <v>bln_EMC6</v>
      </c>
      <c r="B344" s="334">
        <f>COUNTA($C$2:C344)</f>
        <v>332</v>
      </c>
      <c r="C344" s="335" t="s">
        <v>60</v>
      </c>
      <c r="D344" s="335"/>
      <c r="E344" s="335"/>
      <c r="F344" s="335"/>
      <c r="G344" s="335" t="s">
        <v>74</v>
      </c>
      <c r="H344" s="335"/>
      <c r="I344" s="335" t="s">
        <v>58</v>
      </c>
      <c r="J344" s="335"/>
      <c r="K344" s="334">
        <v>0</v>
      </c>
      <c r="L344" s="333" t="s">
        <v>60</v>
      </c>
      <c r="M344" s="335">
        <v>1</v>
      </c>
      <c r="N344" s="335"/>
      <c r="O344" s="335"/>
      <c r="P344" s="335"/>
      <c r="Q344" s="336"/>
      <c r="R344" s="336"/>
      <c r="S344" s="335"/>
      <c r="T344" s="335"/>
      <c r="U344" s="335"/>
      <c r="V344" s="335"/>
      <c r="W344" s="335"/>
      <c r="X344" s="335"/>
      <c r="Y344" s="335"/>
    </row>
    <row r="345" spans="1:25" s="97" customFormat="1" outlineLevel="2">
      <c r="A345" s="333" t="str">
        <f t="shared" si="4"/>
        <v>bln_EMC6</v>
      </c>
      <c r="B345" s="334">
        <f>COUNTA($C$2:C345)</f>
        <v>333</v>
      </c>
      <c r="C345" s="335" t="s">
        <v>313</v>
      </c>
      <c r="D345" s="335"/>
      <c r="E345" s="335"/>
      <c r="F345" s="335"/>
      <c r="G345" s="335" t="s">
        <v>74</v>
      </c>
      <c r="H345" s="335"/>
      <c r="I345" s="335" t="s">
        <v>58</v>
      </c>
      <c r="J345" s="335"/>
      <c r="K345" s="334">
        <v>0</v>
      </c>
      <c r="L345" s="333" t="s">
        <v>133</v>
      </c>
      <c r="M345" s="335" t="s">
        <v>314</v>
      </c>
      <c r="N345" s="335"/>
      <c r="O345" s="335"/>
      <c r="P345" s="335"/>
      <c r="Q345" s="336"/>
      <c r="R345" s="336"/>
      <c r="S345" s="335"/>
      <c r="T345" s="335"/>
      <c r="U345" s="335"/>
      <c r="V345" s="335"/>
      <c r="W345" s="335"/>
      <c r="X345" s="335"/>
      <c r="Y345" s="335"/>
    </row>
    <row r="346" spans="1:25" s="97" customFormat="1" outlineLevel="2">
      <c r="A346" s="333" t="str">
        <f t="shared" si="4"/>
        <v>bln_EMC6</v>
      </c>
      <c r="B346" s="334">
        <f>COUNTA($C$2:C346)</f>
        <v>334</v>
      </c>
      <c r="C346" s="335" t="s">
        <v>60</v>
      </c>
      <c r="D346" s="335"/>
      <c r="E346" s="335"/>
      <c r="F346" s="335"/>
      <c r="G346" s="335" t="s">
        <v>74</v>
      </c>
      <c r="H346" s="335"/>
      <c r="I346" s="335" t="s">
        <v>58</v>
      </c>
      <c r="J346" s="335"/>
      <c r="K346" s="334">
        <v>0</v>
      </c>
      <c r="L346" s="333" t="s">
        <v>60</v>
      </c>
      <c r="M346" s="335">
        <v>1</v>
      </c>
      <c r="N346" s="335"/>
      <c r="O346" s="335"/>
      <c r="P346" s="335"/>
      <c r="Q346" s="336"/>
      <c r="R346" s="336"/>
      <c r="S346" s="335"/>
      <c r="T346" s="335"/>
      <c r="U346" s="335"/>
      <c r="V346" s="335"/>
      <c r="W346" s="335"/>
      <c r="X346" s="335"/>
      <c r="Y346" s="335"/>
    </row>
    <row r="347" spans="1:25" s="97" customFormat="1" outlineLevel="2">
      <c r="A347" s="333" t="str">
        <f t="shared" si="4"/>
        <v>bln_EMC6</v>
      </c>
      <c r="B347" s="334">
        <f>COUNTA($C$2:C347)</f>
        <v>335</v>
      </c>
      <c r="C347" s="335" t="s">
        <v>319</v>
      </c>
      <c r="D347" s="335"/>
      <c r="E347" s="335"/>
      <c r="F347" s="335"/>
      <c r="G347" s="335" t="s">
        <v>74</v>
      </c>
      <c r="H347" s="335"/>
      <c r="I347" s="335" t="s">
        <v>58</v>
      </c>
      <c r="J347" s="335" t="s">
        <v>337</v>
      </c>
      <c r="K347" s="334">
        <v>1</v>
      </c>
      <c r="L347" s="333" t="s">
        <v>69</v>
      </c>
      <c r="M347" s="335"/>
      <c r="N347" s="335"/>
      <c r="O347" s="335"/>
      <c r="P347" s="335"/>
      <c r="Q347" s="336"/>
      <c r="R347" s="336"/>
      <c r="S347" s="335"/>
      <c r="T347" s="335"/>
      <c r="U347" s="335"/>
      <c r="V347" s="335"/>
      <c r="W347" s="335"/>
      <c r="X347" s="335"/>
      <c r="Y347" s="335"/>
    </row>
    <row r="348" spans="1:25" s="97" customFormat="1" outlineLevel="2">
      <c r="A348" s="333" t="str">
        <f t="shared" si="4"/>
        <v>bln_EMC6</v>
      </c>
      <c r="B348" s="334">
        <f>COUNTA($C$2:C348)</f>
        <v>336</v>
      </c>
      <c r="C348" s="335" t="s">
        <v>60</v>
      </c>
      <c r="D348" s="335"/>
      <c r="E348" s="335"/>
      <c r="F348" s="335"/>
      <c r="G348" s="335" t="s">
        <v>74</v>
      </c>
      <c r="H348" s="335"/>
      <c r="I348" s="335" t="s">
        <v>58</v>
      </c>
      <c r="J348" s="335"/>
      <c r="K348" s="334">
        <v>0</v>
      </c>
      <c r="L348" s="333" t="s">
        <v>60</v>
      </c>
      <c r="M348" s="335">
        <v>1</v>
      </c>
      <c r="N348" s="335"/>
      <c r="O348" s="335"/>
      <c r="P348" s="335"/>
      <c r="Q348" s="336"/>
      <c r="R348" s="336"/>
      <c r="S348" s="335"/>
      <c r="T348" s="335"/>
      <c r="U348" s="335"/>
      <c r="V348" s="335"/>
      <c r="W348" s="335"/>
      <c r="X348" s="335"/>
      <c r="Y348" s="335"/>
    </row>
    <row r="349" spans="1:25" s="97" customFormat="1" outlineLevel="2">
      <c r="A349" s="333" t="str">
        <f t="shared" si="4"/>
        <v>bln_EMC6</v>
      </c>
      <c r="B349" s="334">
        <f>COUNTA($C$2:C349)</f>
        <v>337</v>
      </c>
      <c r="C349" s="335" t="s">
        <v>319</v>
      </c>
      <c r="D349" s="335"/>
      <c r="E349" s="335"/>
      <c r="F349" s="335"/>
      <c r="G349" s="335" t="s">
        <v>74</v>
      </c>
      <c r="H349" s="335"/>
      <c r="I349" s="335" t="s">
        <v>58</v>
      </c>
      <c r="J349" s="335"/>
      <c r="K349" s="334"/>
      <c r="L349" s="333" t="s">
        <v>133</v>
      </c>
      <c r="M349" s="335" t="s">
        <v>321</v>
      </c>
      <c r="N349" s="335"/>
      <c r="O349" s="335"/>
      <c r="P349" s="335"/>
      <c r="Q349" s="336"/>
      <c r="R349" s="336"/>
      <c r="S349" s="335"/>
      <c r="T349" s="335"/>
      <c r="U349" s="335"/>
      <c r="V349" s="335"/>
      <c r="W349" s="335"/>
      <c r="X349" s="335"/>
      <c r="Y349" s="335"/>
    </row>
    <row r="350" spans="1:25" s="97" customFormat="1" outlineLevel="2">
      <c r="A350" s="333" t="str">
        <f t="shared" si="4"/>
        <v>bln_EMC6</v>
      </c>
      <c r="B350" s="334">
        <f>COUNTA($C$2:C350)</f>
        <v>338</v>
      </c>
      <c r="C350" s="335" t="s">
        <v>60</v>
      </c>
      <c r="D350" s="335"/>
      <c r="E350" s="335"/>
      <c r="F350" s="335"/>
      <c r="G350" s="335" t="s">
        <v>74</v>
      </c>
      <c r="H350" s="335"/>
      <c r="I350" s="335" t="s">
        <v>58</v>
      </c>
      <c r="J350" s="335"/>
      <c r="K350" s="334">
        <v>0</v>
      </c>
      <c r="L350" s="333" t="s">
        <v>60</v>
      </c>
      <c r="M350" s="335">
        <v>1</v>
      </c>
      <c r="N350" s="335"/>
      <c r="O350" s="335"/>
      <c r="P350" s="335"/>
      <c r="Q350" s="336"/>
      <c r="R350" s="336"/>
      <c r="S350" s="335"/>
      <c r="T350" s="335"/>
      <c r="U350" s="335"/>
      <c r="V350" s="335"/>
      <c r="W350" s="335"/>
      <c r="X350" s="335"/>
      <c r="Y350" s="335"/>
    </row>
    <row r="351" spans="1:25" s="97" customFormat="1" outlineLevel="2">
      <c r="A351" s="333" t="str">
        <f t="shared" si="4"/>
        <v>bln_EMC6</v>
      </c>
      <c r="B351" s="334">
        <f>COUNTA($C$2:C351)</f>
        <v>339</v>
      </c>
      <c r="C351" s="335" t="s">
        <v>313</v>
      </c>
      <c r="D351" s="335"/>
      <c r="E351" s="335"/>
      <c r="F351" s="335"/>
      <c r="G351" s="335" t="s">
        <v>74</v>
      </c>
      <c r="H351" s="335"/>
      <c r="I351" s="335" t="s">
        <v>58</v>
      </c>
      <c r="J351" s="335"/>
      <c r="K351" s="334">
        <v>0</v>
      </c>
      <c r="L351" s="333" t="s">
        <v>133</v>
      </c>
      <c r="M351" s="335" t="s">
        <v>314</v>
      </c>
      <c r="N351" s="335"/>
      <c r="O351" s="335"/>
      <c r="P351" s="335"/>
      <c r="Q351" s="336"/>
      <c r="R351" s="336"/>
      <c r="S351" s="335"/>
      <c r="T351" s="335"/>
      <c r="U351" s="335"/>
      <c r="V351" s="335"/>
      <c r="W351" s="335"/>
      <c r="X351" s="335"/>
      <c r="Y351" s="335"/>
    </row>
    <row r="352" spans="1:25" s="97" customFormat="1" outlineLevel="2">
      <c r="A352" s="333" t="str">
        <f t="shared" si="4"/>
        <v>bln_EMC6</v>
      </c>
      <c r="B352" s="334">
        <f>COUNTA($C$2:C352)</f>
        <v>340</v>
      </c>
      <c r="C352" s="335" t="s">
        <v>60</v>
      </c>
      <c r="D352" s="335"/>
      <c r="E352" s="335"/>
      <c r="F352" s="335"/>
      <c r="G352" s="335" t="s">
        <v>74</v>
      </c>
      <c r="H352" s="335"/>
      <c r="I352" s="335" t="s">
        <v>58</v>
      </c>
      <c r="J352" s="335"/>
      <c r="K352" s="334">
        <v>0</v>
      </c>
      <c r="L352" s="333" t="s">
        <v>60</v>
      </c>
      <c r="M352" s="335">
        <v>1</v>
      </c>
      <c r="N352" s="335"/>
      <c r="O352" s="335"/>
      <c r="P352" s="335"/>
      <c r="Q352" s="336"/>
      <c r="R352" s="336"/>
      <c r="S352" s="335"/>
      <c r="T352" s="335"/>
      <c r="U352" s="335"/>
      <c r="V352" s="335"/>
      <c r="W352" s="335"/>
      <c r="X352" s="335"/>
      <c r="Y352" s="335"/>
    </row>
    <row r="353" spans="1:25" s="97" customFormat="1" outlineLevel="2">
      <c r="A353" s="333" t="str">
        <f t="shared" si="4"/>
        <v>bln_EMC6</v>
      </c>
      <c r="B353" s="334">
        <f>COUNTA($C$2:C353)</f>
        <v>341</v>
      </c>
      <c r="C353" s="335" t="s">
        <v>322</v>
      </c>
      <c r="D353" s="335"/>
      <c r="E353" s="335"/>
      <c r="F353" s="335"/>
      <c r="G353" s="335" t="s">
        <v>74</v>
      </c>
      <c r="H353" s="335"/>
      <c r="I353" s="335" t="s">
        <v>58</v>
      </c>
      <c r="J353" s="335" t="str">
        <f>"//strong[contains(.,'In the last 12 months, have you had any chest infections or developed pneumonia?')]/parent::label/parent::p/following-sibling::div/div/label[contains(.,'"&amp;M353&amp;"')]"</f>
        <v>//strong[contains(.,'In the last 12 months, have you had any chest infections or developed pneumonia?')]/parent::label/parent::p/following-sibling::div/div/label[contains(.,'DT_EMCQ11')]</v>
      </c>
      <c r="K353" s="334">
        <v>0</v>
      </c>
      <c r="L353" s="333" t="s">
        <v>100</v>
      </c>
      <c r="M353" s="335" t="s">
        <v>323</v>
      </c>
      <c r="N353" s="335"/>
      <c r="O353" s="335"/>
      <c r="P353" s="335"/>
      <c r="Q353" s="336"/>
      <c r="R353" s="336"/>
      <c r="S353" s="335"/>
      <c r="T353" s="335"/>
      <c r="U353" s="335"/>
      <c r="V353" s="335"/>
      <c r="W353" s="335"/>
      <c r="X353" s="335"/>
      <c r="Y353" s="335"/>
    </row>
    <row r="354" spans="1:25" s="97" customFormat="1" outlineLevel="2">
      <c r="A354" s="333" t="str">
        <f t="shared" si="4"/>
        <v>bln_EMC6</v>
      </c>
      <c r="B354" s="334">
        <f>COUNTA($C$2:C354)</f>
        <v>342</v>
      </c>
      <c r="C354" s="335" t="s">
        <v>60</v>
      </c>
      <c r="D354" s="335"/>
      <c r="E354" s="335"/>
      <c r="F354" s="335"/>
      <c r="G354" s="335" t="s">
        <v>74</v>
      </c>
      <c r="H354" s="335"/>
      <c r="I354" s="335" t="s">
        <v>58</v>
      </c>
      <c r="J354" s="335"/>
      <c r="K354" s="334">
        <v>0</v>
      </c>
      <c r="L354" s="333" t="s">
        <v>60</v>
      </c>
      <c r="M354" s="335">
        <v>1</v>
      </c>
      <c r="N354" s="335"/>
      <c r="O354" s="335"/>
      <c r="P354" s="335"/>
      <c r="Q354" s="336"/>
      <c r="R354" s="336"/>
      <c r="S354" s="335"/>
      <c r="T354" s="335"/>
      <c r="U354" s="335"/>
      <c r="V354" s="335"/>
      <c r="W354" s="335"/>
      <c r="X354" s="335"/>
      <c r="Y354" s="335"/>
    </row>
    <row r="355" spans="1:25" s="97" customFormat="1" outlineLevel="2">
      <c r="A355" s="333" t="str">
        <f t="shared" si="4"/>
        <v>bln_EMC6</v>
      </c>
      <c r="B355" s="334">
        <f>COUNTA($C$2:C355)</f>
        <v>343</v>
      </c>
      <c r="C355" s="335" t="s">
        <v>324</v>
      </c>
      <c r="D355" s="335"/>
      <c r="E355" s="335"/>
      <c r="F355" s="335"/>
      <c r="G355" s="335" t="s">
        <v>74</v>
      </c>
      <c r="H355" s="335"/>
      <c r="I355" s="335" t="s">
        <v>58</v>
      </c>
      <c r="J355" s="335" t="s">
        <v>325</v>
      </c>
      <c r="K355" s="334">
        <v>0</v>
      </c>
      <c r="L355" s="333" t="s">
        <v>69</v>
      </c>
      <c r="M355" s="336"/>
      <c r="N355" s="335"/>
      <c r="O355" s="335"/>
      <c r="P355" s="335"/>
      <c r="Q355" s="336"/>
      <c r="R355" s="336"/>
      <c r="S355" s="335"/>
      <c r="T355" s="335"/>
      <c r="U355" s="335"/>
      <c r="V355" s="335"/>
      <c r="W355" s="335"/>
      <c r="X355" s="335"/>
      <c r="Y355" s="335"/>
    </row>
    <row r="356" spans="1:25" s="97" customFormat="1" outlineLevel="2">
      <c r="A356" s="333" t="str">
        <f t="shared" si="4"/>
        <v>bln_EMC6</v>
      </c>
      <c r="B356" s="334">
        <f>COUNTA($C$2:C356)</f>
        <v>344</v>
      </c>
      <c r="C356" s="335" t="s">
        <v>60</v>
      </c>
      <c r="D356" s="335"/>
      <c r="E356" s="335"/>
      <c r="F356" s="335"/>
      <c r="G356" s="335" t="s">
        <v>74</v>
      </c>
      <c r="H356" s="335"/>
      <c r="I356" s="335" t="s">
        <v>58</v>
      </c>
      <c r="J356" s="335"/>
      <c r="K356" s="334">
        <v>0</v>
      </c>
      <c r="L356" s="333" t="s">
        <v>60</v>
      </c>
      <c r="M356" s="335">
        <v>1</v>
      </c>
      <c r="N356" s="335"/>
      <c r="O356" s="335"/>
      <c r="P356" s="335"/>
      <c r="Q356" s="336"/>
      <c r="R356" s="336"/>
      <c r="S356" s="335"/>
      <c r="T356" s="335"/>
      <c r="U356" s="335"/>
      <c r="V356" s="335"/>
      <c r="W356" s="335"/>
      <c r="X356" s="335"/>
      <c r="Y356" s="335"/>
    </row>
    <row r="357" spans="1:25" s="97" customFormat="1" outlineLevel="2">
      <c r="A357" s="333" t="str">
        <f t="shared" si="4"/>
        <v>bln_EMC6</v>
      </c>
      <c r="B357" s="334">
        <f>COUNTA($C$2:C357)</f>
        <v>345</v>
      </c>
      <c r="C357" s="335" t="s">
        <v>326</v>
      </c>
      <c r="D357" s="335"/>
      <c r="E357" s="335"/>
      <c r="F357" s="335"/>
      <c r="G357" s="335" t="s">
        <v>74</v>
      </c>
      <c r="H357" s="335"/>
      <c r="I357" s="335" t="s">
        <v>58</v>
      </c>
      <c r="J357" s="335"/>
      <c r="K357" s="334">
        <v>0</v>
      </c>
      <c r="L357" s="333" t="s">
        <v>133</v>
      </c>
      <c r="M357" s="335" t="s">
        <v>327</v>
      </c>
      <c r="N357" s="335"/>
      <c r="O357" s="335"/>
      <c r="P357" s="335"/>
      <c r="Q357" s="336"/>
      <c r="R357" s="336"/>
      <c r="S357" s="335"/>
      <c r="T357" s="335"/>
      <c r="U357" s="335"/>
      <c r="V357" s="335"/>
      <c r="W357" s="335"/>
      <c r="X357" s="335"/>
      <c r="Y357" s="335"/>
    </row>
    <row r="358" spans="1:25" s="97" customFormat="1" outlineLevel="2">
      <c r="A358" s="333" t="str">
        <f t="shared" si="4"/>
        <v>bln_EMC6</v>
      </c>
      <c r="B358" s="334">
        <f>COUNTA($C$2:C358)</f>
        <v>346</v>
      </c>
      <c r="C358" s="335" t="s">
        <v>313</v>
      </c>
      <c r="D358" s="335"/>
      <c r="E358" s="335"/>
      <c r="F358" s="335"/>
      <c r="G358" s="335" t="s">
        <v>74</v>
      </c>
      <c r="H358" s="335"/>
      <c r="I358" s="335" t="s">
        <v>58</v>
      </c>
      <c r="J358" s="335"/>
      <c r="K358" s="334">
        <v>0</v>
      </c>
      <c r="L358" s="333" t="s">
        <v>133</v>
      </c>
      <c r="M358" s="335" t="s">
        <v>314</v>
      </c>
      <c r="N358" s="335"/>
      <c r="O358" s="335"/>
      <c r="P358" s="335"/>
      <c r="Q358" s="336"/>
      <c r="R358" s="336"/>
      <c r="S358" s="335"/>
      <c r="T358" s="335"/>
      <c r="U358" s="335"/>
      <c r="V358" s="335"/>
      <c r="W358" s="335"/>
      <c r="X358" s="335"/>
      <c r="Y358" s="335"/>
    </row>
    <row r="359" spans="1:25" s="97" customFormat="1" outlineLevel="2">
      <c r="A359" s="333" t="str">
        <f t="shared" si="4"/>
        <v>bln_EMC6</v>
      </c>
      <c r="B359" s="334">
        <f>COUNTA($C$2:C359)</f>
        <v>347</v>
      </c>
      <c r="C359" s="335" t="s">
        <v>60</v>
      </c>
      <c r="D359" s="335"/>
      <c r="E359" s="335"/>
      <c r="F359" s="335"/>
      <c r="G359" s="335" t="s">
        <v>74</v>
      </c>
      <c r="H359" s="335"/>
      <c r="I359" s="335" t="s">
        <v>58</v>
      </c>
      <c r="J359" s="335"/>
      <c r="K359" s="334">
        <v>0</v>
      </c>
      <c r="L359" s="333" t="s">
        <v>60</v>
      </c>
      <c r="M359" s="335">
        <v>1</v>
      </c>
      <c r="N359" s="335"/>
      <c r="O359" s="335"/>
      <c r="P359" s="335"/>
      <c r="Q359" s="336"/>
      <c r="R359" s="336"/>
      <c r="S359" s="335"/>
      <c r="T359" s="335"/>
      <c r="U359" s="335"/>
      <c r="V359" s="335"/>
      <c r="W359" s="335"/>
      <c r="X359" s="335"/>
      <c r="Y359" s="335"/>
    </row>
    <row r="360" spans="1:25" s="97" customFormat="1" outlineLevel="2">
      <c r="A360" s="333" t="str">
        <f t="shared" si="4"/>
        <v>bln_EMC6</v>
      </c>
      <c r="B360" s="334">
        <f>COUNTA($C$2:C360)</f>
        <v>348</v>
      </c>
      <c r="C360" s="335" t="s">
        <v>203</v>
      </c>
      <c r="D360" s="335"/>
      <c r="E360" s="335"/>
      <c r="F360" s="335"/>
      <c r="G360" s="335" t="s">
        <v>74</v>
      </c>
      <c r="H360" s="335"/>
      <c r="I360" s="335" t="s">
        <v>58</v>
      </c>
      <c r="J360" s="335" t="s">
        <v>328</v>
      </c>
      <c r="K360" s="334">
        <v>0</v>
      </c>
      <c r="L360" s="333" t="s">
        <v>110</v>
      </c>
      <c r="M360" s="335"/>
      <c r="N360" s="335"/>
      <c r="O360" s="335"/>
      <c r="P360" s="335"/>
      <c r="Q360" s="336"/>
      <c r="R360" s="336"/>
      <c r="S360" s="335"/>
      <c r="T360" s="335"/>
      <c r="U360" s="335"/>
      <c r="V360" s="335"/>
      <c r="W360" s="335"/>
      <c r="X360" s="335"/>
      <c r="Y360" s="335"/>
    </row>
    <row r="361" spans="1:25" s="97" customFormat="1" outlineLevel="2">
      <c r="A361" s="333" t="str">
        <f t="shared" si="4"/>
        <v>bln_EMC6</v>
      </c>
      <c r="B361" s="334">
        <f>COUNTA($C$2:C361)</f>
        <v>349</v>
      </c>
      <c r="C361" s="335" t="s">
        <v>60</v>
      </c>
      <c r="D361" s="335"/>
      <c r="E361" s="335"/>
      <c r="F361" s="335"/>
      <c r="G361" s="335" t="s">
        <v>74</v>
      </c>
      <c r="H361" s="335"/>
      <c r="I361" s="335" t="s">
        <v>58</v>
      </c>
      <c r="J361" s="335"/>
      <c r="K361" s="334">
        <v>0</v>
      </c>
      <c r="L361" s="333" t="s">
        <v>60</v>
      </c>
      <c r="M361" s="335">
        <v>1</v>
      </c>
      <c r="N361" s="335"/>
      <c r="O361" s="335"/>
      <c r="P361" s="335"/>
      <c r="Q361" s="336"/>
      <c r="R361" s="336"/>
      <c r="S361" s="335"/>
      <c r="T361" s="335"/>
      <c r="U361" s="335"/>
      <c r="V361" s="335"/>
      <c r="W361" s="335"/>
      <c r="X361" s="335"/>
      <c r="Y361" s="335"/>
    </row>
    <row r="362" spans="1:25" s="97" customFormat="1" outlineLevel="2">
      <c r="A362" s="333" t="str">
        <f t="shared" si="4"/>
        <v>bln_EMC6</v>
      </c>
      <c r="B362" s="334">
        <f>COUNTA($C$2:C362)</f>
        <v>350</v>
      </c>
      <c r="C362" s="335" t="s">
        <v>329</v>
      </c>
      <c r="D362" s="335"/>
      <c r="E362" s="335"/>
      <c r="F362" s="335"/>
      <c r="G362" s="335" t="s">
        <v>74</v>
      </c>
      <c r="H362" s="335"/>
      <c r="I362" s="335" t="s">
        <v>58</v>
      </c>
      <c r="J362" s="335" t="s">
        <v>330</v>
      </c>
      <c r="K362" s="334">
        <v>0</v>
      </c>
      <c r="L362" s="333" t="s">
        <v>110</v>
      </c>
      <c r="M362" s="335"/>
      <c r="N362" s="335"/>
      <c r="O362" s="335"/>
      <c r="P362" s="335"/>
      <c r="Q362" s="336"/>
      <c r="R362" s="336"/>
      <c r="S362" s="335"/>
      <c r="T362" s="335"/>
      <c r="U362" s="335"/>
      <c r="V362" s="335"/>
      <c r="W362" s="335"/>
      <c r="X362" s="335"/>
      <c r="Y362" s="335"/>
    </row>
    <row r="363" spans="1:25" s="97" customFormat="1" outlineLevel="2">
      <c r="A363" s="333" t="str">
        <f t="shared" si="4"/>
        <v>bln_EMC6</v>
      </c>
      <c r="B363" s="334">
        <f>COUNTA($C$2:C363)</f>
        <v>351</v>
      </c>
      <c r="C363" s="335" t="s">
        <v>60</v>
      </c>
      <c r="D363" s="335"/>
      <c r="E363" s="335"/>
      <c r="F363" s="335"/>
      <c r="G363" s="335" t="s">
        <v>74</v>
      </c>
      <c r="H363" s="335"/>
      <c r="I363" s="335" t="s">
        <v>58</v>
      </c>
      <c r="J363" s="335"/>
      <c r="K363" s="334">
        <v>0</v>
      </c>
      <c r="L363" s="333" t="s">
        <v>60</v>
      </c>
      <c r="M363" s="335">
        <v>5</v>
      </c>
      <c r="N363" s="335"/>
      <c r="O363" s="335"/>
      <c r="P363" s="335"/>
      <c r="Q363" s="336"/>
      <c r="R363" s="336"/>
      <c r="S363" s="335"/>
      <c r="T363" s="335"/>
      <c r="U363" s="335"/>
      <c r="V363" s="335"/>
      <c r="W363" s="335"/>
      <c r="X363" s="335"/>
      <c r="Y363" s="335"/>
    </row>
    <row r="364" spans="1:25" s="97" customFormat="1" outlineLevel="2">
      <c r="A364" s="333" t="str">
        <f t="shared" si="4"/>
        <v>bln_EMC6</v>
      </c>
      <c r="B364" s="334">
        <f>COUNTA($C$2:C364)</f>
        <v>352</v>
      </c>
      <c r="C364" s="335" t="s">
        <v>331</v>
      </c>
      <c r="D364" s="335"/>
      <c r="E364" s="335"/>
      <c r="F364" s="335"/>
      <c r="G364" s="335" t="s">
        <v>74</v>
      </c>
      <c r="H364" s="335"/>
      <c r="I364" s="335" t="s">
        <v>58</v>
      </c>
      <c r="J364" s="335" t="str">
        <f>"//fieldset[@data-radio-required-message='Please select one option.']/label/span/p[contains(.,'"&amp;M364&amp;"')]"</f>
        <v>//fieldset[@data-radio-required-message='Please select one option.']/label/span/p[contains(.,'DT_EMCQ13')]</v>
      </c>
      <c r="K364" s="334">
        <v>0</v>
      </c>
      <c r="L364" s="333" t="s">
        <v>100</v>
      </c>
      <c r="M364" s="335" t="s">
        <v>332</v>
      </c>
      <c r="N364" s="335"/>
      <c r="O364" s="335"/>
      <c r="P364" s="335"/>
      <c r="Q364" s="336"/>
      <c r="R364" s="336"/>
      <c r="S364" s="335"/>
      <c r="T364" s="335"/>
      <c r="U364" s="335"/>
      <c r="V364" s="335"/>
      <c r="W364" s="335"/>
      <c r="X364" s="335"/>
      <c r="Y364" s="335"/>
    </row>
    <row r="365" spans="1:25" s="97" customFormat="1" outlineLevel="2">
      <c r="A365" s="333" t="str">
        <f>A364</f>
        <v>bln_EMC6</v>
      </c>
      <c r="B365" s="334">
        <f>COUNTA($C$2:C365)</f>
        <v>353</v>
      </c>
      <c r="C365" s="335" t="s">
        <v>60</v>
      </c>
      <c r="D365" s="335"/>
      <c r="E365" s="335"/>
      <c r="F365" s="335"/>
      <c r="G365" s="335" t="s">
        <v>74</v>
      </c>
      <c r="H365" s="335"/>
      <c r="I365" s="335" t="s">
        <v>58</v>
      </c>
      <c r="J365" s="335"/>
      <c r="K365" s="334">
        <v>0</v>
      </c>
      <c r="L365" s="333" t="s">
        <v>60</v>
      </c>
      <c r="M365" s="335">
        <v>1</v>
      </c>
      <c r="N365" s="335"/>
      <c r="O365" s="335"/>
      <c r="P365" s="335"/>
      <c r="Q365" s="336"/>
      <c r="R365" s="336"/>
      <c r="S365" s="335"/>
      <c r="T365" s="335"/>
      <c r="U365" s="335"/>
      <c r="V365" s="335"/>
      <c r="W365" s="335"/>
      <c r="X365" s="335"/>
      <c r="Y365" s="335"/>
    </row>
    <row r="366" spans="1:25" s="97" customFormat="1" outlineLevel="2">
      <c r="A366" s="333" t="str">
        <f t="shared" ref="A366:A367" si="5">A365</f>
        <v>bln_EMC6</v>
      </c>
      <c r="B366" s="334">
        <f>COUNTA($C$2:C366)</f>
        <v>354</v>
      </c>
      <c r="C366" s="335" t="s">
        <v>333</v>
      </c>
      <c r="D366" s="335"/>
      <c r="E366" s="335"/>
      <c r="F366" s="335"/>
      <c r="G366" s="335" t="s">
        <v>74</v>
      </c>
      <c r="H366" s="335"/>
      <c r="I366" s="335" t="s">
        <v>58</v>
      </c>
      <c r="J366" s="335" t="s">
        <v>582</v>
      </c>
      <c r="K366" s="334">
        <v>0</v>
      </c>
      <c r="L366" s="333" t="s">
        <v>306</v>
      </c>
      <c r="M366" s="335"/>
      <c r="N366" s="335"/>
      <c r="O366" s="335"/>
      <c r="P366" s="335"/>
      <c r="Q366" s="336"/>
      <c r="R366" s="336"/>
      <c r="S366" s="335"/>
      <c r="T366" s="335"/>
      <c r="U366" s="335"/>
      <c r="V366" s="335"/>
      <c r="W366" s="335"/>
      <c r="X366" s="335"/>
      <c r="Y366" s="335"/>
    </row>
    <row r="367" spans="1:25" s="97" customFormat="1" outlineLevel="2">
      <c r="A367" s="333" t="str">
        <f t="shared" si="5"/>
        <v>bln_EMC6</v>
      </c>
      <c r="B367" s="334">
        <f>COUNTA($C$2:C367)</f>
        <v>355</v>
      </c>
      <c r="C367" s="335" t="s">
        <v>333</v>
      </c>
      <c r="D367" s="335"/>
      <c r="E367" s="335"/>
      <c r="F367" s="335"/>
      <c r="G367" s="335" t="s">
        <v>74</v>
      </c>
      <c r="H367" s="335"/>
      <c r="I367" s="335" t="s">
        <v>58</v>
      </c>
      <c r="J367" s="335" t="s">
        <v>339</v>
      </c>
      <c r="K367" s="334">
        <v>0</v>
      </c>
      <c r="L367" s="333" t="s">
        <v>306</v>
      </c>
      <c r="M367" s="335"/>
      <c r="N367" s="335"/>
      <c r="O367" s="335"/>
      <c r="P367" s="335"/>
      <c r="Q367" s="336"/>
      <c r="R367" s="336"/>
      <c r="S367" s="335"/>
      <c r="T367" s="335"/>
      <c r="U367" s="335"/>
      <c r="V367" s="335"/>
      <c r="W367" s="335"/>
      <c r="X367" s="335"/>
      <c r="Y367" s="335"/>
    </row>
    <row r="368" spans="1:25" s="98" customFormat="1" outlineLevel="2">
      <c r="A368" s="337" t="s">
        <v>340</v>
      </c>
      <c r="B368" s="338">
        <f>COUNTA($C$2:C368)</f>
        <v>356</v>
      </c>
      <c r="C368" s="339" t="s">
        <v>308</v>
      </c>
      <c r="D368" s="339"/>
      <c r="E368" s="339"/>
      <c r="F368" s="339"/>
      <c r="G368" s="339" t="s">
        <v>74</v>
      </c>
      <c r="H368" s="339"/>
      <c r="I368" s="339" t="s">
        <v>58</v>
      </c>
      <c r="J368" s="339" t="s">
        <v>901</v>
      </c>
      <c r="K368" s="338">
        <v>0</v>
      </c>
      <c r="L368" s="337" t="s">
        <v>110</v>
      </c>
      <c r="M368" s="339"/>
      <c r="N368" s="339"/>
      <c r="O368" s="339"/>
      <c r="P368" s="339"/>
      <c r="Q368" s="340"/>
      <c r="R368" s="340"/>
      <c r="S368" s="339"/>
      <c r="T368" s="339"/>
      <c r="U368" s="339"/>
      <c r="V368" s="339"/>
      <c r="W368" s="339"/>
      <c r="X368" s="339"/>
      <c r="Y368" s="339"/>
    </row>
    <row r="369" spans="1:25" s="98" customFormat="1" outlineLevel="2">
      <c r="A369" s="337" t="str">
        <f>A368</f>
        <v>bln_EMC7</v>
      </c>
      <c r="B369" s="338">
        <f>COUNTA($C$2:C369)</f>
        <v>357</v>
      </c>
      <c r="C369" s="339" t="s">
        <v>60</v>
      </c>
      <c r="D369" s="339"/>
      <c r="E369" s="339"/>
      <c r="F369" s="339"/>
      <c r="G369" s="339" t="s">
        <v>74</v>
      </c>
      <c r="H369" s="339"/>
      <c r="I369" s="339" t="s">
        <v>58</v>
      </c>
      <c r="J369" s="339"/>
      <c r="K369" s="338">
        <v>0</v>
      </c>
      <c r="L369" s="337" t="s">
        <v>60</v>
      </c>
      <c r="M369" s="339">
        <v>3</v>
      </c>
      <c r="N369" s="339"/>
      <c r="O369" s="339"/>
      <c r="P369" s="339"/>
      <c r="Q369" s="340"/>
      <c r="R369" s="340"/>
      <c r="S369" s="339"/>
      <c r="T369" s="339"/>
      <c r="U369" s="339"/>
      <c r="V369" s="339"/>
      <c r="W369" s="339"/>
      <c r="X369" s="339"/>
      <c r="Y369" s="339"/>
    </row>
    <row r="370" spans="1:25" s="98" customFormat="1" outlineLevel="2">
      <c r="A370" s="337" t="str">
        <f t="shared" ref="A370:A379" si="6">A369</f>
        <v>bln_EMC7</v>
      </c>
      <c r="B370" s="338">
        <f>COUNTA($C$2:C370)</f>
        <v>358</v>
      </c>
      <c r="C370" s="339" t="s">
        <v>310</v>
      </c>
      <c r="D370" s="339"/>
      <c r="E370" s="339"/>
      <c r="F370" s="339"/>
      <c r="G370" s="339" t="s">
        <v>74</v>
      </c>
      <c r="H370" s="339"/>
      <c r="I370" s="339" t="s">
        <v>58</v>
      </c>
      <c r="J370" s="339" t="s">
        <v>311</v>
      </c>
      <c r="K370" s="338">
        <v>0</v>
      </c>
      <c r="L370" s="337" t="s">
        <v>59</v>
      </c>
      <c r="M370" s="339" t="s">
        <v>312</v>
      </c>
      <c r="N370" s="339" t="s">
        <v>341</v>
      </c>
      <c r="O370" s="339"/>
      <c r="P370" s="339"/>
      <c r="Q370" s="340"/>
      <c r="R370" s="340"/>
      <c r="S370" s="339"/>
      <c r="T370" s="339"/>
      <c r="U370" s="339"/>
      <c r="V370" s="339"/>
      <c r="W370" s="339"/>
      <c r="X370" s="339"/>
      <c r="Y370" s="339"/>
    </row>
    <row r="371" spans="1:25" s="98" customFormat="1" outlineLevel="2">
      <c r="A371" s="337" t="str">
        <f t="shared" si="6"/>
        <v>bln_EMC7</v>
      </c>
      <c r="B371" s="338">
        <f>COUNTA($C$2:C371)</f>
        <v>359</v>
      </c>
      <c r="C371" s="339" t="s">
        <v>313</v>
      </c>
      <c r="D371" s="339"/>
      <c r="E371" s="339"/>
      <c r="F371" s="339"/>
      <c r="G371" s="339" t="s">
        <v>74</v>
      </c>
      <c r="H371" s="339"/>
      <c r="I371" s="339" t="s">
        <v>58</v>
      </c>
      <c r="J371" s="339"/>
      <c r="K371" s="338">
        <v>0</v>
      </c>
      <c r="L371" s="337" t="s">
        <v>133</v>
      </c>
      <c r="M371" s="339" t="s">
        <v>314</v>
      </c>
      <c r="N371" s="339"/>
      <c r="O371" s="339"/>
      <c r="P371" s="339"/>
      <c r="Q371" s="340"/>
      <c r="R371" s="340"/>
      <c r="S371" s="339"/>
      <c r="T371" s="339"/>
      <c r="U371" s="339"/>
      <c r="V371" s="339"/>
      <c r="W371" s="339"/>
      <c r="X371" s="339"/>
      <c r="Y371" s="339"/>
    </row>
    <row r="372" spans="1:25" s="98" customFormat="1" outlineLevel="2">
      <c r="A372" s="337" t="str">
        <f t="shared" si="6"/>
        <v>bln_EMC7</v>
      </c>
      <c r="B372" s="338">
        <f>COUNTA($C$2:C372)</f>
        <v>360</v>
      </c>
      <c r="C372" s="339" t="s">
        <v>60</v>
      </c>
      <c r="D372" s="339"/>
      <c r="E372" s="339"/>
      <c r="F372" s="339"/>
      <c r="G372" s="339" t="s">
        <v>74</v>
      </c>
      <c r="H372" s="339"/>
      <c r="I372" s="339" t="s">
        <v>58</v>
      </c>
      <c r="J372" s="339"/>
      <c r="K372" s="338">
        <v>0</v>
      </c>
      <c r="L372" s="337" t="s">
        <v>60</v>
      </c>
      <c r="M372" s="339">
        <v>1</v>
      </c>
      <c r="N372" s="339"/>
      <c r="O372" s="339"/>
      <c r="P372" s="339"/>
      <c r="Q372" s="340"/>
      <c r="R372" s="340"/>
      <c r="S372" s="339"/>
      <c r="T372" s="339"/>
      <c r="U372" s="339"/>
      <c r="V372" s="339"/>
      <c r="W372" s="339"/>
      <c r="X372" s="339"/>
      <c r="Y372" s="339"/>
    </row>
    <row r="373" spans="1:25" s="98" customFormat="1" outlineLevel="2">
      <c r="A373" s="337" t="str">
        <f t="shared" si="6"/>
        <v>bln_EMC7</v>
      </c>
      <c r="B373" s="338">
        <f>COUNTA($C$2:C373)</f>
        <v>361</v>
      </c>
      <c r="C373" s="339" t="s">
        <v>315</v>
      </c>
      <c r="D373" s="339"/>
      <c r="E373" s="339"/>
      <c r="F373" s="339"/>
      <c r="G373" s="339" t="s">
        <v>74</v>
      </c>
      <c r="H373" s="339"/>
      <c r="I373" s="339" t="s">
        <v>58</v>
      </c>
      <c r="J373" s="339" t="str">
        <f>"//button[contains(.,'"&amp;M373&amp;"')]"</f>
        <v>//button[contains(.,'DT_EMCQ8')]</v>
      </c>
      <c r="K373" s="338">
        <v>0</v>
      </c>
      <c r="L373" s="337" t="s">
        <v>69</v>
      </c>
      <c r="M373" s="339" t="s">
        <v>312</v>
      </c>
      <c r="N373" s="339" t="s">
        <v>341</v>
      </c>
      <c r="O373" s="339"/>
      <c r="P373" s="339"/>
      <c r="Q373" s="340"/>
      <c r="R373" s="340"/>
      <c r="S373" s="339"/>
      <c r="T373" s="339"/>
      <c r="U373" s="339"/>
      <c r="V373" s="339"/>
      <c r="W373" s="339"/>
      <c r="X373" s="339"/>
      <c r="Y373" s="339"/>
    </row>
    <row r="374" spans="1:25" s="98" customFormat="1" outlineLevel="2">
      <c r="A374" s="337" t="str">
        <f t="shared" si="6"/>
        <v>bln_EMC7</v>
      </c>
      <c r="B374" s="338">
        <f>COUNTA($C$2:C374)</f>
        <v>362</v>
      </c>
      <c r="C374" s="339" t="s">
        <v>60</v>
      </c>
      <c r="D374" s="339"/>
      <c r="E374" s="339"/>
      <c r="F374" s="339"/>
      <c r="G374" s="339" t="s">
        <v>74</v>
      </c>
      <c r="H374" s="339"/>
      <c r="I374" s="339" t="s">
        <v>58</v>
      </c>
      <c r="J374" s="339"/>
      <c r="K374" s="338">
        <v>0</v>
      </c>
      <c r="L374" s="337" t="s">
        <v>60</v>
      </c>
      <c r="M374" s="339">
        <v>1</v>
      </c>
      <c r="N374" s="339"/>
      <c r="O374" s="339"/>
      <c r="P374" s="339"/>
      <c r="Q374" s="340"/>
      <c r="R374" s="340"/>
      <c r="S374" s="339"/>
      <c r="T374" s="339"/>
      <c r="U374" s="339"/>
      <c r="V374" s="339"/>
      <c r="W374" s="339"/>
      <c r="X374" s="339"/>
      <c r="Y374" s="339"/>
    </row>
    <row r="375" spans="1:25" s="98" customFormat="1" outlineLevel="2">
      <c r="A375" s="337" t="str">
        <f t="shared" si="6"/>
        <v>bln_EMC7</v>
      </c>
      <c r="B375" s="338">
        <f>COUNTA($C$2:C375)</f>
        <v>363</v>
      </c>
      <c r="C375" s="339" t="s">
        <v>316</v>
      </c>
      <c r="D375" s="339"/>
      <c r="E375" s="339"/>
      <c r="F375" s="339"/>
      <c r="G375" s="339" t="s">
        <v>74</v>
      </c>
      <c r="H375" s="339"/>
      <c r="I375" s="339" t="s">
        <v>58</v>
      </c>
      <c r="J375" s="339" t="s">
        <v>317</v>
      </c>
      <c r="K375" s="338">
        <v>0</v>
      </c>
      <c r="L375" s="337" t="s">
        <v>69</v>
      </c>
      <c r="M375" s="339" t="s">
        <v>318</v>
      </c>
      <c r="N375" s="339"/>
      <c r="O375" s="339"/>
      <c r="P375" s="339"/>
      <c r="Q375" s="340"/>
      <c r="R375" s="340"/>
      <c r="S375" s="339"/>
      <c r="T375" s="339"/>
      <c r="U375" s="339"/>
      <c r="V375" s="339"/>
      <c r="W375" s="339"/>
      <c r="X375" s="339"/>
      <c r="Y375" s="339"/>
    </row>
    <row r="376" spans="1:25" s="98" customFormat="1" outlineLevel="2">
      <c r="A376" s="337" t="str">
        <f t="shared" si="6"/>
        <v>bln_EMC7</v>
      </c>
      <c r="B376" s="338">
        <f>COUNTA($C$2:C376)</f>
        <v>364</v>
      </c>
      <c r="C376" s="339" t="s">
        <v>60</v>
      </c>
      <c r="D376" s="339"/>
      <c r="E376" s="339"/>
      <c r="F376" s="339"/>
      <c r="G376" s="339" t="s">
        <v>74</v>
      </c>
      <c r="H376" s="339"/>
      <c r="I376" s="339" t="s">
        <v>58</v>
      </c>
      <c r="J376" s="339"/>
      <c r="K376" s="338">
        <v>0</v>
      </c>
      <c r="L376" s="337" t="s">
        <v>60</v>
      </c>
      <c r="M376" s="339">
        <v>3</v>
      </c>
      <c r="N376" s="339"/>
      <c r="O376" s="339"/>
      <c r="P376" s="339"/>
      <c r="Q376" s="340"/>
      <c r="R376" s="340"/>
      <c r="S376" s="339"/>
      <c r="T376" s="339"/>
      <c r="U376" s="339"/>
      <c r="V376" s="339"/>
      <c r="W376" s="339"/>
      <c r="X376" s="339"/>
      <c r="Y376" s="339"/>
    </row>
    <row r="377" spans="1:25" s="98" customFormat="1" outlineLevel="2">
      <c r="A377" s="337" t="str">
        <f t="shared" si="6"/>
        <v>bln_EMC7</v>
      </c>
      <c r="B377" s="338">
        <f>COUNTA($C$2:C377)</f>
        <v>365</v>
      </c>
      <c r="C377" s="339" t="s">
        <v>60</v>
      </c>
      <c r="D377" s="339"/>
      <c r="E377" s="339"/>
      <c r="F377" s="339"/>
      <c r="G377" s="339" t="s">
        <v>74</v>
      </c>
      <c r="H377" s="339"/>
      <c r="I377" s="339" t="s">
        <v>58</v>
      </c>
      <c r="J377" s="339"/>
      <c r="K377" s="338">
        <v>0</v>
      </c>
      <c r="L377" s="337" t="s">
        <v>133</v>
      </c>
      <c r="M377" s="339" t="s">
        <v>318</v>
      </c>
      <c r="N377" s="339" t="s">
        <v>342</v>
      </c>
      <c r="O377" s="339"/>
      <c r="P377" s="339"/>
      <c r="Q377" s="340"/>
      <c r="R377" s="340"/>
      <c r="S377" s="339"/>
      <c r="T377" s="339"/>
      <c r="U377" s="339"/>
      <c r="V377" s="339"/>
      <c r="W377" s="339"/>
      <c r="X377" s="339"/>
      <c r="Y377" s="339"/>
    </row>
    <row r="378" spans="1:25" s="98" customFormat="1" outlineLevel="2">
      <c r="A378" s="337" t="str">
        <f t="shared" si="6"/>
        <v>bln_EMC7</v>
      </c>
      <c r="B378" s="338">
        <f>COUNTA($C$2:C378)</f>
        <v>366</v>
      </c>
      <c r="C378" s="339" t="s">
        <v>60</v>
      </c>
      <c r="D378" s="339"/>
      <c r="E378" s="339"/>
      <c r="F378" s="339"/>
      <c r="G378" s="339" t="s">
        <v>74</v>
      </c>
      <c r="H378" s="339"/>
      <c r="I378" s="339" t="s">
        <v>58</v>
      </c>
      <c r="J378" s="339"/>
      <c r="K378" s="338">
        <v>0</v>
      </c>
      <c r="L378" s="337" t="s">
        <v>60</v>
      </c>
      <c r="M378" s="339">
        <v>1</v>
      </c>
      <c r="N378" s="339"/>
      <c r="O378" s="339"/>
      <c r="P378" s="339"/>
      <c r="Q378" s="340"/>
      <c r="R378" s="340"/>
      <c r="S378" s="339"/>
      <c r="T378" s="339"/>
      <c r="U378" s="339"/>
      <c r="V378" s="339"/>
      <c r="W378" s="339"/>
      <c r="X378" s="339"/>
      <c r="Y378" s="339"/>
    </row>
    <row r="379" spans="1:25" s="98" customFormat="1" outlineLevel="2">
      <c r="A379" s="337" t="str">
        <f t="shared" si="6"/>
        <v>bln_EMC7</v>
      </c>
      <c r="B379" s="338">
        <f>COUNTA($C$2:C379)</f>
        <v>367</v>
      </c>
      <c r="C379" s="339" t="s">
        <v>313</v>
      </c>
      <c r="D379" s="339"/>
      <c r="E379" s="339"/>
      <c r="F379" s="339"/>
      <c r="G379" s="339" t="s">
        <v>74</v>
      </c>
      <c r="H379" s="339"/>
      <c r="I379" s="339" t="s">
        <v>58</v>
      </c>
      <c r="J379" s="339"/>
      <c r="K379" s="338">
        <v>0</v>
      </c>
      <c r="L379" s="337" t="s">
        <v>133</v>
      </c>
      <c r="M379" s="339" t="s">
        <v>314</v>
      </c>
      <c r="N379" s="339"/>
      <c r="O379" s="339"/>
      <c r="P379" s="339"/>
      <c r="Q379" s="340"/>
      <c r="R379" s="340"/>
      <c r="S379" s="339"/>
      <c r="T379" s="339"/>
      <c r="U379" s="339"/>
      <c r="V379" s="339"/>
      <c r="W379" s="339"/>
      <c r="X379" s="339"/>
      <c r="Y379" s="339"/>
    </row>
    <row r="380" spans="1:25" s="98" customFormat="1" outlineLevel="2">
      <c r="A380" s="337" t="str">
        <f>A379</f>
        <v>bln_EMC7</v>
      </c>
      <c r="B380" s="338">
        <f>COUNTA($C$2:C380)</f>
        <v>368</v>
      </c>
      <c r="C380" s="339" t="s">
        <v>60</v>
      </c>
      <c r="D380" s="339"/>
      <c r="E380" s="339"/>
      <c r="F380" s="339"/>
      <c r="G380" s="339" t="s">
        <v>74</v>
      </c>
      <c r="H380" s="339"/>
      <c r="I380" s="339" t="s">
        <v>58</v>
      </c>
      <c r="J380" s="339"/>
      <c r="K380" s="338">
        <v>0</v>
      </c>
      <c r="L380" s="337" t="s">
        <v>60</v>
      </c>
      <c r="M380" s="339">
        <v>1</v>
      </c>
      <c r="N380" s="339"/>
      <c r="O380" s="339"/>
      <c r="P380" s="339"/>
      <c r="Q380" s="340"/>
      <c r="R380" s="340"/>
      <c r="S380" s="339"/>
      <c r="T380" s="339"/>
      <c r="U380" s="339"/>
      <c r="V380" s="339"/>
      <c r="W380" s="339"/>
      <c r="X380" s="339"/>
      <c r="Y380" s="339"/>
    </row>
    <row r="381" spans="1:25" s="98" customFormat="1" outlineLevel="2">
      <c r="A381" s="337" t="str">
        <f>A380</f>
        <v>bln_EMC7</v>
      </c>
      <c r="B381" s="338">
        <f>COUNTA($C$2:C381)</f>
        <v>369</v>
      </c>
      <c r="C381" s="339" t="s">
        <v>319</v>
      </c>
      <c r="D381" s="339"/>
      <c r="E381" s="339"/>
      <c r="F381" s="339"/>
      <c r="G381" s="339" t="s">
        <v>74</v>
      </c>
      <c r="H381" s="339"/>
      <c r="I381" s="339" t="s">
        <v>58</v>
      </c>
      <c r="J381" s="339" t="s">
        <v>337</v>
      </c>
      <c r="K381" s="338">
        <v>1</v>
      </c>
      <c r="L381" s="337" t="s">
        <v>69</v>
      </c>
      <c r="M381" s="339"/>
      <c r="N381" s="339"/>
      <c r="O381" s="339"/>
      <c r="P381" s="339"/>
      <c r="Q381" s="340"/>
      <c r="R381" s="340"/>
      <c r="S381" s="339"/>
      <c r="T381" s="339"/>
      <c r="U381" s="339"/>
      <c r="V381" s="339"/>
      <c r="W381" s="339"/>
      <c r="X381" s="339"/>
      <c r="Y381" s="339"/>
    </row>
    <row r="382" spans="1:25" s="98" customFormat="1" outlineLevel="2">
      <c r="A382" s="337" t="str">
        <f t="shared" ref="A382:A393" si="7">A381</f>
        <v>bln_EMC7</v>
      </c>
      <c r="B382" s="338">
        <f>COUNTA($C$2:C382)</f>
        <v>370</v>
      </c>
      <c r="C382" s="339" t="s">
        <v>60</v>
      </c>
      <c r="D382" s="339"/>
      <c r="E382" s="339"/>
      <c r="F382" s="339"/>
      <c r="G382" s="339" t="s">
        <v>74</v>
      </c>
      <c r="H382" s="339"/>
      <c r="I382" s="339" t="s">
        <v>58</v>
      </c>
      <c r="J382" s="339"/>
      <c r="K382" s="338">
        <v>0</v>
      </c>
      <c r="L382" s="337" t="s">
        <v>60</v>
      </c>
      <c r="M382" s="339">
        <v>1</v>
      </c>
      <c r="N382" s="339"/>
      <c r="O382" s="339"/>
      <c r="P382" s="339"/>
      <c r="Q382" s="340"/>
      <c r="R382" s="340"/>
      <c r="S382" s="339"/>
      <c r="T382" s="339"/>
      <c r="U382" s="339"/>
      <c r="V382" s="339"/>
      <c r="W382" s="339"/>
      <c r="X382" s="339"/>
      <c r="Y382" s="339"/>
    </row>
    <row r="383" spans="1:25" s="98" customFormat="1" outlineLevel="2">
      <c r="A383" s="337" t="str">
        <f t="shared" si="7"/>
        <v>bln_EMC7</v>
      </c>
      <c r="B383" s="338">
        <f>COUNTA($C$2:C383)</f>
        <v>371</v>
      </c>
      <c r="C383" s="339" t="s">
        <v>319</v>
      </c>
      <c r="D383" s="339"/>
      <c r="E383" s="339"/>
      <c r="F383" s="339"/>
      <c r="G383" s="339" t="s">
        <v>74</v>
      </c>
      <c r="H383" s="339"/>
      <c r="I383" s="339" t="s">
        <v>58</v>
      </c>
      <c r="J383" s="339"/>
      <c r="K383" s="338"/>
      <c r="L383" s="337" t="s">
        <v>133</v>
      </c>
      <c r="M383" s="339" t="s">
        <v>321</v>
      </c>
      <c r="N383" s="339" t="s">
        <v>343</v>
      </c>
      <c r="O383" s="339"/>
      <c r="P383" s="339"/>
      <c r="Q383" s="340"/>
      <c r="R383" s="340"/>
      <c r="S383" s="339"/>
      <c r="T383" s="339"/>
      <c r="U383" s="339"/>
      <c r="V383" s="339"/>
      <c r="W383" s="339"/>
      <c r="X383" s="339"/>
      <c r="Y383" s="339"/>
    </row>
    <row r="384" spans="1:25" s="98" customFormat="1" outlineLevel="2">
      <c r="A384" s="337" t="str">
        <f t="shared" si="7"/>
        <v>bln_EMC7</v>
      </c>
      <c r="B384" s="338">
        <f>COUNTA($C$2:C384)</f>
        <v>372</v>
      </c>
      <c r="C384" s="339" t="s">
        <v>60</v>
      </c>
      <c r="D384" s="339"/>
      <c r="E384" s="339"/>
      <c r="F384" s="339"/>
      <c r="G384" s="339" t="s">
        <v>74</v>
      </c>
      <c r="H384" s="339"/>
      <c r="I384" s="339" t="s">
        <v>58</v>
      </c>
      <c r="J384" s="339"/>
      <c r="K384" s="338">
        <v>0</v>
      </c>
      <c r="L384" s="337" t="s">
        <v>60</v>
      </c>
      <c r="M384" s="339">
        <v>1</v>
      </c>
      <c r="N384" s="339"/>
      <c r="O384" s="339"/>
      <c r="P384" s="339"/>
      <c r="Q384" s="340"/>
      <c r="R384" s="340"/>
      <c r="S384" s="339"/>
      <c r="T384" s="339"/>
      <c r="U384" s="339"/>
      <c r="V384" s="339"/>
      <c r="W384" s="339"/>
      <c r="X384" s="339"/>
      <c r="Y384" s="339"/>
    </row>
    <row r="385" spans="1:25" s="98" customFormat="1" outlineLevel="2">
      <c r="A385" s="337" t="str">
        <f t="shared" si="7"/>
        <v>bln_EMC7</v>
      </c>
      <c r="B385" s="338">
        <f>COUNTA($C$2:C385)</f>
        <v>373</v>
      </c>
      <c r="C385" s="339" t="s">
        <v>313</v>
      </c>
      <c r="D385" s="339"/>
      <c r="E385" s="339"/>
      <c r="F385" s="339"/>
      <c r="G385" s="339" t="s">
        <v>74</v>
      </c>
      <c r="H385" s="339"/>
      <c r="I385" s="339" t="s">
        <v>58</v>
      </c>
      <c r="J385" s="339"/>
      <c r="K385" s="338">
        <v>0</v>
      </c>
      <c r="L385" s="337" t="s">
        <v>133</v>
      </c>
      <c r="M385" s="339" t="s">
        <v>314</v>
      </c>
      <c r="N385" s="339"/>
      <c r="O385" s="339"/>
      <c r="P385" s="339"/>
      <c r="Q385" s="340"/>
      <c r="R385" s="340"/>
      <c r="S385" s="339"/>
      <c r="T385" s="339"/>
      <c r="U385" s="339"/>
      <c r="V385" s="339"/>
      <c r="W385" s="339"/>
      <c r="X385" s="339"/>
      <c r="Y385" s="339"/>
    </row>
    <row r="386" spans="1:25" s="98" customFormat="1" outlineLevel="2">
      <c r="A386" s="337" t="str">
        <f t="shared" si="7"/>
        <v>bln_EMC7</v>
      </c>
      <c r="B386" s="338">
        <f>COUNTA($C$2:C386)</f>
        <v>374</v>
      </c>
      <c r="C386" s="339" t="s">
        <v>60</v>
      </c>
      <c r="D386" s="339"/>
      <c r="E386" s="339"/>
      <c r="F386" s="339"/>
      <c r="G386" s="339" t="s">
        <v>74</v>
      </c>
      <c r="H386" s="339"/>
      <c r="I386" s="339" t="s">
        <v>58</v>
      </c>
      <c r="J386" s="339"/>
      <c r="K386" s="338">
        <v>0</v>
      </c>
      <c r="L386" s="337" t="s">
        <v>60</v>
      </c>
      <c r="M386" s="339">
        <v>1</v>
      </c>
      <c r="N386" s="339"/>
      <c r="O386" s="339"/>
      <c r="P386" s="339"/>
      <c r="Q386" s="340"/>
      <c r="R386" s="340"/>
      <c r="S386" s="339"/>
      <c r="T386" s="339"/>
      <c r="U386" s="339"/>
      <c r="V386" s="339"/>
      <c r="W386" s="339"/>
      <c r="X386" s="339"/>
      <c r="Y386" s="339"/>
    </row>
    <row r="387" spans="1:25" s="98" customFormat="1" outlineLevel="2">
      <c r="A387" s="337" t="str">
        <f t="shared" si="7"/>
        <v>bln_EMC7</v>
      </c>
      <c r="B387" s="338">
        <f>COUNTA($C$2:C387)</f>
        <v>375</v>
      </c>
      <c r="C387" s="339" t="s">
        <v>322</v>
      </c>
      <c r="D387" s="339"/>
      <c r="E387" s="339"/>
      <c r="F387" s="339"/>
      <c r="G387" s="339" t="s">
        <v>74</v>
      </c>
      <c r="H387" s="339"/>
      <c r="I387" s="339" t="s">
        <v>58</v>
      </c>
      <c r="J387" s="339" t="str">
        <f>"//strong[contains(.,'In the last 12 months, have you had any chest infections or developed pneumonia?')]/parent::label/parent::p/following-sibling::div/div/label[contains(.,'"&amp;M387&amp;"')]"</f>
        <v>//strong[contains(.,'In the last 12 months, have you had any chest infections or developed pneumonia?')]/parent::label/parent::p/following-sibling::div/div/label[contains(.,'DT_EMCQ11')]</v>
      </c>
      <c r="K387" s="338">
        <v>0</v>
      </c>
      <c r="L387" s="337" t="s">
        <v>100</v>
      </c>
      <c r="M387" s="339" t="s">
        <v>323</v>
      </c>
      <c r="N387" s="339" t="s">
        <v>344</v>
      </c>
      <c r="O387" s="339"/>
      <c r="P387" s="339"/>
      <c r="Q387" s="340"/>
      <c r="R387" s="340"/>
      <c r="S387" s="339"/>
      <c r="T387" s="339"/>
      <c r="U387" s="339"/>
      <c r="V387" s="339"/>
      <c r="W387" s="339"/>
      <c r="X387" s="339"/>
      <c r="Y387" s="339"/>
    </row>
    <row r="388" spans="1:25" s="98" customFormat="1" outlineLevel="2">
      <c r="A388" s="337" t="str">
        <f t="shared" si="7"/>
        <v>bln_EMC7</v>
      </c>
      <c r="B388" s="338">
        <f>COUNTA($C$2:C388)</f>
        <v>376</v>
      </c>
      <c r="C388" s="339" t="s">
        <v>60</v>
      </c>
      <c r="D388" s="339"/>
      <c r="E388" s="339"/>
      <c r="F388" s="339"/>
      <c r="G388" s="339" t="s">
        <v>74</v>
      </c>
      <c r="H388" s="339"/>
      <c r="I388" s="339" t="s">
        <v>58</v>
      </c>
      <c r="J388" s="339"/>
      <c r="K388" s="338">
        <v>0</v>
      </c>
      <c r="L388" s="337" t="s">
        <v>60</v>
      </c>
      <c r="M388" s="339">
        <v>1</v>
      </c>
      <c r="N388" s="339"/>
      <c r="O388" s="339"/>
      <c r="P388" s="339"/>
      <c r="Q388" s="340"/>
      <c r="R388" s="340"/>
      <c r="S388" s="339"/>
      <c r="T388" s="339"/>
      <c r="U388" s="339"/>
      <c r="V388" s="339"/>
      <c r="W388" s="339"/>
      <c r="X388" s="339"/>
      <c r="Y388" s="339"/>
    </row>
    <row r="389" spans="1:25" s="98" customFormat="1" outlineLevel="2">
      <c r="A389" s="337" t="str">
        <f t="shared" si="7"/>
        <v>bln_EMC7</v>
      </c>
      <c r="B389" s="338">
        <f>COUNTA($C$2:C389)</f>
        <v>377</v>
      </c>
      <c r="C389" s="339" t="s">
        <v>345</v>
      </c>
      <c r="D389" s="339"/>
      <c r="E389" s="339"/>
      <c r="F389" s="339"/>
      <c r="G389" s="339" t="s">
        <v>74</v>
      </c>
      <c r="H389" s="339"/>
      <c r="I389" s="339" t="s">
        <v>58</v>
      </c>
      <c r="J389" s="339" t="s">
        <v>346</v>
      </c>
      <c r="K389" s="338">
        <v>0</v>
      </c>
      <c r="L389" s="337" t="s">
        <v>69</v>
      </c>
      <c r="M389" s="339"/>
      <c r="N389" s="339"/>
      <c r="O389" s="339"/>
      <c r="P389" s="339"/>
      <c r="Q389" s="340"/>
      <c r="R389" s="340"/>
      <c r="S389" s="339"/>
      <c r="T389" s="339"/>
      <c r="U389" s="339"/>
      <c r="V389" s="339"/>
      <c r="W389" s="339"/>
      <c r="X389" s="339"/>
      <c r="Y389" s="339"/>
    </row>
    <row r="390" spans="1:25" s="98" customFormat="1" outlineLevel="2">
      <c r="A390" s="337" t="str">
        <f t="shared" si="7"/>
        <v>bln_EMC7</v>
      </c>
      <c r="B390" s="338">
        <f>COUNTA($C$2:C390)</f>
        <v>378</v>
      </c>
      <c r="C390" s="339" t="s">
        <v>60</v>
      </c>
      <c r="D390" s="339"/>
      <c r="E390" s="339"/>
      <c r="F390" s="339"/>
      <c r="G390" s="339" t="s">
        <v>74</v>
      </c>
      <c r="H390" s="339"/>
      <c r="I390" s="339" t="s">
        <v>58</v>
      </c>
      <c r="J390" s="339"/>
      <c r="K390" s="338">
        <v>0</v>
      </c>
      <c r="L390" s="337" t="s">
        <v>60</v>
      </c>
      <c r="M390" s="339">
        <v>1</v>
      </c>
      <c r="N390" s="339"/>
      <c r="O390" s="339"/>
      <c r="P390" s="339"/>
      <c r="Q390" s="340"/>
      <c r="R390" s="340"/>
      <c r="S390" s="339"/>
      <c r="T390" s="339"/>
      <c r="U390" s="339"/>
      <c r="V390" s="339"/>
      <c r="W390" s="339"/>
      <c r="X390" s="339"/>
      <c r="Y390" s="339"/>
    </row>
    <row r="391" spans="1:25" s="98" customFormat="1" outlineLevel="2">
      <c r="A391" s="337" t="str">
        <f t="shared" si="7"/>
        <v>bln_EMC7</v>
      </c>
      <c r="B391" s="338">
        <f>COUNTA($C$2:C391)</f>
        <v>379</v>
      </c>
      <c r="C391" s="339" t="s">
        <v>68</v>
      </c>
      <c r="D391" s="339"/>
      <c r="E391" s="339"/>
      <c r="F391" s="339"/>
      <c r="G391" s="339" t="s">
        <v>74</v>
      </c>
      <c r="H391" s="339"/>
      <c r="I391" s="339" t="s">
        <v>58</v>
      </c>
      <c r="J391" s="339"/>
      <c r="K391" s="338">
        <v>0</v>
      </c>
      <c r="L391" s="337" t="s">
        <v>133</v>
      </c>
      <c r="M391" s="339" t="s">
        <v>327</v>
      </c>
      <c r="N391" s="339" t="s">
        <v>347</v>
      </c>
      <c r="O391" s="339"/>
      <c r="P391" s="339"/>
      <c r="Q391" s="340"/>
      <c r="R391" s="340"/>
      <c r="S391" s="339"/>
      <c r="T391" s="339"/>
      <c r="U391" s="339"/>
      <c r="V391" s="339"/>
      <c r="W391" s="339"/>
      <c r="X391" s="339"/>
      <c r="Y391" s="339"/>
    </row>
    <row r="392" spans="1:25" s="98" customFormat="1" outlineLevel="2">
      <c r="A392" s="337" t="str">
        <f t="shared" si="7"/>
        <v>bln_EMC7</v>
      </c>
      <c r="B392" s="338">
        <f>COUNTA($C$2:C392)</f>
        <v>380</v>
      </c>
      <c r="C392" s="339" t="s">
        <v>60</v>
      </c>
      <c r="D392" s="339"/>
      <c r="E392" s="339"/>
      <c r="F392" s="339"/>
      <c r="G392" s="339" t="s">
        <v>74</v>
      </c>
      <c r="H392" s="339"/>
      <c r="I392" s="339" t="s">
        <v>58</v>
      </c>
      <c r="J392" s="339"/>
      <c r="K392" s="338">
        <v>0</v>
      </c>
      <c r="L392" s="337" t="s">
        <v>60</v>
      </c>
      <c r="M392" s="339">
        <v>1</v>
      </c>
      <c r="N392" s="339"/>
      <c r="O392" s="339"/>
      <c r="P392" s="339"/>
      <c r="Q392" s="340"/>
      <c r="R392" s="340"/>
      <c r="S392" s="339"/>
      <c r="T392" s="339"/>
      <c r="U392" s="339"/>
      <c r="V392" s="339"/>
      <c r="W392" s="339"/>
      <c r="X392" s="339"/>
      <c r="Y392" s="339"/>
    </row>
    <row r="393" spans="1:25" s="98" customFormat="1" outlineLevel="2">
      <c r="A393" s="337" t="str">
        <f t="shared" si="7"/>
        <v>bln_EMC7</v>
      </c>
      <c r="B393" s="338">
        <f>COUNTA($C$2:C393)</f>
        <v>381</v>
      </c>
      <c r="C393" s="339" t="s">
        <v>313</v>
      </c>
      <c r="D393" s="339"/>
      <c r="E393" s="339"/>
      <c r="F393" s="339"/>
      <c r="G393" s="339" t="s">
        <v>74</v>
      </c>
      <c r="H393" s="339"/>
      <c r="I393" s="339" t="s">
        <v>58</v>
      </c>
      <c r="J393" s="339"/>
      <c r="K393" s="338">
        <v>0</v>
      </c>
      <c r="L393" s="337" t="s">
        <v>133</v>
      </c>
      <c r="M393" s="339" t="s">
        <v>314</v>
      </c>
      <c r="N393" s="339"/>
      <c r="O393" s="339"/>
      <c r="P393" s="339"/>
      <c r="Q393" s="340"/>
      <c r="R393" s="340"/>
      <c r="S393" s="339"/>
      <c r="T393" s="339"/>
      <c r="U393" s="339"/>
      <c r="V393" s="339"/>
      <c r="W393" s="339"/>
      <c r="X393" s="339"/>
      <c r="Y393" s="339"/>
    </row>
    <row r="394" spans="1:25" s="98" customFormat="1" outlineLevel="2">
      <c r="A394" s="337" t="str">
        <f>A393</f>
        <v>bln_EMC7</v>
      </c>
      <c r="B394" s="338">
        <f>COUNTA($C$2:C394)</f>
        <v>382</v>
      </c>
      <c r="C394" s="339" t="s">
        <v>348</v>
      </c>
      <c r="D394" s="339"/>
      <c r="E394" s="339"/>
      <c r="F394" s="339"/>
      <c r="G394" s="339" t="s">
        <v>74</v>
      </c>
      <c r="H394" s="339"/>
      <c r="I394" s="339" t="s">
        <v>58</v>
      </c>
      <c r="J394" s="339" t="s">
        <v>325</v>
      </c>
      <c r="K394" s="338">
        <v>0</v>
      </c>
      <c r="L394" s="337" t="s">
        <v>69</v>
      </c>
      <c r="M394" s="340"/>
      <c r="N394" s="339"/>
      <c r="O394" s="339"/>
      <c r="P394" s="339"/>
      <c r="Q394" s="340"/>
      <c r="R394" s="340"/>
      <c r="S394" s="339"/>
      <c r="T394" s="339"/>
      <c r="U394" s="339"/>
      <c r="V394" s="339"/>
      <c r="W394" s="339"/>
      <c r="X394" s="339"/>
      <c r="Y394" s="339"/>
    </row>
    <row r="395" spans="1:25" s="98" customFormat="1" outlineLevel="2">
      <c r="A395" s="337" t="str">
        <f t="shared" ref="A395:A400" si="8">A394</f>
        <v>bln_EMC7</v>
      </c>
      <c r="B395" s="338">
        <f>COUNTA($C$2:C395)</f>
        <v>383</v>
      </c>
      <c r="C395" s="339" t="s">
        <v>60</v>
      </c>
      <c r="D395" s="339"/>
      <c r="E395" s="339"/>
      <c r="F395" s="339"/>
      <c r="G395" s="339" t="s">
        <v>74</v>
      </c>
      <c r="H395" s="339"/>
      <c r="I395" s="339" t="s">
        <v>58</v>
      </c>
      <c r="J395" s="339"/>
      <c r="K395" s="338">
        <v>0</v>
      </c>
      <c r="L395" s="337" t="s">
        <v>60</v>
      </c>
      <c r="M395" s="339">
        <v>1</v>
      </c>
      <c r="N395" s="339"/>
      <c r="O395" s="339"/>
      <c r="P395" s="339"/>
      <c r="Q395" s="340"/>
      <c r="R395" s="340"/>
      <c r="S395" s="339"/>
      <c r="T395" s="339"/>
      <c r="U395" s="339"/>
      <c r="V395" s="339"/>
      <c r="W395" s="339"/>
      <c r="X395" s="339"/>
      <c r="Y395" s="339"/>
    </row>
    <row r="396" spans="1:25" s="98" customFormat="1" outlineLevel="2">
      <c r="A396" s="337" t="str">
        <f t="shared" si="8"/>
        <v>bln_EMC7</v>
      </c>
      <c r="B396" s="338">
        <f>COUNTA($C$2:C396)</f>
        <v>384</v>
      </c>
      <c r="C396" s="339" t="s">
        <v>326</v>
      </c>
      <c r="D396" s="339"/>
      <c r="E396" s="339"/>
      <c r="F396" s="339"/>
      <c r="G396" s="339" t="s">
        <v>74</v>
      </c>
      <c r="H396" s="339"/>
      <c r="I396" s="339" t="s">
        <v>58</v>
      </c>
      <c r="J396" s="339"/>
      <c r="K396" s="338">
        <v>0</v>
      </c>
      <c r="L396" s="337" t="s">
        <v>133</v>
      </c>
      <c r="M396" s="339" t="s">
        <v>332</v>
      </c>
      <c r="N396" s="339"/>
      <c r="O396" s="339"/>
      <c r="P396" s="339"/>
      <c r="Q396" s="340"/>
      <c r="R396" s="340"/>
      <c r="S396" s="339"/>
      <c r="T396" s="339"/>
      <c r="U396" s="339"/>
      <c r="V396" s="339"/>
      <c r="W396" s="339"/>
      <c r="X396" s="339"/>
      <c r="Y396" s="339"/>
    </row>
    <row r="397" spans="1:25" s="98" customFormat="1" outlineLevel="2">
      <c r="A397" s="337" t="str">
        <f t="shared" si="8"/>
        <v>bln_EMC7</v>
      </c>
      <c r="B397" s="338">
        <f>COUNTA($C$2:C397)</f>
        <v>385</v>
      </c>
      <c r="C397" s="339" t="s">
        <v>313</v>
      </c>
      <c r="D397" s="339"/>
      <c r="E397" s="339"/>
      <c r="F397" s="339"/>
      <c r="G397" s="339" t="s">
        <v>74</v>
      </c>
      <c r="H397" s="339"/>
      <c r="I397" s="339" t="s">
        <v>58</v>
      </c>
      <c r="J397" s="339"/>
      <c r="K397" s="338">
        <v>0</v>
      </c>
      <c r="L397" s="337" t="s">
        <v>133</v>
      </c>
      <c r="M397" s="339" t="s">
        <v>314</v>
      </c>
      <c r="N397" s="339"/>
      <c r="O397" s="339"/>
      <c r="P397" s="339"/>
      <c r="Q397" s="340"/>
      <c r="R397" s="340"/>
      <c r="S397" s="339"/>
      <c r="T397" s="339"/>
      <c r="U397" s="339"/>
      <c r="V397" s="339"/>
      <c r="W397" s="339"/>
      <c r="X397" s="339"/>
      <c r="Y397" s="339"/>
    </row>
    <row r="398" spans="1:25" s="98" customFormat="1" outlineLevel="2">
      <c r="A398" s="337" t="str">
        <f t="shared" si="8"/>
        <v>bln_EMC7</v>
      </c>
      <c r="B398" s="338">
        <f>COUNTA($C$2:C398)</f>
        <v>386</v>
      </c>
      <c r="C398" s="339" t="s">
        <v>60</v>
      </c>
      <c r="D398" s="339"/>
      <c r="E398" s="339"/>
      <c r="F398" s="339"/>
      <c r="G398" s="339" t="s">
        <v>74</v>
      </c>
      <c r="H398" s="339"/>
      <c r="I398" s="339" t="s">
        <v>58</v>
      </c>
      <c r="J398" s="339"/>
      <c r="K398" s="338">
        <v>0</v>
      </c>
      <c r="L398" s="337" t="s">
        <v>60</v>
      </c>
      <c r="M398" s="339">
        <v>1</v>
      </c>
      <c r="N398" s="339"/>
      <c r="O398" s="339"/>
      <c r="P398" s="339"/>
      <c r="Q398" s="340"/>
      <c r="R398" s="340"/>
      <c r="S398" s="339"/>
      <c r="T398" s="339"/>
      <c r="U398" s="339"/>
      <c r="V398" s="339"/>
      <c r="W398" s="339"/>
      <c r="X398" s="339"/>
      <c r="Y398" s="339"/>
    </row>
    <row r="399" spans="1:25" s="98" customFormat="1" outlineLevel="2">
      <c r="A399" s="337" t="str">
        <f t="shared" si="8"/>
        <v>bln_EMC7</v>
      </c>
      <c r="B399" s="338">
        <f>COUNTA($C$2:C399)</f>
        <v>387</v>
      </c>
      <c r="C399" s="339" t="s">
        <v>203</v>
      </c>
      <c r="D399" s="339"/>
      <c r="E399" s="339"/>
      <c r="F399" s="339"/>
      <c r="G399" s="339" t="s">
        <v>74</v>
      </c>
      <c r="H399" s="339"/>
      <c r="I399" s="339" t="s">
        <v>58</v>
      </c>
      <c r="J399" s="339" t="s">
        <v>328</v>
      </c>
      <c r="K399" s="338">
        <v>0</v>
      </c>
      <c r="L399" s="337" t="s">
        <v>110</v>
      </c>
      <c r="M399" s="339"/>
      <c r="N399" s="339"/>
      <c r="O399" s="339"/>
      <c r="P399" s="339"/>
      <c r="Q399" s="340"/>
      <c r="R399" s="340"/>
      <c r="S399" s="339"/>
      <c r="T399" s="339"/>
      <c r="U399" s="339"/>
      <c r="V399" s="339"/>
      <c r="W399" s="339"/>
      <c r="X399" s="339"/>
      <c r="Y399" s="339"/>
    </row>
    <row r="400" spans="1:25" s="98" customFormat="1" outlineLevel="2">
      <c r="A400" s="337" t="str">
        <f t="shared" si="8"/>
        <v>bln_EMC7</v>
      </c>
      <c r="B400" s="338">
        <f>COUNTA($C$2:C400)</f>
        <v>388</v>
      </c>
      <c r="C400" s="339" t="s">
        <v>60</v>
      </c>
      <c r="D400" s="339"/>
      <c r="E400" s="339"/>
      <c r="F400" s="339"/>
      <c r="G400" s="339" t="s">
        <v>74</v>
      </c>
      <c r="H400" s="339"/>
      <c r="I400" s="339" t="s">
        <v>58</v>
      </c>
      <c r="J400" s="339"/>
      <c r="K400" s="338">
        <v>0</v>
      </c>
      <c r="L400" s="337" t="s">
        <v>60</v>
      </c>
      <c r="M400" s="339">
        <v>1</v>
      </c>
      <c r="N400" s="339"/>
      <c r="O400" s="339"/>
      <c r="P400" s="339"/>
      <c r="Q400" s="340"/>
      <c r="R400" s="340"/>
      <c r="S400" s="339"/>
      <c r="T400" s="339"/>
      <c r="U400" s="339"/>
      <c r="V400" s="339"/>
      <c r="W400" s="339"/>
      <c r="X400" s="339"/>
      <c r="Y400" s="339"/>
    </row>
    <row r="401" spans="1:25" s="98" customFormat="1" outlineLevel="2">
      <c r="A401" s="337" t="str">
        <f>A398</f>
        <v>bln_EMC7</v>
      </c>
      <c r="B401" s="338">
        <f>COUNTA($C$2:C401)</f>
        <v>389</v>
      </c>
      <c r="C401" s="339" t="s">
        <v>349</v>
      </c>
      <c r="D401" s="339"/>
      <c r="E401" s="339"/>
      <c r="F401" s="339"/>
      <c r="G401" s="339" t="s">
        <v>74</v>
      </c>
      <c r="H401" s="339"/>
      <c r="I401" s="339" t="s">
        <v>58</v>
      </c>
      <c r="J401" s="339" t="s">
        <v>350</v>
      </c>
      <c r="K401" s="338">
        <v>0</v>
      </c>
      <c r="L401" s="337" t="s">
        <v>69</v>
      </c>
      <c r="M401" s="339"/>
      <c r="N401" s="339"/>
      <c r="O401" s="339"/>
      <c r="P401" s="339"/>
      <c r="Q401" s="340"/>
      <c r="R401" s="340"/>
      <c r="S401" s="339"/>
      <c r="T401" s="339"/>
      <c r="U401" s="339"/>
      <c r="V401" s="339"/>
      <c r="W401" s="339"/>
      <c r="X401" s="339"/>
      <c r="Y401" s="339"/>
    </row>
    <row r="402" spans="1:25" s="98" customFormat="1" outlineLevel="2">
      <c r="A402" s="337" t="str">
        <f t="shared" ref="A402:A418" si="9">A401</f>
        <v>bln_EMC7</v>
      </c>
      <c r="B402" s="338">
        <f>COUNTA($C$2:C402)</f>
        <v>390</v>
      </c>
      <c r="C402" s="339" t="s">
        <v>60</v>
      </c>
      <c r="D402" s="339"/>
      <c r="E402" s="339"/>
      <c r="F402" s="339"/>
      <c r="G402" s="339" t="s">
        <v>74</v>
      </c>
      <c r="H402" s="339"/>
      <c r="I402" s="339" t="s">
        <v>58</v>
      </c>
      <c r="J402" s="339"/>
      <c r="K402" s="338">
        <v>0</v>
      </c>
      <c r="L402" s="337" t="s">
        <v>60</v>
      </c>
      <c r="M402" s="339">
        <v>1</v>
      </c>
      <c r="N402" s="339"/>
      <c r="O402" s="339"/>
      <c r="P402" s="339"/>
      <c r="Q402" s="340"/>
      <c r="R402" s="340"/>
      <c r="S402" s="339"/>
      <c r="T402" s="339"/>
      <c r="U402" s="339"/>
      <c r="V402" s="339"/>
      <c r="W402" s="339"/>
      <c r="X402" s="339"/>
      <c r="Y402" s="339"/>
    </row>
    <row r="403" spans="1:25" s="98" customFormat="1" outlineLevel="2">
      <c r="A403" s="337" t="str">
        <f t="shared" si="9"/>
        <v>bln_EMC7</v>
      </c>
      <c r="B403" s="338">
        <f>COUNTA($C$2:C403)</f>
        <v>391</v>
      </c>
      <c r="C403" s="339" t="s">
        <v>68</v>
      </c>
      <c r="D403" s="339"/>
      <c r="E403" s="339"/>
      <c r="F403" s="339"/>
      <c r="G403" s="339" t="s">
        <v>74</v>
      </c>
      <c r="H403" s="339"/>
      <c r="I403" s="339" t="s">
        <v>58</v>
      </c>
      <c r="J403" s="339"/>
      <c r="K403" s="338">
        <v>0</v>
      </c>
      <c r="L403" s="337" t="s">
        <v>133</v>
      </c>
      <c r="M403" s="339" t="s">
        <v>351</v>
      </c>
      <c r="N403" s="339"/>
      <c r="O403" s="339"/>
      <c r="P403" s="339"/>
      <c r="Q403" s="340"/>
      <c r="R403" s="340"/>
      <c r="S403" s="339"/>
      <c r="T403" s="339"/>
      <c r="U403" s="339"/>
      <c r="V403" s="339"/>
      <c r="W403" s="339"/>
      <c r="X403" s="339"/>
      <c r="Y403" s="339"/>
    </row>
    <row r="404" spans="1:25" s="98" customFormat="1" outlineLevel="2">
      <c r="A404" s="337" t="str">
        <f t="shared" si="9"/>
        <v>bln_EMC7</v>
      </c>
      <c r="B404" s="338">
        <f>COUNTA($C$2:C404)</f>
        <v>392</v>
      </c>
      <c r="C404" s="339" t="s">
        <v>60</v>
      </c>
      <c r="D404" s="339"/>
      <c r="E404" s="339"/>
      <c r="F404" s="339"/>
      <c r="G404" s="339" t="s">
        <v>74</v>
      </c>
      <c r="H404" s="339"/>
      <c r="I404" s="339" t="s">
        <v>58</v>
      </c>
      <c r="J404" s="339"/>
      <c r="K404" s="338">
        <v>0</v>
      </c>
      <c r="L404" s="337" t="s">
        <v>60</v>
      </c>
      <c r="M404" s="339">
        <v>1</v>
      </c>
      <c r="N404" s="339"/>
      <c r="O404" s="339"/>
      <c r="P404" s="339"/>
      <c r="Q404" s="340"/>
      <c r="R404" s="340"/>
      <c r="S404" s="339"/>
      <c r="T404" s="339"/>
      <c r="U404" s="339"/>
      <c r="V404" s="339"/>
      <c r="W404" s="339"/>
      <c r="X404" s="339"/>
      <c r="Y404" s="339"/>
    </row>
    <row r="405" spans="1:25" s="98" customFormat="1" outlineLevel="2">
      <c r="A405" s="337" t="str">
        <f t="shared" si="9"/>
        <v>bln_EMC7</v>
      </c>
      <c r="B405" s="338">
        <f>COUNTA($C$2:C405)</f>
        <v>393</v>
      </c>
      <c r="C405" s="339" t="s">
        <v>313</v>
      </c>
      <c r="D405" s="339"/>
      <c r="E405" s="339"/>
      <c r="F405" s="339"/>
      <c r="G405" s="339" t="s">
        <v>74</v>
      </c>
      <c r="H405" s="339"/>
      <c r="I405" s="339" t="s">
        <v>58</v>
      </c>
      <c r="J405" s="339"/>
      <c r="K405" s="338">
        <v>0</v>
      </c>
      <c r="L405" s="337" t="s">
        <v>133</v>
      </c>
      <c r="M405" s="339" t="s">
        <v>314</v>
      </c>
      <c r="N405" s="339"/>
      <c r="O405" s="339"/>
      <c r="P405" s="339"/>
      <c r="Q405" s="340"/>
      <c r="R405" s="340"/>
      <c r="S405" s="339"/>
      <c r="T405" s="339"/>
      <c r="U405" s="339"/>
      <c r="V405" s="339"/>
      <c r="W405" s="339"/>
      <c r="X405" s="339"/>
      <c r="Y405" s="339"/>
    </row>
    <row r="406" spans="1:25" s="98" customFormat="1" outlineLevel="2">
      <c r="A406" s="337" t="str">
        <f t="shared" si="9"/>
        <v>bln_EMC7</v>
      </c>
      <c r="B406" s="338">
        <f>COUNTA($C$2:C406)</f>
        <v>394</v>
      </c>
      <c r="C406" s="339" t="s">
        <v>60</v>
      </c>
      <c r="D406" s="339"/>
      <c r="E406" s="339"/>
      <c r="F406" s="339"/>
      <c r="G406" s="339" t="s">
        <v>74</v>
      </c>
      <c r="H406" s="339"/>
      <c r="I406" s="339" t="s">
        <v>58</v>
      </c>
      <c r="J406" s="339"/>
      <c r="K406" s="338">
        <v>0</v>
      </c>
      <c r="L406" s="337" t="s">
        <v>60</v>
      </c>
      <c r="M406" s="339">
        <v>1</v>
      </c>
      <c r="N406" s="339"/>
      <c r="O406" s="339"/>
      <c r="P406" s="339"/>
      <c r="Q406" s="340"/>
      <c r="R406" s="340"/>
      <c r="S406" s="339"/>
      <c r="T406" s="339"/>
      <c r="U406" s="339"/>
      <c r="V406" s="339"/>
      <c r="W406" s="339"/>
      <c r="X406" s="339"/>
      <c r="Y406" s="339"/>
    </row>
    <row r="407" spans="1:25" s="98" customFormat="1" outlineLevel="2">
      <c r="A407" s="337" t="str">
        <f t="shared" si="9"/>
        <v>bln_EMC7</v>
      </c>
      <c r="B407" s="338">
        <f>COUNTA($C$2:C407)</f>
        <v>395</v>
      </c>
      <c r="C407" s="339" t="s">
        <v>352</v>
      </c>
      <c r="D407" s="339"/>
      <c r="E407" s="339"/>
      <c r="F407" s="339"/>
      <c r="G407" s="339" t="s">
        <v>74</v>
      </c>
      <c r="H407" s="339"/>
      <c r="I407" s="339" t="s">
        <v>58</v>
      </c>
      <c r="J407" s="339" t="s">
        <v>353</v>
      </c>
      <c r="K407" s="338">
        <v>0</v>
      </c>
      <c r="L407" s="337" t="s">
        <v>69</v>
      </c>
      <c r="M407" s="339"/>
      <c r="N407" s="339"/>
      <c r="O407" s="339"/>
      <c r="P407" s="339"/>
      <c r="Q407" s="340"/>
      <c r="R407" s="340"/>
      <c r="S407" s="339"/>
      <c r="T407" s="339"/>
      <c r="U407" s="339"/>
      <c r="V407" s="339"/>
      <c r="W407" s="339"/>
      <c r="X407" s="339"/>
      <c r="Y407" s="339"/>
    </row>
    <row r="408" spans="1:25" s="98" customFormat="1" outlineLevel="2">
      <c r="A408" s="337" t="str">
        <f t="shared" si="9"/>
        <v>bln_EMC7</v>
      </c>
      <c r="B408" s="338">
        <f>COUNTA($C$2:C408)</f>
        <v>396</v>
      </c>
      <c r="C408" s="339" t="s">
        <v>60</v>
      </c>
      <c r="D408" s="339"/>
      <c r="E408" s="339"/>
      <c r="F408" s="339"/>
      <c r="G408" s="339" t="s">
        <v>74</v>
      </c>
      <c r="H408" s="339"/>
      <c r="I408" s="339" t="s">
        <v>58</v>
      </c>
      <c r="J408" s="339"/>
      <c r="K408" s="338">
        <v>0</v>
      </c>
      <c r="L408" s="337" t="s">
        <v>60</v>
      </c>
      <c r="M408" s="339">
        <v>1</v>
      </c>
      <c r="N408" s="339"/>
      <c r="O408" s="339"/>
      <c r="P408" s="339"/>
      <c r="Q408" s="340"/>
      <c r="R408" s="340"/>
      <c r="S408" s="339"/>
      <c r="T408" s="339"/>
      <c r="U408" s="339"/>
      <c r="V408" s="339"/>
      <c r="W408" s="339"/>
      <c r="X408" s="339"/>
      <c r="Y408" s="339"/>
    </row>
    <row r="409" spans="1:25" s="98" customFormat="1" outlineLevel="2">
      <c r="A409" s="337" t="str">
        <f t="shared" si="9"/>
        <v>bln_EMC7</v>
      </c>
      <c r="B409" s="338">
        <f>COUNTA($C$2:C409)</f>
        <v>397</v>
      </c>
      <c r="C409" s="339" t="s">
        <v>68</v>
      </c>
      <c r="D409" s="339"/>
      <c r="E409" s="339"/>
      <c r="F409" s="339"/>
      <c r="G409" s="339" t="s">
        <v>74</v>
      </c>
      <c r="H409" s="339"/>
      <c r="I409" s="339" t="s">
        <v>58</v>
      </c>
      <c r="J409" s="339"/>
      <c r="K409" s="338">
        <v>0</v>
      </c>
      <c r="L409" s="337" t="s">
        <v>133</v>
      </c>
      <c r="M409" s="339" t="s">
        <v>354</v>
      </c>
      <c r="N409" s="339"/>
      <c r="O409" s="339"/>
      <c r="P409" s="339"/>
      <c r="Q409" s="340"/>
      <c r="R409" s="340"/>
      <c r="S409" s="339"/>
      <c r="T409" s="339"/>
      <c r="U409" s="339"/>
      <c r="V409" s="339"/>
      <c r="W409" s="339"/>
      <c r="X409" s="339"/>
      <c r="Y409" s="339"/>
    </row>
    <row r="410" spans="1:25" s="98" customFormat="1" outlineLevel="2">
      <c r="A410" s="337" t="str">
        <f t="shared" si="9"/>
        <v>bln_EMC7</v>
      </c>
      <c r="B410" s="338">
        <f>COUNTA($C$2:C410)</f>
        <v>398</v>
      </c>
      <c r="C410" s="339" t="s">
        <v>60</v>
      </c>
      <c r="D410" s="339"/>
      <c r="E410" s="339"/>
      <c r="F410" s="339"/>
      <c r="G410" s="339" t="s">
        <v>74</v>
      </c>
      <c r="H410" s="339"/>
      <c r="I410" s="339" t="s">
        <v>58</v>
      </c>
      <c r="J410" s="339"/>
      <c r="K410" s="338">
        <v>0</v>
      </c>
      <c r="L410" s="337" t="s">
        <v>60</v>
      </c>
      <c r="M410" s="339">
        <v>1</v>
      </c>
      <c r="N410" s="339"/>
      <c r="O410" s="339"/>
      <c r="P410" s="339"/>
      <c r="Q410" s="340"/>
      <c r="R410" s="340"/>
      <c r="S410" s="339"/>
      <c r="T410" s="339"/>
      <c r="U410" s="339"/>
      <c r="V410" s="339"/>
      <c r="W410" s="339"/>
      <c r="X410" s="339"/>
      <c r="Y410" s="339"/>
    </row>
    <row r="411" spans="1:25" s="98" customFormat="1" outlineLevel="2">
      <c r="A411" s="337" t="str">
        <f t="shared" si="9"/>
        <v>bln_EMC7</v>
      </c>
      <c r="B411" s="338">
        <f>COUNTA($C$2:C411)</f>
        <v>399</v>
      </c>
      <c r="C411" s="339" t="s">
        <v>313</v>
      </c>
      <c r="D411" s="339"/>
      <c r="E411" s="339"/>
      <c r="F411" s="339"/>
      <c r="G411" s="339" t="s">
        <v>74</v>
      </c>
      <c r="H411" s="339"/>
      <c r="I411" s="339" t="s">
        <v>58</v>
      </c>
      <c r="J411" s="339"/>
      <c r="K411" s="338">
        <v>0</v>
      </c>
      <c r="L411" s="337" t="s">
        <v>133</v>
      </c>
      <c r="M411" s="339" t="s">
        <v>314</v>
      </c>
      <c r="N411" s="339"/>
      <c r="O411" s="339"/>
      <c r="P411" s="339"/>
      <c r="Q411" s="340"/>
      <c r="R411" s="340"/>
      <c r="S411" s="339"/>
      <c r="T411" s="339"/>
      <c r="U411" s="339"/>
      <c r="V411" s="339"/>
      <c r="W411" s="339"/>
      <c r="X411" s="339"/>
      <c r="Y411" s="339"/>
    </row>
    <row r="412" spans="1:25" s="98" customFormat="1" outlineLevel="2">
      <c r="A412" s="337" t="str">
        <f t="shared" si="9"/>
        <v>bln_EMC7</v>
      </c>
      <c r="B412" s="338">
        <f>COUNTA($C$2:C412)</f>
        <v>400</v>
      </c>
      <c r="C412" s="339" t="s">
        <v>60</v>
      </c>
      <c r="D412" s="339"/>
      <c r="E412" s="339"/>
      <c r="F412" s="339"/>
      <c r="G412" s="339" t="s">
        <v>74</v>
      </c>
      <c r="H412" s="339"/>
      <c r="I412" s="339" t="s">
        <v>58</v>
      </c>
      <c r="J412" s="339"/>
      <c r="K412" s="338">
        <v>0</v>
      </c>
      <c r="L412" s="337" t="s">
        <v>60</v>
      </c>
      <c r="M412" s="339">
        <v>1</v>
      </c>
      <c r="N412" s="339"/>
      <c r="O412" s="339"/>
      <c r="P412" s="339"/>
      <c r="Q412" s="340"/>
      <c r="R412" s="340"/>
      <c r="S412" s="339"/>
      <c r="T412" s="339"/>
      <c r="U412" s="339"/>
      <c r="V412" s="339"/>
      <c r="W412" s="339"/>
      <c r="X412" s="339"/>
      <c r="Y412" s="339"/>
    </row>
    <row r="413" spans="1:25" s="98" customFormat="1" outlineLevel="2">
      <c r="A413" s="337" t="str">
        <f t="shared" si="9"/>
        <v>bln_EMC7</v>
      </c>
      <c r="B413" s="338">
        <f>COUNTA($C$2:C413)</f>
        <v>401</v>
      </c>
      <c r="C413" s="339" t="s">
        <v>203</v>
      </c>
      <c r="D413" s="339"/>
      <c r="E413" s="339"/>
      <c r="F413" s="339"/>
      <c r="G413" s="339" t="s">
        <v>74</v>
      </c>
      <c r="H413" s="339"/>
      <c r="I413" s="339" t="s">
        <v>58</v>
      </c>
      <c r="J413" s="339" t="s">
        <v>328</v>
      </c>
      <c r="K413" s="338">
        <v>0</v>
      </c>
      <c r="L413" s="337" t="s">
        <v>110</v>
      </c>
      <c r="M413" s="339"/>
      <c r="N413" s="339"/>
      <c r="O413" s="339"/>
      <c r="P413" s="339"/>
      <c r="Q413" s="340"/>
      <c r="R413" s="340"/>
      <c r="S413" s="339"/>
      <c r="T413" s="339"/>
      <c r="U413" s="339"/>
      <c r="V413" s="339"/>
      <c r="W413" s="339"/>
      <c r="X413" s="339"/>
      <c r="Y413" s="339"/>
    </row>
    <row r="414" spans="1:25" s="98" customFormat="1" outlineLevel="2">
      <c r="A414" s="337" t="str">
        <f t="shared" si="9"/>
        <v>bln_EMC7</v>
      </c>
      <c r="B414" s="338">
        <f>COUNTA($C$2:C414)</f>
        <v>402</v>
      </c>
      <c r="C414" s="339" t="s">
        <v>60</v>
      </c>
      <c r="D414" s="339"/>
      <c r="E414" s="339"/>
      <c r="F414" s="339"/>
      <c r="G414" s="339" t="s">
        <v>74</v>
      </c>
      <c r="H414" s="339"/>
      <c r="I414" s="339" t="s">
        <v>58</v>
      </c>
      <c r="J414" s="339"/>
      <c r="K414" s="338">
        <v>0</v>
      </c>
      <c r="L414" s="337" t="s">
        <v>60</v>
      </c>
      <c r="M414" s="339">
        <v>1</v>
      </c>
      <c r="N414" s="339"/>
      <c r="O414" s="339"/>
      <c r="P414" s="339"/>
      <c r="Q414" s="340"/>
      <c r="R414" s="340"/>
      <c r="S414" s="339"/>
      <c r="T414" s="339"/>
      <c r="U414" s="339"/>
      <c r="V414" s="339"/>
      <c r="W414" s="339"/>
      <c r="X414" s="339"/>
      <c r="Y414" s="339"/>
    </row>
    <row r="415" spans="1:25" s="98" customFormat="1" outlineLevel="2">
      <c r="A415" s="337" t="str">
        <f t="shared" si="9"/>
        <v>bln_EMC7</v>
      </c>
      <c r="B415" s="338">
        <f>COUNTA($C$2:C415)</f>
        <v>403</v>
      </c>
      <c r="C415" s="339" t="s">
        <v>329</v>
      </c>
      <c r="D415" s="339"/>
      <c r="E415" s="339"/>
      <c r="F415" s="339"/>
      <c r="G415" s="339" t="s">
        <v>74</v>
      </c>
      <c r="H415" s="339"/>
      <c r="I415" s="339" t="s">
        <v>58</v>
      </c>
      <c r="J415" s="339" t="s">
        <v>330</v>
      </c>
      <c r="K415" s="338">
        <v>0</v>
      </c>
      <c r="L415" s="337" t="s">
        <v>110</v>
      </c>
      <c r="M415" s="339"/>
      <c r="N415" s="339"/>
      <c r="O415" s="339"/>
      <c r="P415" s="339"/>
      <c r="Q415" s="340"/>
      <c r="R415" s="340"/>
      <c r="S415" s="339"/>
      <c r="T415" s="339"/>
      <c r="U415" s="339"/>
      <c r="V415" s="339"/>
      <c r="W415" s="339"/>
      <c r="X415" s="339"/>
      <c r="Y415" s="339"/>
    </row>
    <row r="416" spans="1:25" s="98" customFormat="1" outlineLevel="2">
      <c r="A416" s="337" t="str">
        <f t="shared" si="9"/>
        <v>bln_EMC7</v>
      </c>
      <c r="B416" s="338">
        <f>COUNTA($C$2:C416)</f>
        <v>404</v>
      </c>
      <c r="C416" s="339" t="s">
        <v>60</v>
      </c>
      <c r="D416" s="339"/>
      <c r="E416" s="339"/>
      <c r="F416" s="339"/>
      <c r="G416" s="339" t="s">
        <v>74</v>
      </c>
      <c r="H416" s="339"/>
      <c r="I416" s="339" t="s">
        <v>58</v>
      </c>
      <c r="J416" s="339"/>
      <c r="K416" s="338">
        <v>0</v>
      </c>
      <c r="L416" s="337" t="s">
        <v>60</v>
      </c>
      <c r="M416" s="339">
        <v>5</v>
      </c>
      <c r="N416" s="339"/>
      <c r="O416" s="339"/>
      <c r="P416" s="339"/>
      <c r="Q416" s="340"/>
      <c r="R416" s="340"/>
      <c r="S416" s="339"/>
      <c r="T416" s="339"/>
      <c r="U416" s="339"/>
      <c r="V416" s="339"/>
      <c r="W416" s="339"/>
      <c r="X416" s="339"/>
      <c r="Y416" s="339"/>
    </row>
    <row r="417" spans="1:25" s="98" customFormat="1" outlineLevel="2">
      <c r="A417" s="337" t="str">
        <f t="shared" si="9"/>
        <v>bln_EMC7</v>
      </c>
      <c r="B417" s="338">
        <f>COUNTA($C$2:C417)</f>
        <v>405</v>
      </c>
      <c r="C417" s="339" t="s">
        <v>355</v>
      </c>
      <c r="D417" s="339"/>
      <c r="E417" s="339"/>
      <c r="F417" s="339"/>
      <c r="G417" s="339" t="s">
        <v>74</v>
      </c>
      <c r="H417" s="339"/>
      <c r="I417" s="339" t="s">
        <v>58</v>
      </c>
      <c r="J417" s="339" t="s">
        <v>583</v>
      </c>
      <c r="K417" s="338">
        <v>0</v>
      </c>
      <c r="L417" s="337" t="s">
        <v>306</v>
      </c>
      <c r="M417" s="339"/>
      <c r="N417" s="339"/>
      <c r="O417" s="339"/>
      <c r="P417" s="339"/>
      <c r="Q417" s="340"/>
      <c r="R417" s="340"/>
      <c r="S417" s="339"/>
      <c r="T417" s="339"/>
      <c r="U417" s="339"/>
      <c r="V417" s="339"/>
      <c r="W417" s="339"/>
      <c r="X417" s="339"/>
      <c r="Y417" s="339"/>
    </row>
    <row r="418" spans="1:25" s="98" customFormat="1" outlineLevel="2">
      <c r="A418" s="337" t="str">
        <f t="shared" si="9"/>
        <v>bln_EMC7</v>
      </c>
      <c r="B418" s="338">
        <f>COUNTA($C$2:C418)</f>
        <v>406</v>
      </c>
      <c r="C418" s="339" t="s">
        <v>355</v>
      </c>
      <c r="D418" s="339"/>
      <c r="E418" s="339"/>
      <c r="F418" s="339"/>
      <c r="G418" s="339" t="s">
        <v>74</v>
      </c>
      <c r="H418" s="339"/>
      <c r="I418" s="339" t="s">
        <v>58</v>
      </c>
      <c r="J418" s="339" t="s">
        <v>900</v>
      </c>
      <c r="K418" s="338">
        <v>4</v>
      </c>
      <c r="L418" s="337" t="s">
        <v>306</v>
      </c>
      <c r="M418" s="339"/>
      <c r="N418" s="339"/>
      <c r="O418" s="339"/>
      <c r="P418" s="339"/>
      <c r="Q418" s="340"/>
      <c r="R418" s="340"/>
      <c r="S418" s="339"/>
      <c r="T418" s="339"/>
      <c r="U418" s="339"/>
      <c r="V418" s="339"/>
      <c r="W418" s="339"/>
      <c r="X418" s="339"/>
      <c r="Y418" s="339"/>
    </row>
    <row r="419" spans="1:25" s="99" customFormat="1" outlineLevel="2">
      <c r="A419" s="341" t="s">
        <v>357</v>
      </c>
      <c r="B419" s="342">
        <f>COUNTA($C$2:C419)</f>
        <v>407</v>
      </c>
      <c r="C419" s="343" t="s">
        <v>358</v>
      </c>
      <c r="D419" s="343"/>
      <c r="E419" s="343"/>
      <c r="F419" s="343"/>
      <c r="G419" s="343" t="s">
        <v>74</v>
      </c>
      <c r="H419" s="343"/>
      <c r="I419" s="343" t="s">
        <v>58</v>
      </c>
      <c r="J419" s="343" t="s">
        <v>359</v>
      </c>
      <c r="K419" s="342">
        <v>0</v>
      </c>
      <c r="L419" s="341" t="s">
        <v>306</v>
      </c>
      <c r="M419" s="343"/>
      <c r="N419" s="343"/>
      <c r="O419" s="343"/>
      <c r="P419" s="343"/>
      <c r="Q419" s="344"/>
      <c r="R419" s="344"/>
      <c r="S419" s="343"/>
      <c r="T419" s="343"/>
      <c r="U419" s="343"/>
      <c r="V419" s="343"/>
      <c r="W419" s="343"/>
      <c r="X419" s="343"/>
      <c r="Y419" s="343"/>
    </row>
    <row r="420" spans="1:25" s="99" customFormat="1" outlineLevel="2">
      <c r="A420" s="341" t="s">
        <v>360</v>
      </c>
      <c r="B420" s="342">
        <f>COUNTA($C$2:C420)</f>
        <v>408</v>
      </c>
      <c r="C420" s="343" t="s">
        <v>361</v>
      </c>
      <c r="D420" s="343"/>
      <c r="E420" s="343"/>
      <c r="F420" s="343"/>
      <c r="G420" s="343" t="s">
        <v>74</v>
      </c>
      <c r="H420" s="343"/>
      <c r="I420" s="343" t="s">
        <v>58</v>
      </c>
      <c r="J420" s="343" t="s">
        <v>338</v>
      </c>
      <c r="K420" s="342">
        <v>0</v>
      </c>
      <c r="L420" s="341" t="s">
        <v>306</v>
      </c>
      <c r="M420" s="343"/>
      <c r="N420" s="343"/>
      <c r="O420" s="343"/>
      <c r="P420" s="343"/>
      <c r="Q420" s="344"/>
      <c r="R420" s="344"/>
      <c r="S420" s="343"/>
      <c r="T420" s="343"/>
      <c r="U420" s="343"/>
      <c r="V420" s="343"/>
      <c r="W420" s="343"/>
      <c r="X420" s="343"/>
      <c r="Y420" s="343"/>
    </row>
    <row r="421" spans="1:25" s="99" customFormat="1" outlineLevel="2">
      <c r="A421" s="341" t="s">
        <v>360</v>
      </c>
      <c r="B421" s="342">
        <f>COUNTA($C$2:C421)</f>
        <v>409</v>
      </c>
      <c r="C421" s="343" t="s">
        <v>361</v>
      </c>
      <c r="D421" s="343"/>
      <c r="E421" s="343"/>
      <c r="F421" s="343"/>
      <c r="G421" s="343" t="s">
        <v>74</v>
      </c>
      <c r="H421" s="343"/>
      <c r="I421" s="343" t="s">
        <v>58</v>
      </c>
      <c r="J421" s="343" t="s">
        <v>339</v>
      </c>
      <c r="K421" s="342">
        <v>0</v>
      </c>
      <c r="L421" s="341" t="s">
        <v>306</v>
      </c>
      <c r="M421" s="343"/>
      <c r="N421" s="343"/>
      <c r="O421" s="343"/>
      <c r="P421" s="343"/>
      <c r="Q421" s="344"/>
      <c r="R421" s="344"/>
      <c r="S421" s="343"/>
      <c r="T421" s="343"/>
      <c r="U421" s="343"/>
      <c r="V421" s="343"/>
      <c r="W421" s="343"/>
      <c r="X421" s="343"/>
      <c r="Y421" s="343"/>
    </row>
    <row r="422" spans="1:25" s="100" customFormat="1" outlineLevel="1">
      <c r="A422" s="345" t="str">
        <f>IF($R$47="0","Y","N")</f>
        <v>N</v>
      </c>
      <c r="B422" s="346">
        <f>COUNTA($C$2:C422)</f>
        <v>410</v>
      </c>
      <c r="C422" s="347" t="s">
        <v>60</v>
      </c>
      <c r="D422" s="347"/>
      <c r="E422" s="347"/>
      <c r="F422" s="347"/>
      <c r="G422" s="347" t="s">
        <v>74</v>
      </c>
      <c r="H422" s="347"/>
      <c r="I422" s="347" t="s">
        <v>58</v>
      </c>
      <c r="J422" s="347"/>
      <c r="K422" s="346"/>
      <c r="L422" s="345" t="s">
        <v>60</v>
      </c>
      <c r="M422" s="347">
        <v>5</v>
      </c>
      <c r="N422" s="347"/>
      <c r="O422" s="347"/>
      <c r="P422" s="347"/>
      <c r="Q422" s="348"/>
      <c r="R422" s="348"/>
      <c r="S422" s="347"/>
      <c r="T422" s="347"/>
      <c r="U422" s="347"/>
      <c r="V422" s="347"/>
      <c r="W422" s="347"/>
      <c r="X422" s="347"/>
      <c r="Y422" s="347"/>
    </row>
    <row r="423" spans="1:25" s="100" customFormat="1" outlineLevel="1">
      <c r="A423" s="345" t="str">
        <f>A422</f>
        <v>N</v>
      </c>
      <c r="B423" s="346">
        <f>COUNTA($C$2:C423)</f>
        <v>411</v>
      </c>
      <c r="C423" s="347" t="s">
        <v>590</v>
      </c>
      <c r="D423" s="347"/>
      <c r="E423" s="347"/>
      <c r="F423" s="347"/>
      <c r="G423" s="347" t="s">
        <v>74</v>
      </c>
      <c r="H423" s="347"/>
      <c r="I423" s="347" t="s">
        <v>58</v>
      </c>
      <c r="J423" s="349" t="s">
        <v>591</v>
      </c>
      <c r="K423" s="346"/>
      <c r="L423" s="345" t="s">
        <v>60</v>
      </c>
      <c r="M423" s="347">
        <v>5</v>
      </c>
      <c r="N423" s="347"/>
      <c r="O423" s="347"/>
      <c r="P423" s="347"/>
      <c r="Q423" s="348"/>
      <c r="R423" s="348"/>
      <c r="S423" s="347"/>
      <c r="T423" s="347"/>
      <c r="U423" s="347"/>
      <c r="V423" s="347"/>
      <c r="W423" s="347"/>
      <c r="X423" s="347"/>
      <c r="Y423" s="347"/>
    </row>
    <row r="424" spans="1:25" s="100" customFormat="1" outlineLevel="1">
      <c r="A424" s="345" t="str">
        <f>A423</f>
        <v>N</v>
      </c>
      <c r="B424" s="346">
        <f>COUNTA($C$2:C424)</f>
        <v>412</v>
      </c>
      <c r="C424" s="347" t="s">
        <v>60</v>
      </c>
      <c r="D424" s="347"/>
      <c r="E424" s="347"/>
      <c r="F424" s="347"/>
      <c r="G424" s="347" t="s">
        <v>74</v>
      </c>
      <c r="H424" s="347"/>
      <c r="I424" s="347" t="s">
        <v>58</v>
      </c>
      <c r="J424" s="347"/>
      <c r="K424" s="346"/>
      <c r="L424" s="345" t="s">
        <v>60</v>
      </c>
      <c r="M424" s="347">
        <v>5</v>
      </c>
      <c r="N424" s="347"/>
      <c r="O424" s="347"/>
      <c r="P424" s="347"/>
      <c r="Q424" s="348"/>
      <c r="R424" s="348"/>
      <c r="S424" s="347"/>
      <c r="T424" s="347"/>
      <c r="U424" s="347"/>
      <c r="V424" s="347"/>
      <c r="W424" s="347"/>
      <c r="X424" s="347"/>
      <c r="Y424" s="347"/>
    </row>
    <row r="425" spans="1:25" s="100" customFormat="1" outlineLevel="1">
      <c r="A425" s="345" t="str">
        <f>A422</f>
        <v>N</v>
      </c>
      <c r="B425" s="346">
        <f>COUNTA($C$2:C425)</f>
        <v>413</v>
      </c>
      <c r="C425" s="347" t="s">
        <v>203</v>
      </c>
      <c r="D425" s="347"/>
      <c r="E425" s="347"/>
      <c r="F425" s="347"/>
      <c r="G425" s="347" t="s">
        <v>74</v>
      </c>
      <c r="H425" s="347"/>
      <c r="I425" s="347" t="s">
        <v>58</v>
      </c>
      <c r="J425" s="347" t="s">
        <v>362</v>
      </c>
      <c r="K425" s="346">
        <v>3</v>
      </c>
      <c r="L425" s="345" t="s">
        <v>167</v>
      </c>
      <c r="M425" s="347"/>
      <c r="N425" s="347"/>
      <c r="O425" s="347" t="s">
        <v>3</v>
      </c>
      <c r="P425" s="347"/>
      <c r="Q425" s="348"/>
      <c r="R425" s="348"/>
      <c r="S425" s="347"/>
      <c r="T425" s="347"/>
      <c r="U425" s="347"/>
      <c r="V425" s="347"/>
      <c r="W425" s="347"/>
      <c r="X425" s="347"/>
      <c r="Y425" s="347"/>
    </row>
    <row r="426" spans="1:25" s="100" customFormat="1" outlineLevel="1">
      <c r="A426" s="345" t="str">
        <f>IF($R$47="0","Y","N")</f>
        <v>N</v>
      </c>
      <c r="B426" s="346">
        <f>COUNTA($C$2:C426)</f>
        <v>414</v>
      </c>
      <c r="C426" s="347" t="s">
        <v>60</v>
      </c>
      <c r="D426" s="347"/>
      <c r="E426" s="347"/>
      <c r="F426" s="347"/>
      <c r="G426" s="347" t="s">
        <v>74</v>
      </c>
      <c r="H426" s="347"/>
      <c r="I426" s="347" t="s">
        <v>58</v>
      </c>
      <c r="J426" s="347"/>
      <c r="K426" s="346"/>
      <c r="L426" s="345" t="s">
        <v>60</v>
      </c>
      <c r="M426" s="347">
        <v>5</v>
      </c>
      <c r="N426" s="347"/>
      <c r="O426" s="347"/>
      <c r="P426" s="347"/>
      <c r="Q426" s="348"/>
      <c r="R426" s="348"/>
      <c r="S426" s="347"/>
      <c r="T426" s="347"/>
      <c r="U426" s="347"/>
      <c r="V426" s="347"/>
      <c r="W426" s="347"/>
      <c r="X426" s="347"/>
      <c r="Y426" s="347"/>
    </row>
    <row r="427" spans="1:25" s="100" customFormat="1" outlineLevel="1">
      <c r="A427" s="345" t="str">
        <f>A425</f>
        <v>N</v>
      </c>
      <c r="B427" s="346">
        <f>COUNTA($C$2:C427)</f>
        <v>415</v>
      </c>
      <c r="C427" s="347" t="s">
        <v>363</v>
      </c>
      <c r="D427" s="347"/>
      <c r="E427" s="347"/>
      <c r="F427" s="347"/>
      <c r="G427" s="347" t="s">
        <v>74</v>
      </c>
      <c r="H427" s="347"/>
      <c r="I427" s="347" t="s">
        <v>58</v>
      </c>
      <c r="J427" s="347" t="s">
        <v>364</v>
      </c>
      <c r="K427" s="346">
        <v>0</v>
      </c>
      <c r="L427" s="345" t="s">
        <v>100</v>
      </c>
      <c r="M427" s="347"/>
      <c r="N427" s="347"/>
      <c r="O427" s="347"/>
      <c r="P427" s="347"/>
      <c r="Q427" s="348"/>
      <c r="R427" s="348"/>
      <c r="S427" s="347"/>
      <c r="T427" s="347"/>
      <c r="U427" s="347"/>
      <c r="V427" s="347"/>
      <c r="W427" s="347"/>
      <c r="X427" s="347"/>
      <c r="Y427" s="347"/>
    </row>
    <row r="428" spans="1:25" s="100" customFormat="1" outlineLevel="1">
      <c r="A428" s="345" t="str">
        <f t="shared" ref="A428:A446" si="10">A427</f>
        <v>N</v>
      </c>
      <c r="B428" s="346">
        <f>COUNTA($C$2:C428)</f>
        <v>416</v>
      </c>
      <c r="C428" s="347" t="s">
        <v>365</v>
      </c>
      <c r="D428" s="347"/>
      <c r="E428" s="347"/>
      <c r="F428" s="347"/>
      <c r="G428" s="347" t="s">
        <v>74</v>
      </c>
      <c r="H428" s="347"/>
      <c r="I428" s="347" t="s">
        <v>58</v>
      </c>
      <c r="J428" s="347" t="s">
        <v>364</v>
      </c>
      <c r="K428" s="346">
        <v>1</v>
      </c>
      <c r="L428" s="345" t="s">
        <v>100</v>
      </c>
      <c r="M428" s="347"/>
      <c r="N428" s="347"/>
      <c r="O428" s="347"/>
      <c r="P428" s="347"/>
      <c r="Q428" s="348"/>
      <c r="R428" s="348"/>
      <c r="S428" s="347"/>
      <c r="T428" s="347"/>
      <c r="U428" s="347"/>
      <c r="V428" s="347"/>
      <c r="W428" s="347"/>
      <c r="X428" s="347"/>
      <c r="Y428" s="347"/>
    </row>
    <row r="429" spans="1:25" s="100" customFormat="1" outlineLevel="1">
      <c r="A429" s="345" t="str">
        <f t="shared" si="10"/>
        <v>N</v>
      </c>
      <c r="B429" s="346">
        <f>COUNTA($C$2:C429)</f>
        <v>417</v>
      </c>
      <c r="C429" s="347" t="s">
        <v>366</v>
      </c>
      <c r="D429" s="347"/>
      <c r="E429" s="347"/>
      <c r="F429" s="347"/>
      <c r="G429" s="347" t="s">
        <v>74</v>
      </c>
      <c r="H429" s="347"/>
      <c r="I429" s="347" t="s">
        <v>58</v>
      </c>
      <c r="J429" s="347" t="s">
        <v>364</v>
      </c>
      <c r="K429" s="346">
        <v>2</v>
      </c>
      <c r="L429" s="345" t="s">
        <v>100</v>
      </c>
      <c r="M429" s="347"/>
      <c r="N429" s="347"/>
      <c r="O429" s="347"/>
      <c r="P429" s="347"/>
      <c r="Q429" s="348"/>
      <c r="R429" s="348"/>
      <c r="S429" s="347"/>
      <c r="T429" s="347"/>
      <c r="U429" s="347"/>
      <c r="V429" s="347"/>
      <c r="W429" s="347"/>
      <c r="X429" s="347"/>
      <c r="Y429" s="347"/>
    </row>
    <row r="430" spans="1:25" s="100" customFormat="1" outlineLevel="1">
      <c r="A430" s="345" t="str">
        <f t="shared" si="10"/>
        <v>N</v>
      </c>
      <c r="B430" s="346">
        <f>COUNTA($C$2:C430)</f>
        <v>418</v>
      </c>
      <c r="C430" s="347" t="s">
        <v>367</v>
      </c>
      <c r="D430" s="347"/>
      <c r="E430" s="347"/>
      <c r="F430" s="347"/>
      <c r="G430" s="347" t="s">
        <v>74</v>
      </c>
      <c r="H430" s="347"/>
      <c r="I430" s="347" t="s">
        <v>58</v>
      </c>
      <c r="J430" s="347" t="s">
        <v>364</v>
      </c>
      <c r="K430" s="346">
        <v>3</v>
      </c>
      <c r="L430" s="345" t="s">
        <v>100</v>
      </c>
      <c r="M430" s="347"/>
      <c r="N430" s="347"/>
      <c r="O430" s="347"/>
      <c r="P430" s="347"/>
      <c r="Q430" s="348"/>
      <c r="R430" s="348"/>
      <c r="S430" s="347"/>
      <c r="T430" s="347"/>
      <c r="U430" s="347"/>
      <c r="V430" s="347"/>
      <c r="W430" s="347"/>
      <c r="X430" s="347"/>
      <c r="Y430" s="347"/>
    </row>
    <row r="431" spans="1:25" s="100" customFormat="1" outlineLevel="1">
      <c r="A431" s="345" t="str">
        <f t="shared" si="10"/>
        <v>N</v>
      </c>
      <c r="B431" s="346">
        <f>COUNTA($C$2:C431)</f>
        <v>419</v>
      </c>
      <c r="C431" s="347" t="s">
        <v>368</v>
      </c>
      <c r="D431" s="347"/>
      <c r="E431" s="347"/>
      <c r="F431" s="347"/>
      <c r="G431" s="347" t="s">
        <v>74</v>
      </c>
      <c r="H431" s="347"/>
      <c r="I431" s="347" t="s">
        <v>58</v>
      </c>
      <c r="J431" s="347" t="s">
        <v>364</v>
      </c>
      <c r="K431" s="346">
        <v>4</v>
      </c>
      <c r="L431" s="345" t="s">
        <v>100</v>
      </c>
      <c r="M431" s="347"/>
      <c r="N431" s="347"/>
      <c r="O431" s="347"/>
      <c r="P431" s="347"/>
      <c r="Q431" s="348"/>
      <c r="R431" s="348"/>
      <c r="S431" s="347"/>
      <c r="T431" s="347"/>
      <c r="U431" s="347"/>
      <c r="V431" s="347"/>
      <c r="W431" s="347"/>
      <c r="X431" s="347"/>
      <c r="Y431" s="347"/>
    </row>
    <row r="432" spans="1:25" s="100" customFormat="1" outlineLevel="1">
      <c r="A432" s="345" t="str">
        <f t="shared" si="10"/>
        <v>N</v>
      </c>
      <c r="B432" s="346">
        <f>COUNTA($C$2:C432)</f>
        <v>420</v>
      </c>
      <c r="C432" s="347" t="s">
        <v>203</v>
      </c>
      <c r="D432" s="347"/>
      <c r="E432" s="347"/>
      <c r="F432" s="347"/>
      <c r="G432" s="347" t="s">
        <v>74</v>
      </c>
      <c r="H432" s="347"/>
      <c r="I432" s="347" t="s">
        <v>58</v>
      </c>
      <c r="J432" s="347" t="s">
        <v>123</v>
      </c>
      <c r="K432" s="346">
        <v>4</v>
      </c>
      <c r="L432" s="345" t="s">
        <v>69</v>
      </c>
      <c r="M432" s="347"/>
      <c r="N432" s="347"/>
      <c r="O432" s="347"/>
      <c r="P432" s="347"/>
      <c r="Q432" s="348"/>
      <c r="R432" s="348"/>
      <c r="S432" s="347"/>
      <c r="T432" s="347"/>
      <c r="U432" s="347"/>
      <c r="V432" s="347"/>
      <c r="W432" s="347"/>
      <c r="X432" s="347"/>
      <c r="Y432" s="347"/>
    </row>
    <row r="433" spans="1:25" s="100" customFormat="1" outlineLevel="1">
      <c r="A433" s="345" t="str">
        <f t="shared" si="10"/>
        <v>N</v>
      </c>
      <c r="B433" s="346">
        <f>COUNTA($C$2:C433)</f>
        <v>421</v>
      </c>
      <c r="C433" s="347" t="s">
        <v>60</v>
      </c>
      <c r="D433" s="347"/>
      <c r="E433" s="347"/>
      <c r="F433" s="347"/>
      <c r="G433" s="347" t="s">
        <v>74</v>
      </c>
      <c r="H433" s="347"/>
      <c r="I433" s="347" t="s">
        <v>58</v>
      </c>
      <c r="J433" s="347"/>
      <c r="K433" s="346">
        <v>0</v>
      </c>
      <c r="L433" s="345" t="s">
        <v>60</v>
      </c>
      <c r="M433" s="347">
        <v>3</v>
      </c>
      <c r="N433" s="347" t="s">
        <v>147</v>
      </c>
      <c r="O433" s="347"/>
      <c r="P433" s="347"/>
      <c r="Q433" s="348"/>
      <c r="R433" s="348"/>
      <c r="S433" s="347"/>
      <c r="T433" s="347"/>
      <c r="U433" s="347"/>
      <c r="V433" s="347"/>
      <c r="W433" s="347"/>
      <c r="X433" s="347"/>
      <c r="Y433" s="347"/>
    </row>
    <row r="434" spans="1:25" s="100" customFormat="1" outlineLevel="1">
      <c r="A434" s="345" t="str">
        <f>IF([3]Global!$B$2="PROD","N",A433)</f>
        <v>N</v>
      </c>
      <c r="B434" s="346">
        <f>COUNTA($C$2:C434)</f>
        <v>422</v>
      </c>
      <c r="C434" s="347" t="s">
        <v>369</v>
      </c>
      <c r="D434" s="347"/>
      <c r="E434" s="347"/>
      <c r="F434" s="347"/>
      <c r="G434" s="347" t="s">
        <v>74</v>
      </c>
      <c r="H434" s="347"/>
      <c r="I434" s="347" t="s">
        <v>58</v>
      </c>
      <c r="J434" s="347" t="s">
        <v>370</v>
      </c>
      <c r="K434" s="346">
        <v>0</v>
      </c>
      <c r="L434" s="345" t="s">
        <v>110</v>
      </c>
      <c r="M434" s="347"/>
      <c r="N434" s="347"/>
      <c r="O434" s="347"/>
      <c r="P434" s="347"/>
      <c r="Q434" s="348"/>
      <c r="R434" s="348"/>
      <c r="S434" s="347"/>
      <c r="T434" s="347"/>
      <c r="U434" s="347"/>
      <c r="V434" s="347"/>
      <c r="W434" s="347"/>
      <c r="X434" s="347"/>
      <c r="Y434" s="347"/>
    </row>
    <row r="435" spans="1:25" s="100" customFormat="1" outlineLevel="1">
      <c r="A435" s="345" t="str">
        <f>A434</f>
        <v>N</v>
      </c>
      <c r="B435" s="346">
        <f>COUNTA($C$2:C435)</f>
        <v>423</v>
      </c>
      <c r="C435" s="347" t="s">
        <v>371</v>
      </c>
      <c r="D435" s="347"/>
      <c r="E435" s="347"/>
      <c r="F435" s="347"/>
      <c r="G435" s="347" t="s">
        <v>74</v>
      </c>
      <c r="H435" s="347"/>
      <c r="I435" s="347" t="s">
        <v>58</v>
      </c>
      <c r="J435" s="347" t="s">
        <v>370</v>
      </c>
      <c r="K435" s="346">
        <v>0</v>
      </c>
      <c r="L435" s="345" t="s">
        <v>59</v>
      </c>
      <c r="M435" s="347" t="s">
        <v>372</v>
      </c>
      <c r="N435" s="347"/>
      <c r="O435" s="347"/>
      <c r="P435" s="347"/>
      <c r="Q435" s="348"/>
      <c r="R435" s="348"/>
      <c r="S435" s="347"/>
      <c r="T435" s="347"/>
      <c r="U435" s="347"/>
      <c r="V435" s="347"/>
      <c r="W435" s="347"/>
      <c r="X435" s="347"/>
      <c r="Y435" s="347"/>
    </row>
    <row r="436" spans="1:25" s="100" customFormat="1" outlineLevel="1">
      <c r="A436" s="345" t="str">
        <f>A435</f>
        <v>N</v>
      </c>
      <c r="B436" s="346">
        <f>COUNTA($C$2:C436)</f>
        <v>424</v>
      </c>
      <c r="C436" s="347" t="s">
        <v>373</v>
      </c>
      <c r="D436" s="347"/>
      <c r="E436" s="347"/>
      <c r="F436" s="347"/>
      <c r="G436" s="347" t="s">
        <v>74</v>
      </c>
      <c r="H436" s="347"/>
      <c r="I436" s="347"/>
      <c r="J436" s="347"/>
      <c r="K436" s="346">
        <v>0</v>
      </c>
      <c r="L436" s="345" t="s">
        <v>374</v>
      </c>
      <c r="M436" s="347" t="str">
        <f>IF(N433="Australian Comprehensive","tx_iframe_card-domestic","tx_iframe_card-international")</f>
        <v>tx_iframe_card-international</v>
      </c>
      <c r="N436" s="347"/>
      <c r="O436" s="347"/>
      <c r="P436" s="347"/>
      <c r="Q436" s="348"/>
      <c r="R436" s="348"/>
      <c r="S436" s="347"/>
      <c r="T436" s="347"/>
      <c r="U436" s="347"/>
      <c r="V436" s="347"/>
      <c r="W436" s="347"/>
      <c r="X436" s="347"/>
      <c r="Y436" s="347"/>
    </row>
    <row r="437" spans="1:25" s="100" customFormat="1" outlineLevel="1">
      <c r="A437" s="345" t="str">
        <f>A436</f>
        <v>N</v>
      </c>
      <c r="B437" s="346">
        <f>COUNTA($C$2:C437)</f>
        <v>425</v>
      </c>
      <c r="C437" s="347" t="s">
        <v>375</v>
      </c>
      <c r="D437" s="347"/>
      <c r="E437" s="347"/>
      <c r="F437" s="347"/>
      <c r="G437" s="347" t="s">
        <v>74</v>
      </c>
      <c r="H437" s="347"/>
      <c r="I437" s="347" t="s">
        <v>58</v>
      </c>
      <c r="J437" s="347" t="s">
        <v>376</v>
      </c>
      <c r="K437" s="346">
        <v>0</v>
      </c>
      <c r="L437" s="345" t="s">
        <v>59</v>
      </c>
      <c r="M437" s="347" t="s">
        <v>377</v>
      </c>
      <c r="N437" s="347"/>
      <c r="O437" s="347"/>
      <c r="P437" s="347"/>
      <c r="Q437" s="348"/>
      <c r="R437" s="348"/>
      <c r="S437" s="347"/>
      <c r="T437" s="347"/>
      <c r="U437" s="347"/>
      <c r="V437" s="347"/>
      <c r="W437" s="347"/>
      <c r="X437" s="347"/>
      <c r="Y437" s="347"/>
    </row>
    <row r="438" spans="1:25" s="100" customFormat="1" outlineLevel="1">
      <c r="A438" s="345" t="str">
        <f t="shared" si="10"/>
        <v>N</v>
      </c>
      <c r="B438" s="346">
        <f>COUNTA($C$2:C438)</f>
        <v>426</v>
      </c>
      <c r="C438" s="347" t="s">
        <v>373</v>
      </c>
      <c r="D438" s="347"/>
      <c r="E438" s="347"/>
      <c r="F438" s="347"/>
      <c r="G438" s="347" t="s">
        <v>74</v>
      </c>
      <c r="H438" s="347"/>
      <c r="I438" s="347"/>
      <c r="J438" s="347"/>
      <c r="K438" s="346">
        <v>0</v>
      </c>
      <c r="L438" s="345" t="s">
        <v>378</v>
      </c>
      <c r="M438" s="347"/>
      <c r="N438" s="347"/>
      <c r="O438" s="347"/>
      <c r="P438" s="347"/>
      <c r="Q438" s="348"/>
      <c r="R438" s="348"/>
      <c r="S438" s="347"/>
      <c r="T438" s="347"/>
      <c r="U438" s="347"/>
      <c r="V438" s="347"/>
      <c r="W438" s="347"/>
      <c r="X438" s="347"/>
      <c r="Y438" s="347"/>
    </row>
    <row r="439" spans="1:25" s="100" customFormat="1" outlineLevel="1">
      <c r="A439" s="345" t="str">
        <f t="shared" si="10"/>
        <v>N</v>
      </c>
      <c r="B439" s="346">
        <f>COUNTA($C$2:C439)</f>
        <v>427</v>
      </c>
      <c r="C439" s="347" t="s">
        <v>379</v>
      </c>
      <c r="D439" s="347"/>
      <c r="E439" s="347"/>
      <c r="F439" s="347"/>
      <c r="G439" s="347" t="s">
        <v>74</v>
      </c>
      <c r="H439" s="347"/>
      <c r="I439" s="347" t="s">
        <v>58</v>
      </c>
      <c r="J439" s="347" t="s">
        <v>380</v>
      </c>
      <c r="K439" s="346">
        <v>0</v>
      </c>
      <c r="L439" s="345" t="s">
        <v>59</v>
      </c>
      <c r="M439" s="347" t="s">
        <v>381</v>
      </c>
      <c r="N439" s="347"/>
      <c r="O439" s="347"/>
      <c r="P439" s="347"/>
      <c r="Q439" s="348"/>
      <c r="R439" s="348"/>
      <c r="S439" s="347"/>
      <c r="T439" s="347"/>
      <c r="U439" s="347"/>
      <c r="V439" s="347"/>
      <c r="W439" s="347"/>
      <c r="X439" s="347"/>
      <c r="Y439" s="347"/>
    </row>
    <row r="440" spans="1:25" s="100" customFormat="1" outlineLevel="1">
      <c r="A440" s="345" t="str">
        <f t="shared" si="10"/>
        <v>N</v>
      </c>
      <c r="B440" s="346">
        <f>COUNTA($C$2:C440)</f>
        <v>428</v>
      </c>
      <c r="C440" s="347" t="s">
        <v>382</v>
      </c>
      <c r="D440" s="347"/>
      <c r="E440" s="347"/>
      <c r="F440" s="347"/>
      <c r="G440" s="347" t="s">
        <v>74</v>
      </c>
      <c r="H440" s="347"/>
      <c r="I440" s="347" t="s">
        <v>58</v>
      </c>
      <c r="J440" s="347" t="s">
        <v>383</v>
      </c>
      <c r="K440" s="346">
        <v>0</v>
      </c>
      <c r="L440" s="345" t="s">
        <v>59</v>
      </c>
      <c r="M440" s="347" t="s">
        <v>384</v>
      </c>
      <c r="N440" s="347"/>
      <c r="O440" s="347"/>
      <c r="P440" s="347"/>
      <c r="Q440" s="348"/>
      <c r="R440" s="348"/>
      <c r="S440" s="347"/>
      <c r="T440" s="347"/>
      <c r="U440" s="347"/>
      <c r="V440" s="347"/>
      <c r="W440" s="347"/>
      <c r="X440" s="347"/>
      <c r="Y440" s="347"/>
    </row>
    <row r="441" spans="1:25" s="100" customFormat="1" outlineLevel="1">
      <c r="A441" s="345" t="str">
        <f t="shared" si="10"/>
        <v>N</v>
      </c>
      <c r="B441" s="346">
        <f>COUNTA($C$2:C441)</f>
        <v>429</v>
      </c>
      <c r="C441" s="347" t="s">
        <v>385</v>
      </c>
      <c r="D441" s="347"/>
      <c r="E441" s="347"/>
      <c r="F441" s="347"/>
      <c r="G441" s="347" t="s">
        <v>74</v>
      </c>
      <c r="H441" s="347"/>
      <c r="I441" s="347" t="s">
        <v>58</v>
      </c>
      <c r="J441" s="347" t="s">
        <v>386</v>
      </c>
      <c r="K441" s="346">
        <v>0</v>
      </c>
      <c r="L441" s="345" t="s">
        <v>69</v>
      </c>
      <c r="M441" s="347">
        <v>1</v>
      </c>
      <c r="N441" s="347"/>
      <c r="O441" s="347" t="s">
        <v>3</v>
      </c>
      <c r="P441" s="347"/>
      <c r="Q441" s="348"/>
      <c r="R441" s="348"/>
      <c r="S441" s="347"/>
      <c r="T441" s="347"/>
      <c r="U441" s="347"/>
      <c r="V441" s="347"/>
      <c r="W441" s="347"/>
      <c r="X441" s="347"/>
      <c r="Y441" s="347"/>
    </row>
    <row r="442" spans="1:25" s="100" customFormat="1" outlineLevel="1">
      <c r="A442" s="345" t="str">
        <f t="shared" si="10"/>
        <v>N</v>
      </c>
      <c r="B442" s="346">
        <f>COUNTA($C$2:C442)</f>
        <v>430</v>
      </c>
      <c r="C442" s="347" t="s">
        <v>730</v>
      </c>
      <c r="D442" s="347"/>
      <c r="E442" s="347"/>
      <c r="F442" s="347"/>
      <c r="G442" s="347" t="s">
        <v>74</v>
      </c>
      <c r="H442" s="347"/>
      <c r="I442" s="347" t="s">
        <v>58</v>
      </c>
      <c r="J442" s="347" t="s">
        <v>729</v>
      </c>
      <c r="K442" s="346">
        <v>0</v>
      </c>
      <c r="L442" s="345" t="s">
        <v>69</v>
      </c>
      <c r="M442" s="347">
        <v>1</v>
      </c>
      <c r="N442" s="347"/>
      <c r="O442" s="347" t="s">
        <v>3</v>
      </c>
      <c r="P442" s="347"/>
      <c r="Q442" s="348"/>
      <c r="R442" s="348"/>
      <c r="S442" s="347"/>
      <c r="T442" s="347"/>
      <c r="U442" s="347"/>
      <c r="V442" s="347"/>
      <c r="W442" s="347"/>
      <c r="X442" s="347"/>
      <c r="Y442" s="347"/>
    </row>
    <row r="443" spans="1:25" s="100" customFormat="1" outlineLevel="1">
      <c r="A443" s="345" t="str">
        <f>A441</f>
        <v>N</v>
      </c>
      <c r="B443" s="346">
        <f>COUNTA($C$2:C443)</f>
        <v>431</v>
      </c>
      <c r="C443" s="347" t="s">
        <v>60</v>
      </c>
      <c r="D443" s="347"/>
      <c r="E443" s="347"/>
      <c r="F443" s="347"/>
      <c r="G443" s="347" t="s">
        <v>74</v>
      </c>
      <c r="H443" s="347"/>
      <c r="I443" s="347" t="s">
        <v>58</v>
      </c>
      <c r="J443" s="347"/>
      <c r="K443" s="346">
        <v>0</v>
      </c>
      <c r="L443" s="345" t="s">
        <v>60</v>
      </c>
      <c r="M443" s="347">
        <v>20</v>
      </c>
      <c r="N443" s="347"/>
      <c r="O443" s="347"/>
      <c r="P443" s="347"/>
      <c r="Q443" s="348"/>
      <c r="R443" s="348"/>
      <c r="S443" s="347"/>
      <c r="T443" s="347"/>
      <c r="U443" s="347"/>
      <c r="V443" s="347"/>
      <c r="W443" s="347"/>
      <c r="X443" s="347"/>
      <c r="Y443" s="347"/>
    </row>
    <row r="444" spans="1:25" s="100" customFormat="1" outlineLevel="1">
      <c r="A444" s="345" t="str">
        <f t="shared" si="10"/>
        <v>N</v>
      </c>
      <c r="B444" s="346">
        <f>COUNTA($C$2:C444)</f>
        <v>432</v>
      </c>
      <c r="C444" s="347" t="s">
        <v>387</v>
      </c>
      <c r="D444" s="347"/>
      <c r="E444" s="347"/>
      <c r="F444" s="347"/>
      <c r="G444" s="347" t="s">
        <v>74</v>
      </c>
      <c r="H444" s="347"/>
      <c r="I444" s="347" t="s">
        <v>58</v>
      </c>
      <c r="J444" s="347" t="s">
        <v>388</v>
      </c>
      <c r="K444" s="346">
        <v>0</v>
      </c>
      <c r="L444" s="345" t="s">
        <v>306</v>
      </c>
      <c r="M444" s="347"/>
      <c r="N444" s="347"/>
      <c r="O444" s="347"/>
      <c r="P444" s="347"/>
      <c r="Q444" s="348"/>
      <c r="R444" s="348"/>
      <c r="S444" s="347"/>
      <c r="T444" s="347"/>
      <c r="U444" s="347"/>
      <c r="V444" s="347"/>
      <c r="W444" s="347"/>
      <c r="X444" s="347"/>
      <c r="Y444" s="347"/>
    </row>
    <row r="445" spans="1:25" s="100" customFormat="1" outlineLevel="1">
      <c r="A445" s="345" t="str">
        <f t="shared" si="10"/>
        <v>N</v>
      </c>
      <c r="B445" s="346">
        <f>COUNTA($C$2:C445)</f>
        <v>433</v>
      </c>
      <c r="C445" s="347" t="s">
        <v>389</v>
      </c>
      <c r="D445" s="347"/>
      <c r="E445" s="347"/>
      <c r="F445" s="347"/>
      <c r="G445" s="347" t="s">
        <v>74</v>
      </c>
      <c r="H445" s="347"/>
      <c r="I445" s="347" t="s">
        <v>58</v>
      </c>
      <c r="J445" s="347" t="s">
        <v>390</v>
      </c>
      <c r="K445" s="346">
        <v>0</v>
      </c>
      <c r="L445" s="345" t="s">
        <v>32</v>
      </c>
      <c r="M445" s="347"/>
      <c r="N445" s="347" t="s">
        <v>61</v>
      </c>
      <c r="O445" s="347"/>
      <c r="P445" s="347"/>
      <c r="Q445" s="348"/>
      <c r="R445" s="348"/>
      <c r="S445" s="347" t="s">
        <v>391</v>
      </c>
      <c r="T445" s="347"/>
      <c r="U445" s="347"/>
      <c r="V445" s="347"/>
      <c r="W445" s="347"/>
      <c r="X445" s="347"/>
      <c r="Y445" s="347"/>
    </row>
    <row r="446" spans="1:25" s="100" customFormat="1" outlineLevel="1">
      <c r="A446" s="345" t="str">
        <f t="shared" si="10"/>
        <v>N</v>
      </c>
      <c r="B446" s="346">
        <f>COUNTA($C$2:C446)</f>
        <v>434</v>
      </c>
      <c r="C446" s="347" t="s">
        <v>392</v>
      </c>
      <c r="D446" s="347"/>
      <c r="E446" s="347"/>
      <c r="F446" s="347"/>
      <c r="G446" s="347" t="s">
        <v>74</v>
      </c>
      <c r="H446" s="347"/>
      <c r="I446" s="347" t="s">
        <v>58</v>
      </c>
      <c r="J446" s="347" t="s">
        <v>393</v>
      </c>
      <c r="K446" s="346">
        <v>1</v>
      </c>
      <c r="L446" s="345" t="s">
        <v>32</v>
      </c>
      <c r="M446" s="347"/>
      <c r="N446" s="347" t="s">
        <v>61</v>
      </c>
      <c r="O446" s="347" t="s">
        <v>3</v>
      </c>
      <c r="P446" s="347"/>
      <c r="Q446" s="348"/>
      <c r="R446" s="348"/>
      <c r="S446" s="347" t="s">
        <v>394</v>
      </c>
      <c r="T446" s="347"/>
      <c r="U446" s="347"/>
      <c r="V446" s="347"/>
      <c r="W446" s="347"/>
      <c r="X446" s="347"/>
      <c r="Y446" s="347"/>
    </row>
    <row r="447" spans="1:25">
      <c r="A447" s="350" t="s">
        <v>71</v>
      </c>
      <c r="B447" s="351"/>
      <c r="C447" s="352"/>
      <c r="D447" s="352"/>
      <c r="E447" s="352"/>
      <c r="F447" s="352"/>
      <c r="G447" s="352"/>
      <c r="H447" s="352"/>
      <c r="I447" s="352"/>
      <c r="J447" s="352"/>
      <c r="K447" s="351"/>
      <c r="L447" s="353"/>
      <c r="M447" s="352"/>
      <c r="N447" s="352"/>
      <c r="O447" s="352"/>
      <c r="P447" s="352"/>
      <c r="Q447" s="352"/>
      <c r="R447" s="352"/>
      <c r="S447" s="352"/>
      <c r="T447" s="352"/>
      <c r="U447" s="352"/>
      <c r="V447" s="352"/>
      <c r="W447" s="352"/>
      <c r="X447" s="352"/>
      <c r="Y447" s="352"/>
    </row>
    <row r="448" spans="1:25">
      <c r="A448" s="163" t="str">
        <f>A422</f>
        <v>N</v>
      </c>
      <c r="B448" s="164">
        <f>COUNTA($C$2:C448)</f>
        <v>435</v>
      </c>
      <c r="C448" s="165" t="s">
        <v>70</v>
      </c>
      <c r="D448" s="165"/>
      <c r="E448" s="165"/>
      <c r="F448" s="165"/>
      <c r="G448" s="165" t="s">
        <v>74</v>
      </c>
      <c r="H448" s="165"/>
      <c r="I448" s="165"/>
      <c r="J448" s="165"/>
      <c r="K448" s="164"/>
      <c r="L448" s="163" t="s">
        <v>70</v>
      </c>
      <c r="M448" s="165"/>
      <c r="N448" s="165"/>
      <c r="O448" s="165"/>
      <c r="P448" s="165"/>
      <c r="Q448" s="165"/>
      <c r="R448" s="165"/>
      <c r="S448" s="165"/>
      <c r="T448" s="165"/>
      <c r="U448" s="165"/>
      <c r="V448" s="165"/>
      <c r="W448" s="165"/>
      <c r="X448" s="165"/>
      <c r="Y448" s="165"/>
    </row>
    <row r="449" spans="1:25">
      <c r="A449" s="163" t="str">
        <f>A448</f>
        <v>N</v>
      </c>
      <c r="B449" s="164">
        <f>COUNTA($C$2:C449)</f>
        <v>436</v>
      </c>
      <c r="C449" s="165" t="s">
        <v>72</v>
      </c>
      <c r="D449" s="165"/>
      <c r="E449" s="165"/>
      <c r="F449" s="165"/>
      <c r="G449" s="165" t="s">
        <v>74</v>
      </c>
      <c r="H449" s="165"/>
      <c r="I449" s="165"/>
      <c r="J449" s="165"/>
      <c r="K449" s="164"/>
      <c r="L449" s="163" t="s">
        <v>72</v>
      </c>
      <c r="M449" s="165"/>
      <c r="N449" s="165"/>
      <c r="O449" s="165"/>
      <c r="P449" s="165"/>
      <c r="Q449" s="165"/>
      <c r="R449" s="165"/>
      <c r="S449" s="165"/>
      <c r="T449" s="165"/>
      <c r="U449" s="165"/>
      <c r="V449" s="165"/>
      <c r="W449" s="165"/>
      <c r="X449" s="165"/>
      <c r="Y449" s="165"/>
    </row>
    <row r="450" spans="1:25" outlineLevel="1">
      <c r="A450" s="163" t="str">
        <f>IF($R$47&gt;"0","Y","N")</f>
        <v>Y</v>
      </c>
      <c r="B450" s="164">
        <f>COUNTA($C$2:C450)</f>
        <v>437</v>
      </c>
      <c r="C450" s="165" t="s">
        <v>395</v>
      </c>
      <c r="D450" s="316"/>
      <c r="E450" s="165"/>
      <c r="F450" s="165"/>
      <c r="G450" s="165" t="s">
        <v>74</v>
      </c>
      <c r="H450" s="165"/>
      <c r="I450" s="165" t="s">
        <v>58</v>
      </c>
      <c r="J450" s="165" t="str">
        <f>"//p[contains(.,'Does this traveller have any existing medical conditions?*')]/parent::span/parent::legend/following-sibling::label/input[@value='"&amp;M450&amp;"']"</f>
        <v>//p[contains(.,'Does this traveller have any existing medical conditions?*')]/parent::span/parent::legend/following-sibling::label/input[@value='YES']</v>
      </c>
      <c r="K450" s="164">
        <v>1</v>
      </c>
      <c r="L450" s="163" t="s">
        <v>110</v>
      </c>
      <c r="M450" s="206" t="s">
        <v>475</v>
      </c>
      <c r="N450" s="165"/>
      <c r="O450" s="165"/>
      <c r="P450" s="165"/>
      <c r="Q450" s="315"/>
      <c r="R450" s="315"/>
      <c r="S450" s="165"/>
      <c r="T450" s="165"/>
      <c r="U450" s="165"/>
      <c r="V450" s="165"/>
      <c r="W450" s="165"/>
      <c r="X450" s="165"/>
      <c r="Y450" s="165"/>
    </row>
    <row r="451" spans="1:25" outlineLevel="1">
      <c r="A451" s="163" t="str">
        <f>A450</f>
        <v>Y</v>
      </c>
      <c r="B451" s="164">
        <f>COUNTA($C$2:C451)</f>
        <v>438</v>
      </c>
      <c r="C451" s="165" t="s">
        <v>60</v>
      </c>
      <c r="D451" s="165"/>
      <c r="E451" s="165"/>
      <c r="F451" s="165"/>
      <c r="G451" s="165" t="s">
        <v>74</v>
      </c>
      <c r="H451" s="165"/>
      <c r="I451" s="165" t="s">
        <v>58</v>
      </c>
      <c r="J451" s="165"/>
      <c r="K451" s="164"/>
      <c r="L451" s="163" t="s">
        <v>60</v>
      </c>
      <c r="M451" s="206">
        <v>3</v>
      </c>
      <c r="N451" s="165"/>
      <c r="O451" s="165"/>
      <c r="P451" s="165"/>
      <c r="Q451" s="315"/>
      <c r="R451" s="315"/>
      <c r="S451" s="165"/>
      <c r="T451" s="165"/>
      <c r="U451" s="165"/>
      <c r="V451" s="165"/>
      <c r="W451" s="165"/>
      <c r="X451" s="165"/>
      <c r="Y451" s="165"/>
    </row>
    <row r="452" spans="1:25" outlineLevel="1">
      <c r="A452" s="163" t="str">
        <f>IF(M450="YES","Y","N")</f>
        <v>Y</v>
      </c>
      <c r="B452" s="164">
        <f>COUNTA($C$2:C452)</f>
        <v>439</v>
      </c>
      <c r="C452" s="165" t="s">
        <v>396</v>
      </c>
      <c r="D452" s="165"/>
      <c r="E452" s="165"/>
      <c r="F452" s="165"/>
      <c r="G452" s="165" t="s">
        <v>74</v>
      </c>
      <c r="H452" s="165"/>
      <c r="I452" s="165" t="s">
        <v>58</v>
      </c>
      <c r="J452" s="165" t="str">
        <f>"//p[contains(.,'Do all of this traveller’s existing medical conditions meet the criteria for')]/parent::span/parent::legend/following-sibling::label/input[@value='"&amp;M452&amp;"']"</f>
        <v>//p[contains(.,'Do all of this traveller’s existing medical conditions meet the criteria for')]/parent::span/parent::legend/following-sibling::label/input[@value='YES']</v>
      </c>
      <c r="K452" s="164">
        <v>1</v>
      </c>
      <c r="L452" s="163" t="s">
        <v>110</v>
      </c>
      <c r="M452" s="206" t="s">
        <v>475</v>
      </c>
      <c r="N452" s="165"/>
      <c r="O452" s="165"/>
      <c r="P452" s="165"/>
      <c r="Q452" s="315"/>
      <c r="R452" s="315"/>
      <c r="S452" s="165"/>
      <c r="T452" s="165"/>
      <c r="U452" s="165"/>
      <c r="V452" s="165"/>
      <c r="W452" s="165"/>
      <c r="X452" s="165"/>
      <c r="Y452" s="165"/>
    </row>
    <row r="453" spans="1:25" outlineLevel="1">
      <c r="A453" s="163" t="str">
        <f>A452</f>
        <v>Y</v>
      </c>
      <c r="B453" s="164">
        <f>COUNTA($C$2:C453)</f>
        <v>440</v>
      </c>
      <c r="C453" s="165" t="s">
        <v>60</v>
      </c>
      <c r="D453" s="165"/>
      <c r="E453" s="165"/>
      <c r="F453" s="165"/>
      <c r="G453" s="165" t="s">
        <v>74</v>
      </c>
      <c r="H453" s="165"/>
      <c r="I453" s="165" t="s">
        <v>58</v>
      </c>
      <c r="J453" s="165"/>
      <c r="K453" s="164"/>
      <c r="L453" s="163" t="s">
        <v>60</v>
      </c>
      <c r="M453" s="206">
        <v>2</v>
      </c>
      <c r="N453" s="165"/>
      <c r="O453" s="165"/>
      <c r="P453" s="165"/>
      <c r="Q453" s="315"/>
      <c r="R453" s="315"/>
      <c r="S453" s="165"/>
      <c r="T453" s="165"/>
      <c r="U453" s="165"/>
      <c r="V453" s="165"/>
      <c r="W453" s="165"/>
      <c r="X453" s="165"/>
      <c r="Y453" s="165"/>
    </row>
    <row r="454" spans="1:25" outlineLevel="1">
      <c r="A454" s="163"/>
      <c r="B454" s="164">
        <f>COUNTA($C$2:C454)</f>
        <v>441</v>
      </c>
      <c r="C454" s="165" t="s">
        <v>397</v>
      </c>
      <c r="D454" s="165"/>
      <c r="E454" s="165"/>
      <c r="F454" s="165"/>
      <c r="G454" s="165" t="s">
        <v>74</v>
      </c>
      <c r="H454" s="165"/>
      <c r="I454" s="165" t="s">
        <v>58</v>
      </c>
      <c r="J454" s="165" t="str">
        <f>"//p[contains(.,'Would you like to screen this traveller for existing medical conditions coverage?')]/parent::span/parent::legend/following-sibling::label/input[@value='"&amp;M454&amp;"']"</f>
        <v>//p[contains(.,'Would you like to screen this traveller for existing medical conditions coverage?')]/parent::span/parent::legend/following-sibling::label/input[@value='DT_EMCQ3']</v>
      </c>
      <c r="K454" s="164">
        <v>1</v>
      </c>
      <c r="L454" s="163" t="s">
        <v>110</v>
      </c>
      <c r="M454" s="206" t="s">
        <v>292</v>
      </c>
      <c r="N454" s="165"/>
      <c r="O454" s="165"/>
      <c r="P454" s="165"/>
      <c r="Q454" s="315"/>
      <c r="R454" s="315"/>
      <c r="S454" s="165"/>
      <c r="T454" s="165"/>
      <c r="U454" s="165"/>
      <c r="V454" s="165"/>
      <c r="W454" s="165"/>
      <c r="X454" s="165"/>
      <c r="Y454" s="165"/>
    </row>
    <row r="455" spans="1:25" outlineLevel="1">
      <c r="A455" s="163"/>
      <c r="B455" s="164">
        <f>COUNTA($C$2:C455)</f>
        <v>442</v>
      </c>
      <c r="C455" s="165" t="s">
        <v>60</v>
      </c>
      <c r="D455" s="165"/>
      <c r="E455" s="165"/>
      <c r="F455" s="165"/>
      <c r="G455" s="165" t="s">
        <v>74</v>
      </c>
      <c r="H455" s="165"/>
      <c r="I455" s="165" t="s">
        <v>58</v>
      </c>
      <c r="J455" s="165"/>
      <c r="K455" s="164"/>
      <c r="L455" s="163" t="s">
        <v>60</v>
      </c>
      <c r="M455" s="206">
        <v>2</v>
      </c>
      <c r="N455" s="165"/>
      <c r="O455" s="165"/>
      <c r="P455" s="165"/>
      <c r="Q455" s="315"/>
      <c r="R455" s="315"/>
      <c r="S455" s="165"/>
      <c r="T455" s="165"/>
      <c r="U455" s="165"/>
      <c r="V455" s="165"/>
      <c r="W455" s="165"/>
      <c r="X455" s="165"/>
      <c r="Y455" s="165"/>
    </row>
    <row r="456" spans="1:25" outlineLevel="1">
      <c r="A456" s="163"/>
      <c r="B456" s="164">
        <f>COUNTA($C$2:C456)</f>
        <v>443</v>
      </c>
      <c r="C456" s="165" t="s">
        <v>398</v>
      </c>
      <c r="D456" s="165"/>
      <c r="E456" s="165"/>
      <c r="F456" s="165"/>
      <c r="G456" s="165" t="s">
        <v>74</v>
      </c>
      <c r="H456" s="165"/>
      <c r="I456" s="165" t="s">
        <v>58</v>
      </c>
      <c r="J456" s="165" t="str">
        <f>"//p[contains(.,'Have you been advised not to travel by a medical practitioner?')]/parent::span/parent::legend/following-sibling::label/input[@value='"&amp;M456&amp;"']"</f>
        <v>//p[contains(.,'Have you been advised not to travel by a medical practitioner?')]/parent::span/parent::legend/following-sibling::label/input[@value='DT_EMCQ4']</v>
      </c>
      <c r="K456" s="164">
        <v>1</v>
      </c>
      <c r="L456" s="163" t="s">
        <v>110</v>
      </c>
      <c r="M456" s="206" t="s">
        <v>294</v>
      </c>
      <c r="N456" s="165"/>
      <c r="O456" s="165"/>
      <c r="P456" s="165"/>
      <c r="Q456" s="315"/>
      <c r="R456" s="315"/>
      <c r="S456" s="165"/>
      <c r="T456" s="165"/>
      <c r="U456" s="165"/>
      <c r="V456" s="165"/>
      <c r="W456" s="165"/>
      <c r="X456" s="165"/>
      <c r="Y456" s="165"/>
    </row>
    <row r="457" spans="1:25" outlineLevel="1">
      <c r="A457" s="163"/>
      <c r="B457" s="164">
        <f>COUNTA($C$2:C457)</f>
        <v>444</v>
      </c>
      <c r="C457" s="165" t="s">
        <v>60</v>
      </c>
      <c r="D457" s="165"/>
      <c r="E457" s="165"/>
      <c r="F457" s="165"/>
      <c r="G457" s="165" t="s">
        <v>74</v>
      </c>
      <c r="H457" s="165"/>
      <c r="I457" s="165" t="s">
        <v>58</v>
      </c>
      <c r="J457" s="165"/>
      <c r="K457" s="164"/>
      <c r="L457" s="163" t="s">
        <v>60</v>
      </c>
      <c r="M457" s="206">
        <v>2</v>
      </c>
      <c r="N457" s="165"/>
      <c r="O457" s="165"/>
      <c r="P457" s="165"/>
      <c r="Q457" s="315"/>
      <c r="R457" s="315"/>
      <c r="S457" s="165"/>
      <c r="T457" s="165"/>
      <c r="U457" s="165"/>
      <c r="V457" s="165"/>
      <c r="W457" s="165"/>
      <c r="X457" s="165"/>
      <c r="Y457" s="165"/>
    </row>
    <row r="458" spans="1:25" outlineLevel="1">
      <c r="A458" s="163"/>
      <c r="B458" s="164">
        <f>COUNTA($C$2:C458)</f>
        <v>445</v>
      </c>
      <c r="C458" s="165" t="s">
        <v>399</v>
      </c>
      <c r="D458" s="165"/>
      <c r="E458" s="165"/>
      <c r="F458" s="165"/>
      <c r="G458" s="165" t="s">
        <v>74</v>
      </c>
      <c r="H458" s="165"/>
      <c r="I458" s="165" t="s">
        <v>58</v>
      </c>
      <c r="J458" s="165" t="str">
        <f>"//p[contains(.,'Do you have any condition that has been given a metastatic or terminal prognosis?')]/parent::span/parent::legend/following-sibling::label/input[@value='"&amp;M458&amp;"']"</f>
        <v>//p[contains(.,'Do you have any condition that has been given a metastatic or terminal prognosis?')]/parent::span/parent::legend/following-sibling::label/input[@value='DT_EMCQ5']</v>
      </c>
      <c r="K458" s="164">
        <v>1</v>
      </c>
      <c r="L458" s="163" t="s">
        <v>110</v>
      </c>
      <c r="M458" s="206" t="s">
        <v>296</v>
      </c>
      <c r="N458" s="165"/>
      <c r="O458" s="165"/>
      <c r="P458" s="165"/>
      <c r="Q458" s="315"/>
      <c r="R458" s="315"/>
      <c r="S458" s="165"/>
      <c r="T458" s="165"/>
      <c r="U458" s="165"/>
      <c r="V458" s="165"/>
      <c r="W458" s="165"/>
      <c r="X458" s="165"/>
      <c r="Y458" s="165"/>
    </row>
    <row r="459" spans="1:25" outlineLevel="1">
      <c r="A459" s="163"/>
      <c r="B459" s="164">
        <f>COUNTA($C$2:C459)</f>
        <v>446</v>
      </c>
      <c r="C459" s="165" t="s">
        <v>60</v>
      </c>
      <c r="D459" s="165"/>
      <c r="E459" s="165"/>
      <c r="F459" s="165"/>
      <c r="G459" s="165" t="s">
        <v>74</v>
      </c>
      <c r="H459" s="165"/>
      <c r="I459" s="165" t="s">
        <v>58</v>
      </c>
      <c r="J459" s="165"/>
      <c r="K459" s="164"/>
      <c r="L459" s="163" t="s">
        <v>60</v>
      </c>
      <c r="M459" s="206">
        <v>2</v>
      </c>
      <c r="N459" s="165"/>
      <c r="O459" s="165"/>
      <c r="P459" s="165"/>
      <c r="Q459" s="315"/>
      <c r="R459" s="315"/>
      <c r="S459" s="165"/>
      <c r="T459" s="165"/>
      <c r="U459" s="165"/>
      <c r="V459" s="165"/>
      <c r="W459" s="165"/>
      <c r="X459" s="165"/>
      <c r="Y459" s="165"/>
    </row>
    <row r="460" spans="1:25" outlineLevel="1">
      <c r="A460" s="163"/>
      <c r="B460" s="164">
        <f>COUNTA($C$2:C460)</f>
        <v>447</v>
      </c>
      <c r="C460" s="165" t="s">
        <v>400</v>
      </c>
      <c r="D460" s="165"/>
      <c r="E460" s="165"/>
      <c r="F460" s="165"/>
      <c r="G460" s="165" t="s">
        <v>74</v>
      </c>
      <c r="H460" s="165"/>
      <c r="I460" s="165" t="s">
        <v>58</v>
      </c>
      <c r="J460" s="165" t="str">
        <f>"//p[contains(.,'Do you have any condition or set of symptoms that are under or awaiting further investigation')]/parent::span/parent::legend/following-sibling::label/input[@value='"&amp;M460&amp;"']"</f>
        <v>//p[contains(.,'Do you have any condition or set of symptoms that are under or awaiting further investigation')]/parent::span/parent::legend/following-sibling::label/input[@value='DT_EMCQ6']</v>
      </c>
      <c r="K460" s="164">
        <v>1</v>
      </c>
      <c r="L460" s="163" t="s">
        <v>110</v>
      </c>
      <c r="M460" s="206" t="s">
        <v>298</v>
      </c>
      <c r="N460" s="165"/>
      <c r="O460" s="165"/>
      <c r="P460" s="165"/>
      <c r="Q460" s="315"/>
      <c r="R460" s="315"/>
      <c r="S460" s="165"/>
      <c r="T460" s="165"/>
      <c r="U460" s="165"/>
      <c r="V460" s="165"/>
      <c r="W460" s="165"/>
      <c r="X460" s="165"/>
      <c r="Y460" s="165"/>
    </row>
    <row r="461" spans="1:25" outlineLevel="1">
      <c r="A461" s="163"/>
      <c r="B461" s="164">
        <f>COUNTA($C$2:C461)</f>
        <v>448</v>
      </c>
      <c r="C461" s="165" t="s">
        <v>60</v>
      </c>
      <c r="D461" s="165"/>
      <c r="E461" s="165"/>
      <c r="F461" s="165"/>
      <c r="G461" s="165" t="s">
        <v>74</v>
      </c>
      <c r="H461" s="165"/>
      <c r="I461" s="165" t="s">
        <v>58</v>
      </c>
      <c r="J461" s="165"/>
      <c r="K461" s="164"/>
      <c r="L461" s="163" t="s">
        <v>60</v>
      </c>
      <c r="M461" s="206">
        <v>2</v>
      </c>
      <c r="N461" s="165"/>
      <c r="O461" s="165"/>
      <c r="P461" s="165"/>
      <c r="Q461" s="315"/>
      <c r="R461" s="315"/>
      <c r="S461" s="165"/>
      <c r="T461" s="165"/>
      <c r="U461" s="165"/>
      <c r="V461" s="165"/>
      <c r="W461" s="165"/>
      <c r="X461" s="165"/>
      <c r="Y461" s="165"/>
    </row>
    <row r="462" spans="1:25" outlineLevel="1">
      <c r="A462" s="163"/>
      <c r="B462" s="164">
        <f>COUNTA($C$2:C462)</f>
        <v>449</v>
      </c>
      <c r="C462" s="165" t="s">
        <v>401</v>
      </c>
      <c r="D462" s="165"/>
      <c r="E462" s="165"/>
      <c r="F462" s="165"/>
      <c r="G462" s="165" t="s">
        <v>74</v>
      </c>
      <c r="H462" s="165"/>
      <c r="I462" s="165" t="s">
        <v>58</v>
      </c>
      <c r="J462" s="165" t="str">
        <f>"//p[contains(.,'Will you be travelling to obtain medical care, treatment or advice of any kind?')]/parent::span/parent::legend/following-sibling::label/input[@value='"&amp;M462&amp;"']"</f>
        <v>//p[contains(.,'Will you be travelling to obtain medical care, treatment or advice of any kind?')]/parent::span/parent::legend/following-sibling::label/input[@value='DT_EMCQ7']</v>
      </c>
      <c r="K462" s="164">
        <v>1</v>
      </c>
      <c r="L462" s="163" t="s">
        <v>110</v>
      </c>
      <c r="M462" s="206" t="s">
        <v>300</v>
      </c>
      <c r="N462" s="165"/>
      <c r="O462" s="165"/>
      <c r="P462" s="165"/>
      <c r="Q462" s="315"/>
      <c r="R462" s="315"/>
      <c r="S462" s="165"/>
      <c r="T462" s="165"/>
      <c r="U462" s="165"/>
      <c r="V462" s="165"/>
      <c r="W462" s="165"/>
      <c r="X462" s="165"/>
      <c r="Y462" s="165"/>
    </row>
    <row r="463" spans="1:25" outlineLevel="1">
      <c r="A463" s="163"/>
      <c r="B463" s="164">
        <f>COUNTA($C$2:C463)</f>
        <v>450</v>
      </c>
      <c r="C463" s="165" t="s">
        <v>60</v>
      </c>
      <c r="D463" s="165"/>
      <c r="E463" s="165"/>
      <c r="F463" s="165"/>
      <c r="G463" s="165" t="s">
        <v>74</v>
      </c>
      <c r="H463" s="165"/>
      <c r="I463" s="165" t="s">
        <v>58</v>
      </c>
      <c r="J463" s="165"/>
      <c r="K463" s="164"/>
      <c r="L463" s="163" t="s">
        <v>60</v>
      </c>
      <c r="M463" s="206">
        <v>2</v>
      </c>
      <c r="N463" s="165"/>
      <c r="O463" s="165"/>
      <c r="P463" s="165"/>
      <c r="Q463" s="315"/>
      <c r="R463" s="315"/>
      <c r="S463" s="165"/>
      <c r="T463" s="165"/>
      <c r="U463" s="165"/>
      <c r="V463" s="165"/>
      <c r="W463" s="165"/>
      <c r="X463" s="165"/>
      <c r="Y463" s="165"/>
    </row>
    <row r="464" spans="1:25" s="69" customFormat="1" outlineLevel="1">
      <c r="A464" s="300" t="str">
        <f>A452</f>
        <v>Y</v>
      </c>
      <c r="B464" s="164">
        <f>COUNTA($C$2:C464)</f>
        <v>451</v>
      </c>
      <c r="C464" s="206" t="s">
        <v>301</v>
      </c>
      <c r="D464" s="206"/>
      <c r="E464" s="206"/>
      <c r="F464" s="206"/>
      <c r="G464" s="206" t="s">
        <v>74</v>
      </c>
      <c r="H464" s="206"/>
      <c r="I464" s="206" t="s">
        <v>58</v>
      </c>
      <c r="J464" s="206" t="s">
        <v>574</v>
      </c>
      <c r="K464" s="207">
        <v>1</v>
      </c>
      <c r="L464" s="300" t="s">
        <v>306</v>
      </c>
      <c r="M464" s="206"/>
      <c r="N464" s="206"/>
      <c r="O464" s="206"/>
      <c r="P464" s="206"/>
      <c r="Q464" s="209"/>
      <c r="R464" s="209"/>
      <c r="S464" s="206"/>
      <c r="T464" s="206"/>
      <c r="U464" s="206"/>
      <c r="V464" s="206"/>
      <c r="W464" s="206"/>
      <c r="X464" s="206"/>
      <c r="Y464" s="206"/>
    </row>
    <row r="465" spans="1:25" s="96" customFormat="1" outlineLevel="2">
      <c r="A465" s="328"/>
      <c r="B465" s="329">
        <f>COUNTA($C$2:C465)</f>
        <v>452</v>
      </c>
      <c r="C465" s="330" t="s">
        <v>308</v>
      </c>
      <c r="D465" s="330"/>
      <c r="E465" s="330"/>
      <c r="F465" s="330"/>
      <c r="G465" s="330" t="s">
        <v>74</v>
      </c>
      <c r="H465" s="330"/>
      <c r="I465" s="330" t="s">
        <v>58</v>
      </c>
      <c r="J465" s="330" t="s">
        <v>309</v>
      </c>
      <c r="K465" s="329">
        <v>0</v>
      </c>
      <c r="L465" s="328" t="s">
        <v>110</v>
      </c>
      <c r="M465" s="330"/>
      <c r="N465" s="330"/>
      <c r="O465" s="330"/>
      <c r="P465" s="330"/>
      <c r="Q465" s="331"/>
      <c r="R465" s="331"/>
      <c r="S465" s="330"/>
      <c r="T465" s="330"/>
      <c r="U465" s="330"/>
      <c r="V465" s="330"/>
      <c r="W465" s="330"/>
      <c r="X465" s="330"/>
      <c r="Y465" s="330"/>
    </row>
    <row r="466" spans="1:25" s="96" customFormat="1" outlineLevel="2">
      <c r="A466" s="328"/>
      <c r="B466" s="329">
        <f>COUNTA($C$2:C466)</f>
        <v>453</v>
      </c>
      <c r="C466" s="330" t="s">
        <v>60</v>
      </c>
      <c r="D466" s="330"/>
      <c r="E466" s="330"/>
      <c r="F466" s="330"/>
      <c r="G466" s="330" t="s">
        <v>74</v>
      </c>
      <c r="H466" s="330"/>
      <c r="I466" s="330" t="s">
        <v>58</v>
      </c>
      <c r="J466" s="330"/>
      <c r="K466" s="329">
        <v>0</v>
      </c>
      <c r="L466" s="328" t="s">
        <v>60</v>
      </c>
      <c r="M466" s="330">
        <v>3</v>
      </c>
      <c r="N466" s="330"/>
      <c r="O466" s="330"/>
      <c r="P466" s="330"/>
      <c r="Q466" s="331"/>
      <c r="R466" s="331"/>
      <c r="S466" s="330"/>
      <c r="T466" s="330"/>
      <c r="U466" s="330"/>
      <c r="V466" s="330"/>
      <c r="W466" s="330"/>
      <c r="X466" s="330"/>
      <c r="Y466" s="330"/>
    </row>
    <row r="467" spans="1:25" s="96" customFormat="1" outlineLevel="2">
      <c r="A467" s="328"/>
      <c r="B467" s="329">
        <f>COUNTA($C$2:C467)</f>
        <v>454</v>
      </c>
      <c r="C467" s="330" t="s">
        <v>310</v>
      </c>
      <c r="D467" s="330"/>
      <c r="E467" s="330"/>
      <c r="F467" s="330"/>
      <c r="G467" s="330" t="s">
        <v>74</v>
      </c>
      <c r="H467" s="330"/>
      <c r="I467" s="330" t="s">
        <v>58</v>
      </c>
      <c r="J467" s="330" t="s">
        <v>311</v>
      </c>
      <c r="K467" s="329">
        <v>0</v>
      </c>
      <c r="L467" s="328" t="s">
        <v>59</v>
      </c>
      <c r="M467" s="330" t="s">
        <v>312</v>
      </c>
      <c r="N467" s="330"/>
      <c r="O467" s="330"/>
      <c r="P467" s="330"/>
      <c r="Q467" s="331"/>
      <c r="R467" s="331"/>
      <c r="S467" s="330"/>
      <c r="T467" s="330"/>
      <c r="U467" s="330"/>
      <c r="V467" s="330"/>
      <c r="W467" s="330"/>
      <c r="X467" s="330"/>
      <c r="Y467" s="330"/>
    </row>
    <row r="468" spans="1:25" s="96" customFormat="1" outlineLevel="2">
      <c r="A468" s="328"/>
      <c r="B468" s="329">
        <f>COUNTA($C$2:C468)</f>
        <v>455</v>
      </c>
      <c r="C468" s="330" t="s">
        <v>313</v>
      </c>
      <c r="D468" s="330"/>
      <c r="E468" s="330"/>
      <c r="F468" s="330"/>
      <c r="G468" s="330" t="s">
        <v>74</v>
      </c>
      <c r="H468" s="330"/>
      <c r="I468" s="330" t="s">
        <v>58</v>
      </c>
      <c r="J468" s="330"/>
      <c r="K468" s="329">
        <v>0</v>
      </c>
      <c r="L468" s="328" t="s">
        <v>133</v>
      </c>
      <c r="M468" s="330" t="s">
        <v>314</v>
      </c>
      <c r="N468" s="330"/>
      <c r="O468" s="330"/>
      <c r="P468" s="330"/>
      <c r="Q468" s="331"/>
      <c r="R468" s="331"/>
      <c r="S468" s="330"/>
      <c r="T468" s="330"/>
      <c r="U468" s="330"/>
      <c r="V468" s="330"/>
      <c r="W468" s="330"/>
      <c r="X468" s="330"/>
      <c r="Y468" s="330"/>
    </row>
    <row r="469" spans="1:25" s="96" customFormat="1" outlineLevel="2">
      <c r="A469" s="328"/>
      <c r="B469" s="329">
        <f>COUNTA($C$2:C469)</f>
        <v>456</v>
      </c>
      <c r="C469" s="330" t="s">
        <v>60</v>
      </c>
      <c r="D469" s="330"/>
      <c r="E469" s="330"/>
      <c r="F469" s="330"/>
      <c r="G469" s="330" t="s">
        <v>74</v>
      </c>
      <c r="H469" s="330"/>
      <c r="I469" s="330" t="s">
        <v>58</v>
      </c>
      <c r="J469" s="330"/>
      <c r="K469" s="329">
        <v>0</v>
      </c>
      <c r="L469" s="328" t="s">
        <v>60</v>
      </c>
      <c r="M469" s="330">
        <v>2</v>
      </c>
      <c r="N469" s="330"/>
      <c r="O469" s="330"/>
      <c r="P469" s="330"/>
      <c r="Q469" s="331"/>
      <c r="R469" s="331"/>
      <c r="S469" s="330"/>
      <c r="T469" s="330"/>
      <c r="U469" s="330"/>
      <c r="V469" s="330"/>
      <c r="W469" s="330"/>
      <c r="X469" s="330"/>
      <c r="Y469" s="330"/>
    </row>
    <row r="470" spans="1:25" s="96" customFormat="1" outlineLevel="2">
      <c r="A470" s="328"/>
      <c r="B470" s="329">
        <f>COUNTA($C$2:C470)</f>
        <v>457</v>
      </c>
      <c r="C470" s="330" t="s">
        <v>315</v>
      </c>
      <c r="D470" s="330"/>
      <c r="E470" s="330"/>
      <c r="F470" s="330"/>
      <c r="G470" s="330" t="s">
        <v>74</v>
      </c>
      <c r="H470" s="330"/>
      <c r="I470" s="330" t="s">
        <v>58</v>
      </c>
      <c r="J470" s="330" t="str">
        <f>"//button[contains(.,'"&amp;M470&amp;"')]"</f>
        <v>//button[contains(.,'DT_EMCQ8')]</v>
      </c>
      <c r="K470" s="329">
        <v>0</v>
      </c>
      <c r="L470" s="328" t="s">
        <v>69</v>
      </c>
      <c r="M470" s="330" t="s">
        <v>312</v>
      </c>
      <c r="N470" s="330"/>
      <c r="O470" s="330"/>
      <c r="P470" s="330"/>
      <c r="Q470" s="331"/>
      <c r="R470" s="331"/>
      <c r="S470" s="330"/>
      <c r="T470" s="330"/>
      <c r="U470" s="330"/>
      <c r="V470" s="330"/>
      <c r="W470" s="330"/>
      <c r="X470" s="330"/>
      <c r="Y470" s="330"/>
    </row>
    <row r="471" spans="1:25" s="96" customFormat="1" outlineLevel="2">
      <c r="A471" s="328"/>
      <c r="B471" s="329">
        <f>COUNTA($C$2:C471)</f>
        <v>458</v>
      </c>
      <c r="C471" s="330" t="s">
        <v>60</v>
      </c>
      <c r="D471" s="330"/>
      <c r="E471" s="330"/>
      <c r="F471" s="330"/>
      <c r="G471" s="330" t="s">
        <v>74</v>
      </c>
      <c r="H471" s="330"/>
      <c r="I471" s="330" t="s">
        <v>58</v>
      </c>
      <c r="J471" s="330"/>
      <c r="K471" s="329">
        <v>0</v>
      </c>
      <c r="L471" s="328" t="s">
        <v>60</v>
      </c>
      <c r="M471" s="330">
        <v>2</v>
      </c>
      <c r="N471" s="330"/>
      <c r="O471" s="330"/>
      <c r="P471" s="330"/>
      <c r="Q471" s="331"/>
      <c r="R471" s="331"/>
      <c r="S471" s="330"/>
      <c r="T471" s="330"/>
      <c r="U471" s="330"/>
      <c r="V471" s="330"/>
      <c r="W471" s="330"/>
      <c r="X471" s="330"/>
      <c r="Y471" s="330"/>
    </row>
    <row r="472" spans="1:25" s="96" customFormat="1" outlineLevel="2">
      <c r="A472" s="328"/>
      <c r="B472" s="329">
        <f>COUNTA($C$2:C472)</f>
        <v>459</v>
      </c>
      <c r="C472" s="330" t="s">
        <v>316</v>
      </c>
      <c r="D472" s="330"/>
      <c r="E472" s="330"/>
      <c r="F472" s="330"/>
      <c r="G472" s="330" t="s">
        <v>74</v>
      </c>
      <c r="H472" s="330"/>
      <c r="I472" s="330" t="s">
        <v>58</v>
      </c>
      <c r="J472" s="330" t="s">
        <v>317</v>
      </c>
      <c r="K472" s="329">
        <v>0</v>
      </c>
      <c r="L472" s="328" t="s">
        <v>69</v>
      </c>
      <c r="M472" s="330" t="s">
        <v>318</v>
      </c>
      <c r="N472" s="330"/>
      <c r="O472" s="330"/>
      <c r="P472" s="330"/>
      <c r="Q472" s="331"/>
      <c r="R472" s="331"/>
      <c r="S472" s="330"/>
      <c r="T472" s="330"/>
      <c r="U472" s="330"/>
      <c r="V472" s="330"/>
      <c r="W472" s="330"/>
      <c r="X472" s="330"/>
      <c r="Y472" s="330"/>
    </row>
    <row r="473" spans="1:25" s="96" customFormat="1" outlineLevel="2">
      <c r="A473" s="328"/>
      <c r="B473" s="329">
        <f>COUNTA($C$2:C473)</f>
        <v>460</v>
      </c>
      <c r="C473" s="330" t="s">
        <v>60</v>
      </c>
      <c r="D473" s="330"/>
      <c r="E473" s="330"/>
      <c r="F473" s="330"/>
      <c r="G473" s="330" t="s">
        <v>74</v>
      </c>
      <c r="H473" s="330"/>
      <c r="I473" s="330" t="s">
        <v>58</v>
      </c>
      <c r="J473" s="330"/>
      <c r="K473" s="329">
        <v>0</v>
      </c>
      <c r="L473" s="328" t="s">
        <v>60</v>
      </c>
      <c r="M473" s="330">
        <v>3</v>
      </c>
      <c r="N473" s="330"/>
      <c r="O473" s="330"/>
      <c r="P473" s="330"/>
      <c r="Q473" s="331"/>
      <c r="R473" s="331"/>
      <c r="S473" s="330"/>
      <c r="T473" s="330"/>
      <c r="U473" s="330"/>
      <c r="V473" s="330"/>
      <c r="W473" s="330"/>
      <c r="X473" s="330"/>
      <c r="Y473" s="330"/>
    </row>
    <row r="474" spans="1:25" s="96" customFormat="1" outlineLevel="2">
      <c r="A474" s="328"/>
      <c r="B474" s="329">
        <f>COUNTA($C$2:C474)</f>
        <v>461</v>
      </c>
      <c r="C474" s="330" t="s">
        <v>60</v>
      </c>
      <c r="D474" s="330"/>
      <c r="E474" s="330"/>
      <c r="F474" s="330"/>
      <c r="G474" s="330" t="s">
        <v>74</v>
      </c>
      <c r="H474" s="330"/>
      <c r="I474" s="330" t="s">
        <v>58</v>
      </c>
      <c r="J474" s="330"/>
      <c r="K474" s="329">
        <v>0</v>
      </c>
      <c r="L474" s="328" t="s">
        <v>133</v>
      </c>
      <c r="M474" s="330" t="s">
        <v>318</v>
      </c>
      <c r="N474" s="330"/>
      <c r="O474" s="330"/>
      <c r="P474" s="330"/>
      <c r="Q474" s="331"/>
      <c r="R474" s="331"/>
      <c r="S474" s="330"/>
      <c r="T474" s="330"/>
      <c r="U474" s="330"/>
      <c r="V474" s="330"/>
      <c r="W474" s="330"/>
      <c r="X474" s="330"/>
      <c r="Y474" s="330"/>
    </row>
    <row r="475" spans="1:25" s="96" customFormat="1" outlineLevel="2">
      <c r="A475" s="328"/>
      <c r="B475" s="329">
        <f>COUNTA($C$2:C475)</f>
        <v>462</v>
      </c>
      <c r="C475" s="330" t="s">
        <v>60</v>
      </c>
      <c r="D475" s="330"/>
      <c r="E475" s="330"/>
      <c r="F475" s="330"/>
      <c r="G475" s="330" t="s">
        <v>74</v>
      </c>
      <c r="H475" s="330"/>
      <c r="I475" s="330" t="s">
        <v>58</v>
      </c>
      <c r="J475" s="330"/>
      <c r="K475" s="329">
        <v>0</v>
      </c>
      <c r="L475" s="328" t="s">
        <v>60</v>
      </c>
      <c r="M475" s="330">
        <v>2</v>
      </c>
      <c r="N475" s="330"/>
      <c r="O475" s="330"/>
      <c r="P475" s="330"/>
      <c r="Q475" s="331"/>
      <c r="R475" s="331"/>
      <c r="S475" s="330"/>
      <c r="T475" s="330"/>
      <c r="U475" s="330"/>
      <c r="V475" s="330"/>
      <c r="W475" s="330"/>
      <c r="X475" s="330"/>
      <c r="Y475" s="330"/>
    </row>
    <row r="476" spans="1:25" s="96" customFormat="1" outlineLevel="2">
      <c r="A476" s="328"/>
      <c r="B476" s="329">
        <f>COUNTA($C$2:C476)</f>
        <v>463</v>
      </c>
      <c r="C476" s="330" t="s">
        <v>313</v>
      </c>
      <c r="D476" s="330"/>
      <c r="E476" s="330"/>
      <c r="F476" s="330"/>
      <c r="G476" s="330" t="s">
        <v>74</v>
      </c>
      <c r="H476" s="330"/>
      <c r="I476" s="330" t="s">
        <v>58</v>
      </c>
      <c r="J476" s="330"/>
      <c r="K476" s="329">
        <v>0</v>
      </c>
      <c r="L476" s="328" t="s">
        <v>133</v>
      </c>
      <c r="M476" s="330" t="s">
        <v>314</v>
      </c>
      <c r="N476" s="330"/>
      <c r="O476" s="330"/>
      <c r="P476" s="330"/>
      <c r="Q476" s="331"/>
      <c r="R476" s="331"/>
      <c r="S476" s="330"/>
      <c r="T476" s="330"/>
      <c r="U476" s="330"/>
      <c r="V476" s="330"/>
      <c r="W476" s="330"/>
      <c r="X476" s="330"/>
      <c r="Y476" s="330"/>
    </row>
    <row r="477" spans="1:25" s="96" customFormat="1" outlineLevel="2">
      <c r="A477" s="328"/>
      <c r="B477" s="329">
        <f>COUNTA($C$2:C477)</f>
        <v>464</v>
      </c>
      <c r="C477" s="330" t="s">
        <v>60</v>
      </c>
      <c r="D477" s="330"/>
      <c r="E477" s="330"/>
      <c r="F477" s="330"/>
      <c r="G477" s="330" t="s">
        <v>74</v>
      </c>
      <c r="H477" s="330"/>
      <c r="I477" s="330" t="s">
        <v>58</v>
      </c>
      <c r="J477" s="330"/>
      <c r="K477" s="329">
        <v>0</v>
      </c>
      <c r="L477" s="328" t="s">
        <v>60</v>
      </c>
      <c r="M477" s="330">
        <v>2</v>
      </c>
      <c r="N477" s="330"/>
      <c r="O477" s="330"/>
      <c r="P477" s="330"/>
      <c r="Q477" s="331"/>
      <c r="R477" s="331"/>
      <c r="S477" s="330"/>
      <c r="T477" s="330"/>
      <c r="U477" s="330"/>
      <c r="V477" s="330"/>
      <c r="W477" s="330"/>
      <c r="X477" s="330"/>
      <c r="Y477" s="330"/>
    </row>
    <row r="478" spans="1:25" s="96" customFormat="1" outlineLevel="2">
      <c r="A478" s="328"/>
      <c r="B478" s="329">
        <f>COUNTA($C$2:C478)</f>
        <v>465</v>
      </c>
      <c r="C478" s="330" t="s">
        <v>319</v>
      </c>
      <c r="D478" s="330"/>
      <c r="E478" s="330"/>
      <c r="F478" s="330"/>
      <c r="G478" s="330" t="s">
        <v>74</v>
      </c>
      <c r="H478" s="330"/>
      <c r="I478" s="330" t="s">
        <v>58</v>
      </c>
      <c r="J478" s="330" t="s">
        <v>337</v>
      </c>
      <c r="K478" s="329">
        <v>1</v>
      </c>
      <c r="L478" s="328" t="s">
        <v>69</v>
      </c>
      <c r="M478" s="330"/>
      <c r="N478" s="330"/>
      <c r="O478" s="330"/>
      <c r="P478" s="330"/>
      <c r="Q478" s="331"/>
      <c r="R478" s="331"/>
      <c r="S478" s="330"/>
      <c r="T478" s="330"/>
      <c r="U478" s="330"/>
      <c r="V478" s="330"/>
      <c r="W478" s="330"/>
      <c r="X478" s="330"/>
      <c r="Y478" s="330"/>
    </row>
    <row r="479" spans="1:25" s="96" customFormat="1" outlineLevel="2">
      <c r="A479" s="328"/>
      <c r="B479" s="329">
        <f>COUNTA($C$2:C479)</f>
        <v>466</v>
      </c>
      <c r="C479" s="330" t="s">
        <v>60</v>
      </c>
      <c r="D479" s="330"/>
      <c r="E479" s="330"/>
      <c r="F479" s="330"/>
      <c r="G479" s="330" t="s">
        <v>74</v>
      </c>
      <c r="H479" s="330"/>
      <c r="I479" s="330" t="s">
        <v>58</v>
      </c>
      <c r="J479" s="330"/>
      <c r="K479" s="329">
        <v>0</v>
      </c>
      <c r="L479" s="328" t="s">
        <v>60</v>
      </c>
      <c r="M479" s="330">
        <v>2</v>
      </c>
      <c r="N479" s="330"/>
      <c r="O479" s="330"/>
      <c r="P479" s="330"/>
      <c r="Q479" s="331"/>
      <c r="R479" s="331"/>
      <c r="S479" s="330"/>
      <c r="T479" s="330"/>
      <c r="U479" s="330"/>
      <c r="V479" s="330"/>
      <c r="W479" s="330"/>
      <c r="X479" s="330"/>
      <c r="Y479" s="330"/>
    </row>
    <row r="480" spans="1:25" s="96" customFormat="1" outlineLevel="2">
      <c r="A480" s="328"/>
      <c r="B480" s="329">
        <f>COUNTA($C$2:C480)</f>
        <v>467</v>
      </c>
      <c r="C480" s="330" t="s">
        <v>319</v>
      </c>
      <c r="D480" s="330"/>
      <c r="E480" s="330"/>
      <c r="F480" s="330"/>
      <c r="G480" s="330" t="s">
        <v>74</v>
      </c>
      <c r="H480" s="330"/>
      <c r="I480" s="330" t="s">
        <v>58</v>
      </c>
      <c r="J480" s="330"/>
      <c r="K480" s="329"/>
      <c r="L480" s="328" t="s">
        <v>133</v>
      </c>
      <c r="M480" s="330" t="s">
        <v>321</v>
      </c>
      <c r="N480" s="330"/>
      <c r="O480" s="330"/>
      <c r="P480" s="330"/>
      <c r="Q480" s="331"/>
      <c r="R480" s="331"/>
      <c r="S480" s="330"/>
      <c r="T480" s="330"/>
      <c r="U480" s="330"/>
      <c r="V480" s="330"/>
      <c r="W480" s="330"/>
      <c r="X480" s="330"/>
      <c r="Y480" s="330"/>
    </row>
    <row r="481" spans="1:25" s="96" customFormat="1" outlineLevel="2">
      <c r="A481" s="328"/>
      <c r="B481" s="329">
        <f>COUNTA($C$2:C481)</f>
        <v>468</v>
      </c>
      <c r="C481" s="330" t="s">
        <v>60</v>
      </c>
      <c r="D481" s="330"/>
      <c r="E481" s="330"/>
      <c r="F481" s="330"/>
      <c r="G481" s="330" t="s">
        <v>74</v>
      </c>
      <c r="H481" s="330"/>
      <c r="I481" s="330" t="s">
        <v>58</v>
      </c>
      <c r="J481" s="330"/>
      <c r="K481" s="329">
        <v>0</v>
      </c>
      <c r="L481" s="328" t="s">
        <v>60</v>
      </c>
      <c r="M481" s="330">
        <v>2</v>
      </c>
      <c r="N481" s="330"/>
      <c r="O481" s="330"/>
      <c r="P481" s="330"/>
      <c r="Q481" s="331"/>
      <c r="R481" s="331"/>
      <c r="S481" s="330"/>
      <c r="T481" s="330"/>
      <c r="U481" s="330"/>
      <c r="V481" s="330"/>
      <c r="W481" s="330"/>
      <c r="X481" s="330"/>
      <c r="Y481" s="330"/>
    </row>
    <row r="482" spans="1:25" s="96" customFormat="1" outlineLevel="2">
      <c r="A482" s="328"/>
      <c r="B482" s="329">
        <f>COUNTA($C$2:C482)</f>
        <v>469</v>
      </c>
      <c r="C482" s="330" t="s">
        <v>313</v>
      </c>
      <c r="D482" s="330"/>
      <c r="E482" s="330"/>
      <c r="F482" s="330"/>
      <c r="G482" s="330" t="s">
        <v>74</v>
      </c>
      <c r="H482" s="330"/>
      <c r="I482" s="330" t="s">
        <v>58</v>
      </c>
      <c r="J482" s="330"/>
      <c r="K482" s="329">
        <v>0</v>
      </c>
      <c r="L482" s="328" t="s">
        <v>133</v>
      </c>
      <c r="M482" s="330" t="s">
        <v>314</v>
      </c>
      <c r="N482" s="330"/>
      <c r="O482" s="330"/>
      <c r="P482" s="330"/>
      <c r="Q482" s="331"/>
      <c r="R482" s="331"/>
      <c r="S482" s="330"/>
      <c r="T482" s="330"/>
      <c r="U482" s="330"/>
      <c r="V482" s="330"/>
      <c r="W482" s="330"/>
      <c r="X482" s="330"/>
      <c r="Y482" s="330"/>
    </row>
    <row r="483" spans="1:25" s="96" customFormat="1" outlineLevel="2">
      <c r="A483" s="328"/>
      <c r="B483" s="329">
        <f>COUNTA($C$2:C483)</f>
        <v>470</v>
      </c>
      <c r="C483" s="330" t="s">
        <v>60</v>
      </c>
      <c r="D483" s="330"/>
      <c r="E483" s="330"/>
      <c r="F483" s="330"/>
      <c r="G483" s="330" t="s">
        <v>74</v>
      </c>
      <c r="H483" s="330"/>
      <c r="I483" s="330" t="s">
        <v>58</v>
      </c>
      <c r="J483" s="330"/>
      <c r="K483" s="329">
        <v>0</v>
      </c>
      <c r="L483" s="328" t="s">
        <v>60</v>
      </c>
      <c r="M483" s="330">
        <v>2</v>
      </c>
      <c r="N483" s="330"/>
      <c r="O483" s="330"/>
      <c r="P483" s="330"/>
      <c r="Q483" s="331"/>
      <c r="R483" s="331"/>
      <c r="S483" s="330"/>
      <c r="T483" s="330"/>
      <c r="U483" s="330"/>
      <c r="V483" s="330"/>
      <c r="W483" s="330"/>
      <c r="X483" s="330"/>
      <c r="Y483" s="330"/>
    </row>
    <row r="484" spans="1:25" s="96" customFormat="1" outlineLevel="2">
      <c r="A484" s="328"/>
      <c r="B484" s="329">
        <f>COUNTA($C$2:C484)</f>
        <v>471</v>
      </c>
      <c r="C484" s="330" t="s">
        <v>322</v>
      </c>
      <c r="D484" s="330"/>
      <c r="E484" s="330"/>
      <c r="F484" s="330"/>
      <c r="G484" s="330" t="s">
        <v>74</v>
      </c>
      <c r="H484" s="330"/>
      <c r="I484" s="330" t="s">
        <v>58</v>
      </c>
      <c r="J484" s="330" t="str">
        <f>"//strong[contains(.,'In the last 12 months, have you had any chest infections or developed pneumonia?')]/parent::label/parent::p/following-sibling::div/div/label[contains(.,'"&amp;M484&amp;"')]"</f>
        <v>//strong[contains(.,'In the last 12 months, have you had any chest infections or developed pneumonia?')]/parent::label/parent::p/following-sibling::div/div/label[contains(.,'DT_EMCQ11')]</v>
      </c>
      <c r="K484" s="329">
        <v>0</v>
      </c>
      <c r="L484" s="328" t="s">
        <v>100</v>
      </c>
      <c r="M484" s="330" t="s">
        <v>323</v>
      </c>
      <c r="N484" s="330"/>
      <c r="O484" s="330"/>
      <c r="P484" s="330"/>
      <c r="Q484" s="331"/>
      <c r="R484" s="331"/>
      <c r="S484" s="330"/>
      <c r="T484" s="330"/>
      <c r="U484" s="330"/>
      <c r="V484" s="330"/>
      <c r="W484" s="330"/>
      <c r="X484" s="330"/>
      <c r="Y484" s="330"/>
    </row>
    <row r="485" spans="1:25" s="96" customFormat="1" outlineLevel="2">
      <c r="A485" s="328"/>
      <c r="B485" s="329">
        <f>COUNTA($C$2:C485)</f>
        <v>472</v>
      </c>
      <c r="C485" s="330" t="s">
        <v>60</v>
      </c>
      <c r="D485" s="330"/>
      <c r="E485" s="330"/>
      <c r="F485" s="330"/>
      <c r="G485" s="330" t="s">
        <v>74</v>
      </c>
      <c r="H485" s="330"/>
      <c r="I485" s="330" t="s">
        <v>58</v>
      </c>
      <c r="J485" s="330"/>
      <c r="K485" s="329">
        <v>0</v>
      </c>
      <c r="L485" s="328" t="s">
        <v>60</v>
      </c>
      <c r="M485" s="330">
        <v>2</v>
      </c>
      <c r="N485" s="330"/>
      <c r="O485" s="330"/>
      <c r="P485" s="330"/>
      <c r="Q485" s="331"/>
      <c r="R485" s="331"/>
      <c r="S485" s="330"/>
      <c r="T485" s="330"/>
      <c r="U485" s="330"/>
      <c r="V485" s="330"/>
      <c r="W485" s="330"/>
      <c r="X485" s="330"/>
      <c r="Y485" s="330"/>
    </row>
    <row r="486" spans="1:25" s="96" customFormat="1" outlineLevel="2">
      <c r="A486" s="328"/>
      <c r="B486" s="329">
        <f>COUNTA($C$2:C486)</f>
        <v>473</v>
      </c>
      <c r="C486" s="330" t="s">
        <v>324</v>
      </c>
      <c r="D486" s="330"/>
      <c r="E486" s="330"/>
      <c r="F486" s="330"/>
      <c r="G486" s="330" t="s">
        <v>74</v>
      </c>
      <c r="H486" s="330"/>
      <c r="I486" s="330" t="s">
        <v>58</v>
      </c>
      <c r="J486" s="330" t="s">
        <v>325</v>
      </c>
      <c r="K486" s="329">
        <v>0</v>
      </c>
      <c r="L486" s="328" t="s">
        <v>69</v>
      </c>
      <c r="M486" s="331"/>
      <c r="N486" s="330"/>
      <c r="O486" s="330"/>
      <c r="P486" s="330"/>
      <c r="Q486" s="331"/>
      <c r="R486" s="331"/>
      <c r="S486" s="330"/>
      <c r="T486" s="330"/>
      <c r="U486" s="330"/>
      <c r="V486" s="330"/>
      <c r="W486" s="330"/>
      <c r="X486" s="330"/>
      <c r="Y486" s="330"/>
    </row>
    <row r="487" spans="1:25" s="96" customFormat="1" outlineLevel="2">
      <c r="A487" s="328"/>
      <c r="B487" s="329">
        <f>COUNTA($C$2:C487)</f>
        <v>474</v>
      </c>
      <c r="C487" s="330" t="s">
        <v>60</v>
      </c>
      <c r="D487" s="330"/>
      <c r="E487" s="330"/>
      <c r="F487" s="330"/>
      <c r="G487" s="330" t="s">
        <v>74</v>
      </c>
      <c r="H487" s="330"/>
      <c r="I487" s="330" t="s">
        <v>58</v>
      </c>
      <c r="J487" s="330"/>
      <c r="K487" s="329">
        <v>0</v>
      </c>
      <c r="L487" s="328" t="s">
        <v>60</v>
      </c>
      <c r="M487" s="330">
        <v>2</v>
      </c>
      <c r="N487" s="330"/>
      <c r="O487" s="330"/>
      <c r="P487" s="330"/>
      <c r="Q487" s="331"/>
      <c r="R487" s="331"/>
      <c r="S487" s="330"/>
      <c r="T487" s="330"/>
      <c r="U487" s="330"/>
      <c r="V487" s="330"/>
      <c r="W487" s="330"/>
      <c r="X487" s="330"/>
      <c r="Y487" s="330"/>
    </row>
    <row r="488" spans="1:25" s="96" customFormat="1" outlineLevel="2">
      <c r="A488" s="328"/>
      <c r="B488" s="329">
        <f>COUNTA($C$2:C488)</f>
        <v>475</v>
      </c>
      <c r="C488" s="330" t="s">
        <v>326</v>
      </c>
      <c r="D488" s="330"/>
      <c r="E488" s="330"/>
      <c r="F488" s="330"/>
      <c r="G488" s="330" t="s">
        <v>74</v>
      </c>
      <c r="H488" s="330"/>
      <c r="I488" s="330" t="s">
        <v>58</v>
      </c>
      <c r="J488" s="330"/>
      <c r="K488" s="329">
        <v>0</v>
      </c>
      <c r="L488" s="328" t="s">
        <v>133</v>
      </c>
      <c r="M488" s="330" t="s">
        <v>327</v>
      </c>
      <c r="N488" s="330"/>
      <c r="O488" s="330"/>
      <c r="P488" s="330"/>
      <c r="Q488" s="331"/>
      <c r="R488" s="331"/>
      <c r="S488" s="330"/>
      <c r="T488" s="330"/>
      <c r="U488" s="330"/>
      <c r="V488" s="330"/>
      <c r="W488" s="330"/>
      <c r="X488" s="330"/>
      <c r="Y488" s="330"/>
    </row>
    <row r="489" spans="1:25" s="96" customFormat="1" outlineLevel="2">
      <c r="A489" s="328"/>
      <c r="B489" s="329">
        <f>COUNTA($C$2:C489)</f>
        <v>476</v>
      </c>
      <c r="C489" s="330" t="s">
        <v>313</v>
      </c>
      <c r="D489" s="330"/>
      <c r="E489" s="330"/>
      <c r="F489" s="330"/>
      <c r="G489" s="330" t="s">
        <v>74</v>
      </c>
      <c r="H489" s="330"/>
      <c r="I489" s="330" t="s">
        <v>58</v>
      </c>
      <c r="J489" s="330"/>
      <c r="K489" s="329">
        <v>0</v>
      </c>
      <c r="L489" s="328" t="s">
        <v>133</v>
      </c>
      <c r="M489" s="330" t="s">
        <v>314</v>
      </c>
      <c r="N489" s="330"/>
      <c r="O489" s="330"/>
      <c r="P489" s="330"/>
      <c r="Q489" s="331"/>
      <c r="R489" s="331"/>
      <c r="S489" s="330"/>
      <c r="T489" s="330"/>
      <c r="U489" s="330"/>
      <c r="V489" s="330"/>
      <c r="W489" s="330"/>
      <c r="X489" s="330"/>
      <c r="Y489" s="330"/>
    </row>
    <row r="490" spans="1:25" s="96" customFormat="1" outlineLevel="2">
      <c r="A490" s="328"/>
      <c r="B490" s="329">
        <f>COUNTA($C$2:C490)</f>
        <v>477</v>
      </c>
      <c r="C490" s="330" t="s">
        <v>60</v>
      </c>
      <c r="D490" s="330"/>
      <c r="E490" s="330"/>
      <c r="F490" s="330"/>
      <c r="G490" s="330" t="s">
        <v>74</v>
      </c>
      <c r="H490" s="330"/>
      <c r="I490" s="330" t="s">
        <v>58</v>
      </c>
      <c r="J490" s="330"/>
      <c r="K490" s="329">
        <v>0</v>
      </c>
      <c r="L490" s="328" t="s">
        <v>60</v>
      </c>
      <c r="M490" s="330">
        <v>2</v>
      </c>
      <c r="N490" s="330"/>
      <c r="O490" s="330"/>
      <c r="P490" s="330"/>
      <c r="Q490" s="331"/>
      <c r="R490" s="331"/>
      <c r="S490" s="330"/>
      <c r="T490" s="330"/>
      <c r="U490" s="330"/>
      <c r="V490" s="330"/>
      <c r="W490" s="330"/>
      <c r="X490" s="330"/>
      <c r="Y490" s="330"/>
    </row>
    <row r="491" spans="1:25" s="96" customFormat="1" outlineLevel="2">
      <c r="A491" s="328"/>
      <c r="B491" s="329">
        <f>COUNTA($C$2:C491)</f>
        <v>478</v>
      </c>
      <c r="C491" s="330" t="s">
        <v>203</v>
      </c>
      <c r="D491" s="330"/>
      <c r="E491" s="330"/>
      <c r="F491" s="330"/>
      <c r="G491" s="330" t="s">
        <v>74</v>
      </c>
      <c r="H491" s="330"/>
      <c r="I491" s="330" t="s">
        <v>58</v>
      </c>
      <c r="J491" s="330" t="s">
        <v>328</v>
      </c>
      <c r="K491" s="329">
        <v>0</v>
      </c>
      <c r="L491" s="328" t="s">
        <v>110</v>
      </c>
      <c r="M491" s="330"/>
      <c r="N491" s="330"/>
      <c r="O491" s="330"/>
      <c r="P491" s="330"/>
      <c r="Q491" s="331"/>
      <c r="R491" s="331"/>
      <c r="S491" s="330"/>
      <c r="T491" s="330"/>
      <c r="U491" s="330"/>
      <c r="V491" s="330"/>
      <c r="W491" s="330"/>
      <c r="X491" s="330"/>
      <c r="Y491" s="330"/>
    </row>
    <row r="492" spans="1:25" s="96" customFormat="1" outlineLevel="2">
      <c r="A492" s="328"/>
      <c r="B492" s="329">
        <f>COUNTA($C$2:C492)</f>
        <v>479</v>
      </c>
      <c r="C492" s="330" t="s">
        <v>60</v>
      </c>
      <c r="D492" s="330"/>
      <c r="E492" s="330"/>
      <c r="F492" s="330"/>
      <c r="G492" s="330" t="s">
        <v>74</v>
      </c>
      <c r="H492" s="330"/>
      <c r="I492" s="330" t="s">
        <v>58</v>
      </c>
      <c r="J492" s="330"/>
      <c r="K492" s="329">
        <v>0</v>
      </c>
      <c r="L492" s="328" t="s">
        <v>60</v>
      </c>
      <c r="M492" s="330">
        <v>2</v>
      </c>
      <c r="N492" s="330"/>
      <c r="O492" s="330"/>
      <c r="P492" s="330"/>
      <c r="Q492" s="331"/>
      <c r="R492" s="331"/>
      <c r="S492" s="330"/>
      <c r="T492" s="330"/>
      <c r="U492" s="330"/>
      <c r="V492" s="330"/>
      <c r="W492" s="330"/>
      <c r="X492" s="330"/>
      <c r="Y492" s="330"/>
    </row>
    <row r="493" spans="1:25" s="96" customFormat="1" outlineLevel="2">
      <c r="A493" s="328"/>
      <c r="B493" s="329">
        <f>COUNTA($C$2:C493)</f>
        <v>480</v>
      </c>
      <c r="C493" s="330" t="s">
        <v>329</v>
      </c>
      <c r="D493" s="330"/>
      <c r="E493" s="330"/>
      <c r="F493" s="330"/>
      <c r="G493" s="330" t="s">
        <v>74</v>
      </c>
      <c r="H493" s="330"/>
      <c r="I493" s="330" t="s">
        <v>58</v>
      </c>
      <c r="J493" s="330" t="s">
        <v>330</v>
      </c>
      <c r="K493" s="329">
        <v>0</v>
      </c>
      <c r="L493" s="328" t="s">
        <v>110</v>
      </c>
      <c r="M493" s="330"/>
      <c r="N493" s="330"/>
      <c r="O493" s="330"/>
      <c r="P493" s="330"/>
      <c r="Q493" s="331"/>
      <c r="R493" s="331"/>
      <c r="S493" s="330"/>
      <c r="T493" s="330"/>
      <c r="U493" s="330"/>
      <c r="V493" s="330"/>
      <c r="W493" s="330"/>
      <c r="X493" s="330"/>
      <c r="Y493" s="330"/>
    </row>
    <row r="494" spans="1:25" s="96" customFormat="1" outlineLevel="2">
      <c r="A494" s="328"/>
      <c r="B494" s="329">
        <f>COUNTA($C$2:C494)</f>
        <v>481</v>
      </c>
      <c r="C494" s="330" t="s">
        <v>60</v>
      </c>
      <c r="D494" s="330"/>
      <c r="E494" s="330"/>
      <c r="F494" s="330"/>
      <c r="G494" s="330" t="s">
        <v>74</v>
      </c>
      <c r="H494" s="330"/>
      <c r="I494" s="330" t="s">
        <v>58</v>
      </c>
      <c r="J494" s="330"/>
      <c r="K494" s="329">
        <v>0</v>
      </c>
      <c r="L494" s="328" t="s">
        <v>60</v>
      </c>
      <c r="M494" s="330">
        <v>5</v>
      </c>
      <c r="N494" s="330"/>
      <c r="O494" s="330"/>
      <c r="P494" s="330"/>
      <c r="Q494" s="331"/>
      <c r="R494" s="331"/>
      <c r="S494" s="330"/>
      <c r="T494" s="330"/>
      <c r="U494" s="330"/>
      <c r="V494" s="330"/>
      <c r="W494" s="330"/>
      <c r="X494" s="330"/>
      <c r="Y494" s="330"/>
    </row>
    <row r="495" spans="1:25" s="96" customFormat="1" outlineLevel="2">
      <c r="A495" s="328"/>
      <c r="B495" s="329">
        <f>COUNTA($C$2:C495)</f>
        <v>482</v>
      </c>
      <c r="C495" s="330" t="s">
        <v>331</v>
      </c>
      <c r="D495" s="330"/>
      <c r="E495" s="330"/>
      <c r="F495" s="330"/>
      <c r="G495" s="330" t="s">
        <v>74</v>
      </c>
      <c r="H495" s="330"/>
      <c r="I495" s="330" t="s">
        <v>58</v>
      </c>
      <c r="J495" s="330" t="str">
        <f>"//fieldset[@data-radio-required-message='Please select one option.']/label/span/p[contains(.,'"&amp;M495&amp;"')]"</f>
        <v>//fieldset[@data-radio-required-message='Please select one option.']/label/span/p[contains(.,'DT_EMCQ13')]</v>
      </c>
      <c r="K495" s="329">
        <v>0</v>
      </c>
      <c r="L495" s="328" t="s">
        <v>100</v>
      </c>
      <c r="M495" s="330" t="s">
        <v>332</v>
      </c>
      <c r="N495" s="330"/>
      <c r="O495" s="330"/>
      <c r="P495" s="330"/>
      <c r="Q495" s="331"/>
      <c r="R495" s="331"/>
      <c r="S495" s="330"/>
      <c r="T495" s="330"/>
      <c r="U495" s="330"/>
      <c r="V495" s="330"/>
      <c r="W495" s="330"/>
      <c r="X495" s="330"/>
      <c r="Y495" s="330"/>
    </row>
    <row r="496" spans="1:25" s="96" customFormat="1" outlineLevel="2">
      <c r="A496" s="328"/>
      <c r="B496" s="329">
        <f>COUNTA($C$2:C496)</f>
        <v>483</v>
      </c>
      <c r="C496" s="330" t="s">
        <v>60</v>
      </c>
      <c r="D496" s="330"/>
      <c r="E496" s="330"/>
      <c r="F496" s="330"/>
      <c r="G496" s="330" t="s">
        <v>74</v>
      </c>
      <c r="H496" s="330"/>
      <c r="I496" s="330" t="s">
        <v>58</v>
      </c>
      <c r="J496" s="330"/>
      <c r="K496" s="329">
        <v>0</v>
      </c>
      <c r="L496" s="328" t="s">
        <v>60</v>
      </c>
      <c r="M496" s="330">
        <v>1</v>
      </c>
      <c r="N496" s="330"/>
      <c r="O496" s="330"/>
      <c r="P496" s="330"/>
      <c r="Q496" s="331"/>
      <c r="R496" s="331"/>
      <c r="S496" s="330"/>
      <c r="T496" s="330"/>
      <c r="U496" s="330"/>
      <c r="V496" s="330"/>
      <c r="W496" s="330"/>
      <c r="X496" s="330"/>
      <c r="Y496" s="330"/>
    </row>
    <row r="497" spans="1:25" s="96" customFormat="1" outlineLevel="2">
      <c r="A497" s="328"/>
      <c r="B497" s="329">
        <f>COUNTA($C$2:C497)</f>
        <v>484</v>
      </c>
      <c r="C497" s="330" t="s">
        <v>333</v>
      </c>
      <c r="D497" s="330"/>
      <c r="E497" s="330"/>
      <c r="F497" s="330"/>
      <c r="G497" s="330" t="s">
        <v>74</v>
      </c>
      <c r="H497" s="330"/>
      <c r="I497" s="330" t="s">
        <v>58</v>
      </c>
      <c r="J497" s="330" t="s">
        <v>402</v>
      </c>
      <c r="K497" s="329">
        <v>0</v>
      </c>
      <c r="L497" s="328" t="s">
        <v>306</v>
      </c>
      <c r="M497" s="330"/>
      <c r="N497" s="330"/>
      <c r="O497" s="330"/>
      <c r="P497" s="330"/>
      <c r="Q497" s="331"/>
      <c r="R497" s="331"/>
      <c r="S497" s="330"/>
      <c r="T497" s="330"/>
      <c r="U497" s="330"/>
      <c r="V497" s="330"/>
      <c r="W497" s="330"/>
      <c r="X497" s="330"/>
      <c r="Y497" s="330"/>
    </row>
    <row r="498" spans="1:25" s="96" customFormat="1" outlineLevel="2">
      <c r="A498" s="328"/>
      <c r="B498" s="329">
        <f>COUNTA($C$2:C498)</f>
        <v>485</v>
      </c>
      <c r="C498" s="330" t="s">
        <v>333</v>
      </c>
      <c r="D498" s="330"/>
      <c r="E498" s="330"/>
      <c r="F498" s="330"/>
      <c r="G498" s="330" t="s">
        <v>74</v>
      </c>
      <c r="H498" s="330"/>
      <c r="I498" s="330" t="s">
        <v>58</v>
      </c>
      <c r="J498" s="330" t="s">
        <v>335</v>
      </c>
      <c r="K498" s="329">
        <v>0</v>
      </c>
      <c r="L498" s="328" t="s">
        <v>306</v>
      </c>
      <c r="M498" s="330"/>
      <c r="N498" s="330"/>
      <c r="O498" s="330"/>
      <c r="P498" s="330"/>
      <c r="Q498" s="331"/>
      <c r="R498" s="331"/>
      <c r="S498" s="330"/>
      <c r="T498" s="330"/>
      <c r="U498" s="330"/>
      <c r="V498" s="330"/>
      <c r="W498" s="330"/>
      <c r="X498" s="330"/>
      <c r="Y498" s="330"/>
    </row>
    <row r="499" spans="1:25" s="97" customFormat="1" outlineLevel="2">
      <c r="A499" s="333"/>
      <c r="B499" s="334">
        <f>COUNTA($C$2:C499)</f>
        <v>486</v>
      </c>
      <c r="C499" s="335" t="s">
        <v>308</v>
      </c>
      <c r="D499" s="335"/>
      <c r="E499" s="335"/>
      <c r="F499" s="335"/>
      <c r="G499" s="335" t="s">
        <v>74</v>
      </c>
      <c r="H499" s="335"/>
      <c r="I499" s="335" t="s">
        <v>58</v>
      </c>
      <c r="J499" s="335" t="s">
        <v>309</v>
      </c>
      <c r="K499" s="334">
        <v>0</v>
      </c>
      <c r="L499" s="333" t="s">
        <v>110</v>
      </c>
      <c r="M499" s="335"/>
      <c r="N499" s="335"/>
      <c r="O499" s="335"/>
      <c r="P499" s="335"/>
      <c r="Q499" s="336"/>
      <c r="R499" s="336"/>
      <c r="S499" s="335"/>
      <c r="T499" s="335"/>
      <c r="U499" s="335"/>
      <c r="V499" s="335"/>
      <c r="W499" s="335"/>
      <c r="X499" s="335"/>
      <c r="Y499" s="335"/>
    </row>
    <row r="500" spans="1:25" s="97" customFormat="1" outlineLevel="2">
      <c r="A500" s="333"/>
      <c r="B500" s="334">
        <f>COUNTA($C$2:C500)</f>
        <v>487</v>
      </c>
      <c r="C500" s="335" t="s">
        <v>60</v>
      </c>
      <c r="D500" s="335"/>
      <c r="E500" s="335"/>
      <c r="F500" s="335"/>
      <c r="G500" s="335" t="s">
        <v>74</v>
      </c>
      <c r="H500" s="335"/>
      <c r="I500" s="335" t="s">
        <v>58</v>
      </c>
      <c r="J500" s="335"/>
      <c r="K500" s="334">
        <v>0</v>
      </c>
      <c r="L500" s="333" t="s">
        <v>60</v>
      </c>
      <c r="M500" s="335">
        <v>3</v>
      </c>
      <c r="N500" s="335"/>
      <c r="O500" s="335"/>
      <c r="P500" s="335"/>
      <c r="Q500" s="336"/>
      <c r="R500" s="336"/>
      <c r="S500" s="335"/>
      <c r="T500" s="335"/>
      <c r="U500" s="335"/>
      <c r="V500" s="335"/>
      <c r="W500" s="335"/>
      <c r="X500" s="335"/>
      <c r="Y500" s="335"/>
    </row>
    <row r="501" spans="1:25" s="97" customFormat="1" outlineLevel="2">
      <c r="A501" s="333"/>
      <c r="B501" s="334">
        <f>COUNTA($C$2:C501)</f>
        <v>488</v>
      </c>
      <c r="C501" s="335" t="s">
        <v>310</v>
      </c>
      <c r="D501" s="335"/>
      <c r="E501" s="335"/>
      <c r="F501" s="335"/>
      <c r="G501" s="335" t="s">
        <v>74</v>
      </c>
      <c r="H501" s="335"/>
      <c r="I501" s="335" t="s">
        <v>58</v>
      </c>
      <c r="J501" s="335" t="s">
        <v>311</v>
      </c>
      <c r="K501" s="334">
        <v>0</v>
      </c>
      <c r="L501" s="333" t="s">
        <v>59</v>
      </c>
      <c r="M501" s="335" t="s">
        <v>312</v>
      </c>
      <c r="N501" s="335"/>
      <c r="O501" s="335"/>
      <c r="P501" s="335"/>
      <c r="Q501" s="336"/>
      <c r="R501" s="336"/>
      <c r="S501" s="335"/>
      <c r="T501" s="335"/>
      <c r="U501" s="335"/>
      <c r="V501" s="335"/>
      <c r="W501" s="335"/>
      <c r="X501" s="335"/>
      <c r="Y501" s="335"/>
    </row>
    <row r="502" spans="1:25" s="97" customFormat="1" outlineLevel="2">
      <c r="A502" s="333"/>
      <c r="B502" s="334">
        <f>COUNTA($C$2:C502)</f>
        <v>489</v>
      </c>
      <c r="C502" s="335" t="s">
        <v>313</v>
      </c>
      <c r="D502" s="335"/>
      <c r="E502" s="335"/>
      <c r="F502" s="335"/>
      <c r="G502" s="335" t="s">
        <v>74</v>
      </c>
      <c r="H502" s="335"/>
      <c r="I502" s="335" t="s">
        <v>58</v>
      </c>
      <c r="J502" s="335"/>
      <c r="K502" s="334">
        <v>0</v>
      </c>
      <c r="L502" s="333" t="s">
        <v>133</v>
      </c>
      <c r="M502" s="335" t="s">
        <v>314</v>
      </c>
      <c r="N502" s="335"/>
      <c r="O502" s="335"/>
      <c r="P502" s="335"/>
      <c r="Q502" s="336"/>
      <c r="R502" s="336"/>
      <c r="S502" s="335"/>
      <c r="T502" s="335"/>
      <c r="U502" s="335"/>
      <c r="V502" s="335"/>
      <c r="W502" s="335"/>
      <c r="X502" s="335"/>
      <c r="Y502" s="335"/>
    </row>
    <row r="503" spans="1:25" s="97" customFormat="1" outlineLevel="2">
      <c r="A503" s="333"/>
      <c r="B503" s="334">
        <f>COUNTA($C$2:C503)</f>
        <v>490</v>
      </c>
      <c r="C503" s="335" t="s">
        <v>60</v>
      </c>
      <c r="D503" s="335"/>
      <c r="E503" s="335"/>
      <c r="F503" s="335"/>
      <c r="G503" s="335" t="s">
        <v>74</v>
      </c>
      <c r="H503" s="335"/>
      <c r="I503" s="335" t="s">
        <v>58</v>
      </c>
      <c r="J503" s="335"/>
      <c r="K503" s="334">
        <v>0</v>
      </c>
      <c r="L503" s="333" t="s">
        <v>60</v>
      </c>
      <c r="M503" s="335">
        <v>1</v>
      </c>
      <c r="N503" s="335"/>
      <c r="O503" s="335"/>
      <c r="P503" s="335"/>
      <c r="Q503" s="336"/>
      <c r="R503" s="336"/>
      <c r="S503" s="335"/>
      <c r="T503" s="335"/>
      <c r="U503" s="335"/>
      <c r="V503" s="335"/>
      <c r="W503" s="335"/>
      <c r="X503" s="335"/>
      <c r="Y503" s="335"/>
    </row>
    <row r="504" spans="1:25" s="97" customFormat="1" outlineLevel="2">
      <c r="A504" s="333"/>
      <c r="B504" s="334">
        <f>COUNTA($C$2:C504)</f>
        <v>491</v>
      </c>
      <c r="C504" s="335" t="s">
        <v>315</v>
      </c>
      <c r="D504" s="335"/>
      <c r="E504" s="335"/>
      <c r="F504" s="335"/>
      <c r="G504" s="335" t="s">
        <v>74</v>
      </c>
      <c r="H504" s="335"/>
      <c r="I504" s="335" t="s">
        <v>58</v>
      </c>
      <c r="J504" s="335" t="str">
        <f>"//button[contains(.,'"&amp;M504&amp;"')]"</f>
        <v>//button[contains(.,'DT_EMCQ8')]</v>
      </c>
      <c r="K504" s="334">
        <v>0</v>
      </c>
      <c r="L504" s="333" t="s">
        <v>69</v>
      </c>
      <c r="M504" s="335" t="s">
        <v>312</v>
      </c>
      <c r="N504" s="335"/>
      <c r="O504" s="335"/>
      <c r="P504" s="335"/>
      <c r="Q504" s="336"/>
      <c r="R504" s="336"/>
      <c r="S504" s="335"/>
      <c r="T504" s="335"/>
      <c r="U504" s="335"/>
      <c r="V504" s="335"/>
      <c r="W504" s="335"/>
      <c r="X504" s="335"/>
      <c r="Y504" s="335"/>
    </row>
    <row r="505" spans="1:25" s="97" customFormat="1" outlineLevel="2">
      <c r="A505" s="333"/>
      <c r="B505" s="334">
        <f>COUNTA($C$2:C505)</f>
        <v>492</v>
      </c>
      <c r="C505" s="335" t="s">
        <v>60</v>
      </c>
      <c r="D505" s="335"/>
      <c r="E505" s="335"/>
      <c r="F505" s="335"/>
      <c r="G505" s="335" t="s">
        <v>74</v>
      </c>
      <c r="H505" s="335"/>
      <c r="I505" s="335" t="s">
        <v>58</v>
      </c>
      <c r="J505" s="335"/>
      <c r="K505" s="334">
        <v>0</v>
      </c>
      <c r="L505" s="333" t="s">
        <v>60</v>
      </c>
      <c r="M505" s="335">
        <v>1</v>
      </c>
      <c r="N505" s="335"/>
      <c r="O505" s="335"/>
      <c r="P505" s="335"/>
      <c r="Q505" s="336"/>
      <c r="R505" s="336"/>
      <c r="S505" s="335"/>
      <c r="T505" s="335"/>
      <c r="U505" s="335"/>
      <c r="V505" s="335"/>
      <c r="W505" s="335"/>
      <c r="X505" s="335"/>
      <c r="Y505" s="335"/>
    </row>
    <row r="506" spans="1:25" s="97" customFormat="1" outlineLevel="2">
      <c r="A506" s="333"/>
      <c r="B506" s="334">
        <f>COUNTA($C$2:C506)</f>
        <v>493</v>
      </c>
      <c r="C506" s="335" t="s">
        <v>316</v>
      </c>
      <c r="D506" s="335"/>
      <c r="E506" s="335"/>
      <c r="F506" s="335"/>
      <c r="G506" s="335" t="s">
        <v>74</v>
      </c>
      <c r="H506" s="335"/>
      <c r="I506" s="335" t="s">
        <v>58</v>
      </c>
      <c r="J506" s="335" t="s">
        <v>317</v>
      </c>
      <c r="K506" s="334">
        <v>0</v>
      </c>
      <c r="L506" s="333" t="s">
        <v>69</v>
      </c>
      <c r="M506" s="335" t="s">
        <v>318</v>
      </c>
      <c r="N506" s="335"/>
      <c r="O506" s="335"/>
      <c r="P506" s="335"/>
      <c r="Q506" s="336"/>
      <c r="R506" s="336"/>
      <c r="S506" s="335"/>
      <c r="T506" s="335"/>
      <c r="U506" s="335"/>
      <c r="V506" s="335"/>
      <c r="W506" s="335"/>
      <c r="X506" s="335"/>
      <c r="Y506" s="335"/>
    </row>
    <row r="507" spans="1:25" s="97" customFormat="1" outlineLevel="2">
      <c r="A507" s="333"/>
      <c r="B507" s="334">
        <f>COUNTA($C$2:C507)</f>
        <v>494</v>
      </c>
      <c r="C507" s="335" t="s">
        <v>60</v>
      </c>
      <c r="D507" s="335"/>
      <c r="E507" s="335"/>
      <c r="F507" s="335"/>
      <c r="G507" s="335" t="s">
        <v>74</v>
      </c>
      <c r="H507" s="335"/>
      <c r="I507" s="335" t="s">
        <v>58</v>
      </c>
      <c r="J507" s="335"/>
      <c r="K507" s="334">
        <v>0</v>
      </c>
      <c r="L507" s="333" t="s">
        <v>60</v>
      </c>
      <c r="M507" s="335">
        <v>3</v>
      </c>
      <c r="N507" s="335"/>
      <c r="O507" s="335"/>
      <c r="P507" s="335"/>
      <c r="Q507" s="336"/>
      <c r="R507" s="336"/>
      <c r="S507" s="335"/>
      <c r="T507" s="335"/>
      <c r="U507" s="335"/>
      <c r="V507" s="335"/>
      <c r="W507" s="335"/>
      <c r="X507" s="335"/>
      <c r="Y507" s="335"/>
    </row>
    <row r="508" spans="1:25" s="97" customFormat="1" outlineLevel="2">
      <c r="A508" s="333"/>
      <c r="B508" s="334">
        <f>COUNTA($C$2:C508)</f>
        <v>495</v>
      </c>
      <c r="C508" s="335" t="s">
        <v>60</v>
      </c>
      <c r="D508" s="335"/>
      <c r="E508" s="335"/>
      <c r="F508" s="335"/>
      <c r="G508" s="335" t="s">
        <v>74</v>
      </c>
      <c r="H508" s="335"/>
      <c r="I508" s="335" t="s">
        <v>58</v>
      </c>
      <c r="J508" s="335"/>
      <c r="K508" s="334">
        <v>0</v>
      </c>
      <c r="L508" s="333" t="s">
        <v>133</v>
      </c>
      <c r="M508" s="335" t="s">
        <v>318</v>
      </c>
      <c r="N508" s="335"/>
      <c r="O508" s="335"/>
      <c r="P508" s="335"/>
      <c r="Q508" s="336"/>
      <c r="R508" s="336"/>
      <c r="S508" s="335"/>
      <c r="T508" s="335"/>
      <c r="U508" s="335"/>
      <c r="V508" s="335"/>
      <c r="W508" s="335"/>
      <c r="X508" s="335"/>
      <c r="Y508" s="335"/>
    </row>
    <row r="509" spans="1:25" s="97" customFormat="1" outlineLevel="2">
      <c r="A509" s="333"/>
      <c r="B509" s="334">
        <f>COUNTA($C$2:C509)</f>
        <v>496</v>
      </c>
      <c r="C509" s="335" t="s">
        <v>60</v>
      </c>
      <c r="D509" s="335"/>
      <c r="E509" s="335"/>
      <c r="F509" s="335"/>
      <c r="G509" s="335" t="s">
        <v>74</v>
      </c>
      <c r="H509" s="335"/>
      <c r="I509" s="335" t="s">
        <v>58</v>
      </c>
      <c r="J509" s="335"/>
      <c r="K509" s="334">
        <v>0</v>
      </c>
      <c r="L509" s="333" t="s">
        <v>60</v>
      </c>
      <c r="M509" s="335">
        <v>1</v>
      </c>
      <c r="N509" s="335"/>
      <c r="O509" s="335"/>
      <c r="P509" s="335"/>
      <c r="Q509" s="336"/>
      <c r="R509" s="336"/>
      <c r="S509" s="335"/>
      <c r="T509" s="335"/>
      <c r="U509" s="335"/>
      <c r="V509" s="335"/>
      <c r="W509" s="335"/>
      <c r="X509" s="335"/>
      <c r="Y509" s="335"/>
    </row>
    <row r="510" spans="1:25" s="97" customFormat="1" outlineLevel="2">
      <c r="A510" s="333"/>
      <c r="B510" s="334">
        <f>COUNTA($C$2:C510)</f>
        <v>497</v>
      </c>
      <c r="C510" s="335" t="s">
        <v>313</v>
      </c>
      <c r="D510" s="335"/>
      <c r="E510" s="335"/>
      <c r="F510" s="335"/>
      <c r="G510" s="335" t="s">
        <v>74</v>
      </c>
      <c r="H510" s="335"/>
      <c r="I510" s="335" t="s">
        <v>58</v>
      </c>
      <c r="J510" s="335"/>
      <c r="K510" s="334">
        <v>0</v>
      </c>
      <c r="L510" s="333" t="s">
        <v>133</v>
      </c>
      <c r="M510" s="335" t="s">
        <v>314</v>
      </c>
      <c r="N510" s="335"/>
      <c r="O510" s="335"/>
      <c r="P510" s="335"/>
      <c r="Q510" s="336"/>
      <c r="R510" s="336"/>
      <c r="S510" s="335"/>
      <c r="T510" s="335"/>
      <c r="U510" s="335"/>
      <c r="V510" s="335"/>
      <c r="W510" s="335"/>
      <c r="X510" s="335"/>
      <c r="Y510" s="335"/>
    </row>
    <row r="511" spans="1:25" s="97" customFormat="1" outlineLevel="2">
      <c r="A511" s="333"/>
      <c r="B511" s="334">
        <f>COUNTA($C$2:C511)</f>
        <v>498</v>
      </c>
      <c r="C511" s="335" t="s">
        <v>60</v>
      </c>
      <c r="D511" s="335"/>
      <c r="E511" s="335"/>
      <c r="F511" s="335"/>
      <c r="G511" s="335" t="s">
        <v>74</v>
      </c>
      <c r="H511" s="335"/>
      <c r="I511" s="335" t="s">
        <v>58</v>
      </c>
      <c r="J511" s="335"/>
      <c r="K511" s="334">
        <v>0</v>
      </c>
      <c r="L511" s="333" t="s">
        <v>60</v>
      </c>
      <c r="M511" s="335">
        <v>1</v>
      </c>
      <c r="N511" s="335"/>
      <c r="O511" s="335"/>
      <c r="P511" s="335"/>
      <c r="Q511" s="336"/>
      <c r="R511" s="336"/>
      <c r="S511" s="335"/>
      <c r="T511" s="335"/>
      <c r="U511" s="335"/>
      <c r="V511" s="335"/>
      <c r="W511" s="335"/>
      <c r="X511" s="335"/>
      <c r="Y511" s="335"/>
    </row>
    <row r="512" spans="1:25" s="97" customFormat="1" outlineLevel="2">
      <c r="A512" s="333"/>
      <c r="B512" s="334">
        <f>COUNTA($C$2:C512)</f>
        <v>499</v>
      </c>
      <c r="C512" s="335" t="s">
        <v>319</v>
      </c>
      <c r="D512" s="335"/>
      <c r="E512" s="335"/>
      <c r="F512" s="335"/>
      <c r="G512" s="335" t="s">
        <v>74</v>
      </c>
      <c r="H512" s="335"/>
      <c r="I512" s="335" t="s">
        <v>58</v>
      </c>
      <c r="J512" s="335" t="s">
        <v>337</v>
      </c>
      <c r="K512" s="334">
        <v>1</v>
      </c>
      <c r="L512" s="333" t="s">
        <v>69</v>
      </c>
      <c r="M512" s="335"/>
      <c r="N512" s="335"/>
      <c r="O512" s="335"/>
      <c r="P512" s="335"/>
      <c r="Q512" s="336"/>
      <c r="R512" s="336"/>
      <c r="S512" s="335"/>
      <c r="T512" s="335"/>
      <c r="U512" s="335"/>
      <c r="V512" s="335"/>
      <c r="W512" s="335"/>
      <c r="X512" s="335"/>
      <c r="Y512" s="335"/>
    </row>
    <row r="513" spans="1:25" s="97" customFormat="1" outlineLevel="2">
      <c r="A513" s="333"/>
      <c r="B513" s="334">
        <f>COUNTA($C$2:C513)</f>
        <v>500</v>
      </c>
      <c r="C513" s="335" t="s">
        <v>60</v>
      </c>
      <c r="D513" s="335"/>
      <c r="E513" s="335"/>
      <c r="F513" s="335"/>
      <c r="G513" s="335" t="s">
        <v>74</v>
      </c>
      <c r="H513" s="335"/>
      <c r="I513" s="335" t="s">
        <v>58</v>
      </c>
      <c r="J513" s="335"/>
      <c r="K513" s="334">
        <v>0</v>
      </c>
      <c r="L513" s="333" t="s">
        <v>60</v>
      </c>
      <c r="M513" s="335">
        <v>1</v>
      </c>
      <c r="N513" s="335"/>
      <c r="O513" s="335"/>
      <c r="P513" s="335"/>
      <c r="Q513" s="336"/>
      <c r="R513" s="336"/>
      <c r="S513" s="335"/>
      <c r="T513" s="335"/>
      <c r="U513" s="335"/>
      <c r="V513" s="335"/>
      <c r="W513" s="335"/>
      <c r="X513" s="335"/>
      <c r="Y513" s="335"/>
    </row>
    <row r="514" spans="1:25" s="97" customFormat="1" outlineLevel="2">
      <c r="A514" s="333"/>
      <c r="B514" s="334">
        <f>COUNTA($C$2:C514)</f>
        <v>501</v>
      </c>
      <c r="C514" s="335" t="s">
        <v>319</v>
      </c>
      <c r="D514" s="335"/>
      <c r="E514" s="335"/>
      <c r="F514" s="335"/>
      <c r="G514" s="335" t="s">
        <v>74</v>
      </c>
      <c r="H514" s="335"/>
      <c r="I514" s="335" t="s">
        <v>58</v>
      </c>
      <c r="J514" s="335"/>
      <c r="K514" s="334"/>
      <c r="L514" s="333" t="s">
        <v>133</v>
      </c>
      <c r="M514" s="335" t="s">
        <v>321</v>
      </c>
      <c r="N514" s="335"/>
      <c r="O514" s="335"/>
      <c r="P514" s="335"/>
      <c r="Q514" s="336"/>
      <c r="R514" s="336"/>
      <c r="S514" s="335"/>
      <c r="T514" s="335"/>
      <c r="U514" s="335"/>
      <c r="V514" s="335"/>
      <c r="W514" s="335"/>
      <c r="X514" s="335"/>
      <c r="Y514" s="335"/>
    </row>
    <row r="515" spans="1:25" s="97" customFormat="1" outlineLevel="2">
      <c r="A515" s="333"/>
      <c r="B515" s="334">
        <f>COUNTA($C$2:C515)</f>
        <v>502</v>
      </c>
      <c r="C515" s="335" t="s">
        <v>60</v>
      </c>
      <c r="D515" s="335"/>
      <c r="E515" s="335"/>
      <c r="F515" s="335"/>
      <c r="G515" s="335" t="s">
        <v>74</v>
      </c>
      <c r="H515" s="335"/>
      <c r="I515" s="335" t="s">
        <v>58</v>
      </c>
      <c r="J515" s="335"/>
      <c r="K515" s="334">
        <v>0</v>
      </c>
      <c r="L515" s="333" t="s">
        <v>60</v>
      </c>
      <c r="M515" s="335">
        <v>1</v>
      </c>
      <c r="N515" s="335"/>
      <c r="O515" s="335"/>
      <c r="P515" s="335"/>
      <c r="Q515" s="336"/>
      <c r="R515" s="336"/>
      <c r="S515" s="335"/>
      <c r="T515" s="335"/>
      <c r="U515" s="335"/>
      <c r="V515" s="335"/>
      <c r="W515" s="335"/>
      <c r="X515" s="335"/>
      <c r="Y515" s="335"/>
    </row>
    <row r="516" spans="1:25" s="97" customFormat="1" outlineLevel="2">
      <c r="A516" s="333"/>
      <c r="B516" s="334">
        <f>COUNTA($C$2:C516)</f>
        <v>503</v>
      </c>
      <c r="C516" s="335" t="s">
        <v>313</v>
      </c>
      <c r="D516" s="335"/>
      <c r="E516" s="335"/>
      <c r="F516" s="335"/>
      <c r="G516" s="335" t="s">
        <v>74</v>
      </c>
      <c r="H516" s="335"/>
      <c r="I516" s="335" t="s">
        <v>58</v>
      </c>
      <c r="J516" s="335"/>
      <c r="K516" s="334">
        <v>0</v>
      </c>
      <c r="L516" s="333" t="s">
        <v>133</v>
      </c>
      <c r="M516" s="335" t="s">
        <v>314</v>
      </c>
      <c r="N516" s="335"/>
      <c r="O516" s="335"/>
      <c r="P516" s="335"/>
      <c r="Q516" s="336"/>
      <c r="R516" s="336"/>
      <c r="S516" s="335"/>
      <c r="T516" s="335"/>
      <c r="U516" s="335"/>
      <c r="V516" s="335"/>
      <c r="W516" s="335"/>
      <c r="X516" s="335"/>
      <c r="Y516" s="335"/>
    </row>
    <row r="517" spans="1:25" s="97" customFormat="1" outlineLevel="2">
      <c r="A517" s="333"/>
      <c r="B517" s="334">
        <f>COUNTA($C$2:C517)</f>
        <v>504</v>
      </c>
      <c r="C517" s="335" t="s">
        <v>60</v>
      </c>
      <c r="D517" s="335"/>
      <c r="E517" s="335"/>
      <c r="F517" s="335"/>
      <c r="G517" s="335" t="s">
        <v>74</v>
      </c>
      <c r="H517" s="335"/>
      <c r="I517" s="335" t="s">
        <v>58</v>
      </c>
      <c r="J517" s="335"/>
      <c r="K517" s="334">
        <v>0</v>
      </c>
      <c r="L517" s="333" t="s">
        <v>60</v>
      </c>
      <c r="M517" s="335">
        <v>1</v>
      </c>
      <c r="N517" s="335"/>
      <c r="O517" s="335"/>
      <c r="P517" s="335"/>
      <c r="Q517" s="336"/>
      <c r="R517" s="336"/>
      <c r="S517" s="335"/>
      <c r="T517" s="335"/>
      <c r="U517" s="335"/>
      <c r="V517" s="335"/>
      <c r="W517" s="335"/>
      <c r="X517" s="335"/>
      <c r="Y517" s="335"/>
    </row>
    <row r="518" spans="1:25" s="97" customFormat="1" outlineLevel="2">
      <c r="A518" s="333"/>
      <c r="B518" s="334">
        <f>COUNTA($C$2:C518)</f>
        <v>505</v>
      </c>
      <c r="C518" s="335" t="s">
        <v>322</v>
      </c>
      <c r="D518" s="335"/>
      <c r="E518" s="335"/>
      <c r="F518" s="335"/>
      <c r="G518" s="335" t="s">
        <v>74</v>
      </c>
      <c r="H518" s="335"/>
      <c r="I518" s="335" t="s">
        <v>58</v>
      </c>
      <c r="J518" s="335" t="str">
        <f>"//strong[contains(.,'In the last 12 months, have you had any chest infections or developed pneumonia?')]/parent::label/parent::p/following-sibling::div/div/label[contains(.,'"&amp;M518&amp;"')]"</f>
        <v>//strong[contains(.,'In the last 12 months, have you had any chest infections or developed pneumonia?')]/parent::label/parent::p/following-sibling::div/div/label[contains(.,'DT_EMCQ11')]</v>
      </c>
      <c r="K518" s="334">
        <v>0</v>
      </c>
      <c r="L518" s="333" t="s">
        <v>100</v>
      </c>
      <c r="M518" s="335" t="s">
        <v>323</v>
      </c>
      <c r="N518" s="335"/>
      <c r="O518" s="335"/>
      <c r="P518" s="335"/>
      <c r="Q518" s="336"/>
      <c r="R518" s="336"/>
      <c r="S518" s="335"/>
      <c r="T518" s="335"/>
      <c r="U518" s="335"/>
      <c r="V518" s="335"/>
      <c r="W518" s="335"/>
      <c r="X518" s="335"/>
      <c r="Y518" s="335"/>
    </row>
    <row r="519" spans="1:25" s="97" customFormat="1" outlineLevel="2">
      <c r="A519" s="333"/>
      <c r="B519" s="334">
        <f>COUNTA($C$2:C519)</f>
        <v>506</v>
      </c>
      <c r="C519" s="335" t="s">
        <v>60</v>
      </c>
      <c r="D519" s="335"/>
      <c r="E519" s="335"/>
      <c r="F519" s="335"/>
      <c r="G519" s="335" t="s">
        <v>74</v>
      </c>
      <c r="H519" s="335"/>
      <c r="I519" s="335" t="s">
        <v>58</v>
      </c>
      <c r="J519" s="335"/>
      <c r="K519" s="334">
        <v>0</v>
      </c>
      <c r="L519" s="333" t="s">
        <v>60</v>
      </c>
      <c r="M519" s="335">
        <v>1</v>
      </c>
      <c r="N519" s="335"/>
      <c r="O519" s="335"/>
      <c r="P519" s="335"/>
      <c r="Q519" s="336"/>
      <c r="R519" s="336"/>
      <c r="S519" s="335"/>
      <c r="T519" s="335"/>
      <c r="U519" s="335"/>
      <c r="V519" s="335"/>
      <c r="W519" s="335"/>
      <c r="X519" s="335"/>
      <c r="Y519" s="335"/>
    </row>
    <row r="520" spans="1:25" s="97" customFormat="1" outlineLevel="2">
      <c r="A520" s="333"/>
      <c r="B520" s="334">
        <f>COUNTA($C$2:C520)</f>
        <v>507</v>
      </c>
      <c r="C520" s="335" t="s">
        <v>324</v>
      </c>
      <c r="D520" s="335"/>
      <c r="E520" s="335"/>
      <c r="F520" s="335"/>
      <c r="G520" s="335" t="s">
        <v>74</v>
      </c>
      <c r="H520" s="335"/>
      <c r="I520" s="335" t="s">
        <v>58</v>
      </c>
      <c r="J520" s="335" t="s">
        <v>325</v>
      </c>
      <c r="K520" s="334">
        <v>0</v>
      </c>
      <c r="L520" s="333" t="s">
        <v>69</v>
      </c>
      <c r="M520" s="336"/>
      <c r="N520" s="335"/>
      <c r="O520" s="335"/>
      <c r="P520" s="335"/>
      <c r="Q520" s="336"/>
      <c r="R520" s="336"/>
      <c r="S520" s="335"/>
      <c r="T520" s="335"/>
      <c r="U520" s="335"/>
      <c r="V520" s="335"/>
      <c r="W520" s="335"/>
      <c r="X520" s="335"/>
      <c r="Y520" s="335"/>
    </row>
    <row r="521" spans="1:25" s="97" customFormat="1" outlineLevel="2">
      <c r="A521" s="333"/>
      <c r="B521" s="334">
        <f>COUNTA($C$2:C521)</f>
        <v>508</v>
      </c>
      <c r="C521" s="335" t="s">
        <v>60</v>
      </c>
      <c r="D521" s="335"/>
      <c r="E521" s="335"/>
      <c r="F521" s="335"/>
      <c r="G521" s="335" t="s">
        <v>74</v>
      </c>
      <c r="H521" s="335"/>
      <c r="I521" s="335" t="s">
        <v>58</v>
      </c>
      <c r="J521" s="335"/>
      <c r="K521" s="334">
        <v>0</v>
      </c>
      <c r="L521" s="333" t="s">
        <v>60</v>
      </c>
      <c r="M521" s="335">
        <v>1</v>
      </c>
      <c r="N521" s="335"/>
      <c r="O521" s="335"/>
      <c r="P521" s="335"/>
      <c r="Q521" s="336"/>
      <c r="R521" s="336"/>
      <c r="S521" s="335"/>
      <c r="T521" s="335"/>
      <c r="U521" s="335"/>
      <c r="V521" s="335"/>
      <c r="W521" s="335"/>
      <c r="X521" s="335"/>
      <c r="Y521" s="335"/>
    </row>
    <row r="522" spans="1:25" s="97" customFormat="1" outlineLevel="2">
      <c r="A522" s="333"/>
      <c r="B522" s="334">
        <f>COUNTA($C$2:C522)</f>
        <v>509</v>
      </c>
      <c r="C522" s="335" t="s">
        <v>326</v>
      </c>
      <c r="D522" s="335"/>
      <c r="E522" s="335"/>
      <c r="F522" s="335"/>
      <c r="G522" s="335" t="s">
        <v>74</v>
      </c>
      <c r="H522" s="335"/>
      <c r="I522" s="335" t="s">
        <v>58</v>
      </c>
      <c r="J522" s="335"/>
      <c r="K522" s="334">
        <v>0</v>
      </c>
      <c r="L522" s="333" t="s">
        <v>133</v>
      </c>
      <c r="M522" s="335" t="s">
        <v>327</v>
      </c>
      <c r="N522" s="335"/>
      <c r="O522" s="335"/>
      <c r="P522" s="335"/>
      <c r="Q522" s="336"/>
      <c r="R522" s="336"/>
      <c r="S522" s="335"/>
      <c r="T522" s="335"/>
      <c r="U522" s="335"/>
      <c r="V522" s="335"/>
      <c r="W522" s="335"/>
      <c r="X522" s="335"/>
      <c r="Y522" s="335"/>
    </row>
    <row r="523" spans="1:25" s="97" customFormat="1" outlineLevel="2">
      <c r="A523" s="333"/>
      <c r="B523" s="334">
        <f>COUNTA($C$2:C523)</f>
        <v>510</v>
      </c>
      <c r="C523" s="335" t="s">
        <v>313</v>
      </c>
      <c r="D523" s="335"/>
      <c r="E523" s="335"/>
      <c r="F523" s="335"/>
      <c r="G523" s="335" t="s">
        <v>74</v>
      </c>
      <c r="H523" s="335"/>
      <c r="I523" s="335" t="s">
        <v>58</v>
      </c>
      <c r="J523" s="335"/>
      <c r="K523" s="334">
        <v>0</v>
      </c>
      <c r="L523" s="333" t="s">
        <v>133</v>
      </c>
      <c r="M523" s="335" t="s">
        <v>314</v>
      </c>
      <c r="N523" s="335"/>
      <c r="O523" s="335"/>
      <c r="P523" s="335"/>
      <c r="Q523" s="336"/>
      <c r="R523" s="336"/>
      <c r="S523" s="335"/>
      <c r="T523" s="335"/>
      <c r="U523" s="335"/>
      <c r="V523" s="335"/>
      <c r="W523" s="335"/>
      <c r="X523" s="335"/>
      <c r="Y523" s="335"/>
    </row>
    <row r="524" spans="1:25" s="97" customFormat="1" outlineLevel="2">
      <c r="A524" s="333"/>
      <c r="B524" s="334">
        <f>COUNTA($C$2:C524)</f>
        <v>511</v>
      </c>
      <c r="C524" s="335" t="s">
        <v>60</v>
      </c>
      <c r="D524" s="335"/>
      <c r="E524" s="335"/>
      <c r="F524" s="335"/>
      <c r="G524" s="335" t="s">
        <v>74</v>
      </c>
      <c r="H524" s="335"/>
      <c r="I524" s="335" t="s">
        <v>58</v>
      </c>
      <c r="J524" s="335"/>
      <c r="K524" s="334">
        <v>0</v>
      </c>
      <c r="L524" s="333" t="s">
        <v>60</v>
      </c>
      <c r="M524" s="335">
        <v>1</v>
      </c>
      <c r="N524" s="335"/>
      <c r="O524" s="335"/>
      <c r="P524" s="335"/>
      <c r="Q524" s="336"/>
      <c r="R524" s="336"/>
      <c r="S524" s="335"/>
      <c r="T524" s="335"/>
      <c r="U524" s="335"/>
      <c r="V524" s="335"/>
      <c r="W524" s="335"/>
      <c r="X524" s="335"/>
      <c r="Y524" s="335"/>
    </row>
    <row r="525" spans="1:25" s="97" customFormat="1" outlineLevel="2">
      <c r="A525" s="333"/>
      <c r="B525" s="334">
        <f>COUNTA($C$2:C525)</f>
        <v>512</v>
      </c>
      <c r="C525" s="335" t="s">
        <v>203</v>
      </c>
      <c r="D525" s="335"/>
      <c r="E525" s="335"/>
      <c r="F525" s="335"/>
      <c r="G525" s="335" t="s">
        <v>74</v>
      </c>
      <c r="H525" s="335"/>
      <c r="I525" s="335" t="s">
        <v>58</v>
      </c>
      <c r="J525" s="335" t="s">
        <v>328</v>
      </c>
      <c r="K525" s="334">
        <v>0</v>
      </c>
      <c r="L525" s="333" t="s">
        <v>110</v>
      </c>
      <c r="M525" s="335"/>
      <c r="N525" s="335"/>
      <c r="O525" s="335"/>
      <c r="P525" s="335"/>
      <c r="Q525" s="336"/>
      <c r="R525" s="336"/>
      <c r="S525" s="335"/>
      <c r="T525" s="335"/>
      <c r="U525" s="335"/>
      <c r="V525" s="335"/>
      <c r="W525" s="335"/>
      <c r="X525" s="335"/>
      <c r="Y525" s="335"/>
    </row>
    <row r="526" spans="1:25" s="97" customFormat="1" outlineLevel="2">
      <c r="A526" s="333"/>
      <c r="B526" s="334">
        <f>COUNTA($C$2:C526)</f>
        <v>513</v>
      </c>
      <c r="C526" s="335" t="s">
        <v>60</v>
      </c>
      <c r="D526" s="335"/>
      <c r="E526" s="335"/>
      <c r="F526" s="335"/>
      <c r="G526" s="335" t="s">
        <v>74</v>
      </c>
      <c r="H526" s="335"/>
      <c r="I526" s="335" t="s">
        <v>58</v>
      </c>
      <c r="J526" s="335"/>
      <c r="K526" s="334">
        <v>0</v>
      </c>
      <c r="L526" s="333" t="s">
        <v>60</v>
      </c>
      <c r="M526" s="335">
        <v>1</v>
      </c>
      <c r="N526" s="335"/>
      <c r="O526" s="335"/>
      <c r="P526" s="335"/>
      <c r="Q526" s="336"/>
      <c r="R526" s="336"/>
      <c r="S526" s="335"/>
      <c r="T526" s="335"/>
      <c r="U526" s="335"/>
      <c r="V526" s="335"/>
      <c r="W526" s="335"/>
      <c r="X526" s="335"/>
      <c r="Y526" s="335"/>
    </row>
    <row r="527" spans="1:25" s="97" customFormat="1" outlineLevel="2">
      <c r="A527" s="333"/>
      <c r="B527" s="334">
        <f>COUNTA($C$2:C527)</f>
        <v>514</v>
      </c>
      <c r="C527" s="335" t="s">
        <v>329</v>
      </c>
      <c r="D527" s="335"/>
      <c r="E527" s="335"/>
      <c r="F527" s="335"/>
      <c r="G527" s="335" t="s">
        <v>74</v>
      </c>
      <c r="H527" s="335"/>
      <c r="I527" s="335" t="s">
        <v>58</v>
      </c>
      <c r="J527" s="335" t="s">
        <v>330</v>
      </c>
      <c r="K527" s="334">
        <v>0</v>
      </c>
      <c r="L527" s="333" t="s">
        <v>110</v>
      </c>
      <c r="M527" s="335"/>
      <c r="N527" s="335"/>
      <c r="O527" s="335"/>
      <c r="P527" s="335"/>
      <c r="Q527" s="336"/>
      <c r="R527" s="336"/>
      <c r="S527" s="335"/>
      <c r="T527" s="335"/>
      <c r="U527" s="335"/>
      <c r="V527" s="335"/>
      <c r="W527" s="335"/>
      <c r="X527" s="335"/>
      <c r="Y527" s="335"/>
    </row>
    <row r="528" spans="1:25" s="97" customFormat="1" outlineLevel="2">
      <c r="A528" s="333"/>
      <c r="B528" s="334">
        <f>COUNTA($C$2:C528)</f>
        <v>515</v>
      </c>
      <c r="C528" s="335" t="s">
        <v>60</v>
      </c>
      <c r="D528" s="335"/>
      <c r="E528" s="335"/>
      <c r="F528" s="335"/>
      <c r="G528" s="335" t="s">
        <v>74</v>
      </c>
      <c r="H528" s="335"/>
      <c r="I528" s="335" t="s">
        <v>58</v>
      </c>
      <c r="J528" s="335"/>
      <c r="K528" s="334">
        <v>0</v>
      </c>
      <c r="L528" s="333" t="s">
        <v>60</v>
      </c>
      <c r="M528" s="335">
        <v>5</v>
      </c>
      <c r="N528" s="335"/>
      <c r="O528" s="335"/>
      <c r="P528" s="335"/>
      <c r="Q528" s="336"/>
      <c r="R528" s="336"/>
      <c r="S528" s="335"/>
      <c r="T528" s="335"/>
      <c r="U528" s="335"/>
      <c r="V528" s="335"/>
      <c r="W528" s="335"/>
      <c r="X528" s="335"/>
      <c r="Y528" s="335"/>
    </row>
    <row r="529" spans="1:25" s="97" customFormat="1" outlineLevel="2">
      <c r="A529" s="333"/>
      <c r="B529" s="334">
        <f>COUNTA($C$2:C529)</f>
        <v>516</v>
      </c>
      <c r="C529" s="335" t="s">
        <v>331</v>
      </c>
      <c r="D529" s="335"/>
      <c r="E529" s="335"/>
      <c r="F529" s="335"/>
      <c r="G529" s="335" t="s">
        <v>74</v>
      </c>
      <c r="H529" s="335"/>
      <c r="I529" s="335" t="s">
        <v>58</v>
      </c>
      <c r="J529" s="335" t="str">
        <f>"//fieldset[@data-radio-required-message='Please select one option.']/label/span/p[contains(.,'"&amp;M529&amp;"')]"</f>
        <v>//fieldset[@data-radio-required-message='Please select one option.']/label/span/p[contains(.,'DT_EMCQ13')]</v>
      </c>
      <c r="K529" s="334">
        <v>0</v>
      </c>
      <c r="L529" s="333" t="s">
        <v>100</v>
      </c>
      <c r="M529" s="335" t="s">
        <v>332</v>
      </c>
      <c r="N529" s="335"/>
      <c r="O529" s="335"/>
      <c r="P529" s="335"/>
      <c r="Q529" s="336"/>
      <c r="R529" s="336"/>
      <c r="S529" s="335"/>
      <c r="T529" s="335"/>
      <c r="U529" s="335"/>
      <c r="V529" s="335"/>
      <c r="W529" s="335"/>
      <c r="X529" s="335"/>
      <c r="Y529" s="335"/>
    </row>
    <row r="530" spans="1:25" s="97" customFormat="1" outlineLevel="2">
      <c r="A530" s="333"/>
      <c r="B530" s="334">
        <f>COUNTA($C$2:C530)</f>
        <v>517</v>
      </c>
      <c r="C530" s="335" t="s">
        <v>60</v>
      </c>
      <c r="D530" s="335"/>
      <c r="E530" s="335"/>
      <c r="F530" s="335"/>
      <c r="G530" s="335" t="s">
        <v>74</v>
      </c>
      <c r="H530" s="335"/>
      <c r="I530" s="335" t="s">
        <v>58</v>
      </c>
      <c r="J530" s="335"/>
      <c r="K530" s="334">
        <v>0</v>
      </c>
      <c r="L530" s="333" t="s">
        <v>60</v>
      </c>
      <c r="M530" s="335">
        <v>1</v>
      </c>
      <c r="N530" s="335"/>
      <c r="O530" s="335"/>
      <c r="P530" s="335"/>
      <c r="Q530" s="336"/>
      <c r="R530" s="336"/>
      <c r="S530" s="335"/>
      <c r="T530" s="335"/>
      <c r="U530" s="335"/>
      <c r="V530" s="335"/>
      <c r="W530" s="335"/>
      <c r="X530" s="335"/>
      <c r="Y530" s="335"/>
    </row>
    <row r="531" spans="1:25" s="97" customFormat="1" outlineLevel="2">
      <c r="A531" s="333"/>
      <c r="B531" s="334">
        <f>COUNTA($C$2:C531)</f>
        <v>518</v>
      </c>
      <c r="C531" s="335" t="s">
        <v>333</v>
      </c>
      <c r="D531" s="335"/>
      <c r="E531" s="335"/>
      <c r="F531" s="335"/>
      <c r="G531" s="335" t="s">
        <v>74</v>
      </c>
      <c r="H531" s="335"/>
      <c r="I531" s="335" t="s">
        <v>58</v>
      </c>
      <c r="J531" s="335" t="s">
        <v>338</v>
      </c>
      <c r="K531" s="334">
        <v>1</v>
      </c>
      <c r="L531" s="333" t="s">
        <v>306</v>
      </c>
      <c r="M531" s="335"/>
      <c r="N531" s="335"/>
      <c r="O531" s="335"/>
      <c r="P531" s="335"/>
      <c r="Q531" s="336"/>
      <c r="R531" s="336"/>
      <c r="S531" s="335"/>
      <c r="T531" s="335"/>
      <c r="U531" s="335"/>
      <c r="V531" s="335"/>
      <c r="W531" s="335"/>
      <c r="X531" s="335"/>
      <c r="Y531" s="335"/>
    </row>
    <row r="532" spans="1:25" s="97" customFormat="1" outlineLevel="2">
      <c r="A532" s="333"/>
      <c r="B532" s="334">
        <f>COUNTA($C$2:C532)</f>
        <v>519</v>
      </c>
      <c r="C532" s="335" t="s">
        <v>333</v>
      </c>
      <c r="D532" s="335"/>
      <c r="E532" s="335"/>
      <c r="F532" s="335"/>
      <c r="G532" s="335" t="s">
        <v>74</v>
      </c>
      <c r="H532" s="335"/>
      <c r="I532" s="335" t="s">
        <v>58</v>
      </c>
      <c r="J532" s="335" t="s">
        <v>339</v>
      </c>
      <c r="K532" s="334">
        <v>1</v>
      </c>
      <c r="L532" s="333" t="s">
        <v>306</v>
      </c>
      <c r="M532" s="335"/>
      <c r="N532" s="335"/>
      <c r="O532" s="335"/>
      <c r="P532" s="335"/>
      <c r="Q532" s="336"/>
      <c r="R532" s="336"/>
      <c r="S532" s="335"/>
      <c r="T532" s="335"/>
      <c r="U532" s="335"/>
      <c r="V532" s="335"/>
      <c r="W532" s="335"/>
      <c r="X532" s="335"/>
      <c r="Y532" s="335"/>
    </row>
    <row r="533" spans="1:25" s="98" customFormat="1" outlineLevel="2">
      <c r="A533" s="337"/>
      <c r="B533" s="338">
        <f>COUNTA($C$2:C533)</f>
        <v>520</v>
      </c>
      <c r="C533" s="339" t="s">
        <v>308</v>
      </c>
      <c r="D533" s="339"/>
      <c r="E533" s="339"/>
      <c r="F533" s="339"/>
      <c r="G533" s="339" t="s">
        <v>74</v>
      </c>
      <c r="H533" s="339"/>
      <c r="I533" s="339" t="s">
        <v>58</v>
      </c>
      <c r="J533" s="339" t="s">
        <v>309</v>
      </c>
      <c r="K533" s="338">
        <v>0</v>
      </c>
      <c r="L533" s="337" t="s">
        <v>110</v>
      </c>
      <c r="M533" s="339"/>
      <c r="N533" s="339"/>
      <c r="O533" s="339"/>
      <c r="P533" s="339"/>
      <c r="Q533" s="340"/>
      <c r="R533" s="340"/>
      <c r="S533" s="339"/>
      <c r="T533" s="339"/>
      <c r="U533" s="339"/>
      <c r="V533" s="339"/>
      <c r="W533" s="339"/>
      <c r="X533" s="339"/>
      <c r="Y533" s="339"/>
    </row>
    <row r="534" spans="1:25" s="98" customFormat="1" outlineLevel="2">
      <c r="A534" s="337"/>
      <c r="B534" s="338">
        <f>COUNTA($C$2:C534)</f>
        <v>521</v>
      </c>
      <c r="C534" s="339" t="s">
        <v>60</v>
      </c>
      <c r="D534" s="339"/>
      <c r="E534" s="339"/>
      <c r="F534" s="339"/>
      <c r="G534" s="339" t="s">
        <v>74</v>
      </c>
      <c r="H534" s="339"/>
      <c r="I534" s="339" t="s">
        <v>58</v>
      </c>
      <c r="J534" s="339"/>
      <c r="K534" s="338">
        <v>0</v>
      </c>
      <c r="L534" s="337" t="s">
        <v>60</v>
      </c>
      <c r="M534" s="339">
        <v>3</v>
      </c>
      <c r="N534" s="339"/>
      <c r="O534" s="339"/>
      <c r="P534" s="339"/>
      <c r="Q534" s="340"/>
      <c r="R534" s="340"/>
      <c r="S534" s="339"/>
      <c r="T534" s="339"/>
      <c r="U534" s="339"/>
      <c r="V534" s="339"/>
      <c r="W534" s="339"/>
      <c r="X534" s="339"/>
      <c r="Y534" s="339"/>
    </row>
    <row r="535" spans="1:25" s="98" customFormat="1" outlineLevel="2">
      <c r="A535" s="337"/>
      <c r="B535" s="338">
        <f>COUNTA($C$2:C535)</f>
        <v>522</v>
      </c>
      <c r="C535" s="339" t="s">
        <v>310</v>
      </c>
      <c r="D535" s="339"/>
      <c r="E535" s="339"/>
      <c r="F535" s="339"/>
      <c r="G535" s="339" t="s">
        <v>74</v>
      </c>
      <c r="H535" s="339"/>
      <c r="I535" s="339" t="s">
        <v>58</v>
      </c>
      <c r="J535" s="339" t="s">
        <v>311</v>
      </c>
      <c r="K535" s="338">
        <v>0</v>
      </c>
      <c r="L535" s="337" t="s">
        <v>59</v>
      </c>
      <c r="M535" s="339" t="s">
        <v>312</v>
      </c>
      <c r="N535" s="339" t="s">
        <v>341</v>
      </c>
      <c r="O535" s="339"/>
      <c r="P535" s="339"/>
      <c r="Q535" s="340"/>
      <c r="R535" s="340"/>
      <c r="S535" s="339"/>
      <c r="T535" s="339"/>
      <c r="U535" s="339"/>
      <c r="V535" s="339"/>
      <c r="W535" s="339"/>
      <c r="X535" s="339"/>
      <c r="Y535" s="339"/>
    </row>
    <row r="536" spans="1:25" s="98" customFormat="1" outlineLevel="2">
      <c r="A536" s="337"/>
      <c r="B536" s="338">
        <f>COUNTA($C$2:C536)</f>
        <v>523</v>
      </c>
      <c r="C536" s="339" t="s">
        <v>313</v>
      </c>
      <c r="D536" s="339"/>
      <c r="E536" s="339"/>
      <c r="F536" s="339"/>
      <c r="G536" s="339" t="s">
        <v>74</v>
      </c>
      <c r="H536" s="339"/>
      <c r="I536" s="339" t="s">
        <v>58</v>
      </c>
      <c r="J536" s="339"/>
      <c r="K536" s="338">
        <v>0</v>
      </c>
      <c r="L536" s="337" t="s">
        <v>133</v>
      </c>
      <c r="M536" s="339" t="s">
        <v>314</v>
      </c>
      <c r="N536" s="339"/>
      <c r="O536" s="339"/>
      <c r="P536" s="339"/>
      <c r="Q536" s="340"/>
      <c r="R536" s="340"/>
      <c r="S536" s="339"/>
      <c r="T536" s="339"/>
      <c r="U536" s="339"/>
      <c r="V536" s="339"/>
      <c r="W536" s="339"/>
      <c r="X536" s="339"/>
      <c r="Y536" s="339"/>
    </row>
    <row r="537" spans="1:25" s="98" customFormat="1" outlineLevel="2">
      <c r="A537" s="337"/>
      <c r="B537" s="338">
        <f>COUNTA($C$2:C537)</f>
        <v>524</v>
      </c>
      <c r="C537" s="339" t="s">
        <v>60</v>
      </c>
      <c r="D537" s="339"/>
      <c r="E537" s="339"/>
      <c r="F537" s="339"/>
      <c r="G537" s="339" t="s">
        <v>74</v>
      </c>
      <c r="H537" s="339"/>
      <c r="I537" s="339" t="s">
        <v>58</v>
      </c>
      <c r="J537" s="339"/>
      <c r="K537" s="338">
        <v>0</v>
      </c>
      <c r="L537" s="337" t="s">
        <v>60</v>
      </c>
      <c r="M537" s="339">
        <v>1</v>
      </c>
      <c r="N537" s="339"/>
      <c r="O537" s="339"/>
      <c r="P537" s="339"/>
      <c r="Q537" s="340"/>
      <c r="R537" s="340"/>
      <c r="S537" s="339"/>
      <c r="T537" s="339"/>
      <c r="U537" s="339"/>
      <c r="V537" s="339"/>
      <c r="W537" s="339"/>
      <c r="X537" s="339"/>
      <c r="Y537" s="339"/>
    </row>
    <row r="538" spans="1:25" s="98" customFormat="1" outlineLevel="2">
      <c r="A538" s="337"/>
      <c r="B538" s="338">
        <f>COUNTA($C$2:C538)</f>
        <v>525</v>
      </c>
      <c r="C538" s="339" t="s">
        <v>315</v>
      </c>
      <c r="D538" s="339"/>
      <c r="E538" s="339"/>
      <c r="F538" s="339"/>
      <c r="G538" s="339" t="s">
        <v>74</v>
      </c>
      <c r="H538" s="339"/>
      <c r="I538" s="339" t="s">
        <v>58</v>
      </c>
      <c r="J538" s="339" t="str">
        <f>"//button[contains(.,'"&amp;M538&amp;"')]"</f>
        <v>//button[contains(.,'DT_EMCQ8')]</v>
      </c>
      <c r="K538" s="338">
        <v>0</v>
      </c>
      <c r="L538" s="337" t="s">
        <v>69</v>
      </c>
      <c r="M538" s="339" t="s">
        <v>312</v>
      </c>
      <c r="N538" s="339" t="s">
        <v>341</v>
      </c>
      <c r="O538" s="339"/>
      <c r="P538" s="339"/>
      <c r="Q538" s="340"/>
      <c r="R538" s="340"/>
      <c r="S538" s="339"/>
      <c r="T538" s="339"/>
      <c r="U538" s="339"/>
      <c r="V538" s="339"/>
      <c r="W538" s="339"/>
      <c r="X538" s="339"/>
      <c r="Y538" s="339"/>
    </row>
    <row r="539" spans="1:25" s="98" customFormat="1" outlineLevel="2">
      <c r="A539" s="337"/>
      <c r="B539" s="338">
        <f>COUNTA($C$2:C539)</f>
        <v>526</v>
      </c>
      <c r="C539" s="339" t="s">
        <v>60</v>
      </c>
      <c r="D539" s="339"/>
      <c r="E539" s="339"/>
      <c r="F539" s="339"/>
      <c r="G539" s="339" t="s">
        <v>74</v>
      </c>
      <c r="H539" s="339"/>
      <c r="I539" s="339" t="s">
        <v>58</v>
      </c>
      <c r="J539" s="339"/>
      <c r="K539" s="338">
        <v>0</v>
      </c>
      <c r="L539" s="337" t="s">
        <v>60</v>
      </c>
      <c r="M539" s="339">
        <v>1</v>
      </c>
      <c r="N539" s="339"/>
      <c r="O539" s="339"/>
      <c r="P539" s="339"/>
      <c r="Q539" s="340"/>
      <c r="R539" s="340"/>
      <c r="S539" s="339"/>
      <c r="T539" s="339"/>
      <c r="U539" s="339"/>
      <c r="V539" s="339"/>
      <c r="W539" s="339"/>
      <c r="X539" s="339"/>
      <c r="Y539" s="339"/>
    </row>
    <row r="540" spans="1:25" s="98" customFormat="1" outlineLevel="2">
      <c r="A540" s="337"/>
      <c r="B540" s="338">
        <f>COUNTA($C$2:C540)</f>
        <v>527</v>
      </c>
      <c r="C540" s="339" t="s">
        <v>316</v>
      </c>
      <c r="D540" s="339"/>
      <c r="E540" s="339"/>
      <c r="F540" s="339"/>
      <c r="G540" s="339" t="s">
        <v>74</v>
      </c>
      <c r="H540" s="339"/>
      <c r="I540" s="339" t="s">
        <v>58</v>
      </c>
      <c r="J540" s="339" t="s">
        <v>317</v>
      </c>
      <c r="K540" s="338">
        <v>0</v>
      </c>
      <c r="L540" s="337" t="s">
        <v>69</v>
      </c>
      <c r="M540" s="339" t="s">
        <v>318</v>
      </c>
      <c r="N540" s="339"/>
      <c r="O540" s="339"/>
      <c r="P540" s="339"/>
      <c r="Q540" s="340"/>
      <c r="R540" s="340"/>
      <c r="S540" s="339"/>
      <c r="T540" s="339"/>
      <c r="U540" s="339"/>
      <c r="V540" s="339"/>
      <c r="W540" s="339"/>
      <c r="X540" s="339"/>
      <c r="Y540" s="339"/>
    </row>
    <row r="541" spans="1:25" s="98" customFormat="1" outlineLevel="2">
      <c r="A541" s="337"/>
      <c r="B541" s="338">
        <f>COUNTA($C$2:C541)</f>
        <v>528</v>
      </c>
      <c r="C541" s="339" t="s">
        <v>60</v>
      </c>
      <c r="D541" s="339"/>
      <c r="E541" s="339"/>
      <c r="F541" s="339"/>
      <c r="G541" s="339" t="s">
        <v>74</v>
      </c>
      <c r="H541" s="339"/>
      <c r="I541" s="339" t="s">
        <v>58</v>
      </c>
      <c r="J541" s="339"/>
      <c r="K541" s="338">
        <v>0</v>
      </c>
      <c r="L541" s="337" t="s">
        <v>60</v>
      </c>
      <c r="M541" s="339">
        <v>3</v>
      </c>
      <c r="N541" s="339"/>
      <c r="O541" s="339"/>
      <c r="P541" s="339"/>
      <c r="Q541" s="340"/>
      <c r="R541" s="340"/>
      <c r="S541" s="339"/>
      <c r="T541" s="339"/>
      <c r="U541" s="339"/>
      <c r="V541" s="339"/>
      <c r="W541" s="339"/>
      <c r="X541" s="339"/>
      <c r="Y541" s="339"/>
    </row>
    <row r="542" spans="1:25" s="98" customFormat="1" outlineLevel="2">
      <c r="A542" s="337"/>
      <c r="B542" s="338">
        <f>COUNTA($C$2:C542)</f>
        <v>529</v>
      </c>
      <c r="C542" s="339" t="s">
        <v>60</v>
      </c>
      <c r="D542" s="339"/>
      <c r="E542" s="339"/>
      <c r="F542" s="339"/>
      <c r="G542" s="339" t="s">
        <v>74</v>
      </c>
      <c r="H542" s="339"/>
      <c r="I542" s="339" t="s">
        <v>58</v>
      </c>
      <c r="J542" s="339"/>
      <c r="K542" s="338">
        <v>0</v>
      </c>
      <c r="L542" s="337" t="s">
        <v>133</v>
      </c>
      <c r="M542" s="339" t="s">
        <v>318</v>
      </c>
      <c r="N542" s="339" t="s">
        <v>342</v>
      </c>
      <c r="O542" s="339"/>
      <c r="P542" s="339"/>
      <c r="Q542" s="340"/>
      <c r="R542" s="340"/>
      <c r="S542" s="339"/>
      <c r="T542" s="339"/>
      <c r="U542" s="339"/>
      <c r="V542" s="339"/>
      <c r="W542" s="339"/>
      <c r="X542" s="339"/>
      <c r="Y542" s="339"/>
    </row>
    <row r="543" spans="1:25" s="98" customFormat="1" outlineLevel="2">
      <c r="A543" s="337"/>
      <c r="B543" s="338">
        <f>COUNTA($C$2:C543)</f>
        <v>530</v>
      </c>
      <c r="C543" s="339" t="s">
        <v>60</v>
      </c>
      <c r="D543" s="339"/>
      <c r="E543" s="339"/>
      <c r="F543" s="339"/>
      <c r="G543" s="339" t="s">
        <v>74</v>
      </c>
      <c r="H543" s="339"/>
      <c r="I543" s="339" t="s">
        <v>58</v>
      </c>
      <c r="J543" s="339"/>
      <c r="K543" s="338">
        <v>0</v>
      </c>
      <c r="L543" s="337" t="s">
        <v>60</v>
      </c>
      <c r="M543" s="339">
        <v>1</v>
      </c>
      <c r="N543" s="339"/>
      <c r="O543" s="339"/>
      <c r="P543" s="339"/>
      <c r="Q543" s="340"/>
      <c r="R543" s="340"/>
      <c r="S543" s="339"/>
      <c r="T543" s="339"/>
      <c r="U543" s="339"/>
      <c r="V543" s="339"/>
      <c r="W543" s="339"/>
      <c r="X543" s="339"/>
      <c r="Y543" s="339"/>
    </row>
    <row r="544" spans="1:25" s="98" customFormat="1" outlineLevel="2">
      <c r="A544" s="337"/>
      <c r="B544" s="338">
        <f>COUNTA($C$2:C544)</f>
        <v>531</v>
      </c>
      <c r="C544" s="339" t="s">
        <v>313</v>
      </c>
      <c r="D544" s="339"/>
      <c r="E544" s="339"/>
      <c r="F544" s="339"/>
      <c r="G544" s="339" t="s">
        <v>74</v>
      </c>
      <c r="H544" s="339"/>
      <c r="I544" s="339" t="s">
        <v>58</v>
      </c>
      <c r="J544" s="339"/>
      <c r="K544" s="338">
        <v>0</v>
      </c>
      <c r="L544" s="337" t="s">
        <v>133</v>
      </c>
      <c r="M544" s="339" t="s">
        <v>314</v>
      </c>
      <c r="N544" s="339"/>
      <c r="O544" s="339"/>
      <c r="P544" s="339"/>
      <c r="Q544" s="340"/>
      <c r="R544" s="340"/>
      <c r="S544" s="339"/>
      <c r="T544" s="339"/>
      <c r="U544" s="339"/>
      <c r="V544" s="339"/>
      <c r="W544" s="339"/>
      <c r="X544" s="339"/>
      <c r="Y544" s="339"/>
    </row>
    <row r="545" spans="1:25" s="98" customFormat="1" outlineLevel="2">
      <c r="A545" s="337"/>
      <c r="B545" s="338">
        <f>COUNTA($C$2:C545)</f>
        <v>532</v>
      </c>
      <c r="C545" s="339" t="s">
        <v>60</v>
      </c>
      <c r="D545" s="339"/>
      <c r="E545" s="339"/>
      <c r="F545" s="339"/>
      <c r="G545" s="339" t="s">
        <v>74</v>
      </c>
      <c r="H545" s="339"/>
      <c r="I545" s="339" t="s">
        <v>58</v>
      </c>
      <c r="J545" s="339"/>
      <c r="K545" s="338">
        <v>0</v>
      </c>
      <c r="L545" s="337" t="s">
        <v>60</v>
      </c>
      <c r="M545" s="339">
        <v>1</v>
      </c>
      <c r="N545" s="339"/>
      <c r="O545" s="339"/>
      <c r="P545" s="339"/>
      <c r="Q545" s="340"/>
      <c r="R545" s="340"/>
      <c r="S545" s="339"/>
      <c r="T545" s="339"/>
      <c r="U545" s="339"/>
      <c r="V545" s="339"/>
      <c r="W545" s="339"/>
      <c r="X545" s="339"/>
      <c r="Y545" s="339"/>
    </row>
    <row r="546" spans="1:25" s="98" customFormat="1" outlineLevel="2">
      <c r="A546" s="337"/>
      <c r="B546" s="338">
        <f>COUNTA($C$2:C546)</f>
        <v>533</v>
      </c>
      <c r="C546" s="339" t="s">
        <v>319</v>
      </c>
      <c r="D546" s="339"/>
      <c r="E546" s="339"/>
      <c r="F546" s="339"/>
      <c r="G546" s="339" t="s">
        <v>74</v>
      </c>
      <c r="H546" s="339"/>
      <c r="I546" s="339" t="s">
        <v>58</v>
      </c>
      <c r="J546" s="339" t="s">
        <v>337</v>
      </c>
      <c r="K546" s="338">
        <v>1</v>
      </c>
      <c r="L546" s="337" t="s">
        <v>69</v>
      </c>
      <c r="M546" s="339"/>
      <c r="N546" s="339"/>
      <c r="O546" s="339"/>
      <c r="P546" s="339"/>
      <c r="Q546" s="340"/>
      <c r="R546" s="340"/>
      <c r="S546" s="339"/>
      <c r="T546" s="339"/>
      <c r="U546" s="339"/>
      <c r="V546" s="339"/>
      <c r="W546" s="339"/>
      <c r="X546" s="339"/>
      <c r="Y546" s="339"/>
    </row>
    <row r="547" spans="1:25" s="98" customFormat="1" outlineLevel="2">
      <c r="A547" s="337"/>
      <c r="B547" s="338">
        <f>COUNTA($C$2:C547)</f>
        <v>534</v>
      </c>
      <c r="C547" s="339" t="s">
        <v>60</v>
      </c>
      <c r="D547" s="339"/>
      <c r="E547" s="339"/>
      <c r="F547" s="339"/>
      <c r="G547" s="339" t="s">
        <v>74</v>
      </c>
      <c r="H547" s="339"/>
      <c r="I547" s="339" t="s">
        <v>58</v>
      </c>
      <c r="J547" s="339"/>
      <c r="K547" s="338">
        <v>0</v>
      </c>
      <c r="L547" s="337" t="s">
        <v>60</v>
      </c>
      <c r="M547" s="339">
        <v>1</v>
      </c>
      <c r="N547" s="339"/>
      <c r="O547" s="339"/>
      <c r="P547" s="339"/>
      <c r="Q547" s="340"/>
      <c r="R547" s="340"/>
      <c r="S547" s="339"/>
      <c r="T547" s="339"/>
      <c r="U547" s="339"/>
      <c r="V547" s="339"/>
      <c r="W547" s="339"/>
      <c r="X547" s="339"/>
      <c r="Y547" s="339"/>
    </row>
    <row r="548" spans="1:25" s="98" customFormat="1" outlineLevel="2">
      <c r="A548" s="337"/>
      <c r="B548" s="338">
        <f>COUNTA($C$2:C548)</f>
        <v>535</v>
      </c>
      <c r="C548" s="339" t="s">
        <v>319</v>
      </c>
      <c r="D548" s="339"/>
      <c r="E548" s="339"/>
      <c r="F548" s="339"/>
      <c r="G548" s="339" t="s">
        <v>74</v>
      </c>
      <c r="H548" s="339"/>
      <c r="I548" s="339" t="s">
        <v>58</v>
      </c>
      <c r="J548" s="339"/>
      <c r="K548" s="338"/>
      <c r="L548" s="337" t="s">
        <v>133</v>
      </c>
      <c r="M548" s="339" t="s">
        <v>321</v>
      </c>
      <c r="N548" s="339" t="s">
        <v>343</v>
      </c>
      <c r="O548" s="339"/>
      <c r="P548" s="339"/>
      <c r="Q548" s="340"/>
      <c r="R548" s="340"/>
      <c r="S548" s="339"/>
      <c r="T548" s="339"/>
      <c r="U548" s="339"/>
      <c r="V548" s="339"/>
      <c r="W548" s="339"/>
      <c r="X548" s="339"/>
      <c r="Y548" s="339"/>
    </row>
    <row r="549" spans="1:25" s="98" customFormat="1" outlineLevel="2">
      <c r="A549" s="337"/>
      <c r="B549" s="338">
        <f>COUNTA($C$2:C549)</f>
        <v>536</v>
      </c>
      <c r="C549" s="339" t="s">
        <v>60</v>
      </c>
      <c r="D549" s="339"/>
      <c r="E549" s="339"/>
      <c r="F549" s="339"/>
      <c r="G549" s="339" t="s">
        <v>74</v>
      </c>
      <c r="H549" s="339"/>
      <c r="I549" s="339" t="s">
        <v>58</v>
      </c>
      <c r="J549" s="339"/>
      <c r="K549" s="338">
        <v>0</v>
      </c>
      <c r="L549" s="337" t="s">
        <v>60</v>
      </c>
      <c r="M549" s="339">
        <v>1</v>
      </c>
      <c r="N549" s="339"/>
      <c r="O549" s="339"/>
      <c r="P549" s="339"/>
      <c r="Q549" s="340"/>
      <c r="R549" s="340"/>
      <c r="S549" s="339"/>
      <c r="T549" s="339"/>
      <c r="U549" s="339"/>
      <c r="V549" s="339"/>
      <c r="W549" s="339"/>
      <c r="X549" s="339"/>
      <c r="Y549" s="339"/>
    </row>
    <row r="550" spans="1:25" s="98" customFormat="1" outlineLevel="2">
      <c r="A550" s="337"/>
      <c r="B550" s="338">
        <f>COUNTA($C$2:C550)</f>
        <v>537</v>
      </c>
      <c r="C550" s="339" t="s">
        <v>313</v>
      </c>
      <c r="D550" s="339"/>
      <c r="E550" s="339"/>
      <c r="F550" s="339"/>
      <c r="G550" s="339" t="s">
        <v>74</v>
      </c>
      <c r="H550" s="339"/>
      <c r="I550" s="339" t="s">
        <v>58</v>
      </c>
      <c r="J550" s="339"/>
      <c r="K550" s="338">
        <v>0</v>
      </c>
      <c r="L550" s="337" t="s">
        <v>133</v>
      </c>
      <c r="M550" s="339" t="s">
        <v>314</v>
      </c>
      <c r="N550" s="339"/>
      <c r="O550" s="339"/>
      <c r="P550" s="339"/>
      <c r="Q550" s="340"/>
      <c r="R550" s="340"/>
      <c r="S550" s="339"/>
      <c r="T550" s="339"/>
      <c r="U550" s="339"/>
      <c r="V550" s="339"/>
      <c r="W550" s="339"/>
      <c r="X550" s="339"/>
      <c r="Y550" s="339"/>
    </row>
    <row r="551" spans="1:25" s="98" customFormat="1" outlineLevel="2">
      <c r="A551" s="337"/>
      <c r="B551" s="338">
        <f>COUNTA($C$2:C551)</f>
        <v>538</v>
      </c>
      <c r="C551" s="339" t="s">
        <v>60</v>
      </c>
      <c r="D551" s="339"/>
      <c r="E551" s="339"/>
      <c r="F551" s="339"/>
      <c r="G551" s="339" t="s">
        <v>74</v>
      </c>
      <c r="H551" s="339"/>
      <c r="I551" s="339" t="s">
        <v>58</v>
      </c>
      <c r="J551" s="339"/>
      <c r="K551" s="338">
        <v>0</v>
      </c>
      <c r="L551" s="337" t="s">
        <v>60</v>
      </c>
      <c r="M551" s="339">
        <v>1</v>
      </c>
      <c r="N551" s="339"/>
      <c r="O551" s="339"/>
      <c r="P551" s="339"/>
      <c r="Q551" s="340"/>
      <c r="R551" s="340"/>
      <c r="S551" s="339"/>
      <c r="T551" s="339"/>
      <c r="U551" s="339"/>
      <c r="V551" s="339"/>
      <c r="W551" s="339"/>
      <c r="X551" s="339"/>
      <c r="Y551" s="339"/>
    </row>
    <row r="552" spans="1:25" s="98" customFormat="1" outlineLevel="2">
      <c r="A552" s="337"/>
      <c r="B552" s="338">
        <f>COUNTA($C$2:C552)</f>
        <v>539</v>
      </c>
      <c r="C552" s="339" t="s">
        <v>322</v>
      </c>
      <c r="D552" s="339"/>
      <c r="E552" s="339"/>
      <c r="F552" s="339"/>
      <c r="G552" s="339" t="s">
        <v>74</v>
      </c>
      <c r="H552" s="339"/>
      <c r="I552" s="339" t="s">
        <v>58</v>
      </c>
      <c r="J552" s="339" t="str">
        <f>"//strong[contains(.,'In the last 12 months, have you had any chest infections or developed pneumonia?')]/parent::label/parent::p/following-sibling::div/div/label[contains(.,'"&amp;M552&amp;"')]"</f>
        <v>//strong[contains(.,'In the last 12 months, have you had any chest infections or developed pneumonia?')]/parent::label/parent::p/following-sibling::div/div/label[contains(.,'DT_EMCQ11')]</v>
      </c>
      <c r="K552" s="338">
        <v>0</v>
      </c>
      <c r="L552" s="337" t="s">
        <v>100</v>
      </c>
      <c r="M552" s="339" t="s">
        <v>323</v>
      </c>
      <c r="N552" s="339" t="s">
        <v>344</v>
      </c>
      <c r="O552" s="339"/>
      <c r="P552" s="339"/>
      <c r="Q552" s="340"/>
      <c r="R552" s="340"/>
      <c r="S552" s="339"/>
      <c r="T552" s="339"/>
      <c r="U552" s="339"/>
      <c r="V552" s="339"/>
      <c r="W552" s="339"/>
      <c r="X552" s="339"/>
      <c r="Y552" s="339"/>
    </row>
    <row r="553" spans="1:25" s="98" customFormat="1" outlineLevel="2">
      <c r="A553" s="337"/>
      <c r="B553" s="338">
        <f>COUNTA($C$2:C553)</f>
        <v>540</v>
      </c>
      <c r="C553" s="339" t="s">
        <v>60</v>
      </c>
      <c r="D553" s="339"/>
      <c r="E553" s="339"/>
      <c r="F553" s="339"/>
      <c r="G553" s="339" t="s">
        <v>74</v>
      </c>
      <c r="H553" s="339"/>
      <c r="I553" s="339" t="s">
        <v>58</v>
      </c>
      <c r="J553" s="339"/>
      <c r="K553" s="338">
        <v>0</v>
      </c>
      <c r="L553" s="337" t="s">
        <v>60</v>
      </c>
      <c r="M553" s="339">
        <v>1</v>
      </c>
      <c r="N553" s="339"/>
      <c r="O553" s="339"/>
      <c r="P553" s="339"/>
      <c r="Q553" s="340"/>
      <c r="R553" s="340"/>
      <c r="S553" s="339"/>
      <c r="T553" s="339"/>
      <c r="U553" s="339"/>
      <c r="V553" s="339"/>
      <c r="W553" s="339"/>
      <c r="X553" s="339"/>
      <c r="Y553" s="339"/>
    </row>
    <row r="554" spans="1:25" s="98" customFormat="1" outlineLevel="2">
      <c r="A554" s="337"/>
      <c r="B554" s="338">
        <f>COUNTA($C$2:C554)</f>
        <v>541</v>
      </c>
      <c r="C554" s="339" t="s">
        <v>345</v>
      </c>
      <c r="D554" s="339"/>
      <c r="E554" s="339"/>
      <c r="F554" s="339"/>
      <c r="G554" s="339" t="s">
        <v>74</v>
      </c>
      <c r="H554" s="339"/>
      <c r="I554" s="339" t="s">
        <v>58</v>
      </c>
      <c r="J554" s="339" t="s">
        <v>346</v>
      </c>
      <c r="K554" s="338">
        <v>0</v>
      </c>
      <c r="L554" s="337" t="s">
        <v>69</v>
      </c>
      <c r="M554" s="339"/>
      <c r="N554" s="339"/>
      <c r="O554" s="339"/>
      <c r="P554" s="339"/>
      <c r="Q554" s="340"/>
      <c r="R554" s="340"/>
      <c r="S554" s="339"/>
      <c r="T554" s="339"/>
      <c r="U554" s="339"/>
      <c r="V554" s="339"/>
      <c r="W554" s="339"/>
      <c r="X554" s="339"/>
      <c r="Y554" s="339"/>
    </row>
    <row r="555" spans="1:25" s="98" customFormat="1" outlineLevel="2">
      <c r="A555" s="337"/>
      <c r="B555" s="338">
        <f>COUNTA($C$2:C555)</f>
        <v>542</v>
      </c>
      <c r="C555" s="339" t="s">
        <v>60</v>
      </c>
      <c r="D555" s="339"/>
      <c r="E555" s="339"/>
      <c r="F555" s="339"/>
      <c r="G555" s="339" t="s">
        <v>74</v>
      </c>
      <c r="H555" s="339"/>
      <c r="I555" s="339" t="s">
        <v>58</v>
      </c>
      <c r="J555" s="339"/>
      <c r="K555" s="338">
        <v>0</v>
      </c>
      <c r="L555" s="337" t="s">
        <v>60</v>
      </c>
      <c r="M555" s="339">
        <v>1</v>
      </c>
      <c r="N555" s="339"/>
      <c r="O555" s="339"/>
      <c r="P555" s="339"/>
      <c r="Q555" s="340"/>
      <c r="R555" s="340"/>
      <c r="S555" s="339"/>
      <c r="T555" s="339"/>
      <c r="U555" s="339"/>
      <c r="V555" s="339"/>
      <c r="W555" s="339"/>
      <c r="X555" s="339"/>
      <c r="Y555" s="339"/>
    </row>
    <row r="556" spans="1:25" s="98" customFormat="1" outlineLevel="2">
      <c r="A556" s="337"/>
      <c r="B556" s="338">
        <f>COUNTA($C$2:C556)</f>
        <v>543</v>
      </c>
      <c r="C556" s="339" t="s">
        <v>68</v>
      </c>
      <c r="D556" s="339"/>
      <c r="E556" s="339"/>
      <c r="F556" s="339"/>
      <c r="G556" s="339" t="s">
        <v>74</v>
      </c>
      <c r="H556" s="339"/>
      <c r="I556" s="339" t="s">
        <v>58</v>
      </c>
      <c r="J556" s="339"/>
      <c r="K556" s="338">
        <v>0</v>
      </c>
      <c r="L556" s="337" t="s">
        <v>133</v>
      </c>
      <c r="M556" s="339" t="s">
        <v>327</v>
      </c>
      <c r="N556" s="339" t="s">
        <v>347</v>
      </c>
      <c r="O556" s="339"/>
      <c r="P556" s="339"/>
      <c r="Q556" s="340"/>
      <c r="R556" s="340"/>
      <c r="S556" s="339"/>
      <c r="T556" s="339"/>
      <c r="U556" s="339"/>
      <c r="V556" s="339"/>
      <c r="W556" s="339"/>
      <c r="X556" s="339"/>
      <c r="Y556" s="339"/>
    </row>
    <row r="557" spans="1:25" s="98" customFormat="1" outlineLevel="2">
      <c r="A557" s="337"/>
      <c r="B557" s="338">
        <f>COUNTA($C$2:C557)</f>
        <v>544</v>
      </c>
      <c r="C557" s="339" t="s">
        <v>60</v>
      </c>
      <c r="D557" s="339"/>
      <c r="E557" s="339"/>
      <c r="F557" s="339"/>
      <c r="G557" s="339" t="s">
        <v>74</v>
      </c>
      <c r="H557" s="339"/>
      <c r="I557" s="339" t="s">
        <v>58</v>
      </c>
      <c r="J557" s="339"/>
      <c r="K557" s="338">
        <v>0</v>
      </c>
      <c r="L557" s="337" t="s">
        <v>60</v>
      </c>
      <c r="M557" s="339">
        <v>1</v>
      </c>
      <c r="N557" s="339"/>
      <c r="O557" s="339"/>
      <c r="P557" s="339"/>
      <c r="Q557" s="340"/>
      <c r="R557" s="340"/>
      <c r="S557" s="339"/>
      <c r="T557" s="339"/>
      <c r="U557" s="339"/>
      <c r="V557" s="339"/>
      <c r="W557" s="339"/>
      <c r="X557" s="339"/>
      <c r="Y557" s="339"/>
    </row>
    <row r="558" spans="1:25" s="98" customFormat="1" outlineLevel="2">
      <c r="A558" s="337"/>
      <c r="B558" s="338">
        <f>COUNTA($C$2:C558)</f>
        <v>545</v>
      </c>
      <c r="C558" s="339" t="s">
        <v>313</v>
      </c>
      <c r="D558" s="339"/>
      <c r="E558" s="339"/>
      <c r="F558" s="339"/>
      <c r="G558" s="339" t="s">
        <v>74</v>
      </c>
      <c r="H558" s="339"/>
      <c r="I558" s="339" t="s">
        <v>58</v>
      </c>
      <c r="J558" s="339"/>
      <c r="K558" s="338">
        <v>0</v>
      </c>
      <c r="L558" s="337" t="s">
        <v>133</v>
      </c>
      <c r="M558" s="339" t="s">
        <v>314</v>
      </c>
      <c r="N558" s="339"/>
      <c r="O558" s="339"/>
      <c r="P558" s="339"/>
      <c r="Q558" s="340"/>
      <c r="R558" s="340"/>
      <c r="S558" s="339"/>
      <c r="T558" s="339"/>
      <c r="U558" s="339"/>
      <c r="V558" s="339"/>
      <c r="W558" s="339"/>
      <c r="X558" s="339"/>
      <c r="Y558" s="339"/>
    </row>
    <row r="559" spans="1:25" s="98" customFormat="1" outlineLevel="2">
      <c r="A559" s="337"/>
      <c r="B559" s="338">
        <f>COUNTA($C$2:C559)</f>
        <v>546</v>
      </c>
      <c r="C559" s="339" t="s">
        <v>348</v>
      </c>
      <c r="D559" s="339"/>
      <c r="E559" s="339"/>
      <c r="F559" s="339"/>
      <c r="G559" s="339" t="s">
        <v>74</v>
      </c>
      <c r="H559" s="339"/>
      <c r="I559" s="339" t="s">
        <v>58</v>
      </c>
      <c r="J559" s="339" t="s">
        <v>325</v>
      </c>
      <c r="K559" s="338">
        <v>0</v>
      </c>
      <c r="L559" s="337" t="s">
        <v>69</v>
      </c>
      <c r="M559" s="340"/>
      <c r="N559" s="339"/>
      <c r="O559" s="339"/>
      <c r="P559" s="339"/>
      <c r="Q559" s="340"/>
      <c r="R559" s="340"/>
      <c r="S559" s="339"/>
      <c r="T559" s="339"/>
      <c r="U559" s="339"/>
      <c r="V559" s="339"/>
      <c r="W559" s="339"/>
      <c r="X559" s="339"/>
      <c r="Y559" s="339"/>
    </row>
    <row r="560" spans="1:25" s="98" customFormat="1" outlineLevel="2">
      <c r="A560" s="337"/>
      <c r="B560" s="338">
        <f>COUNTA($C$2:C560)</f>
        <v>547</v>
      </c>
      <c r="C560" s="339" t="s">
        <v>60</v>
      </c>
      <c r="D560" s="339"/>
      <c r="E560" s="339"/>
      <c r="F560" s="339"/>
      <c r="G560" s="339" t="s">
        <v>74</v>
      </c>
      <c r="H560" s="339"/>
      <c r="I560" s="339" t="s">
        <v>58</v>
      </c>
      <c r="J560" s="339"/>
      <c r="K560" s="338">
        <v>0</v>
      </c>
      <c r="L560" s="337" t="s">
        <v>60</v>
      </c>
      <c r="M560" s="339">
        <v>1</v>
      </c>
      <c r="N560" s="339"/>
      <c r="O560" s="339"/>
      <c r="P560" s="339"/>
      <c r="Q560" s="340"/>
      <c r="R560" s="340"/>
      <c r="S560" s="339"/>
      <c r="T560" s="339"/>
      <c r="U560" s="339"/>
      <c r="V560" s="339"/>
      <c r="W560" s="339"/>
      <c r="X560" s="339"/>
      <c r="Y560" s="339"/>
    </row>
    <row r="561" spans="1:25" s="98" customFormat="1" outlineLevel="2">
      <c r="A561" s="337"/>
      <c r="B561" s="338">
        <f>COUNTA($C$2:C561)</f>
        <v>548</v>
      </c>
      <c r="C561" s="339" t="s">
        <v>326</v>
      </c>
      <c r="D561" s="339"/>
      <c r="E561" s="339"/>
      <c r="F561" s="339"/>
      <c r="G561" s="339" t="s">
        <v>74</v>
      </c>
      <c r="H561" s="339"/>
      <c r="I561" s="339" t="s">
        <v>58</v>
      </c>
      <c r="J561" s="339"/>
      <c r="K561" s="338">
        <v>0</v>
      </c>
      <c r="L561" s="337" t="s">
        <v>133</v>
      </c>
      <c r="M561" s="339" t="s">
        <v>332</v>
      </c>
      <c r="N561" s="339"/>
      <c r="O561" s="339"/>
      <c r="P561" s="339"/>
      <c r="Q561" s="340"/>
      <c r="R561" s="340"/>
      <c r="S561" s="339"/>
      <c r="T561" s="339"/>
      <c r="U561" s="339"/>
      <c r="V561" s="339"/>
      <c r="W561" s="339"/>
      <c r="X561" s="339"/>
      <c r="Y561" s="339"/>
    </row>
    <row r="562" spans="1:25" s="98" customFormat="1" outlineLevel="2">
      <c r="A562" s="337"/>
      <c r="B562" s="338">
        <f>COUNTA($C$2:C562)</f>
        <v>549</v>
      </c>
      <c r="C562" s="339" t="s">
        <v>313</v>
      </c>
      <c r="D562" s="339"/>
      <c r="E562" s="339"/>
      <c r="F562" s="339"/>
      <c r="G562" s="339" t="s">
        <v>74</v>
      </c>
      <c r="H562" s="339"/>
      <c r="I562" s="339" t="s">
        <v>58</v>
      </c>
      <c r="J562" s="339"/>
      <c r="K562" s="338">
        <v>0</v>
      </c>
      <c r="L562" s="337" t="s">
        <v>133</v>
      </c>
      <c r="M562" s="339" t="s">
        <v>314</v>
      </c>
      <c r="N562" s="339"/>
      <c r="O562" s="339"/>
      <c r="P562" s="339"/>
      <c r="Q562" s="340"/>
      <c r="R562" s="340"/>
      <c r="S562" s="339"/>
      <c r="T562" s="339"/>
      <c r="U562" s="339"/>
      <c r="V562" s="339"/>
      <c r="W562" s="339"/>
      <c r="X562" s="339"/>
      <c r="Y562" s="339"/>
    </row>
    <row r="563" spans="1:25" s="98" customFormat="1" outlineLevel="2">
      <c r="A563" s="337"/>
      <c r="B563" s="338">
        <f>COUNTA($C$2:C563)</f>
        <v>550</v>
      </c>
      <c r="C563" s="339" t="s">
        <v>60</v>
      </c>
      <c r="D563" s="339"/>
      <c r="E563" s="339"/>
      <c r="F563" s="339"/>
      <c r="G563" s="339" t="s">
        <v>74</v>
      </c>
      <c r="H563" s="339"/>
      <c r="I563" s="339" t="s">
        <v>58</v>
      </c>
      <c r="J563" s="339"/>
      <c r="K563" s="338">
        <v>0</v>
      </c>
      <c r="L563" s="337" t="s">
        <v>60</v>
      </c>
      <c r="M563" s="339">
        <v>1</v>
      </c>
      <c r="N563" s="339"/>
      <c r="O563" s="339"/>
      <c r="P563" s="339"/>
      <c r="Q563" s="340"/>
      <c r="R563" s="340"/>
      <c r="S563" s="339"/>
      <c r="T563" s="339"/>
      <c r="U563" s="339"/>
      <c r="V563" s="339"/>
      <c r="W563" s="339"/>
      <c r="X563" s="339"/>
      <c r="Y563" s="339"/>
    </row>
    <row r="564" spans="1:25" s="98" customFormat="1" outlineLevel="2">
      <c r="A564" s="337"/>
      <c r="B564" s="338">
        <f>COUNTA($C$2:C564)</f>
        <v>551</v>
      </c>
      <c r="C564" s="339" t="s">
        <v>203</v>
      </c>
      <c r="D564" s="339"/>
      <c r="E564" s="339"/>
      <c r="F564" s="339"/>
      <c r="G564" s="339" t="s">
        <v>74</v>
      </c>
      <c r="H564" s="339"/>
      <c r="I564" s="339" t="s">
        <v>58</v>
      </c>
      <c r="J564" s="339" t="s">
        <v>328</v>
      </c>
      <c r="K564" s="338">
        <v>0</v>
      </c>
      <c r="L564" s="337" t="s">
        <v>110</v>
      </c>
      <c r="M564" s="339"/>
      <c r="N564" s="339"/>
      <c r="O564" s="339"/>
      <c r="P564" s="339"/>
      <c r="Q564" s="340"/>
      <c r="R564" s="340"/>
      <c r="S564" s="339"/>
      <c r="T564" s="339"/>
      <c r="U564" s="339"/>
      <c r="V564" s="339"/>
      <c r="W564" s="339"/>
      <c r="X564" s="339"/>
      <c r="Y564" s="339"/>
    </row>
    <row r="565" spans="1:25" s="98" customFormat="1" outlineLevel="2">
      <c r="A565" s="337"/>
      <c r="B565" s="338">
        <f>COUNTA($C$2:C565)</f>
        <v>552</v>
      </c>
      <c r="C565" s="339" t="s">
        <v>60</v>
      </c>
      <c r="D565" s="339"/>
      <c r="E565" s="339"/>
      <c r="F565" s="339"/>
      <c r="G565" s="339" t="s">
        <v>74</v>
      </c>
      <c r="H565" s="339"/>
      <c r="I565" s="339" t="s">
        <v>58</v>
      </c>
      <c r="J565" s="339"/>
      <c r="K565" s="338">
        <v>0</v>
      </c>
      <c r="L565" s="337" t="s">
        <v>60</v>
      </c>
      <c r="M565" s="339">
        <v>1</v>
      </c>
      <c r="N565" s="339"/>
      <c r="O565" s="339"/>
      <c r="P565" s="339"/>
      <c r="Q565" s="340"/>
      <c r="R565" s="340"/>
      <c r="S565" s="339"/>
      <c r="T565" s="339"/>
      <c r="U565" s="339"/>
      <c r="V565" s="339"/>
      <c r="W565" s="339"/>
      <c r="X565" s="339"/>
      <c r="Y565" s="339"/>
    </row>
    <row r="566" spans="1:25" s="98" customFormat="1" outlineLevel="2">
      <c r="A566" s="337"/>
      <c r="B566" s="338">
        <f>COUNTA($C$2:C566)</f>
        <v>553</v>
      </c>
      <c r="C566" s="339" t="s">
        <v>349</v>
      </c>
      <c r="D566" s="339"/>
      <c r="E566" s="339"/>
      <c r="F566" s="339"/>
      <c r="G566" s="339" t="s">
        <v>74</v>
      </c>
      <c r="H566" s="339"/>
      <c r="I566" s="339" t="s">
        <v>58</v>
      </c>
      <c r="J566" s="339" t="s">
        <v>350</v>
      </c>
      <c r="K566" s="338">
        <v>0</v>
      </c>
      <c r="L566" s="337" t="s">
        <v>69</v>
      </c>
      <c r="M566" s="339"/>
      <c r="N566" s="339"/>
      <c r="O566" s="339"/>
      <c r="P566" s="339"/>
      <c r="Q566" s="340"/>
      <c r="R566" s="340"/>
      <c r="S566" s="339"/>
      <c r="T566" s="339"/>
      <c r="U566" s="339"/>
      <c r="V566" s="339"/>
      <c r="W566" s="339"/>
      <c r="X566" s="339"/>
      <c r="Y566" s="339"/>
    </row>
    <row r="567" spans="1:25" s="98" customFormat="1" outlineLevel="2">
      <c r="A567" s="337"/>
      <c r="B567" s="338">
        <f>COUNTA($C$2:C567)</f>
        <v>554</v>
      </c>
      <c r="C567" s="339" t="s">
        <v>60</v>
      </c>
      <c r="D567" s="339"/>
      <c r="E567" s="339"/>
      <c r="F567" s="339"/>
      <c r="G567" s="339" t="s">
        <v>74</v>
      </c>
      <c r="H567" s="339"/>
      <c r="I567" s="339" t="s">
        <v>58</v>
      </c>
      <c r="J567" s="339"/>
      <c r="K567" s="338">
        <v>0</v>
      </c>
      <c r="L567" s="337" t="s">
        <v>60</v>
      </c>
      <c r="M567" s="339">
        <v>1</v>
      </c>
      <c r="N567" s="339"/>
      <c r="O567" s="339"/>
      <c r="P567" s="339"/>
      <c r="Q567" s="340"/>
      <c r="R567" s="340"/>
      <c r="S567" s="339"/>
      <c r="T567" s="339"/>
      <c r="U567" s="339"/>
      <c r="V567" s="339"/>
      <c r="W567" s="339"/>
      <c r="X567" s="339"/>
      <c r="Y567" s="339"/>
    </row>
    <row r="568" spans="1:25" s="98" customFormat="1" outlineLevel="2">
      <c r="A568" s="337"/>
      <c r="B568" s="338">
        <f>COUNTA($C$2:C568)</f>
        <v>555</v>
      </c>
      <c r="C568" s="339" t="s">
        <v>68</v>
      </c>
      <c r="D568" s="339"/>
      <c r="E568" s="339"/>
      <c r="F568" s="339"/>
      <c r="G568" s="339" t="s">
        <v>74</v>
      </c>
      <c r="H568" s="339"/>
      <c r="I568" s="339" t="s">
        <v>58</v>
      </c>
      <c r="J568" s="339"/>
      <c r="K568" s="338">
        <v>0</v>
      </c>
      <c r="L568" s="337" t="s">
        <v>133</v>
      </c>
      <c r="M568" s="339" t="s">
        <v>351</v>
      </c>
      <c r="N568" s="339"/>
      <c r="O568" s="339"/>
      <c r="P568" s="339"/>
      <c r="Q568" s="340"/>
      <c r="R568" s="340"/>
      <c r="S568" s="339"/>
      <c r="T568" s="339"/>
      <c r="U568" s="339"/>
      <c r="V568" s="339"/>
      <c r="W568" s="339"/>
      <c r="X568" s="339"/>
      <c r="Y568" s="339"/>
    </row>
    <row r="569" spans="1:25" s="98" customFormat="1" outlineLevel="2">
      <c r="A569" s="337"/>
      <c r="B569" s="338">
        <f>COUNTA($C$2:C569)</f>
        <v>556</v>
      </c>
      <c r="C569" s="339" t="s">
        <v>60</v>
      </c>
      <c r="D569" s="339"/>
      <c r="E569" s="339"/>
      <c r="F569" s="339"/>
      <c r="G569" s="339" t="s">
        <v>74</v>
      </c>
      <c r="H569" s="339"/>
      <c r="I569" s="339" t="s">
        <v>58</v>
      </c>
      <c r="J569" s="339"/>
      <c r="K569" s="338">
        <v>0</v>
      </c>
      <c r="L569" s="337" t="s">
        <v>60</v>
      </c>
      <c r="M569" s="339">
        <v>1</v>
      </c>
      <c r="N569" s="339"/>
      <c r="O569" s="339"/>
      <c r="P569" s="339"/>
      <c r="Q569" s="340"/>
      <c r="R569" s="340"/>
      <c r="S569" s="339"/>
      <c r="T569" s="339"/>
      <c r="U569" s="339"/>
      <c r="V569" s="339"/>
      <c r="W569" s="339"/>
      <c r="X569" s="339"/>
      <c r="Y569" s="339"/>
    </row>
    <row r="570" spans="1:25" s="98" customFormat="1" outlineLevel="2">
      <c r="A570" s="337"/>
      <c r="B570" s="338">
        <f>COUNTA($C$2:C570)</f>
        <v>557</v>
      </c>
      <c r="C570" s="339" t="s">
        <v>313</v>
      </c>
      <c r="D570" s="339"/>
      <c r="E570" s="339"/>
      <c r="F570" s="339"/>
      <c r="G570" s="339" t="s">
        <v>74</v>
      </c>
      <c r="H570" s="339"/>
      <c r="I570" s="339" t="s">
        <v>58</v>
      </c>
      <c r="J570" s="339"/>
      <c r="K570" s="338">
        <v>0</v>
      </c>
      <c r="L570" s="337" t="s">
        <v>133</v>
      </c>
      <c r="M570" s="339" t="s">
        <v>314</v>
      </c>
      <c r="N570" s="339"/>
      <c r="O570" s="339"/>
      <c r="P570" s="339"/>
      <c r="Q570" s="340"/>
      <c r="R570" s="340"/>
      <c r="S570" s="339"/>
      <c r="T570" s="339"/>
      <c r="U570" s="339"/>
      <c r="V570" s="339"/>
      <c r="W570" s="339"/>
      <c r="X570" s="339"/>
      <c r="Y570" s="339"/>
    </row>
    <row r="571" spans="1:25" s="98" customFormat="1" outlineLevel="2">
      <c r="A571" s="337"/>
      <c r="B571" s="338">
        <f>COUNTA($C$2:C571)</f>
        <v>558</v>
      </c>
      <c r="C571" s="339" t="s">
        <v>60</v>
      </c>
      <c r="D571" s="339"/>
      <c r="E571" s="339"/>
      <c r="F571" s="339"/>
      <c r="G571" s="339" t="s">
        <v>74</v>
      </c>
      <c r="H571" s="339"/>
      <c r="I571" s="339" t="s">
        <v>58</v>
      </c>
      <c r="J571" s="339"/>
      <c r="K571" s="338">
        <v>0</v>
      </c>
      <c r="L571" s="337" t="s">
        <v>60</v>
      </c>
      <c r="M571" s="339">
        <v>1</v>
      </c>
      <c r="N571" s="339"/>
      <c r="O571" s="339"/>
      <c r="P571" s="339"/>
      <c r="Q571" s="340"/>
      <c r="R571" s="340"/>
      <c r="S571" s="339"/>
      <c r="T571" s="339"/>
      <c r="U571" s="339"/>
      <c r="V571" s="339"/>
      <c r="W571" s="339"/>
      <c r="X571" s="339"/>
      <c r="Y571" s="339"/>
    </row>
    <row r="572" spans="1:25" s="98" customFormat="1" outlineLevel="2">
      <c r="A572" s="337"/>
      <c r="B572" s="338">
        <f>COUNTA($C$2:C572)</f>
        <v>559</v>
      </c>
      <c r="C572" s="339" t="s">
        <v>352</v>
      </c>
      <c r="D572" s="339"/>
      <c r="E572" s="339"/>
      <c r="F572" s="339"/>
      <c r="G572" s="339" t="s">
        <v>74</v>
      </c>
      <c r="H572" s="339"/>
      <c r="I572" s="339" t="s">
        <v>58</v>
      </c>
      <c r="J572" s="339" t="s">
        <v>353</v>
      </c>
      <c r="K572" s="338">
        <v>0</v>
      </c>
      <c r="L572" s="337" t="s">
        <v>69</v>
      </c>
      <c r="M572" s="339"/>
      <c r="N572" s="339"/>
      <c r="O572" s="339"/>
      <c r="P572" s="339"/>
      <c r="Q572" s="340"/>
      <c r="R572" s="340"/>
      <c r="S572" s="339"/>
      <c r="T572" s="339"/>
      <c r="U572" s="339"/>
      <c r="V572" s="339"/>
      <c r="W572" s="339"/>
      <c r="X572" s="339"/>
      <c r="Y572" s="339"/>
    </row>
    <row r="573" spans="1:25" s="98" customFormat="1" outlineLevel="2">
      <c r="A573" s="337"/>
      <c r="B573" s="338">
        <f>COUNTA($C$2:C573)</f>
        <v>560</v>
      </c>
      <c r="C573" s="339" t="s">
        <v>60</v>
      </c>
      <c r="D573" s="339"/>
      <c r="E573" s="339"/>
      <c r="F573" s="339"/>
      <c r="G573" s="339" t="s">
        <v>74</v>
      </c>
      <c r="H573" s="339"/>
      <c r="I573" s="339" t="s">
        <v>58</v>
      </c>
      <c r="J573" s="339"/>
      <c r="K573" s="338">
        <v>0</v>
      </c>
      <c r="L573" s="337" t="s">
        <v>60</v>
      </c>
      <c r="M573" s="339">
        <v>1</v>
      </c>
      <c r="N573" s="339"/>
      <c r="O573" s="339"/>
      <c r="P573" s="339"/>
      <c r="Q573" s="340"/>
      <c r="R573" s="340"/>
      <c r="S573" s="339"/>
      <c r="T573" s="339"/>
      <c r="U573" s="339"/>
      <c r="V573" s="339"/>
      <c r="W573" s="339"/>
      <c r="X573" s="339"/>
      <c r="Y573" s="339"/>
    </row>
    <row r="574" spans="1:25" s="98" customFormat="1" outlineLevel="2">
      <c r="A574" s="337"/>
      <c r="B574" s="338">
        <f>COUNTA($C$2:C574)</f>
        <v>561</v>
      </c>
      <c r="C574" s="339" t="s">
        <v>68</v>
      </c>
      <c r="D574" s="339"/>
      <c r="E574" s="339"/>
      <c r="F574" s="339"/>
      <c r="G574" s="339" t="s">
        <v>74</v>
      </c>
      <c r="H574" s="339"/>
      <c r="I574" s="339" t="s">
        <v>58</v>
      </c>
      <c r="J574" s="339"/>
      <c r="K574" s="338">
        <v>0</v>
      </c>
      <c r="L574" s="337" t="s">
        <v>133</v>
      </c>
      <c r="M574" s="339" t="s">
        <v>354</v>
      </c>
      <c r="N574" s="339"/>
      <c r="O574" s="339"/>
      <c r="P574" s="339"/>
      <c r="Q574" s="340"/>
      <c r="R574" s="340"/>
      <c r="S574" s="339"/>
      <c r="T574" s="339"/>
      <c r="U574" s="339"/>
      <c r="V574" s="339"/>
      <c r="W574" s="339"/>
      <c r="X574" s="339"/>
      <c r="Y574" s="339"/>
    </row>
    <row r="575" spans="1:25" s="98" customFormat="1" outlineLevel="2">
      <c r="A575" s="337"/>
      <c r="B575" s="338">
        <f>COUNTA($C$2:C575)</f>
        <v>562</v>
      </c>
      <c r="C575" s="339" t="s">
        <v>60</v>
      </c>
      <c r="D575" s="339"/>
      <c r="E575" s="339"/>
      <c r="F575" s="339"/>
      <c r="G575" s="339" t="s">
        <v>74</v>
      </c>
      <c r="H575" s="339"/>
      <c r="I575" s="339" t="s">
        <v>58</v>
      </c>
      <c r="J575" s="339"/>
      <c r="K575" s="338">
        <v>0</v>
      </c>
      <c r="L575" s="337" t="s">
        <v>60</v>
      </c>
      <c r="M575" s="339">
        <v>1</v>
      </c>
      <c r="N575" s="339"/>
      <c r="O575" s="339"/>
      <c r="P575" s="339"/>
      <c r="Q575" s="340"/>
      <c r="R575" s="340"/>
      <c r="S575" s="339"/>
      <c r="T575" s="339"/>
      <c r="U575" s="339"/>
      <c r="V575" s="339"/>
      <c r="W575" s="339"/>
      <c r="X575" s="339"/>
      <c r="Y575" s="339"/>
    </row>
    <row r="576" spans="1:25" s="98" customFormat="1" outlineLevel="2">
      <c r="A576" s="337"/>
      <c r="B576" s="338">
        <f>COUNTA($C$2:C576)</f>
        <v>563</v>
      </c>
      <c r="C576" s="339" t="s">
        <v>313</v>
      </c>
      <c r="D576" s="339"/>
      <c r="E576" s="339"/>
      <c r="F576" s="339"/>
      <c r="G576" s="339" t="s">
        <v>74</v>
      </c>
      <c r="H576" s="339"/>
      <c r="I576" s="339" t="s">
        <v>58</v>
      </c>
      <c r="J576" s="339"/>
      <c r="K576" s="338">
        <v>0</v>
      </c>
      <c r="L576" s="337" t="s">
        <v>133</v>
      </c>
      <c r="M576" s="339" t="s">
        <v>314</v>
      </c>
      <c r="N576" s="339"/>
      <c r="O576" s="339"/>
      <c r="P576" s="339"/>
      <c r="Q576" s="340"/>
      <c r="R576" s="340"/>
      <c r="S576" s="339"/>
      <c r="T576" s="339"/>
      <c r="U576" s="339"/>
      <c r="V576" s="339"/>
      <c r="W576" s="339"/>
      <c r="X576" s="339"/>
      <c r="Y576" s="339"/>
    </row>
    <row r="577" spans="1:25" s="98" customFormat="1" outlineLevel="2">
      <c r="A577" s="337"/>
      <c r="B577" s="338">
        <f>COUNTA($C$2:C577)</f>
        <v>564</v>
      </c>
      <c r="C577" s="339" t="s">
        <v>60</v>
      </c>
      <c r="D577" s="339"/>
      <c r="E577" s="339"/>
      <c r="F577" s="339"/>
      <c r="G577" s="339" t="s">
        <v>74</v>
      </c>
      <c r="H577" s="339"/>
      <c r="I577" s="339" t="s">
        <v>58</v>
      </c>
      <c r="J577" s="339"/>
      <c r="K577" s="338">
        <v>0</v>
      </c>
      <c r="L577" s="337" t="s">
        <v>60</v>
      </c>
      <c r="M577" s="339">
        <v>1</v>
      </c>
      <c r="N577" s="339"/>
      <c r="O577" s="339"/>
      <c r="P577" s="339"/>
      <c r="Q577" s="340"/>
      <c r="R577" s="340"/>
      <c r="S577" s="339"/>
      <c r="T577" s="339"/>
      <c r="U577" s="339"/>
      <c r="V577" s="339"/>
      <c r="W577" s="339"/>
      <c r="X577" s="339"/>
      <c r="Y577" s="339"/>
    </row>
    <row r="578" spans="1:25" s="98" customFormat="1" outlineLevel="2">
      <c r="A578" s="337"/>
      <c r="B578" s="338">
        <f>COUNTA($C$2:C578)</f>
        <v>565</v>
      </c>
      <c r="C578" s="339" t="s">
        <v>203</v>
      </c>
      <c r="D578" s="339"/>
      <c r="E578" s="339"/>
      <c r="F578" s="339"/>
      <c r="G578" s="339" t="s">
        <v>74</v>
      </c>
      <c r="H578" s="339"/>
      <c r="I578" s="339" t="s">
        <v>58</v>
      </c>
      <c r="J578" s="339" t="s">
        <v>328</v>
      </c>
      <c r="K578" s="338">
        <v>0</v>
      </c>
      <c r="L578" s="337" t="s">
        <v>110</v>
      </c>
      <c r="M578" s="339"/>
      <c r="N578" s="339"/>
      <c r="O578" s="339"/>
      <c r="P578" s="339"/>
      <c r="Q578" s="340"/>
      <c r="R578" s="340"/>
      <c r="S578" s="339"/>
      <c r="T578" s="339"/>
      <c r="U578" s="339"/>
      <c r="V578" s="339"/>
      <c r="W578" s="339"/>
      <c r="X578" s="339"/>
      <c r="Y578" s="339"/>
    </row>
    <row r="579" spans="1:25" s="98" customFormat="1" outlineLevel="2">
      <c r="A579" s="337"/>
      <c r="B579" s="338">
        <f>COUNTA($C$2:C579)</f>
        <v>566</v>
      </c>
      <c r="C579" s="339" t="s">
        <v>60</v>
      </c>
      <c r="D579" s="339"/>
      <c r="E579" s="339"/>
      <c r="F579" s="339"/>
      <c r="G579" s="339" t="s">
        <v>74</v>
      </c>
      <c r="H579" s="339"/>
      <c r="I579" s="339" t="s">
        <v>58</v>
      </c>
      <c r="J579" s="339"/>
      <c r="K579" s="338">
        <v>0</v>
      </c>
      <c r="L579" s="337" t="s">
        <v>60</v>
      </c>
      <c r="M579" s="339">
        <v>1</v>
      </c>
      <c r="N579" s="339"/>
      <c r="O579" s="339"/>
      <c r="P579" s="339"/>
      <c r="Q579" s="340"/>
      <c r="R579" s="340"/>
      <c r="S579" s="339"/>
      <c r="T579" s="339"/>
      <c r="U579" s="339"/>
      <c r="V579" s="339"/>
      <c r="W579" s="339"/>
      <c r="X579" s="339"/>
      <c r="Y579" s="339"/>
    </row>
    <row r="580" spans="1:25" s="98" customFormat="1" outlineLevel="2">
      <c r="A580" s="337"/>
      <c r="B580" s="338">
        <f>COUNTA($C$2:C580)</f>
        <v>567</v>
      </c>
      <c r="C580" s="339" t="s">
        <v>329</v>
      </c>
      <c r="D580" s="339"/>
      <c r="E580" s="339"/>
      <c r="F580" s="339"/>
      <c r="G580" s="339" t="s">
        <v>74</v>
      </c>
      <c r="H580" s="339"/>
      <c r="I580" s="339" t="s">
        <v>58</v>
      </c>
      <c r="J580" s="339" t="s">
        <v>330</v>
      </c>
      <c r="K580" s="338">
        <v>0</v>
      </c>
      <c r="L580" s="337" t="s">
        <v>110</v>
      </c>
      <c r="M580" s="339"/>
      <c r="N580" s="339"/>
      <c r="O580" s="339"/>
      <c r="P580" s="339"/>
      <c r="Q580" s="340"/>
      <c r="R580" s="340"/>
      <c r="S580" s="339"/>
      <c r="T580" s="339"/>
      <c r="U580" s="339"/>
      <c r="V580" s="339"/>
      <c r="W580" s="339"/>
      <c r="X580" s="339"/>
      <c r="Y580" s="339"/>
    </row>
    <row r="581" spans="1:25" s="98" customFormat="1" outlineLevel="2">
      <c r="A581" s="337"/>
      <c r="B581" s="338">
        <f>COUNTA($C$2:C581)</f>
        <v>568</v>
      </c>
      <c r="C581" s="339" t="s">
        <v>60</v>
      </c>
      <c r="D581" s="339"/>
      <c r="E581" s="339"/>
      <c r="F581" s="339"/>
      <c r="G581" s="339" t="s">
        <v>74</v>
      </c>
      <c r="H581" s="339"/>
      <c r="I581" s="339" t="s">
        <v>58</v>
      </c>
      <c r="J581" s="339"/>
      <c r="K581" s="338">
        <v>0</v>
      </c>
      <c r="L581" s="337" t="s">
        <v>60</v>
      </c>
      <c r="M581" s="339">
        <v>5</v>
      </c>
      <c r="N581" s="339"/>
      <c r="O581" s="339"/>
      <c r="P581" s="339"/>
      <c r="Q581" s="340"/>
      <c r="R581" s="340"/>
      <c r="S581" s="339"/>
      <c r="T581" s="339"/>
      <c r="U581" s="339"/>
      <c r="V581" s="339"/>
      <c r="W581" s="339"/>
      <c r="X581" s="339"/>
      <c r="Y581" s="339"/>
    </row>
    <row r="582" spans="1:25" s="98" customFormat="1" outlineLevel="2">
      <c r="A582" s="337"/>
      <c r="B582" s="338">
        <f>COUNTA($C$2:C582)</f>
        <v>569</v>
      </c>
      <c r="C582" s="339" t="s">
        <v>355</v>
      </c>
      <c r="D582" s="339"/>
      <c r="E582" s="339"/>
      <c r="F582" s="339"/>
      <c r="G582" s="339" t="s">
        <v>74</v>
      </c>
      <c r="H582" s="339"/>
      <c r="I582" s="339" t="s">
        <v>58</v>
      </c>
      <c r="J582" s="339" t="s">
        <v>356</v>
      </c>
      <c r="K582" s="338">
        <v>0</v>
      </c>
      <c r="L582" s="337" t="s">
        <v>306</v>
      </c>
      <c r="M582" s="339"/>
      <c r="N582" s="339"/>
      <c r="O582" s="339"/>
      <c r="P582" s="339"/>
      <c r="Q582" s="340"/>
      <c r="R582" s="340"/>
      <c r="S582" s="339"/>
      <c r="T582" s="339"/>
      <c r="U582" s="339"/>
      <c r="V582" s="339"/>
      <c r="W582" s="339"/>
      <c r="X582" s="339"/>
      <c r="Y582" s="339"/>
    </row>
    <row r="583" spans="1:25" s="98" customFormat="1" outlineLevel="2">
      <c r="A583" s="337"/>
      <c r="B583" s="338">
        <f>COUNTA($C$2:C583)</f>
        <v>570</v>
      </c>
      <c r="C583" s="339" t="s">
        <v>355</v>
      </c>
      <c r="D583" s="339"/>
      <c r="E583" s="339"/>
      <c r="F583" s="339"/>
      <c r="G583" s="339" t="s">
        <v>74</v>
      </c>
      <c r="H583" s="339"/>
      <c r="I583" s="339" t="s">
        <v>58</v>
      </c>
      <c r="J583" s="339" t="s">
        <v>305</v>
      </c>
      <c r="K583" s="338">
        <v>4</v>
      </c>
      <c r="L583" s="337" t="s">
        <v>306</v>
      </c>
      <c r="M583" s="339"/>
      <c r="N583" s="339"/>
      <c r="O583" s="339"/>
      <c r="P583" s="339"/>
      <c r="Q583" s="340"/>
      <c r="R583" s="340"/>
      <c r="S583" s="339"/>
      <c r="T583" s="339"/>
      <c r="U583" s="339"/>
      <c r="V583" s="339"/>
      <c r="W583" s="339"/>
      <c r="X583" s="339"/>
      <c r="Y583" s="339"/>
    </row>
    <row r="584" spans="1:25" s="99" customFormat="1" outlineLevel="2">
      <c r="A584" s="341"/>
      <c r="B584" s="342">
        <f>COUNTA($C$2:C584)</f>
        <v>571</v>
      </c>
      <c r="C584" s="343" t="s">
        <v>358</v>
      </c>
      <c r="D584" s="343"/>
      <c r="E584" s="343"/>
      <c r="F584" s="343"/>
      <c r="G584" s="343" t="s">
        <v>74</v>
      </c>
      <c r="H584" s="343"/>
      <c r="I584" s="343" t="s">
        <v>58</v>
      </c>
      <c r="J584" s="343" t="s">
        <v>359</v>
      </c>
      <c r="K584" s="342">
        <v>0</v>
      </c>
      <c r="L584" s="341" t="s">
        <v>306</v>
      </c>
      <c r="M584" s="343"/>
      <c r="N584" s="343"/>
      <c r="O584" s="343"/>
      <c r="P584" s="343"/>
      <c r="Q584" s="344"/>
      <c r="R584" s="344"/>
      <c r="S584" s="343"/>
      <c r="T584" s="343"/>
      <c r="U584" s="343"/>
      <c r="V584" s="343"/>
      <c r="W584" s="343"/>
      <c r="X584" s="343"/>
      <c r="Y584" s="343"/>
    </row>
    <row r="585" spans="1:25" s="99" customFormat="1" outlineLevel="2">
      <c r="A585" s="341"/>
      <c r="B585" s="342">
        <f>COUNTA($C$2:C585)</f>
        <v>572</v>
      </c>
      <c r="C585" s="343" t="s">
        <v>361</v>
      </c>
      <c r="D585" s="343"/>
      <c r="E585" s="343"/>
      <c r="F585" s="343"/>
      <c r="G585" s="343" t="s">
        <v>74</v>
      </c>
      <c r="H585" s="343"/>
      <c r="I585" s="343" t="s">
        <v>58</v>
      </c>
      <c r="J585" s="343" t="s">
        <v>338</v>
      </c>
      <c r="K585" s="342">
        <v>0</v>
      </c>
      <c r="L585" s="341" t="s">
        <v>306</v>
      </c>
      <c r="M585" s="343"/>
      <c r="N585" s="343"/>
      <c r="O585" s="343"/>
      <c r="P585" s="343"/>
      <c r="Q585" s="344"/>
      <c r="R585" s="344"/>
      <c r="S585" s="343"/>
      <c r="T585" s="343"/>
      <c r="U585" s="343"/>
      <c r="V585" s="343"/>
      <c r="W585" s="343"/>
      <c r="X585" s="343"/>
      <c r="Y585" s="343"/>
    </row>
    <row r="586" spans="1:25" s="99" customFormat="1" outlineLevel="2">
      <c r="A586" s="341"/>
      <c r="B586" s="342">
        <f>COUNTA($C$2:C586)</f>
        <v>573</v>
      </c>
      <c r="C586" s="343" t="s">
        <v>361</v>
      </c>
      <c r="D586" s="343"/>
      <c r="E586" s="343"/>
      <c r="F586" s="343"/>
      <c r="G586" s="343" t="s">
        <v>74</v>
      </c>
      <c r="H586" s="343"/>
      <c r="I586" s="343" t="s">
        <v>58</v>
      </c>
      <c r="J586" s="343" t="s">
        <v>339</v>
      </c>
      <c r="K586" s="342">
        <v>0</v>
      </c>
      <c r="L586" s="341" t="s">
        <v>306</v>
      </c>
      <c r="M586" s="343"/>
      <c r="N586" s="343"/>
      <c r="O586" s="343"/>
      <c r="P586" s="343"/>
      <c r="Q586" s="344"/>
      <c r="R586" s="344"/>
      <c r="S586" s="343"/>
      <c r="T586" s="343"/>
      <c r="U586" s="343"/>
      <c r="V586" s="343"/>
      <c r="W586" s="343"/>
      <c r="X586" s="343"/>
      <c r="Y586" s="343"/>
    </row>
    <row r="587" spans="1:25" s="100" customFormat="1" outlineLevel="1">
      <c r="A587" s="345" t="str">
        <f>IF($R$47="1","Y","N")</f>
        <v>N</v>
      </c>
      <c r="B587" s="346">
        <f>COUNTA($C$2:C587)</f>
        <v>574</v>
      </c>
      <c r="C587" s="347" t="s">
        <v>60</v>
      </c>
      <c r="D587" s="347"/>
      <c r="E587" s="347"/>
      <c r="F587" s="347"/>
      <c r="G587" s="347" t="s">
        <v>74</v>
      </c>
      <c r="H587" s="347"/>
      <c r="I587" s="347" t="s">
        <v>58</v>
      </c>
      <c r="J587" s="347"/>
      <c r="K587" s="346"/>
      <c r="L587" s="345" t="s">
        <v>60</v>
      </c>
      <c r="M587" s="347">
        <v>5</v>
      </c>
      <c r="N587" s="347"/>
      <c r="O587" s="347"/>
      <c r="P587" s="347"/>
      <c r="Q587" s="348"/>
      <c r="R587" s="348"/>
      <c r="S587" s="347"/>
      <c r="T587" s="347"/>
      <c r="U587" s="347"/>
      <c r="V587" s="347"/>
      <c r="W587" s="347"/>
      <c r="X587" s="347"/>
      <c r="Y587" s="347"/>
    </row>
    <row r="588" spans="1:25" s="100" customFormat="1" outlineLevel="1">
      <c r="A588" s="345" t="str">
        <f>A587</f>
        <v>N</v>
      </c>
      <c r="B588" s="346">
        <f>COUNTA($C$2:C588)</f>
        <v>575</v>
      </c>
      <c r="C588" s="347" t="s">
        <v>203</v>
      </c>
      <c r="D588" s="347"/>
      <c r="E588" s="347"/>
      <c r="F588" s="347"/>
      <c r="G588" s="347" t="s">
        <v>74</v>
      </c>
      <c r="H588" s="347"/>
      <c r="I588" s="347" t="s">
        <v>58</v>
      </c>
      <c r="J588" s="347" t="s">
        <v>362</v>
      </c>
      <c r="K588" s="346">
        <v>3</v>
      </c>
      <c r="L588" s="345" t="s">
        <v>167</v>
      </c>
      <c r="M588" s="347"/>
      <c r="N588" s="347"/>
      <c r="O588" s="347"/>
      <c r="P588" s="347"/>
      <c r="Q588" s="348"/>
      <c r="R588" s="348"/>
      <c r="S588" s="347"/>
      <c r="T588" s="347"/>
      <c r="U588" s="347"/>
      <c r="V588" s="347"/>
      <c r="W588" s="347"/>
      <c r="X588" s="347"/>
      <c r="Y588" s="347"/>
    </row>
    <row r="589" spans="1:25" s="100" customFormat="1" outlineLevel="1">
      <c r="A589" s="345" t="str">
        <f>IF($R$47="1","Y","N")</f>
        <v>N</v>
      </c>
      <c r="B589" s="346">
        <f>COUNTA($C$2:C589)</f>
        <v>576</v>
      </c>
      <c r="C589" s="347" t="s">
        <v>60</v>
      </c>
      <c r="D589" s="347"/>
      <c r="E589" s="347"/>
      <c r="F589" s="347"/>
      <c r="G589" s="347" t="s">
        <v>74</v>
      </c>
      <c r="H589" s="347"/>
      <c r="I589" s="347" t="s">
        <v>58</v>
      </c>
      <c r="J589" s="347"/>
      <c r="K589" s="346"/>
      <c r="L589" s="345" t="s">
        <v>60</v>
      </c>
      <c r="M589" s="347">
        <v>5</v>
      </c>
      <c r="N589" s="347"/>
      <c r="O589" s="347"/>
      <c r="P589" s="347"/>
      <c r="Q589" s="348"/>
      <c r="R589" s="348"/>
      <c r="S589" s="347"/>
      <c r="T589" s="347"/>
      <c r="U589" s="347"/>
      <c r="V589" s="347"/>
      <c r="W589" s="347"/>
      <c r="X589" s="347"/>
      <c r="Y589" s="347"/>
    </row>
    <row r="590" spans="1:25" s="100" customFormat="1" outlineLevel="1">
      <c r="A590" s="345" t="str">
        <f>A588</f>
        <v>N</v>
      </c>
      <c r="B590" s="346">
        <f>COUNTA($C$2:C590)</f>
        <v>577</v>
      </c>
      <c r="C590" s="347" t="s">
        <v>363</v>
      </c>
      <c r="D590" s="347"/>
      <c r="E590" s="347"/>
      <c r="F590" s="347"/>
      <c r="G590" s="347" t="s">
        <v>74</v>
      </c>
      <c r="H590" s="347"/>
      <c r="I590" s="347" t="s">
        <v>58</v>
      </c>
      <c r="J590" s="347" t="s">
        <v>364</v>
      </c>
      <c r="K590" s="346">
        <v>0</v>
      </c>
      <c r="L590" s="345" t="s">
        <v>100</v>
      </c>
      <c r="M590" s="347"/>
      <c r="N590" s="347"/>
      <c r="O590" s="347"/>
      <c r="P590" s="347"/>
      <c r="Q590" s="348"/>
      <c r="R590" s="348"/>
      <c r="S590" s="347"/>
      <c r="T590" s="347"/>
      <c r="U590" s="347"/>
      <c r="V590" s="347"/>
      <c r="W590" s="347"/>
      <c r="X590" s="347"/>
      <c r="Y590" s="347"/>
    </row>
    <row r="591" spans="1:25" s="100" customFormat="1" outlineLevel="1">
      <c r="A591" s="345" t="str">
        <f t="shared" ref="A591:A596" si="11">A590</f>
        <v>N</v>
      </c>
      <c r="B591" s="346">
        <f>COUNTA($C$2:C591)</f>
        <v>578</v>
      </c>
      <c r="C591" s="347" t="s">
        <v>365</v>
      </c>
      <c r="D591" s="347"/>
      <c r="E591" s="347"/>
      <c r="F591" s="347"/>
      <c r="G591" s="347" t="s">
        <v>74</v>
      </c>
      <c r="H591" s="347"/>
      <c r="I591" s="347" t="s">
        <v>58</v>
      </c>
      <c r="J591" s="347" t="s">
        <v>364</v>
      </c>
      <c r="K591" s="346">
        <v>1</v>
      </c>
      <c r="L591" s="345" t="s">
        <v>100</v>
      </c>
      <c r="M591" s="347"/>
      <c r="N591" s="347"/>
      <c r="O591" s="347"/>
      <c r="P591" s="347"/>
      <c r="Q591" s="348"/>
      <c r="R591" s="348"/>
      <c r="S591" s="347"/>
      <c r="T591" s="347"/>
      <c r="U591" s="347"/>
      <c r="V591" s="347"/>
      <c r="W591" s="347"/>
      <c r="X591" s="347"/>
      <c r="Y591" s="347"/>
    </row>
    <row r="592" spans="1:25" s="100" customFormat="1" outlineLevel="1">
      <c r="A592" s="345" t="str">
        <f t="shared" si="11"/>
        <v>N</v>
      </c>
      <c r="B592" s="346">
        <f>COUNTA($C$2:C592)</f>
        <v>579</v>
      </c>
      <c r="C592" s="347" t="s">
        <v>366</v>
      </c>
      <c r="D592" s="347"/>
      <c r="E592" s="347"/>
      <c r="F592" s="347"/>
      <c r="G592" s="347" t="s">
        <v>74</v>
      </c>
      <c r="H592" s="347"/>
      <c r="I592" s="347" t="s">
        <v>58</v>
      </c>
      <c r="J592" s="347" t="s">
        <v>364</v>
      </c>
      <c r="K592" s="346">
        <v>2</v>
      </c>
      <c r="L592" s="345" t="s">
        <v>100</v>
      </c>
      <c r="M592" s="347"/>
      <c r="N592" s="347"/>
      <c r="O592" s="347"/>
      <c r="P592" s="347"/>
      <c r="Q592" s="348"/>
      <c r="R592" s="348"/>
      <c r="S592" s="347"/>
      <c r="T592" s="347"/>
      <c r="U592" s="347"/>
      <c r="V592" s="347"/>
      <c r="W592" s="347"/>
      <c r="X592" s="347"/>
      <c r="Y592" s="347"/>
    </row>
    <row r="593" spans="1:26" s="100" customFormat="1" outlineLevel="1">
      <c r="A593" s="345" t="str">
        <f t="shared" si="11"/>
        <v>N</v>
      </c>
      <c r="B593" s="346">
        <f>COUNTA($C$2:C593)</f>
        <v>580</v>
      </c>
      <c r="C593" s="347" t="s">
        <v>367</v>
      </c>
      <c r="D593" s="347"/>
      <c r="E593" s="347"/>
      <c r="F593" s="347"/>
      <c r="G593" s="347" t="s">
        <v>74</v>
      </c>
      <c r="H593" s="347"/>
      <c r="I593" s="347" t="s">
        <v>58</v>
      </c>
      <c r="J593" s="347" t="s">
        <v>364</v>
      </c>
      <c r="K593" s="346">
        <v>3</v>
      </c>
      <c r="L593" s="345" t="s">
        <v>100</v>
      </c>
      <c r="M593" s="347"/>
      <c r="N593" s="347"/>
      <c r="O593" s="347"/>
      <c r="P593" s="347"/>
      <c r="Q593" s="348"/>
      <c r="R593" s="348"/>
      <c r="S593" s="347"/>
      <c r="T593" s="347"/>
      <c r="U593" s="347"/>
      <c r="V593" s="347"/>
      <c r="W593" s="347"/>
      <c r="X593" s="347"/>
      <c r="Y593" s="347"/>
    </row>
    <row r="594" spans="1:26" s="100" customFormat="1" outlineLevel="1">
      <c r="A594" s="345" t="str">
        <f t="shared" si="11"/>
        <v>N</v>
      </c>
      <c r="B594" s="346">
        <f>COUNTA($C$2:C594)</f>
        <v>581</v>
      </c>
      <c r="C594" s="347" t="s">
        <v>368</v>
      </c>
      <c r="D594" s="347"/>
      <c r="E594" s="347"/>
      <c r="F594" s="347"/>
      <c r="G594" s="347" t="s">
        <v>74</v>
      </c>
      <c r="H594" s="347"/>
      <c r="I594" s="347" t="s">
        <v>58</v>
      </c>
      <c r="J594" s="347" t="s">
        <v>364</v>
      </c>
      <c r="K594" s="346">
        <v>4</v>
      </c>
      <c r="L594" s="345" t="s">
        <v>100</v>
      </c>
      <c r="M594" s="347"/>
      <c r="N594" s="347"/>
      <c r="O594" s="347"/>
      <c r="P594" s="347"/>
      <c r="Q594" s="348"/>
      <c r="R594" s="348"/>
      <c r="S594" s="347"/>
      <c r="T594" s="347"/>
      <c r="U594" s="347"/>
      <c r="V594" s="347"/>
      <c r="W594" s="347"/>
      <c r="X594" s="347"/>
      <c r="Y594" s="347"/>
    </row>
    <row r="595" spans="1:26" s="100" customFormat="1" outlineLevel="1">
      <c r="A595" s="345" t="str">
        <f t="shared" si="11"/>
        <v>N</v>
      </c>
      <c r="B595" s="346">
        <f>COUNTA($C$2:C595)</f>
        <v>582</v>
      </c>
      <c r="C595" s="347" t="s">
        <v>203</v>
      </c>
      <c r="D595" s="347"/>
      <c r="E595" s="347"/>
      <c r="F595" s="347"/>
      <c r="G595" s="347" t="s">
        <v>74</v>
      </c>
      <c r="H595" s="347"/>
      <c r="I595" s="347" t="s">
        <v>58</v>
      </c>
      <c r="J595" s="347" t="s">
        <v>123</v>
      </c>
      <c r="K595" s="346">
        <v>4</v>
      </c>
      <c r="L595" s="345" t="s">
        <v>69</v>
      </c>
      <c r="M595" s="347"/>
      <c r="N595" s="347"/>
      <c r="O595" s="347"/>
      <c r="P595" s="347"/>
      <c r="Q595" s="348"/>
      <c r="R595" s="348"/>
      <c r="S595" s="347"/>
      <c r="T595" s="347"/>
      <c r="U595" s="347"/>
      <c r="V595" s="347"/>
      <c r="W595" s="347"/>
      <c r="X595" s="347"/>
      <c r="Y595" s="347"/>
    </row>
    <row r="596" spans="1:26" s="100" customFormat="1" outlineLevel="1">
      <c r="A596" s="345" t="str">
        <f t="shared" si="11"/>
        <v>N</v>
      </c>
      <c r="B596" s="346">
        <f>COUNTA($C$2:C596)</f>
        <v>583</v>
      </c>
      <c r="C596" s="347" t="s">
        <v>60</v>
      </c>
      <c r="D596" s="347"/>
      <c r="E596" s="347"/>
      <c r="F596" s="347"/>
      <c r="G596" s="347" t="s">
        <v>74</v>
      </c>
      <c r="H596" s="347"/>
      <c r="I596" s="347" t="s">
        <v>58</v>
      </c>
      <c r="J596" s="347"/>
      <c r="K596" s="346">
        <v>0</v>
      </c>
      <c r="L596" s="345" t="s">
        <v>60</v>
      </c>
      <c r="M596" s="347">
        <v>3</v>
      </c>
      <c r="N596" s="347" t="s">
        <v>147</v>
      </c>
      <c r="O596" s="347"/>
      <c r="P596" s="347"/>
      <c r="Q596" s="348"/>
      <c r="R596" s="348"/>
      <c r="S596" s="347"/>
      <c r="T596" s="347"/>
      <c r="U596" s="347"/>
      <c r="V596" s="347"/>
      <c r="W596" s="347"/>
      <c r="X596" s="347"/>
      <c r="Y596" s="347"/>
    </row>
    <row r="597" spans="1:26" s="100" customFormat="1" outlineLevel="1">
      <c r="A597" s="345" t="str">
        <f>IF([3]Global!$B$2="PROD","N",A596)</f>
        <v>N</v>
      </c>
      <c r="B597" s="346">
        <f>COUNTA($C$2:C597)</f>
        <v>584</v>
      </c>
      <c r="C597" s="347" t="s">
        <v>369</v>
      </c>
      <c r="D597" s="347"/>
      <c r="E597" s="347"/>
      <c r="F597" s="347"/>
      <c r="G597" s="347" t="s">
        <v>74</v>
      </c>
      <c r="H597" s="347"/>
      <c r="I597" s="347" t="s">
        <v>58</v>
      </c>
      <c r="J597" s="347" t="s">
        <v>370</v>
      </c>
      <c r="K597" s="346">
        <v>0</v>
      </c>
      <c r="L597" s="345" t="s">
        <v>110</v>
      </c>
      <c r="M597" s="347"/>
      <c r="N597" s="347"/>
      <c r="O597" s="347"/>
      <c r="P597" s="347"/>
      <c r="Q597" s="348"/>
      <c r="R597" s="348"/>
      <c r="S597" s="347"/>
      <c r="T597" s="347"/>
      <c r="U597" s="347"/>
      <c r="V597" s="347"/>
      <c r="W597" s="347"/>
      <c r="X597" s="347"/>
      <c r="Y597" s="347"/>
    </row>
    <row r="598" spans="1:26" s="100" customFormat="1" outlineLevel="1">
      <c r="A598" s="345" t="str">
        <f>A597</f>
        <v>N</v>
      </c>
      <c r="B598" s="346">
        <f>COUNTA($C$2:C598)</f>
        <v>585</v>
      </c>
      <c r="C598" s="347" t="s">
        <v>371</v>
      </c>
      <c r="D598" s="347"/>
      <c r="E598" s="347"/>
      <c r="F598" s="347"/>
      <c r="G598" s="347" t="s">
        <v>74</v>
      </c>
      <c r="H598" s="347"/>
      <c r="I598" s="347" t="s">
        <v>58</v>
      </c>
      <c r="J598" s="347" t="s">
        <v>370</v>
      </c>
      <c r="K598" s="346">
        <v>0</v>
      </c>
      <c r="L598" s="345" t="s">
        <v>59</v>
      </c>
      <c r="M598" s="347" t="s">
        <v>372</v>
      </c>
      <c r="N598" s="347"/>
      <c r="O598" s="347"/>
      <c r="P598" s="347"/>
      <c r="Q598" s="348"/>
      <c r="R598" s="348"/>
      <c r="S598" s="347"/>
      <c r="T598" s="347"/>
      <c r="U598" s="347"/>
      <c r="V598" s="347"/>
      <c r="W598" s="347"/>
      <c r="X598" s="347"/>
      <c r="Y598" s="347"/>
    </row>
    <row r="599" spans="1:26" s="100" customFormat="1" outlineLevel="1">
      <c r="A599" s="345" t="str">
        <f>A598</f>
        <v>N</v>
      </c>
      <c r="B599" s="346">
        <f>COUNTA($C$2:C599)</f>
        <v>586</v>
      </c>
      <c r="C599" s="347" t="s">
        <v>373</v>
      </c>
      <c r="D599" s="347"/>
      <c r="E599" s="347"/>
      <c r="F599" s="347"/>
      <c r="G599" s="347" t="s">
        <v>74</v>
      </c>
      <c r="H599" s="347"/>
      <c r="I599" s="347"/>
      <c r="J599" s="347"/>
      <c r="K599" s="346">
        <v>0</v>
      </c>
      <c r="L599" s="345" t="s">
        <v>374</v>
      </c>
      <c r="M599" s="347" t="str">
        <f>IF(N596="Australian Comprehensive","tx_iframe_card-domestic","tx_iframe_card-international")</f>
        <v>tx_iframe_card-international</v>
      </c>
      <c r="N599" s="347"/>
      <c r="O599" s="347"/>
      <c r="P599" s="347"/>
      <c r="Q599" s="348"/>
      <c r="R599" s="348"/>
      <c r="S599" s="347"/>
      <c r="T599" s="347"/>
      <c r="U599" s="347"/>
      <c r="V599" s="347"/>
      <c r="W599" s="347"/>
      <c r="X599" s="347"/>
      <c r="Y599" s="347"/>
    </row>
    <row r="600" spans="1:26" s="100" customFormat="1" outlineLevel="1">
      <c r="A600" s="345" t="str">
        <f>A599</f>
        <v>N</v>
      </c>
      <c r="B600" s="346">
        <f>COUNTA($C$2:C600)</f>
        <v>587</v>
      </c>
      <c r="C600" s="347" t="s">
        <v>375</v>
      </c>
      <c r="D600" s="347"/>
      <c r="E600" s="347"/>
      <c r="F600" s="347"/>
      <c r="G600" s="347" t="s">
        <v>74</v>
      </c>
      <c r="H600" s="347"/>
      <c r="I600" s="347" t="s">
        <v>58</v>
      </c>
      <c r="J600" s="347" t="s">
        <v>376</v>
      </c>
      <c r="K600" s="346">
        <v>0</v>
      </c>
      <c r="L600" s="345" t="s">
        <v>59</v>
      </c>
      <c r="M600" s="347" t="s">
        <v>377</v>
      </c>
      <c r="N600" s="347"/>
      <c r="O600" s="347"/>
      <c r="P600" s="347"/>
      <c r="Q600" s="348"/>
      <c r="R600" s="348"/>
      <c r="S600" s="347"/>
      <c r="T600" s="347"/>
      <c r="U600" s="347"/>
      <c r="V600" s="347"/>
      <c r="W600" s="347"/>
      <c r="X600" s="347"/>
      <c r="Y600" s="347"/>
    </row>
    <row r="601" spans="1:26" s="100" customFormat="1" outlineLevel="1">
      <c r="A601" s="345" t="str">
        <f t="shared" ref="A601:A613" si="12">A600</f>
        <v>N</v>
      </c>
      <c r="B601" s="346">
        <f>COUNTA($C$2:C601)</f>
        <v>588</v>
      </c>
      <c r="C601" s="347" t="s">
        <v>373</v>
      </c>
      <c r="D601" s="347"/>
      <c r="E601" s="347"/>
      <c r="F601" s="347"/>
      <c r="G601" s="347" t="s">
        <v>74</v>
      </c>
      <c r="H601" s="347"/>
      <c r="I601" s="347"/>
      <c r="J601" s="347"/>
      <c r="K601" s="346">
        <v>0</v>
      </c>
      <c r="L601" s="345" t="s">
        <v>378</v>
      </c>
      <c r="M601" s="347"/>
      <c r="N601" s="347"/>
      <c r="O601" s="347"/>
      <c r="P601" s="347"/>
      <c r="Q601" s="348"/>
      <c r="R601" s="348"/>
      <c r="S601" s="347"/>
      <c r="T601" s="347"/>
      <c r="U601" s="347"/>
      <c r="V601" s="347"/>
      <c r="W601" s="347"/>
      <c r="X601" s="347"/>
      <c r="Y601" s="347"/>
    </row>
    <row r="602" spans="1:26" s="100" customFormat="1" outlineLevel="1">
      <c r="A602" s="345" t="str">
        <f t="shared" si="12"/>
        <v>N</v>
      </c>
      <c r="B602" s="346">
        <f>COUNTA($C$2:C602)</f>
        <v>589</v>
      </c>
      <c r="C602" s="347" t="s">
        <v>379</v>
      </c>
      <c r="D602" s="347"/>
      <c r="E602" s="347"/>
      <c r="F602" s="347"/>
      <c r="G602" s="347" t="s">
        <v>74</v>
      </c>
      <c r="H602" s="347"/>
      <c r="I602" s="347" t="s">
        <v>58</v>
      </c>
      <c r="J602" s="347" t="s">
        <v>380</v>
      </c>
      <c r="K602" s="346">
        <v>0</v>
      </c>
      <c r="L602" s="345" t="s">
        <v>59</v>
      </c>
      <c r="M602" s="347" t="s">
        <v>381</v>
      </c>
      <c r="N602" s="347"/>
      <c r="O602" s="347"/>
      <c r="P602" s="347"/>
      <c r="Q602" s="348"/>
      <c r="R602" s="348"/>
      <c r="S602" s="347"/>
      <c r="T602" s="347"/>
      <c r="U602" s="347"/>
      <c r="V602" s="347"/>
      <c r="W602" s="347"/>
      <c r="X602" s="347"/>
      <c r="Y602" s="347"/>
    </row>
    <row r="603" spans="1:26" s="100" customFormat="1" outlineLevel="1">
      <c r="A603" s="345" t="str">
        <f t="shared" si="12"/>
        <v>N</v>
      </c>
      <c r="B603" s="346">
        <f>COUNTA($C$2:C603)</f>
        <v>590</v>
      </c>
      <c r="C603" s="347" t="s">
        <v>382</v>
      </c>
      <c r="D603" s="347"/>
      <c r="E603" s="347"/>
      <c r="F603" s="347"/>
      <c r="G603" s="347" t="s">
        <v>74</v>
      </c>
      <c r="H603" s="347"/>
      <c r="I603" s="347" t="s">
        <v>58</v>
      </c>
      <c r="J603" s="347" t="s">
        <v>383</v>
      </c>
      <c r="K603" s="346">
        <v>0</v>
      </c>
      <c r="L603" s="345" t="s">
        <v>59</v>
      </c>
      <c r="M603" s="347" t="s">
        <v>384</v>
      </c>
      <c r="N603" s="347"/>
      <c r="O603" s="347"/>
      <c r="P603" s="347"/>
      <c r="Q603" s="348"/>
      <c r="R603" s="348"/>
      <c r="S603" s="347"/>
      <c r="T603" s="347"/>
      <c r="U603" s="347"/>
      <c r="V603" s="347"/>
      <c r="W603" s="347"/>
      <c r="X603" s="347"/>
      <c r="Y603" s="347"/>
    </row>
    <row r="604" spans="1:26" s="100" customFormat="1" outlineLevel="1">
      <c r="A604" s="345" t="str">
        <f t="shared" si="12"/>
        <v>N</v>
      </c>
      <c r="B604" s="346">
        <f>COUNTA($C$2:C604)</f>
        <v>591</v>
      </c>
      <c r="C604" s="347" t="s">
        <v>385</v>
      </c>
      <c r="D604" s="347"/>
      <c r="E604" s="347"/>
      <c r="F604" s="347"/>
      <c r="G604" s="347" t="s">
        <v>74</v>
      </c>
      <c r="H604" s="347"/>
      <c r="I604" s="347" t="s">
        <v>58</v>
      </c>
      <c r="J604" s="347" t="s">
        <v>386</v>
      </c>
      <c r="K604" s="346">
        <v>0</v>
      </c>
      <c r="L604" s="345" t="s">
        <v>69</v>
      </c>
      <c r="M604" s="347">
        <v>1</v>
      </c>
      <c r="N604" s="347"/>
      <c r="O604" s="347" t="s">
        <v>3</v>
      </c>
      <c r="P604" s="347"/>
      <c r="Q604" s="348"/>
      <c r="R604" s="348"/>
      <c r="S604" s="347"/>
      <c r="T604" s="347"/>
      <c r="U604" s="347"/>
      <c r="V604" s="347"/>
      <c r="W604" s="347"/>
      <c r="X604" s="347"/>
      <c r="Y604" s="347"/>
      <c r="Z604" s="100" t="str">
        <f>IF(G3="Standalone - QA","//button[contains(.,'PAY NOW')]","//button[contains(.,'BUY NOW')]")</f>
        <v>//button[contains(.,'BUY NOW')]</v>
      </c>
    </row>
    <row r="605" spans="1:26" s="100" customFormat="1" outlineLevel="1">
      <c r="A605" s="345" t="str">
        <f t="shared" si="12"/>
        <v>N</v>
      </c>
      <c r="B605" s="346">
        <f>COUNTA($C$2:C605)</f>
        <v>592</v>
      </c>
      <c r="C605" s="347" t="s">
        <v>730</v>
      </c>
      <c r="D605" s="347"/>
      <c r="E605" s="347"/>
      <c r="F605" s="347"/>
      <c r="G605" s="347" t="s">
        <v>74</v>
      </c>
      <c r="H605" s="347"/>
      <c r="I605" s="347" t="s">
        <v>58</v>
      </c>
      <c r="J605" s="347" t="s">
        <v>729</v>
      </c>
      <c r="K605" s="346">
        <v>0</v>
      </c>
      <c r="L605" s="345" t="s">
        <v>69</v>
      </c>
      <c r="M605" s="347">
        <v>1</v>
      </c>
      <c r="N605" s="347"/>
      <c r="O605" s="347" t="s">
        <v>3</v>
      </c>
      <c r="P605" s="347"/>
      <c r="Q605" s="348"/>
      <c r="R605" s="348"/>
      <c r="S605" s="347"/>
      <c r="T605" s="347"/>
      <c r="U605" s="347"/>
      <c r="V605" s="347"/>
      <c r="W605" s="347"/>
      <c r="X605" s="347"/>
      <c r="Y605" s="347"/>
    </row>
    <row r="606" spans="1:26" s="100" customFormat="1" outlineLevel="1">
      <c r="A606" s="345" t="str">
        <f>A604</f>
        <v>N</v>
      </c>
      <c r="B606" s="346">
        <f>COUNTA($C$2:C606)</f>
        <v>593</v>
      </c>
      <c r="C606" s="347" t="s">
        <v>60</v>
      </c>
      <c r="D606" s="347"/>
      <c r="E606" s="347"/>
      <c r="F606" s="347"/>
      <c r="G606" s="347" t="s">
        <v>74</v>
      </c>
      <c r="H606" s="347"/>
      <c r="I606" s="347" t="s">
        <v>58</v>
      </c>
      <c r="J606" s="347"/>
      <c r="K606" s="346">
        <v>0</v>
      </c>
      <c r="L606" s="345" t="s">
        <v>60</v>
      </c>
      <c r="M606" s="347">
        <v>20</v>
      </c>
      <c r="N606" s="347"/>
      <c r="O606" s="347"/>
      <c r="P606" s="347"/>
      <c r="Q606" s="348"/>
      <c r="R606" s="348"/>
      <c r="S606" s="347"/>
      <c r="T606" s="347"/>
      <c r="U606" s="347"/>
      <c r="V606" s="347"/>
      <c r="W606" s="347"/>
      <c r="X606" s="347"/>
      <c r="Y606" s="347"/>
    </row>
    <row r="607" spans="1:26" s="100" customFormat="1" outlineLevel="1">
      <c r="A607" s="345" t="str">
        <f t="shared" si="12"/>
        <v>N</v>
      </c>
      <c r="B607" s="346">
        <f>COUNTA($C$2:C607)</f>
        <v>594</v>
      </c>
      <c r="C607" s="347" t="s">
        <v>387</v>
      </c>
      <c r="D607" s="347"/>
      <c r="E607" s="347"/>
      <c r="F607" s="347"/>
      <c r="G607" s="347" t="s">
        <v>74</v>
      </c>
      <c r="H607" s="347"/>
      <c r="I607" s="347" t="s">
        <v>58</v>
      </c>
      <c r="J607" s="347" t="s">
        <v>388</v>
      </c>
      <c r="K607" s="346">
        <v>0</v>
      </c>
      <c r="L607" s="345" t="s">
        <v>306</v>
      </c>
      <c r="M607" s="347"/>
      <c r="N607" s="347"/>
      <c r="O607" s="347"/>
      <c r="P607" s="347"/>
      <c r="Q607" s="348"/>
      <c r="R607" s="348"/>
      <c r="S607" s="347"/>
      <c r="T607" s="347"/>
      <c r="U607" s="347"/>
      <c r="V607" s="347"/>
      <c r="W607" s="347"/>
      <c r="X607" s="347"/>
      <c r="Y607" s="347"/>
    </row>
    <row r="608" spans="1:26" s="100" customFormat="1" outlineLevel="1">
      <c r="A608" s="345" t="str">
        <f t="shared" si="12"/>
        <v>N</v>
      </c>
      <c r="B608" s="346">
        <f>COUNTA($C$2:C608)</f>
        <v>595</v>
      </c>
      <c r="C608" s="347" t="s">
        <v>389</v>
      </c>
      <c r="D608" s="347"/>
      <c r="E608" s="347"/>
      <c r="F608" s="347"/>
      <c r="G608" s="347" t="s">
        <v>74</v>
      </c>
      <c r="H608" s="347"/>
      <c r="I608" s="347" t="s">
        <v>58</v>
      </c>
      <c r="J608" s="347" t="s">
        <v>390</v>
      </c>
      <c r="K608" s="346">
        <v>0</v>
      </c>
      <c r="L608" s="345" t="s">
        <v>32</v>
      </c>
      <c r="M608" s="347"/>
      <c r="N608" s="347" t="s">
        <v>61</v>
      </c>
      <c r="O608" s="347"/>
      <c r="P608" s="347"/>
      <c r="Q608" s="348"/>
      <c r="R608" s="348"/>
      <c r="S608" s="347" t="s">
        <v>391</v>
      </c>
      <c r="T608" s="347"/>
      <c r="U608" s="347"/>
      <c r="V608" s="347"/>
      <c r="W608" s="347"/>
      <c r="X608" s="347"/>
      <c r="Y608" s="347"/>
    </row>
    <row r="609" spans="1:25" s="100" customFormat="1" outlineLevel="1">
      <c r="A609" s="345" t="str">
        <f t="shared" si="12"/>
        <v>N</v>
      </c>
      <c r="B609" s="346">
        <f>COUNTA($C$2:C609)</f>
        <v>596</v>
      </c>
      <c r="C609" s="347" t="s">
        <v>392</v>
      </c>
      <c r="D609" s="347"/>
      <c r="E609" s="347"/>
      <c r="F609" s="347"/>
      <c r="G609" s="347" t="s">
        <v>74</v>
      </c>
      <c r="H609" s="347"/>
      <c r="I609" s="347" t="s">
        <v>58</v>
      </c>
      <c r="J609" s="347" t="s">
        <v>393</v>
      </c>
      <c r="K609" s="346">
        <v>1</v>
      </c>
      <c r="L609" s="345" t="s">
        <v>32</v>
      </c>
      <c r="M609" s="347"/>
      <c r="N609" s="347" t="s">
        <v>61</v>
      </c>
      <c r="O609" s="347" t="s">
        <v>3</v>
      </c>
      <c r="P609" s="347"/>
      <c r="Q609" s="348"/>
      <c r="R609" s="348"/>
      <c r="S609" s="347" t="s">
        <v>394</v>
      </c>
      <c r="T609" s="347"/>
      <c r="U609" s="347"/>
      <c r="V609" s="347"/>
      <c r="W609" s="347"/>
      <c r="X609" s="347"/>
      <c r="Y609" s="347"/>
    </row>
    <row r="610" spans="1:25" s="100" customFormat="1" outlineLevel="1">
      <c r="A610" s="345" t="str">
        <f>IF($R$47="1",IF([3]Global!$B$2="PROD","Y","N"),"N")</f>
        <v>N</v>
      </c>
      <c r="B610" s="346">
        <f>COUNTA($C$2:C610)</f>
        <v>597</v>
      </c>
      <c r="C610" s="347" t="s">
        <v>514</v>
      </c>
      <c r="D610" s="347"/>
      <c r="E610" s="347"/>
      <c r="F610" s="347"/>
      <c r="G610" s="347" t="s">
        <v>74</v>
      </c>
      <c r="H610" s="347"/>
      <c r="I610" s="347" t="s">
        <v>58</v>
      </c>
      <c r="J610" s="347" t="s">
        <v>518</v>
      </c>
      <c r="K610" s="346">
        <v>0</v>
      </c>
      <c r="L610" s="345" t="s">
        <v>306</v>
      </c>
      <c r="M610" s="347"/>
      <c r="N610" s="347"/>
      <c r="O610" s="347"/>
      <c r="P610" s="347"/>
      <c r="Q610" s="348"/>
      <c r="R610" s="348"/>
      <c r="S610" s="347"/>
      <c r="T610" s="347"/>
      <c r="U610" s="347"/>
      <c r="V610" s="347"/>
      <c r="W610" s="347"/>
      <c r="X610" s="347"/>
      <c r="Y610" s="347"/>
    </row>
    <row r="611" spans="1:25" s="100" customFormat="1" outlineLevel="1">
      <c r="A611" s="345" t="str">
        <f t="shared" si="12"/>
        <v>N</v>
      </c>
      <c r="B611" s="346">
        <f>COUNTA($C$2:C611)</f>
        <v>598</v>
      </c>
      <c r="C611" s="347" t="s">
        <v>515</v>
      </c>
      <c r="D611" s="347"/>
      <c r="E611" s="347"/>
      <c r="F611" s="347"/>
      <c r="G611" s="347" t="s">
        <v>74</v>
      </c>
      <c r="H611" s="347"/>
      <c r="I611" s="347" t="s">
        <v>58</v>
      </c>
      <c r="J611" s="347" t="s">
        <v>519</v>
      </c>
      <c r="K611" s="346">
        <v>0</v>
      </c>
      <c r="L611" s="345" t="s">
        <v>306</v>
      </c>
      <c r="M611" s="347"/>
      <c r="N611" s="347"/>
      <c r="O611" s="347"/>
      <c r="P611" s="347"/>
      <c r="Q611" s="348"/>
      <c r="R611" s="348"/>
      <c r="S611" s="347"/>
      <c r="T611" s="347"/>
      <c r="U611" s="347"/>
      <c r="V611" s="347"/>
      <c r="W611" s="347"/>
      <c r="X611" s="347"/>
      <c r="Y611" s="347"/>
    </row>
    <row r="612" spans="1:25" s="100" customFormat="1" outlineLevel="1">
      <c r="A612" s="345" t="str">
        <f t="shared" si="12"/>
        <v>N</v>
      </c>
      <c r="B612" s="346">
        <f>COUNTA($C$2:C612)</f>
        <v>599</v>
      </c>
      <c r="C612" s="347" t="s">
        <v>516</v>
      </c>
      <c r="D612" s="347"/>
      <c r="E612" s="347"/>
      <c r="F612" s="347"/>
      <c r="G612" s="347" t="s">
        <v>74</v>
      </c>
      <c r="H612" s="347"/>
      <c r="I612" s="347" t="s">
        <v>58</v>
      </c>
      <c r="J612" s="347" t="s">
        <v>520</v>
      </c>
      <c r="K612" s="346">
        <v>0</v>
      </c>
      <c r="L612" s="345" t="s">
        <v>306</v>
      </c>
      <c r="M612" s="347"/>
      <c r="N612" s="347"/>
      <c r="O612" s="347"/>
      <c r="P612" s="347"/>
      <c r="Q612" s="348"/>
      <c r="R612" s="348"/>
      <c r="S612" s="347"/>
      <c r="T612" s="347"/>
      <c r="U612" s="347"/>
      <c r="V612" s="347"/>
      <c r="W612" s="347"/>
      <c r="X612" s="347"/>
      <c r="Y612" s="347"/>
    </row>
    <row r="613" spans="1:25" s="100" customFormat="1" outlineLevel="1">
      <c r="A613" s="345" t="str">
        <f t="shared" si="12"/>
        <v>N</v>
      </c>
      <c r="B613" s="346">
        <f>COUNTA($C$2:C613)</f>
        <v>600</v>
      </c>
      <c r="C613" s="347" t="s">
        <v>517</v>
      </c>
      <c r="D613" s="347"/>
      <c r="E613" s="347"/>
      <c r="F613" s="347"/>
      <c r="G613" s="347" t="s">
        <v>74</v>
      </c>
      <c r="H613" s="347"/>
      <c r="I613" s="347" t="s">
        <v>58</v>
      </c>
      <c r="J613" s="347" t="s">
        <v>521</v>
      </c>
      <c r="K613" s="346">
        <v>0</v>
      </c>
      <c r="L613" s="345" t="s">
        <v>306</v>
      </c>
      <c r="M613" s="347"/>
      <c r="N613" s="347"/>
      <c r="O613" s="347"/>
      <c r="P613" s="347"/>
      <c r="Q613" s="348"/>
      <c r="R613" s="348"/>
      <c r="S613" s="347"/>
      <c r="T613" s="347"/>
      <c r="U613" s="347"/>
      <c r="V613" s="347"/>
      <c r="W613" s="347"/>
      <c r="X613" s="347"/>
      <c r="Y613" s="347"/>
    </row>
    <row r="614" spans="1:25">
      <c r="A614" s="350" t="s">
        <v>71</v>
      </c>
      <c r="B614" s="351"/>
      <c r="C614" s="352"/>
      <c r="D614" s="352"/>
      <c r="E614" s="352"/>
      <c r="F614" s="352"/>
      <c r="G614" s="352"/>
      <c r="H614" s="352"/>
      <c r="I614" s="352"/>
      <c r="J614" s="352"/>
      <c r="K614" s="351"/>
      <c r="L614" s="353"/>
      <c r="M614" s="352"/>
      <c r="N614" s="352"/>
      <c r="O614" s="352"/>
      <c r="P614" s="352"/>
      <c r="Q614" s="352"/>
      <c r="R614" s="352"/>
      <c r="S614" s="352"/>
      <c r="T614" s="352"/>
      <c r="U614" s="352"/>
      <c r="V614" s="352"/>
      <c r="W614" s="352"/>
      <c r="X614" s="352"/>
      <c r="Y614" s="352"/>
    </row>
    <row r="615" spans="1:25">
      <c r="A615" s="163" t="str">
        <f>A587</f>
        <v>N</v>
      </c>
      <c r="B615" s="164">
        <f>COUNTA($C$2:C615)</f>
        <v>601</v>
      </c>
      <c r="C615" s="165" t="s">
        <v>70</v>
      </c>
      <c r="D615" s="165"/>
      <c r="E615" s="165"/>
      <c r="F615" s="165"/>
      <c r="G615" s="165" t="s">
        <v>74</v>
      </c>
      <c r="H615" s="165"/>
      <c r="I615" s="165"/>
      <c r="J615" s="165"/>
      <c r="K615" s="164"/>
      <c r="L615" s="163" t="s">
        <v>70</v>
      </c>
      <c r="M615" s="165"/>
      <c r="N615" s="165"/>
      <c r="O615" s="165"/>
      <c r="P615" s="165"/>
      <c r="Q615" s="165"/>
      <c r="R615" s="165"/>
      <c r="S615" s="165"/>
      <c r="T615" s="165"/>
      <c r="U615" s="165"/>
      <c r="V615" s="165"/>
      <c r="W615" s="165"/>
      <c r="X615" s="165"/>
      <c r="Y615" s="165"/>
    </row>
    <row r="616" spans="1:25">
      <c r="A616" s="163" t="str">
        <f>A615</f>
        <v>N</v>
      </c>
      <c r="B616" s="164">
        <f>COUNTA($C$2:C616)</f>
        <v>602</v>
      </c>
      <c r="C616" s="165" t="s">
        <v>72</v>
      </c>
      <c r="D616" s="165"/>
      <c r="E616" s="165"/>
      <c r="F616" s="165"/>
      <c r="G616" s="165" t="s">
        <v>74</v>
      </c>
      <c r="H616" s="165"/>
      <c r="I616" s="165"/>
      <c r="J616" s="165"/>
      <c r="K616" s="164"/>
      <c r="L616" s="163" t="s">
        <v>72</v>
      </c>
      <c r="M616" s="165"/>
      <c r="N616" s="165"/>
      <c r="O616" s="165"/>
      <c r="P616" s="165"/>
      <c r="Q616" s="165"/>
      <c r="R616" s="165"/>
      <c r="S616" s="165"/>
      <c r="T616" s="165"/>
      <c r="U616" s="165"/>
      <c r="V616" s="165"/>
      <c r="W616" s="165"/>
      <c r="X616" s="165"/>
      <c r="Y616" s="165"/>
    </row>
    <row r="617" spans="1:25" outlineLevel="1">
      <c r="A617" s="163" t="str">
        <f>IF($R$47&gt;"1","Y","N")</f>
        <v>Y</v>
      </c>
      <c r="B617" s="164">
        <f>COUNTA($C$2:C617)</f>
        <v>603</v>
      </c>
      <c r="C617" s="165" t="s">
        <v>403</v>
      </c>
      <c r="D617" s="165"/>
      <c r="E617" s="165"/>
      <c r="F617" s="165"/>
      <c r="G617" s="165" t="s">
        <v>74</v>
      </c>
      <c r="H617" s="165"/>
      <c r="I617" s="165" t="s">
        <v>58</v>
      </c>
      <c r="J617" s="165" t="str">
        <f>"//p[contains(.,'Does this traveller have any existing medical conditions?*')]/parent::span/parent::legend/following-sibling::label/input[@value='"&amp;M617&amp;"']"</f>
        <v>//p[contains(.,'Does this traveller have any existing medical conditions?*')]/parent::span/parent::legend/following-sibling::label/input[@value='YES']</v>
      </c>
      <c r="K617" s="164">
        <v>2</v>
      </c>
      <c r="L617" s="163" t="s">
        <v>110</v>
      </c>
      <c r="M617" s="165" t="s">
        <v>475</v>
      </c>
      <c r="N617" s="165"/>
      <c r="O617" s="165"/>
      <c r="P617" s="165"/>
      <c r="Q617" s="315"/>
      <c r="R617" s="315"/>
      <c r="S617" s="165"/>
      <c r="T617" s="165"/>
      <c r="U617" s="165"/>
      <c r="V617" s="165"/>
      <c r="W617" s="165"/>
      <c r="X617" s="165"/>
      <c r="Y617" s="165"/>
    </row>
    <row r="618" spans="1:25" outlineLevel="1">
      <c r="A618" s="163" t="str">
        <f>A617</f>
        <v>Y</v>
      </c>
      <c r="B618" s="164">
        <f>COUNTA($C$2:C618)</f>
        <v>604</v>
      </c>
      <c r="C618" s="165" t="s">
        <v>60</v>
      </c>
      <c r="D618" s="165"/>
      <c r="E618" s="165"/>
      <c r="F618" s="165"/>
      <c r="G618" s="165" t="s">
        <v>74</v>
      </c>
      <c r="H618" s="165"/>
      <c r="I618" s="165" t="s">
        <v>58</v>
      </c>
      <c r="J618" s="165"/>
      <c r="K618" s="164"/>
      <c r="L618" s="163" t="s">
        <v>60</v>
      </c>
      <c r="M618" s="165">
        <v>3</v>
      </c>
      <c r="N618" s="165"/>
      <c r="O618" s="165"/>
      <c r="P618" s="165"/>
      <c r="Q618" s="315"/>
      <c r="R618" s="315"/>
      <c r="S618" s="165"/>
      <c r="T618" s="165"/>
      <c r="U618" s="165"/>
      <c r="V618" s="165"/>
      <c r="W618" s="165"/>
      <c r="X618" s="165"/>
      <c r="Y618" s="165"/>
    </row>
    <row r="619" spans="1:25" outlineLevel="1">
      <c r="A619" s="163" t="str">
        <f>IF(M617="YES","Y","N")</f>
        <v>Y</v>
      </c>
      <c r="B619" s="164">
        <f>COUNTA($C$2:C619)</f>
        <v>605</v>
      </c>
      <c r="C619" s="165" t="s">
        <v>404</v>
      </c>
      <c r="D619" s="165"/>
      <c r="E619" s="165"/>
      <c r="F619" s="165"/>
      <c r="G619" s="165" t="s">
        <v>74</v>
      </c>
      <c r="H619" s="165"/>
      <c r="I619" s="165" t="s">
        <v>58</v>
      </c>
      <c r="J619" s="165" t="str">
        <f>"//p[contains(.,'Do all of this traveller’s existing medical conditions meet the criteria for')]/parent::span/parent::legend/following-sibling::label/input[@value='"&amp;M619&amp;"']"</f>
        <v>//p[contains(.,'Do all of this traveller’s existing medical conditions meet the criteria for')]/parent::span/parent::legend/following-sibling::label/input[@value='NO']</v>
      </c>
      <c r="K619" s="164">
        <v>2</v>
      </c>
      <c r="L619" s="163" t="s">
        <v>110</v>
      </c>
      <c r="M619" s="165" t="s">
        <v>476</v>
      </c>
      <c r="N619" s="165"/>
      <c r="O619" s="165"/>
      <c r="P619" s="165"/>
      <c r="Q619" s="315"/>
      <c r="R619" s="315"/>
      <c r="S619" s="165"/>
      <c r="T619" s="165"/>
      <c r="U619" s="165"/>
      <c r="V619" s="165"/>
      <c r="W619" s="165"/>
      <c r="X619" s="165"/>
      <c r="Y619" s="165"/>
    </row>
    <row r="620" spans="1:25" outlineLevel="1">
      <c r="A620" s="163" t="str">
        <f>A619</f>
        <v>Y</v>
      </c>
      <c r="B620" s="164">
        <f>COUNTA($C$2:C620)</f>
        <v>606</v>
      </c>
      <c r="C620" s="165" t="s">
        <v>60</v>
      </c>
      <c r="D620" s="165"/>
      <c r="E620" s="165"/>
      <c r="F620" s="165"/>
      <c r="G620" s="165" t="s">
        <v>74</v>
      </c>
      <c r="H620" s="165"/>
      <c r="I620" s="165" t="s">
        <v>58</v>
      </c>
      <c r="J620" s="165"/>
      <c r="K620" s="164"/>
      <c r="L620" s="163" t="s">
        <v>60</v>
      </c>
      <c r="M620" s="165">
        <v>2</v>
      </c>
      <c r="N620" s="165"/>
      <c r="O620" s="165"/>
      <c r="P620" s="165"/>
      <c r="Q620" s="315"/>
      <c r="R620" s="315"/>
      <c r="S620" s="165"/>
      <c r="T620" s="165"/>
      <c r="U620" s="165"/>
      <c r="V620" s="165"/>
      <c r="W620" s="165"/>
      <c r="X620" s="165"/>
      <c r="Y620" s="165"/>
    </row>
    <row r="621" spans="1:25" outlineLevel="1">
      <c r="A621" s="163" t="str">
        <f>IF(M619="NO","Y","N")</f>
        <v>Y</v>
      </c>
      <c r="B621" s="164">
        <f>COUNTA($C$2:C621)</f>
        <v>607</v>
      </c>
      <c r="C621" s="165" t="s">
        <v>405</v>
      </c>
      <c r="D621" s="165"/>
      <c r="E621" s="165"/>
      <c r="F621" s="165"/>
      <c r="G621" s="165" t="s">
        <v>74</v>
      </c>
      <c r="H621" s="165"/>
      <c r="I621" s="165" t="s">
        <v>58</v>
      </c>
      <c r="J621" s="165" t="str">
        <f>"//p[contains(.,'Would you like to complete a medical assessment for this traveller for existing medical conditions?')]/parent::span/parent::legend/following-sibling::label/input[@value='"&amp;M621&amp;"']"</f>
        <v>//p[contains(.,'Would you like to complete a medical assessment for this traveller for existing medical conditions?')]/parent::span/parent::legend/following-sibling::label/input[@value='NO']</v>
      </c>
      <c r="K621" s="164">
        <v>2</v>
      </c>
      <c r="L621" s="163" t="s">
        <v>110</v>
      </c>
      <c r="M621" s="165" t="s">
        <v>476</v>
      </c>
      <c r="N621" s="165"/>
      <c r="O621" s="165"/>
      <c r="P621" s="165"/>
      <c r="Q621" s="315"/>
      <c r="R621" s="315"/>
      <c r="S621" s="165"/>
      <c r="T621" s="165"/>
      <c r="U621" s="165"/>
      <c r="V621" s="165"/>
      <c r="W621" s="165"/>
      <c r="X621" s="165"/>
      <c r="Y621" s="165"/>
    </row>
    <row r="622" spans="1:25" outlineLevel="1">
      <c r="A622" s="163" t="str">
        <f>A621</f>
        <v>Y</v>
      </c>
      <c r="B622" s="164">
        <f>COUNTA($C$2:C622)</f>
        <v>608</v>
      </c>
      <c r="C622" s="165" t="s">
        <v>60</v>
      </c>
      <c r="D622" s="165"/>
      <c r="E622" s="165"/>
      <c r="F622" s="165"/>
      <c r="G622" s="165" t="s">
        <v>74</v>
      </c>
      <c r="H622" s="165"/>
      <c r="I622" s="165" t="s">
        <v>58</v>
      </c>
      <c r="J622" s="165"/>
      <c r="K622" s="164"/>
      <c r="L622" s="163" t="s">
        <v>60</v>
      </c>
      <c r="M622" s="165">
        <v>2</v>
      </c>
      <c r="N622" s="165"/>
      <c r="O622" s="165"/>
      <c r="P622" s="165"/>
      <c r="Q622" s="315"/>
      <c r="R622" s="315"/>
      <c r="S622" s="165"/>
      <c r="T622" s="165"/>
      <c r="U622" s="165"/>
      <c r="V622" s="165"/>
      <c r="W622" s="165"/>
      <c r="X622" s="165"/>
      <c r="Y622" s="165"/>
    </row>
    <row r="623" spans="1:25" outlineLevel="1">
      <c r="A623" s="163"/>
      <c r="B623" s="164">
        <f>COUNTA($C$2:C623)</f>
        <v>609</v>
      </c>
      <c r="C623" s="165" t="s">
        <v>406</v>
      </c>
      <c r="D623" s="165"/>
      <c r="E623" s="165"/>
      <c r="F623" s="165"/>
      <c r="G623" s="165" t="s">
        <v>74</v>
      </c>
      <c r="H623" s="165"/>
      <c r="I623" s="165" t="s">
        <v>58</v>
      </c>
      <c r="J623" s="165" t="str">
        <f>"//p[contains(.,'Have you been advised not to travel by a medical practitioner?')]/parent::span/parent::legend/following-sibling::label/input[@value='"&amp;M623&amp;"']"</f>
        <v>//p[contains(.,'Have you been advised not to travel by a medical practitioner?')]/parent::span/parent::legend/following-sibling::label/input[@value='DT_EMCQ4']</v>
      </c>
      <c r="K623" s="164">
        <v>2</v>
      </c>
      <c r="L623" s="163" t="s">
        <v>110</v>
      </c>
      <c r="M623" s="165" t="s">
        <v>294</v>
      </c>
      <c r="N623" s="165"/>
      <c r="O623" s="165"/>
      <c r="P623" s="165"/>
      <c r="Q623" s="315"/>
      <c r="R623" s="315"/>
      <c r="S623" s="165"/>
      <c r="T623" s="165"/>
      <c r="U623" s="165"/>
      <c r="V623" s="165"/>
      <c r="W623" s="165"/>
      <c r="X623" s="165"/>
      <c r="Y623" s="165"/>
    </row>
    <row r="624" spans="1:25" outlineLevel="1">
      <c r="A624" s="163"/>
      <c r="B624" s="164">
        <f>COUNTA($C$2:C624)</f>
        <v>610</v>
      </c>
      <c r="C624" s="165" t="s">
        <v>60</v>
      </c>
      <c r="D624" s="165"/>
      <c r="E624" s="165"/>
      <c r="F624" s="165"/>
      <c r="G624" s="165" t="s">
        <v>74</v>
      </c>
      <c r="H624" s="165"/>
      <c r="I624" s="165" t="s">
        <v>58</v>
      </c>
      <c r="J624" s="165"/>
      <c r="K624" s="164"/>
      <c r="L624" s="163" t="s">
        <v>60</v>
      </c>
      <c r="M624" s="165">
        <v>2</v>
      </c>
      <c r="N624" s="165"/>
      <c r="O624" s="165"/>
      <c r="P624" s="165"/>
      <c r="Q624" s="315"/>
      <c r="R624" s="315"/>
      <c r="S624" s="165"/>
      <c r="T624" s="165"/>
      <c r="U624" s="165"/>
      <c r="V624" s="165"/>
      <c r="W624" s="165"/>
      <c r="X624" s="165"/>
      <c r="Y624" s="165"/>
    </row>
    <row r="625" spans="1:25" outlineLevel="1">
      <c r="A625" s="163"/>
      <c r="B625" s="164">
        <f>COUNTA($C$2:C625)</f>
        <v>611</v>
      </c>
      <c r="C625" s="165" t="s">
        <v>407</v>
      </c>
      <c r="D625" s="165"/>
      <c r="E625" s="165"/>
      <c r="F625" s="165"/>
      <c r="G625" s="165" t="s">
        <v>74</v>
      </c>
      <c r="H625" s="165"/>
      <c r="I625" s="165" t="s">
        <v>58</v>
      </c>
      <c r="J625" s="165" t="str">
        <f>"//p[contains(.,'Do you have any condition that has been given a metastatic or terminal prognosis?')]/parent::span/parent::legend/following-sibling::label/input[@value='"&amp;M625&amp;"']"</f>
        <v>//p[contains(.,'Do you have any condition that has been given a metastatic or terminal prognosis?')]/parent::span/parent::legend/following-sibling::label/input[@value='DT_EMCQ5']</v>
      </c>
      <c r="K625" s="164">
        <v>2</v>
      </c>
      <c r="L625" s="163" t="s">
        <v>110</v>
      </c>
      <c r="M625" s="165" t="s">
        <v>296</v>
      </c>
      <c r="N625" s="165"/>
      <c r="O625" s="165"/>
      <c r="P625" s="165"/>
      <c r="Q625" s="315"/>
      <c r="R625" s="315"/>
      <c r="S625" s="165"/>
      <c r="T625" s="165"/>
      <c r="U625" s="165"/>
      <c r="V625" s="165"/>
      <c r="W625" s="165"/>
      <c r="X625" s="165"/>
      <c r="Y625" s="165"/>
    </row>
    <row r="626" spans="1:25" outlineLevel="1">
      <c r="A626" s="163"/>
      <c r="B626" s="164">
        <f>COUNTA($C$2:C626)</f>
        <v>612</v>
      </c>
      <c r="C626" s="165" t="s">
        <v>60</v>
      </c>
      <c r="D626" s="165"/>
      <c r="E626" s="165"/>
      <c r="F626" s="165"/>
      <c r="G626" s="165" t="s">
        <v>74</v>
      </c>
      <c r="H626" s="165"/>
      <c r="I626" s="165" t="s">
        <v>58</v>
      </c>
      <c r="J626" s="165"/>
      <c r="K626" s="164"/>
      <c r="L626" s="163" t="s">
        <v>60</v>
      </c>
      <c r="M626" s="165">
        <v>2</v>
      </c>
      <c r="N626" s="165"/>
      <c r="O626" s="165"/>
      <c r="P626" s="165"/>
      <c r="Q626" s="315"/>
      <c r="R626" s="315"/>
      <c r="S626" s="165"/>
      <c r="T626" s="165"/>
      <c r="U626" s="165"/>
      <c r="V626" s="165"/>
      <c r="W626" s="165"/>
      <c r="X626" s="165"/>
      <c r="Y626" s="165"/>
    </row>
    <row r="627" spans="1:25" outlineLevel="1">
      <c r="A627" s="163"/>
      <c r="B627" s="164">
        <f>COUNTA($C$2:C627)</f>
        <v>613</v>
      </c>
      <c r="C627" s="165" t="s">
        <v>408</v>
      </c>
      <c r="D627" s="165"/>
      <c r="E627" s="165"/>
      <c r="F627" s="165"/>
      <c r="G627" s="165" t="s">
        <v>74</v>
      </c>
      <c r="H627" s="165"/>
      <c r="I627" s="165" t="s">
        <v>58</v>
      </c>
      <c r="J627" s="165" t="str">
        <f>"//p[contains(.,'Do you have any condition or set of symptoms that are under or awaiting further investigation')]/parent::span/parent::legend/following-sibling::label/input[@value='"&amp;M627&amp;"']"</f>
        <v>//p[contains(.,'Do you have any condition or set of symptoms that are under or awaiting further investigation')]/parent::span/parent::legend/following-sibling::label/input[@value='DT_EMCQ6']</v>
      </c>
      <c r="K627" s="164">
        <v>2</v>
      </c>
      <c r="L627" s="163" t="s">
        <v>110</v>
      </c>
      <c r="M627" s="165" t="s">
        <v>298</v>
      </c>
      <c r="N627" s="165"/>
      <c r="O627" s="165"/>
      <c r="P627" s="165"/>
      <c r="Q627" s="315"/>
      <c r="R627" s="315"/>
      <c r="S627" s="165"/>
      <c r="T627" s="165"/>
      <c r="U627" s="165"/>
      <c r="V627" s="165"/>
      <c r="W627" s="165"/>
      <c r="X627" s="165"/>
      <c r="Y627" s="165"/>
    </row>
    <row r="628" spans="1:25" outlineLevel="1">
      <c r="A628" s="163"/>
      <c r="B628" s="164">
        <f>COUNTA($C$2:C628)</f>
        <v>614</v>
      </c>
      <c r="C628" s="165" t="s">
        <v>60</v>
      </c>
      <c r="D628" s="165"/>
      <c r="E628" s="165"/>
      <c r="F628" s="165"/>
      <c r="G628" s="165" t="s">
        <v>74</v>
      </c>
      <c r="H628" s="165"/>
      <c r="I628" s="165" t="s">
        <v>58</v>
      </c>
      <c r="J628" s="165"/>
      <c r="K628" s="164"/>
      <c r="L628" s="163" t="s">
        <v>60</v>
      </c>
      <c r="M628" s="165">
        <v>2</v>
      </c>
      <c r="N628" s="165"/>
      <c r="O628" s="165"/>
      <c r="P628" s="165"/>
      <c r="Q628" s="315"/>
      <c r="R628" s="315"/>
      <c r="S628" s="165"/>
      <c r="T628" s="165"/>
      <c r="U628" s="165"/>
      <c r="V628" s="165"/>
      <c r="W628" s="165"/>
      <c r="X628" s="165"/>
      <c r="Y628" s="165"/>
    </row>
    <row r="629" spans="1:25" outlineLevel="1">
      <c r="A629" s="163"/>
      <c r="B629" s="164">
        <f>COUNTA($C$2:C629)</f>
        <v>615</v>
      </c>
      <c r="C629" s="165" t="s">
        <v>409</v>
      </c>
      <c r="D629" s="165"/>
      <c r="E629" s="165"/>
      <c r="F629" s="165"/>
      <c r="G629" s="165" t="s">
        <v>74</v>
      </c>
      <c r="H629" s="165"/>
      <c r="I629" s="165" t="s">
        <v>58</v>
      </c>
      <c r="J629" s="165" t="str">
        <f>"//p[contains(.,'Will you be travelling to obtain medical care, treatment or advice of any kind?')]/parent::span/parent::legend/following-sibling::label/input[@value='"&amp;M629&amp;"']"</f>
        <v>//p[contains(.,'Will you be travelling to obtain medical care, treatment or advice of any kind?')]/parent::span/parent::legend/following-sibling::label/input[@value='DT_EMCQ7']</v>
      </c>
      <c r="K629" s="164">
        <v>2</v>
      </c>
      <c r="L629" s="163" t="s">
        <v>110</v>
      </c>
      <c r="M629" s="165" t="s">
        <v>300</v>
      </c>
      <c r="N629" s="165"/>
      <c r="O629" s="165"/>
      <c r="P629" s="165"/>
      <c r="Q629" s="315"/>
      <c r="R629" s="315"/>
      <c r="S629" s="165"/>
      <c r="T629" s="165"/>
      <c r="U629" s="165"/>
      <c r="V629" s="165"/>
      <c r="W629" s="165"/>
      <c r="X629" s="165"/>
      <c r="Y629" s="165"/>
    </row>
    <row r="630" spans="1:25" outlineLevel="1">
      <c r="A630" s="163"/>
      <c r="B630" s="164">
        <f>COUNTA($C$2:C630)</f>
        <v>616</v>
      </c>
      <c r="C630" s="165" t="s">
        <v>60</v>
      </c>
      <c r="D630" s="165"/>
      <c r="E630" s="165"/>
      <c r="F630" s="165"/>
      <c r="G630" s="165" t="s">
        <v>74</v>
      </c>
      <c r="H630" s="165"/>
      <c r="I630" s="165" t="s">
        <v>58</v>
      </c>
      <c r="J630" s="165"/>
      <c r="K630" s="164"/>
      <c r="L630" s="163" t="s">
        <v>60</v>
      </c>
      <c r="M630" s="165">
        <v>2</v>
      </c>
      <c r="N630" s="165"/>
      <c r="O630" s="165"/>
      <c r="P630" s="165"/>
      <c r="Q630" s="315"/>
      <c r="R630" s="315"/>
      <c r="S630" s="165"/>
      <c r="T630" s="165"/>
      <c r="U630" s="165"/>
      <c r="V630" s="165"/>
      <c r="W630" s="165"/>
      <c r="X630" s="165"/>
      <c r="Y630" s="165"/>
    </row>
    <row r="631" spans="1:25" outlineLevel="1">
      <c r="A631" s="163" t="str">
        <f>A621</f>
        <v>Y</v>
      </c>
      <c r="B631" s="164">
        <f>COUNTA($C$2:C631)</f>
        <v>617</v>
      </c>
      <c r="C631" s="165" t="s">
        <v>301</v>
      </c>
      <c r="D631" s="165"/>
      <c r="E631" s="165"/>
      <c r="F631" s="165"/>
      <c r="G631" s="165" t="s">
        <v>74</v>
      </c>
      <c r="H631" s="165"/>
      <c r="I631" s="165" t="s">
        <v>58</v>
      </c>
      <c r="J631" s="165" t="s">
        <v>909</v>
      </c>
      <c r="K631" s="164">
        <v>0</v>
      </c>
      <c r="L631" s="163" t="s">
        <v>306</v>
      </c>
      <c r="M631" s="165"/>
      <c r="N631" s="165" t="s">
        <v>61</v>
      </c>
      <c r="O631" s="165"/>
      <c r="P631" s="165"/>
      <c r="Q631" s="315"/>
      <c r="R631" s="315" t="s">
        <v>303</v>
      </c>
      <c r="S631" s="165"/>
      <c r="T631" s="165"/>
      <c r="U631" s="165"/>
      <c r="V631" s="165"/>
      <c r="W631" s="165"/>
      <c r="X631" s="165"/>
      <c r="Y631" s="165"/>
    </row>
    <row r="632" spans="1:25" outlineLevel="1">
      <c r="A632" s="163" t="str">
        <f>A631</f>
        <v>Y</v>
      </c>
      <c r="B632" s="164">
        <f>COUNTA($C$2:C632)</f>
        <v>618</v>
      </c>
      <c r="C632" s="165" t="s">
        <v>304</v>
      </c>
      <c r="D632" s="165"/>
      <c r="E632" s="165"/>
      <c r="F632" s="165"/>
      <c r="G632" s="165" t="s">
        <v>74</v>
      </c>
      <c r="H632" s="165"/>
      <c r="I632" s="165" t="s">
        <v>58</v>
      </c>
      <c r="J632" s="165" t="s">
        <v>902</v>
      </c>
      <c r="K632" s="164">
        <v>0</v>
      </c>
      <c r="L632" s="163" t="s">
        <v>306</v>
      </c>
      <c r="M632" s="165"/>
      <c r="N632" s="165"/>
      <c r="O632" s="165"/>
      <c r="P632" s="165"/>
      <c r="Q632" s="315"/>
      <c r="R632" s="315"/>
      <c r="S632" s="165"/>
      <c r="T632" s="165"/>
      <c r="U632" s="165"/>
      <c r="V632" s="165"/>
      <c r="W632" s="165"/>
      <c r="X632" s="165"/>
      <c r="Y632" s="165"/>
    </row>
    <row r="633" spans="1:25" s="100" customFormat="1" outlineLevel="1">
      <c r="A633" s="345" t="str">
        <f>IF($R$47="2","Y","N")</f>
        <v>N</v>
      </c>
      <c r="B633" s="346">
        <f>COUNTA($C$2:C633)</f>
        <v>619</v>
      </c>
      <c r="C633" s="347" t="s">
        <v>60</v>
      </c>
      <c r="D633" s="347"/>
      <c r="E633" s="347"/>
      <c r="F633" s="347"/>
      <c r="G633" s="347" t="s">
        <v>74</v>
      </c>
      <c r="H633" s="347"/>
      <c r="I633" s="347" t="s">
        <v>58</v>
      </c>
      <c r="J633" s="347"/>
      <c r="K633" s="346"/>
      <c r="L633" s="345" t="s">
        <v>60</v>
      </c>
      <c r="M633" s="347">
        <v>5</v>
      </c>
      <c r="N633" s="347"/>
      <c r="O633" s="347"/>
      <c r="P633" s="347"/>
      <c r="Q633" s="348"/>
      <c r="R633" s="348"/>
      <c r="S633" s="347"/>
      <c r="T633" s="347"/>
      <c r="U633" s="347"/>
      <c r="V633" s="347"/>
      <c r="W633" s="347"/>
      <c r="X633" s="347"/>
      <c r="Y633" s="347"/>
    </row>
    <row r="634" spans="1:25" s="100" customFormat="1" outlineLevel="1">
      <c r="A634" s="345" t="str">
        <f>A633</f>
        <v>N</v>
      </c>
      <c r="B634" s="346">
        <f>COUNTA($C$2:C634)</f>
        <v>620</v>
      </c>
      <c r="C634" s="347" t="s">
        <v>203</v>
      </c>
      <c r="D634" s="347"/>
      <c r="E634" s="347"/>
      <c r="F634" s="347"/>
      <c r="G634" s="347" t="s">
        <v>74</v>
      </c>
      <c r="H634" s="347"/>
      <c r="I634" s="347" t="s">
        <v>58</v>
      </c>
      <c r="J634" s="347" t="s">
        <v>362</v>
      </c>
      <c r="K634" s="346">
        <v>3</v>
      </c>
      <c r="L634" s="345" t="s">
        <v>167</v>
      </c>
      <c r="M634" s="347"/>
      <c r="N634" s="347"/>
      <c r="O634" s="347"/>
      <c r="P634" s="347"/>
      <c r="Q634" s="348"/>
      <c r="R634" s="348"/>
      <c r="S634" s="347"/>
      <c r="T634" s="347"/>
      <c r="U634" s="347"/>
      <c r="V634" s="347"/>
      <c r="W634" s="347"/>
      <c r="X634" s="347"/>
      <c r="Y634" s="347"/>
    </row>
    <row r="635" spans="1:25" s="100" customFormat="1" outlineLevel="1">
      <c r="A635" s="345" t="str">
        <f>IF($R$47="2","Y","N")</f>
        <v>N</v>
      </c>
      <c r="B635" s="346">
        <f>COUNTA($C$2:C635)</f>
        <v>621</v>
      </c>
      <c r="C635" s="347" t="s">
        <v>60</v>
      </c>
      <c r="D635" s="347"/>
      <c r="E635" s="347"/>
      <c r="F635" s="347"/>
      <c r="G635" s="347" t="s">
        <v>74</v>
      </c>
      <c r="H635" s="347"/>
      <c r="I635" s="347" t="s">
        <v>58</v>
      </c>
      <c r="J635" s="347"/>
      <c r="K635" s="346"/>
      <c r="L635" s="345" t="s">
        <v>60</v>
      </c>
      <c r="M635" s="347">
        <v>5</v>
      </c>
      <c r="N635" s="347"/>
      <c r="O635" s="347"/>
      <c r="P635" s="347"/>
      <c r="Q635" s="348"/>
      <c r="R635" s="348"/>
      <c r="S635" s="347"/>
      <c r="T635" s="347"/>
      <c r="U635" s="347"/>
      <c r="V635" s="347"/>
      <c r="W635" s="347"/>
      <c r="X635" s="347"/>
      <c r="Y635" s="347"/>
    </row>
    <row r="636" spans="1:25" s="100" customFormat="1" outlineLevel="1">
      <c r="A636" s="345" t="str">
        <f>A634</f>
        <v>N</v>
      </c>
      <c r="B636" s="346">
        <f>COUNTA($C$2:C636)</f>
        <v>622</v>
      </c>
      <c r="C636" s="347" t="s">
        <v>363</v>
      </c>
      <c r="D636" s="347"/>
      <c r="E636" s="347"/>
      <c r="F636" s="347"/>
      <c r="G636" s="347" t="s">
        <v>74</v>
      </c>
      <c r="H636" s="347"/>
      <c r="I636" s="347" t="s">
        <v>58</v>
      </c>
      <c r="J636" s="347" t="s">
        <v>364</v>
      </c>
      <c r="K636" s="346">
        <v>0</v>
      </c>
      <c r="L636" s="345" t="s">
        <v>100</v>
      </c>
      <c r="M636" s="347"/>
      <c r="N636" s="347"/>
      <c r="O636" s="347"/>
      <c r="P636" s="347"/>
      <c r="Q636" s="348"/>
      <c r="R636" s="348"/>
      <c r="S636" s="347"/>
      <c r="T636" s="347"/>
      <c r="U636" s="347"/>
      <c r="V636" s="347"/>
      <c r="W636" s="347"/>
      <c r="X636" s="347"/>
      <c r="Y636" s="347"/>
    </row>
    <row r="637" spans="1:25" s="100" customFormat="1" outlineLevel="1">
      <c r="A637" s="345" t="str">
        <f t="shared" ref="A637:A642" si="13">A636</f>
        <v>N</v>
      </c>
      <c r="B637" s="346">
        <f>COUNTA($C$2:C637)</f>
        <v>623</v>
      </c>
      <c r="C637" s="347" t="s">
        <v>365</v>
      </c>
      <c r="D637" s="347"/>
      <c r="E637" s="347"/>
      <c r="F637" s="347"/>
      <c r="G637" s="347" t="s">
        <v>74</v>
      </c>
      <c r="H637" s="347"/>
      <c r="I637" s="347" t="s">
        <v>58</v>
      </c>
      <c r="J637" s="347" t="s">
        <v>364</v>
      </c>
      <c r="K637" s="346">
        <v>1</v>
      </c>
      <c r="L637" s="345" t="s">
        <v>100</v>
      </c>
      <c r="M637" s="347"/>
      <c r="N637" s="347"/>
      <c r="O637" s="347"/>
      <c r="P637" s="347"/>
      <c r="Q637" s="348"/>
      <c r="R637" s="348"/>
      <c r="S637" s="347"/>
      <c r="T637" s="347"/>
      <c r="U637" s="347"/>
      <c r="V637" s="347"/>
      <c r="W637" s="347"/>
      <c r="X637" s="347"/>
      <c r="Y637" s="347"/>
    </row>
    <row r="638" spans="1:25" s="100" customFormat="1" outlineLevel="1">
      <c r="A638" s="345" t="str">
        <f t="shared" si="13"/>
        <v>N</v>
      </c>
      <c r="B638" s="346">
        <f>COUNTA($C$2:C638)</f>
        <v>624</v>
      </c>
      <c r="C638" s="347" t="s">
        <v>366</v>
      </c>
      <c r="D638" s="347"/>
      <c r="E638" s="347"/>
      <c r="F638" s="347"/>
      <c r="G638" s="347" t="s">
        <v>74</v>
      </c>
      <c r="H638" s="347"/>
      <c r="I638" s="347" t="s">
        <v>58</v>
      </c>
      <c r="J638" s="347" t="s">
        <v>364</v>
      </c>
      <c r="K638" s="346">
        <v>2</v>
      </c>
      <c r="L638" s="345" t="s">
        <v>100</v>
      </c>
      <c r="M638" s="347"/>
      <c r="N638" s="347"/>
      <c r="O638" s="347"/>
      <c r="P638" s="347"/>
      <c r="Q638" s="348"/>
      <c r="R638" s="348"/>
      <c r="S638" s="347"/>
      <c r="T638" s="347"/>
      <c r="U638" s="347"/>
      <c r="V638" s="347"/>
      <c r="W638" s="347"/>
      <c r="X638" s="347"/>
      <c r="Y638" s="347"/>
    </row>
    <row r="639" spans="1:25" s="100" customFormat="1" outlineLevel="1">
      <c r="A639" s="345" t="str">
        <f t="shared" si="13"/>
        <v>N</v>
      </c>
      <c r="B639" s="346">
        <f>COUNTA($C$2:C639)</f>
        <v>625</v>
      </c>
      <c r="C639" s="347" t="s">
        <v>367</v>
      </c>
      <c r="D639" s="347"/>
      <c r="E639" s="347"/>
      <c r="F639" s="347"/>
      <c r="G639" s="347" t="s">
        <v>74</v>
      </c>
      <c r="H639" s="347"/>
      <c r="I639" s="347" t="s">
        <v>58</v>
      </c>
      <c r="J639" s="347" t="s">
        <v>364</v>
      </c>
      <c r="K639" s="346">
        <v>3</v>
      </c>
      <c r="L639" s="345" t="s">
        <v>100</v>
      </c>
      <c r="M639" s="347"/>
      <c r="N639" s="347"/>
      <c r="O639" s="347"/>
      <c r="P639" s="347"/>
      <c r="Q639" s="348"/>
      <c r="R639" s="348"/>
      <c r="S639" s="347"/>
      <c r="T639" s="347"/>
      <c r="U639" s="347"/>
      <c r="V639" s="347"/>
      <c r="W639" s="347"/>
      <c r="X639" s="347"/>
      <c r="Y639" s="347"/>
    </row>
    <row r="640" spans="1:25" s="100" customFormat="1" outlineLevel="1">
      <c r="A640" s="345" t="str">
        <f t="shared" si="13"/>
        <v>N</v>
      </c>
      <c r="B640" s="346">
        <f>COUNTA($C$2:C640)</f>
        <v>626</v>
      </c>
      <c r="C640" s="347" t="s">
        <v>368</v>
      </c>
      <c r="D640" s="347"/>
      <c r="E640" s="347"/>
      <c r="F640" s="347"/>
      <c r="G640" s="347" t="s">
        <v>74</v>
      </c>
      <c r="H640" s="347"/>
      <c r="I640" s="347" t="s">
        <v>58</v>
      </c>
      <c r="J640" s="347" t="s">
        <v>364</v>
      </c>
      <c r="K640" s="346">
        <v>4</v>
      </c>
      <c r="L640" s="345" t="s">
        <v>100</v>
      </c>
      <c r="M640" s="347"/>
      <c r="N640" s="347"/>
      <c r="O640" s="347"/>
      <c r="P640" s="347"/>
      <c r="Q640" s="348"/>
      <c r="R640" s="348"/>
      <c r="S640" s="347"/>
      <c r="T640" s="347"/>
      <c r="U640" s="347"/>
      <c r="V640" s="347"/>
      <c r="W640" s="347"/>
      <c r="X640" s="347"/>
      <c r="Y640" s="347"/>
    </row>
    <row r="641" spans="1:26" s="100" customFormat="1" outlineLevel="1">
      <c r="A641" s="345" t="str">
        <f t="shared" si="13"/>
        <v>N</v>
      </c>
      <c r="B641" s="346">
        <f>COUNTA($C$2:C641)</f>
        <v>627</v>
      </c>
      <c r="C641" s="347" t="s">
        <v>203</v>
      </c>
      <c r="D641" s="347"/>
      <c r="E641" s="347"/>
      <c r="F641" s="347"/>
      <c r="G641" s="347" t="s">
        <v>74</v>
      </c>
      <c r="H641" s="347"/>
      <c r="I641" s="347" t="s">
        <v>58</v>
      </c>
      <c r="J641" s="347" t="s">
        <v>123</v>
      </c>
      <c r="K641" s="346">
        <v>4</v>
      </c>
      <c r="L641" s="345" t="s">
        <v>69</v>
      </c>
      <c r="M641" s="347"/>
      <c r="N641" s="347"/>
      <c r="O641" s="347"/>
      <c r="P641" s="347"/>
      <c r="Q641" s="348"/>
      <c r="R641" s="348"/>
      <c r="S641" s="347"/>
      <c r="T641" s="347"/>
      <c r="U641" s="347"/>
      <c r="V641" s="347"/>
      <c r="W641" s="347"/>
      <c r="X641" s="347"/>
      <c r="Y641" s="347"/>
    </row>
    <row r="642" spans="1:26" s="100" customFormat="1" outlineLevel="1">
      <c r="A642" s="345" t="str">
        <f t="shared" si="13"/>
        <v>N</v>
      </c>
      <c r="B642" s="346">
        <f>COUNTA($C$2:C642)</f>
        <v>628</v>
      </c>
      <c r="C642" s="347" t="s">
        <v>60</v>
      </c>
      <c r="D642" s="347"/>
      <c r="E642" s="347"/>
      <c r="F642" s="347"/>
      <c r="G642" s="347" t="s">
        <v>74</v>
      </c>
      <c r="H642" s="347"/>
      <c r="I642" s="347" t="s">
        <v>58</v>
      </c>
      <c r="J642" s="347"/>
      <c r="K642" s="346">
        <v>0</v>
      </c>
      <c r="L642" s="345" t="s">
        <v>60</v>
      </c>
      <c r="M642" s="347">
        <v>3</v>
      </c>
      <c r="N642" s="347" t="s">
        <v>147</v>
      </c>
      <c r="O642" s="347"/>
      <c r="P642" s="347"/>
      <c r="Q642" s="348"/>
      <c r="R642" s="348"/>
      <c r="S642" s="347"/>
      <c r="T642" s="347"/>
      <c r="U642" s="347"/>
      <c r="V642" s="347"/>
      <c r="W642" s="347"/>
      <c r="X642" s="347"/>
      <c r="Y642" s="347"/>
    </row>
    <row r="643" spans="1:26" s="100" customFormat="1" outlineLevel="1">
      <c r="A643" s="345" t="str">
        <f>IF([3]Global!$B$2="PROD","N",A642)</f>
        <v>N</v>
      </c>
      <c r="B643" s="346">
        <f>COUNTA($C$2:C643)</f>
        <v>629</v>
      </c>
      <c r="C643" s="347" t="s">
        <v>369</v>
      </c>
      <c r="D643" s="347"/>
      <c r="E643" s="347"/>
      <c r="F643" s="347"/>
      <c r="G643" s="347" t="s">
        <v>74</v>
      </c>
      <c r="H643" s="347"/>
      <c r="I643" s="347" t="s">
        <v>58</v>
      </c>
      <c r="J643" s="347" t="s">
        <v>370</v>
      </c>
      <c r="K643" s="346">
        <v>0</v>
      </c>
      <c r="L643" s="345" t="s">
        <v>110</v>
      </c>
      <c r="M643" s="347"/>
      <c r="N643" s="347"/>
      <c r="O643" s="347"/>
      <c r="P643" s="347"/>
      <c r="Q643" s="348"/>
      <c r="R643" s="348"/>
      <c r="S643" s="347"/>
      <c r="T643" s="347"/>
      <c r="U643" s="347"/>
      <c r="V643" s="347"/>
      <c r="W643" s="347"/>
      <c r="X643" s="347"/>
      <c r="Y643" s="347"/>
    </row>
    <row r="644" spans="1:26" s="100" customFormat="1" outlineLevel="1">
      <c r="A644" s="345" t="str">
        <f>A643</f>
        <v>N</v>
      </c>
      <c r="B644" s="346">
        <f>COUNTA($C$2:C644)</f>
        <v>630</v>
      </c>
      <c r="C644" s="347" t="s">
        <v>371</v>
      </c>
      <c r="D644" s="347"/>
      <c r="E644" s="347"/>
      <c r="F644" s="347"/>
      <c r="G644" s="347" t="s">
        <v>74</v>
      </c>
      <c r="H644" s="347"/>
      <c r="I644" s="347" t="s">
        <v>58</v>
      </c>
      <c r="J644" s="347" t="s">
        <v>370</v>
      </c>
      <c r="K644" s="346">
        <v>0</v>
      </c>
      <c r="L644" s="345" t="s">
        <v>59</v>
      </c>
      <c r="M644" s="347" t="s">
        <v>372</v>
      </c>
      <c r="N644" s="347"/>
      <c r="O644" s="347"/>
      <c r="P644" s="347"/>
      <c r="Q644" s="348"/>
      <c r="R644" s="348"/>
      <c r="S644" s="347"/>
      <c r="T644" s="347"/>
      <c r="U644" s="347"/>
      <c r="V644" s="347"/>
      <c r="W644" s="347"/>
      <c r="X644" s="347"/>
      <c r="Y644" s="347"/>
    </row>
    <row r="645" spans="1:26" s="100" customFormat="1" outlineLevel="1">
      <c r="A645" s="345" t="str">
        <f>A644</f>
        <v>N</v>
      </c>
      <c r="B645" s="346">
        <f>COUNTA($C$2:C645)</f>
        <v>631</v>
      </c>
      <c r="C645" s="347" t="s">
        <v>373</v>
      </c>
      <c r="D645" s="347"/>
      <c r="E645" s="347"/>
      <c r="F645" s="347"/>
      <c r="G645" s="347" t="s">
        <v>74</v>
      </c>
      <c r="H645" s="347"/>
      <c r="I645" s="347"/>
      <c r="J645" s="347"/>
      <c r="K645" s="346">
        <v>0</v>
      </c>
      <c r="L645" s="345" t="s">
        <v>374</v>
      </c>
      <c r="M645" s="347" t="str">
        <f>IF(N642="Australian Comprehensive","tx_iframe_card-domestic","tx_iframe_card-international")</f>
        <v>tx_iframe_card-international</v>
      </c>
      <c r="N645" s="347"/>
      <c r="O645" s="347"/>
      <c r="P645" s="347"/>
      <c r="Q645" s="348"/>
      <c r="R645" s="348"/>
      <c r="S645" s="347"/>
      <c r="T645" s="347"/>
      <c r="U645" s="347"/>
      <c r="V645" s="347"/>
      <c r="W645" s="347"/>
      <c r="X645" s="347"/>
      <c r="Y645" s="347"/>
    </row>
    <row r="646" spans="1:26" s="100" customFormat="1" outlineLevel="1">
      <c r="A646" s="345" t="str">
        <f>A645</f>
        <v>N</v>
      </c>
      <c r="B646" s="346">
        <f>COUNTA($C$2:C646)</f>
        <v>632</v>
      </c>
      <c r="C646" s="347" t="s">
        <v>375</v>
      </c>
      <c r="D646" s="347"/>
      <c r="E646" s="347"/>
      <c r="F646" s="347"/>
      <c r="G646" s="347" t="s">
        <v>74</v>
      </c>
      <c r="H646" s="347"/>
      <c r="I646" s="347" t="s">
        <v>58</v>
      </c>
      <c r="J646" s="347" t="s">
        <v>376</v>
      </c>
      <c r="K646" s="346">
        <v>0</v>
      </c>
      <c r="L646" s="345" t="s">
        <v>59</v>
      </c>
      <c r="M646" s="347" t="s">
        <v>377</v>
      </c>
      <c r="N646" s="347"/>
      <c r="O646" s="347"/>
      <c r="P646" s="347"/>
      <c r="Q646" s="348"/>
      <c r="R646" s="348"/>
      <c r="S646" s="347"/>
      <c r="T646" s="347"/>
      <c r="U646" s="347"/>
      <c r="V646" s="347"/>
      <c r="W646" s="347"/>
      <c r="X646" s="347"/>
      <c r="Y646" s="347"/>
    </row>
    <row r="647" spans="1:26" s="100" customFormat="1" outlineLevel="1">
      <c r="A647" s="345" t="str">
        <f t="shared" ref="A647:A655" si="14">A646</f>
        <v>N</v>
      </c>
      <c r="B647" s="346">
        <f>COUNTA($C$2:C647)</f>
        <v>633</v>
      </c>
      <c r="C647" s="347" t="s">
        <v>373</v>
      </c>
      <c r="D647" s="347"/>
      <c r="E647" s="347"/>
      <c r="F647" s="347"/>
      <c r="G647" s="347" t="s">
        <v>74</v>
      </c>
      <c r="H647" s="347"/>
      <c r="I647" s="347"/>
      <c r="J647" s="347"/>
      <c r="K647" s="346">
        <v>0</v>
      </c>
      <c r="L647" s="345" t="s">
        <v>378</v>
      </c>
      <c r="M647" s="347"/>
      <c r="N647" s="347"/>
      <c r="O647" s="347"/>
      <c r="P647" s="347"/>
      <c r="Q647" s="348"/>
      <c r="R647" s="348"/>
      <c r="S647" s="347"/>
      <c r="T647" s="347"/>
      <c r="U647" s="347"/>
      <c r="V647" s="347"/>
      <c r="W647" s="347"/>
      <c r="X647" s="347"/>
      <c r="Y647" s="347"/>
    </row>
    <row r="648" spans="1:26" s="100" customFormat="1" outlineLevel="1">
      <c r="A648" s="345" t="str">
        <f t="shared" si="14"/>
        <v>N</v>
      </c>
      <c r="B648" s="346">
        <f>COUNTA($C$2:C648)</f>
        <v>634</v>
      </c>
      <c r="C648" s="347" t="s">
        <v>379</v>
      </c>
      <c r="D648" s="347"/>
      <c r="E648" s="347"/>
      <c r="F648" s="347"/>
      <c r="G648" s="347" t="s">
        <v>74</v>
      </c>
      <c r="H648" s="347"/>
      <c r="I648" s="347" t="s">
        <v>58</v>
      </c>
      <c r="J648" s="347" t="s">
        <v>380</v>
      </c>
      <c r="K648" s="346">
        <v>0</v>
      </c>
      <c r="L648" s="345" t="s">
        <v>59</v>
      </c>
      <c r="M648" s="347" t="s">
        <v>381</v>
      </c>
      <c r="N648" s="347"/>
      <c r="O648" s="347"/>
      <c r="P648" s="347"/>
      <c r="Q648" s="348"/>
      <c r="R648" s="348"/>
      <c r="S648" s="347"/>
      <c r="T648" s="347"/>
      <c r="U648" s="347"/>
      <c r="V648" s="347"/>
      <c r="W648" s="347"/>
      <c r="X648" s="347"/>
      <c r="Y648" s="347"/>
    </row>
    <row r="649" spans="1:26" s="100" customFormat="1" outlineLevel="1">
      <c r="A649" s="345" t="str">
        <f t="shared" si="14"/>
        <v>N</v>
      </c>
      <c r="B649" s="346">
        <f>COUNTA($C$2:C649)</f>
        <v>635</v>
      </c>
      <c r="C649" s="347" t="s">
        <v>382</v>
      </c>
      <c r="D649" s="347"/>
      <c r="E649" s="347"/>
      <c r="F649" s="347"/>
      <c r="G649" s="347" t="s">
        <v>74</v>
      </c>
      <c r="H649" s="347"/>
      <c r="I649" s="347" t="s">
        <v>58</v>
      </c>
      <c r="J649" s="347" t="s">
        <v>383</v>
      </c>
      <c r="K649" s="346">
        <v>0</v>
      </c>
      <c r="L649" s="345" t="s">
        <v>59</v>
      </c>
      <c r="M649" s="347" t="s">
        <v>384</v>
      </c>
      <c r="N649" s="347"/>
      <c r="O649" s="347"/>
      <c r="P649" s="347"/>
      <c r="Q649" s="348"/>
      <c r="R649" s="348"/>
      <c r="S649" s="347"/>
      <c r="T649" s="347"/>
      <c r="U649" s="347"/>
      <c r="V649" s="347"/>
      <c r="W649" s="347"/>
      <c r="X649" s="347"/>
      <c r="Y649" s="347"/>
    </row>
    <row r="650" spans="1:26" s="100" customFormat="1" outlineLevel="1">
      <c r="A650" s="345" t="str">
        <f t="shared" si="14"/>
        <v>N</v>
      </c>
      <c r="B650" s="346">
        <f>COUNTA($C$2:C650)</f>
        <v>636</v>
      </c>
      <c r="C650" s="347" t="s">
        <v>385</v>
      </c>
      <c r="D650" s="347"/>
      <c r="E650" s="347"/>
      <c r="F650" s="347"/>
      <c r="G650" s="347" t="s">
        <v>74</v>
      </c>
      <c r="H650" s="347"/>
      <c r="I650" s="347" t="s">
        <v>58</v>
      </c>
      <c r="J650" s="347" t="s">
        <v>386</v>
      </c>
      <c r="K650" s="346">
        <v>0</v>
      </c>
      <c r="L650" s="345" t="s">
        <v>69</v>
      </c>
      <c r="M650" s="347">
        <v>1</v>
      </c>
      <c r="N650" s="347"/>
      <c r="O650" s="347" t="s">
        <v>3</v>
      </c>
      <c r="P650" s="347"/>
      <c r="Q650" s="348"/>
      <c r="R650" s="348"/>
      <c r="S650" s="347"/>
      <c r="T650" s="347"/>
      <c r="U650" s="347"/>
      <c r="V650" s="347"/>
      <c r="W650" s="347"/>
      <c r="X650" s="347"/>
      <c r="Y650" s="347"/>
      <c r="Z650" s="100" t="str">
        <f>IF(G72="Standalone - QA","//button[contains(.,'PAY NOW')]","//button[contains(.,'BUY NOW')]")</f>
        <v>//button[contains(.,'BUY NOW')]</v>
      </c>
    </row>
    <row r="651" spans="1:26" s="100" customFormat="1" outlineLevel="1">
      <c r="A651" s="345" t="str">
        <f t="shared" si="14"/>
        <v>N</v>
      </c>
      <c r="B651" s="346">
        <f>COUNTA($C$2:C651)</f>
        <v>637</v>
      </c>
      <c r="C651" s="347" t="s">
        <v>730</v>
      </c>
      <c r="D651" s="347"/>
      <c r="E651" s="347"/>
      <c r="F651" s="347"/>
      <c r="G651" s="347" t="s">
        <v>74</v>
      </c>
      <c r="H651" s="347"/>
      <c r="I651" s="347" t="s">
        <v>58</v>
      </c>
      <c r="J651" s="347" t="s">
        <v>729</v>
      </c>
      <c r="K651" s="346">
        <v>0</v>
      </c>
      <c r="L651" s="345" t="s">
        <v>69</v>
      </c>
      <c r="M651" s="347">
        <v>1</v>
      </c>
      <c r="N651" s="347"/>
      <c r="O651" s="347" t="s">
        <v>3</v>
      </c>
      <c r="P651" s="347"/>
      <c r="Q651" s="348"/>
      <c r="R651" s="348"/>
      <c r="S651" s="347"/>
      <c r="T651" s="347"/>
      <c r="U651" s="347"/>
      <c r="V651" s="347"/>
      <c r="W651" s="347"/>
      <c r="X651" s="347"/>
      <c r="Y651" s="347"/>
    </row>
    <row r="652" spans="1:26" s="100" customFormat="1" outlineLevel="1">
      <c r="A652" s="345" t="str">
        <f>A651</f>
        <v>N</v>
      </c>
      <c r="B652" s="346">
        <f>COUNTA($C$2:C652)</f>
        <v>638</v>
      </c>
      <c r="C652" s="347" t="s">
        <v>60</v>
      </c>
      <c r="D652" s="347"/>
      <c r="E652" s="347"/>
      <c r="F652" s="347"/>
      <c r="G652" s="347" t="s">
        <v>74</v>
      </c>
      <c r="H652" s="347"/>
      <c r="I652" s="347" t="s">
        <v>58</v>
      </c>
      <c r="J652" s="347"/>
      <c r="K652" s="346">
        <v>0</v>
      </c>
      <c r="L652" s="345" t="s">
        <v>60</v>
      </c>
      <c r="M652" s="347">
        <v>25</v>
      </c>
      <c r="N652" s="347"/>
      <c r="O652" s="347"/>
      <c r="P652" s="347"/>
      <c r="Q652" s="348"/>
      <c r="R652" s="348"/>
      <c r="S652" s="347"/>
      <c r="T652" s="347"/>
      <c r="U652" s="347"/>
      <c r="V652" s="347"/>
      <c r="W652" s="347"/>
      <c r="X652" s="347"/>
      <c r="Y652" s="347"/>
    </row>
    <row r="653" spans="1:26" s="100" customFormat="1" outlineLevel="1">
      <c r="A653" s="345" t="str">
        <f t="shared" si="14"/>
        <v>N</v>
      </c>
      <c r="B653" s="346">
        <f>COUNTA($C$2:C653)</f>
        <v>639</v>
      </c>
      <c r="C653" s="347" t="s">
        <v>387</v>
      </c>
      <c r="D653" s="347"/>
      <c r="E653" s="347"/>
      <c r="F653" s="347"/>
      <c r="G653" s="347" t="s">
        <v>74</v>
      </c>
      <c r="H653" s="347"/>
      <c r="I653" s="347" t="s">
        <v>58</v>
      </c>
      <c r="J653" s="347" t="s">
        <v>388</v>
      </c>
      <c r="K653" s="346">
        <v>0</v>
      </c>
      <c r="L653" s="345" t="s">
        <v>306</v>
      </c>
      <c r="M653" s="347"/>
      <c r="N653" s="347"/>
      <c r="O653" s="347"/>
      <c r="P653" s="347"/>
      <c r="Q653" s="348"/>
      <c r="R653" s="348"/>
      <c r="S653" s="347"/>
      <c r="T653" s="347"/>
      <c r="U653" s="347"/>
      <c r="V653" s="347"/>
      <c r="W653" s="347"/>
      <c r="X653" s="347"/>
      <c r="Y653" s="347"/>
    </row>
    <row r="654" spans="1:26" s="100" customFormat="1" outlineLevel="1">
      <c r="A654" s="345" t="str">
        <f t="shared" si="14"/>
        <v>N</v>
      </c>
      <c r="B654" s="346">
        <f>COUNTA($C$2:C654)</f>
        <v>640</v>
      </c>
      <c r="C654" s="347" t="s">
        <v>389</v>
      </c>
      <c r="D654" s="347"/>
      <c r="E654" s="347"/>
      <c r="F654" s="347"/>
      <c r="G654" s="347" t="s">
        <v>74</v>
      </c>
      <c r="H654" s="347"/>
      <c r="I654" s="347" t="s">
        <v>58</v>
      </c>
      <c r="J654" s="347" t="s">
        <v>390</v>
      </c>
      <c r="K654" s="346">
        <v>0</v>
      </c>
      <c r="L654" s="345" t="s">
        <v>32</v>
      </c>
      <c r="M654" s="347"/>
      <c r="N654" s="347" t="s">
        <v>61</v>
      </c>
      <c r="O654" s="347"/>
      <c r="P654" s="347"/>
      <c r="Q654" s="348"/>
      <c r="R654" s="348"/>
      <c r="S654" s="347" t="s">
        <v>391</v>
      </c>
      <c r="T654" s="347"/>
      <c r="U654" s="347"/>
      <c r="V654" s="347"/>
      <c r="W654" s="347"/>
      <c r="X654" s="347"/>
      <c r="Y654" s="347"/>
    </row>
    <row r="655" spans="1:26" s="100" customFormat="1" outlineLevel="1">
      <c r="A655" s="345" t="str">
        <f t="shared" si="14"/>
        <v>N</v>
      </c>
      <c r="B655" s="346">
        <f>COUNTA($C$2:C655)</f>
        <v>641</v>
      </c>
      <c r="C655" s="347" t="s">
        <v>392</v>
      </c>
      <c r="D655" s="347"/>
      <c r="E655" s="347"/>
      <c r="F655" s="347"/>
      <c r="G655" s="347" t="s">
        <v>74</v>
      </c>
      <c r="H655" s="347"/>
      <c r="I655" s="347" t="s">
        <v>58</v>
      </c>
      <c r="J655" s="347" t="s">
        <v>393</v>
      </c>
      <c r="K655" s="346">
        <v>1</v>
      </c>
      <c r="L655" s="345" t="s">
        <v>32</v>
      </c>
      <c r="M655" s="347"/>
      <c r="N655" s="347" t="s">
        <v>61</v>
      </c>
      <c r="O655" s="347" t="s">
        <v>3</v>
      </c>
      <c r="P655" s="347"/>
      <c r="Q655" s="348"/>
      <c r="R655" s="348"/>
      <c r="S655" s="347" t="s">
        <v>394</v>
      </c>
      <c r="T655" s="347"/>
      <c r="U655" s="347"/>
      <c r="V655" s="347"/>
      <c r="W655" s="347"/>
      <c r="X655" s="347"/>
      <c r="Y655" s="347"/>
    </row>
    <row r="656" spans="1:26">
      <c r="A656" s="350" t="s">
        <v>71</v>
      </c>
      <c r="B656" s="351"/>
      <c r="C656" s="352"/>
      <c r="D656" s="352"/>
      <c r="E656" s="352"/>
      <c r="F656" s="352"/>
      <c r="G656" s="352"/>
      <c r="H656" s="352"/>
      <c r="I656" s="352"/>
      <c r="J656" s="352"/>
      <c r="K656" s="351"/>
      <c r="L656" s="353"/>
      <c r="M656" s="352"/>
      <c r="N656" s="352"/>
      <c r="O656" s="352"/>
      <c r="P656" s="352"/>
      <c r="Q656" s="352"/>
      <c r="R656" s="352"/>
      <c r="S656" s="352"/>
      <c r="T656" s="352"/>
      <c r="U656" s="352"/>
      <c r="V656" s="352"/>
      <c r="W656" s="352"/>
      <c r="X656" s="352"/>
      <c r="Y656" s="352"/>
    </row>
    <row r="657" spans="1:25">
      <c r="A657" s="163" t="str">
        <f>A633</f>
        <v>N</v>
      </c>
      <c r="B657" s="164">
        <f>COUNTA($C$2:C657)</f>
        <v>642</v>
      </c>
      <c r="C657" s="165" t="s">
        <v>70</v>
      </c>
      <c r="D657" s="165"/>
      <c r="E657" s="165"/>
      <c r="F657" s="165"/>
      <c r="G657" s="165" t="s">
        <v>74</v>
      </c>
      <c r="H657" s="165"/>
      <c r="I657" s="165"/>
      <c r="J657" s="165"/>
      <c r="K657" s="164"/>
      <c r="L657" s="163" t="s">
        <v>70</v>
      </c>
      <c r="M657" s="165"/>
      <c r="N657" s="165"/>
      <c r="O657" s="165"/>
      <c r="P657" s="165"/>
      <c r="Q657" s="165"/>
      <c r="R657" s="165"/>
      <c r="S657" s="165"/>
      <c r="T657" s="165"/>
      <c r="U657" s="165"/>
      <c r="V657" s="165"/>
      <c r="W657" s="165"/>
      <c r="X657" s="165"/>
      <c r="Y657" s="165"/>
    </row>
    <row r="658" spans="1:25">
      <c r="A658" s="163" t="str">
        <f>A657</f>
        <v>N</v>
      </c>
      <c r="B658" s="164">
        <f>COUNTA($C$2:C658)</f>
        <v>643</v>
      </c>
      <c r="C658" s="165" t="s">
        <v>72</v>
      </c>
      <c r="D658" s="165"/>
      <c r="E658" s="165"/>
      <c r="F658" s="165"/>
      <c r="G658" s="165" t="s">
        <v>74</v>
      </c>
      <c r="H658" s="165"/>
      <c r="I658" s="165"/>
      <c r="J658" s="165"/>
      <c r="K658" s="164"/>
      <c r="L658" s="163" t="s">
        <v>72</v>
      </c>
      <c r="M658" s="165"/>
      <c r="N658" s="165"/>
      <c r="O658" s="165"/>
      <c r="P658" s="165"/>
      <c r="Q658" s="165"/>
      <c r="R658" s="165"/>
      <c r="S658" s="165"/>
      <c r="T658" s="165"/>
      <c r="U658" s="165"/>
      <c r="V658" s="165"/>
      <c r="W658" s="165"/>
      <c r="X658" s="165"/>
      <c r="Y658" s="165"/>
    </row>
    <row r="659" spans="1:25" outlineLevel="1">
      <c r="A659" s="163" t="str">
        <f>IF($R$47&gt;"2","Y","N")</f>
        <v>Y</v>
      </c>
      <c r="B659" s="164">
        <f>COUNTA($C$2:C659)</f>
        <v>644</v>
      </c>
      <c r="C659" s="165" t="s">
        <v>410</v>
      </c>
      <c r="D659" s="165"/>
      <c r="E659" s="165"/>
      <c r="F659" s="165"/>
      <c r="G659" s="165" t="s">
        <v>74</v>
      </c>
      <c r="H659" s="165"/>
      <c r="I659" s="165" t="s">
        <v>58</v>
      </c>
      <c r="J659" s="165" t="str">
        <f>"//p[contains(.,'Does this traveller have any existing medical conditions?*')]/parent::span/parent::legend/following-sibling::label/input[@value='"&amp;M659&amp;"']"</f>
        <v>//p[contains(.,'Does this traveller have any existing medical conditions?*')]/parent::span/parent::legend/following-sibling::label/input[@value='YES']</v>
      </c>
      <c r="K659" s="164">
        <v>3</v>
      </c>
      <c r="L659" s="163" t="s">
        <v>110</v>
      </c>
      <c r="M659" s="165" t="s">
        <v>475</v>
      </c>
      <c r="N659" s="165"/>
      <c r="O659" s="165"/>
      <c r="P659" s="165"/>
      <c r="Q659" s="315"/>
      <c r="R659" s="315"/>
      <c r="S659" s="165"/>
      <c r="T659" s="165"/>
      <c r="U659" s="165"/>
      <c r="V659" s="165"/>
      <c r="W659" s="165"/>
      <c r="X659" s="165"/>
      <c r="Y659" s="165"/>
    </row>
    <row r="660" spans="1:25" outlineLevel="1">
      <c r="A660" s="163" t="str">
        <f>A659</f>
        <v>Y</v>
      </c>
      <c r="B660" s="164">
        <f>COUNTA($C$2:C660)</f>
        <v>645</v>
      </c>
      <c r="C660" s="165" t="s">
        <v>60</v>
      </c>
      <c r="D660" s="165"/>
      <c r="E660" s="165"/>
      <c r="F660" s="165"/>
      <c r="G660" s="165" t="s">
        <v>74</v>
      </c>
      <c r="H660" s="165"/>
      <c r="I660" s="165" t="s">
        <v>58</v>
      </c>
      <c r="J660" s="165"/>
      <c r="K660" s="164"/>
      <c r="L660" s="163" t="s">
        <v>60</v>
      </c>
      <c r="M660" s="165">
        <v>3</v>
      </c>
      <c r="N660" s="165"/>
      <c r="O660" s="165"/>
      <c r="P660" s="165"/>
      <c r="Q660" s="315"/>
      <c r="R660" s="315"/>
      <c r="S660" s="165"/>
      <c r="T660" s="165"/>
      <c r="U660" s="165"/>
      <c r="V660" s="165"/>
      <c r="W660" s="165"/>
      <c r="X660" s="165"/>
      <c r="Y660" s="165"/>
    </row>
    <row r="661" spans="1:25" outlineLevel="1">
      <c r="A661" s="163" t="str">
        <f>IF(M659="YES","Y","N")</f>
        <v>Y</v>
      </c>
      <c r="B661" s="164">
        <f>COUNTA($C$2:C661)</f>
        <v>646</v>
      </c>
      <c r="C661" s="165" t="s">
        <v>411</v>
      </c>
      <c r="D661" s="165"/>
      <c r="E661" s="165"/>
      <c r="F661" s="165"/>
      <c r="G661" s="165" t="s">
        <v>74</v>
      </c>
      <c r="H661" s="165"/>
      <c r="I661" s="165" t="s">
        <v>58</v>
      </c>
      <c r="J661" s="165" t="str">
        <f>"//p[contains(.,'Do all existing medical conditions meet the criteria for')]/parent::span/parent::legend/following-sibling::label/input[@value='"&amp;M661&amp;"']"</f>
        <v>//p[contains(.,'Do all existing medical conditions meet the criteria for')]/parent::span/parent::legend/following-sibling::label/input[@value='NO']</v>
      </c>
      <c r="K661" s="164">
        <v>3</v>
      </c>
      <c r="L661" s="163" t="s">
        <v>110</v>
      </c>
      <c r="M661" s="165" t="s">
        <v>476</v>
      </c>
      <c r="N661" s="165"/>
      <c r="O661" s="165"/>
      <c r="P661" s="165"/>
      <c r="Q661" s="315"/>
      <c r="R661" s="315"/>
      <c r="S661" s="165"/>
      <c r="T661" s="165"/>
      <c r="U661" s="165"/>
      <c r="V661" s="165"/>
      <c r="W661" s="165"/>
      <c r="X661" s="165"/>
      <c r="Y661" s="165"/>
    </row>
    <row r="662" spans="1:25" outlineLevel="1">
      <c r="A662" s="163" t="str">
        <f>A661</f>
        <v>Y</v>
      </c>
      <c r="B662" s="164">
        <f>COUNTA($C$2:C662)</f>
        <v>647</v>
      </c>
      <c r="C662" s="165" t="s">
        <v>60</v>
      </c>
      <c r="D662" s="165"/>
      <c r="E662" s="165"/>
      <c r="F662" s="165"/>
      <c r="G662" s="165" t="s">
        <v>74</v>
      </c>
      <c r="H662" s="165"/>
      <c r="I662" s="165" t="s">
        <v>58</v>
      </c>
      <c r="J662" s="165"/>
      <c r="K662" s="164"/>
      <c r="L662" s="163" t="s">
        <v>60</v>
      </c>
      <c r="M662" s="165">
        <v>2</v>
      </c>
      <c r="N662" s="165"/>
      <c r="O662" s="165"/>
      <c r="P662" s="165"/>
      <c r="Q662" s="315"/>
      <c r="R662" s="315"/>
      <c r="S662" s="165"/>
      <c r="T662" s="165"/>
      <c r="U662" s="165"/>
      <c r="V662" s="165"/>
      <c r="W662" s="165"/>
      <c r="X662" s="165"/>
      <c r="Y662" s="165"/>
    </row>
    <row r="663" spans="1:25" outlineLevel="1">
      <c r="A663" s="163" t="str">
        <f>IF(M661="NO","Y","N")</f>
        <v>Y</v>
      </c>
      <c r="B663" s="164">
        <f>COUNTA($C$2:C663)</f>
        <v>648</v>
      </c>
      <c r="C663" s="165" t="s">
        <v>412</v>
      </c>
      <c r="D663" s="165"/>
      <c r="E663" s="165"/>
      <c r="F663" s="165"/>
      <c r="G663" s="165" t="s">
        <v>74</v>
      </c>
      <c r="H663" s="165"/>
      <c r="I663" s="165" t="s">
        <v>58</v>
      </c>
      <c r="J663" s="165" t="str">
        <f>"//p[contains(.,'Would you like to screen this traveller for existing medical conditions coverage?')]/parent::span/parent::legend/following-sibling::label/input[@value='"&amp;M663&amp;"']"</f>
        <v>//p[contains(.,'Would you like to screen this traveller for existing medical conditions coverage?')]/parent::span/parent::legend/following-sibling::label/input[@value='YES']</v>
      </c>
      <c r="K663" s="164">
        <v>3</v>
      </c>
      <c r="L663" s="163" t="s">
        <v>110</v>
      </c>
      <c r="M663" s="165" t="s">
        <v>475</v>
      </c>
      <c r="N663" s="165"/>
      <c r="O663" s="165"/>
      <c r="P663" s="165"/>
      <c r="Q663" s="315"/>
      <c r="R663" s="315"/>
      <c r="S663" s="165"/>
      <c r="T663" s="165"/>
      <c r="U663" s="165"/>
      <c r="V663" s="165"/>
      <c r="W663" s="165"/>
      <c r="X663" s="165"/>
      <c r="Y663" s="165"/>
    </row>
    <row r="664" spans="1:25" outlineLevel="1">
      <c r="A664" s="163" t="str">
        <f>A663</f>
        <v>Y</v>
      </c>
      <c r="B664" s="164">
        <f>COUNTA($C$2:C664)</f>
        <v>649</v>
      </c>
      <c r="C664" s="165" t="s">
        <v>60</v>
      </c>
      <c r="D664" s="165"/>
      <c r="E664" s="165"/>
      <c r="F664" s="165"/>
      <c r="G664" s="165" t="s">
        <v>74</v>
      </c>
      <c r="H664" s="165"/>
      <c r="I664" s="165" t="s">
        <v>58</v>
      </c>
      <c r="J664" s="165"/>
      <c r="K664" s="164"/>
      <c r="L664" s="163" t="s">
        <v>60</v>
      </c>
      <c r="M664" s="165">
        <v>2</v>
      </c>
      <c r="N664" s="165"/>
      <c r="O664" s="165"/>
      <c r="P664" s="165"/>
      <c r="Q664" s="315"/>
      <c r="R664" s="315"/>
      <c r="S664" s="165"/>
      <c r="T664" s="165"/>
      <c r="U664" s="165"/>
      <c r="V664" s="165"/>
      <c r="W664" s="165"/>
      <c r="X664" s="165"/>
      <c r="Y664" s="165"/>
    </row>
    <row r="665" spans="1:25" outlineLevel="1">
      <c r="A665" s="163" t="str">
        <f>IF(M663="YES","Y","N")</f>
        <v>Y</v>
      </c>
      <c r="B665" s="164">
        <f>COUNTA($C$2:C665)</f>
        <v>650</v>
      </c>
      <c r="C665" s="165" t="s">
        <v>413</v>
      </c>
      <c r="D665" s="165"/>
      <c r="E665" s="165"/>
      <c r="F665" s="165"/>
      <c r="G665" s="165" t="s">
        <v>74</v>
      </c>
      <c r="H665" s="165"/>
      <c r="I665" s="165" t="s">
        <v>58</v>
      </c>
      <c r="J665" s="165" t="str">
        <f>"//p[contains(.,'Have you been advised not to travel by a medical practitioner?')]/parent::span/parent::legend/following-sibling::label/input[@value='"&amp;M665&amp;"']"</f>
        <v>//p[contains(.,'Have you been advised not to travel by a medical practitioner?')]/parent::span/parent::legend/following-sibling::label/input[@value='YES']</v>
      </c>
      <c r="K665" s="164">
        <v>3</v>
      </c>
      <c r="L665" s="163" t="s">
        <v>110</v>
      </c>
      <c r="M665" s="165" t="s">
        <v>475</v>
      </c>
      <c r="N665" s="165"/>
      <c r="O665" s="165"/>
      <c r="P665" s="165"/>
      <c r="Q665" s="315"/>
      <c r="R665" s="315"/>
      <c r="S665" s="165"/>
      <c r="T665" s="165"/>
      <c r="U665" s="165"/>
      <c r="V665" s="165"/>
      <c r="W665" s="165"/>
      <c r="X665" s="165"/>
      <c r="Y665" s="165"/>
    </row>
    <row r="666" spans="1:25" outlineLevel="1">
      <c r="A666" s="163" t="str">
        <f>A665</f>
        <v>Y</v>
      </c>
      <c r="B666" s="164">
        <f>COUNTA($C$2:C666)</f>
        <v>651</v>
      </c>
      <c r="C666" s="165" t="s">
        <v>60</v>
      </c>
      <c r="D666" s="165"/>
      <c r="E666" s="165"/>
      <c r="F666" s="165"/>
      <c r="G666" s="165" t="s">
        <v>74</v>
      </c>
      <c r="H666" s="165"/>
      <c r="I666" s="165" t="s">
        <v>58</v>
      </c>
      <c r="J666" s="165"/>
      <c r="K666" s="164"/>
      <c r="L666" s="163" t="s">
        <v>60</v>
      </c>
      <c r="M666" s="165">
        <v>2</v>
      </c>
      <c r="N666" s="165"/>
      <c r="O666" s="165"/>
      <c r="P666" s="165"/>
      <c r="Q666" s="315"/>
      <c r="R666" s="315"/>
      <c r="S666" s="165"/>
      <c r="T666" s="165"/>
      <c r="U666" s="165"/>
      <c r="V666" s="165"/>
      <c r="W666" s="165"/>
      <c r="X666" s="165"/>
      <c r="Y666" s="165"/>
    </row>
    <row r="667" spans="1:25" outlineLevel="1">
      <c r="A667" s="163"/>
      <c r="B667" s="164">
        <f>COUNTA($C$2:C667)</f>
        <v>652</v>
      </c>
      <c r="C667" s="165" t="s">
        <v>414</v>
      </c>
      <c r="D667" s="165"/>
      <c r="E667" s="165"/>
      <c r="F667" s="165"/>
      <c r="G667" s="165" t="s">
        <v>74</v>
      </c>
      <c r="H667" s="165"/>
      <c r="I667" s="165" t="s">
        <v>58</v>
      </c>
      <c r="J667" s="165" t="str">
        <f>"//p[contains(.,'Do you have any condition that has been given a metastatic or terminal prognosis?')]/parent::span/parent::legend/following-sibling::label/input[@value='"&amp;M667&amp;"']"</f>
        <v>//p[contains(.,'Do you have any condition that has been given a metastatic or terminal prognosis?')]/parent::span/parent::legend/following-sibling::label/input[@value='DT_EMCQ5']</v>
      </c>
      <c r="K667" s="164">
        <v>3</v>
      </c>
      <c r="L667" s="163" t="s">
        <v>110</v>
      </c>
      <c r="M667" s="165" t="s">
        <v>296</v>
      </c>
      <c r="N667" s="165"/>
      <c r="O667" s="165"/>
      <c r="P667" s="165"/>
      <c r="Q667" s="315"/>
      <c r="R667" s="315"/>
      <c r="S667" s="165"/>
      <c r="T667" s="165"/>
      <c r="U667" s="165"/>
      <c r="V667" s="165"/>
      <c r="W667" s="165"/>
      <c r="X667" s="165"/>
      <c r="Y667" s="165"/>
    </row>
    <row r="668" spans="1:25" outlineLevel="1">
      <c r="A668" s="163"/>
      <c r="B668" s="164">
        <f>COUNTA($C$2:C668)</f>
        <v>653</v>
      </c>
      <c r="C668" s="165" t="s">
        <v>60</v>
      </c>
      <c r="D668" s="165"/>
      <c r="E668" s="165"/>
      <c r="F668" s="165"/>
      <c r="G668" s="165" t="s">
        <v>74</v>
      </c>
      <c r="H668" s="165"/>
      <c r="I668" s="165" t="s">
        <v>58</v>
      </c>
      <c r="J668" s="165"/>
      <c r="K668" s="164"/>
      <c r="L668" s="163" t="s">
        <v>60</v>
      </c>
      <c r="M668" s="165">
        <v>2</v>
      </c>
      <c r="N668" s="165"/>
      <c r="O668" s="165"/>
      <c r="P668" s="165"/>
      <c r="Q668" s="315"/>
      <c r="R668" s="315"/>
      <c r="S668" s="165"/>
      <c r="T668" s="165"/>
      <c r="U668" s="165"/>
      <c r="V668" s="165"/>
      <c r="W668" s="165"/>
      <c r="X668" s="165"/>
      <c r="Y668" s="165"/>
    </row>
    <row r="669" spans="1:25" outlineLevel="1">
      <c r="A669" s="163"/>
      <c r="B669" s="164">
        <f>COUNTA($C$2:C669)</f>
        <v>654</v>
      </c>
      <c r="C669" s="165" t="s">
        <v>415</v>
      </c>
      <c r="D669" s="165"/>
      <c r="E669" s="165"/>
      <c r="F669" s="165"/>
      <c r="G669" s="165" t="s">
        <v>74</v>
      </c>
      <c r="H669" s="165"/>
      <c r="I669" s="165" t="s">
        <v>58</v>
      </c>
      <c r="J669" s="165" t="str">
        <f>"//p[contains(.,'Do you have any condition or set of symptoms that are under or awaiting further investigation')]/parent::span/parent::legend/following-sibling::label/input[@value='"&amp;M669&amp;"']"</f>
        <v>//p[contains(.,'Do you have any condition or set of symptoms that are under or awaiting further investigation')]/parent::span/parent::legend/following-sibling::label/input[@value='DT_EMCQ6']</v>
      </c>
      <c r="K669" s="164">
        <v>3</v>
      </c>
      <c r="L669" s="163" t="s">
        <v>110</v>
      </c>
      <c r="M669" s="165" t="s">
        <v>298</v>
      </c>
      <c r="N669" s="165"/>
      <c r="O669" s="165"/>
      <c r="P669" s="165"/>
      <c r="Q669" s="315"/>
      <c r="R669" s="315"/>
      <c r="S669" s="165"/>
      <c r="T669" s="165"/>
      <c r="U669" s="165"/>
      <c r="V669" s="165"/>
      <c r="W669" s="165"/>
      <c r="X669" s="165"/>
      <c r="Y669" s="165"/>
    </row>
    <row r="670" spans="1:25" outlineLevel="1">
      <c r="A670" s="163"/>
      <c r="B670" s="164">
        <f>COUNTA($C$2:C670)</f>
        <v>655</v>
      </c>
      <c r="C670" s="165" t="s">
        <v>60</v>
      </c>
      <c r="D670" s="165"/>
      <c r="E670" s="165"/>
      <c r="F670" s="165"/>
      <c r="G670" s="165" t="s">
        <v>74</v>
      </c>
      <c r="H670" s="165"/>
      <c r="I670" s="165" t="s">
        <v>58</v>
      </c>
      <c r="J670" s="165"/>
      <c r="K670" s="164"/>
      <c r="L670" s="163" t="s">
        <v>60</v>
      </c>
      <c r="M670" s="165">
        <v>2</v>
      </c>
      <c r="N670" s="165"/>
      <c r="O670" s="165"/>
      <c r="P670" s="165"/>
      <c r="Q670" s="315"/>
      <c r="R670" s="315"/>
      <c r="S670" s="165"/>
      <c r="T670" s="165"/>
      <c r="U670" s="165"/>
      <c r="V670" s="165"/>
      <c r="W670" s="165"/>
      <c r="X670" s="165"/>
      <c r="Y670" s="165"/>
    </row>
    <row r="671" spans="1:25" outlineLevel="1">
      <c r="A671" s="163"/>
      <c r="B671" s="164">
        <f>COUNTA($C$2:C671)</f>
        <v>656</v>
      </c>
      <c r="C671" s="165" t="s">
        <v>416</v>
      </c>
      <c r="D671" s="165"/>
      <c r="E671" s="165"/>
      <c r="F671" s="165"/>
      <c r="G671" s="165" t="s">
        <v>74</v>
      </c>
      <c r="H671" s="165"/>
      <c r="I671" s="165" t="s">
        <v>58</v>
      </c>
      <c r="J671" s="165" t="str">
        <f>"//p[contains(.,'Will you be travelling to obtain medical care, treatment or advice of any kind?')]/parent::span/parent::legend/following-sibling::label/input[@value='"&amp;M671&amp;"']"</f>
        <v>//p[contains(.,'Will you be travelling to obtain medical care, treatment or advice of any kind?')]/parent::span/parent::legend/following-sibling::label/input[@value='DT_EMCQ7']</v>
      </c>
      <c r="K671" s="164">
        <v>3</v>
      </c>
      <c r="L671" s="163" t="s">
        <v>110</v>
      </c>
      <c r="M671" s="165" t="s">
        <v>300</v>
      </c>
      <c r="N671" s="165"/>
      <c r="O671" s="165"/>
      <c r="P671" s="165"/>
      <c r="Q671" s="315"/>
      <c r="R671" s="315"/>
      <c r="S671" s="165"/>
      <c r="T671" s="165"/>
      <c r="U671" s="165"/>
      <c r="V671" s="165"/>
      <c r="W671" s="165"/>
      <c r="X671" s="165"/>
      <c r="Y671" s="165"/>
    </row>
    <row r="672" spans="1:25" outlineLevel="1">
      <c r="A672" s="163"/>
      <c r="B672" s="164">
        <f>COUNTA($C$2:C672)</f>
        <v>657</v>
      </c>
      <c r="C672" s="165" t="s">
        <v>60</v>
      </c>
      <c r="D672" s="165"/>
      <c r="E672" s="165"/>
      <c r="F672" s="165"/>
      <c r="G672" s="165" t="s">
        <v>74</v>
      </c>
      <c r="H672" s="165"/>
      <c r="I672" s="165" t="s">
        <v>58</v>
      </c>
      <c r="J672" s="165"/>
      <c r="K672" s="164"/>
      <c r="L672" s="163" t="s">
        <v>60</v>
      </c>
      <c r="M672" s="165">
        <v>2</v>
      </c>
      <c r="N672" s="165"/>
      <c r="O672" s="165"/>
      <c r="P672" s="165"/>
      <c r="Q672" s="315"/>
      <c r="R672" s="315"/>
      <c r="S672" s="165"/>
      <c r="T672" s="165"/>
      <c r="U672" s="165"/>
      <c r="V672" s="165"/>
      <c r="W672" s="165"/>
      <c r="X672" s="165"/>
      <c r="Y672" s="165"/>
    </row>
    <row r="673" spans="1:25" outlineLevel="1">
      <c r="A673" s="163" t="str">
        <f>A666</f>
        <v>Y</v>
      </c>
      <c r="B673" s="164">
        <f>COUNTA($C$2:C673)</f>
        <v>658</v>
      </c>
      <c r="C673" s="165" t="s">
        <v>301</v>
      </c>
      <c r="D673" s="165"/>
      <c r="E673" s="165"/>
      <c r="F673" s="165"/>
      <c r="G673" s="165" t="s">
        <v>74</v>
      </c>
      <c r="H673" s="165"/>
      <c r="I673" s="165" t="s">
        <v>58</v>
      </c>
      <c r="J673" s="165" t="s">
        <v>575</v>
      </c>
      <c r="K673" s="164">
        <v>12</v>
      </c>
      <c r="L673" s="163" t="s">
        <v>306</v>
      </c>
      <c r="M673" s="165"/>
      <c r="N673" s="165"/>
      <c r="O673" s="165"/>
      <c r="P673" s="165"/>
      <c r="Q673" s="315"/>
      <c r="R673" s="315"/>
      <c r="S673" s="165"/>
      <c r="T673" s="165"/>
      <c r="U673" s="165"/>
      <c r="V673" s="165"/>
      <c r="W673" s="165"/>
      <c r="X673" s="165"/>
      <c r="Y673" s="165"/>
    </row>
    <row r="674" spans="1:25" outlineLevel="1">
      <c r="A674" s="163" t="str">
        <f>A673</f>
        <v>Y</v>
      </c>
      <c r="B674" s="164">
        <f>COUNTA($C$2:C674)</f>
        <v>659</v>
      </c>
      <c r="C674" s="165" t="s">
        <v>304</v>
      </c>
      <c r="D674" s="165"/>
      <c r="E674" s="165"/>
      <c r="F674" s="165"/>
      <c r="G674" s="165" t="s">
        <v>74</v>
      </c>
      <c r="H674" s="165"/>
      <c r="I674" s="165" t="s">
        <v>58</v>
      </c>
      <c r="J674" s="165" t="s">
        <v>305</v>
      </c>
      <c r="K674" s="164">
        <v>15</v>
      </c>
      <c r="L674" s="163" t="s">
        <v>306</v>
      </c>
      <c r="M674" s="165"/>
      <c r="N674" s="165"/>
      <c r="O674" s="165"/>
      <c r="P674" s="165"/>
      <c r="Q674" s="315"/>
      <c r="R674" s="315"/>
      <c r="S674" s="165"/>
      <c r="T674" s="165"/>
      <c r="U674" s="165"/>
      <c r="V674" s="165"/>
      <c r="W674" s="165"/>
      <c r="X674" s="165"/>
      <c r="Y674" s="165"/>
    </row>
    <row r="675" spans="1:25" s="100" customFormat="1" outlineLevel="1">
      <c r="A675" s="345" t="str">
        <f>IF($R$47="3","Y","N")</f>
        <v>N</v>
      </c>
      <c r="B675" s="346">
        <f>COUNTA($C$2:C675)</f>
        <v>660</v>
      </c>
      <c r="C675" s="347" t="s">
        <v>60</v>
      </c>
      <c r="D675" s="347"/>
      <c r="E675" s="347"/>
      <c r="F675" s="347"/>
      <c r="G675" s="347" t="s">
        <v>74</v>
      </c>
      <c r="H675" s="347"/>
      <c r="I675" s="347" t="s">
        <v>58</v>
      </c>
      <c r="J675" s="347"/>
      <c r="K675" s="346"/>
      <c r="L675" s="345" t="s">
        <v>60</v>
      </c>
      <c r="M675" s="347">
        <v>5</v>
      </c>
      <c r="N675" s="347"/>
      <c r="O675" s="347"/>
      <c r="P675" s="347"/>
      <c r="Q675" s="348"/>
      <c r="R675" s="348"/>
      <c r="S675" s="347"/>
      <c r="T675" s="347"/>
      <c r="U675" s="347"/>
      <c r="V675" s="347"/>
      <c r="W675" s="347"/>
      <c r="X675" s="347"/>
      <c r="Y675" s="347"/>
    </row>
    <row r="676" spans="1:25" s="100" customFormat="1" outlineLevel="1">
      <c r="A676" s="345" t="str">
        <f>A675</f>
        <v>N</v>
      </c>
      <c r="B676" s="346">
        <f>COUNTA($C$2:C676)</f>
        <v>661</v>
      </c>
      <c r="C676" s="347" t="s">
        <v>203</v>
      </c>
      <c r="D676" s="347"/>
      <c r="E676" s="347"/>
      <c r="F676" s="347"/>
      <c r="G676" s="347" t="s">
        <v>74</v>
      </c>
      <c r="H676" s="347"/>
      <c r="I676" s="347" t="s">
        <v>58</v>
      </c>
      <c r="J676" s="347" t="s">
        <v>362</v>
      </c>
      <c r="K676" s="346">
        <v>3</v>
      </c>
      <c r="L676" s="345" t="s">
        <v>167</v>
      </c>
      <c r="M676" s="347"/>
      <c r="N676" s="347"/>
      <c r="O676" s="347"/>
      <c r="P676" s="347"/>
      <c r="Q676" s="348"/>
      <c r="R676" s="348"/>
      <c r="S676" s="347"/>
      <c r="T676" s="347"/>
      <c r="U676" s="347"/>
      <c r="V676" s="347"/>
      <c r="W676" s="347"/>
      <c r="X676" s="347"/>
      <c r="Y676" s="347"/>
    </row>
    <row r="677" spans="1:25" s="100" customFormat="1" outlineLevel="1">
      <c r="A677" s="345" t="str">
        <f>IF($R$47="3","Y","N")</f>
        <v>N</v>
      </c>
      <c r="B677" s="346">
        <f>COUNTA($C$2:C677)</f>
        <v>662</v>
      </c>
      <c r="C677" s="347" t="s">
        <v>60</v>
      </c>
      <c r="D677" s="347"/>
      <c r="E677" s="347"/>
      <c r="F677" s="347"/>
      <c r="G677" s="347" t="s">
        <v>74</v>
      </c>
      <c r="H677" s="347"/>
      <c r="I677" s="347" t="s">
        <v>58</v>
      </c>
      <c r="J677" s="347"/>
      <c r="K677" s="346"/>
      <c r="L677" s="345" t="s">
        <v>60</v>
      </c>
      <c r="M677" s="347">
        <v>5</v>
      </c>
      <c r="N677" s="347"/>
      <c r="O677" s="347"/>
      <c r="P677" s="347"/>
      <c r="Q677" s="348"/>
      <c r="R677" s="348"/>
      <c r="S677" s="347"/>
      <c r="T677" s="347"/>
      <c r="U677" s="347"/>
      <c r="V677" s="347"/>
      <c r="W677" s="347"/>
      <c r="X677" s="347"/>
      <c r="Y677" s="347"/>
    </row>
    <row r="678" spans="1:25" s="100" customFormat="1" outlineLevel="1">
      <c r="A678" s="345" t="str">
        <f>A676</f>
        <v>N</v>
      </c>
      <c r="B678" s="346">
        <f>COUNTA($C$2:C678)</f>
        <v>663</v>
      </c>
      <c r="C678" s="347" t="s">
        <v>363</v>
      </c>
      <c r="D678" s="347"/>
      <c r="E678" s="347"/>
      <c r="F678" s="347"/>
      <c r="G678" s="347" t="s">
        <v>74</v>
      </c>
      <c r="H678" s="347"/>
      <c r="I678" s="347" t="s">
        <v>58</v>
      </c>
      <c r="J678" s="347" t="s">
        <v>364</v>
      </c>
      <c r="K678" s="346">
        <v>0</v>
      </c>
      <c r="L678" s="345" t="s">
        <v>100</v>
      </c>
      <c r="M678" s="347"/>
      <c r="N678" s="347"/>
      <c r="O678" s="347"/>
      <c r="P678" s="347"/>
      <c r="Q678" s="348"/>
      <c r="R678" s="348"/>
      <c r="S678" s="347"/>
      <c r="T678" s="347"/>
      <c r="U678" s="347"/>
      <c r="V678" s="347"/>
      <c r="W678" s="347"/>
      <c r="X678" s="347"/>
      <c r="Y678" s="347"/>
    </row>
    <row r="679" spans="1:25" s="100" customFormat="1" outlineLevel="1">
      <c r="A679" s="345" t="str">
        <f t="shared" ref="A679:A684" si="15">A678</f>
        <v>N</v>
      </c>
      <c r="B679" s="346">
        <f>COUNTA($C$2:C679)</f>
        <v>664</v>
      </c>
      <c r="C679" s="347" t="s">
        <v>365</v>
      </c>
      <c r="D679" s="347"/>
      <c r="E679" s="347"/>
      <c r="F679" s="347"/>
      <c r="G679" s="347" t="s">
        <v>74</v>
      </c>
      <c r="H679" s="347"/>
      <c r="I679" s="347" t="s">
        <v>58</v>
      </c>
      <c r="J679" s="347" t="s">
        <v>364</v>
      </c>
      <c r="K679" s="346">
        <v>1</v>
      </c>
      <c r="L679" s="345" t="s">
        <v>100</v>
      </c>
      <c r="M679" s="347"/>
      <c r="N679" s="347"/>
      <c r="O679" s="347"/>
      <c r="P679" s="347"/>
      <c r="Q679" s="348"/>
      <c r="R679" s="348"/>
      <c r="S679" s="347"/>
      <c r="T679" s="347"/>
      <c r="U679" s="347"/>
      <c r="V679" s="347"/>
      <c r="W679" s="347"/>
      <c r="X679" s="347"/>
      <c r="Y679" s="347"/>
    </row>
    <row r="680" spans="1:25" s="100" customFormat="1" outlineLevel="1">
      <c r="A680" s="345" t="str">
        <f t="shared" si="15"/>
        <v>N</v>
      </c>
      <c r="B680" s="346">
        <f>COUNTA($C$2:C680)</f>
        <v>665</v>
      </c>
      <c r="C680" s="347" t="s">
        <v>366</v>
      </c>
      <c r="D680" s="347"/>
      <c r="E680" s="347"/>
      <c r="F680" s="347"/>
      <c r="G680" s="347" t="s">
        <v>74</v>
      </c>
      <c r="H680" s="347"/>
      <c r="I680" s="347" t="s">
        <v>58</v>
      </c>
      <c r="J680" s="347" t="s">
        <v>364</v>
      </c>
      <c r="K680" s="346">
        <v>2</v>
      </c>
      <c r="L680" s="345" t="s">
        <v>100</v>
      </c>
      <c r="M680" s="347"/>
      <c r="N680" s="347"/>
      <c r="O680" s="347"/>
      <c r="P680" s="347"/>
      <c r="Q680" s="348"/>
      <c r="R680" s="348"/>
      <c r="S680" s="347"/>
      <c r="T680" s="347"/>
      <c r="U680" s="347"/>
      <c r="V680" s="347"/>
      <c r="W680" s="347"/>
      <c r="X680" s="347"/>
      <c r="Y680" s="347"/>
    </row>
    <row r="681" spans="1:25" s="100" customFormat="1" outlineLevel="1">
      <c r="A681" s="345" t="str">
        <f t="shared" si="15"/>
        <v>N</v>
      </c>
      <c r="B681" s="346">
        <f>COUNTA($C$2:C681)</f>
        <v>666</v>
      </c>
      <c r="C681" s="347" t="s">
        <v>367</v>
      </c>
      <c r="D681" s="347"/>
      <c r="E681" s="347"/>
      <c r="F681" s="347"/>
      <c r="G681" s="347" t="s">
        <v>74</v>
      </c>
      <c r="H681" s="347"/>
      <c r="I681" s="347" t="s">
        <v>58</v>
      </c>
      <c r="J681" s="347" t="s">
        <v>364</v>
      </c>
      <c r="K681" s="346">
        <v>3</v>
      </c>
      <c r="L681" s="345" t="s">
        <v>100</v>
      </c>
      <c r="M681" s="347"/>
      <c r="N681" s="347"/>
      <c r="O681" s="347"/>
      <c r="P681" s="347"/>
      <c r="Q681" s="348"/>
      <c r="R681" s="348"/>
      <c r="S681" s="347"/>
      <c r="T681" s="347"/>
      <c r="U681" s="347"/>
      <c r="V681" s="347"/>
      <c r="W681" s="347"/>
      <c r="X681" s="347"/>
      <c r="Y681" s="347"/>
    </row>
    <row r="682" spans="1:25" s="100" customFormat="1" outlineLevel="1">
      <c r="A682" s="345" t="str">
        <f t="shared" si="15"/>
        <v>N</v>
      </c>
      <c r="B682" s="346">
        <f>COUNTA($C$2:C682)</f>
        <v>667</v>
      </c>
      <c r="C682" s="347" t="s">
        <v>368</v>
      </c>
      <c r="D682" s="347"/>
      <c r="E682" s="347"/>
      <c r="F682" s="347"/>
      <c r="G682" s="347" t="s">
        <v>74</v>
      </c>
      <c r="H682" s="347"/>
      <c r="I682" s="347" t="s">
        <v>58</v>
      </c>
      <c r="J682" s="347" t="s">
        <v>364</v>
      </c>
      <c r="K682" s="346">
        <v>4</v>
      </c>
      <c r="L682" s="345" t="s">
        <v>100</v>
      </c>
      <c r="M682" s="347"/>
      <c r="N682" s="347"/>
      <c r="O682" s="347"/>
      <c r="P682" s="347"/>
      <c r="Q682" s="348"/>
      <c r="R682" s="348"/>
      <c r="S682" s="347"/>
      <c r="T682" s="347"/>
      <c r="U682" s="347"/>
      <c r="V682" s="347"/>
      <c r="W682" s="347"/>
      <c r="X682" s="347"/>
      <c r="Y682" s="347"/>
    </row>
    <row r="683" spans="1:25" s="100" customFormat="1" outlineLevel="1">
      <c r="A683" s="345" t="str">
        <f t="shared" si="15"/>
        <v>N</v>
      </c>
      <c r="B683" s="346">
        <f>COUNTA($C$2:C683)</f>
        <v>668</v>
      </c>
      <c r="C683" s="347" t="s">
        <v>203</v>
      </c>
      <c r="D683" s="347"/>
      <c r="E683" s="347"/>
      <c r="F683" s="347"/>
      <c r="G683" s="347" t="s">
        <v>74</v>
      </c>
      <c r="H683" s="347"/>
      <c r="I683" s="347" t="s">
        <v>58</v>
      </c>
      <c r="J683" s="347" t="s">
        <v>123</v>
      </c>
      <c r="K683" s="346">
        <v>4</v>
      </c>
      <c r="L683" s="345" t="s">
        <v>69</v>
      </c>
      <c r="M683" s="347"/>
      <c r="N683" s="347"/>
      <c r="O683" s="347"/>
      <c r="P683" s="347"/>
      <c r="Q683" s="348"/>
      <c r="R683" s="348"/>
      <c r="S683" s="347"/>
      <c r="T683" s="347"/>
      <c r="U683" s="347"/>
      <c r="V683" s="347"/>
      <c r="W683" s="347"/>
      <c r="X683" s="347"/>
      <c r="Y683" s="347"/>
    </row>
    <row r="684" spans="1:25" s="100" customFormat="1" outlineLevel="1">
      <c r="A684" s="345" t="str">
        <f t="shared" si="15"/>
        <v>N</v>
      </c>
      <c r="B684" s="346">
        <f>COUNTA($C$2:C684)</f>
        <v>669</v>
      </c>
      <c r="C684" s="347" t="s">
        <v>60</v>
      </c>
      <c r="D684" s="347"/>
      <c r="E684" s="347"/>
      <c r="F684" s="347"/>
      <c r="G684" s="347" t="s">
        <v>74</v>
      </c>
      <c r="H684" s="347"/>
      <c r="I684" s="347" t="s">
        <v>58</v>
      </c>
      <c r="J684" s="347"/>
      <c r="K684" s="346">
        <v>0</v>
      </c>
      <c r="L684" s="345" t="s">
        <v>60</v>
      </c>
      <c r="M684" s="347">
        <v>3</v>
      </c>
      <c r="N684" s="347" t="s">
        <v>147</v>
      </c>
      <c r="O684" s="347"/>
      <c r="P684" s="347"/>
      <c r="Q684" s="348"/>
      <c r="R684" s="348"/>
      <c r="S684" s="347"/>
      <c r="T684" s="347"/>
      <c r="U684" s="347"/>
      <c r="V684" s="347"/>
      <c r="W684" s="347"/>
      <c r="X684" s="347"/>
      <c r="Y684" s="347"/>
    </row>
    <row r="685" spans="1:25" s="100" customFormat="1" outlineLevel="1">
      <c r="A685" s="345" t="str">
        <f>IF([3]Global!$B$2="PROD","N",A684)</f>
        <v>N</v>
      </c>
      <c r="B685" s="346">
        <f>COUNTA($C$2:C685)</f>
        <v>670</v>
      </c>
      <c r="C685" s="347" t="s">
        <v>369</v>
      </c>
      <c r="D685" s="347"/>
      <c r="E685" s="347"/>
      <c r="F685" s="347"/>
      <c r="G685" s="347" t="s">
        <v>74</v>
      </c>
      <c r="H685" s="347"/>
      <c r="I685" s="347" t="s">
        <v>58</v>
      </c>
      <c r="J685" s="347" t="s">
        <v>370</v>
      </c>
      <c r="K685" s="346">
        <v>0</v>
      </c>
      <c r="L685" s="345" t="s">
        <v>110</v>
      </c>
      <c r="M685" s="347"/>
      <c r="N685" s="347"/>
      <c r="O685" s="347"/>
      <c r="P685" s="347"/>
      <c r="Q685" s="348"/>
      <c r="R685" s="348"/>
      <c r="S685" s="347"/>
      <c r="T685" s="347"/>
      <c r="U685" s="347"/>
      <c r="V685" s="347"/>
      <c r="W685" s="347"/>
      <c r="X685" s="347"/>
      <c r="Y685" s="347"/>
    </row>
    <row r="686" spans="1:25" s="100" customFormat="1" outlineLevel="1">
      <c r="A686" s="345" t="str">
        <f>A685</f>
        <v>N</v>
      </c>
      <c r="B686" s="346">
        <f>COUNTA($C$2:C686)</f>
        <v>671</v>
      </c>
      <c r="C686" s="347" t="s">
        <v>371</v>
      </c>
      <c r="D686" s="347"/>
      <c r="E686" s="347"/>
      <c r="F686" s="347"/>
      <c r="G686" s="347" t="s">
        <v>74</v>
      </c>
      <c r="H686" s="347"/>
      <c r="I686" s="347" t="s">
        <v>58</v>
      </c>
      <c r="J686" s="347" t="s">
        <v>370</v>
      </c>
      <c r="K686" s="346">
        <v>0</v>
      </c>
      <c r="L686" s="345" t="s">
        <v>59</v>
      </c>
      <c r="M686" s="347" t="s">
        <v>372</v>
      </c>
      <c r="N686" s="347"/>
      <c r="O686" s="347"/>
      <c r="P686" s="347"/>
      <c r="Q686" s="348"/>
      <c r="R686" s="348"/>
      <c r="S686" s="347"/>
      <c r="T686" s="347"/>
      <c r="U686" s="347"/>
      <c r="V686" s="347"/>
      <c r="W686" s="347"/>
      <c r="X686" s="347"/>
      <c r="Y686" s="347"/>
    </row>
    <row r="687" spans="1:25" s="100" customFormat="1" outlineLevel="1">
      <c r="A687" s="345" t="str">
        <f>A686</f>
        <v>N</v>
      </c>
      <c r="B687" s="346">
        <f>COUNTA($C$2:C687)</f>
        <v>672</v>
      </c>
      <c r="C687" s="347" t="s">
        <v>373</v>
      </c>
      <c r="D687" s="347"/>
      <c r="E687" s="347"/>
      <c r="F687" s="347"/>
      <c r="G687" s="347" t="s">
        <v>74</v>
      </c>
      <c r="H687" s="347"/>
      <c r="I687" s="347"/>
      <c r="J687" s="347"/>
      <c r="K687" s="346">
        <v>0</v>
      </c>
      <c r="L687" s="345" t="s">
        <v>374</v>
      </c>
      <c r="M687" s="347" t="str">
        <f>IF(N684="Australian Comprehensive","tx_iframe_card-domestic","tx_iframe_card-international")</f>
        <v>tx_iframe_card-international</v>
      </c>
      <c r="N687" s="347"/>
      <c r="O687" s="347"/>
      <c r="P687" s="347"/>
      <c r="Q687" s="348"/>
      <c r="R687" s="348"/>
      <c r="S687" s="347"/>
      <c r="T687" s="347"/>
      <c r="U687" s="347"/>
      <c r="V687" s="347"/>
      <c r="W687" s="347"/>
      <c r="X687" s="347"/>
      <c r="Y687" s="347"/>
    </row>
    <row r="688" spans="1:25" s="100" customFormat="1" outlineLevel="1">
      <c r="A688" s="345" t="str">
        <f>A687</f>
        <v>N</v>
      </c>
      <c r="B688" s="346">
        <f>COUNTA($C$2:C688)</f>
        <v>673</v>
      </c>
      <c r="C688" s="347" t="s">
        <v>375</v>
      </c>
      <c r="D688" s="347"/>
      <c r="E688" s="347"/>
      <c r="F688" s="347"/>
      <c r="G688" s="347" t="s">
        <v>74</v>
      </c>
      <c r="H688" s="347"/>
      <c r="I688" s="347" t="s">
        <v>58</v>
      </c>
      <c r="J688" s="347" t="s">
        <v>376</v>
      </c>
      <c r="K688" s="346">
        <v>0</v>
      </c>
      <c r="L688" s="345" t="s">
        <v>59</v>
      </c>
      <c r="M688" s="347" t="s">
        <v>377</v>
      </c>
      <c r="N688" s="347"/>
      <c r="O688" s="347"/>
      <c r="P688" s="347"/>
      <c r="Q688" s="348"/>
      <c r="R688" s="348"/>
      <c r="S688" s="347"/>
      <c r="T688" s="347"/>
      <c r="U688" s="347"/>
      <c r="V688" s="347"/>
      <c r="W688" s="347"/>
      <c r="X688" s="347"/>
      <c r="Y688" s="347"/>
    </row>
    <row r="689" spans="1:26" s="100" customFormat="1" outlineLevel="1">
      <c r="A689" s="345" t="str">
        <f t="shared" ref="A689:A697" si="16">A688</f>
        <v>N</v>
      </c>
      <c r="B689" s="346">
        <f>COUNTA($C$2:C689)</f>
        <v>674</v>
      </c>
      <c r="C689" s="347" t="s">
        <v>373</v>
      </c>
      <c r="D689" s="347"/>
      <c r="E689" s="347"/>
      <c r="F689" s="347"/>
      <c r="G689" s="347" t="s">
        <v>74</v>
      </c>
      <c r="H689" s="347"/>
      <c r="I689" s="347"/>
      <c r="J689" s="347"/>
      <c r="K689" s="346">
        <v>0</v>
      </c>
      <c r="L689" s="345" t="s">
        <v>378</v>
      </c>
      <c r="M689" s="347"/>
      <c r="N689" s="347"/>
      <c r="O689" s="347"/>
      <c r="P689" s="347"/>
      <c r="Q689" s="348"/>
      <c r="R689" s="348"/>
      <c r="S689" s="347"/>
      <c r="T689" s="347"/>
      <c r="U689" s="347"/>
      <c r="V689" s="347"/>
      <c r="W689" s="347"/>
      <c r="X689" s="347"/>
      <c r="Y689" s="347"/>
    </row>
    <row r="690" spans="1:26" s="100" customFormat="1" outlineLevel="1">
      <c r="A690" s="345" t="str">
        <f t="shared" si="16"/>
        <v>N</v>
      </c>
      <c r="B690" s="346">
        <f>COUNTA($C$2:C690)</f>
        <v>675</v>
      </c>
      <c r="C690" s="347" t="s">
        <v>379</v>
      </c>
      <c r="D690" s="347"/>
      <c r="E690" s="347"/>
      <c r="F690" s="347"/>
      <c r="G690" s="347" t="s">
        <v>74</v>
      </c>
      <c r="H690" s="347"/>
      <c r="I690" s="347" t="s">
        <v>58</v>
      </c>
      <c r="J690" s="347" t="s">
        <v>380</v>
      </c>
      <c r="K690" s="346">
        <v>0</v>
      </c>
      <c r="L690" s="345" t="s">
        <v>59</v>
      </c>
      <c r="M690" s="347" t="s">
        <v>381</v>
      </c>
      <c r="N690" s="347"/>
      <c r="O690" s="347"/>
      <c r="P690" s="347"/>
      <c r="Q690" s="348"/>
      <c r="R690" s="348"/>
      <c r="S690" s="347"/>
      <c r="T690" s="347"/>
      <c r="U690" s="347"/>
      <c r="V690" s="347"/>
      <c r="W690" s="347"/>
      <c r="X690" s="347"/>
      <c r="Y690" s="347"/>
    </row>
    <row r="691" spans="1:26" s="100" customFormat="1" outlineLevel="1">
      <c r="A691" s="345" t="str">
        <f t="shared" si="16"/>
        <v>N</v>
      </c>
      <c r="B691" s="346">
        <f>COUNTA($C$2:C691)</f>
        <v>676</v>
      </c>
      <c r="C691" s="347" t="s">
        <v>382</v>
      </c>
      <c r="D691" s="347"/>
      <c r="E691" s="347"/>
      <c r="F691" s="347"/>
      <c r="G691" s="347" t="s">
        <v>74</v>
      </c>
      <c r="H691" s="347"/>
      <c r="I691" s="347" t="s">
        <v>58</v>
      </c>
      <c r="J691" s="347" t="s">
        <v>383</v>
      </c>
      <c r="K691" s="346">
        <v>0</v>
      </c>
      <c r="L691" s="345" t="s">
        <v>59</v>
      </c>
      <c r="M691" s="347" t="s">
        <v>384</v>
      </c>
      <c r="N691" s="347"/>
      <c r="O691" s="347"/>
      <c r="P691" s="347"/>
      <c r="Q691" s="348"/>
      <c r="R691" s="348"/>
      <c r="S691" s="347"/>
      <c r="T691" s="347"/>
      <c r="U691" s="347"/>
      <c r="V691" s="347"/>
      <c r="W691" s="347"/>
      <c r="X691" s="347"/>
      <c r="Y691" s="347"/>
    </row>
    <row r="692" spans="1:26" s="100" customFormat="1" outlineLevel="1">
      <c r="A692" s="345" t="str">
        <f t="shared" si="16"/>
        <v>N</v>
      </c>
      <c r="B692" s="346">
        <f>COUNTA($C$2:C692)</f>
        <v>677</v>
      </c>
      <c r="C692" s="347" t="s">
        <v>385</v>
      </c>
      <c r="D692" s="347"/>
      <c r="E692" s="347"/>
      <c r="F692" s="347"/>
      <c r="G692" s="347" t="s">
        <v>74</v>
      </c>
      <c r="H692" s="347"/>
      <c r="I692" s="347" t="s">
        <v>58</v>
      </c>
      <c r="J692" s="347" t="s">
        <v>386</v>
      </c>
      <c r="K692" s="346">
        <v>0</v>
      </c>
      <c r="L692" s="345" t="s">
        <v>69</v>
      </c>
      <c r="M692" s="347">
        <v>1</v>
      </c>
      <c r="N692" s="347"/>
      <c r="O692" s="347" t="s">
        <v>3</v>
      </c>
      <c r="P692" s="347"/>
      <c r="Q692" s="348"/>
      <c r="R692" s="348"/>
      <c r="S692" s="347"/>
      <c r="T692" s="347"/>
      <c r="U692" s="347"/>
      <c r="V692" s="347"/>
      <c r="W692" s="347"/>
      <c r="X692" s="347"/>
      <c r="Y692" s="347"/>
      <c r="Z692" s="100" t="str">
        <f>IF(G118="Standalone - QA","//button[contains(.,'PAY NOW')]","//button[contains(.,'BUY NOW')]")</f>
        <v>//button[contains(.,'BUY NOW')]</v>
      </c>
    </row>
    <row r="693" spans="1:26" s="100" customFormat="1" outlineLevel="1">
      <c r="A693" s="345" t="str">
        <f t="shared" si="16"/>
        <v>N</v>
      </c>
      <c r="B693" s="346">
        <f>COUNTA($C$2:C693)</f>
        <v>678</v>
      </c>
      <c r="C693" s="347" t="s">
        <v>730</v>
      </c>
      <c r="D693" s="347"/>
      <c r="E693" s="347"/>
      <c r="F693" s="347"/>
      <c r="G693" s="347" t="s">
        <v>74</v>
      </c>
      <c r="H693" s="347"/>
      <c r="I693" s="347" t="s">
        <v>58</v>
      </c>
      <c r="J693" s="347" t="s">
        <v>729</v>
      </c>
      <c r="K693" s="346">
        <v>0</v>
      </c>
      <c r="L693" s="345" t="s">
        <v>69</v>
      </c>
      <c r="M693" s="347">
        <v>1</v>
      </c>
      <c r="N693" s="347"/>
      <c r="O693" s="347" t="s">
        <v>3</v>
      </c>
      <c r="P693" s="347"/>
      <c r="Q693" s="348"/>
      <c r="R693" s="348"/>
      <c r="S693" s="347"/>
      <c r="T693" s="347"/>
      <c r="U693" s="347"/>
      <c r="V693" s="347"/>
      <c r="W693" s="347"/>
      <c r="X693" s="347"/>
      <c r="Y693" s="347"/>
    </row>
    <row r="694" spans="1:26" s="100" customFormat="1" outlineLevel="1">
      <c r="A694" s="345" t="str">
        <f>A693</f>
        <v>N</v>
      </c>
      <c r="B694" s="346">
        <f>COUNTA($C$2:C694)</f>
        <v>679</v>
      </c>
      <c r="C694" s="347" t="s">
        <v>60</v>
      </c>
      <c r="D694" s="347"/>
      <c r="E694" s="347"/>
      <c r="F694" s="347"/>
      <c r="G694" s="347" t="s">
        <v>74</v>
      </c>
      <c r="H694" s="347"/>
      <c r="I694" s="347" t="s">
        <v>58</v>
      </c>
      <c r="J694" s="347"/>
      <c r="K694" s="346">
        <v>0</v>
      </c>
      <c r="L694" s="345" t="s">
        <v>60</v>
      </c>
      <c r="M694" s="347">
        <v>20</v>
      </c>
      <c r="N694" s="347"/>
      <c r="O694" s="347"/>
      <c r="P694" s="347"/>
      <c r="Q694" s="348"/>
      <c r="R694" s="348"/>
      <c r="S694" s="347"/>
      <c r="T694" s="347"/>
      <c r="U694" s="347"/>
      <c r="V694" s="347"/>
      <c r="W694" s="347"/>
      <c r="X694" s="347"/>
      <c r="Y694" s="347"/>
    </row>
    <row r="695" spans="1:26" s="100" customFormat="1" outlineLevel="1">
      <c r="A695" s="345" t="str">
        <f t="shared" si="16"/>
        <v>N</v>
      </c>
      <c r="B695" s="346">
        <f>COUNTA($C$2:C695)</f>
        <v>680</v>
      </c>
      <c r="C695" s="347" t="s">
        <v>387</v>
      </c>
      <c r="D695" s="347"/>
      <c r="E695" s="347"/>
      <c r="F695" s="347"/>
      <c r="G695" s="347" t="s">
        <v>74</v>
      </c>
      <c r="H695" s="347"/>
      <c r="I695" s="347" t="s">
        <v>58</v>
      </c>
      <c r="J695" s="347" t="s">
        <v>388</v>
      </c>
      <c r="K695" s="346">
        <v>0</v>
      </c>
      <c r="L695" s="345" t="s">
        <v>306</v>
      </c>
      <c r="M695" s="347"/>
      <c r="N695" s="347"/>
      <c r="O695" s="347"/>
      <c r="P695" s="347"/>
      <c r="Q695" s="348"/>
      <c r="R695" s="348"/>
      <c r="S695" s="347"/>
      <c r="T695" s="347"/>
      <c r="U695" s="347"/>
      <c r="V695" s="347"/>
      <c r="W695" s="347"/>
      <c r="X695" s="347"/>
      <c r="Y695" s="347"/>
    </row>
    <row r="696" spans="1:26" s="100" customFormat="1" outlineLevel="1">
      <c r="A696" s="345" t="str">
        <f t="shared" si="16"/>
        <v>N</v>
      </c>
      <c r="B696" s="346">
        <f>COUNTA($C$2:C696)</f>
        <v>681</v>
      </c>
      <c r="C696" s="347" t="s">
        <v>389</v>
      </c>
      <c r="D696" s="347"/>
      <c r="E696" s="347"/>
      <c r="F696" s="347"/>
      <c r="G696" s="347" t="s">
        <v>74</v>
      </c>
      <c r="H696" s="347"/>
      <c r="I696" s="347" t="s">
        <v>58</v>
      </c>
      <c r="J696" s="347" t="s">
        <v>390</v>
      </c>
      <c r="K696" s="346">
        <v>0</v>
      </c>
      <c r="L696" s="345" t="s">
        <v>32</v>
      </c>
      <c r="M696" s="347"/>
      <c r="N696" s="347" t="s">
        <v>61</v>
      </c>
      <c r="O696" s="347"/>
      <c r="P696" s="347"/>
      <c r="Q696" s="348"/>
      <c r="R696" s="348"/>
      <c r="S696" s="347" t="s">
        <v>391</v>
      </c>
      <c r="T696" s="347"/>
      <c r="U696" s="347"/>
      <c r="V696" s="347"/>
      <c r="W696" s="347"/>
      <c r="X696" s="347"/>
      <c r="Y696" s="347"/>
    </row>
    <row r="697" spans="1:26" s="100" customFormat="1" outlineLevel="1">
      <c r="A697" s="345" t="str">
        <f t="shared" si="16"/>
        <v>N</v>
      </c>
      <c r="B697" s="346">
        <f>COUNTA($C$2:C697)</f>
        <v>682</v>
      </c>
      <c r="C697" s="347" t="s">
        <v>392</v>
      </c>
      <c r="D697" s="347"/>
      <c r="E697" s="347"/>
      <c r="F697" s="347"/>
      <c r="G697" s="347" t="s">
        <v>74</v>
      </c>
      <c r="H697" s="347"/>
      <c r="I697" s="347" t="s">
        <v>58</v>
      </c>
      <c r="J697" s="347" t="s">
        <v>393</v>
      </c>
      <c r="K697" s="346">
        <v>1</v>
      </c>
      <c r="L697" s="345" t="s">
        <v>32</v>
      </c>
      <c r="M697" s="347"/>
      <c r="N697" s="347" t="s">
        <v>61</v>
      </c>
      <c r="O697" s="347" t="s">
        <v>3</v>
      </c>
      <c r="P697" s="347"/>
      <c r="Q697" s="348"/>
      <c r="R697" s="348"/>
      <c r="S697" s="347" t="s">
        <v>394</v>
      </c>
      <c r="T697" s="347"/>
      <c r="U697" s="347"/>
      <c r="V697" s="347"/>
      <c r="W697" s="347"/>
      <c r="X697" s="347"/>
      <c r="Y697" s="347"/>
    </row>
    <row r="698" spans="1:26">
      <c r="A698" s="350" t="s">
        <v>71</v>
      </c>
      <c r="B698" s="351"/>
      <c r="C698" s="352"/>
      <c r="D698" s="352"/>
      <c r="E698" s="352"/>
      <c r="F698" s="352"/>
      <c r="G698" s="352"/>
      <c r="H698" s="352"/>
      <c r="I698" s="352"/>
      <c r="J698" s="352"/>
      <c r="K698" s="351"/>
      <c r="L698" s="353"/>
      <c r="M698" s="352"/>
      <c r="N698" s="352"/>
      <c r="O698" s="352"/>
      <c r="P698" s="352"/>
      <c r="Q698" s="352"/>
      <c r="R698" s="352"/>
      <c r="S698" s="352"/>
      <c r="T698" s="352"/>
      <c r="U698" s="352"/>
      <c r="V698" s="352"/>
      <c r="W698" s="352"/>
      <c r="X698" s="352"/>
      <c r="Y698" s="352"/>
    </row>
    <row r="699" spans="1:26">
      <c r="A699" s="163" t="str">
        <f>A675</f>
        <v>N</v>
      </c>
      <c r="B699" s="164">
        <f>COUNTA($C$2:C699)</f>
        <v>683</v>
      </c>
      <c r="C699" s="165" t="s">
        <v>70</v>
      </c>
      <c r="D699" s="165"/>
      <c r="E699" s="165"/>
      <c r="F699" s="165"/>
      <c r="G699" s="165" t="s">
        <v>74</v>
      </c>
      <c r="H699" s="165"/>
      <c r="I699" s="165"/>
      <c r="J699" s="165"/>
      <c r="K699" s="164"/>
      <c r="L699" s="163" t="s">
        <v>70</v>
      </c>
      <c r="M699" s="165"/>
      <c r="N699" s="165"/>
      <c r="O699" s="165"/>
      <c r="P699" s="165"/>
      <c r="Q699" s="165"/>
      <c r="R699" s="165"/>
      <c r="S699" s="165"/>
      <c r="T699" s="165"/>
      <c r="U699" s="165"/>
      <c r="V699" s="165"/>
      <c r="W699" s="165"/>
      <c r="X699" s="165"/>
      <c r="Y699" s="165"/>
    </row>
    <row r="700" spans="1:26">
      <c r="A700" s="163" t="str">
        <f>A699</f>
        <v>N</v>
      </c>
      <c r="B700" s="164">
        <f>COUNTA($C$2:C700)</f>
        <v>684</v>
      </c>
      <c r="C700" s="165" t="s">
        <v>72</v>
      </c>
      <c r="D700" s="165"/>
      <c r="E700" s="165"/>
      <c r="F700" s="165"/>
      <c r="G700" s="165" t="s">
        <v>74</v>
      </c>
      <c r="H700" s="165"/>
      <c r="I700" s="165"/>
      <c r="J700" s="165"/>
      <c r="K700" s="164"/>
      <c r="L700" s="163" t="s">
        <v>72</v>
      </c>
      <c r="M700" s="165"/>
      <c r="N700" s="165"/>
      <c r="O700" s="165"/>
      <c r="P700" s="165"/>
      <c r="Q700" s="165"/>
      <c r="R700" s="165"/>
      <c r="S700" s="165"/>
      <c r="T700" s="165"/>
      <c r="U700" s="165"/>
      <c r="V700" s="165"/>
      <c r="W700" s="165"/>
      <c r="X700" s="165"/>
      <c r="Y700" s="165"/>
    </row>
    <row r="701" spans="1:26" outlineLevel="1">
      <c r="A701" s="163" t="str">
        <f>IF($R$47&gt;"3","Y","N")</f>
        <v>Y</v>
      </c>
      <c r="B701" s="164">
        <f>COUNTA($C$2:C701)</f>
        <v>685</v>
      </c>
      <c r="C701" s="165" t="s">
        <v>417</v>
      </c>
      <c r="D701" s="165"/>
      <c r="E701" s="165"/>
      <c r="F701" s="165"/>
      <c r="G701" s="165" t="s">
        <v>74</v>
      </c>
      <c r="H701" s="165"/>
      <c r="I701" s="165" t="s">
        <v>58</v>
      </c>
      <c r="J701" s="165" t="str">
        <f>"//p[contains(.,'Does this traveller have any existing medical conditions?*')]/parent::span/parent::legend/following-sibling::label/input[@value='"&amp;M701&amp;"']"</f>
        <v>//p[contains(.,'Does this traveller have any existing medical conditions?*')]/parent::span/parent::legend/following-sibling::label/input[@value='YES']</v>
      </c>
      <c r="K701" s="164">
        <v>4</v>
      </c>
      <c r="L701" s="163" t="s">
        <v>110</v>
      </c>
      <c r="M701" s="165" t="s">
        <v>475</v>
      </c>
      <c r="N701" s="165"/>
      <c r="O701" s="165"/>
      <c r="P701" s="165"/>
      <c r="Q701" s="315"/>
      <c r="R701" s="315"/>
      <c r="S701" s="165"/>
      <c r="T701" s="165"/>
      <c r="U701" s="165"/>
      <c r="V701" s="165"/>
      <c r="W701" s="165"/>
      <c r="X701" s="165"/>
      <c r="Y701" s="165"/>
    </row>
    <row r="702" spans="1:26" outlineLevel="1">
      <c r="A702" s="163" t="str">
        <f>A701</f>
        <v>Y</v>
      </c>
      <c r="B702" s="164">
        <f>COUNTA($C$2:C702)</f>
        <v>686</v>
      </c>
      <c r="C702" s="165" t="s">
        <v>60</v>
      </c>
      <c r="D702" s="165"/>
      <c r="E702" s="165"/>
      <c r="F702" s="165"/>
      <c r="G702" s="165" t="s">
        <v>74</v>
      </c>
      <c r="H702" s="165"/>
      <c r="I702" s="165" t="s">
        <v>58</v>
      </c>
      <c r="J702" s="165"/>
      <c r="K702" s="164"/>
      <c r="L702" s="163" t="s">
        <v>60</v>
      </c>
      <c r="M702" s="165">
        <v>3</v>
      </c>
      <c r="N702" s="165"/>
      <c r="O702" s="165"/>
      <c r="P702" s="165"/>
      <c r="Q702" s="315"/>
      <c r="R702" s="315"/>
      <c r="S702" s="165"/>
      <c r="T702" s="165"/>
      <c r="U702" s="165"/>
      <c r="V702" s="165"/>
      <c r="W702" s="165"/>
      <c r="X702" s="165"/>
      <c r="Y702" s="165"/>
    </row>
    <row r="703" spans="1:26" outlineLevel="1">
      <c r="A703" s="163" t="str">
        <f>IF(M701="YES","Y","N")</f>
        <v>Y</v>
      </c>
      <c r="B703" s="164">
        <f>COUNTA($C$2:C703)</f>
        <v>687</v>
      </c>
      <c r="C703" s="165" t="s">
        <v>418</v>
      </c>
      <c r="D703" s="165"/>
      <c r="E703" s="165"/>
      <c r="F703" s="165"/>
      <c r="G703" s="165" t="s">
        <v>74</v>
      </c>
      <c r="H703" s="165"/>
      <c r="I703" s="165" t="s">
        <v>58</v>
      </c>
      <c r="J703" s="165" t="str">
        <f>"//p[contains(.,'Do all existing medical conditions meet the criteria for')]/parent::span/parent::legend/following-sibling::label/input[@value='"&amp;M703&amp;"']"</f>
        <v>//p[contains(.,'Do all existing medical conditions meet the criteria for')]/parent::span/parent::legend/following-sibling::label/input[@value='YES']</v>
      </c>
      <c r="K703" s="164">
        <v>4</v>
      </c>
      <c r="L703" s="163" t="s">
        <v>110</v>
      </c>
      <c r="M703" s="165" t="s">
        <v>475</v>
      </c>
      <c r="N703" s="165"/>
      <c r="O703" s="165"/>
      <c r="P703" s="165"/>
      <c r="Q703" s="315"/>
      <c r="R703" s="315"/>
      <c r="S703" s="165"/>
      <c r="T703" s="165"/>
      <c r="U703" s="165"/>
      <c r="V703" s="165"/>
      <c r="W703" s="165"/>
      <c r="X703" s="165"/>
      <c r="Y703" s="165"/>
    </row>
    <row r="704" spans="1:26" outlineLevel="1">
      <c r="A704" s="163" t="str">
        <f>A703</f>
        <v>Y</v>
      </c>
      <c r="B704" s="164">
        <f>COUNTA($C$2:C704)</f>
        <v>688</v>
      </c>
      <c r="C704" s="165" t="s">
        <v>60</v>
      </c>
      <c r="D704" s="165"/>
      <c r="E704" s="165"/>
      <c r="F704" s="165"/>
      <c r="G704" s="165" t="s">
        <v>74</v>
      </c>
      <c r="H704" s="165"/>
      <c r="I704" s="165" t="s">
        <v>58</v>
      </c>
      <c r="J704" s="165"/>
      <c r="K704" s="164"/>
      <c r="L704" s="163" t="s">
        <v>60</v>
      </c>
      <c r="M704" s="165">
        <v>2</v>
      </c>
      <c r="N704" s="165"/>
      <c r="O704" s="165"/>
      <c r="P704" s="165"/>
      <c r="Q704" s="315"/>
      <c r="R704" s="315"/>
      <c r="S704" s="165"/>
      <c r="T704" s="165"/>
      <c r="U704" s="165"/>
      <c r="V704" s="165"/>
      <c r="W704" s="165"/>
      <c r="X704" s="165"/>
      <c r="Y704" s="165"/>
    </row>
    <row r="705" spans="1:25" outlineLevel="1">
      <c r="A705" s="163"/>
      <c r="B705" s="164">
        <f>COUNTA($C$2:C705)</f>
        <v>689</v>
      </c>
      <c r="C705" s="165" t="s">
        <v>419</v>
      </c>
      <c r="D705" s="165"/>
      <c r="E705" s="165"/>
      <c r="F705" s="165"/>
      <c r="G705" s="165" t="s">
        <v>74</v>
      </c>
      <c r="H705" s="165"/>
      <c r="I705" s="165" t="s">
        <v>58</v>
      </c>
      <c r="J705" s="165" t="str">
        <f>"//p[contains(.,'Would you like to screen this traveller for existing medical conditions coverage?')]/parent::span/parent::legend/following-sibling::label/input[@value='"&amp;M705&amp;"']"</f>
        <v>//p[contains(.,'Would you like to screen this traveller for existing medical conditions coverage?')]/parent::span/parent::legend/following-sibling::label/input[@value='DT_EMCQ3']</v>
      </c>
      <c r="K705" s="164">
        <v>4</v>
      </c>
      <c r="L705" s="163" t="s">
        <v>110</v>
      </c>
      <c r="M705" s="165" t="s">
        <v>292</v>
      </c>
      <c r="N705" s="165"/>
      <c r="O705" s="165"/>
      <c r="P705" s="165"/>
      <c r="Q705" s="315"/>
      <c r="R705" s="315"/>
      <c r="S705" s="165"/>
      <c r="T705" s="165"/>
      <c r="U705" s="165"/>
      <c r="V705" s="165"/>
      <c r="W705" s="165"/>
      <c r="X705" s="165"/>
      <c r="Y705" s="165"/>
    </row>
    <row r="706" spans="1:25" outlineLevel="1">
      <c r="A706" s="163"/>
      <c r="B706" s="164">
        <f>COUNTA($C$2:C706)</f>
        <v>690</v>
      </c>
      <c r="C706" s="165" t="s">
        <v>60</v>
      </c>
      <c r="D706" s="165"/>
      <c r="E706" s="165"/>
      <c r="F706" s="165"/>
      <c r="G706" s="165" t="s">
        <v>74</v>
      </c>
      <c r="H706" s="165"/>
      <c r="I706" s="165" t="s">
        <v>58</v>
      </c>
      <c r="J706" s="165"/>
      <c r="K706" s="164"/>
      <c r="L706" s="163" t="s">
        <v>60</v>
      </c>
      <c r="M706" s="165">
        <v>2</v>
      </c>
      <c r="N706" s="165"/>
      <c r="O706" s="165"/>
      <c r="P706" s="165"/>
      <c r="Q706" s="315"/>
      <c r="R706" s="315"/>
      <c r="S706" s="165"/>
      <c r="T706" s="165"/>
      <c r="U706" s="165"/>
      <c r="V706" s="165"/>
      <c r="W706" s="165"/>
      <c r="X706" s="165"/>
      <c r="Y706" s="165"/>
    </row>
    <row r="707" spans="1:25" outlineLevel="1">
      <c r="A707" s="163"/>
      <c r="B707" s="164">
        <f>COUNTA($C$2:C707)</f>
        <v>691</v>
      </c>
      <c r="C707" s="165" t="s">
        <v>420</v>
      </c>
      <c r="D707" s="165"/>
      <c r="E707" s="165"/>
      <c r="F707" s="165"/>
      <c r="G707" s="165" t="s">
        <v>74</v>
      </c>
      <c r="H707" s="165"/>
      <c r="I707" s="165" t="s">
        <v>58</v>
      </c>
      <c r="J707" s="165" t="str">
        <f>"//p[contains(.,'Have you been advised not to travel by a medical practitioner?')]/parent::span/parent::legend/following-sibling::label/input[@value='"&amp;M707&amp;"']"</f>
        <v>//p[contains(.,'Have you been advised not to travel by a medical practitioner?')]/parent::span/parent::legend/following-sibling::label/input[@value='DT_EMCQ4']</v>
      </c>
      <c r="K707" s="164">
        <v>4</v>
      </c>
      <c r="L707" s="163" t="s">
        <v>110</v>
      </c>
      <c r="M707" s="165" t="s">
        <v>294</v>
      </c>
      <c r="N707" s="165"/>
      <c r="O707" s="165"/>
      <c r="P707" s="165"/>
      <c r="Q707" s="315"/>
      <c r="R707" s="315"/>
      <c r="S707" s="165"/>
      <c r="T707" s="165"/>
      <c r="U707" s="165"/>
      <c r="V707" s="165"/>
      <c r="W707" s="165"/>
      <c r="X707" s="165"/>
      <c r="Y707" s="165"/>
    </row>
    <row r="708" spans="1:25" outlineLevel="1">
      <c r="A708" s="163"/>
      <c r="B708" s="164">
        <f>COUNTA($C$2:C708)</f>
        <v>692</v>
      </c>
      <c r="C708" s="165" t="s">
        <v>60</v>
      </c>
      <c r="D708" s="165"/>
      <c r="E708" s="165"/>
      <c r="F708" s="165"/>
      <c r="G708" s="165" t="s">
        <v>74</v>
      </c>
      <c r="H708" s="165"/>
      <c r="I708" s="165" t="s">
        <v>58</v>
      </c>
      <c r="J708" s="165"/>
      <c r="K708" s="164"/>
      <c r="L708" s="163" t="s">
        <v>60</v>
      </c>
      <c r="M708" s="165">
        <v>2</v>
      </c>
      <c r="N708" s="165"/>
      <c r="O708" s="165"/>
      <c r="P708" s="165"/>
      <c r="Q708" s="315"/>
      <c r="R708" s="315"/>
      <c r="S708" s="165"/>
      <c r="T708" s="165"/>
      <c r="U708" s="165"/>
      <c r="V708" s="165"/>
      <c r="W708" s="165"/>
      <c r="X708" s="165"/>
      <c r="Y708" s="165"/>
    </row>
    <row r="709" spans="1:25" outlineLevel="1">
      <c r="A709" s="163"/>
      <c r="B709" s="164">
        <f>COUNTA($C$2:C709)</f>
        <v>693</v>
      </c>
      <c r="C709" s="165" t="s">
        <v>421</v>
      </c>
      <c r="D709" s="165"/>
      <c r="E709" s="165"/>
      <c r="F709" s="165"/>
      <c r="G709" s="165" t="s">
        <v>74</v>
      </c>
      <c r="H709" s="165"/>
      <c r="I709" s="165" t="s">
        <v>58</v>
      </c>
      <c r="J709" s="165" t="str">
        <f>"//p[contains(.,'Do you have any condition that has been given a metastatic or terminal prognosis?')]/parent::span/parent::legend/following-sibling::label/input[@value='"&amp;M709&amp;"']"</f>
        <v>//p[contains(.,'Do you have any condition that has been given a metastatic or terminal prognosis?')]/parent::span/parent::legend/following-sibling::label/input[@value='DT_EMCQ5']</v>
      </c>
      <c r="K709" s="164">
        <v>4</v>
      </c>
      <c r="L709" s="163" t="s">
        <v>110</v>
      </c>
      <c r="M709" s="165" t="s">
        <v>296</v>
      </c>
      <c r="N709" s="165"/>
      <c r="O709" s="165"/>
      <c r="P709" s="165"/>
      <c r="Q709" s="315"/>
      <c r="R709" s="315"/>
      <c r="S709" s="165"/>
      <c r="T709" s="165"/>
      <c r="U709" s="165"/>
      <c r="V709" s="165"/>
      <c r="W709" s="165"/>
      <c r="X709" s="165"/>
      <c r="Y709" s="165"/>
    </row>
    <row r="710" spans="1:25" outlineLevel="1">
      <c r="A710" s="163"/>
      <c r="B710" s="164">
        <f>COUNTA($C$2:C710)</f>
        <v>694</v>
      </c>
      <c r="C710" s="165" t="s">
        <v>60</v>
      </c>
      <c r="D710" s="165"/>
      <c r="E710" s="165"/>
      <c r="F710" s="165"/>
      <c r="G710" s="165" t="s">
        <v>74</v>
      </c>
      <c r="H710" s="165"/>
      <c r="I710" s="165" t="s">
        <v>58</v>
      </c>
      <c r="J710" s="165"/>
      <c r="K710" s="164"/>
      <c r="L710" s="163" t="s">
        <v>60</v>
      </c>
      <c r="M710" s="165">
        <v>2</v>
      </c>
      <c r="N710" s="165"/>
      <c r="O710" s="165"/>
      <c r="P710" s="165"/>
      <c r="Q710" s="315"/>
      <c r="R710" s="315"/>
      <c r="S710" s="165"/>
      <c r="T710" s="165"/>
      <c r="U710" s="165"/>
      <c r="V710" s="165"/>
      <c r="W710" s="165"/>
      <c r="X710" s="165"/>
      <c r="Y710" s="165"/>
    </row>
    <row r="711" spans="1:25" outlineLevel="1">
      <c r="A711" s="163"/>
      <c r="B711" s="164">
        <f>COUNTA($C$2:C711)</f>
        <v>695</v>
      </c>
      <c r="C711" s="165" t="s">
        <v>422</v>
      </c>
      <c r="D711" s="165"/>
      <c r="E711" s="165"/>
      <c r="F711" s="165"/>
      <c r="G711" s="165" t="s">
        <v>74</v>
      </c>
      <c r="H711" s="165"/>
      <c r="I711" s="165" t="s">
        <v>58</v>
      </c>
      <c r="J711" s="165" t="str">
        <f>"//p[contains(.,'Do you have any condition or set of symptoms that are under or awaiting further investigation')]/parent::span/parent::legend/following-sibling::label/input[@value='"&amp;M711&amp;"']"</f>
        <v>//p[contains(.,'Do you have any condition or set of symptoms that are under or awaiting further investigation')]/parent::span/parent::legend/following-sibling::label/input[@value='DT_EMCQ6']</v>
      </c>
      <c r="K711" s="164">
        <v>4</v>
      </c>
      <c r="L711" s="163" t="s">
        <v>110</v>
      </c>
      <c r="M711" s="165" t="s">
        <v>298</v>
      </c>
      <c r="N711" s="165"/>
      <c r="O711" s="165"/>
      <c r="P711" s="165"/>
      <c r="Q711" s="315"/>
      <c r="R711" s="315"/>
      <c r="S711" s="165"/>
      <c r="T711" s="165"/>
      <c r="U711" s="165"/>
      <c r="V711" s="165"/>
      <c r="W711" s="165"/>
      <c r="X711" s="165"/>
      <c r="Y711" s="165"/>
    </row>
    <row r="712" spans="1:25" outlineLevel="1">
      <c r="A712" s="163"/>
      <c r="B712" s="164">
        <f>COUNTA($C$2:C712)</f>
        <v>696</v>
      </c>
      <c r="C712" s="165" t="s">
        <v>60</v>
      </c>
      <c r="D712" s="165"/>
      <c r="E712" s="165"/>
      <c r="F712" s="165"/>
      <c r="G712" s="165" t="s">
        <v>74</v>
      </c>
      <c r="H712" s="165"/>
      <c r="I712" s="165" t="s">
        <v>58</v>
      </c>
      <c r="J712" s="165"/>
      <c r="K712" s="164"/>
      <c r="L712" s="163" t="s">
        <v>60</v>
      </c>
      <c r="M712" s="165">
        <v>2</v>
      </c>
      <c r="N712" s="165"/>
      <c r="O712" s="165"/>
      <c r="P712" s="165"/>
      <c r="Q712" s="315"/>
      <c r="R712" s="315"/>
      <c r="S712" s="165"/>
      <c r="T712" s="165"/>
      <c r="U712" s="165"/>
      <c r="V712" s="165"/>
      <c r="W712" s="165"/>
      <c r="X712" s="165"/>
      <c r="Y712" s="165"/>
    </row>
    <row r="713" spans="1:25" outlineLevel="1">
      <c r="A713" s="163"/>
      <c r="B713" s="164">
        <f>COUNTA($C$2:C713)</f>
        <v>697</v>
      </c>
      <c r="C713" s="165" t="s">
        <v>423</v>
      </c>
      <c r="D713" s="165"/>
      <c r="E713" s="165"/>
      <c r="F713" s="165"/>
      <c r="G713" s="165" t="s">
        <v>74</v>
      </c>
      <c r="H713" s="165"/>
      <c r="I713" s="165" t="s">
        <v>58</v>
      </c>
      <c r="J713" s="165" t="str">
        <f>"//p[contains(.,'Will you be travelling to obtain medical care, treatment or advice of any kind?')]/parent::span/parent::legend/following-sibling::label/input[@value='"&amp;M713&amp;"']"</f>
        <v>//p[contains(.,'Will you be travelling to obtain medical care, treatment or advice of any kind?')]/parent::span/parent::legend/following-sibling::label/input[@value='DT_EMCQ7']</v>
      </c>
      <c r="K713" s="164">
        <v>4</v>
      </c>
      <c r="L713" s="163" t="s">
        <v>110</v>
      </c>
      <c r="M713" s="165" t="s">
        <v>300</v>
      </c>
      <c r="N713" s="165"/>
      <c r="O713" s="165"/>
      <c r="P713" s="165"/>
      <c r="Q713" s="315"/>
      <c r="R713" s="315"/>
      <c r="S713" s="165"/>
      <c r="T713" s="165"/>
      <c r="U713" s="165"/>
      <c r="V713" s="165"/>
      <c r="W713" s="165"/>
      <c r="X713" s="165"/>
      <c r="Y713" s="165"/>
    </row>
    <row r="714" spans="1:25" outlineLevel="1">
      <c r="A714" s="163"/>
      <c r="B714" s="164">
        <f>COUNTA($C$2:C714)</f>
        <v>698</v>
      </c>
      <c r="C714" s="165" t="s">
        <v>60</v>
      </c>
      <c r="D714" s="165"/>
      <c r="E714" s="165"/>
      <c r="F714" s="165"/>
      <c r="G714" s="165" t="s">
        <v>74</v>
      </c>
      <c r="H714" s="165"/>
      <c r="I714" s="165" t="s">
        <v>58</v>
      </c>
      <c r="J714" s="165"/>
      <c r="K714" s="164"/>
      <c r="L714" s="163" t="s">
        <v>60</v>
      </c>
      <c r="M714" s="165">
        <v>2</v>
      </c>
      <c r="N714" s="165"/>
      <c r="O714" s="165"/>
      <c r="P714" s="165"/>
      <c r="Q714" s="315"/>
      <c r="R714" s="315"/>
      <c r="S714" s="165"/>
      <c r="T714" s="165"/>
      <c r="U714" s="165"/>
      <c r="V714" s="165"/>
      <c r="W714" s="165"/>
      <c r="X714" s="165"/>
      <c r="Y714" s="165"/>
    </row>
    <row r="715" spans="1:25" outlineLevel="1">
      <c r="A715" s="163" t="str">
        <f>A703</f>
        <v>Y</v>
      </c>
      <c r="B715" s="164">
        <f>COUNTA($C$2:C715)</f>
        <v>699</v>
      </c>
      <c r="C715" s="165" t="s">
        <v>304</v>
      </c>
      <c r="D715" s="165"/>
      <c r="E715" s="165"/>
      <c r="F715" s="165"/>
      <c r="G715" s="165" t="s">
        <v>74</v>
      </c>
      <c r="H715" s="165"/>
      <c r="I715" s="165" t="s">
        <v>58</v>
      </c>
      <c r="J715" s="165" t="s">
        <v>305</v>
      </c>
      <c r="K715" s="164">
        <v>23</v>
      </c>
      <c r="L715" s="163" t="s">
        <v>306</v>
      </c>
      <c r="M715" s="165"/>
      <c r="N715" s="165"/>
      <c r="O715" s="165"/>
      <c r="P715" s="165"/>
      <c r="Q715" s="315"/>
      <c r="R715" s="315"/>
      <c r="S715" s="165"/>
      <c r="T715" s="165"/>
      <c r="U715" s="165"/>
      <c r="V715" s="165"/>
      <c r="W715" s="165"/>
      <c r="X715" s="165"/>
      <c r="Y715" s="165"/>
    </row>
    <row r="716" spans="1:25" s="100" customFormat="1" outlineLevel="1">
      <c r="A716" s="345" t="str">
        <f>IF($R$47="4","Y","N")</f>
        <v>N</v>
      </c>
      <c r="B716" s="346">
        <f>COUNTA($C$2:C716)</f>
        <v>700</v>
      </c>
      <c r="C716" s="347" t="s">
        <v>60</v>
      </c>
      <c r="D716" s="347"/>
      <c r="E716" s="347"/>
      <c r="F716" s="347"/>
      <c r="G716" s="347" t="s">
        <v>74</v>
      </c>
      <c r="H716" s="347"/>
      <c r="I716" s="347" t="s">
        <v>58</v>
      </c>
      <c r="J716" s="347"/>
      <c r="K716" s="346"/>
      <c r="L716" s="345" t="s">
        <v>60</v>
      </c>
      <c r="M716" s="347">
        <v>5</v>
      </c>
      <c r="N716" s="347"/>
      <c r="O716" s="347"/>
      <c r="P716" s="347"/>
      <c r="Q716" s="348"/>
      <c r="R716" s="348"/>
      <c r="S716" s="347"/>
      <c r="T716" s="347"/>
      <c r="U716" s="347"/>
      <c r="V716" s="347"/>
      <c r="W716" s="347"/>
      <c r="X716" s="347"/>
      <c r="Y716" s="347"/>
    </row>
    <row r="717" spans="1:25" s="100" customFormat="1" outlineLevel="1">
      <c r="A717" s="345" t="str">
        <f>A716</f>
        <v>N</v>
      </c>
      <c r="B717" s="346">
        <f>COUNTA($C$2:C717)</f>
        <v>701</v>
      </c>
      <c r="C717" s="347" t="s">
        <v>203</v>
      </c>
      <c r="D717" s="347"/>
      <c r="E717" s="347"/>
      <c r="F717" s="347"/>
      <c r="G717" s="347" t="s">
        <v>74</v>
      </c>
      <c r="H717" s="347"/>
      <c r="I717" s="347" t="s">
        <v>58</v>
      </c>
      <c r="J717" s="347" t="s">
        <v>362</v>
      </c>
      <c r="K717" s="346">
        <v>3</v>
      </c>
      <c r="L717" s="345" t="s">
        <v>167</v>
      </c>
      <c r="M717" s="347"/>
      <c r="N717" s="347"/>
      <c r="O717" s="347"/>
      <c r="P717" s="347"/>
      <c r="Q717" s="348"/>
      <c r="R717" s="348"/>
      <c r="S717" s="347"/>
      <c r="T717" s="347"/>
      <c r="U717" s="347"/>
      <c r="V717" s="347"/>
      <c r="W717" s="347"/>
      <c r="X717" s="347"/>
      <c r="Y717" s="347"/>
    </row>
    <row r="718" spans="1:25" s="100" customFormat="1" outlineLevel="1">
      <c r="A718" s="345" t="str">
        <f>IF($R$47="4","Y","N")</f>
        <v>N</v>
      </c>
      <c r="B718" s="346">
        <f>COUNTA($C$2:C718)</f>
        <v>702</v>
      </c>
      <c r="C718" s="347" t="s">
        <v>60</v>
      </c>
      <c r="D718" s="347"/>
      <c r="E718" s="347"/>
      <c r="F718" s="347"/>
      <c r="G718" s="347" t="s">
        <v>74</v>
      </c>
      <c r="H718" s="347"/>
      <c r="I718" s="347" t="s">
        <v>58</v>
      </c>
      <c r="J718" s="347"/>
      <c r="K718" s="346"/>
      <c r="L718" s="345" t="s">
        <v>60</v>
      </c>
      <c r="M718" s="347">
        <v>5</v>
      </c>
      <c r="N718" s="347"/>
      <c r="O718" s="347"/>
      <c r="P718" s="347"/>
      <c r="Q718" s="348"/>
      <c r="R718" s="348"/>
      <c r="S718" s="347"/>
      <c r="T718" s="347"/>
      <c r="U718" s="347"/>
      <c r="V718" s="347"/>
      <c r="W718" s="347"/>
      <c r="X718" s="347"/>
      <c r="Y718" s="347"/>
    </row>
    <row r="719" spans="1:25" s="100" customFormat="1" outlineLevel="1">
      <c r="A719" s="345" t="str">
        <f>A717</f>
        <v>N</v>
      </c>
      <c r="B719" s="346">
        <f>COUNTA($C$2:C719)</f>
        <v>703</v>
      </c>
      <c r="C719" s="347" t="s">
        <v>363</v>
      </c>
      <c r="D719" s="347"/>
      <c r="E719" s="347"/>
      <c r="F719" s="347"/>
      <c r="G719" s="347" t="s">
        <v>74</v>
      </c>
      <c r="H719" s="347"/>
      <c r="I719" s="347" t="s">
        <v>58</v>
      </c>
      <c r="J719" s="347" t="s">
        <v>364</v>
      </c>
      <c r="K719" s="346">
        <v>0</v>
      </c>
      <c r="L719" s="345" t="s">
        <v>100</v>
      </c>
      <c r="M719" s="347"/>
      <c r="N719" s="347"/>
      <c r="O719" s="347"/>
      <c r="P719" s="347"/>
      <c r="Q719" s="348"/>
      <c r="R719" s="348"/>
      <c r="S719" s="347"/>
      <c r="T719" s="347"/>
      <c r="U719" s="347"/>
      <c r="V719" s="347"/>
      <c r="W719" s="347"/>
      <c r="X719" s="347"/>
      <c r="Y719" s="347"/>
    </row>
    <row r="720" spans="1:25" s="100" customFormat="1" outlineLevel="1">
      <c r="A720" s="345" t="str">
        <f t="shared" ref="A720:A725" si="17">A719</f>
        <v>N</v>
      </c>
      <c r="B720" s="346">
        <f>COUNTA($C$2:C720)</f>
        <v>704</v>
      </c>
      <c r="C720" s="347" t="s">
        <v>365</v>
      </c>
      <c r="D720" s="347"/>
      <c r="E720" s="347"/>
      <c r="F720" s="347"/>
      <c r="G720" s="347" t="s">
        <v>74</v>
      </c>
      <c r="H720" s="347"/>
      <c r="I720" s="347" t="s">
        <v>58</v>
      </c>
      <c r="J720" s="347" t="s">
        <v>364</v>
      </c>
      <c r="K720" s="346">
        <v>1</v>
      </c>
      <c r="L720" s="345" t="s">
        <v>100</v>
      </c>
      <c r="M720" s="347"/>
      <c r="N720" s="347"/>
      <c r="O720" s="347"/>
      <c r="P720" s="347"/>
      <c r="Q720" s="348"/>
      <c r="R720" s="348"/>
      <c r="S720" s="347"/>
      <c r="T720" s="347"/>
      <c r="U720" s="347"/>
      <c r="V720" s="347"/>
      <c r="W720" s="347"/>
      <c r="X720" s="347"/>
      <c r="Y720" s="347"/>
    </row>
    <row r="721" spans="1:26" s="100" customFormat="1" outlineLevel="1">
      <c r="A721" s="345" t="str">
        <f t="shared" si="17"/>
        <v>N</v>
      </c>
      <c r="B721" s="346">
        <f>COUNTA($C$2:C721)</f>
        <v>705</v>
      </c>
      <c r="C721" s="347" t="s">
        <v>366</v>
      </c>
      <c r="D721" s="347"/>
      <c r="E721" s="347"/>
      <c r="F721" s="347"/>
      <c r="G721" s="347" t="s">
        <v>74</v>
      </c>
      <c r="H721" s="347"/>
      <c r="I721" s="347" t="s">
        <v>58</v>
      </c>
      <c r="J721" s="347" t="s">
        <v>364</v>
      </c>
      <c r="K721" s="346">
        <v>2</v>
      </c>
      <c r="L721" s="345" t="s">
        <v>100</v>
      </c>
      <c r="M721" s="347"/>
      <c r="N721" s="347"/>
      <c r="O721" s="347"/>
      <c r="P721" s="347"/>
      <c r="Q721" s="348"/>
      <c r="R721" s="348"/>
      <c r="S721" s="347"/>
      <c r="T721" s="347"/>
      <c r="U721" s="347"/>
      <c r="V721" s="347"/>
      <c r="W721" s="347"/>
      <c r="X721" s="347"/>
      <c r="Y721" s="347"/>
    </row>
    <row r="722" spans="1:26" s="100" customFormat="1" outlineLevel="1">
      <c r="A722" s="345" t="str">
        <f t="shared" si="17"/>
        <v>N</v>
      </c>
      <c r="B722" s="346">
        <f>COUNTA($C$2:C722)</f>
        <v>706</v>
      </c>
      <c r="C722" s="347" t="s">
        <v>367</v>
      </c>
      <c r="D722" s="347"/>
      <c r="E722" s="347"/>
      <c r="F722" s="347"/>
      <c r="G722" s="347" t="s">
        <v>74</v>
      </c>
      <c r="H722" s="347"/>
      <c r="I722" s="347" t="s">
        <v>58</v>
      </c>
      <c r="J722" s="347" t="s">
        <v>364</v>
      </c>
      <c r="K722" s="346">
        <v>3</v>
      </c>
      <c r="L722" s="345" t="s">
        <v>100</v>
      </c>
      <c r="M722" s="347"/>
      <c r="N722" s="347"/>
      <c r="O722" s="347"/>
      <c r="P722" s="347"/>
      <c r="Q722" s="348"/>
      <c r="R722" s="348"/>
      <c r="S722" s="347"/>
      <c r="T722" s="347"/>
      <c r="U722" s="347"/>
      <c r="V722" s="347"/>
      <c r="W722" s="347"/>
      <c r="X722" s="347"/>
      <c r="Y722" s="347"/>
    </row>
    <row r="723" spans="1:26" s="100" customFormat="1" outlineLevel="1">
      <c r="A723" s="345" t="str">
        <f t="shared" si="17"/>
        <v>N</v>
      </c>
      <c r="B723" s="346">
        <f>COUNTA($C$2:C723)</f>
        <v>707</v>
      </c>
      <c r="C723" s="347" t="s">
        <v>368</v>
      </c>
      <c r="D723" s="347"/>
      <c r="E723" s="347"/>
      <c r="F723" s="347"/>
      <c r="G723" s="347" t="s">
        <v>74</v>
      </c>
      <c r="H723" s="347"/>
      <c r="I723" s="347" t="s">
        <v>58</v>
      </c>
      <c r="J723" s="347" t="s">
        <v>364</v>
      </c>
      <c r="K723" s="346">
        <v>4</v>
      </c>
      <c r="L723" s="345" t="s">
        <v>100</v>
      </c>
      <c r="M723" s="347"/>
      <c r="N723" s="347"/>
      <c r="O723" s="347"/>
      <c r="P723" s="347"/>
      <c r="Q723" s="348"/>
      <c r="R723" s="348"/>
      <c r="S723" s="347"/>
      <c r="T723" s="347"/>
      <c r="U723" s="347"/>
      <c r="V723" s="347"/>
      <c r="W723" s="347"/>
      <c r="X723" s="347"/>
      <c r="Y723" s="347"/>
    </row>
    <row r="724" spans="1:26" s="100" customFormat="1" outlineLevel="1">
      <c r="A724" s="345" t="str">
        <f t="shared" si="17"/>
        <v>N</v>
      </c>
      <c r="B724" s="346">
        <f>COUNTA($C$2:C724)</f>
        <v>708</v>
      </c>
      <c r="C724" s="347" t="s">
        <v>203</v>
      </c>
      <c r="D724" s="347"/>
      <c r="E724" s="347"/>
      <c r="F724" s="347"/>
      <c r="G724" s="347" t="s">
        <v>74</v>
      </c>
      <c r="H724" s="347"/>
      <c r="I724" s="347" t="s">
        <v>58</v>
      </c>
      <c r="J724" s="347" t="s">
        <v>123</v>
      </c>
      <c r="K724" s="346">
        <v>4</v>
      </c>
      <c r="L724" s="345" t="s">
        <v>69</v>
      </c>
      <c r="M724" s="347"/>
      <c r="N724" s="347"/>
      <c r="O724" s="347"/>
      <c r="P724" s="347"/>
      <c r="Q724" s="348"/>
      <c r="R724" s="348"/>
      <c r="S724" s="347"/>
      <c r="T724" s="347"/>
      <c r="U724" s="347"/>
      <c r="V724" s="347"/>
      <c r="W724" s="347"/>
      <c r="X724" s="347"/>
      <c r="Y724" s="347"/>
    </row>
    <row r="725" spans="1:26" s="100" customFormat="1" outlineLevel="1">
      <c r="A725" s="345" t="str">
        <f t="shared" si="17"/>
        <v>N</v>
      </c>
      <c r="B725" s="346">
        <f>COUNTA($C$2:C725)</f>
        <v>709</v>
      </c>
      <c r="C725" s="347" t="s">
        <v>60</v>
      </c>
      <c r="D725" s="347"/>
      <c r="E725" s="347"/>
      <c r="F725" s="347"/>
      <c r="G725" s="347" t="s">
        <v>74</v>
      </c>
      <c r="H725" s="347"/>
      <c r="I725" s="347" t="s">
        <v>58</v>
      </c>
      <c r="J725" s="347"/>
      <c r="K725" s="346">
        <v>0</v>
      </c>
      <c r="L725" s="345" t="s">
        <v>60</v>
      </c>
      <c r="M725" s="347">
        <v>3</v>
      </c>
      <c r="N725" s="347" t="s">
        <v>147</v>
      </c>
      <c r="O725" s="347"/>
      <c r="P725" s="347"/>
      <c r="Q725" s="348"/>
      <c r="R725" s="348"/>
      <c r="S725" s="347"/>
      <c r="T725" s="347"/>
      <c r="U725" s="347"/>
      <c r="V725" s="347"/>
      <c r="W725" s="347"/>
      <c r="X725" s="347"/>
      <c r="Y725" s="347"/>
    </row>
    <row r="726" spans="1:26" s="100" customFormat="1" outlineLevel="1">
      <c r="A726" s="345" t="str">
        <f>IF([3]Global!$B$2="PROD","N",A725)</f>
        <v>N</v>
      </c>
      <c r="B726" s="346">
        <f>COUNTA($C$2:C726)</f>
        <v>710</v>
      </c>
      <c r="C726" s="347" t="s">
        <v>369</v>
      </c>
      <c r="D726" s="347"/>
      <c r="E726" s="347"/>
      <c r="F726" s="347"/>
      <c r="G726" s="347" t="s">
        <v>74</v>
      </c>
      <c r="H726" s="347"/>
      <c r="I726" s="347" t="s">
        <v>58</v>
      </c>
      <c r="J726" s="347" t="s">
        <v>370</v>
      </c>
      <c r="K726" s="346">
        <v>0</v>
      </c>
      <c r="L726" s="345" t="s">
        <v>110</v>
      </c>
      <c r="M726" s="347"/>
      <c r="N726" s="347"/>
      <c r="O726" s="347"/>
      <c r="P726" s="347"/>
      <c r="Q726" s="348"/>
      <c r="R726" s="348"/>
      <c r="S726" s="347"/>
      <c r="T726" s="347"/>
      <c r="U726" s="347"/>
      <c r="V726" s="347"/>
      <c r="W726" s="347"/>
      <c r="X726" s="347"/>
      <c r="Y726" s="347"/>
    </row>
    <row r="727" spans="1:26" s="100" customFormat="1" outlineLevel="1">
      <c r="A727" s="345" t="str">
        <f>A726</f>
        <v>N</v>
      </c>
      <c r="B727" s="346">
        <f>COUNTA($C$2:C727)</f>
        <v>711</v>
      </c>
      <c r="C727" s="347" t="s">
        <v>371</v>
      </c>
      <c r="D727" s="347"/>
      <c r="E727" s="347"/>
      <c r="F727" s="347"/>
      <c r="G727" s="347" t="s">
        <v>74</v>
      </c>
      <c r="H727" s="347"/>
      <c r="I727" s="347" t="s">
        <v>58</v>
      </c>
      <c r="J727" s="347" t="s">
        <v>370</v>
      </c>
      <c r="K727" s="346">
        <v>0</v>
      </c>
      <c r="L727" s="345" t="s">
        <v>59</v>
      </c>
      <c r="M727" s="347" t="s">
        <v>372</v>
      </c>
      <c r="N727" s="347"/>
      <c r="O727" s="347"/>
      <c r="P727" s="347"/>
      <c r="Q727" s="348"/>
      <c r="R727" s="348"/>
      <c r="S727" s="347"/>
      <c r="T727" s="347"/>
      <c r="U727" s="347"/>
      <c r="V727" s="347"/>
      <c r="W727" s="347"/>
      <c r="X727" s="347"/>
      <c r="Y727" s="347"/>
    </row>
    <row r="728" spans="1:26" s="100" customFormat="1" outlineLevel="1">
      <c r="A728" s="345" t="str">
        <f>A727</f>
        <v>N</v>
      </c>
      <c r="B728" s="346">
        <f>COUNTA($C$2:C728)</f>
        <v>712</v>
      </c>
      <c r="C728" s="347" t="s">
        <v>373</v>
      </c>
      <c r="D728" s="347"/>
      <c r="E728" s="347"/>
      <c r="F728" s="347"/>
      <c r="G728" s="347" t="s">
        <v>74</v>
      </c>
      <c r="H728" s="347"/>
      <c r="I728" s="347"/>
      <c r="J728" s="347"/>
      <c r="K728" s="346">
        <v>0</v>
      </c>
      <c r="L728" s="345" t="s">
        <v>374</v>
      </c>
      <c r="M728" s="347" t="str">
        <f>IF(N725="Australian Comprehensive","tx_iframe_card-domestic","tx_iframe_card-international")</f>
        <v>tx_iframe_card-international</v>
      </c>
      <c r="N728" s="347"/>
      <c r="O728" s="347"/>
      <c r="P728" s="347"/>
      <c r="Q728" s="348"/>
      <c r="R728" s="348"/>
      <c r="S728" s="347"/>
      <c r="T728" s="347"/>
      <c r="U728" s="347"/>
      <c r="V728" s="347"/>
      <c r="W728" s="347"/>
      <c r="X728" s="347"/>
      <c r="Y728" s="347"/>
    </row>
    <row r="729" spans="1:26" s="100" customFormat="1" outlineLevel="1">
      <c r="A729" s="345" t="str">
        <f>A728</f>
        <v>N</v>
      </c>
      <c r="B729" s="346">
        <f>COUNTA($C$2:C729)</f>
        <v>713</v>
      </c>
      <c r="C729" s="347" t="s">
        <v>375</v>
      </c>
      <c r="D729" s="347"/>
      <c r="E729" s="347"/>
      <c r="F729" s="347"/>
      <c r="G729" s="347" t="s">
        <v>74</v>
      </c>
      <c r="H729" s="347"/>
      <c r="I729" s="347" t="s">
        <v>58</v>
      </c>
      <c r="J729" s="347" t="s">
        <v>376</v>
      </c>
      <c r="K729" s="346">
        <v>0</v>
      </c>
      <c r="L729" s="345" t="s">
        <v>59</v>
      </c>
      <c r="M729" s="347" t="s">
        <v>377</v>
      </c>
      <c r="N729" s="347"/>
      <c r="O729" s="347"/>
      <c r="P729" s="347"/>
      <c r="Q729" s="348"/>
      <c r="R729" s="348"/>
      <c r="S729" s="347"/>
      <c r="T729" s="347"/>
      <c r="U729" s="347"/>
      <c r="V729" s="347"/>
      <c r="W729" s="347"/>
      <c r="X729" s="347"/>
      <c r="Y729" s="347"/>
    </row>
    <row r="730" spans="1:26" s="100" customFormat="1" outlineLevel="1">
      <c r="A730" s="345" t="str">
        <f t="shared" ref="A730:A738" si="18">A729</f>
        <v>N</v>
      </c>
      <c r="B730" s="346">
        <f>COUNTA($C$2:C730)</f>
        <v>714</v>
      </c>
      <c r="C730" s="347" t="s">
        <v>373</v>
      </c>
      <c r="D730" s="347"/>
      <c r="E730" s="347"/>
      <c r="F730" s="347"/>
      <c r="G730" s="347" t="s">
        <v>74</v>
      </c>
      <c r="H730" s="347"/>
      <c r="I730" s="347"/>
      <c r="J730" s="347"/>
      <c r="K730" s="346">
        <v>0</v>
      </c>
      <c r="L730" s="345" t="s">
        <v>378</v>
      </c>
      <c r="M730" s="347"/>
      <c r="N730" s="347"/>
      <c r="O730" s="347"/>
      <c r="P730" s="347"/>
      <c r="Q730" s="348"/>
      <c r="R730" s="348"/>
      <c r="S730" s="347"/>
      <c r="T730" s="347"/>
      <c r="U730" s="347"/>
      <c r="V730" s="347"/>
      <c r="W730" s="347"/>
      <c r="X730" s="347"/>
      <c r="Y730" s="347"/>
    </row>
    <row r="731" spans="1:26" s="100" customFormat="1" outlineLevel="1">
      <c r="A731" s="345" t="str">
        <f t="shared" si="18"/>
        <v>N</v>
      </c>
      <c r="B731" s="346">
        <f>COUNTA($C$2:C731)</f>
        <v>715</v>
      </c>
      <c r="C731" s="347" t="s">
        <v>379</v>
      </c>
      <c r="D731" s="347"/>
      <c r="E731" s="347"/>
      <c r="F731" s="347"/>
      <c r="G731" s="347" t="s">
        <v>74</v>
      </c>
      <c r="H731" s="347"/>
      <c r="I731" s="347" t="s">
        <v>58</v>
      </c>
      <c r="J731" s="347" t="s">
        <v>380</v>
      </c>
      <c r="K731" s="346">
        <v>0</v>
      </c>
      <c r="L731" s="345" t="s">
        <v>59</v>
      </c>
      <c r="M731" s="347" t="s">
        <v>381</v>
      </c>
      <c r="N731" s="347"/>
      <c r="O731" s="347"/>
      <c r="P731" s="347"/>
      <c r="Q731" s="348"/>
      <c r="R731" s="348"/>
      <c r="S731" s="347"/>
      <c r="T731" s="347"/>
      <c r="U731" s="347"/>
      <c r="V731" s="347"/>
      <c r="W731" s="347"/>
      <c r="X731" s="347"/>
      <c r="Y731" s="347"/>
    </row>
    <row r="732" spans="1:26" s="100" customFormat="1" outlineLevel="1">
      <c r="A732" s="345" t="str">
        <f t="shared" si="18"/>
        <v>N</v>
      </c>
      <c r="B732" s="346">
        <f>COUNTA($C$2:C732)</f>
        <v>716</v>
      </c>
      <c r="C732" s="347" t="s">
        <v>382</v>
      </c>
      <c r="D732" s="347"/>
      <c r="E732" s="347"/>
      <c r="F732" s="347"/>
      <c r="G732" s="347" t="s">
        <v>74</v>
      </c>
      <c r="H732" s="347"/>
      <c r="I732" s="347" t="s">
        <v>58</v>
      </c>
      <c r="J732" s="347" t="s">
        <v>383</v>
      </c>
      <c r="K732" s="346">
        <v>0</v>
      </c>
      <c r="L732" s="345" t="s">
        <v>59</v>
      </c>
      <c r="M732" s="347" t="s">
        <v>384</v>
      </c>
      <c r="N732" s="347"/>
      <c r="O732" s="347"/>
      <c r="P732" s="347"/>
      <c r="Q732" s="348"/>
      <c r="R732" s="348"/>
      <c r="S732" s="347"/>
      <c r="T732" s="347"/>
      <c r="U732" s="347"/>
      <c r="V732" s="347"/>
      <c r="W732" s="347"/>
      <c r="X732" s="347"/>
      <c r="Y732" s="347"/>
    </row>
    <row r="733" spans="1:26" s="100" customFormat="1" outlineLevel="1">
      <c r="A733" s="345" t="str">
        <f t="shared" si="18"/>
        <v>N</v>
      </c>
      <c r="B733" s="346">
        <f>COUNTA($C$2:C733)</f>
        <v>717</v>
      </c>
      <c r="C733" s="347" t="s">
        <v>385</v>
      </c>
      <c r="D733" s="347"/>
      <c r="E733" s="347"/>
      <c r="F733" s="347"/>
      <c r="G733" s="347" t="s">
        <v>74</v>
      </c>
      <c r="H733" s="347"/>
      <c r="I733" s="347" t="s">
        <v>58</v>
      </c>
      <c r="J733" s="347" t="s">
        <v>386</v>
      </c>
      <c r="K733" s="346">
        <v>0</v>
      </c>
      <c r="L733" s="345" t="s">
        <v>69</v>
      </c>
      <c r="M733" s="347">
        <v>1</v>
      </c>
      <c r="N733" s="347"/>
      <c r="O733" s="347" t="s">
        <v>3</v>
      </c>
      <c r="P733" s="347"/>
      <c r="Q733" s="348"/>
      <c r="R733" s="348"/>
      <c r="S733" s="347"/>
      <c r="T733" s="347"/>
      <c r="U733" s="347"/>
      <c r="V733" s="347"/>
      <c r="W733" s="347"/>
      <c r="X733" s="347"/>
      <c r="Y733" s="347"/>
      <c r="Z733" s="100" t="str">
        <f>IF(G218="Standalone - QA","//button[contains(.,'PAY NOW')]","//button[contains(.,'BUY NOW')]")</f>
        <v>//button[contains(.,'BUY NOW')]</v>
      </c>
    </row>
    <row r="734" spans="1:26" s="100" customFormat="1" outlineLevel="1">
      <c r="A734" s="345" t="str">
        <f t="shared" si="18"/>
        <v>N</v>
      </c>
      <c r="B734" s="346">
        <f>COUNTA($C$2:C734)</f>
        <v>718</v>
      </c>
      <c r="C734" s="347" t="s">
        <v>730</v>
      </c>
      <c r="D734" s="347"/>
      <c r="E734" s="347"/>
      <c r="F734" s="347"/>
      <c r="G734" s="347" t="s">
        <v>74</v>
      </c>
      <c r="H734" s="347"/>
      <c r="I734" s="347" t="s">
        <v>58</v>
      </c>
      <c r="J734" s="347" t="s">
        <v>729</v>
      </c>
      <c r="K734" s="346">
        <v>0</v>
      </c>
      <c r="L734" s="345" t="s">
        <v>69</v>
      </c>
      <c r="M734" s="347">
        <v>1</v>
      </c>
      <c r="N734" s="347"/>
      <c r="O734" s="347" t="s">
        <v>3</v>
      </c>
      <c r="P734" s="347"/>
      <c r="Q734" s="348"/>
      <c r="R734" s="348"/>
      <c r="S734" s="347"/>
      <c r="T734" s="347"/>
      <c r="U734" s="347"/>
      <c r="V734" s="347"/>
      <c r="W734" s="347"/>
      <c r="X734" s="347"/>
      <c r="Y734" s="347"/>
    </row>
    <row r="735" spans="1:26" s="100" customFormat="1" outlineLevel="1">
      <c r="A735" s="345" t="str">
        <f>A734</f>
        <v>N</v>
      </c>
      <c r="B735" s="346">
        <f>COUNTA($C$2:C735)</f>
        <v>719</v>
      </c>
      <c r="C735" s="347" t="s">
        <v>60</v>
      </c>
      <c r="D735" s="347"/>
      <c r="E735" s="347"/>
      <c r="F735" s="347"/>
      <c r="G735" s="347" t="s">
        <v>74</v>
      </c>
      <c r="H735" s="347"/>
      <c r="I735" s="347" t="s">
        <v>58</v>
      </c>
      <c r="J735" s="347"/>
      <c r="K735" s="346">
        <v>0</v>
      </c>
      <c r="L735" s="345" t="s">
        <v>60</v>
      </c>
      <c r="M735" s="347">
        <v>20</v>
      </c>
      <c r="N735" s="347"/>
      <c r="O735" s="347"/>
      <c r="P735" s="347"/>
      <c r="Q735" s="348"/>
      <c r="R735" s="348"/>
      <c r="S735" s="347"/>
      <c r="T735" s="347"/>
      <c r="U735" s="347"/>
      <c r="V735" s="347"/>
      <c r="W735" s="347"/>
      <c r="X735" s="347"/>
      <c r="Y735" s="347"/>
    </row>
    <row r="736" spans="1:26" s="100" customFormat="1" outlineLevel="1">
      <c r="A736" s="345" t="str">
        <f t="shared" si="18"/>
        <v>N</v>
      </c>
      <c r="B736" s="346">
        <f>COUNTA($C$2:C736)</f>
        <v>720</v>
      </c>
      <c r="C736" s="347" t="s">
        <v>387</v>
      </c>
      <c r="D736" s="347"/>
      <c r="E736" s="347"/>
      <c r="F736" s="347"/>
      <c r="G736" s="347" t="s">
        <v>74</v>
      </c>
      <c r="H736" s="347"/>
      <c r="I736" s="347" t="s">
        <v>58</v>
      </c>
      <c r="J736" s="347" t="s">
        <v>388</v>
      </c>
      <c r="K736" s="346">
        <v>0</v>
      </c>
      <c r="L736" s="345" t="s">
        <v>306</v>
      </c>
      <c r="M736" s="347"/>
      <c r="N736" s="347"/>
      <c r="O736" s="347"/>
      <c r="P736" s="347"/>
      <c r="Q736" s="348"/>
      <c r="R736" s="348"/>
      <c r="S736" s="347"/>
      <c r="T736" s="347"/>
      <c r="U736" s="347"/>
      <c r="V736" s="347"/>
      <c r="W736" s="347"/>
      <c r="X736" s="347"/>
      <c r="Y736" s="347"/>
    </row>
    <row r="737" spans="1:25" s="100" customFormat="1" outlineLevel="1">
      <c r="A737" s="345" t="str">
        <f t="shared" si="18"/>
        <v>N</v>
      </c>
      <c r="B737" s="346">
        <f>COUNTA($C$2:C737)</f>
        <v>721</v>
      </c>
      <c r="C737" s="347" t="s">
        <v>389</v>
      </c>
      <c r="D737" s="347"/>
      <c r="E737" s="347"/>
      <c r="F737" s="347"/>
      <c r="G737" s="347" t="s">
        <v>74</v>
      </c>
      <c r="H737" s="347"/>
      <c r="I737" s="347" t="s">
        <v>58</v>
      </c>
      <c r="J737" s="347" t="s">
        <v>390</v>
      </c>
      <c r="K737" s="346">
        <v>0</v>
      </c>
      <c r="L737" s="345" t="s">
        <v>32</v>
      </c>
      <c r="M737" s="347"/>
      <c r="N737" s="347" t="s">
        <v>61</v>
      </c>
      <c r="O737" s="347"/>
      <c r="P737" s="347"/>
      <c r="Q737" s="348"/>
      <c r="R737" s="348"/>
      <c r="S737" s="347" t="s">
        <v>391</v>
      </c>
      <c r="T737" s="347"/>
      <c r="U737" s="347"/>
      <c r="V737" s="347"/>
      <c r="W737" s="347"/>
      <c r="X737" s="347"/>
      <c r="Y737" s="347"/>
    </row>
    <row r="738" spans="1:25" s="100" customFormat="1" outlineLevel="1">
      <c r="A738" s="345" t="str">
        <f t="shared" si="18"/>
        <v>N</v>
      </c>
      <c r="B738" s="346">
        <f>COUNTA($C$2:C738)</f>
        <v>722</v>
      </c>
      <c r="C738" s="347" t="s">
        <v>392</v>
      </c>
      <c r="D738" s="347"/>
      <c r="E738" s="347"/>
      <c r="F738" s="347"/>
      <c r="G738" s="347" t="s">
        <v>74</v>
      </c>
      <c r="H738" s="347"/>
      <c r="I738" s="347" t="s">
        <v>58</v>
      </c>
      <c r="J738" s="347" t="s">
        <v>393</v>
      </c>
      <c r="K738" s="346">
        <v>1</v>
      </c>
      <c r="L738" s="345" t="s">
        <v>32</v>
      </c>
      <c r="M738" s="347"/>
      <c r="N738" s="347" t="s">
        <v>61</v>
      </c>
      <c r="O738" s="347" t="s">
        <v>3</v>
      </c>
      <c r="P738" s="347"/>
      <c r="Q738" s="348"/>
      <c r="R738" s="348"/>
      <c r="S738" s="347" t="s">
        <v>394</v>
      </c>
      <c r="T738" s="347"/>
      <c r="U738" s="347"/>
      <c r="V738" s="347"/>
      <c r="W738" s="347"/>
      <c r="X738" s="347"/>
      <c r="Y738" s="347"/>
    </row>
    <row r="739" spans="1:25" s="100" customFormat="1" outlineLevel="1">
      <c r="A739" s="345" t="str">
        <f>IF($R$47="4",IF([3]Global!$B$2="PROD","Y","N"),"N")</f>
        <v>N</v>
      </c>
      <c r="B739" s="346">
        <f>COUNTA($C$2:C739)</f>
        <v>723</v>
      </c>
      <c r="C739" s="347" t="s">
        <v>514</v>
      </c>
      <c r="D739" s="347"/>
      <c r="E739" s="347"/>
      <c r="F739" s="347"/>
      <c r="G739" s="347" t="s">
        <v>74</v>
      </c>
      <c r="H739" s="347"/>
      <c r="I739" s="347" t="s">
        <v>58</v>
      </c>
      <c r="J739" s="347" t="s">
        <v>518</v>
      </c>
      <c r="K739" s="346">
        <v>0</v>
      </c>
      <c r="L739" s="345" t="s">
        <v>306</v>
      </c>
      <c r="M739" s="347"/>
      <c r="N739" s="347"/>
      <c r="O739" s="347"/>
      <c r="P739" s="347"/>
      <c r="Q739" s="348"/>
      <c r="R739" s="348"/>
      <c r="S739" s="347"/>
      <c r="T739" s="347"/>
      <c r="U739" s="347"/>
      <c r="V739" s="347"/>
      <c r="W739" s="347"/>
      <c r="X739" s="347"/>
      <c r="Y739" s="347"/>
    </row>
    <row r="740" spans="1:25" s="100" customFormat="1" outlineLevel="1">
      <c r="A740" s="345" t="str">
        <f t="shared" ref="A740:A742" si="19">A739</f>
        <v>N</v>
      </c>
      <c r="B740" s="346">
        <f>COUNTA($C$2:C740)</f>
        <v>724</v>
      </c>
      <c r="C740" s="347" t="s">
        <v>515</v>
      </c>
      <c r="D740" s="347"/>
      <c r="E740" s="347"/>
      <c r="F740" s="347"/>
      <c r="G740" s="347" t="s">
        <v>74</v>
      </c>
      <c r="H740" s="347"/>
      <c r="I740" s="347" t="s">
        <v>58</v>
      </c>
      <c r="J740" s="347" t="s">
        <v>519</v>
      </c>
      <c r="K740" s="346">
        <v>0</v>
      </c>
      <c r="L740" s="345" t="s">
        <v>306</v>
      </c>
      <c r="M740" s="347"/>
      <c r="N740" s="347"/>
      <c r="O740" s="347"/>
      <c r="P740" s="347"/>
      <c r="Q740" s="348"/>
      <c r="R740" s="348"/>
      <c r="S740" s="347"/>
      <c r="T740" s="347"/>
      <c r="U740" s="347"/>
      <c r="V740" s="347"/>
      <c r="W740" s="347"/>
      <c r="X740" s="347"/>
      <c r="Y740" s="347"/>
    </row>
    <row r="741" spans="1:25" s="100" customFormat="1" outlineLevel="1">
      <c r="A741" s="345" t="str">
        <f t="shared" si="19"/>
        <v>N</v>
      </c>
      <c r="B741" s="346">
        <f>COUNTA($C$2:C741)</f>
        <v>725</v>
      </c>
      <c r="C741" s="347" t="s">
        <v>516</v>
      </c>
      <c r="D741" s="347"/>
      <c r="E741" s="347"/>
      <c r="F741" s="347"/>
      <c r="G741" s="347" t="s">
        <v>74</v>
      </c>
      <c r="H741" s="347"/>
      <c r="I741" s="347" t="s">
        <v>58</v>
      </c>
      <c r="J741" s="347" t="s">
        <v>520</v>
      </c>
      <c r="K741" s="346">
        <v>0</v>
      </c>
      <c r="L741" s="345" t="s">
        <v>306</v>
      </c>
      <c r="M741" s="347"/>
      <c r="N741" s="347"/>
      <c r="O741" s="347"/>
      <c r="P741" s="347"/>
      <c r="Q741" s="348"/>
      <c r="R741" s="348"/>
      <c r="S741" s="347"/>
      <c r="T741" s="347"/>
      <c r="U741" s="347"/>
      <c r="V741" s="347"/>
      <c r="W741" s="347"/>
      <c r="X741" s="347"/>
      <c r="Y741" s="347"/>
    </row>
    <row r="742" spans="1:25" s="100" customFormat="1" outlineLevel="1">
      <c r="A742" s="345" t="str">
        <f t="shared" si="19"/>
        <v>N</v>
      </c>
      <c r="B742" s="346">
        <f>COUNTA($C$2:C742)</f>
        <v>726</v>
      </c>
      <c r="C742" s="347" t="s">
        <v>517</v>
      </c>
      <c r="D742" s="347"/>
      <c r="E742" s="347"/>
      <c r="F742" s="347"/>
      <c r="G742" s="347" t="s">
        <v>74</v>
      </c>
      <c r="H742" s="347"/>
      <c r="I742" s="347" t="s">
        <v>58</v>
      </c>
      <c r="J742" s="347" t="s">
        <v>521</v>
      </c>
      <c r="K742" s="346">
        <v>0</v>
      </c>
      <c r="L742" s="345" t="s">
        <v>306</v>
      </c>
      <c r="M742" s="347"/>
      <c r="N742" s="347"/>
      <c r="O742" s="347"/>
      <c r="P742" s="347"/>
      <c r="Q742" s="348"/>
      <c r="R742" s="348"/>
      <c r="S742" s="347"/>
      <c r="T742" s="347"/>
      <c r="U742" s="347"/>
      <c r="V742" s="347"/>
      <c r="W742" s="347"/>
      <c r="X742" s="347"/>
      <c r="Y742" s="347"/>
    </row>
    <row r="743" spans="1:25">
      <c r="A743" s="350" t="s">
        <v>71</v>
      </c>
      <c r="B743" s="351"/>
      <c r="C743" s="352"/>
      <c r="D743" s="352"/>
      <c r="E743" s="352"/>
      <c r="F743" s="352"/>
      <c r="G743" s="352"/>
      <c r="H743" s="352"/>
      <c r="I743" s="352"/>
      <c r="J743" s="352"/>
      <c r="K743" s="351"/>
      <c r="L743" s="353"/>
      <c r="M743" s="352"/>
      <c r="N743" s="352"/>
      <c r="O743" s="352"/>
      <c r="P743" s="352"/>
      <c r="Q743" s="352"/>
      <c r="R743" s="352"/>
      <c r="S743" s="352"/>
      <c r="T743" s="352"/>
      <c r="U743" s="352"/>
      <c r="V743" s="352"/>
      <c r="W743" s="352"/>
      <c r="X743" s="352"/>
      <c r="Y743" s="352"/>
    </row>
    <row r="744" spans="1:25">
      <c r="A744" s="163" t="str">
        <f>A716</f>
        <v>N</v>
      </c>
      <c r="B744" s="164">
        <f>COUNTA($C$2:C744)</f>
        <v>727</v>
      </c>
      <c r="C744" s="165" t="s">
        <v>70</v>
      </c>
      <c r="D744" s="165"/>
      <c r="E744" s="165"/>
      <c r="F744" s="165"/>
      <c r="G744" s="165" t="s">
        <v>74</v>
      </c>
      <c r="H744" s="165"/>
      <c r="I744" s="165"/>
      <c r="J744" s="165"/>
      <c r="K744" s="164"/>
      <c r="L744" s="163" t="s">
        <v>70</v>
      </c>
      <c r="M744" s="165"/>
      <c r="N744" s="165"/>
      <c r="O744" s="165"/>
      <c r="P744" s="165"/>
      <c r="Q744" s="165"/>
      <c r="R744" s="165"/>
      <c r="S744" s="165"/>
      <c r="T744" s="165"/>
      <c r="U744" s="165"/>
      <c r="V744" s="165"/>
      <c r="W744" s="165"/>
      <c r="X744" s="165"/>
      <c r="Y744" s="165"/>
    </row>
    <row r="745" spans="1:25">
      <c r="A745" s="163" t="str">
        <f>A744</f>
        <v>N</v>
      </c>
      <c r="B745" s="164">
        <f>COUNTA($C$2:C745)</f>
        <v>728</v>
      </c>
      <c r="C745" s="165" t="s">
        <v>72</v>
      </c>
      <c r="D745" s="165"/>
      <c r="E745" s="165"/>
      <c r="F745" s="165"/>
      <c r="G745" s="165" t="s">
        <v>74</v>
      </c>
      <c r="H745" s="165"/>
      <c r="I745" s="165"/>
      <c r="J745" s="165"/>
      <c r="K745" s="164"/>
      <c r="L745" s="163" t="s">
        <v>72</v>
      </c>
      <c r="M745" s="165"/>
      <c r="N745" s="165"/>
      <c r="O745" s="165"/>
      <c r="P745" s="165"/>
      <c r="Q745" s="165"/>
      <c r="R745" s="165"/>
      <c r="S745" s="165"/>
      <c r="T745" s="165"/>
      <c r="U745" s="165"/>
      <c r="V745" s="165"/>
      <c r="W745" s="165"/>
      <c r="X745" s="165"/>
      <c r="Y745" s="165"/>
    </row>
    <row r="746" spans="1:25" outlineLevel="1">
      <c r="A746" s="163" t="str">
        <f>IF($R$47&gt;"4","Y","N")</f>
        <v>Y</v>
      </c>
      <c r="B746" s="164">
        <f>COUNTA($C$2:C746)</f>
        <v>729</v>
      </c>
      <c r="C746" s="165" t="s">
        <v>424</v>
      </c>
      <c r="D746" s="165"/>
      <c r="E746" s="165"/>
      <c r="F746" s="165"/>
      <c r="G746" s="165" t="s">
        <v>74</v>
      </c>
      <c r="H746" s="165"/>
      <c r="I746" s="165" t="s">
        <v>58</v>
      </c>
      <c r="J746" s="165" t="str">
        <f>"//p[contains(.,'Does this traveller have any existing medical conditions?*')]/parent::span/parent::legend/following-sibling::label/input[@value='"&amp;M746&amp;"']"</f>
        <v>//p[contains(.,'Does this traveller have any existing medical conditions?*')]/parent::span/parent::legend/following-sibling::label/input[@value='YES']</v>
      </c>
      <c r="K746" s="164">
        <v>5</v>
      </c>
      <c r="L746" s="163" t="s">
        <v>110</v>
      </c>
      <c r="M746" s="165" t="s">
        <v>475</v>
      </c>
      <c r="N746" s="165"/>
      <c r="O746" s="165"/>
      <c r="P746" s="165"/>
      <c r="Q746" s="315"/>
      <c r="R746" s="315"/>
      <c r="S746" s="165"/>
      <c r="T746" s="165"/>
      <c r="U746" s="165"/>
      <c r="V746" s="165"/>
      <c r="W746" s="165"/>
      <c r="X746" s="165"/>
      <c r="Y746" s="165"/>
    </row>
    <row r="747" spans="1:25" outlineLevel="1">
      <c r="A747" s="163" t="str">
        <f>A746</f>
        <v>Y</v>
      </c>
      <c r="B747" s="164">
        <f>COUNTA($C$2:C747)</f>
        <v>730</v>
      </c>
      <c r="C747" s="165" t="s">
        <v>60</v>
      </c>
      <c r="D747" s="165"/>
      <c r="E747" s="165"/>
      <c r="F747" s="165"/>
      <c r="G747" s="165" t="s">
        <v>74</v>
      </c>
      <c r="H747" s="165"/>
      <c r="I747" s="165" t="s">
        <v>58</v>
      </c>
      <c r="J747" s="165"/>
      <c r="K747" s="164"/>
      <c r="L747" s="163" t="s">
        <v>60</v>
      </c>
      <c r="M747" s="165">
        <v>3</v>
      </c>
      <c r="N747" s="165"/>
      <c r="O747" s="165"/>
      <c r="P747" s="165"/>
      <c r="Q747" s="315"/>
      <c r="R747" s="315"/>
      <c r="S747" s="165"/>
      <c r="T747" s="165"/>
      <c r="U747" s="165"/>
      <c r="V747" s="165"/>
      <c r="W747" s="165"/>
      <c r="X747" s="165"/>
      <c r="Y747" s="165"/>
    </row>
    <row r="748" spans="1:25" outlineLevel="1">
      <c r="A748" s="163" t="str">
        <f>IF(M746="YES","Y","N")</f>
        <v>Y</v>
      </c>
      <c r="B748" s="164">
        <f>COUNTA($C$2:C748)</f>
        <v>731</v>
      </c>
      <c r="C748" s="165" t="s">
        <v>425</v>
      </c>
      <c r="D748" s="165"/>
      <c r="E748" s="165"/>
      <c r="F748" s="165"/>
      <c r="G748" s="165" t="s">
        <v>74</v>
      </c>
      <c r="H748" s="165"/>
      <c r="I748" s="165" t="s">
        <v>58</v>
      </c>
      <c r="J748" s="165" t="str">
        <f>"//p[contains(.,'Do all existing medical conditions meet the criteria for')]/parent::span/parent::legend/following-sibling::label/input[@value='"&amp;M748&amp;"']"</f>
        <v>//p[contains(.,'Do all existing medical conditions meet the criteria for')]/parent::span/parent::legend/following-sibling::label/input[@value='NO']</v>
      </c>
      <c r="K748" s="164">
        <v>5</v>
      </c>
      <c r="L748" s="163" t="s">
        <v>110</v>
      </c>
      <c r="M748" s="165" t="s">
        <v>476</v>
      </c>
      <c r="N748" s="165"/>
      <c r="O748" s="165"/>
      <c r="P748" s="165"/>
      <c r="Q748" s="315"/>
      <c r="R748" s="315"/>
      <c r="S748" s="165"/>
      <c r="T748" s="165"/>
      <c r="U748" s="165"/>
      <c r="V748" s="165"/>
      <c r="W748" s="165"/>
      <c r="X748" s="165"/>
      <c r="Y748" s="165"/>
    </row>
    <row r="749" spans="1:25" outlineLevel="1">
      <c r="A749" s="163" t="str">
        <f>A748</f>
        <v>Y</v>
      </c>
      <c r="B749" s="164">
        <f>COUNTA($C$2:C749)</f>
        <v>732</v>
      </c>
      <c r="C749" s="165" t="s">
        <v>60</v>
      </c>
      <c r="D749" s="165"/>
      <c r="E749" s="165"/>
      <c r="F749" s="165"/>
      <c r="G749" s="165" t="s">
        <v>74</v>
      </c>
      <c r="H749" s="165"/>
      <c r="I749" s="165" t="s">
        <v>58</v>
      </c>
      <c r="J749" s="165"/>
      <c r="K749" s="164"/>
      <c r="L749" s="163" t="s">
        <v>60</v>
      </c>
      <c r="M749" s="165">
        <v>2</v>
      </c>
      <c r="N749" s="165"/>
      <c r="O749" s="165"/>
      <c r="P749" s="165"/>
      <c r="Q749" s="315"/>
      <c r="R749" s="315"/>
      <c r="S749" s="165"/>
      <c r="T749" s="165"/>
      <c r="U749" s="165"/>
      <c r="V749" s="165"/>
      <c r="W749" s="165"/>
      <c r="X749" s="165"/>
      <c r="Y749" s="165"/>
    </row>
    <row r="750" spans="1:25" outlineLevel="1">
      <c r="A750" s="163" t="str">
        <f>IF(M748="NO","Y","N")</f>
        <v>Y</v>
      </c>
      <c r="B750" s="164">
        <f>COUNTA($C$2:C750)</f>
        <v>733</v>
      </c>
      <c r="C750" s="165" t="s">
        <v>426</v>
      </c>
      <c r="D750" s="165"/>
      <c r="E750" s="165"/>
      <c r="F750" s="165"/>
      <c r="G750" s="165" t="s">
        <v>74</v>
      </c>
      <c r="H750" s="165"/>
      <c r="I750" s="165" t="s">
        <v>58</v>
      </c>
      <c r="J750" s="165" t="str">
        <f>"//p[contains(.,'Would you like to screen this traveller for existing medical conditions coverage?')]/parent::span/parent::legend/following-sibling::label/input[@value='"&amp;M750&amp;"']"</f>
        <v>//p[contains(.,'Would you like to screen this traveller for existing medical conditions coverage?')]/parent::span/parent::legend/following-sibling::label/input[@value='NO']</v>
      </c>
      <c r="K750" s="164">
        <v>5</v>
      </c>
      <c r="L750" s="163" t="s">
        <v>110</v>
      </c>
      <c r="M750" s="165" t="s">
        <v>476</v>
      </c>
      <c r="N750" s="165"/>
      <c r="O750" s="165"/>
      <c r="P750" s="165"/>
      <c r="Q750" s="315"/>
      <c r="R750" s="315"/>
      <c r="S750" s="165"/>
      <c r="T750" s="165"/>
      <c r="U750" s="165"/>
      <c r="V750" s="165"/>
      <c r="W750" s="165"/>
      <c r="X750" s="165"/>
      <c r="Y750" s="165"/>
    </row>
    <row r="751" spans="1:25" outlineLevel="1">
      <c r="A751" s="163" t="str">
        <f>A750</f>
        <v>Y</v>
      </c>
      <c r="B751" s="164">
        <f>COUNTA($C$2:C751)</f>
        <v>734</v>
      </c>
      <c r="C751" s="165" t="s">
        <v>60</v>
      </c>
      <c r="D751" s="165"/>
      <c r="E751" s="165"/>
      <c r="F751" s="165"/>
      <c r="G751" s="165" t="s">
        <v>74</v>
      </c>
      <c r="H751" s="165"/>
      <c r="I751" s="165" t="s">
        <v>58</v>
      </c>
      <c r="J751" s="165"/>
      <c r="K751" s="164"/>
      <c r="L751" s="163" t="s">
        <v>60</v>
      </c>
      <c r="M751" s="165">
        <v>2</v>
      </c>
      <c r="N751" s="165"/>
      <c r="O751" s="165"/>
      <c r="P751" s="165"/>
      <c r="Q751" s="315"/>
      <c r="R751" s="315"/>
      <c r="S751" s="165"/>
      <c r="T751" s="165"/>
      <c r="U751" s="165"/>
      <c r="V751" s="165"/>
      <c r="W751" s="165"/>
      <c r="X751" s="165"/>
      <c r="Y751" s="165"/>
    </row>
    <row r="752" spans="1:25" outlineLevel="1">
      <c r="A752" s="163"/>
      <c r="B752" s="164">
        <f>COUNTA($C$2:C752)</f>
        <v>735</v>
      </c>
      <c r="C752" s="165" t="s">
        <v>427</v>
      </c>
      <c r="D752" s="165"/>
      <c r="E752" s="165"/>
      <c r="F752" s="165"/>
      <c r="G752" s="165" t="s">
        <v>74</v>
      </c>
      <c r="H752" s="165"/>
      <c r="I752" s="165" t="s">
        <v>58</v>
      </c>
      <c r="J752" s="165" t="str">
        <f>"//p[contains(.,'Have you been advised not to travel by a medical practitioner?')]/parent::span/parent::legend/following-sibling::label/input[@value='"&amp;M752&amp;"']"</f>
        <v>//p[contains(.,'Have you been advised not to travel by a medical practitioner?')]/parent::span/parent::legend/following-sibling::label/input[@value='DT_EMCQ4']</v>
      </c>
      <c r="K752" s="164">
        <v>5</v>
      </c>
      <c r="L752" s="163" t="s">
        <v>110</v>
      </c>
      <c r="M752" s="165" t="s">
        <v>294</v>
      </c>
      <c r="N752" s="165"/>
      <c r="O752" s="165"/>
      <c r="P752" s="165"/>
      <c r="Q752" s="315"/>
      <c r="R752" s="315"/>
      <c r="S752" s="165"/>
      <c r="T752" s="165"/>
      <c r="U752" s="165"/>
      <c r="V752" s="165"/>
      <c r="W752" s="165"/>
      <c r="X752" s="165"/>
      <c r="Y752" s="165"/>
    </row>
    <row r="753" spans="1:25" outlineLevel="1">
      <c r="A753" s="163"/>
      <c r="B753" s="164">
        <f>COUNTA($C$2:C753)</f>
        <v>736</v>
      </c>
      <c r="C753" s="165" t="s">
        <v>60</v>
      </c>
      <c r="D753" s="165"/>
      <c r="E753" s="165"/>
      <c r="F753" s="165"/>
      <c r="G753" s="165" t="s">
        <v>74</v>
      </c>
      <c r="H753" s="165"/>
      <c r="I753" s="165" t="s">
        <v>58</v>
      </c>
      <c r="J753" s="165"/>
      <c r="K753" s="164"/>
      <c r="L753" s="163" t="s">
        <v>60</v>
      </c>
      <c r="M753" s="165">
        <v>2</v>
      </c>
      <c r="N753" s="165"/>
      <c r="O753" s="165"/>
      <c r="P753" s="165"/>
      <c r="Q753" s="315"/>
      <c r="R753" s="315"/>
      <c r="S753" s="165"/>
      <c r="T753" s="165"/>
      <c r="U753" s="165"/>
      <c r="V753" s="165"/>
      <c r="W753" s="165"/>
      <c r="X753" s="165"/>
      <c r="Y753" s="165"/>
    </row>
    <row r="754" spans="1:25" outlineLevel="1">
      <c r="A754" s="163"/>
      <c r="B754" s="164">
        <f>COUNTA($C$2:C754)</f>
        <v>737</v>
      </c>
      <c r="C754" s="165" t="s">
        <v>428</v>
      </c>
      <c r="D754" s="165"/>
      <c r="E754" s="165"/>
      <c r="F754" s="165"/>
      <c r="G754" s="165" t="s">
        <v>74</v>
      </c>
      <c r="H754" s="165"/>
      <c r="I754" s="165" t="s">
        <v>58</v>
      </c>
      <c r="J754" s="165" t="str">
        <f>"//p[contains(.,'Do you have any condition that has been given a metastatic or terminal prognosis?')]/parent::span/parent::legend/following-sibling::label/input[@value='"&amp;M754&amp;"']"</f>
        <v>//p[contains(.,'Do you have any condition that has been given a metastatic or terminal prognosis?')]/parent::span/parent::legend/following-sibling::label/input[@value='DT_EMCQ5']</v>
      </c>
      <c r="K754" s="164">
        <v>5</v>
      </c>
      <c r="L754" s="163" t="s">
        <v>110</v>
      </c>
      <c r="M754" s="165" t="s">
        <v>296</v>
      </c>
      <c r="N754" s="165"/>
      <c r="O754" s="165"/>
      <c r="P754" s="165"/>
      <c r="Q754" s="315"/>
      <c r="R754" s="315"/>
      <c r="S754" s="165"/>
      <c r="T754" s="165"/>
      <c r="U754" s="165"/>
      <c r="V754" s="165"/>
      <c r="W754" s="165"/>
      <c r="X754" s="165"/>
      <c r="Y754" s="165"/>
    </row>
    <row r="755" spans="1:25" outlineLevel="1">
      <c r="A755" s="163"/>
      <c r="B755" s="164">
        <f>COUNTA($C$2:C755)</f>
        <v>738</v>
      </c>
      <c r="C755" s="165" t="s">
        <v>60</v>
      </c>
      <c r="D755" s="165"/>
      <c r="E755" s="165"/>
      <c r="F755" s="165"/>
      <c r="G755" s="165" t="s">
        <v>74</v>
      </c>
      <c r="H755" s="165"/>
      <c r="I755" s="165" t="s">
        <v>58</v>
      </c>
      <c r="J755" s="165"/>
      <c r="K755" s="164"/>
      <c r="L755" s="163" t="s">
        <v>60</v>
      </c>
      <c r="M755" s="165">
        <v>2</v>
      </c>
      <c r="N755" s="165"/>
      <c r="O755" s="165"/>
      <c r="P755" s="165"/>
      <c r="Q755" s="315"/>
      <c r="R755" s="315"/>
      <c r="S755" s="165"/>
      <c r="T755" s="165"/>
      <c r="U755" s="165"/>
      <c r="V755" s="165"/>
      <c r="W755" s="165"/>
      <c r="X755" s="165"/>
      <c r="Y755" s="165"/>
    </row>
    <row r="756" spans="1:25" outlineLevel="1">
      <c r="A756" s="163"/>
      <c r="B756" s="164">
        <f>COUNTA($C$2:C756)</f>
        <v>739</v>
      </c>
      <c r="C756" s="165" t="s">
        <v>429</v>
      </c>
      <c r="D756" s="165"/>
      <c r="E756" s="165"/>
      <c r="F756" s="165"/>
      <c r="G756" s="165" t="s">
        <v>74</v>
      </c>
      <c r="H756" s="165"/>
      <c r="I756" s="165" t="s">
        <v>58</v>
      </c>
      <c r="J756" s="165" t="str">
        <f>"//p[contains(.,'Do you have any condition or set of symptoms that are under or awaiting further investigation')]/parent::span/parent::legend/following-sibling::label/input[@value='"&amp;M756&amp;"']"</f>
        <v>//p[contains(.,'Do you have any condition or set of symptoms that are under or awaiting further investigation')]/parent::span/parent::legend/following-sibling::label/input[@value='DT_EMCQ6']</v>
      </c>
      <c r="K756" s="164">
        <v>5</v>
      </c>
      <c r="L756" s="163" t="s">
        <v>110</v>
      </c>
      <c r="M756" s="165" t="s">
        <v>298</v>
      </c>
      <c r="N756" s="165"/>
      <c r="O756" s="165"/>
      <c r="P756" s="165"/>
      <c r="Q756" s="315"/>
      <c r="R756" s="315"/>
      <c r="S756" s="165"/>
      <c r="T756" s="165"/>
      <c r="U756" s="165"/>
      <c r="V756" s="165"/>
      <c r="W756" s="165"/>
      <c r="X756" s="165"/>
      <c r="Y756" s="165"/>
    </row>
    <row r="757" spans="1:25" outlineLevel="1">
      <c r="A757" s="163"/>
      <c r="B757" s="164">
        <f>COUNTA($C$2:C757)</f>
        <v>740</v>
      </c>
      <c r="C757" s="165" t="s">
        <v>60</v>
      </c>
      <c r="D757" s="165"/>
      <c r="E757" s="165"/>
      <c r="F757" s="165"/>
      <c r="G757" s="165" t="s">
        <v>74</v>
      </c>
      <c r="H757" s="165"/>
      <c r="I757" s="165" t="s">
        <v>58</v>
      </c>
      <c r="J757" s="165"/>
      <c r="K757" s="164"/>
      <c r="L757" s="163" t="s">
        <v>60</v>
      </c>
      <c r="M757" s="165">
        <v>2</v>
      </c>
      <c r="N757" s="165"/>
      <c r="O757" s="165"/>
      <c r="P757" s="165"/>
      <c r="Q757" s="315"/>
      <c r="R757" s="315"/>
      <c r="S757" s="165"/>
      <c r="T757" s="165"/>
      <c r="U757" s="165"/>
      <c r="V757" s="165"/>
      <c r="W757" s="165"/>
      <c r="X757" s="165"/>
      <c r="Y757" s="165"/>
    </row>
    <row r="758" spans="1:25" outlineLevel="1">
      <c r="A758" s="163"/>
      <c r="B758" s="164">
        <f>COUNTA($C$2:C758)</f>
        <v>741</v>
      </c>
      <c r="C758" s="165" t="s">
        <v>430</v>
      </c>
      <c r="D758" s="165"/>
      <c r="E758" s="165"/>
      <c r="F758" s="165"/>
      <c r="G758" s="165" t="s">
        <v>74</v>
      </c>
      <c r="H758" s="165"/>
      <c r="I758" s="165" t="s">
        <v>58</v>
      </c>
      <c r="J758" s="165" t="str">
        <f>"//p[contains(.,'Will you be travelling to obtain medical care, treatment or advice of any kind?')]/parent::span/parent::legend/following-sibling::label/input[@value='"&amp;M758&amp;"']"</f>
        <v>//p[contains(.,'Will you be travelling to obtain medical care, treatment or advice of any kind?')]/parent::span/parent::legend/following-sibling::label/input[@value='DT_EMCQ7']</v>
      </c>
      <c r="K758" s="164">
        <v>5</v>
      </c>
      <c r="L758" s="163" t="s">
        <v>110</v>
      </c>
      <c r="M758" s="165" t="s">
        <v>300</v>
      </c>
      <c r="N758" s="165"/>
      <c r="O758" s="165"/>
      <c r="P758" s="165"/>
      <c r="Q758" s="315"/>
      <c r="R758" s="315"/>
      <c r="S758" s="165"/>
      <c r="T758" s="165"/>
      <c r="U758" s="165"/>
      <c r="V758" s="165"/>
      <c r="W758" s="165"/>
      <c r="X758" s="165"/>
      <c r="Y758" s="165"/>
    </row>
    <row r="759" spans="1:25" outlineLevel="1">
      <c r="A759" s="163"/>
      <c r="B759" s="164">
        <f>COUNTA($C$2:C759)</f>
        <v>742</v>
      </c>
      <c r="C759" s="165" t="s">
        <v>60</v>
      </c>
      <c r="D759" s="165"/>
      <c r="E759" s="165"/>
      <c r="F759" s="165"/>
      <c r="G759" s="165" t="s">
        <v>74</v>
      </c>
      <c r="H759" s="165"/>
      <c r="I759" s="165" t="s">
        <v>58</v>
      </c>
      <c r="J759" s="165"/>
      <c r="K759" s="164"/>
      <c r="L759" s="163" t="s">
        <v>60</v>
      </c>
      <c r="M759" s="165">
        <v>2</v>
      </c>
      <c r="N759" s="165"/>
      <c r="O759" s="165"/>
      <c r="P759" s="165"/>
      <c r="Q759" s="315"/>
      <c r="R759" s="315"/>
      <c r="S759" s="165"/>
      <c r="T759" s="165"/>
      <c r="U759" s="165"/>
      <c r="V759" s="165"/>
      <c r="W759" s="165"/>
      <c r="X759" s="165"/>
      <c r="Y759" s="165"/>
    </row>
    <row r="760" spans="1:25" outlineLevel="1">
      <c r="A760" s="163" t="str">
        <f>A750</f>
        <v>Y</v>
      </c>
      <c r="B760" s="164">
        <f>COUNTA($C$2:C760)</f>
        <v>743</v>
      </c>
      <c r="C760" s="165" t="s">
        <v>301</v>
      </c>
      <c r="D760" s="165"/>
      <c r="E760" s="165"/>
      <c r="F760" s="165"/>
      <c r="G760" s="165" t="s">
        <v>74</v>
      </c>
      <c r="H760" s="165"/>
      <c r="I760" s="165" t="s">
        <v>58</v>
      </c>
      <c r="J760" s="165" t="s">
        <v>338</v>
      </c>
      <c r="K760" s="164">
        <v>0</v>
      </c>
      <c r="L760" s="163" t="s">
        <v>306</v>
      </c>
      <c r="M760" s="165"/>
      <c r="N760" s="165"/>
      <c r="O760" s="165"/>
      <c r="P760" s="165"/>
      <c r="Q760" s="315"/>
      <c r="R760" s="315"/>
      <c r="S760" s="165"/>
      <c r="T760" s="165"/>
      <c r="U760" s="165"/>
      <c r="V760" s="165"/>
      <c r="W760" s="165"/>
      <c r="X760" s="165"/>
      <c r="Y760" s="165"/>
    </row>
    <row r="761" spans="1:25" outlineLevel="1">
      <c r="A761" s="163" t="str">
        <f>A760</f>
        <v>Y</v>
      </c>
      <c r="B761" s="164">
        <f>COUNTA($C$2:C761)</f>
        <v>744</v>
      </c>
      <c r="C761" s="165" t="s">
        <v>304</v>
      </c>
      <c r="D761" s="165"/>
      <c r="E761" s="165"/>
      <c r="F761" s="165"/>
      <c r="G761" s="165" t="s">
        <v>74</v>
      </c>
      <c r="H761" s="165"/>
      <c r="I761" s="165" t="s">
        <v>58</v>
      </c>
      <c r="J761" s="165" t="s">
        <v>339</v>
      </c>
      <c r="K761" s="164">
        <v>0</v>
      </c>
      <c r="L761" s="163" t="s">
        <v>306</v>
      </c>
      <c r="M761" s="165"/>
      <c r="N761" s="165"/>
      <c r="O761" s="165"/>
      <c r="P761" s="165"/>
      <c r="Q761" s="315"/>
      <c r="R761" s="315"/>
      <c r="S761" s="165"/>
      <c r="T761" s="165"/>
      <c r="U761" s="165"/>
      <c r="V761" s="165"/>
      <c r="W761" s="165"/>
      <c r="X761" s="165"/>
      <c r="Y761" s="165"/>
    </row>
    <row r="762" spans="1:25" s="100" customFormat="1" outlineLevel="1">
      <c r="A762" s="345" t="str">
        <f>IF($R$47="5","Y","N")</f>
        <v>N</v>
      </c>
      <c r="B762" s="346">
        <f>COUNTA($C$2:C762)</f>
        <v>745</v>
      </c>
      <c r="C762" s="347" t="s">
        <v>60</v>
      </c>
      <c r="D762" s="347"/>
      <c r="E762" s="347"/>
      <c r="F762" s="347"/>
      <c r="G762" s="347" t="s">
        <v>74</v>
      </c>
      <c r="H762" s="347"/>
      <c r="I762" s="347" t="s">
        <v>58</v>
      </c>
      <c r="J762" s="347"/>
      <c r="K762" s="346"/>
      <c r="L762" s="345" t="s">
        <v>60</v>
      </c>
      <c r="M762" s="347">
        <v>5</v>
      </c>
      <c r="N762" s="347"/>
      <c r="O762" s="347"/>
      <c r="P762" s="347"/>
      <c r="Q762" s="348"/>
      <c r="R762" s="348"/>
      <c r="S762" s="347"/>
      <c r="T762" s="347"/>
      <c r="U762" s="347"/>
      <c r="V762" s="347"/>
      <c r="W762" s="347"/>
      <c r="X762" s="347"/>
      <c r="Y762" s="347"/>
    </row>
    <row r="763" spans="1:25" s="100" customFormat="1" outlineLevel="1">
      <c r="A763" s="345" t="str">
        <f>A762</f>
        <v>N</v>
      </c>
      <c r="B763" s="346">
        <f>COUNTA($C$2:C763)</f>
        <v>746</v>
      </c>
      <c r="C763" s="347" t="s">
        <v>203</v>
      </c>
      <c r="D763" s="347"/>
      <c r="E763" s="347"/>
      <c r="F763" s="347"/>
      <c r="G763" s="347" t="s">
        <v>74</v>
      </c>
      <c r="H763" s="347"/>
      <c r="I763" s="347" t="s">
        <v>58</v>
      </c>
      <c r="J763" s="347" t="s">
        <v>362</v>
      </c>
      <c r="K763" s="346">
        <v>3</v>
      </c>
      <c r="L763" s="345" t="s">
        <v>167</v>
      </c>
      <c r="M763" s="347"/>
      <c r="N763" s="347"/>
      <c r="O763" s="347"/>
      <c r="P763" s="347"/>
      <c r="Q763" s="348"/>
      <c r="R763" s="348"/>
      <c r="S763" s="347"/>
      <c r="T763" s="347"/>
      <c r="U763" s="347"/>
      <c r="V763" s="347"/>
      <c r="W763" s="347"/>
      <c r="X763" s="347"/>
      <c r="Y763" s="347"/>
    </row>
    <row r="764" spans="1:25" s="100" customFormat="1" outlineLevel="1">
      <c r="A764" s="345" t="str">
        <f>IF($R$47="5","Y","N")</f>
        <v>N</v>
      </c>
      <c r="B764" s="346">
        <f>COUNTA($C$2:C764)</f>
        <v>747</v>
      </c>
      <c r="C764" s="347" t="s">
        <v>60</v>
      </c>
      <c r="D764" s="347"/>
      <c r="E764" s="347"/>
      <c r="F764" s="347"/>
      <c r="G764" s="347" t="s">
        <v>74</v>
      </c>
      <c r="H764" s="347"/>
      <c r="I764" s="347" t="s">
        <v>58</v>
      </c>
      <c r="J764" s="347"/>
      <c r="K764" s="346"/>
      <c r="L764" s="345" t="s">
        <v>60</v>
      </c>
      <c r="M764" s="347">
        <v>5</v>
      </c>
      <c r="N764" s="347"/>
      <c r="O764" s="347"/>
      <c r="P764" s="347"/>
      <c r="Q764" s="348"/>
      <c r="R764" s="348"/>
      <c r="S764" s="347"/>
      <c r="T764" s="347"/>
      <c r="U764" s="347"/>
      <c r="V764" s="347"/>
      <c r="W764" s="347"/>
      <c r="X764" s="347"/>
      <c r="Y764" s="347"/>
    </row>
    <row r="765" spans="1:25" s="100" customFormat="1" outlineLevel="1">
      <c r="A765" s="345" t="str">
        <f>A763</f>
        <v>N</v>
      </c>
      <c r="B765" s="346">
        <f>COUNTA($C$2:C765)</f>
        <v>748</v>
      </c>
      <c r="C765" s="347" t="s">
        <v>363</v>
      </c>
      <c r="D765" s="347"/>
      <c r="E765" s="347"/>
      <c r="F765" s="347"/>
      <c r="G765" s="347" t="s">
        <v>74</v>
      </c>
      <c r="H765" s="347"/>
      <c r="I765" s="347" t="s">
        <v>58</v>
      </c>
      <c r="J765" s="347" t="s">
        <v>364</v>
      </c>
      <c r="K765" s="346">
        <v>0</v>
      </c>
      <c r="L765" s="345" t="s">
        <v>100</v>
      </c>
      <c r="M765" s="347"/>
      <c r="N765" s="347"/>
      <c r="O765" s="347"/>
      <c r="P765" s="347"/>
      <c r="Q765" s="348"/>
      <c r="R765" s="348"/>
      <c r="S765" s="347"/>
      <c r="T765" s="347"/>
      <c r="U765" s="347"/>
      <c r="V765" s="347"/>
      <c r="W765" s="347"/>
      <c r="X765" s="347"/>
      <c r="Y765" s="347"/>
    </row>
    <row r="766" spans="1:25" s="100" customFormat="1" outlineLevel="1">
      <c r="A766" s="345" t="str">
        <f t="shared" ref="A766:A771" si="20">A765</f>
        <v>N</v>
      </c>
      <c r="B766" s="346">
        <f>COUNTA($C$2:C766)</f>
        <v>749</v>
      </c>
      <c r="C766" s="347" t="s">
        <v>365</v>
      </c>
      <c r="D766" s="347"/>
      <c r="E766" s="347"/>
      <c r="F766" s="347"/>
      <c r="G766" s="347" t="s">
        <v>74</v>
      </c>
      <c r="H766" s="347"/>
      <c r="I766" s="347" t="s">
        <v>58</v>
      </c>
      <c r="J766" s="347" t="s">
        <v>364</v>
      </c>
      <c r="K766" s="346">
        <v>1</v>
      </c>
      <c r="L766" s="345" t="s">
        <v>100</v>
      </c>
      <c r="M766" s="347"/>
      <c r="N766" s="347"/>
      <c r="O766" s="347"/>
      <c r="P766" s="347"/>
      <c r="Q766" s="348"/>
      <c r="R766" s="348"/>
      <c r="S766" s="347"/>
      <c r="T766" s="347"/>
      <c r="U766" s="347"/>
      <c r="V766" s="347"/>
      <c r="W766" s="347"/>
      <c r="X766" s="347"/>
      <c r="Y766" s="347"/>
    </row>
    <row r="767" spans="1:25" s="100" customFormat="1" outlineLevel="1">
      <c r="A767" s="345" t="str">
        <f t="shared" si="20"/>
        <v>N</v>
      </c>
      <c r="B767" s="346">
        <f>COUNTA($C$2:C767)</f>
        <v>750</v>
      </c>
      <c r="C767" s="347" t="s">
        <v>366</v>
      </c>
      <c r="D767" s="347"/>
      <c r="E767" s="347"/>
      <c r="F767" s="347"/>
      <c r="G767" s="347" t="s">
        <v>74</v>
      </c>
      <c r="H767" s="347"/>
      <c r="I767" s="347" t="s">
        <v>58</v>
      </c>
      <c r="J767" s="347" t="s">
        <v>364</v>
      </c>
      <c r="K767" s="346">
        <v>2</v>
      </c>
      <c r="L767" s="345" t="s">
        <v>100</v>
      </c>
      <c r="M767" s="347"/>
      <c r="N767" s="347"/>
      <c r="O767" s="347"/>
      <c r="P767" s="347"/>
      <c r="Q767" s="348"/>
      <c r="R767" s="348"/>
      <c r="S767" s="347"/>
      <c r="T767" s="347"/>
      <c r="U767" s="347"/>
      <c r="V767" s="347"/>
      <c r="W767" s="347"/>
      <c r="X767" s="347"/>
      <c r="Y767" s="347"/>
    </row>
    <row r="768" spans="1:25" s="100" customFormat="1" outlineLevel="1">
      <c r="A768" s="345" t="str">
        <f t="shared" si="20"/>
        <v>N</v>
      </c>
      <c r="B768" s="346">
        <f>COUNTA($C$2:C768)</f>
        <v>751</v>
      </c>
      <c r="C768" s="347" t="s">
        <v>367</v>
      </c>
      <c r="D768" s="347"/>
      <c r="E768" s="347"/>
      <c r="F768" s="347"/>
      <c r="G768" s="347" t="s">
        <v>74</v>
      </c>
      <c r="H768" s="347"/>
      <c r="I768" s="347" t="s">
        <v>58</v>
      </c>
      <c r="J768" s="347" t="s">
        <v>364</v>
      </c>
      <c r="K768" s="346">
        <v>3</v>
      </c>
      <c r="L768" s="345" t="s">
        <v>100</v>
      </c>
      <c r="M768" s="347"/>
      <c r="N768" s="347"/>
      <c r="O768" s="347"/>
      <c r="P768" s="347"/>
      <c r="Q768" s="348"/>
      <c r="R768" s="348"/>
      <c r="S768" s="347"/>
      <c r="T768" s="347"/>
      <c r="U768" s="347"/>
      <c r="V768" s="347"/>
      <c r="W768" s="347"/>
      <c r="X768" s="347"/>
      <c r="Y768" s="347"/>
    </row>
    <row r="769" spans="1:26" s="100" customFormat="1" outlineLevel="1">
      <c r="A769" s="345" t="str">
        <f t="shared" si="20"/>
        <v>N</v>
      </c>
      <c r="B769" s="346">
        <f>COUNTA($C$2:C769)</f>
        <v>752</v>
      </c>
      <c r="C769" s="347" t="s">
        <v>368</v>
      </c>
      <c r="D769" s="347"/>
      <c r="E769" s="347"/>
      <c r="F769" s="347"/>
      <c r="G769" s="347" t="s">
        <v>74</v>
      </c>
      <c r="H769" s="347"/>
      <c r="I769" s="347" t="s">
        <v>58</v>
      </c>
      <c r="J769" s="347" t="s">
        <v>364</v>
      </c>
      <c r="K769" s="346">
        <v>4</v>
      </c>
      <c r="L769" s="345" t="s">
        <v>100</v>
      </c>
      <c r="M769" s="347"/>
      <c r="N769" s="347"/>
      <c r="O769" s="347"/>
      <c r="P769" s="347"/>
      <c r="Q769" s="348"/>
      <c r="R769" s="348"/>
      <c r="S769" s="347"/>
      <c r="T769" s="347"/>
      <c r="U769" s="347"/>
      <c r="V769" s="347"/>
      <c r="W769" s="347"/>
      <c r="X769" s="347"/>
      <c r="Y769" s="347"/>
    </row>
    <row r="770" spans="1:26" s="100" customFormat="1" outlineLevel="1">
      <c r="A770" s="345" t="str">
        <f t="shared" si="20"/>
        <v>N</v>
      </c>
      <c r="B770" s="346">
        <f>COUNTA($C$2:C770)</f>
        <v>753</v>
      </c>
      <c r="C770" s="347" t="s">
        <v>203</v>
      </c>
      <c r="D770" s="347"/>
      <c r="E770" s="347"/>
      <c r="F770" s="347"/>
      <c r="G770" s="347" t="s">
        <v>74</v>
      </c>
      <c r="H770" s="347"/>
      <c r="I770" s="347" t="s">
        <v>58</v>
      </c>
      <c r="J770" s="347" t="s">
        <v>123</v>
      </c>
      <c r="K770" s="346">
        <v>4</v>
      </c>
      <c r="L770" s="345" t="s">
        <v>69</v>
      </c>
      <c r="M770" s="347"/>
      <c r="N770" s="347"/>
      <c r="O770" s="347"/>
      <c r="P770" s="347"/>
      <c r="Q770" s="348"/>
      <c r="R770" s="348"/>
      <c r="S770" s="347"/>
      <c r="T770" s="347"/>
      <c r="U770" s="347"/>
      <c r="V770" s="347"/>
      <c r="W770" s="347"/>
      <c r="X770" s="347"/>
      <c r="Y770" s="347"/>
    </row>
    <row r="771" spans="1:26" s="100" customFormat="1" outlineLevel="1">
      <c r="A771" s="345" t="str">
        <f t="shared" si="20"/>
        <v>N</v>
      </c>
      <c r="B771" s="346">
        <f>COUNTA($C$2:C771)</f>
        <v>754</v>
      </c>
      <c r="C771" s="347" t="s">
        <v>60</v>
      </c>
      <c r="D771" s="347"/>
      <c r="E771" s="347"/>
      <c r="F771" s="347"/>
      <c r="G771" s="347" t="s">
        <v>74</v>
      </c>
      <c r="H771" s="347"/>
      <c r="I771" s="347" t="s">
        <v>58</v>
      </c>
      <c r="J771" s="347"/>
      <c r="K771" s="346">
        <v>0</v>
      </c>
      <c r="L771" s="345" t="s">
        <v>60</v>
      </c>
      <c r="M771" s="347">
        <v>3</v>
      </c>
      <c r="N771" s="347" t="s">
        <v>147</v>
      </c>
      <c r="O771" s="347"/>
      <c r="P771" s="347"/>
      <c r="Q771" s="348"/>
      <c r="R771" s="348"/>
      <c r="S771" s="347"/>
      <c r="T771" s="347"/>
      <c r="U771" s="347"/>
      <c r="V771" s="347"/>
      <c r="W771" s="347"/>
      <c r="X771" s="347"/>
      <c r="Y771" s="347"/>
    </row>
    <row r="772" spans="1:26" s="100" customFormat="1" outlineLevel="1">
      <c r="A772" s="345" t="str">
        <f>IF([3]Global!$B$2="PROD","N",A771)</f>
        <v>N</v>
      </c>
      <c r="B772" s="346">
        <f>COUNTA($C$2:C772)</f>
        <v>755</v>
      </c>
      <c r="C772" s="347" t="s">
        <v>369</v>
      </c>
      <c r="D772" s="347"/>
      <c r="E772" s="347"/>
      <c r="F772" s="347"/>
      <c r="G772" s="347" t="s">
        <v>74</v>
      </c>
      <c r="H772" s="347"/>
      <c r="I772" s="347" t="s">
        <v>58</v>
      </c>
      <c r="J772" s="347" t="s">
        <v>370</v>
      </c>
      <c r="K772" s="346">
        <v>0</v>
      </c>
      <c r="L772" s="345" t="s">
        <v>110</v>
      </c>
      <c r="M772" s="347"/>
      <c r="N772" s="347"/>
      <c r="O772" s="347"/>
      <c r="P772" s="347"/>
      <c r="Q772" s="348"/>
      <c r="R772" s="348"/>
      <c r="S772" s="347"/>
      <c r="T772" s="347"/>
      <c r="U772" s="347"/>
      <c r="V772" s="347"/>
      <c r="W772" s="347"/>
      <c r="X772" s="347"/>
      <c r="Y772" s="347"/>
    </row>
    <row r="773" spans="1:26" s="100" customFormat="1" outlineLevel="1">
      <c r="A773" s="345" t="str">
        <f>A772</f>
        <v>N</v>
      </c>
      <c r="B773" s="346">
        <f>COUNTA($C$2:C773)</f>
        <v>756</v>
      </c>
      <c r="C773" s="347" t="s">
        <v>371</v>
      </c>
      <c r="D773" s="347"/>
      <c r="E773" s="347"/>
      <c r="F773" s="347"/>
      <c r="G773" s="347" t="s">
        <v>74</v>
      </c>
      <c r="H773" s="347"/>
      <c r="I773" s="347" t="s">
        <v>58</v>
      </c>
      <c r="J773" s="347" t="s">
        <v>370</v>
      </c>
      <c r="K773" s="346">
        <v>0</v>
      </c>
      <c r="L773" s="345" t="s">
        <v>59</v>
      </c>
      <c r="M773" s="347" t="s">
        <v>372</v>
      </c>
      <c r="N773" s="347"/>
      <c r="O773" s="347"/>
      <c r="P773" s="347"/>
      <c r="Q773" s="348"/>
      <c r="R773" s="348"/>
      <c r="S773" s="347"/>
      <c r="T773" s="347"/>
      <c r="U773" s="347"/>
      <c r="V773" s="347"/>
      <c r="W773" s="347"/>
      <c r="X773" s="347"/>
      <c r="Y773" s="347"/>
    </row>
    <row r="774" spans="1:26" s="100" customFormat="1" outlineLevel="1">
      <c r="A774" s="345" t="str">
        <f>A773</f>
        <v>N</v>
      </c>
      <c r="B774" s="346">
        <f>COUNTA($C$2:C774)</f>
        <v>757</v>
      </c>
      <c r="C774" s="347" t="s">
        <v>373</v>
      </c>
      <c r="D774" s="347"/>
      <c r="E774" s="347"/>
      <c r="F774" s="347"/>
      <c r="G774" s="347" t="s">
        <v>74</v>
      </c>
      <c r="H774" s="347"/>
      <c r="I774" s="347"/>
      <c r="J774" s="347"/>
      <c r="K774" s="346">
        <v>0</v>
      </c>
      <c r="L774" s="345" t="s">
        <v>374</v>
      </c>
      <c r="M774" s="347" t="str">
        <f>IF(N771="Australian Comprehensive","tx_iframe_card-domestic","tx_iframe_card-international")</f>
        <v>tx_iframe_card-international</v>
      </c>
      <c r="N774" s="347"/>
      <c r="O774" s="347"/>
      <c r="P774" s="347"/>
      <c r="Q774" s="348"/>
      <c r="R774" s="348"/>
      <c r="S774" s="347"/>
      <c r="T774" s="347"/>
      <c r="U774" s="347"/>
      <c r="V774" s="347"/>
      <c r="W774" s="347"/>
      <c r="X774" s="347"/>
      <c r="Y774" s="347"/>
    </row>
    <row r="775" spans="1:26" s="100" customFormat="1" outlineLevel="1">
      <c r="A775" s="345" t="str">
        <f>A774</f>
        <v>N</v>
      </c>
      <c r="B775" s="346">
        <f>COUNTA($C$2:C775)</f>
        <v>758</v>
      </c>
      <c r="C775" s="347" t="s">
        <v>375</v>
      </c>
      <c r="D775" s="347"/>
      <c r="E775" s="347"/>
      <c r="F775" s="347"/>
      <c r="G775" s="347" t="s">
        <v>74</v>
      </c>
      <c r="H775" s="347"/>
      <c r="I775" s="347" t="s">
        <v>58</v>
      </c>
      <c r="J775" s="347" t="s">
        <v>376</v>
      </c>
      <c r="K775" s="346">
        <v>0</v>
      </c>
      <c r="L775" s="345" t="s">
        <v>59</v>
      </c>
      <c r="M775" s="347" t="s">
        <v>377</v>
      </c>
      <c r="N775" s="347"/>
      <c r="O775" s="347"/>
      <c r="P775" s="347"/>
      <c r="Q775" s="348"/>
      <c r="R775" s="348"/>
      <c r="S775" s="347"/>
      <c r="T775" s="347"/>
      <c r="U775" s="347"/>
      <c r="V775" s="347"/>
      <c r="W775" s="347"/>
      <c r="X775" s="347"/>
      <c r="Y775" s="347"/>
    </row>
    <row r="776" spans="1:26" s="100" customFormat="1" outlineLevel="1">
      <c r="A776" s="345" t="str">
        <f t="shared" ref="A776:A784" si="21">A775</f>
        <v>N</v>
      </c>
      <c r="B776" s="346">
        <f>COUNTA($C$2:C776)</f>
        <v>759</v>
      </c>
      <c r="C776" s="347" t="s">
        <v>373</v>
      </c>
      <c r="D776" s="347"/>
      <c r="E776" s="347"/>
      <c r="F776" s="347"/>
      <c r="G776" s="347" t="s">
        <v>74</v>
      </c>
      <c r="H776" s="347"/>
      <c r="I776" s="347"/>
      <c r="J776" s="347"/>
      <c r="K776" s="346">
        <v>0</v>
      </c>
      <c r="L776" s="345" t="s">
        <v>378</v>
      </c>
      <c r="M776" s="347"/>
      <c r="N776" s="347"/>
      <c r="O776" s="347"/>
      <c r="P776" s="347"/>
      <c r="Q776" s="348"/>
      <c r="R776" s="348"/>
      <c r="S776" s="347"/>
      <c r="T776" s="347"/>
      <c r="U776" s="347"/>
      <c r="V776" s="347"/>
      <c r="W776" s="347"/>
      <c r="X776" s="347"/>
      <c r="Y776" s="347"/>
    </row>
    <row r="777" spans="1:26" s="100" customFormat="1" outlineLevel="1">
      <c r="A777" s="345" t="str">
        <f t="shared" si="21"/>
        <v>N</v>
      </c>
      <c r="B777" s="346">
        <f>COUNTA($C$2:C777)</f>
        <v>760</v>
      </c>
      <c r="C777" s="347" t="s">
        <v>379</v>
      </c>
      <c r="D777" s="347"/>
      <c r="E777" s="347"/>
      <c r="F777" s="347"/>
      <c r="G777" s="347" t="s">
        <v>74</v>
      </c>
      <c r="H777" s="347"/>
      <c r="I777" s="347" t="s">
        <v>58</v>
      </c>
      <c r="J777" s="347" t="s">
        <v>380</v>
      </c>
      <c r="K777" s="346">
        <v>0</v>
      </c>
      <c r="L777" s="345" t="s">
        <v>59</v>
      </c>
      <c r="M777" s="347" t="s">
        <v>381</v>
      </c>
      <c r="N777" s="347"/>
      <c r="O777" s="347"/>
      <c r="P777" s="347"/>
      <c r="Q777" s="348"/>
      <c r="R777" s="348"/>
      <c r="S777" s="347"/>
      <c r="T777" s="347"/>
      <c r="U777" s="347"/>
      <c r="V777" s="347"/>
      <c r="W777" s="347"/>
      <c r="X777" s="347"/>
      <c r="Y777" s="347"/>
    </row>
    <row r="778" spans="1:26" s="100" customFormat="1" outlineLevel="1">
      <c r="A778" s="345" t="str">
        <f t="shared" si="21"/>
        <v>N</v>
      </c>
      <c r="B778" s="346">
        <f>COUNTA($C$2:C778)</f>
        <v>761</v>
      </c>
      <c r="C778" s="347" t="s">
        <v>382</v>
      </c>
      <c r="D778" s="347"/>
      <c r="E778" s="347"/>
      <c r="F778" s="347"/>
      <c r="G778" s="347" t="s">
        <v>74</v>
      </c>
      <c r="H778" s="347"/>
      <c r="I778" s="347" t="s">
        <v>58</v>
      </c>
      <c r="J778" s="347" t="s">
        <v>383</v>
      </c>
      <c r="K778" s="346">
        <v>0</v>
      </c>
      <c r="L778" s="345" t="s">
        <v>59</v>
      </c>
      <c r="M778" s="347" t="s">
        <v>384</v>
      </c>
      <c r="N778" s="347"/>
      <c r="O778" s="347"/>
      <c r="P778" s="347"/>
      <c r="Q778" s="348"/>
      <c r="R778" s="348"/>
      <c r="S778" s="347"/>
      <c r="T778" s="347"/>
      <c r="U778" s="347"/>
      <c r="V778" s="347"/>
      <c r="W778" s="347"/>
      <c r="X778" s="347"/>
      <c r="Y778" s="347"/>
    </row>
    <row r="779" spans="1:26" s="100" customFormat="1" outlineLevel="1">
      <c r="A779" s="345" t="str">
        <f t="shared" si="21"/>
        <v>N</v>
      </c>
      <c r="B779" s="346">
        <f>COUNTA($C$2:C779)</f>
        <v>762</v>
      </c>
      <c r="C779" s="347" t="s">
        <v>385</v>
      </c>
      <c r="D779" s="347"/>
      <c r="E779" s="347"/>
      <c r="F779" s="347"/>
      <c r="G779" s="347" t="s">
        <v>74</v>
      </c>
      <c r="H779" s="347"/>
      <c r="I779" s="347" t="s">
        <v>58</v>
      </c>
      <c r="J779" s="347" t="s">
        <v>386</v>
      </c>
      <c r="K779" s="346">
        <v>0</v>
      </c>
      <c r="L779" s="345" t="s">
        <v>69</v>
      </c>
      <c r="M779" s="347">
        <v>1</v>
      </c>
      <c r="N779" s="347"/>
      <c r="O779" s="347" t="s">
        <v>3</v>
      </c>
      <c r="P779" s="347"/>
      <c r="Q779" s="348"/>
      <c r="R779" s="348"/>
      <c r="S779" s="347"/>
      <c r="T779" s="347"/>
      <c r="U779" s="347"/>
      <c r="V779" s="347"/>
      <c r="W779" s="347"/>
      <c r="X779" s="347"/>
      <c r="Y779" s="347"/>
      <c r="Z779" s="100" t="str">
        <f>IF(G264="Standalone - QA","//button[contains(.,'PAY NOW')]","//button[contains(.,'BUY NOW')]")</f>
        <v>//button[contains(.,'BUY NOW')]</v>
      </c>
    </row>
    <row r="780" spans="1:26" s="100" customFormat="1" outlineLevel="1">
      <c r="A780" s="345" t="str">
        <f t="shared" si="21"/>
        <v>N</v>
      </c>
      <c r="B780" s="346">
        <f>COUNTA($C$2:C780)</f>
        <v>763</v>
      </c>
      <c r="C780" s="347" t="s">
        <v>730</v>
      </c>
      <c r="D780" s="347"/>
      <c r="E780" s="347"/>
      <c r="F780" s="347"/>
      <c r="G780" s="347" t="s">
        <v>74</v>
      </c>
      <c r="H780" s="347"/>
      <c r="I780" s="347" t="s">
        <v>58</v>
      </c>
      <c r="J780" s="347" t="s">
        <v>729</v>
      </c>
      <c r="K780" s="346">
        <v>0</v>
      </c>
      <c r="L780" s="345" t="s">
        <v>69</v>
      </c>
      <c r="M780" s="347">
        <v>1</v>
      </c>
      <c r="N780" s="347"/>
      <c r="O780" s="347" t="s">
        <v>3</v>
      </c>
      <c r="P780" s="347"/>
      <c r="Q780" s="348"/>
      <c r="R780" s="348"/>
      <c r="S780" s="347"/>
      <c r="T780" s="347"/>
      <c r="U780" s="347"/>
      <c r="V780" s="347"/>
      <c r="W780" s="347"/>
      <c r="X780" s="347"/>
      <c r="Y780" s="347"/>
    </row>
    <row r="781" spans="1:26" s="100" customFormat="1" outlineLevel="1">
      <c r="A781" s="345" t="str">
        <f>A780</f>
        <v>N</v>
      </c>
      <c r="B781" s="346">
        <f>COUNTA($C$2:C781)</f>
        <v>764</v>
      </c>
      <c r="C781" s="347" t="s">
        <v>60</v>
      </c>
      <c r="D781" s="347"/>
      <c r="E781" s="347"/>
      <c r="F781" s="347"/>
      <c r="G781" s="347" t="s">
        <v>74</v>
      </c>
      <c r="H781" s="347"/>
      <c r="I781" s="347" t="s">
        <v>58</v>
      </c>
      <c r="J781" s="347"/>
      <c r="K781" s="346">
        <v>0</v>
      </c>
      <c r="L781" s="345" t="s">
        <v>60</v>
      </c>
      <c r="M781" s="347">
        <v>20</v>
      </c>
      <c r="N781" s="347"/>
      <c r="O781" s="347"/>
      <c r="P781" s="347"/>
      <c r="Q781" s="348"/>
      <c r="R781" s="348"/>
      <c r="S781" s="347"/>
      <c r="T781" s="347"/>
      <c r="U781" s="347"/>
      <c r="V781" s="347"/>
      <c r="W781" s="347"/>
      <c r="X781" s="347"/>
      <c r="Y781" s="347"/>
    </row>
    <row r="782" spans="1:26" s="100" customFormat="1" outlineLevel="1">
      <c r="A782" s="345" t="str">
        <f t="shared" si="21"/>
        <v>N</v>
      </c>
      <c r="B782" s="346">
        <f>COUNTA($C$2:C782)</f>
        <v>765</v>
      </c>
      <c r="C782" s="347" t="s">
        <v>387</v>
      </c>
      <c r="D782" s="347"/>
      <c r="E782" s="347"/>
      <c r="F782" s="347"/>
      <c r="G782" s="347" t="s">
        <v>74</v>
      </c>
      <c r="H782" s="347"/>
      <c r="I782" s="347" t="s">
        <v>58</v>
      </c>
      <c r="J782" s="347" t="s">
        <v>388</v>
      </c>
      <c r="K782" s="346">
        <v>0</v>
      </c>
      <c r="L782" s="345" t="s">
        <v>306</v>
      </c>
      <c r="M782" s="347"/>
      <c r="N782" s="347"/>
      <c r="O782" s="347"/>
      <c r="P782" s="347"/>
      <c r="Q782" s="348"/>
      <c r="R782" s="348"/>
      <c r="S782" s="347"/>
      <c r="T782" s="347"/>
      <c r="U782" s="347"/>
      <c r="V782" s="347"/>
      <c r="W782" s="347"/>
      <c r="X782" s="347"/>
      <c r="Y782" s="347"/>
    </row>
    <row r="783" spans="1:26" s="100" customFormat="1" outlineLevel="1">
      <c r="A783" s="345" t="str">
        <f t="shared" si="21"/>
        <v>N</v>
      </c>
      <c r="B783" s="346">
        <f>COUNTA($C$2:C783)</f>
        <v>766</v>
      </c>
      <c r="C783" s="347" t="s">
        <v>389</v>
      </c>
      <c r="D783" s="347"/>
      <c r="E783" s="347"/>
      <c r="F783" s="347"/>
      <c r="G783" s="347" t="s">
        <v>74</v>
      </c>
      <c r="H783" s="347"/>
      <c r="I783" s="347" t="s">
        <v>58</v>
      </c>
      <c r="J783" s="347" t="s">
        <v>390</v>
      </c>
      <c r="K783" s="346">
        <v>0</v>
      </c>
      <c r="L783" s="345" t="s">
        <v>32</v>
      </c>
      <c r="M783" s="347"/>
      <c r="N783" s="347" t="s">
        <v>61</v>
      </c>
      <c r="O783" s="347"/>
      <c r="P783" s="347"/>
      <c r="Q783" s="348"/>
      <c r="R783" s="348"/>
      <c r="S783" s="347" t="s">
        <v>391</v>
      </c>
      <c r="T783" s="347"/>
      <c r="U783" s="347"/>
      <c r="V783" s="347"/>
      <c r="W783" s="347"/>
      <c r="X783" s="347"/>
      <c r="Y783" s="347"/>
    </row>
    <row r="784" spans="1:26" s="100" customFormat="1" outlineLevel="1">
      <c r="A784" s="345" t="str">
        <f t="shared" si="21"/>
        <v>N</v>
      </c>
      <c r="B784" s="346">
        <f>COUNTA($C$2:C784)</f>
        <v>767</v>
      </c>
      <c r="C784" s="347" t="s">
        <v>392</v>
      </c>
      <c r="D784" s="347"/>
      <c r="E784" s="347"/>
      <c r="F784" s="347"/>
      <c r="G784" s="347" t="s">
        <v>74</v>
      </c>
      <c r="H784" s="347"/>
      <c r="I784" s="347" t="s">
        <v>58</v>
      </c>
      <c r="J784" s="347" t="s">
        <v>393</v>
      </c>
      <c r="K784" s="346">
        <v>1</v>
      </c>
      <c r="L784" s="345" t="s">
        <v>32</v>
      </c>
      <c r="M784" s="347"/>
      <c r="N784" s="347" t="s">
        <v>61</v>
      </c>
      <c r="O784" s="347" t="s">
        <v>3</v>
      </c>
      <c r="P784" s="347"/>
      <c r="Q784" s="348"/>
      <c r="R784" s="348"/>
      <c r="S784" s="347" t="s">
        <v>394</v>
      </c>
      <c r="T784" s="347"/>
      <c r="U784" s="347"/>
      <c r="V784" s="347"/>
      <c r="W784" s="347"/>
      <c r="X784" s="347"/>
      <c r="Y784" s="347"/>
    </row>
    <row r="785" spans="1:25">
      <c r="A785" s="350" t="s">
        <v>71</v>
      </c>
      <c r="B785" s="351"/>
      <c r="C785" s="352"/>
      <c r="D785" s="352"/>
      <c r="E785" s="352"/>
      <c r="F785" s="352"/>
      <c r="G785" s="352"/>
      <c r="H785" s="352"/>
      <c r="I785" s="352"/>
      <c r="J785" s="352"/>
      <c r="K785" s="351"/>
      <c r="L785" s="353"/>
      <c r="M785" s="352"/>
      <c r="N785" s="352"/>
      <c r="O785" s="352"/>
      <c r="P785" s="352"/>
      <c r="Q785" s="352"/>
      <c r="R785" s="352"/>
      <c r="S785" s="352"/>
      <c r="T785" s="352"/>
      <c r="U785" s="352"/>
      <c r="V785" s="352"/>
      <c r="W785" s="352"/>
      <c r="X785" s="352"/>
      <c r="Y785" s="352"/>
    </row>
    <row r="786" spans="1:25">
      <c r="A786" s="163" t="str">
        <f>A762</f>
        <v>N</v>
      </c>
      <c r="B786" s="164">
        <f>COUNTA($C$2:C786)</f>
        <v>768</v>
      </c>
      <c r="C786" s="165" t="s">
        <v>70</v>
      </c>
      <c r="D786" s="165"/>
      <c r="E786" s="165"/>
      <c r="F786" s="165"/>
      <c r="G786" s="165" t="s">
        <v>74</v>
      </c>
      <c r="H786" s="165"/>
      <c r="I786" s="165"/>
      <c r="J786" s="165"/>
      <c r="K786" s="164"/>
      <c r="L786" s="163" t="s">
        <v>70</v>
      </c>
      <c r="M786" s="165"/>
      <c r="N786" s="165"/>
      <c r="O786" s="165"/>
      <c r="P786" s="165"/>
      <c r="Q786" s="165"/>
      <c r="R786" s="165"/>
      <c r="S786" s="165"/>
      <c r="T786" s="165"/>
      <c r="U786" s="165"/>
      <c r="V786" s="165"/>
      <c r="W786" s="165"/>
      <c r="X786" s="165"/>
      <c r="Y786" s="165"/>
    </row>
    <row r="787" spans="1:25">
      <c r="A787" s="163" t="str">
        <f>A786</f>
        <v>N</v>
      </c>
      <c r="B787" s="164">
        <f>COUNTA($C$2:C787)</f>
        <v>769</v>
      </c>
      <c r="C787" s="165" t="s">
        <v>72</v>
      </c>
      <c r="D787" s="165"/>
      <c r="E787" s="165"/>
      <c r="F787" s="165"/>
      <c r="G787" s="165" t="s">
        <v>74</v>
      </c>
      <c r="H787" s="165"/>
      <c r="I787" s="165"/>
      <c r="J787" s="165"/>
      <c r="K787" s="164"/>
      <c r="L787" s="163" t="s">
        <v>72</v>
      </c>
      <c r="M787" s="165"/>
      <c r="N787" s="165"/>
      <c r="O787" s="165"/>
      <c r="P787" s="165"/>
      <c r="Q787" s="165"/>
      <c r="R787" s="165"/>
      <c r="S787" s="165"/>
      <c r="T787" s="165"/>
      <c r="U787" s="165"/>
      <c r="V787" s="165"/>
      <c r="W787" s="165"/>
      <c r="X787" s="165"/>
      <c r="Y787" s="165"/>
    </row>
    <row r="788" spans="1:25" outlineLevel="1">
      <c r="A788" s="163" t="str">
        <f>IF($R$47&gt;"5","Y","N")</f>
        <v>Y</v>
      </c>
      <c r="B788" s="164">
        <f>COUNTA($C$2:C788)</f>
        <v>770</v>
      </c>
      <c r="C788" s="165" t="s">
        <v>431</v>
      </c>
      <c r="D788" s="165"/>
      <c r="E788" s="165"/>
      <c r="F788" s="165"/>
      <c r="G788" s="165" t="s">
        <v>74</v>
      </c>
      <c r="H788" s="165"/>
      <c r="I788" s="165" t="s">
        <v>58</v>
      </c>
      <c r="J788" s="165" t="str">
        <f>"//p[contains(.,'Does this traveller have any existing medical conditions?*')]/parent::span/parent::legend/following-sibling::label/input[@value='"&amp;M788&amp;"']"</f>
        <v>//p[contains(.,'Does this traveller have any existing medical conditions?*')]/parent::span/parent::legend/following-sibling::label/input[@value='YES']</v>
      </c>
      <c r="K788" s="164">
        <v>6</v>
      </c>
      <c r="L788" s="163" t="s">
        <v>110</v>
      </c>
      <c r="M788" s="165" t="s">
        <v>475</v>
      </c>
      <c r="N788" s="165"/>
      <c r="O788" s="165"/>
      <c r="P788" s="165"/>
      <c r="Q788" s="315"/>
      <c r="R788" s="315"/>
      <c r="S788" s="165"/>
      <c r="T788" s="165"/>
      <c r="U788" s="165"/>
      <c r="V788" s="165"/>
      <c r="W788" s="165"/>
      <c r="X788" s="165"/>
      <c r="Y788" s="165"/>
    </row>
    <row r="789" spans="1:25" outlineLevel="1">
      <c r="A789" s="163" t="str">
        <f>A788</f>
        <v>Y</v>
      </c>
      <c r="B789" s="164">
        <f>COUNTA($C$2:C789)</f>
        <v>771</v>
      </c>
      <c r="C789" s="165" t="s">
        <v>60</v>
      </c>
      <c r="D789" s="165"/>
      <c r="E789" s="165"/>
      <c r="F789" s="165"/>
      <c r="G789" s="165" t="s">
        <v>74</v>
      </c>
      <c r="H789" s="165"/>
      <c r="I789" s="165" t="s">
        <v>58</v>
      </c>
      <c r="J789" s="165"/>
      <c r="K789" s="164"/>
      <c r="L789" s="163" t="s">
        <v>60</v>
      </c>
      <c r="M789" s="165">
        <v>3</v>
      </c>
      <c r="N789" s="165"/>
      <c r="O789" s="165"/>
      <c r="P789" s="165"/>
      <c r="Q789" s="315"/>
      <c r="R789" s="315"/>
      <c r="S789" s="165"/>
      <c r="T789" s="165"/>
      <c r="U789" s="165"/>
      <c r="V789" s="165"/>
      <c r="W789" s="165"/>
      <c r="X789" s="165"/>
      <c r="Y789" s="165"/>
    </row>
    <row r="790" spans="1:25" outlineLevel="1">
      <c r="A790" s="163" t="str">
        <f>IF(M788="YES","Y","N")</f>
        <v>Y</v>
      </c>
      <c r="B790" s="164">
        <f>COUNTA($C$2:C790)</f>
        <v>772</v>
      </c>
      <c r="C790" s="165" t="s">
        <v>432</v>
      </c>
      <c r="D790" s="165"/>
      <c r="E790" s="165"/>
      <c r="F790" s="165"/>
      <c r="G790" s="165" t="s">
        <v>74</v>
      </c>
      <c r="H790" s="165"/>
      <c r="I790" s="165" t="s">
        <v>58</v>
      </c>
      <c r="J790" s="165" t="str">
        <f>"//p[contains(.,'Do all existing medical conditions meet the criteria for')]/parent::span/parent::legend/following-sibling::label/input[@value='"&amp;M790&amp;"']"</f>
        <v>//p[contains(.,'Do all existing medical conditions meet the criteria for')]/parent::span/parent::legend/following-sibling::label/input[@value='NO']</v>
      </c>
      <c r="K790" s="164">
        <v>6</v>
      </c>
      <c r="L790" s="163" t="s">
        <v>110</v>
      </c>
      <c r="M790" s="165" t="s">
        <v>476</v>
      </c>
      <c r="N790" s="165"/>
      <c r="O790" s="165"/>
      <c r="P790" s="165"/>
      <c r="Q790" s="315"/>
      <c r="R790" s="315"/>
      <c r="S790" s="165"/>
      <c r="T790" s="165"/>
      <c r="U790" s="165"/>
      <c r="V790" s="165"/>
      <c r="W790" s="165"/>
      <c r="X790" s="165"/>
      <c r="Y790" s="165"/>
    </row>
    <row r="791" spans="1:25" outlineLevel="1">
      <c r="A791" s="163" t="str">
        <f>A790</f>
        <v>Y</v>
      </c>
      <c r="B791" s="164">
        <f>COUNTA($C$2:C791)</f>
        <v>773</v>
      </c>
      <c r="C791" s="165" t="s">
        <v>60</v>
      </c>
      <c r="D791" s="165"/>
      <c r="E791" s="165"/>
      <c r="F791" s="165"/>
      <c r="G791" s="165" t="s">
        <v>74</v>
      </c>
      <c r="H791" s="165"/>
      <c r="I791" s="165" t="s">
        <v>58</v>
      </c>
      <c r="J791" s="165"/>
      <c r="K791" s="164"/>
      <c r="L791" s="163" t="s">
        <v>60</v>
      </c>
      <c r="M791" s="165">
        <v>2</v>
      </c>
      <c r="N791" s="165"/>
      <c r="O791" s="165"/>
      <c r="P791" s="165"/>
      <c r="Q791" s="315"/>
      <c r="R791" s="315"/>
      <c r="S791" s="165"/>
      <c r="T791" s="165"/>
      <c r="U791" s="165"/>
      <c r="V791" s="165"/>
      <c r="W791" s="165"/>
      <c r="X791" s="165"/>
      <c r="Y791" s="165"/>
    </row>
    <row r="792" spans="1:25" outlineLevel="1">
      <c r="A792" s="163" t="str">
        <f>IF(M790="NO","Y","N")</f>
        <v>Y</v>
      </c>
      <c r="B792" s="164">
        <f>COUNTA($C$2:C792)</f>
        <v>774</v>
      </c>
      <c r="C792" s="165" t="s">
        <v>433</v>
      </c>
      <c r="D792" s="165"/>
      <c r="E792" s="165"/>
      <c r="F792" s="165"/>
      <c r="G792" s="165" t="s">
        <v>74</v>
      </c>
      <c r="H792" s="165"/>
      <c r="I792" s="165" t="s">
        <v>58</v>
      </c>
      <c r="J792" s="165" t="str">
        <f>"//p[contains(.,'Would you like to screen this traveller for existing medical conditions coverage?')]/parent::span/parent::legend/following-sibling::label/input[@value='"&amp;M792&amp;"']"</f>
        <v>//p[contains(.,'Would you like to screen this traveller for existing medical conditions coverage?')]/parent::span/parent::legend/following-sibling::label/input[@value='YES']</v>
      </c>
      <c r="K792" s="164">
        <v>6</v>
      </c>
      <c r="L792" s="163" t="s">
        <v>110</v>
      </c>
      <c r="M792" s="165" t="s">
        <v>475</v>
      </c>
      <c r="N792" s="165"/>
      <c r="O792" s="165"/>
      <c r="P792" s="165"/>
      <c r="Q792" s="315"/>
      <c r="R792" s="315"/>
      <c r="S792" s="165"/>
      <c r="T792" s="165"/>
      <c r="U792" s="165"/>
      <c r="V792" s="165"/>
      <c r="W792" s="165"/>
      <c r="X792" s="165"/>
      <c r="Y792" s="165"/>
    </row>
    <row r="793" spans="1:25" outlineLevel="1">
      <c r="A793" s="163" t="str">
        <f>A792</f>
        <v>Y</v>
      </c>
      <c r="B793" s="164">
        <f>COUNTA($C$2:C793)</f>
        <v>775</v>
      </c>
      <c r="C793" s="165" t="s">
        <v>60</v>
      </c>
      <c r="D793" s="165"/>
      <c r="E793" s="165"/>
      <c r="F793" s="165"/>
      <c r="G793" s="165" t="s">
        <v>74</v>
      </c>
      <c r="H793" s="165"/>
      <c r="I793" s="165" t="s">
        <v>58</v>
      </c>
      <c r="J793" s="165"/>
      <c r="K793" s="164"/>
      <c r="L793" s="163" t="s">
        <v>60</v>
      </c>
      <c r="M793" s="165">
        <v>2</v>
      </c>
      <c r="N793" s="165"/>
      <c r="O793" s="165"/>
      <c r="P793" s="165"/>
      <c r="Q793" s="315"/>
      <c r="R793" s="315"/>
      <c r="S793" s="165"/>
      <c r="T793" s="165"/>
      <c r="U793" s="165"/>
      <c r="V793" s="165"/>
      <c r="W793" s="165"/>
      <c r="X793" s="165"/>
      <c r="Y793" s="165"/>
    </row>
    <row r="794" spans="1:25" outlineLevel="1">
      <c r="A794" s="163" t="str">
        <f>IF(M792="YES","Y","N")</f>
        <v>Y</v>
      </c>
      <c r="B794" s="164">
        <f>COUNTA($C$2:C794)</f>
        <v>776</v>
      </c>
      <c r="C794" s="165" t="s">
        <v>434</v>
      </c>
      <c r="D794" s="165"/>
      <c r="E794" s="165"/>
      <c r="F794" s="165"/>
      <c r="G794" s="165" t="s">
        <v>74</v>
      </c>
      <c r="H794" s="165"/>
      <c r="I794" s="165" t="s">
        <v>58</v>
      </c>
      <c r="J794" s="165" t="str">
        <f>"//p[contains(.,'Have you been advised not to travel by a medical practitioner?')]/parent::span/parent::legend/following-sibling::label/input[@value='"&amp;M794&amp;"']"</f>
        <v>//p[contains(.,'Have you been advised not to travel by a medical practitioner?')]/parent::span/parent::legend/following-sibling::label/input[@value='YES']</v>
      </c>
      <c r="K794" s="164">
        <v>6</v>
      </c>
      <c r="L794" s="163" t="s">
        <v>110</v>
      </c>
      <c r="M794" s="165" t="s">
        <v>475</v>
      </c>
      <c r="N794" s="165"/>
      <c r="O794" s="165"/>
      <c r="P794" s="165"/>
      <c r="Q794" s="315"/>
      <c r="R794" s="315"/>
      <c r="S794" s="165"/>
      <c r="T794" s="165"/>
      <c r="U794" s="165"/>
      <c r="V794" s="165"/>
      <c r="W794" s="165"/>
      <c r="X794" s="165"/>
      <c r="Y794" s="165"/>
    </row>
    <row r="795" spans="1:25" outlineLevel="1">
      <c r="A795" s="163" t="str">
        <f>A794</f>
        <v>Y</v>
      </c>
      <c r="B795" s="164">
        <f>COUNTA($C$2:C795)</f>
        <v>777</v>
      </c>
      <c r="C795" s="165" t="s">
        <v>60</v>
      </c>
      <c r="D795" s="165"/>
      <c r="E795" s="165"/>
      <c r="F795" s="165"/>
      <c r="G795" s="165" t="s">
        <v>74</v>
      </c>
      <c r="H795" s="165"/>
      <c r="I795" s="165" t="s">
        <v>58</v>
      </c>
      <c r="J795" s="165"/>
      <c r="K795" s="164"/>
      <c r="L795" s="163" t="s">
        <v>60</v>
      </c>
      <c r="M795" s="165">
        <v>2</v>
      </c>
      <c r="N795" s="165"/>
      <c r="O795" s="165"/>
      <c r="P795" s="165"/>
      <c r="Q795" s="315"/>
      <c r="R795" s="315"/>
      <c r="S795" s="165"/>
      <c r="T795" s="165"/>
      <c r="U795" s="165"/>
      <c r="V795" s="165"/>
      <c r="W795" s="165"/>
      <c r="X795" s="165"/>
      <c r="Y795" s="165"/>
    </row>
    <row r="796" spans="1:25" outlineLevel="1">
      <c r="A796" s="163"/>
      <c r="B796" s="164">
        <f>COUNTA($C$2:C796)</f>
        <v>778</v>
      </c>
      <c r="C796" s="165" t="s">
        <v>435</v>
      </c>
      <c r="D796" s="165"/>
      <c r="E796" s="165"/>
      <c r="F796" s="165"/>
      <c r="G796" s="165" t="s">
        <v>74</v>
      </c>
      <c r="H796" s="165"/>
      <c r="I796" s="165" t="s">
        <v>58</v>
      </c>
      <c r="J796" s="165" t="str">
        <f>"//p[contains(.,'Do you have any condition that has been given a metastatic or terminal prognosis?')]/parent::span/parent::legend/following-sibling::label/input[@value='"&amp;M796&amp;"']"</f>
        <v>//p[contains(.,'Do you have any condition that has been given a metastatic or terminal prognosis?')]/parent::span/parent::legend/following-sibling::label/input[@value='DT_EMCQ5']</v>
      </c>
      <c r="K796" s="164">
        <v>6</v>
      </c>
      <c r="L796" s="163" t="s">
        <v>110</v>
      </c>
      <c r="M796" s="165" t="s">
        <v>296</v>
      </c>
      <c r="N796" s="165"/>
      <c r="O796" s="165"/>
      <c r="P796" s="165"/>
      <c r="Q796" s="315"/>
      <c r="R796" s="315"/>
      <c r="S796" s="165"/>
      <c r="T796" s="165"/>
      <c r="U796" s="165"/>
      <c r="V796" s="165"/>
      <c r="W796" s="165"/>
      <c r="X796" s="165"/>
      <c r="Y796" s="165"/>
    </row>
    <row r="797" spans="1:25" outlineLevel="1">
      <c r="A797" s="163"/>
      <c r="B797" s="164">
        <f>COUNTA($C$2:C797)</f>
        <v>779</v>
      </c>
      <c r="C797" s="165" t="s">
        <v>60</v>
      </c>
      <c r="D797" s="165"/>
      <c r="E797" s="165"/>
      <c r="F797" s="165"/>
      <c r="G797" s="165" t="s">
        <v>74</v>
      </c>
      <c r="H797" s="165"/>
      <c r="I797" s="165" t="s">
        <v>58</v>
      </c>
      <c r="J797" s="165"/>
      <c r="K797" s="164"/>
      <c r="L797" s="163" t="s">
        <v>60</v>
      </c>
      <c r="M797" s="165">
        <v>2</v>
      </c>
      <c r="N797" s="165"/>
      <c r="O797" s="165"/>
      <c r="P797" s="165"/>
      <c r="Q797" s="315"/>
      <c r="R797" s="315"/>
      <c r="S797" s="165"/>
      <c r="T797" s="165"/>
      <c r="U797" s="165"/>
      <c r="V797" s="165"/>
      <c r="W797" s="165"/>
      <c r="X797" s="165"/>
      <c r="Y797" s="165"/>
    </row>
    <row r="798" spans="1:25" outlineLevel="1">
      <c r="A798" s="163"/>
      <c r="B798" s="164">
        <f>COUNTA($C$2:C798)</f>
        <v>780</v>
      </c>
      <c r="C798" s="165" t="s">
        <v>436</v>
      </c>
      <c r="D798" s="165"/>
      <c r="E798" s="165"/>
      <c r="F798" s="165"/>
      <c r="G798" s="165" t="s">
        <v>74</v>
      </c>
      <c r="H798" s="165"/>
      <c r="I798" s="165" t="s">
        <v>58</v>
      </c>
      <c r="J798" s="165" t="str">
        <f>"//p[contains(.,'Do you have any condition or set of symptoms that are under or awaiting further investigation')]/parent::span/parent::legend/following-sibling::label/input[@value='"&amp;M798&amp;"']"</f>
        <v>//p[contains(.,'Do you have any condition or set of symptoms that are under or awaiting further investigation')]/parent::span/parent::legend/following-sibling::label/input[@value='DT_EMCQ6']</v>
      </c>
      <c r="K798" s="164">
        <v>6</v>
      </c>
      <c r="L798" s="163" t="s">
        <v>110</v>
      </c>
      <c r="M798" s="165" t="s">
        <v>298</v>
      </c>
      <c r="N798" s="165"/>
      <c r="O798" s="165"/>
      <c r="P798" s="165"/>
      <c r="Q798" s="315"/>
      <c r="R798" s="315"/>
      <c r="S798" s="165"/>
      <c r="T798" s="165"/>
      <c r="U798" s="165"/>
      <c r="V798" s="165"/>
      <c r="W798" s="165"/>
      <c r="X798" s="165"/>
      <c r="Y798" s="165"/>
    </row>
    <row r="799" spans="1:25" outlineLevel="1">
      <c r="A799" s="163"/>
      <c r="B799" s="164">
        <f>COUNTA($C$2:C799)</f>
        <v>781</v>
      </c>
      <c r="C799" s="165" t="s">
        <v>60</v>
      </c>
      <c r="D799" s="165"/>
      <c r="E799" s="165"/>
      <c r="F799" s="165"/>
      <c r="G799" s="165" t="s">
        <v>74</v>
      </c>
      <c r="H799" s="165"/>
      <c r="I799" s="165" t="s">
        <v>58</v>
      </c>
      <c r="J799" s="165"/>
      <c r="K799" s="164"/>
      <c r="L799" s="163" t="s">
        <v>60</v>
      </c>
      <c r="M799" s="165">
        <v>2</v>
      </c>
      <c r="N799" s="165"/>
      <c r="O799" s="165"/>
      <c r="P799" s="165"/>
      <c r="Q799" s="315"/>
      <c r="R799" s="315"/>
      <c r="S799" s="165"/>
      <c r="T799" s="165"/>
      <c r="U799" s="165"/>
      <c r="V799" s="165"/>
      <c r="W799" s="165"/>
      <c r="X799" s="165"/>
      <c r="Y799" s="165"/>
    </row>
    <row r="800" spans="1:25" outlineLevel="1">
      <c r="A800" s="163"/>
      <c r="B800" s="164">
        <f>COUNTA($C$2:C800)</f>
        <v>782</v>
      </c>
      <c r="C800" s="165" t="s">
        <v>437</v>
      </c>
      <c r="D800" s="165"/>
      <c r="E800" s="165"/>
      <c r="F800" s="165"/>
      <c r="G800" s="165" t="s">
        <v>74</v>
      </c>
      <c r="H800" s="165"/>
      <c r="I800" s="165" t="s">
        <v>58</v>
      </c>
      <c r="J800" s="165" t="str">
        <f>"//p[contains(.,'Will you be travelling to obtain medical care, treatment or advice of any kind?')]/parent::span/parent::legend/following-sibling::label/input[@value='"&amp;M800&amp;"']"</f>
        <v>//p[contains(.,'Will you be travelling to obtain medical care, treatment or advice of any kind?')]/parent::span/parent::legend/following-sibling::label/input[@value='DT_EMCQ7']</v>
      </c>
      <c r="K800" s="164">
        <v>6</v>
      </c>
      <c r="L800" s="163" t="s">
        <v>110</v>
      </c>
      <c r="M800" s="165" t="s">
        <v>300</v>
      </c>
      <c r="N800" s="165"/>
      <c r="O800" s="165"/>
      <c r="P800" s="165"/>
      <c r="Q800" s="315"/>
      <c r="R800" s="315"/>
      <c r="S800" s="165"/>
      <c r="T800" s="165"/>
      <c r="U800" s="165"/>
      <c r="V800" s="165"/>
      <c r="W800" s="165"/>
      <c r="X800" s="165"/>
      <c r="Y800" s="165"/>
    </row>
    <row r="801" spans="1:25" outlineLevel="1">
      <c r="A801" s="163"/>
      <c r="B801" s="164">
        <f>COUNTA($C$2:C801)</f>
        <v>783</v>
      </c>
      <c r="C801" s="165" t="s">
        <v>60</v>
      </c>
      <c r="D801" s="165"/>
      <c r="E801" s="165"/>
      <c r="F801" s="165"/>
      <c r="G801" s="165" t="s">
        <v>74</v>
      </c>
      <c r="H801" s="165"/>
      <c r="I801" s="165" t="s">
        <v>58</v>
      </c>
      <c r="J801" s="165"/>
      <c r="K801" s="164"/>
      <c r="L801" s="163" t="s">
        <v>60</v>
      </c>
      <c r="M801" s="165">
        <v>2</v>
      </c>
      <c r="N801" s="165"/>
      <c r="O801" s="165"/>
      <c r="P801" s="165"/>
      <c r="Q801" s="315"/>
      <c r="R801" s="315"/>
      <c r="S801" s="165"/>
      <c r="T801" s="165"/>
      <c r="U801" s="165"/>
      <c r="V801" s="165"/>
      <c r="W801" s="165"/>
      <c r="X801" s="165"/>
      <c r="Y801" s="165"/>
    </row>
    <row r="802" spans="1:25" outlineLevel="1">
      <c r="A802" s="163" t="str">
        <f>A794</f>
        <v>Y</v>
      </c>
      <c r="B802" s="164">
        <f>COUNTA($C$2:C802)</f>
        <v>784</v>
      </c>
      <c r="C802" s="165" t="s">
        <v>301</v>
      </c>
      <c r="D802" s="165"/>
      <c r="E802" s="165"/>
      <c r="F802" s="165"/>
      <c r="G802" s="165" t="s">
        <v>74</v>
      </c>
      <c r="H802" s="165"/>
      <c r="I802" s="165" t="s">
        <v>58</v>
      </c>
      <c r="J802" s="165" t="s">
        <v>575</v>
      </c>
      <c r="K802" s="164">
        <v>24</v>
      </c>
      <c r="L802" s="163" t="s">
        <v>32</v>
      </c>
      <c r="M802" s="165"/>
      <c r="N802" s="165" t="s">
        <v>61</v>
      </c>
      <c r="O802" s="165"/>
      <c r="P802" s="165"/>
      <c r="Q802" s="315"/>
      <c r="R802" s="315" t="s">
        <v>303</v>
      </c>
      <c r="S802" s="165"/>
      <c r="T802" s="165"/>
      <c r="U802" s="165"/>
      <c r="V802" s="165"/>
      <c r="W802" s="165"/>
      <c r="X802" s="165"/>
      <c r="Y802" s="165"/>
    </row>
    <row r="803" spans="1:25" outlineLevel="1">
      <c r="A803" s="163" t="str">
        <f>A802</f>
        <v>Y</v>
      </c>
      <c r="B803" s="164">
        <f>COUNTA($C$2:C803)</f>
        <v>785</v>
      </c>
      <c r="C803" s="165" t="s">
        <v>304</v>
      </c>
      <c r="D803" s="165"/>
      <c r="E803" s="165"/>
      <c r="F803" s="165"/>
      <c r="G803" s="165" t="s">
        <v>74</v>
      </c>
      <c r="H803" s="165"/>
      <c r="I803" s="165" t="s">
        <v>58</v>
      </c>
      <c r="J803" s="165" t="s">
        <v>305</v>
      </c>
      <c r="K803" s="164">
        <v>15</v>
      </c>
      <c r="L803" s="163" t="s">
        <v>306</v>
      </c>
      <c r="M803" s="165"/>
      <c r="N803" s="165"/>
      <c r="O803" s="165"/>
      <c r="P803" s="165"/>
      <c r="Q803" s="315"/>
      <c r="R803" s="315"/>
      <c r="S803" s="165"/>
      <c r="T803" s="165"/>
      <c r="U803" s="165"/>
      <c r="V803" s="165"/>
      <c r="W803" s="165"/>
      <c r="X803" s="165"/>
      <c r="Y803" s="165"/>
    </row>
    <row r="804" spans="1:25" s="100" customFormat="1" outlineLevel="1">
      <c r="A804" s="345" t="str">
        <f>IF($R$47="6","Y","N")</f>
        <v>N</v>
      </c>
      <c r="B804" s="346">
        <f>COUNTA($C$2:C804)</f>
        <v>786</v>
      </c>
      <c r="C804" s="347" t="s">
        <v>60</v>
      </c>
      <c r="D804" s="347"/>
      <c r="E804" s="347"/>
      <c r="F804" s="347"/>
      <c r="G804" s="347" t="s">
        <v>74</v>
      </c>
      <c r="H804" s="347"/>
      <c r="I804" s="347" t="s">
        <v>58</v>
      </c>
      <c r="J804" s="347"/>
      <c r="K804" s="346"/>
      <c r="L804" s="345" t="s">
        <v>60</v>
      </c>
      <c r="M804" s="347">
        <v>5</v>
      </c>
      <c r="N804" s="347"/>
      <c r="O804" s="347"/>
      <c r="P804" s="347"/>
      <c r="Q804" s="348"/>
      <c r="R804" s="348"/>
      <c r="S804" s="347"/>
      <c r="T804" s="347"/>
      <c r="U804" s="347"/>
      <c r="V804" s="347"/>
      <c r="W804" s="347"/>
      <c r="X804" s="347"/>
      <c r="Y804" s="347"/>
    </row>
    <row r="805" spans="1:25" s="100" customFormat="1" outlineLevel="1">
      <c r="A805" s="345" t="str">
        <f>A804</f>
        <v>N</v>
      </c>
      <c r="B805" s="346">
        <f>COUNTA($C$2:C805)</f>
        <v>787</v>
      </c>
      <c r="C805" s="347" t="s">
        <v>203</v>
      </c>
      <c r="D805" s="347"/>
      <c r="E805" s="347"/>
      <c r="F805" s="347"/>
      <c r="G805" s="347" t="s">
        <v>74</v>
      </c>
      <c r="H805" s="347"/>
      <c r="I805" s="347" t="s">
        <v>58</v>
      </c>
      <c r="J805" s="347" t="s">
        <v>362</v>
      </c>
      <c r="K805" s="346">
        <v>3</v>
      </c>
      <c r="L805" s="345" t="s">
        <v>167</v>
      </c>
      <c r="M805" s="347"/>
      <c r="N805" s="347"/>
      <c r="O805" s="347"/>
      <c r="P805" s="347"/>
      <c r="Q805" s="348"/>
      <c r="R805" s="348"/>
      <c r="S805" s="347"/>
      <c r="T805" s="347"/>
      <c r="U805" s="347"/>
      <c r="V805" s="347"/>
      <c r="W805" s="347"/>
      <c r="X805" s="347"/>
      <c r="Y805" s="347"/>
    </row>
    <row r="806" spans="1:25" s="100" customFormat="1" outlineLevel="1">
      <c r="A806" s="345" t="str">
        <f>IF($R$47="6","Y","N")</f>
        <v>N</v>
      </c>
      <c r="B806" s="346">
        <f>COUNTA($C$2:C806)</f>
        <v>788</v>
      </c>
      <c r="C806" s="347" t="s">
        <v>60</v>
      </c>
      <c r="D806" s="347"/>
      <c r="E806" s="347"/>
      <c r="F806" s="347"/>
      <c r="G806" s="347" t="s">
        <v>74</v>
      </c>
      <c r="H806" s="347"/>
      <c r="I806" s="347" t="s">
        <v>58</v>
      </c>
      <c r="J806" s="347"/>
      <c r="K806" s="346"/>
      <c r="L806" s="345" t="s">
        <v>60</v>
      </c>
      <c r="M806" s="347">
        <v>5</v>
      </c>
      <c r="N806" s="347"/>
      <c r="O806" s="347"/>
      <c r="P806" s="347"/>
      <c r="Q806" s="348"/>
      <c r="R806" s="348"/>
      <c r="S806" s="347"/>
      <c r="T806" s="347"/>
      <c r="U806" s="347"/>
      <c r="V806" s="347"/>
      <c r="W806" s="347"/>
      <c r="X806" s="347"/>
      <c r="Y806" s="347"/>
    </row>
    <row r="807" spans="1:25" s="100" customFormat="1" outlineLevel="1">
      <c r="A807" s="345" t="str">
        <f>A805</f>
        <v>N</v>
      </c>
      <c r="B807" s="346">
        <f>COUNTA($C$2:C807)</f>
        <v>789</v>
      </c>
      <c r="C807" s="347" t="s">
        <v>363</v>
      </c>
      <c r="D807" s="347"/>
      <c r="E807" s="347"/>
      <c r="F807" s="347"/>
      <c r="G807" s="347" t="s">
        <v>74</v>
      </c>
      <c r="H807" s="347"/>
      <c r="I807" s="347" t="s">
        <v>58</v>
      </c>
      <c r="J807" s="347" t="s">
        <v>364</v>
      </c>
      <c r="K807" s="346">
        <v>0</v>
      </c>
      <c r="L807" s="345" t="s">
        <v>100</v>
      </c>
      <c r="M807" s="347"/>
      <c r="N807" s="347"/>
      <c r="O807" s="347"/>
      <c r="P807" s="347"/>
      <c r="Q807" s="348"/>
      <c r="R807" s="348"/>
      <c r="S807" s="347"/>
      <c r="T807" s="347"/>
      <c r="U807" s="347"/>
      <c r="V807" s="347"/>
      <c r="W807" s="347"/>
      <c r="X807" s="347"/>
      <c r="Y807" s="347"/>
    </row>
    <row r="808" spans="1:25" s="100" customFormat="1" outlineLevel="1">
      <c r="A808" s="345" t="str">
        <f t="shared" ref="A808:A813" si="22">A807</f>
        <v>N</v>
      </c>
      <c r="B808" s="346">
        <f>COUNTA($C$2:C808)</f>
        <v>790</v>
      </c>
      <c r="C808" s="347" t="s">
        <v>365</v>
      </c>
      <c r="D808" s="347"/>
      <c r="E808" s="347"/>
      <c r="F808" s="347"/>
      <c r="G808" s="347" t="s">
        <v>74</v>
      </c>
      <c r="H808" s="347"/>
      <c r="I808" s="347" t="s">
        <v>58</v>
      </c>
      <c r="J808" s="347" t="s">
        <v>364</v>
      </c>
      <c r="K808" s="346">
        <v>1</v>
      </c>
      <c r="L808" s="345" t="s">
        <v>100</v>
      </c>
      <c r="M808" s="347"/>
      <c r="N808" s="347"/>
      <c r="O808" s="347"/>
      <c r="P808" s="347"/>
      <c r="Q808" s="348"/>
      <c r="R808" s="348"/>
      <c r="S808" s="347"/>
      <c r="T808" s="347"/>
      <c r="U808" s="347"/>
      <c r="V808" s="347"/>
      <c r="W808" s="347"/>
      <c r="X808" s="347"/>
      <c r="Y808" s="347"/>
    </row>
    <row r="809" spans="1:25" s="100" customFormat="1" outlineLevel="1">
      <c r="A809" s="345" t="str">
        <f t="shared" si="22"/>
        <v>N</v>
      </c>
      <c r="B809" s="346">
        <f>COUNTA($C$2:C809)</f>
        <v>791</v>
      </c>
      <c r="C809" s="347" t="s">
        <v>366</v>
      </c>
      <c r="D809" s="347"/>
      <c r="E809" s="347"/>
      <c r="F809" s="347"/>
      <c r="G809" s="347" t="s">
        <v>74</v>
      </c>
      <c r="H809" s="347"/>
      <c r="I809" s="347" t="s">
        <v>58</v>
      </c>
      <c r="J809" s="347" t="s">
        <v>364</v>
      </c>
      <c r="K809" s="346">
        <v>2</v>
      </c>
      <c r="L809" s="345" t="s">
        <v>100</v>
      </c>
      <c r="M809" s="347"/>
      <c r="N809" s="347"/>
      <c r="O809" s="347"/>
      <c r="P809" s="347"/>
      <c r="Q809" s="348"/>
      <c r="R809" s="348"/>
      <c r="S809" s="347"/>
      <c r="T809" s="347"/>
      <c r="U809" s="347"/>
      <c r="V809" s="347"/>
      <c r="W809" s="347"/>
      <c r="X809" s="347"/>
      <c r="Y809" s="347"/>
    </row>
    <row r="810" spans="1:25" s="100" customFormat="1" outlineLevel="1">
      <c r="A810" s="345" t="str">
        <f t="shared" si="22"/>
        <v>N</v>
      </c>
      <c r="B810" s="346">
        <f>COUNTA($C$2:C810)</f>
        <v>792</v>
      </c>
      <c r="C810" s="347" t="s">
        <v>367</v>
      </c>
      <c r="D810" s="347"/>
      <c r="E810" s="347"/>
      <c r="F810" s="347"/>
      <c r="G810" s="347" t="s">
        <v>74</v>
      </c>
      <c r="H810" s="347"/>
      <c r="I810" s="347" t="s">
        <v>58</v>
      </c>
      <c r="J810" s="347" t="s">
        <v>364</v>
      </c>
      <c r="K810" s="346">
        <v>3</v>
      </c>
      <c r="L810" s="345" t="s">
        <v>100</v>
      </c>
      <c r="M810" s="347"/>
      <c r="N810" s="347"/>
      <c r="O810" s="347"/>
      <c r="P810" s="347"/>
      <c r="Q810" s="348"/>
      <c r="R810" s="348"/>
      <c r="S810" s="347"/>
      <c r="T810" s="347"/>
      <c r="U810" s="347"/>
      <c r="V810" s="347"/>
      <c r="W810" s="347"/>
      <c r="X810" s="347"/>
      <c r="Y810" s="347"/>
    </row>
    <row r="811" spans="1:25" s="100" customFormat="1" outlineLevel="1">
      <c r="A811" s="345" t="str">
        <f t="shared" si="22"/>
        <v>N</v>
      </c>
      <c r="B811" s="346">
        <f>COUNTA($C$2:C811)</f>
        <v>793</v>
      </c>
      <c r="C811" s="347" t="s">
        <v>368</v>
      </c>
      <c r="D811" s="347"/>
      <c r="E811" s="347"/>
      <c r="F811" s="347"/>
      <c r="G811" s="347" t="s">
        <v>74</v>
      </c>
      <c r="H811" s="347"/>
      <c r="I811" s="347" t="s">
        <v>58</v>
      </c>
      <c r="J811" s="347" t="s">
        <v>364</v>
      </c>
      <c r="K811" s="346">
        <v>4</v>
      </c>
      <c r="L811" s="345" t="s">
        <v>100</v>
      </c>
      <c r="M811" s="347"/>
      <c r="N811" s="347"/>
      <c r="O811" s="347"/>
      <c r="P811" s="347"/>
      <c r="Q811" s="348"/>
      <c r="R811" s="348"/>
      <c r="S811" s="347"/>
      <c r="T811" s="347"/>
      <c r="U811" s="347"/>
      <c r="V811" s="347"/>
      <c r="W811" s="347"/>
      <c r="X811" s="347"/>
      <c r="Y811" s="347"/>
    </row>
    <row r="812" spans="1:25" s="100" customFormat="1" outlineLevel="1">
      <c r="A812" s="345" t="str">
        <f t="shared" si="22"/>
        <v>N</v>
      </c>
      <c r="B812" s="346">
        <f>COUNTA($C$2:C812)</f>
        <v>794</v>
      </c>
      <c r="C812" s="347" t="s">
        <v>203</v>
      </c>
      <c r="D812" s="347"/>
      <c r="E812" s="347"/>
      <c r="F812" s="347"/>
      <c r="G812" s="347" t="s">
        <v>74</v>
      </c>
      <c r="H812" s="347"/>
      <c r="I812" s="347" t="s">
        <v>58</v>
      </c>
      <c r="J812" s="347" t="s">
        <v>123</v>
      </c>
      <c r="K812" s="346">
        <v>4</v>
      </c>
      <c r="L812" s="345" t="s">
        <v>69</v>
      </c>
      <c r="M812" s="347"/>
      <c r="N812" s="347"/>
      <c r="O812" s="347"/>
      <c r="P812" s="347"/>
      <c r="Q812" s="348"/>
      <c r="R812" s="348"/>
      <c r="S812" s="347"/>
      <c r="T812" s="347"/>
      <c r="U812" s="347"/>
      <c r="V812" s="347"/>
      <c r="W812" s="347"/>
      <c r="X812" s="347"/>
      <c r="Y812" s="347"/>
    </row>
    <row r="813" spans="1:25" s="100" customFormat="1" outlineLevel="1">
      <c r="A813" s="345" t="str">
        <f t="shared" si="22"/>
        <v>N</v>
      </c>
      <c r="B813" s="346">
        <f>COUNTA($C$2:C813)</f>
        <v>795</v>
      </c>
      <c r="C813" s="347" t="s">
        <v>60</v>
      </c>
      <c r="D813" s="347"/>
      <c r="E813" s="347"/>
      <c r="F813" s="347"/>
      <c r="G813" s="347" t="s">
        <v>74</v>
      </c>
      <c r="H813" s="347"/>
      <c r="I813" s="347" t="s">
        <v>58</v>
      </c>
      <c r="J813" s="347"/>
      <c r="K813" s="346">
        <v>0</v>
      </c>
      <c r="L813" s="345" t="s">
        <v>60</v>
      </c>
      <c r="M813" s="347">
        <v>3</v>
      </c>
      <c r="N813" s="347" t="s">
        <v>147</v>
      </c>
      <c r="O813" s="347"/>
      <c r="P813" s="347"/>
      <c r="Q813" s="348"/>
      <c r="R813" s="348"/>
      <c r="S813" s="347"/>
      <c r="T813" s="347"/>
      <c r="U813" s="347"/>
      <c r="V813" s="347"/>
      <c r="W813" s="347"/>
      <c r="X813" s="347"/>
      <c r="Y813" s="347"/>
    </row>
    <row r="814" spans="1:25" s="100" customFormat="1" outlineLevel="1">
      <c r="A814" s="345" t="str">
        <f>IF([3]Global!$B$2="PROD","N",A813)</f>
        <v>N</v>
      </c>
      <c r="B814" s="346">
        <f>COUNTA($C$2:C814)</f>
        <v>796</v>
      </c>
      <c r="C814" s="347" t="s">
        <v>369</v>
      </c>
      <c r="D814" s="347"/>
      <c r="E814" s="347"/>
      <c r="F814" s="347"/>
      <c r="G814" s="347" t="s">
        <v>74</v>
      </c>
      <c r="H814" s="347"/>
      <c r="I814" s="347" t="s">
        <v>58</v>
      </c>
      <c r="J814" s="347" t="s">
        <v>370</v>
      </c>
      <c r="K814" s="346">
        <v>0</v>
      </c>
      <c r="L814" s="345" t="s">
        <v>110</v>
      </c>
      <c r="M814" s="347"/>
      <c r="N814" s="347"/>
      <c r="O814" s="347"/>
      <c r="P814" s="347"/>
      <c r="Q814" s="348"/>
      <c r="R814" s="348"/>
      <c r="S814" s="347"/>
      <c r="T814" s="347"/>
      <c r="U814" s="347"/>
      <c r="V814" s="347"/>
      <c r="W814" s="347"/>
      <c r="X814" s="347"/>
      <c r="Y814" s="347"/>
    </row>
    <row r="815" spans="1:25" s="100" customFormat="1" outlineLevel="1">
      <c r="A815" s="345" t="str">
        <f>A814</f>
        <v>N</v>
      </c>
      <c r="B815" s="346">
        <f>COUNTA($C$2:C815)</f>
        <v>797</v>
      </c>
      <c r="C815" s="347" t="s">
        <v>371</v>
      </c>
      <c r="D815" s="347"/>
      <c r="E815" s="347"/>
      <c r="F815" s="347"/>
      <c r="G815" s="347" t="s">
        <v>74</v>
      </c>
      <c r="H815" s="347"/>
      <c r="I815" s="347" t="s">
        <v>58</v>
      </c>
      <c r="J815" s="347" t="s">
        <v>370</v>
      </c>
      <c r="K815" s="346">
        <v>0</v>
      </c>
      <c r="L815" s="345" t="s">
        <v>59</v>
      </c>
      <c r="M815" s="347" t="s">
        <v>372</v>
      </c>
      <c r="N815" s="347"/>
      <c r="O815" s="347"/>
      <c r="P815" s="347"/>
      <c r="Q815" s="348"/>
      <c r="R815" s="348"/>
      <c r="S815" s="347"/>
      <c r="T815" s="347"/>
      <c r="U815" s="347"/>
      <c r="V815" s="347"/>
      <c r="W815" s="347"/>
      <c r="X815" s="347"/>
      <c r="Y815" s="347"/>
    </row>
    <row r="816" spans="1:25" s="100" customFormat="1" outlineLevel="1">
      <c r="A816" s="345" t="str">
        <f>A815</f>
        <v>N</v>
      </c>
      <c r="B816" s="346">
        <f>COUNTA($C$2:C816)</f>
        <v>798</v>
      </c>
      <c r="C816" s="347" t="s">
        <v>373</v>
      </c>
      <c r="D816" s="347"/>
      <c r="E816" s="347"/>
      <c r="F816" s="347"/>
      <c r="G816" s="347" t="s">
        <v>74</v>
      </c>
      <c r="H816" s="347"/>
      <c r="I816" s="347"/>
      <c r="J816" s="347"/>
      <c r="K816" s="346">
        <v>0</v>
      </c>
      <c r="L816" s="345" t="s">
        <v>374</v>
      </c>
      <c r="M816" s="347" t="str">
        <f>IF(N813="Australian Comprehensive","tx_iframe_card-domestic","tx_iframe_card-international")</f>
        <v>tx_iframe_card-international</v>
      </c>
      <c r="N816" s="347"/>
      <c r="O816" s="347"/>
      <c r="P816" s="347"/>
      <c r="Q816" s="348"/>
      <c r="R816" s="348"/>
      <c r="S816" s="347"/>
      <c r="T816" s="347"/>
      <c r="U816" s="347"/>
      <c r="V816" s="347"/>
      <c r="W816" s="347"/>
      <c r="X816" s="347"/>
      <c r="Y816" s="347"/>
    </row>
    <row r="817" spans="1:26" s="100" customFormat="1" outlineLevel="1">
      <c r="A817" s="345" t="str">
        <f>A816</f>
        <v>N</v>
      </c>
      <c r="B817" s="346">
        <f>COUNTA($C$2:C817)</f>
        <v>799</v>
      </c>
      <c r="C817" s="347" t="s">
        <v>375</v>
      </c>
      <c r="D817" s="347"/>
      <c r="E817" s="347"/>
      <c r="F817" s="347"/>
      <c r="G817" s="347" t="s">
        <v>74</v>
      </c>
      <c r="H817" s="347"/>
      <c r="I817" s="347" t="s">
        <v>58</v>
      </c>
      <c r="J817" s="347" t="s">
        <v>376</v>
      </c>
      <c r="K817" s="346">
        <v>0</v>
      </c>
      <c r="L817" s="345" t="s">
        <v>59</v>
      </c>
      <c r="M817" s="347" t="s">
        <v>377</v>
      </c>
      <c r="N817" s="347"/>
      <c r="O817" s="347"/>
      <c r="P817" s="347"/>
      <c r="Q817" s="348"/>
      <c r="R817" s="348"/>
      <c r="S817" s="347"/>
      <c r="T817" s="347"/>
      <c r="U817" s="347"/>
      <c r="V817" s="347"/>
      <c r="W817" s="347"/>
      <c r="X817" s="347"/>
      <c r="Y817" s="347"/>
    </row>
    <row r="818" spans="1:26" s="100" customFormat="1" outlineLevel="1">
      <c r="A818" s="345" t="str">
        <f t="shared" ref="A818:A826" si="23">A817</f>
        <v>N</v>
      </c>
      <c r="B818" s="346">
        <f>COUNTA($C$2:C818)</f>
        <v>800</v>
      </c>
      <c r="C818" s="347" t="s">
        <v>373</v>
      </c>
      <c r="D818" s="347"/>
      <c r="E818" s="347"/>
      <c r="F818" s="347"/>
      <c r="G818" s="347" t="s">
        <v>74</v>
      </c>
      <c r="H818" s="347"/>
      <c r="I818" s="347"/>
      <c r="J818" s="347"/>
      <c r="K818" s="346">
        <v>0</v>
      </c>
      <c r="L818" s="345" t="s">
        <v>378</v>
      </c>
      <c r="M818" s="347"/>
      <c r="N818" s="347"/>
      <c r="O818" s="347"/>
      <c r="P818" s="347"/>
      <c r="Q818" s="348"/>
      <c r="R818" s="348"/>
      <c r="S818" s="347"/>
      <c r="T818" s="347"/>
      <c r="U818" s="347"/>
      <c r="V818" s="347"/>
      <c r="W818" s="347"/>
      <c r="X818" s="347"/>
      <c r="Y818" s="347"/>
    </row>
    <row r="819" spans="1:26" s="100" customFormat="1" outlineLevel="1">
      <c r="A819" s="345" t="str">
        <f t="shared" si="23"/>
        <v>N</v>
      </c>
      <c r="B819" s="346">
        <f>COUNTA($C$2:C819)</f>
        <v>801</v>
      </c>
      <c r="C819" s="347" t="s">
        <v>379</v>
      </c>
      <c r="D819" s="347"/>
      <c r="E819" s="347"/>
      <c r="F819" s="347"/>
      <c r="G819" s="347" t="s">
        <v>74</v>
      </c>
      <c r="H819" s="347"/>
      <c r="I819" s="347" t="s">
        <v>58</v>
      </c>
      <c r="J819" s="347" t="s">
        <v>380</v>
      </c>
      <c r="K819" s="346">
        <v>0</v>
      </c>
      <c r="L819" s="345" t="s">
        <v>59</v>
      </c>
      <c r="M819" s="347" t="s">
        <v>381</v>
      </c>
      <c r="N819" s="347"/>
      <c r="O819" s="347"/>
      <c r="P819" s="347"/>
      <c r="Q819" s="348"/>
      <c r="R819" s="348"/>
      <c r="S819" s="347"/>
      <c r="T819" s="347"/>
      <c r="U819" s="347"/>
      <c r="V819" s="347"/>
      <c r="W819" s="347"/>
      <c r="X819" s="347"/>
      <c r="Y819" s="347"/>
    </row>
    <row r="820" spans="1:26" s="100" customFormat="1" outlineLevel="1">
      <c r="A820" s="345" t="str">
        <f t="shared" si="23"/>
        <v>N</v>
      </c>
      <c r="B820" s="346">
        <f>COUNTA($C$2:C820)</f>
        <v>802</v>
      </c>
      <c r="C820" s="347" t="s">
        <v>382</v>
      </c>
      <c r="D820" s="347"/>
      <c r="E820" s="347"/>
      <c r="F820" s="347"/>
      <c r="G820" s="347" t="s">
        <v>74</v>
      </c>
      <c r="H820" s="347"/>
      <c r="I820" s="347" t="s">
        <v>58</v>
      </c>
      <c r="J820" s="347" t="s">
        <v>383</v>
      </c>
      <c r="K820" s="346">
        <v>0</v>
      </c>
      <c r="L820" s="345" t="s">
        <v>59</v>
      </c>
      <c r="M820" s="347" t="s">
        <v>384</v>
      </c>
      <c r="N820" s="347"/>
      <c r="O820" s="347"/>
      <c r="P820" s="347"/>
      <c r="Q820" s="348"/>
      <c r="R820" s="348"/>
      <c r="S820" s="347"/>
      <c r="T820" s="347"/>
      <c r="U820" s="347"/>
      <c r="V820" s="347"/>
      <c r="W820" s="347"/>
      <c r="X820" s="347"/>
      <c r="Y820" s="347"/>
    </row>
    <row r="821" spans="1:26" s="100" customFormat="1" outlineLevel="1">
      <c r="A821" s="345" t="str">
        <f t="shared" si="23"/>
        <v>N</v>
      </c>
      <c r="B821" s="346">
        <f>COUNTA($C$2:C821)</f>
        <v>803</v>
      </c>
      <c r="C821" s="347" t="s">
        <v>385</v>
      </c>
      <c r="D821" s="347"/>
      <c r="E821" s="347"/>
      <c r="F821" s="347"/>
      <c r="G821" s="347" t="s">
        <v>74</v>
      </c>
      <c r="H821" s="347"/>
      <c r="I821" s="347" t="s">
        <v>58</v>
      </c>
      <c r="J821" s="347" t="s">
        <v>386</v>
      </c>
      <c r="K821" s="346">
        <v>0</v>
      </c>
      <c r="L821" s="345" t="s">
        <v>69</v>
      </c>
      <c r="M821" s="347">
        <v>1</v>
      </c>
      <c r="N821" s="347"/>
      <c r="O821" s="347" t="s">
        <v>3</v>
      </c>
      <c r="P821" s="347"/>
      <c r="Q821" s="348"/>
      <c r="R821" s="348"/>
      <c r="S821" s="347"/>
      <c r="T821" s="347"/>
      <c r="U821" s="347"/>
      <c r="V821" s="347"/>
      <c r="W821" s="347"/>
      <c r="X821" s="347"/>
      <c r="Y821" s="347"/>
      <c r="Z821" s="100" t="str">
        <f>IF(G306="Standalone - QA","//button[contains(.,'PAY NOW')]","//button[contains(.,'BUY NOW')]")</f>
        <v>//button[contains(.,'BUY NOW')]</v>
      </c>
    </row>
    <row r="822" spans="1:26" s="100" customFormat="1" outlineLevel="1">
      <c r="A822" s="345" t="str">
        <f t="shared" si="23"/>
        <v>N</v>
      </c>
      <c r="B822" s="346">
        <f>COUNTA($C$2:C822)</f>
        <v>804</v>
      </c>
      <c r="C822" s="347" t="s">
        <v>730</v>
      </c>
      <c r="D822" s="347"/>
      <c r="E822" s="347"/>
      <c r="F822" s="347"/>
      <c r="G822" s="347" t="s">
        <v>74</v>
      </c>
      <c r="H822" s="347"/>
      <c r="I822" s="347" t="s">
        <v>58</v>
      </c>
      <c r="J822" s="347" t="s">
        <v>729</v>
      </c>
      <c r="K822" s="346">
        <v>0</v>
      </c>
      <c r="L822" s="345" t="s">
        <v>69</v>
      </c>
      <c r="M822" s="347">
        <v>1</v>
      </c>
      <c r="N822" s="347"/>
      <c r="O822" s="347" t="s">
        <v>3</v>
      </c>
      <c r="P822" s="347"/>
      <c r="Q822" s="348"/>
      <c r="R822" s="348"/>
      <c r="S822" s="347"/>
      <c r="T822" s="347"/>
      <c r="U822" s="347"/>
      <c r="V822" s="347"/>
      <c r="W822" s="347"/>
      <c r="X822" s="347"/>
      <c r="Y822" s="347"/>
    </row>
    <row r="823" spans="1:26" s="100" customFormat="1" outlineLevel="1">
      <c r="A823" s="345" t="str">
        <f>A822</f>
        <v>N</v>
      </c>
      <c r="B823" s="346">
        <f>COUNTA($C$2:C823)</f>
        <v>805</v>
      </c>
      <c r="C823" s="347" t="s">
        <v>60</v>
      </c>
      <c r="D823" s="347"/>
      <c r="E823" s="347"/>
      <c r="F823" s="347"/>
      <c r="G823" s="347" t="s">
        <v>74</v>
      </c>
      <c r="H823" s="347"/>
      <c r="I823" s="347" t="s">
        <v>58</v>
      </c>
      <c r="J823" s="347"/>
      <c r="K823" s="346">
        <v>0</v>
      </c>
      <c r="L823" s="345" t="s">
        <v>60</v>
      </c>
      <c r="M823" s="347">
        <v>20</v>
      </c>
      <c r="N823" s="347"/>
      <c r="O823" s="347"/>
      <c r="P823" s="347"/>
      <c r="Q823" s="348"/>
      <c r="R823" s="348"/>
      <c r="S823" s="347"/>
      <c r="T823" s="347"/>
      <c r="U823" s="347"/>
      <c r="V823" s="347"/>
      <c r="W823" s="347"/>
      <c r="X823" s="347"/>
      <c r="Y823" s="347"/>
    </row>
    <row r="824" spans="1:26" s="100" customFormat="1" outlineLevel="1">
      <c r="A824" s="345" t="str">
        <f t="shared" si="23"/>
        <v>N</v>
      </c>
      <c r="B824" s="346">
        <f>COUNTA($C$2:C824)</f>
        <v>806</v>
      </c>
      <c r="C824" s="347" t="s">
        <v>387</v>
      </c>
      <c r="D824" s="347"/>
      <c r="E824" s="347"/>
      <c r="F824" s="347"/>
      <c r="G824" s="347" t="s">
        <v>74</v>
      </c>
      <c r="H824" s="347"/>
      <c r="I824" s="347" t="s">
        <v>58</v>
      </c>
      <c r="J824" s="347" t="s">
        <v>388</v>
      </c>
      <c r="K824" s="346">
        <v>0</v>
      </c>
      <c r="L824" s="345" t="s">
        <v>306</v>
      </c>
      <c r="M824" s="347"/>
      <c r="N824" s="347"/>
      <c r="O824" s="347"/>
      <c r="P824" s="347"/>
      <c r="Q824" s="348"/>
      <c r="R824" s="348"/>
      <c r="S824" s="347"/>
      <c r="T824" s="347"/>
      <c r="U824" s="347"/>
      <c r="V824" s="347"/>
      <c r="W824" s="347"/>
      <c r="X824" s="347"/>
      <c r="Y824" s="347"/>
    </row>
    <row r="825" spans="1:26" s="100" customFormat="1" outlineLevel="1">
      <c r="A825" s="345" t="str">
        <f t="shared" si="23"/>
        <v>N</v>
      </c>
      <c r="B825" s="346">
        <f>COUNTA($C$2:C825)</f>
        <v>807</v>
      </c>
      <c r="C825" s="347" t="s">
        <v>389</v>
      </c>
      <c r="D825" s="347"/>
      <c r="E825" s="347"/>
      <c r="F825" s="347"/>
      <c r="G825" s="347" t="s">
        <v>74</v>
      </c>
      <c r="H825" s="347"/>
      <c r="I825" s="347" t="s">
        <v>58</v>
      </c>
      <c r="J825" s="347" t="s">
        <v>390</v>
      </c>
      <c r="K825" s="346">
        <v>0</v>
      </c>
      <c r="L825" s="345" t="s">
        <v>32</v>
      </c>
      <c r="M825" s="347"/>
      <c r="N825" s="347" t="s">
        <v>61</v>
      </c>
      <c r="O825" s="347"/>
      <c r="P825" s="347"/>
      <c r="Q825" s="348"/>
      <c r="R825" s="348"/>
      <c r="S825" s="347" t="s">
        <v>391</v>
      </c>
      <c r="T825" s="347"/>
      <c r="U825" s="347"/>
      <c r="V825" s="347"/>
      <c r="W825" s="347"/>
      <c r="X825" s="347"/>
      <c r="Y825" s="347"/>
    </row>
    <row r="826" spans="1:26" s="100" customFormat="1" outlineLevel="1">
      <c r="A826" s="345" t="str">
        <f t="shared" si="23"/>
        <v>N</v>
      </c>
      <c r="B826" s="346">
        <f>COUNTA($C$2:C826)</f>
        <v>808</v>
      </c>
      <c r="C826" s="347" t="s">
        <v>392</v>
      </c>
      <c r="D826" s="347"/>
      <c r="E826" s="347"/>
      <c r="F826" s="347"/>
      <c r="G826" s="347" t="s">
        <v>74</v>
      </c>
      <c r="H826" s="347"/>
      <c r="I826" s="347" t="s">
        <v>58</v>
      </c>
      <c r="J826" s="347" t="s">
        <v>393</v>
      </c>
      <c r="K826" s="346">
        <v>1</v>
      </c>
      <c r="L826" s="345" t="s">
        <v>32</v>
      </c>
      <c r="M826" s="347"/>
      <c r="N826" s="347" t="s">
        <v>61</v>
      </c>
      <c r="O826" s="347" t="s">
        <v>3</v>
      </c>
      <c r="P826" s="347"/>
      <c r="Q826" s="348"/>
      <c r="R826" s="348"/>
      <c r="S826" s="347" t="s">
        <v>394</v>
      </c>
      <c r="T826" s="347"/>
      <c r="U826" s="347"/>
      <c r="V826" s="347"/>
      <c r="W826" s="347"/>
      <c r="X826" s="347"/>
      <c r="Y826" s="347"/>
    </row>
    <row r="827" spans="1:26">
      <c r="A827" s="350" t="s">
        <v>71</v>
      </c>
      <c r="B827" s="351"/>
      <c r="C827" s="352"/>
      <c r="D827" s="352"/>
      <c r="E827" s="352"/>
      <c r="F827" s="352"/>
      <c r="G827" s="352"/>
      <c r="H827" s="352"/>
      <c r="I827" s="352"/>
      <c r="J827" s="352"/>
      <c r="K827" s="351"/>
      <c r="L827" s="353"/>
      <c r="M827" s="352"/>
      <c r="N827" s="352"/>
      <c r="O827" s="352"/>
      <c r="P827" s="352"/>
      <c r="Q827" s="352"/>
      <c r="R827" s="352"/>
      <c r="S827" s="352"/>
      <c r="T827" s="352"/>
      <c r="U827" s="352"/>
      <c r="V827" s="352"/>
      <c r="W827" s="352"/>
      <c r="X827" s="352"/>
      <c r="Y827" s="352"/>
    </row>
    <row r="828" spans="1:26">
      <c r="A828" s="163" t="str">
        <f>A804</f>
        <v>N</v>
      </c>
      <c r="B828" s="164">
        <f>COUNTA($C$2:C828)</f>
        <v>809</v>
      </c>
      <c r="C828" s="165" t="s">
        <v>70</v>
      </c>
      <c r="D828" s="165"/>
      <c r="E828" s="165"/>
      <c r="F828" s="165"/>
      <c r="G828" s="165" t="s">
        <v>74</v>
      </c>
      <c r="H828" s="165"/>
      <c r="I828" s="165"/>
      <c r="J828" s="165"/>
      <c r="K828" s="164"/>
      <c r="L828" s="163" t="s">
        <v>70</v>
      </c>
      <c r="M828" s="165"/>
      <c r="N828" s="165"/>
      <c r="O828" s="165"/>
      <c r="P828" s="165"/>
      <c r="Q828" s="165"/>
      <c r="R828" s="165"/>
      <c r="S828" s="165"/>
      <c r="T828" s="165"/>
      <c r="U828" s="165"/>
      <c r="V828" s="165"/>
      <c r="W828" s="165"/>
      <c r="X828" s="165"/>
      <c r="Y828" s="165"/>
    </row>
    <row r="829" spans="1:26">
      <c r="A829" s="163" t="str">
        <f>A828</f>
        <v>N</v>
      </c>
      <c r="B829" s="164">
        <f>COUNTA($C$2:C829)</f>
        <v>810</v>
      </c>
      <c r="C829" s="165" t="s">
        <v>72</v>
      </c>
      <c r="D829" s="165"/>
      <c r="E829" s="165"/>
      <c r="F829" s="165"/>
      <c r="G829" s="165" t="s">
        <v>74</v>
      </c>
      <c r="H829" s="165"/>
      <c r="I829" s="165"/>
      <c r="J829" s="165"/>
      <c r="K829" s="164"/>
      <c r="L829" s="163" t="s">
        <v>72</v>
      </c>
      <c r="M829" s="165"/>
      <c r="N829" s="165"/>
      <c r="O829" s="165"/>
      <c r="P829" s="165"/>
      <c r="Q829" s="165"/>
      <c r="R829" s="165"/>
      <c r="S829" s="165"/>
      <c r="T829" s="165"/>
      <c r="U829" s="165"/>
      <c r="V829" s="165"/>
      <c r="W829" s="165"/>
      <c r="X829" s="165"/>
      <c r="Y829" s="165"/>
    </row>
    <row r="830" spans="1:26" outlineLevel="1">
      <c r="A830" s="163" t="str">
        <f>IF($R$47&gt;"6","Y","N")</f>
        <v>Y</v>
      </c>
      <c r="B830" s="164">
        <f>COUNTA($C$2:C830)</f>
        <v>811</v>
      </c>
      <c r="C830" s="165" t="s">
        <v>438</v>
      </c>
      <c r="D830" s="165"/>
      <c r="E830" s="165"/>
      <c r="F830" s="165"/>
      <c r="G830" s="165" t="s">
        <v>74</v>
      </c>
      <c r="H830" s="165"/>
      <c r="I830" s="165" t="s">
        <v>58</v>
      </c>
      <c r="J830" s="165" t="str">
        <f>"//p[contains(.,'Does this traveller have any existing medical conditions?*')]/parent::span/parent::legend/following-sibling::label/input[@value='"&amp;M830&amp;"']"</f>
        <v>//p[contains(.,'Does this traveller have any existing medical conditions?*')]/parent::span/parent::legend/following-sibling::label/input[@value='YES']</v>
      </c>
      <c r="K830" s="164">
        <v>7</v>
      </c>
      <c r="L830" s="163" t="s">
        <v>110</v>
      </c>
      <c r="M830" s="165" t="s">
        <v>475</v>
      </c>
      <c r="N830" s="165"/>
      <c r="O830" s="165"/>
      <c r="P830" s="165"/>
      <c r="Q830" s="315"/>
      <c r="R830" s="315"/>
      <c r="S830" s="165"/>
      <c r="T830" s="165"/>
      <c r="U830" s="165"/>
      <c r="V830" s="165"/>
      <c r="W830" s="165"/>
      <c r="X830" s="165"/>
      <c r="Y830" s="165"/>
    </row>
    <row r="831" spans="1:26" outlineLevel="1">
      <c r="A831" s="163" t="str">
        <f>A830</f>
        <v>Y</v>
      </c>
      <c r="B831" s="164">
        <f>COUNTA($C$2:C831)</f>
        <v>812</v>
      </c>
      <c r="C831" s="165" t="s">
        <v>60</v>
      </c>
      <c r="D831" s="165"/>
      <c r="E831" s="165"/>
      <c r="F831" s="165"/>
      <c r="G831" s="165" t="s">
        <v>74</v>
      </c>
      <c r="H831" s="165"/>
      <c r="I831" s="165" t="s">
        <v>58</v>
      </c>
      <c r="J831" s="165"/>
      <c r="K831" s="164"/>
      <c r="L831" s="163" t="s">
        <v>60</v>
      </c>
      <c r="M831" s="165">
        <v>3</v>
      </c>
      <c r="N831" s="165"/>
      <c r="O831" s="165"/>
      <c r="P831" s="165"/>
      <c r="Q831" s="315"/>
      <c r="R831" s="315"/>
      <c r="S831" s="165"/>
      <c r="T831" s="165"/>
      <c r="U831" s="165"/>
      <c r="V831" s="165"/>
      <c r="W831" s="165"/>
      <c r="X831" s="165"/>
      <c r="Y831" s="165"/>
    </row>
    <row r="832" spans="1:26" outlineLevel="1">
      <c r="A832" s="163" t="str">
        <f>IF(M830="YES","Y","N")</f>
        <v>Y</v>
      </c>
      <c r="B832" s="164">
        <f>COUNTA($C$2:C832)</f>
        <v>813</v>
      </c>
      <c r="C832" s="165" t="s">
        <v>439</v>
      </c>
      <c r="D832" s="165"/>
      <c r="E832" s="165"/>
      <c r="F832" s="165"/>
      <c r="G832" s="165" t="s">
        <v>74</v>
      </c>
      <c r="H832" s="165"/>
      <c r="I832" s="165" t="s">
        <v>58</v>
      </c>
      <c r="J832" s="165" t="str">
        <f>"//p[contains(.,'Do all existing medical conditions meet the criteria for')]/parent::span/parent::legend/following-sibling::label/input[@value='"&amp;M832&amp;"']"</f>
        <v>//p[contains(.,'Do all existing medical conditions meet the criteria for')]/parent::span/parent::legend/following-sibling::label/input[@value='YES']</v>
      </c>
      <c r="K832" s="164">
        <v>7</v>
      </c>
      <c r="L832" s="163" t="s">
        <v>110</v>
      </c>
      <c r="M832" s="165" t="s">
        <v>475</v>
      </c>
      <c r="N832" s="165"/>
      <c r="O832" s="165"/>
      <c r="P832" s="165"/>
      <c r="Q832" s="315"/>
      <c r="R832" s="315"/>
      <c r="S832" s="165"/>
      <c r="T832" s="165"/>
      <c r="U832" s="165"/>
      <c r="V832" s="165"/>
      <c r="W832" s="165"/>
      <c r="X832" s="165"/>
      <c r="Y832" s="165"/>
    </row>
    <row r="833" spans="1:25" outlineLevel="1">
      <c r="A833" s="163" t="str">
        <f>A832</f>
        <v>Y</v>
      </c>
      <c r="B833" s="164">
        <f>COUNTA($C$2:C833)</f>
        <v>814</v>
      </c>
      <c r="C833" s="165" t="s">
        <v>60</v>
      </c>
      <c r="D833" s="165"/>
      <c r="E833" s="165"/>
      <c r="F833" s="165"/>
      <c r="G833" s="165" t="s">
        <v>74</v>
      </c>
      <c r="H833" s="165"/>
      <c r="I833" s="165" t="s">
        <v>58</v>
      </c>
      <c r="J833" s="165"/>
      <c r="K833" s="164"/>
      <c r="L833" s="163" t="s">
        <v>60</v>
      </c>
      <c r="M833" s="165">
        <v>2</v>
      </c>
      <c r="N833" s="165"/>
      <c r="O833" s="165"/>
      <c r="P833" s="165"/>
      <c r="Q833" s="315"/>
      <c r="R833" s="315"/>
      <c r="S833" s="165"/>
      <c r="T833" s="165"/>
      <c r="U833" s="165"/>
      <c r="V833" s="165"/>
      <c r="W833" s="165"/>
      <c r="X833" s="165"/>
      <c r="Y833" s="165"/>
    </row>
    <row r="834" spans="1:25" outlineLevel="1">
      <c r="A834" s="163"/>
      <c r="B834" s="164">
        <f>COUNTA($C$2:C834)</f>
        <v>815</v>
      </c>
      <c r="C834" s="165" t="s">
        <v>440</v>
      </c>
      <c r="D834" s="165"/>
      <c r="E834" s="165"/>
      <c r="F834" s="165"/>
      <c r="G834" s="165" t="s">
        <v>74</v>
      </c>
      <c r="H834" s="165"/>
      <c r="I834" s="165" t="s">
        <v>58</v>
      </c>
      <c r="J834" s="165" t="str">
        <f>"//p[contains(.,'Would you like to screen this traveller for existing medical conditions coverage?')]/parent::span/parent::legend/following-sibling::label/input[@value='"&amp;M834&amp;"']"</f>
        <v>//p[contains(.,'Would you like to screen this traveller for existing medical conditions coverage?')]/parent::span/parent::legend/following-sibling::label/input[@value='DT_EMCQ3']</v>
      </c>
      <c r="K834" s="164">
        <v>7</v>
      </c>
      <c r="L834" s="163" t="s">
        <v>110</v>
      </c>
      <c r="M834" s="165" t="s">
        <v>292</v>
      </c>
      <c r="N834" s="165"/>
      <c r="O834" s="165"/>
      <c r="P834" s="165"/>
      <c r="Q834" s="315"/>
      <c r="R834" s="315"/>
      <c r="S834" s="165"/>
      <c r="T834" s="165"/>
      <c r="U834" s="165"/>
      <c r="V834" s="165"/>
      <c r="W834" s="165"/>
      <c r="X834" s="165"/>
      <c r="Y834" s="165"/>
    </row>
    <row r="835" spans="1:25" outlineLevel="1">
      <c r="A835" s="163"/>
      <c r="B835" s="164">
        <f>COUNTA($C$2:C835)</f>
        <v>816</v>
      </c>
      <c r="C835" s="165" t="s">
        <v>60</v>
      </c>
      <c r="D835" s="165"/>
      <c r="E835" s="165"/>
      <c r="F835" s="165"/>
      <c r="G835" s="165" t="s">
        <v>74</v>
      </c>
      <c r="H835" s="165"/>
      <c r="I835" s="165" t="s">
        <v>58</v>
      </c>
      <c r="J835" s="165"/>
      <c r="K835" s="164"/>
      <c r="L835" s="163" t="s">
        <v>60</v>
      </c>
      <c r="M835" s="165">
        <v>2</v>
      </c>
      <c r="N835" s="165"/>
      <c r="O835" s="165"/>
      <c r="P835" s="165"/>
      <c r="Q835" s="315"/>
      <c r="R835" s="315"/>
      <c r="S835" s="165"/>
      <c r="T835" s="165"/>
      <c r="U835" s="165"/>
      <c r="V835" s="165"/>
      <c r="W835" s="165"/>
      <c r="X835" s="165"/>
      <c r="Y835" s="165"/>
    </row>
    <row r="836" spans="1:25" outlineLevel="1">
      <c r="A836" s="163"/>
      <c r="B836" s="164">
        <f>COUNTA($C$2:C836)</f>
        <v>817</v>
      </c>
      <c r="C836" s="165" t="s">
        <v>441</v>
      </c>
      <c r="D836" s="165"/>
      <c r="E836" s="165"/>
      <c r="F836" s="165"/>
      <c r="G836" s="165" t="s">
        <v>74</v>
      </c>
      <c r="H836" s="165"/>
      <c r="I836" s="165" t="s">
        <v>58</v>
      </c>
      <c r="J836" s="165" t="str">
        <f>"//p[contains(.,'Have you been advised not to travel by a medical practitioner?')]/parent::span/parent::legend/following-sibling::label/input[@value='"&amp;M836&amp;"']"</f>
        <v>//p[contains(.,'Have you been advised not to travel by a medical practitioner?')]/parent::span/parent::legend/following-sibling::label/input[@value='DT_EMCQ4']</v>
      </c>
      <c r="K836" s="164">
        <v>7</v>
      </c>
      <c r="L836" s="163" t="s">
        <v>110</v>
      </c>
      <c r="M836" s="165" t="s">
        <v>294</v>
      </c>
      <c r="N836" s="165"/>
      <c r="O836" s="165"/>
      <c r="P836" s="165"/>
      <c r="Q836" s="315"/>
      <c r="R836" s="315"/>
      <c r="S836" s="165"/>
      <c r="T836" s="165"/>
      <c r="U836" s="165"/>
      <c r="V836" s="165"/>
      <c r="W836" s="165"/>
      <c r="X836" s="165"/>
      <c r="Y836" s="165"/>
    </row>
    <row r="837" spans="1:25" outlineLevel="1">
      <c r="A837" s="163"/>
      <c r="B837" s="164">
        <f>COUNTA($C$2:C837)</f>
        <v>818</v>
      </c>
      <c r="C837" s="165" t="s">
        <v>60</v>
      </c>
      <c r="D837" s="165"/>
      <c r="E837" s="165"/>
      <c r="F837" s="165"/>
      <c r="G837" s="165" t="s">
        <v>74</v>
      </c>
      <c r="H837" s="165"/>
      <c r="I837" s="165" t="s">
        <v>58</v>
      </c>
      <c r="J837" s="165"/>
      <c r="K837" s="164"/>
      <c r="L837" s="163" t="s">
        <v>60</v>
      </c>
      <c r="M837" s="165">
        <v>2</v>
      </c>
      <c r="N837" s="165"/>
      <c r="O837" s="165"/>
      <c r="P837" s="165"/>
      <c r="Q837" s="315"/>
      <c r="R837" s="315"/>
      <c r="S837" s="165"/>
      <c r="T837" s="165"/>
      <c r="U837" s="165"/>
      <c r="V837" s="165"/>
      <c r="W837" s="165"/>
      <c r="X837" s="165"/>
      <c r="Y837" s="165"/>
    </row>
    <row r="838" spans="1:25" outlineLevel="1">
      <c r="A838" s="163"/>
      <c r="B838" s="164">
        <f>COUNTA($C$2:C838)</f>
        <v>819</v>
      </c>
      <c r="C838" s="165" t="s">
        <v>442</v>
      </c>
      <c r="D838" s="165"/>
      <c r="E838" s="165"/>
      <c r="F838" s="165"/>
      <c r="G838" s="165" t="s">
        <v>74</v>
      </c>
      <c r="H838" s="165"/>
      <c r="I838" s="165" t="s">
        <v>58</v>
      </c>
      <c r="J838" s="165" t="str">
        <f>"//p[contains(.,'Do you have any condition that has been given a metastatic or terminal prognosis?')]/parent::span/parent::legend/following-sibling::label/input[@value='"&amp;M838&amp;"']"</f>
        <v>//p[contains(.,'Do you have any condition that has been given a metastatic or terminal prognosis?')]/parent::span/parent::legend/following-sibling::label/input[@value='DT_EMCQ5']</v>
      </c>
      <c r="K838" s="164">
        <v>7</v>
      </c>
      <c r="L838" s="163" t="s">
        <v>110</v>
      </c>
      <c r="M838" s="165" t="s">
        <v>296</v>
      </c>
      <c r="N838" s="165"/>
      <c r="O838" s="165"/>
      <c r="P838" s="165"/>
      <c r="Q838" s="315"/>
      <c r="R838" s="315"/>
      <c r="S838" s="165"/>
      <c r="T838" s="165"/>
      <c r="U838" s="165"/>
      <c r="V838" s="165"/>
      <c r="W838" s="165"/>
      <c r="X838" s="165"/>
      <c r="Y838" s="165"/>
    </row>
    <row r="839" spans="1:25" outlineLevel="1">
      <c r="A839" s="163"/>
      <c r="B839" s="164">
        <f>COUNTA($C$2:C839)</f>
        <v>820</v>
      </c>
      <c r="C839" s="165" t="s">
        <v>60</v>
      </c>
      <c r="D839" s="165"/>
      <c r="E839" s="165"/>
      <c r="F839" s="165"/>
      <c r="G839" s="165" t="s">
        <v>74</v>
      </c>
      <c r="H839" s="165"/>
      <c r="I839" s="165" t="s">
        <v>58</v>
      </c>
      <c r="J839" s="165"/>
      <c r="K839" s="164"/>
      <c r="L839" s="163" t="s">
        <v>60</v>
      </c>
      <c r="M839" s="165">
        <v>2</v>
      </c>
      <c r="N839" s="165"/>
      <c r="O839" s="165"/>
      <c r="P839" s="165"/>
      <c r="Q839" s="315"/>
      <c r="R839" s="315"/>
      <c r="S839" s="165"/>
      <c r="T839" s="165"/>
      <c r="U839" s="165"/>
      <c r="V839" s="165"/>
      <c r="W839" s="165"/>
      <c r="X839" s="165"/>
      <c r="Y839" s="165"/>
    </row>
    <row r="840" spans="1:25" outlineLevel="1">
      <c r="A840" s="163"/>
      <c r="B840" s="164">
        <f>COUNTA($C$2:C840)</f>
        <v>821</v>
      </c>
      <c r="C840" s="165" t="s">
        <v>443</v>
      </c>
      <c r="D840" s="165"/>
      <c r="E840" s="165"/>
      <c r="F840" s="165"/>
      <c r="G840" s="165" t="s">
        <v>74</v>
      </c>
      <c r="H840" s="165"/>
      <c r="I840" s="165" t="s">
        <v>58</v>
      </c>
      <c r="J840" s="165" t="str">
        <f>"//p[contains(.,'Do you have any condition or set of symptoms that are under or awaiting further investigation')]/parent::span/parent::legend/following-sibling::label/input[@value='"&amp;M840&amp;"']"</f>
        <v>//p[contains(.,'Do you have any condition or set of symptoms that are under or awaiting further investigation')]/parent::span/parent::legend/following-sibling::label/input[@value='DT_EMCQ6']</v>
      </c>
      <c r="K840" s="164">
        <v>7</v>
      </c>
      <c r="L840" s="163" t="s">
        <v>110</v>
      </c>
      <c r="M840" s="165" t="s">
        <v>298</v>
      </c>
      <c r="N840" s="165"/>
      <c r="O840" s="165"/>
      <c r="P840" s="165"/>
      <c r="Q840" s="315"/>
      <c r="R840" s="315"/>
      <c r="S840" s="165"/>
      <c r="T840" s="165"/>
      <c r="U840" s="165"/>
      <c r="V840" s="165"/>
      <c r="W840" s="165"/>
      <c r="X840" s="165"/>
      <c r="Y840" s="165"/>
    </row>
    <row r="841" spans="1:25" outlineLevel="1">
      <c r="A841" s="163"/>
      <c r="B841" s="164">
        <f>COUNTA($C$2:C841)</f>
        <v>822</v>
      </c>
      <c r="C841" s="165" t="s">
        <v>60</v>
      </c>
      <c r="D841" s="165"/>
      <c r="E841" s="165"/>
      <c r="F841" s="165"/>
      <c r="G841" s="165" t="s">
        <v>74</v>
      </c>
      <c r="H841" s="165"/>
      <c r="I841" s="165" t="s">
        <v>58</v>
      </c>
      <c r="J841" s="165"/>
      <c r="K841" s="164"/>
      <c r="L841" s="163" t="s">
        <v>60</v>
      </c>
      <c r="M841" s="165">
        <v>2</v>
      </c>
      <c r="N841" s="165"/>
      <c r="O841" s="165"/>
      <c r="P841" s="165"/>
      <c r="Q841" s="315"/>
      <c r="R841" s="315"/>
      <c r="S841" s="165"/>
      <c r="T841" s="165"/>
      <c r="U841" s="165"/>
      <c r="V841" s="165"/>
      <c r="W841" s="165"/>
      <c r="X841" s="165"/>
      <c r="Y841" s="165"/>
    </row>
    <row r="842" spans="1:25" outlineLevel="1">
      <c r="A842" s="163"/>
      <c r="B842" s="164">
        <f>COUNTA($C$2:C842)</f>
        <v>823</v>
      </c>
      <c r="C842" s="165" t="s">
        <v>444</v>
      </c>
      <c r="D842" s="165"/>
      <c r="E842" s="165"/>
      <c r="F842" s="165"/>
      <c r="G842" s="165" t="s">
        <v>74</v>
      </c>
      <c r="H842" s="165"/>
      <c r="I842" s="165" t="s">
        <v>58</v>
      </c>
      <c r="J842" s="165" t="str">
        <f>"//p[contains(.,'Will you be travelling to obtain medical care, treatment or advice of any kind?')]/parent::span/parent::legend/following-sibling::label/input[@value='"&amp;M842&amp;"']"</f>
        <v>//p[contains(.,'Will you be travelling to obtain medical care, treatment or advice of any kind?')]/parent::span/parent::legend/following-sibling::label/input[@value='DT_EMCQ7']</v>
      </c>
      <c r="K842" s="164">
        <v>7</v>
      </c>
      <c r="L842" s="163" t="s">
        <v>110</v>
      </c>
      <c r="M842" s="165" t="s">
        <v>300</v>
      </c>
      <c r="N842" s="165"/>
      <c r="O842" s="165"/>
      <c r="P842" s="165"/>
      <c r="Q842" s="315"/>
      <c r="R842" s="315"/>
      <c r="S842" s="165"/>
      <c r="T842" s="165"/>
      <c r="U842" s="165"/>
      <c r="V842" s="165"/>
      <c r="W842" s="165"/>
      <c r="X842" s="165"/>
      <c r="Y842" s="165"/>
    </row>
    <row r="843" spans="1:25" outlineLevel="1">
      <c r="A843" s="163"/>
      <c r="B843" s="164">
        <f>COUNTA($C$2:C843)</f>
        <v>824</v>
      </c>
      <c r="C843" s="165" t="s">
        <v>60</v>
      </c>
      <c r="D843" s="165"/>
      <c r="E843" s="165"/>
      <c r="F843" s="165"/>
      <c r="G843" s="165" t="s">
        <v>74</v>
      </c>
      <c r="H843" s="165"/>
      <c r="I843" s="165" t="s">
        <v>58</v>
      </c>
      <c r="J843" s="165"/>
      <c r="K843" s="164"/>
      <c r="L843" s="163" t="s">
        <v>60</v>
      </c>
      <c r="M843" s="165">
        <v>2</v>
      </c>
      <c r="N843" s="165"/>
      <c r="O843" s="165"/>
      <c r="P843" s="165"/>
      <c r="Q843" s="315"/>
      <c r="R843" s="315"/>
      <c r="S843" s="165"/>
      <c r="T843" s="165"/>
      <c r="U843" s="165"/>
      <c r="V843" s="165"/>
      <c r="W843" s="165"/>
      <c r="X843" s="165"/>
      <c r="Y843" s="165"/>
    </row>
    <row r="844" spans="1:25" outlineLevel="1">
      <c r="A844" s="163" t="str">
        <f>A833</f>
        <v>Y</v>
      </c>
      <c r="B844" s="164">
        <f>COUNTA($C$2:C844)</f>
        <v>825</v>
      </c>
      <c r="C844" s="165" t="s">
        <v>301</v>
      </c>
      <c r="D844" s="165"/>
      <c r="E844" s="165"/>
      <c r="F844" s="165"/>
      <c r="G844" s="165" t="s">
        <v>74</v>
      </c>
      <c r="H844" s="165"/>
      <c r="I844" s="165" t="s">
        <v>58</v>
      </c>
      <c r="J844" s="165" t="s">
        <v>574</v>
      </c>
      <c r="K844" s="164">
        <v>1</v>
      </c>
      <c r="L844" s="163" t="s">
        <v>306</v>
      </c>
      <c r="M844" s="165"/>
      <c r="N844" s="165"/>
      <c r="O844" s="165"/>
      <c r="P844" s="165"/>
      <c r="Q844" s="315"/>
      <c r="R844" s="315"/>
      <c r="S844" s="165"/>
      <c r="T844" s="165"/>
      <c r="U844" s="165"/>
      <c r="V844" s="165"/>
      <c r="W844" s="165"/>
      <c r="X844" s="165"/>
      <c r="Y844" s="165"/>
    </row>
    <row r="845" spans="1:25" s="100" customFormat="1" outlineLevel="1">
      <c r="A845" s="345" t="str">
        <f>IF($R$47="7","Y","N")</f>
        <v>N</v>
      </c>
      <c r="B845" s="346">
        <f>COUNTA($C$2:C845)</f>
        <v>826</v>
      </c>
      <c r="C845" s="347" t="s">
        <v>60</v>
      </c>
      <c r="D845" s="347"/>
      <c r="E845" s="347"/>
      <c r="F845" s="347"/>
      <c r="G845" s="347" t="s">
        <v>74</v>
      </c>
      <c r="H845" s="347"/>
      <c r="I845" s="347" t="s">
        <v>58</v>
      </c>
      <c r="J845" s="347"/>
      <c r="K845" s="346"/>
      <c r="L845" s="345" t="s">
        <v>60</v>
      </c>
      <c r="M845" s="347">
        <v>5</v>
      </c>
      <c r="N845" s="347"/>
      <c r="O845" s="347"/>
      <c r="P845" s="347"/>
      <c r="Q845" s="348"/>
      <c r="R845" s="348"/>
      <c r="S845" s="347"/>
      <c r="T845" s="347"/>
      <c r="U845" s="347"/>
      <c r="V845" s="347"/>
      <c r="W845" s="347"/>
      <c r="X845" s="347"/>
      <c r="Y845" s="347"/>
    </row>
    <row r="846" spans="1:25" s="100" customFormat="1" outlineLevel="1">
      <c r="A846" s="345" t="str">
        <f>A845</f>
        <v>N</v>
      </c>
      <c r="B846" s="346">
        <f>COUNTA($C$2:C846)</f>
        <v>827</v>
      </c>
      <c r="C846" s="347" t="s">
        <v>203</v>
      </c>
      <c r="D846" s="347"/>
      <c r="E846" s="347"/>
      <c r="F846" s="347"/>
      <c r="G846" s="347" t="s">
        <v>74</v>
      </c>
      <c r="H846" s="347"/>
      <c r="I846" s="347" t="s">
        <v>58</v>
      </c>
      <c r="J846" s="347" t="s">
        <v>362</v>
      </c>
      <c r="K846" s="346">
        <v>3</v>
      </c>
      <c r="L846" s="345" t="s">
        <v>167</v>
      </c>
      <c r="M846" s="347"/>
      <c r="N846" s="347"/>
      <c r="O846" s="347"/>
      <c r="P846" s="347"/>
      <c r="Q846" s="348"/>
      <c r="R846" s="348"/>
      <c r="S846" s="347"/>
      <c r="T846" s="347"/>
      <c r="U846" s="347"/>
      <c r="V846" s="347"/>
      <c r="W846" s="347"/>
      <c r="X846" s="347"/>
      <c r="Y846" s="347"/>
    </row>
    <row r="847" spans="1:25" s="100" customFormat="1" outlineLevel="1">
      <c r="A847" s="345" t="str">
        <f>IF($R$47="7","Y","N")</f>
        <v>N</v>
      </c>
      <c r="B847" s="346">
        <f>COUNTA($C$2:C847)</f>
        <v>828</v>
      </c>
      <c r="C847" s="347" t="s">
        <v>60</v>
      </c>
      <c r="D847" s="347"/>
      <c r="E847" s="347"/>
      <c r="F847" s="347"/>
      <c r="G847" s="347" t="s">
        <v>74</v>
      </c>
      <c r="H847" s="347"/>
      <c r="I847" s="347" t="s">
        <v>58</v>
      </c>
      <c r="J847" s="347"/>
      <c r="K847" s="346"/>
      <c r="L847" s="345" t="s">
        <v>60</v>
      </c>
      <c r="M847" s="347">
        <v>5</v>
      </c>
      <c r="N847" s="347"/>
      <c r="O847" s="347"/>
      <c r="P847" s="347"/>
      <c r="Q847" s="348"/>
      <c r="R847" s="348"/>
      <c r="S847" s="347"/>
      <c r="T847" s="347"/>
      <c r="U847" s="347"/>
      <c r="V847" s="347"/>
      <c r="W847" s="347"/>
      <c r="X847" s="347"/>
      <c r="Y847" s="347"/>
    </row>
    <row r="848" spans="1:25" s="100" customFormat="1" outlineLevel="1">
      <c r="A848" s="345" t="str">
        <f>A846</f>
        <v>N</v>
      </c>
      <c r="B848" s="346">
        <f>COUNTA($C$2:C848)</f>
        <v>829</v>
      </c>
      <c r="C848" s="347" t="s">
        <v>363</v>
      </c>
      <c r="D848" s="347"/>
      <c r="E848" s="347"/>
      <c r="F848" s="347"/>
      <c r="G848" s="347" t="s">
        <v>74</v>
      </c>
      <c r="H848" s="347"/>
      <c r="I848" s="347" t="s">
        <v>58</v>
      </c>
      <c r="J848" s="347" t="s">
        <v>364</v>
      </c>
      <c r="K848" s="346">
        <v>0</v>
      </c>
      <c r="L848" s="345" t="s">
        <v>100</v>
      </c>
      <c r="M848" s="347"/>
      <c r="N848" s="347"/>
      <c r="O848" s="347"/>
      <c r="P848" s="347"/>
      <c r="Q848" s="348"/>
      <c r="R848" s="348"/>
      <c r="S848" s="347"/>
      <c r="T848" s="347"/>
      <c r="U848" s="347"/>
      <c r="V848" s="347"/>
      <c r="W848" s="347"/>
      <c r="X848" s="347"/>
      <c r="Y848" s="347"/>
    </row>
    <row r="849" spans="1:26" s="100" customFormat="1" outlineLevel="1">
      <c r="A849" s="345" t="str">
        <f t="shared" ref="A849:A854" si="24">A848</f>
        <v>N</v>
      </c>
      <c r="B849" s="346">
        <f>COUNTA($C$2:C849)</f>
        <v>830</v>
      </c>
      <c r="C849" s="347" t="s">
        <v>365</v>
      </c>
      <c r="D849" s="347"/>
      <c r="E849" s="347"/>
      <c r="F849" s="347"/>
      <c r="G849" s="347" t="s">
        <v>74</v>
      </c>
      <c r="H849" s="347"/>
      <c r="I849" s="347" t="s">
        <v>58</v>
      </c>
      <c r="J849" s="347" t="s">
        <v>364</v>
      </c>
      <c r="K849" s="346">
        <v>1</v>
      </c>
      <c r="L849" s="345" t="s">
        <v>100</v>
      </c>
      <c r="M849" s="347"/>
      <c r="N849" s="347"/>
      <c r="O849" s="347"/>
      <c r="P849" s="347"/>
      <c r="Q849" s="348"/>
      <c r="R849" s="348"/>
      <c r="S849" s="347"/>
      <c r="T849" s="347"/>
      <c r="U849" s="347"/>
      <c r="V849" s="347"/>
      <c r="W849" s="347"/>
      <c r="X849" s="347"/>
      <c r="Y849" s="347"/>
    </row>
    <row r="850" spans="1:26" s="100" customFormat="1" outlineLevel="1">
      <c r="A850" s="345" t="str">
        <f t="shared" si="24"/>
        <v>N</v>
      </c>
      <c r="B850" s="346">
        <f>COUNTA($C$2:C850)</f>
        <v>831</v>
      </c>
      <c r="C850" s="347" t="s">
        <v>366</v>
      </c>
      <c r="D850" s="347"/>
      <c r="E850" s="347"/>
      <c r="F850" s="347"/>
      <c r="G850" s="347" t="s">
        <v>74</v>
      </c>
      <c r="H850" s="347"/>
      <c r="I850" s="347" t="s">
        <v>58</v>
      </c>
      <c r="J850" s="347" t="s">
        <v>364</v>
      </c>
      <c r="K850" s="346">
        <v>2</v>
      </c>
      <c r="L850" s="345" t="s">
        <v>100</v>
      </c>
      <c r="M850" s="347"/>
      <c r="N850" s="347"/>
      <c r="O850" s="347"/>
      <c r="P850" s="347"/>
      <c r="Q850" s="348"/>
      <c r="R850" s="348"/>
      <c r="S850" s="347"/>
      <c r="T850" s="347"/>
      <c r="U850" s="347"/>
      <c r="V850" s="347"/>
      <c r="W850" s="347"/>
      <c r="X850" s="347"/>
      <c r="Y850" s="347"/>
    </row>
    <row r="851" spans="1:26" s="100" customFormat="1" outlineLevel="1">
      <c r="A851" s="345" t="str">
        <f t="shared" si="24"/>
        <v>N</v>
      </c>
      <c r="B851" s="346">
        <f>COUNTA($C$2:C851)</f>
        <v>832</v>
      </c>
      <c r="C851" s="347" t="s">
        <v>367</v>
      </c>
      <c r="D851" s="347"/>
      <c r="E851" s="347"/>
      <c r="F851" s="347"/>
      <c r="G851" s="347" t="s">
        <v>74</v>
      </c>
      <c r="H851" s="347"/>
      <c r="I851" s="347" t="s">
        <v>58</v>
      </c>
      <c r="J851" s="347" t="s">
        <v>364</v>
      </c>
      <c r="K851" s="346">
        <v>3</v>
      </c>
      <c r="L851" s="345" t="s">
        <v>100</v>
      </c>
      <c r="M851" s="347"/>
      <c r="N851" s="347"/>
      <c r="O851" s="347"/>
      <c r="P851" s="347"/>
      <c r="Q851" s="348"/>
      <c r="R851" s="348"/>
      <c r="S851" s="347"/>
      <c r="T851" s="347"/>
      <c r="U851" s="347"/>
      <c r="V851" s="347"/>
      <c r="W851" s="347"/>
      <c r="X851" s="347"/>
      <c r="Y851" s="347"/>
    </row>
    <row r="852" spans="1:26" s="100" customFormat="1" outlineLevel="1">
      <c r="A852" s="345" t="str">
        <f t="shared" si="24"/>
        <v>N</v>
      </c>
      <c r="B852" s="346">
        <f>COUNTA($C$2:C852)</f>
        <v>833</v>
      </c>
      <c r="C852" s="347" t="s">
        <v>368</v>
      </c>
      <c r="D852" s="347"/>
      <c r="E852" s="347"/>
      <c r="F852" s="347"/>
      <c r="G852" s="347" t="s">
        <v>74</v>
      </c>
      <c r="H852" s="347"/>
      <c r="I852" s="347" t="s">
        <v>58</v>
      </c>
      <c r="J852" s="347" t="s">
        <v>364</v>
      </c>
      <c r="K852" s="346">
        <v>4</v>
      </c>
      <c r="L852" s="345" t="s">
        <v>100</v>
      </c>
      <c r="M852" s="347"/>
      <c r="N852" s="347"/>
      <c r="O852" s="347"/>
      <c r="P852" s="347"/>
      <c r="Q852" s="348"/>
      <c r="R852" s="348"/>
      <c r="S852" s="347"/>
      <c r="T852" s="347"/>
      <c r="U852" s="347"/>
      <c r="V852" s="347"/>
      <c r="W852" s="347"/>
      <c r="X852" s="347"/>
      <c r="Y852" s="347"/>
    </row>
    <row r="853" spans="1:26" s="100" customFormat="1" outlineLevel="1">
      <c r="A853" s="345" t="str">
        <f t="shared" si="24"/>
        <v>N</v>
      </c>
      <c r="B853" s="346">
        <f>COUNTA($C$2:C853)</f>
        <v>834</v>
      </c>
      <c r="C853" s="347" t="s">
        <v>203</v>
      </c>
      <c r="D853" s="347"/>
      <c r="E853" s="347"/>
      <c r="F853" s="347"/>
      <c r="G853" s="347" t="s">
        <v>74</v>
      </c>
      <c r="H853" s="347"/>
      <c r="I853" s="347" t="s">
        <v>58</v>
      </c>
      <c r="J853" s="347" t="s">
        <v>123</v>
      </c>
      <c r="K853" s="346">
        <v>4</v>
      </c>
      <c r="L853" s="345" t="s">
        <v>69</v>
      </c>
      <c r="M853" s="347"/>
      <c r="N853" s="347"/>
      <c r="O853" s="347"/>
      <c r="P853" s="347"/>
      <c r="Q853" s="348"/>
      <c r="R853" s="348"/>
      <c r="S853" s="347"/>
      <c r="T853" s="347"/>
      <c r="U853" s="347"/>
      <c r="V853" s="347"/>
      <c r="W853" s="347"/>
      <c r="X853" s="347"/>
      <c r="Y853" s="347"/>
    </row>
    <row r="854" spans="1:26" s="100" customFormat="1" outlineLevel="1">
      <c r="A854" s="345" t="str">
        <f t="shared" si="24"/>
        <v>N</v>
      </c>
      <c r="B854" s="346">
        <f>COUNTA($C$2:C854)</f>
        <v>835</v>
      </c>
      <c r="C854" s="347" t="s">
        <v>60</v>
      </c>
      <c r="D854" s="347"/>
      <c r="E854" s="347"/>
      <c r="F854" s="347"/>
      <c r="G854" s="347" t="s">
        <v>74</v>
      </c>
      <c r="H854" s="347"/>
      <c r="I854" s="347" t="s">
        <v>58</v>
      </c>
      <c r="J854" s="347"/>
      <c r="K854" s="346">
        <v>0</v>
      </c>
      <c r="L854" s="345" t="s">
        <v>60</v>
      </c>
      <c r="M854" s="347">
        <v>3</v>
      </c>
      <c r="N854" s="347" t="s">
        <v>147</v>
      </c>
      <c r="O854" s="347"/>
      <c r="P854" s="347"/>
      <c r="Q854" s="348"/>
      <c r="R854" s="348"/>
      <c r="S854" s="347"/>
      <c r="T854" s="347"/>
      <c r="U854" s="347"/>
      <c r="V854" s="347"/>
      <c r="W854" s="347"/>
      <c r="X854" s="347"/>
      <c r="Y854" s="347"/>
    </row>
    <row r="855" spans="1:26" s="100" customFormat="1" outlineLevel="1">
      <c r="A855" s="345" t="str">
        <f>IF([3]Global!$B$2="PROD","N",A854)</f>
        <v>N</v>
      </c>
      <c r="B855" s="346">
        <f>COUNTA($C$2:C855)</f>
        <v>836</v>
      </c>
      <c r="C855" s="347" t="s">
        <v>369</v>
      </c>
      <c r="D855" s="347"/>
      <c r="E855" s="347"/>
      <c r="F855" s="347"/>
      <c r="G855" s="347" t="s">
        <v>74</v>
      </c>
      <c r="H855" s="347"/>
      <c r="I855" s="347" t="s">
        <v>58</v>
      </c>
      <c r="J855" s="347" t="s">
        <v>370</v>
      </c>
      <c r="K855" s="346">
        <v>0</v>
      </c>
      <c r="L855" s="345" t="s">
        <v>110</v>
      </c>
      <c r="M855" s="347"/>
      <c r="N855" s="347"/>
      <c r="O855" s="347"/>
      <c r="P855" s="347"/>
      <c r="Q855" s="348"/>
      <c r="R855" s="348"/>
      <c r="S855" s="347"/>
      <c r="T855" s="347"/>
      <c r="U855" s="347"/>
      <c r="V855" s="347"/>
      <c r="W855" s="347"/>
      <c r="X855" s="347"/>
      <c r="Y855" s="347"/>
    </row>
    <row r="856" spans="1:26" s="100" customFormat="1" outlineLevel="1">
      <c r="A856" s="345" t="str">
        <f>A855</f>
        <v>N</v>
      </c>
      <c r="B856" s="346">
        <f>COUNTA($C$2:C856)</f>
        <v>837</v>
      </c>
      <c r="C856" s="347" t="s">
        <v>371</v>
      </c>
      <c r="D856" s="347"/>
      <c r="E856" s="347"/>
      <c r="F856" s="347"/>
      <c r="G856" s="347" t="s">
        <v>74</v>
      </c>
      <c r="H856" s="347"/>
      <c r="I856" s="347" t="s">
        <v>58</v>
      </c>
      <c r="J856" s="347" t="s">
        <v>370</v>
      </c>
      <c r="K856" s="346">
        <v>0</v>
      </c>
      <c r="L856" s="345" t="s">
        <v>59</v>
      </c>
      <c r="M856" s="347" t="s">
        <v>372</v>
      </c>
      <c r="N856" s="347"/>
      <c r="O856" s="347"/>
      <c r="P856" s="347"/>
      <c r="Q856" s="348"/>
      <c r="R856" s="348"/>
      <c r="S856" s="347"/>
      <c r="T856" s="347"/>
      <c r="U856" s="347"/>
      <c r="V856" s="347"/>
      <c r="W856" s="347"/>
      <c r="X856" s="347"/>
      <c r="Y856" s="347"/>
    </row>
    <row r="857" spans="1:26" s="100" customFormat="1" outlineLevel="1">
      <c r="A857" s="345" t="str">
        <f>A856</f>
        <v>N</v>
      </c>
      <c r="B857" s="346">
        <f>COUNTA($C$2:C857)</f>
        <v>838</v>
      </c>
      <c r="C857" s="347" t="s">
        <v>373</v>
      </c>
      <c r="D857" s="347"/>
      <c r="E857" s="347"/>
      <c r="F857" s="347"/>
      <c r="G857" s="347" t="s">
        <v>74</v>
      </c>
      <c r="H857" s="347"/>
      <c r="I857" s="347"/>
      <c r="J857" s="347"/>
      <c r="K857" s="346">
        <v>0</v>
      </c>
      <c r="L857" s="345" t="s">
        <v>374</v>
      </c>
      <c r="M857" s="347" t="str">
        <f>IF(N854="Australian Comprehensive","tx_iframe_card-domestic","tx_iframe_card-international")</f>
        <v>tx_iframe_card-international</v>
      </c>
      <c r="N857" s="347"/>
      <c r="O857" s="347"/>
      <c r="P857" s="347"/>
      <c r="Q857" s="348"/>
      <c r="R857" s="348"/>
      <c r="S857" s="347"/>
      <c r="T857" s="347"/>
      <c r="U857" s="347"/>
      <c r="V857" s="347"/>
      <c r="W857" s="347"/>
      <c r="X857" s="347"/>
      <c r="Y857" s="347"/>
    </row>
    <row r="858" spans="1:26" s="100" customFormat="1" outlineLevel="1">
      <c r="A858" s="345" t="str">
        <f>A857</f>
        <v>N</v>
      </c>
      <c r="B858" s="346">
        <f>COUNTA($C$2:C858)</f>
        <v>839</v>
      </c>
      <c r="C858" s="347" t="s">
        <v>375</v>
      </c>
      <c r="D858" s="347"/>
      <c r="E858" s="347"/>
      <c r="F858" s="347"/>
      <c r="G858" s="347" t="s">
        <v>74</v>
      </c>
      <c r="H858" s="347"/>
      <c r="I858" s="347" t="s">
        <v>58</v>
      </c>
      <c r="J858" s="347" t="s">
        <v>376</v>
      </c>
      <c r="K858" s="346">
        <v>0</v>
      </c>
      <c r="L858" s="345" t="s">
        <v>59</v>
      </c>
      <c r="M858" s="347" t="s">
        <v>377</v>
      </c>
      <c r="N858" s="347"/>
      <c r="O858" s="347"/>
      <c r="P858" s="347"/>
      <c r="Q858" s="348"/>
      <c r="R858" s="348"/>
      <c r="S858" s="347"/>
      <c r="T858" s="347"/>
      <c r="U858" s="347"/>
      <c r="V858" s="347"/>
      <c r="W858" s="347"/>
      <c r="X858" s="347"/>
      <c r="Y858" s="347"/>
    </row>
    <row r="859" spans="1:26" s="100" customFormat="1" outlineLevel="1">
      <c r="A859" s="345" t="str">
        <f t="shared" ref="A859:A867" si="25">A858</f>
        <v>N</v>
      </c>
      <c r="B859" s="346">
        <f>COUNTA($C$2:C859)</f>
        <v>840</v>
      </c>
      <c r="C859" s="347" t="s">
        <v>373</v>
      </c>
      <c r="D859" s="347"/>
      <c r="E859" s="347"/>
      <c r="F859" s="347"/>
      <c r="G859" s="347" t="s">
        <v>74</v>
      </c>
      <c r="H859" s="347"/>
      <c r="I859" s="347"/>
      <c r="J859" s="347"/>
      <c r="K859" s="346">
        <v>0</v>
      </c>
      <c r="L859" s="345" t="s">
        <v>378</v>
      </c>
      <c r="M859" s="347"/>
      <c r="N859" s="347"/>
      <c r="O859" s="347"/>
      <c r="P859" s="347"/>
      <c r="Q859" s="348"/>
      <c r="R859" s="348"/>
      <c r="S859" s="347"/>
      <c r="T859" s="347"/>
      <c r="U859" s="347"/>
      <c r="V859" s="347"/>
      <c r="W859" s="347"/>
      <c r="X859" s="347"/>
      <c r="Y859" s="347"/>
    </row>
    <row r="860" spans="1:26" s="100" customFormat="1" outlineLevel="1">
      <c r="A860" s="345" t="str">
        <f t="shared" si="25"/>
        <v>N</v>
      </c>
      <c r="B860" s="346">
        <f>COUNTA($C$2:C860)</f>
        <v>841</v>
      </c>
      <c r="C860" s="347" t="s">
        <v>379</v>
      </c>
      <c r="D860" s="347"/>
      <c r="E860" s="347"/>
      <c r="F860" s="347"/>
      <c r="G860" s="347" t="s">
        <v>74</v>
      </c>
      <c r="H860" s="347"/>
      <c r="I860" s="347" t="s">
        <v>58</v>
      </c>
      <c r="J860" s="347" t="s">
        <v>380</v>
      </c>
      <c r="K860" s="346">
        <v>0</v>
      </c>
      <c r="L860" s="345" t="s">
        <v>59</v>
      </c>
      <c r="M860" s="347" t="s">
        <v>381</v>
      </c>
      <c r="N860" s="347"/>
      <c r="O860" s="347"/>
      <c r="P860" s="347"/>
      <c r="Q860" s="348"/>
      <c r="R860" s="348"/>
      <c r="S860" s="347"/>
      <c r="T860" s="347"/>
      <c r="U860" s="347"/>
      <c r="V860" s="347"/>
      <c r="W860" s="347"/>
      <c r="X860" s="347"/>
      <c r="Y860" s="347"/>
    </row>
    <row r="861" spans="1:26" s="100" customFormat="1" outlineLevel="1">
      <c r="A861" s="345" t="str">
        <f t="shared" si="25"/>
        <v>N</v>
      </c>
      <c r="B861" s="346">
        <f>COUNTA($C$2:C861)</f>
        <v>842</v>
      </c>
      <c r="C861" s="347" t="s">
        <v>382</v>
      </c>
      <c r="D861" s="347"/>
      <c r="E861" s="347"/>
      <c r="F861" s="347"/>
      <c r="G861" s="347" t="s">
        <v>74</v>
      </c>
      <c r="H861" s="347"/>
      <c r="I861" s="347" t="s">
        <v>58</v>
      </c>
      <c r="J861" s="347" t="s">
        <v>383</v>
      </c>
      <c r="K861" s="346">
        <v>0</v>
      </c>
      <c r="L861" s="345" t="s">
        <v>59</v>
      </c>
      <c r="M861" s="347" t="s">
        <v>384</v>
      </c>
      <c r="N861" s="347"/>
      <c r="O861" s="347"/>
      <c r="P861" s="347"/>
      <c r="Q861" s="348"/>
      <c r="R861" s="348"/>
      <c r="S861" s="347"/>
      <c r="T861" s="347"/>
      <c r="U861" s="347"/>
      <c r="V861" s="347"/>
      <c r="W861" s="347"/>
      <c r="X861" s="347"/>
      <c r="Y861" s="347"/>
    </row>
    <row r="862" spans="1:26" s="100" customFormat="1" outlineLevel="1">
      <c r="A862" s="345" t="str">
        <f t="shared" si="25"/>
        <v>N</v>
      </c>
      <c r="B862" s="346">
        <f>COUNTA($C$2:C862)</f>
        <v>843</v>
      </c>
      <c r="C862" s="347" t="s">
        <v>385</v>
      </c>
      <c r="D862" s="347"/>
      <c r="E862" s="347"/>
      <c r="F862" s="347"/>
      <c r="G862" s="347" t="s">
        <v>74</v>
      </c>
      <c r="H862" s="347"/>
      <c r="I862" s="347" t="s">
        <v>58</v>
      </c>
      <c r="J862" s="347" t="s">
        <v>386</v>
      </c>
      <c r="K862" s="346">
        <v>0</v>
      </c>
      <c r="L862" s="345" t="s">
        <v>69</v>
      </c>
      <c r="M862" s="347">
        <v>1</v>
      </c>
      <c r="N862" s="347"/>
      <c r="O862" s="347" t="s">
        <v>3</v>
      </c>
      <c r="P862" s="347"/>
      <c r="Q862" s="348"/>
      <c r="R862" s="348"/>
      <c r="S862" s="347"/>
      <c r="T862" s="347"/>
      <c r="U862" s="347"/>
      <c r="V862" s="347"/>
      <c r="W862" s="347"/>
      <c r="X862" s="347"/>
      <c r="Y862" s="347"/>
      <c r="Z862" s="100" t="str">
        <f>IF(G347="Standalone - QA","//button[contains(.,'PAY NOW')]","//button[contains(.,'BUY NOW')]")</f>
        <v>//button[contains(.,'BUY NOW')]</v>
      </c>
    </row>
    <row r="863" spans="1:26" s="100" customFormat="1" outlineLevel="1">
      <c r="A863" s="345" t="str">
        <f t="shared" si="25"/>
        <v>N</v>
      </c>
      <c r="B863" s="346">
        <f>COUNTA($C$2:C863)</f>
        <v>844</v>
      </c>
      <c r="C863" s="347" t="s">
        <v>730</v>
      </c>
      <c r="D863" s="347"/>
      <c r="E863" s="347"/>
      <c r="F863" s="347"/>
      <c r="G863" s="347" t="s">
        <v>74</v>
      </c>
      <c r="H863" s="347"/>
      <c r="I863" s="347" t="s">
        <v>58</v>
      </c>
      <c r="J863" s="347" t="s">
        <v>729</v>
      </c>
      <c r="K863" s="346">
        <v>0</v>
      </c>
      <c r="L863" s="345" t="s">
        <v>69</v>
      </c>
      <c r="M863" s="347">
        <v>1</v>
      </c>
      <c r="N863" s="347"/>
      <c r="O863" s="347" t="s">
        <v>3</v>
      </c>
      <c r="P863" s="347"/>
      <c r="Q863" s="348"/>
      <c r="R863" s="348"/>
      <c r="S863" s="347"/>
      <c r="T863" s="347"/>
      <c r="U863" s="347"/>
      <c r="V863" s="347"/>
      <c r="W863" s="347"/>
      <c r="X863" s="347"/>
      <c r="Y863" s="347"/>
    </row>
    <row r="864" spans="1:26" s="100" customFormat="1" outlineLevel="1">
      <c r="A864" s="345" t="str">
        <f>A863</f>
        <v>N</v>
      </c>
      <c r="B864" s="346">
        <f>COUNTA($C$2:C864)</f>
        <v>845</v>
      </c>
      <c r="C864" s="347" t="s">
        <v>60</v>
      </c>
      <c r="D864" s="347"/>
      <c r="E864" s="347"/>
      <c r="F864" s="347"/>
      <c r="G864" s="347" t="s">
        <v>74</v>
      </c>
      <c r="H864" s="347"/>
      <c r="I864" s="347" t="s">
        <v>58</v>
      </c>
      <c r="J864" s="347"/>
      <c r="K864" s="346">
        <v>0</v>
      </c>
      <c r="L864" s="345" t="s">
        <v>60</v>
      </c>
      <c r="M864" s="347">
        <v>20</v>
      </c>
      <c r="N864" s="347"/>
      <c r="O864" s="347"/>
      <c r="P864" s="347"/>
      <c r="Q864" s="348"/>
      <c r="R864" s="348"/>
      <c r="S864" s="347"/>
      <c r="T864" s="347"/>
      <c r="U864" s="347"/>
      <c r="V864" s="347"/>
      <c r="W864" s="347"/>
      <c r="X864" s="347"/>
      <c r="Y864" s="347"/>
    </row>
    <row r="865" spans="1:25" s="100" customFormat="1" outlineLevel="1">
      <c r="A865" s="345" t="str">
        <f t="shared" si="25"/>
        <v>N</v>
      </c>
      <c r="B865" s="346">
        <f>COUNTA($C$2:C865)</f>
        <v>846</v>
      </c>
      <c r="C865" s="347" t="s">
        <v>387</v>
      </c>
      <c r="D865" s="347"/>
      <c r="E865" s="347"/>
      <c r="F865" s="347"/>
      <c r="G865" s="347" t="s">
        <v>74</v>
      </c>
      <c r="H865" s="347"/>
      <c r="I865" s="347" t="s">
        <v>58</v>
      </c>
      <c r="J865" s="347" t="s">
        <v>388</v>
      </c>
      <c r="K865" s="346">
        <v>0</v>
      </c>
      <c r="L865" s="345" t="s">
        <v>306</v>
      </c>
      <c r="M865" s="347"/>
      <c r="N865" s="347"/>
      <c r="O865" s="347"/>
      <c r="P865" s="347"/>
      <c r="Q865" s="348"/>
      <c r="R865" s="348"/>
      <c r="S865" s="347"/>
      <c r="T865" s="347"/>
      <c r="U865" s="347"/>
      <c r="V865" s="347"/>
      <c r="W865" s="347"/>
      <c r="X865" s="347"/>
      <c r="Y865" s="347"/>
    </row>
    <row r="866" spans="1:25" s="100" customFormat="1" outlineLevel="1">
      <c r="A866" s="345" t="str">
        <f t="shared" si="25"/>
        <v>N</v>
      </c>
      <c r="B866" s="346">
        <f>COUNTA($C$2:C866)</f>
        <v>847</v>
      </c>
      <c r="C866" s="347" t="s">
        <v>389</v>
      </c>
      <c r="D866" s="347"/>
      <c r="E866" s="347"/>
      <c r="F866" s="347"/>
      <c r="G866" s="347" t="s">
        <v>74</v>
      </c>
      <c r="H866" s="347"/>
      <c r="I866" s="347" t="s">
        <v>58</v>
      </c>
      <c r="J866" s="347" t="s">
        <v>390</v>
      </c>
      <c r="K866" s="346">
        <v>0</v>
      </c>
      <c r="L866" s="345" t="s">
        <v>32</v>
      </c>
      <c r="M866" s="347"/>
      <c r="N866" s="347" t="s">
        <v>61</v>
      </c>
      <c r="O866" s="347"/>
      <c r="P866" s="347"/>
      <c r="Q866" s="348"/>
      <c r="R866" s="348"/>
      <c r="S866" s="347" t="s">
        <v>391</v>
      </c>
      <c r="T866" s="347"/>
      <c r="U866" s="347"/>
      <c r="V866" s="347"/>
      <c r="W866" s="347"/>
      <c r="X866" s="347"/>
      <c r="Y866" s="347"/>
    </row>
    <row r="867" spans="1:25" s="100" customFormat="1" outlineLevel="1">
      <c r="A867" s="345" t="str">
        <f t="shared" si="25"/>
        <v>N</v>
      </c>
      <c r="B867" s="346">
        <f>COUNTA($C$2:C867)</f>
        <v>848</v>
      </c>
      <c r="C867" s="347" t="s">
        <v>392</v>
      </c>
      <c r="D867" s="347"/>
      <c r="E867" s="347"/>
      <c r="F867" s="347"/>
      <c r="G867" s="347" t="s">
        <v>74</v>
      </c>
      <c r="H867" s="347"/>
      <c r="I867" s="347" t="s">
        <v>58</v>
      </c>
      <c r="J867" s="347" t="s">
        <v>393</v>
      </c>
      <c r="K867" s="346">
        <v>1</v>
      </c>
      <c r="L867" s="345" t="s">
        <v>32</v>
      </c>
      <c r="M867" s="347"/>
      <c r="N867" s="347" t="s">
        <v>61</v>
      </c>
      <c r="O867" s="347" t="s">
        <v>3</v>
      </c>
      <c r="P867" s="347"/>
      <c r="Q867" s="348"/>
      <c r="R867" s="348"/>
      <c r="S867" s="347" t="s">
        <v>394</v>
      </c>
      <c r="T867" s="347"/>
      <c r="U867" s="347"/>
      <c r="V867" s="347"/>
      <c r="W867" s="347"/>
      <c r="X867" s="347"/>
      <c r="Y867" s="347"/>
    </row>
    <row r="868" spans="1:25">
      <c r="A868" s="350" t="s">
        <v>71</v>
      </c>
      <c r="B868" s="351"/>
      <c r="C868" s="352"/>
      <c r="D868" s="352"/>
      <c r="E868" s="352"/>
      <c r="F868" s="352"/>
      <c r="G868" s="352"/>
      <c r="H868" s="352"/>
      <c r="I868" s="352"/>
      <c r="J868" s="352"/>
      <c r="K868" s="351"/>
      <c r="L868" s="353"/>
      <c r="M868" s="352"/>
      <c r="N868" s="352"/>
      <c r="O868" s="352"/>
      <c r="P868" s="352"/>
      <c r="Q868" s="352"/>
      <c r="R868" s="352"/>
      <c r="S868" s="352"/>
      <c r="T868" s="352"/>
      <c r="U868" s="352"/>
      <c r="V868" s="352"/>
      <c r="W868" s="352"/>
      <c r="X868" s="352"/>
      <c r="Y868" s="352"/>
    </row>
    <row r="869" spans="1:25">
      <c r="A869" s="163" t="str">
        <f>A845</f>
        <v>N</v>
      </c>
      <c r="B869" s="164">
        <f>COUNTA($C$2:C869)</f>
        <v>849</v>
      </c>
      <c r="C869" s="165" t="s">
        <v>70</v>
      </c>
      <c r="D869" s="165"/>
      <c r="E869" s="165"/>
      <c r="F869" s="165"/>
      <c r="G869" s="165" t="s">
        <v>74</v>
      </c>
      <c r="H869" s="165"/>
      <c r="I869" s="165"/>
      <c r="J869" s="165"/>
      <c r="K869" s="164"/>
      <c r="L869" s="163" t="s">
        <v>70</v>
      </c>
      <c r="M869" s="165"/>
      <c r="N869" s="165"/>
      <c r="O869" s="165"/>
      <c r="P869" s="165"/>
      <c r="Q869" s="165"/>
      <c r="R869" s="165"/>
      <c r="S869" s="165"/>
      <c r="T869" s="165"/>
      <c r="U869" s="165"/>
      <c r="V869" s="165"/>
      <c r="W869" s="165"/>
      <c r="X869" s="165"/>
      <c r="Y869" s="165"/>
    </row>
    <row r="870" spans="1:25">
      <c r="A870" s="163" t="str">
        <f>A869</f>
        <v>N</v>
      </c>
      <c r="B870" s="164">
        <f>COUNTA($C$2:C870)</f>
        <v>850</v>
      </c>
      <c r="C870" s="165" t="s">
        <v>72</v>
      </c>
      <c r="D870" s="165"/>
      <c r="E870" s="165"/>
      <c r="F870" s="165"/>
      <c r="G870" s="165" t="s">
        <v>74</v>
      </c>
      <c r="H870" s="165"/>
      <c r="I870" s="165"/>
      <c r="J870" s="165"/>
      <c r="K870" s="164"/>
      <c r="L870" s="163" t="s">
        <v>72</v>
      </c>
      <c r="M870" s="165"/>
      <c r="N870" s="165"/>
      <c r="O870" s="165"/>
      <c r="P870" s="165"/>
      <c r="Q870" s="165"/>
      <c r="R870" s="165"/>
      <c r="S870" s="165"/>
      <c r="T870" s="165"/>
      <c r="U870" s="165"/>
      <c r="V870" s="165"/>
      <c r="W870" s="165"/>
      <c r="X870" s="165"/>
      <c r="Y870" s="165"/>
    </row>
    <row r="871" spans="1:25" outlineLevel="1">
      <c r="A871" s="163" t="str">
        <f>IF($R$47&gt;"7","Y","N")</f>
        <v>Y</v>
      </c>
      <c r="B871" s="164">
        <f>COUNTA($C$2:C871)</f>
        <v>851</v>
      </c>
      <c r="C871" s="165" t="s">
        <v>445</v>
      </c>
      <c r="D871" s="165"/>
      <c r="E871" s="165"/>
      <c r="F871" s="165"/>
      <c r="G871" s="165" t="s">
        <v>74</v>
      </c>
      <c r="H871" s="165"/>
      <c r="I871" s="165" t="s">
        <v>58</v>
      </c>
      <c r="J871" s="165" t="str">
        <f>"//p[contains(.,'Does this traveller have any existing medical conditions?*')]/parent::span/parent::legend/following-sibling::label/input[@value='"&amp;M871&amp;"']"</f>
        <v>//p[contains(.,'Does this traveller have any existing medical conditions?*')]/parent::span/parent::legend/following-sibling::label/input[@value='YES']</v>
      </c>
      <c r="K871" s="164">
        <v>8</v>
      </c>
      <c r="L871" s="163" t="s">
        <v>110</v>
      </c>
      <c r="M871" s="165" t="s">
        <v>475</v>
      </c>
      <c r="N871" s="165"/>
      <c r="O871" s="165"/>
      <c r="P871" s="165"/>
      <c r="Q871" s="315"/>
      <c r="R871" s="315"/>
      <c r="S871" s="165"/>
      <c r="T871" s="165"/>
      <c r="U871" s="165"/>
      <c r="V871" s="165"/>
      <c r="W871" s="165"/>
      <c r="X871" s="165"/>
      <c r="Y871" s="165"/>
    </row>
    <row r="872" spans="1:25" outlineLevel="1">
      <c r="A872" s="163" t="str">
        <f>A871</f>
        <v>Y</v>
      </c>
      <c r="B872" s="164">
        <f>COUNTA($C$2:C872)</f>
        <v>852</v>
      </c>
      <c r="C872" s="165" t="s">
        <v>60</v>
      </c>
      <c r="D872" s="165"/>
      <c r="E872" s="165"/>
      <c r="F872" s="165"/>
      <c r="G872" s="165" t="s">
        <v>74</v>
      </c>
      <c r="H872" s="165"/>
      <c r="I872" s="165" t="s">
        <v>58</v>
      </c>
      <c r="J872" s="165"/>
      <c r="K872" s="164"/>
      <c r="L872" s="163" t="s">
        <v>60</v>
      </c>
      <c r="M872" s="165">
        <v>3</v>
      </c>
      <c r="N872" s="165"/>
      <c r="O872" s="165"/>
      <c r="P872" s="165"/>
      <c r="Q872" s="315"/>
      <c r="R872" s="315"/>
      <c r="S872" s="165"/>
      <c r="T872" s="165"/>
      <c r="U872" s="165"/>
      <c r="V872" s="165"/>
      <c r="W872" s="165"/>
      <c r="X872" s="165"/>
      <c r="Y872" s="165"/>
    </row>
    <row r="873" spans="1:25" outlineLevel="1">
      <c r="A873" s="163" t="str">
        <f>IF(M871="YES","Y","N")</f>
        <v>Y</v>
      </c>
      <c r="B873" s="164">
        <f>COUNTA($C$2:C873)</f>
        <v>853</v>
      </c>
      <c r="C873" s="165" t="s">
        <v>446</v>
      </c>
      <c r="D873" s="165"/>
      <c r="E873" s="165"/>
      <c r="F873" s="165"/>
      <c r="G873" s="165" t="s">
        <v>74</v>
      </c>
      <c r="H873" s="165"/>
      <c r="I873" s="165" t="s">
        <v>58</v>
      </c>
      <c r="J873" s="165" t="str">
        <f>"//p[contains(.,'Do all existing medical conditions meet the criteria for')]/parent::span/parent::legend/following-sibling::label/input[@value='"&amp;M873&amp;"']"</f>
        <v>//p[contains(.,'Do all existing medical conditions meet the criteria for')]/parent::span/parent::legend/following-sibling::label/input[@value='NO']</v>
      </c>
      <c r="K873" s="164">
        <v>8</v>
      </c>
      <c r="L873" s="163" t="s">
        <v>110</v>
      </c>
      <c r="M873" s="165" t="s">
        <v>476</v>
      </c>
      <c r="N873" s="165"/>
      <c r="O873" s="165"/>
      <c r="P873" s="165"/>
      <c r="Q873" s="315"/>
      <c r="R873" s="315"/>
      <c r="S873" s="165"/>
      <c r="T873" s="165"/>
      <c r="U873" s="165"/>
      <c r="V873" s="165"/>
      <c r="W873" s="165"/>
      <c r="X873" s="165"/>
      <c r="Y873" s="165"/>
    </row>
    <row r="874" spans="1:25" outlineLevel="1">
      <c r="A874" s="163" t="str">
        <f>A873</f>
        <v>Y</v>
      </c>
      <c r="B874" s="164">
        <f>COUNTA($C$2:C874)</f>
        <v>854</v>
      </c>
      <c r="C874" s="165" t="s">
        <v>60</v>
      </c>
      <c r="D874" s="165"/>
      <c r="E874" s="165"/>
      <c r="F874" s="165"/>
      <c r="G874" s="165" t="s">
        <v>74</v>
      </c>
      <c r="H874" s="165"/>
      <c r="I874" s="165" t="s">
        <v>58</v>
      </c>
      <c r="J874" s="165"/>
      <c r="K874" s="164"/>
      <c r="L874" s="163" t="s">
        <v>60</v>
      </c>
      <c r="M874" s="165">
        <v>2</v>
      </c>
      <c r="N874" s="165"/>
      <c r="O874" s="165"/>
      <c r="P874" s="165"/>
      <c r="Q874" s="315"/>
      <c r="R874" s="315"/>
      <c r="S874" s="165"/>
      <c r="T874" s="165"/>
      <c r="U874" s="165"/>
      <c r="V874" s="165"/>
      <c r="W874" s="165"/>
      <c r="X874" s="165"/>
      <c r="Y874" s="165"/>
    </row>
    <row r="875" spans="1:25" outlineLevel="1">
      <c r="A875" s="163" t="str">
        <f>IF(M873="NO","Y","N")</f>
        <v>Y</v>
      </c>
      <c r="B875" s="164">
        <f>COUNTA($C$2:C875)</f>
        <v>855</v>
      </c>
      <c r="C875" s="165" t="s">
        <v>447</v>
      </c>
      <c r="D875" s="165"/>
      <c r="E875" s="165"/>
      <c r="F875" s="165"/>
      <c r="G875" s="165" t="s">
        <v>74</v>
      </c>
      <c r="H875" s="165"/>
      <c r="I875" s="165" t="s">
        <v>58</v>
      </c>
      <c r="J875" s="165" t="str">
        <f>"//p[contains(.,'Would you like to screen this traveller for existing medical conditions coverage?')]/parent::span/parent::legend/following-sibling::label/input[@value='"&amp;M875&amp;"']"</f>
        <v>//p[contains(.,'Would you like to screen this traveller for existing medical conditions coverage?')]/parent::span/parent::legend/following-sibling::label/input[@value='NO']</v>
      </c>
      <c r="K875" s="164">
        <v>8</v>
      </c>
      <c r="L875" s="163" t="s">
        <v>110</v>
      </c>
      <c r="M875" s="165" t="s">
        <v>476</v>
      </c>
      <c r="N875" s="165"/>
      <c r="O875" s="165"/>
      <c r="P875" s="165"/>
      <c r="Q875" s="315"/>
      <c r="R875" s="315"/>
      <c r="S875" s="165"/>
      <c r="T875" s="165"/>
      <c r="U875" s="165"/>
      <c r="V875" s="165"/>
      <c r="W875" s="165"/>
      <c r="X875" s="165"/>
      <c r="Y875" s="165"/>
    </row>
    <row r="876" spans="1:25" outlineLevel="1">
      <c r="A876" s="163" t="str">
        <f>A875</f>
        <v>Y</v>
      </c>
      <c r="B876" s="164">
        <f>COUNTA($C$2:C876)</f>
        <v>856</v>
      </c>
      <c r="C876" s="165" t="s">
        <v>60</v>
      </c>
      <c r="D876" s="165"/>
      <c r="E876" s="165"/>
      <c r="F876" s="165"/>
      <c r="G876" s="165" t="s">
        <v>74</v>
      </c>
      <c r="H876" s="165"/>
      <c r="I876" s="165" t="s">
        <v>58</v>
      </c>
      <c r="J876" s="165"/>
      <c r="K876" s="164"/>
      <c r="L876" s="163" t="s">
        <v>60</v>
      </c>
      <c r="M876" s="165">
        <v>2</v>
      </c>
      <c r="N876" s="165"/>
      <c r="O876" s="165"/>
      <c r="P876" s="165"/>
      <c r="Q876" s="315"/>
      <c r="R876" s="315"/>
      <c r="S876" s="165"/>
      <c r="T876" s="165"/>
      <c r="U876" s="165"/>
      <c r="V876" s="165"/>
      <c r="W876" s="165"/>
      <c r="X876" s="165"/>
      <c r="Y876" s="165"/>
    </row>
    <row r="877" spans="1:25" outlineLevel="1">
      <c r="A877" s="163"/>
      <c r="B877" s="164">
        <f>COUNTA($C$2:C877)</f>
        <v>857</v>
      </c>
      <c r="C877" s="165" t="s">
        <v>448</v>
      </c>
      <c r="D877" s="165"/>
      <c r="E877" s="165"/>
      <c r="F877" s="165"/>
      <c r="G877" s="165" t="s">
        <v>74</v>
      </c>
      <c r="H877" s="165"/>
      <c r="I877" s="165" t="s">
        <v>58</v>
      </c>
      <c r="J877" s="165" t="str">
        <f>"//p[contains(.,'Have you been advised not to travel by a medical practitioner?')]/parent::span/parent::legend/following-sibling::label/input[@value='"&amp;M877&amp;"']"</f>
        <v>//p[contains(.,'Have you been advised not to travel by a medical practitioner?')]/parent::span/parent::legend/following-sibling::label/input[@value='DT_EMCQ4']</v>
      </c>
      <c r="K877" s="164">
        <v>8</v>
      </c>
      <c r="L877" s="163" t="s">
        <v>110</v>
      </c>
      <c r="M877" s="165" t="s">
        <v>294</v>
      </c>
      <c r="N877" s="165"/>
      <c r="O877" s="165"/>
      <c r="P877" s="165"/>
      <c r="Q877" s="315"/>
      <c r="R877" s="315"/>
      <c r="S877" s="165"/>
      <c r="T877" s="165"/>
      <c r="U877" s="165"/>
      <c r="V877" s="165"/>
      <c r="W877" s="165"/>
      <c r="X877" s="165"/>
      <c r="Y877" s="165"/>
    </row>
    <row r="878" spans="1:25" outlineLevel="1">
      <c r="A878" s="163"/>
      <c r="B878" s="164">
        <f>COUNTA($C$2:C878)</f>
        <v>858</v>
      </c>
      <c r="C878" s="165" t="s">
        <v>60</v>
      </c>
      <c r="D878" s="165"/>
      <c r="E878" s="165"/>
      <c r="F878" s="165"/>
      <c r="G878" s="165" t="s">
        <v>74</v>
      </c>
      <c r="H878" s="165"/>
      <c r="I878" s="165" t="s">
        <v>58</v>
      </c>
      <c r="J878" s="165"/>
      <c r="K878" s="164"/>
      <c r="L878" s="163" t="s">
        <v>60</v>
      </c>
      <c r="M878" s="165">
        <v>2</v>
      </c>
      <c r="N878" s="165"/>
      <c r="O878" s="165"/>
      <c r="P878" s="165"/>
      <c r="Q878" s="315"/>
      <c r="R878" s="315"/>
      <c r="S878" s="165"/>
      <c r="T878" s="165"/>
      <c r="U878" s="165"/>
      <c r="V878" s="165"/>
      <c r="W878" s="165"/>
      <c r="X878" s="165"/>
      <c r="Y878" s="165"/>
    </row>
    <row r="879" spans="1:25" outlineLevel="1">
      <c r="A879" s="163"/>
      <c r="B879" s="164">
        <f>COUNTA($C$2:C879)</f>
        <v>859</v>
      </c>
      <c r="C879" s="165" t="s">
        <v>449</v>
      </c>
      <c r="D879" s="165"/>
      <c r="E879" s="165"/>
      <c r="F879" s="165"/>
      <c r="G879" s="165" t="s">
        <v>74</v>
      </c>
      <c r="H879" s="165"/>
      <c r="I879" s="165" t="s">
        <v>58</v>
      </c>
      <c r="J879" s="165" t="str">
        <f>"//p[contains(.,'Do you have any condition that has been given a metastatic or terminal prognosis?')]/parent::span/parent::legend/following-sibling::label/input[@value='"&amp;M879&amp;"']"</f>
        <v>//p[contains(.,'Do you have any condition that has been given a metastatic or terminal prognosis?')]/parent::span/parent::legend/following-sibling::label/input[@value='DT_EMCQ5']</v>
      </c>
      <c r="K879" s="164">
        <v>8</v>
      </c>
      <c r="L879" s="163" t="s">
        <v>110</v>
      </c>
      <c r="M879" s="165" t="s">
        <v>296</v>
      </c>
      <c r="N879" s="165"/>
      <c r="O879" s="165"/>
      <c r="P879" s="165"/>
      <c r="Q879" s="315"/>
      <c r="R879" s="315"/>
      <c r="S879" s="165"/>
      <c r="T879" s="165"/>
      <c r="U879" s="165"/>
      <c r="V879" s="165"/>
      <c r="W879" s="165"/>
      <c r="X879" s="165"/>
      <c r="Y879" s="165"/>
    </row>
    <row r="880" spans="1:25" outlineLevel="1">
      <c r="A880" s="163"/>
      <c r="B880" s="164">
        <f>COUNTA($C$2:C880)</f>
        <v>860</v>
      </c>
      <c r="C880" s="165" t="s">
        <v>60</v>
      </c>
      <c r="D880" s="165"/>
      <c r="E880" s="165"/>
      <c r="F880" s="165"/>
      <c r="G880" s="165" t="s">
        <v>74</v>
      </c>
      <c r="H880" s="165"/>
      <c r="I880" s="165" t="s">
        <v>58</v>
      </c>
      <c r="J880" s="165"/>
      <c r="K880" s="164"/>
      <c r="L880" s="163" t="s">
        <v>60</v>
      </c>
      <c r="M880" s="165">
        <v>2</v>
      </c>
      <c r="N880" s="165"/>
      <c r="O880" s="165"/>
      <c r="P880" s="165"/>
      <c r="Q880" s="315"/>
      <c r="R880" s="315"/>
      <c r="S880" s="165"/>
      <c r="T880" s="165"/>
      <c r="U880" s="165"/>
      <c r="V880" s="165"/>
      <c r="W880" s="165"/>
      <c r="X880" s="165"/>
      <c r="Y880" s="165"/>
    </row>
    <row r="881" spans="1:25" outlineLevel="1">
      <c r="A881" s="163"/>
      <c r="B881" s="164">
        <f>COUNTA($C$2:C881)</f>
        <v>861</v>
      </c>
      <c r="C881" s="165" t="s">
        <v>450</v>
      </c>
      <c r="D881" s="165"/>
      <c r="E881" s="165"/>
      <c r="F881" s="165"/>
      <c r="G881" s="165" t="s">
        <v>74</v>
      </c>
      <c r="H881" s="165"/>
      <c r="I881" s="165" t="s">
        <v>58</v>
      </c>
      <c r="J881" s="165" t="str">
        <f>"//p[contains(.,'Do you have any condition or set of symptoms that are under or awaiting further investigation')]/parent::span/parent::legend/following-sibling::label/input[@value='"&amp;M881&amp;"']"</f>
        <v>//p[contains(.,'Do you have any condition or set of symptoms that are under or awaiting further investigation')]/parent::span/parent::legend/following-sibling::label/input[@value='DT_EMCQ6']</v>
      </c>
      <c r="K881" s="164">
        <v>8</v>
      </c>
      <c r="L881" s="163" t="s">
        <v>110</v>
      </c>
      <c r="M881" s="165" t="s">
        <v>298</v>
      </c>
      <c r="N881" s="165"/>
      <c r="O881" s="165"/>
      <c r="P881" s="165"/>
      <c r="Q881" s="315"/>
      <c r="R881" s="315"/>
      <c r="S881" s="165"/>
      <c r="T881" s="165"/>
      <c r="U881" s="165"/>
      <c r="V881" s="165"/>
      <c r="W881" s="165"/>
      <c r="X881" s="165"/>
      <c r="Y881" s="165"/>
    </row>
    <row r="882" spans="1:25" outlineLevel="1">
      <c r="A882" s="163"/>
      <c r="B882" s="164">
        <f>COUNTA($C$2:C882)</f>
        <v>862</v>
      </c>
      <c r="C882" s="165" t="s">
        <v>60</v>
      </c>
      <c r="D882" s="165"/>
      <c r="E882" s="165"/>
      <c r="F882" s="165"/>
      <c r="G882" s="165" t="s">
        <v>74</v>
      </c>
      <c r="H882" s="165"/>
      <c r="I882" s="165" t="s">
        <v>58</v>
      </c>
      <c r="J882" s="165"/>
      <c r="K882" s="164"/>
      <c r="L882" s="163" t="s">
        <v>60</v>
      </c>
      <c r="M882" s="165">
        <v>2</v>
      </c>
      <c r="N882" s="165"/>
      <c r="O882" s="165"/>
      <c r="P882" s="165"/>
      <c r="Q882" s="315"/>
      <c r="R882" s="315"/>
      <c r="S882" s="165"/>
      <c r="T882" s="165"/>
      <c r="U882" s="165"/>
      <c r="V882" s="165"/>
      <c r="W882" s="165"/>
      <c r="X882" s="165"/>
      <c r="Y882" s="165"/>
    </row>
    <row r="883" spans="1:25" outlineLevel="1">
      <c r="A883" s="163"/>
      <c r="B883" s="164">
        <f>COUNTA($C$2:C883)</f>
        <v>863</v>
      </c>
      <c r="C883" s="165" t="s">
        <v>451</v>
      </c>
      <c r="D883" s="165"/>
      <c r="E883" s="165"/>
      <c r="F883" s="165"/>
      <c r="G883" s="165" t="s">
        <v>74</v>
      </c>
      <c r="H883" s="165"/>
      <c r="I883" s="165" t="s">
        <v>58</v>
      </c>
      <c r="J883" s="165" t="str">
        <f>"//p[contains(.,'Will you be travelling to obtain medical care, treatment or advice of any kind?')]/parent::span/parent::legend/following-sibling::label/input[@value='"&amp;M883&amp;"']"</f>
        <v>//p[contains(.,'Will you be travelling to obtain medical care, treatment or advice of any kind?')]/parent::span/parent::legend/following-sibling::label/input[@value='DT_EMCQ7']</v>
      </c>
      <c r="K883" s="164">
        <v>8</v>
      </c>
      <c r="L883" s="163" t="s">
        <v>110</v>
      </c>
      <c r="M883" s="165" t="s">
        <v>300</v>
      </c>
      <c r="N883" s="165"/>
      <c r="O883" s="165"/>
      <c r="P883" s="165"/>
      <c r="Q883" s="315"/>
      <c r="R883" s="315"/>
      <c r="S883" s="165"/>
      <c r="T883" s="165"/>
      <c r="U883" s="165"/>
      <c r="V883" s="165"/>
      <c r="W883" s="165"/>
      <c r="X883" s="165"/>
      <c r="Y883" s="165"/>
    </row>
    <row r="884" spans="1:25" outlineLevel="1">
      <c r="A884" s="163"/>
      <c r="B884" s="164">
        <f>COUNTA($C$2:C884)</f>
        <v>864</v>
      </c>
      <c r="C884" s="165" t="s">
        <v>60</v>
      </c>
      <c r="D884" s="165"/>
      <c r="E884" s="165"/>
      <c r="F884" s="165"/>
      <c r="G884" s="165" t="s">
        <v>74</v>
      </c>
      <c r="H884" s="165"/>
      <c r="I884" s="165" t="s">
        <v>58</v>
      </c>
      <c r="J884" s="165"/>
      <c r="K884" s="164"/>
      <c r="L884" s="163" t="s">
        <v>60</v>
      </c>
      <c r="M884" s="165">
        <v>2</v>
      </c>
      <c r="N884" s="165"/>
      <c r="O884" s="165"/>
      <c r="P884" s="165"/>
      <c r="Q884" s="315"/>
      <c r="R884" s="315"/>
      <c r="S884" s="165"/>
      <c r="T884" s="165"/>
      <c r="U884" s="165"/>
      <c r="V884" s="165"/>
      <c r="W884" s="165"/>
      <c r="X884" s="165"/>
      <c r="Y884" s="165"/>
    </row>
    <row r="885" spans="1:25" outlineLevel="1">
      <c r="A885" s="163" t="str">
        <f>A876</f>
        <v>Y</v>
      </c>
      <c r="B885" s="164">
        <f>COUNTA($C$2:C885)</f>
        <v>865</v>
      </c>
      <c r="C885" s="165" t="s">
        <v>301</v>
      </c>
      <c r="D885" s="165"/>
      <c r="E885" s="165"/>
      <c r="F885" s="165"/>
      <c r="G885" s="165" t="s">
        <v>74</v>
      </c>
      <c r="H885" s="165"/>
      <c r="I885" s="165" t="s">
        <v>58</v>
      </c>
      <c r="J885" s="165" t="s">
        <v>338</v>
      </c>
      <c r="K885" s="164">
        <v>8</v>
      </c>
      <c r="L885" s="163" t="s">
        <v>306</v>
      </c>
      <c r="M885" s="165"/>
      <c r="N885" s="165"/>
      <c r="O885" s="165"/>
      <c r="P885" s="165"/>
      <c r="Q885" s="315"/>
      <c r="R885" s="315"/>
      <c r="S885" s="165"/>
      <c r="T885" s="165"/>
      <c r="U885" s="165"/>
      <c r="V885" s="165"/>
      <c r="W885" s="165"/>
      <c r="X885" s="165"/>
      <c r="Y885" s="165"/>
    </row>
    <row r="886" spans="1:25" outlineLevel="1">
      <c r="A886" s="163" t="str">
        <f>A885</f>
        <v>Y</v>
      </c>
      <c r="B886" s="164">
        <f>COUNTA($C$2:C886)</f>
        <v>866</v>
      </c>
      <c r="C886" s="165" t="s">
        <v>304</v>
      </c>
      <c r="D886" s="165"/>
      <c r="E886" s="165"/>
      <c r="F886" s="165"/>
      <c r="G886" s="165" t="s">
        <v>74</v>
      </c>
      <c r="H886" s="165"/>
      <c r="I886" s="165" t="s">
        <v>58</v>
      </c>
      <c r="J886" s="165" t="s">
        <v>339</v>
      </c>
      <c r="K886" s="164">
        <v>16</v>
      </c>
      <c r="L886" s="163" t="s">
        <v>306</v>
      </c>
      <c r="M886" s="165"/>
      <c r="N886" s="165"/>
      <c r="O886" s="165"/>
      <c r="P886" s="165"/>
      <c r="Q886" s="315"/>
      <c r="R886" s="315"/>
      <c r="S886" s="165"/>
      <c r="T886" s="165"/>
      <c r="U886" s="165"/>
      <c r="V886" s="165"/>
      <c r="W886" s="165"/>
      <c r="X886" s="165"/>
      <c r="Y886" s="165"/>
    </row>
    <row r="887" spans="1:25" s="100" customFormat="1" outlineLevel="1">
      <c r="A887" s="345" t="str">
        <f>IF($R$47="8","Y","N")</f>
        <v>N</v>
      </c>
      <c r="B887" s="346">
        <f>COUNTA($C$2:C887)</f>
        <v>867</v>
      </c>
      <c r="C887" s="347" t="s">
        <v>60</v>
      </c>
      <c r="D887" s="347"/>
      <c r="E887" s="347"/>
      <c r="F887" s="347"/>
      <c r="G887" s="347" t="s">
        <v>74</v>
      </c>
      <c r="H887" s="347"/>
      <c r="I887" s="347" t="s">
        <v>58</v>
      </c>
      <c r="J887" s="347"/>
      <c r="K887" s="346"/>
      <c r="L887" s="345" t="s">
        <v>60</v>
      </c>
      <c r="M887" s="347">
        <v>5</v>
      </c>
      <c r="N887" s="347"/>
      <c r="O887" s="347"/>
      <c r="P887" s="347"/>
      <c r="Q887" s="348"/>
      <c r="R887" s="348"/>
      <c r="S887" s="347"/>
      <c r="T887" s="347"/>
      <c r="U887" s="347"/>
      <c r="V887" s="347"/>
      <c r="W887" s="347"/>
      <c r="X887" s="347"/>
      <c r="Y887" s="347"/>
    </row>
    <row r="888" spans="1:25" s="100" customFormat="1" outlineLevel="1">
      <c r="A888" s="345" t="str">
        <f>A887</f>
        <v>N</v>
      </c>
      <c r="B888" s="346">
        <f>COUNTA($C$2:C888)</f>
        <v>868</v>
      </c>
      <c r="C888" s="347" t="s">
        <v>203</v>
      </c>
      <c r="D888" s="347"/>
      <c r="E888" s="347"/>
      <c r="F888" s="347"/>
      <c r="G888" s="347" t="s">
        <v>74</v>
      </c>
      <c r="H888" s="347"/>
      <c r="I888" s="347" t="s">
        <v>58</v>
      </c>
      <c r="J888" s="347" t="s">
        <v>362</v>
      </c>
      <c r="K888" s="346">
        <v>3</v>
      </c>
      <c r="L888" s="345" t="s">
        <v>167</v>
      </c>
      <c r="M888" s="347"/>
      <c r="N888" s="347"/>
      <c r="O888" s="347"/>
      <c r="P888" s="347"/>
      <c r="Q888" s="348"/>
      <c r="R888" s="348"/>
      <c r="S888" s="347"/>
      <c r="T888" s="347"/>
      <c r="U888" s="347"/>
      <c r="V888" s="347"/>
      <c r="W888" s="347"/>
      <c r="X888" s="347"/>
      <c r="Y888" s="347"/>
    </row>
    <row r="889" spans="1:25" s="100" customFormat="1" outlineLevel="1">
      <c r="A889" s="345" t="str">
        <f>IF($R$47="8","Y","N")</f>
        <v>N</v>
      </c>
      <c r="B889" s="346">
        <f>COUNTA($C$2:C889)</f>
        <v>869</v>
      </c>
      <c r="C889" s="347" t="s">
        <v>60</v>
      </c>
      <c r="D889" s="347"/>
      <c r="E889" s="347"/>
      <c r="F889" s="347"/>
      <c r="G889" s="347" t="s">
        <v>74</v>
      </c>
      <c r="H889" s="347"/>
      <c r="I889" s="347" t="s">
        <v>58</v>
      </c>
      <c r="J889" s="347"/>
      <c r="K889" s="346"/>
      <c r="L889" s="345" t="s">
        <v>60</v>
      </c>
      <c r="M889" s="347">
        <v>5</v>
      </c>
      <c r="N889" s="347"/>
      <c r="O889" s="347"/>
      <c r="P889" s="347"/>
      <c r="Q889" s="348"/>
      <c r="R889" s="348"/>
      <c r="S889" s="347"/>
      <c r="T889" s="347"/>
      <c r="U889" s="347"/>
      <c r="V889" s="347"/>
      <c r="W889" s="347"/>
      <c r="X889" s="347"/>
      <c r="Y889" s="347"/>
    </row>
    <row r="890" spans="1:25" s="100" customFormat="1" outlineLevel="1">
      <c r="A890" s="345" t="str">
        <f>A888</f>
        <v>N</v>
      </c>
      <c r="B890" s="346">
        <f>COUNTA($C$2:C890)</f>
        <v>870</v>
      </c>
      <c r="C890" s="347" t="s">
        <v>363</v>
      </c>
      <c r="D890" s="347"/>
      <c r="E890" s="347"/>
      <c r="F890" s="347"/>
      <c r="G890" s="347" t="s">
        <v>74</v>
      </c>
      <c r="H890" s="347"/>
      <c r="I890" s="347" t="s">
        <v>58</v>
      </c>
      <c r="J890" s="347" t="s">
        <v>364</v>
      </c>
      <c r="K890" s="346">
        <v>0</v>
      </c>
      <c r="L890" s="345" t="s">
        <v>100</v>
      </c>
      <c r="M890" s="347"/>
      <c r="N890" s="347"/>
      <c r="O890" s="347"/>
      <c r="P890" s="347"/>
      <c r="Q890" s="348"/>
      <c r="R890" s="348"/>
      <c r="S890" s="347"/>
      <c r="T890" s="347"/>
      <c r="U890" s="347"/>
      <c r="V890" s="347"/>
      <c r="W890" s="347"/>
      <c r="X890" s="347"/>
      <c r="Y890" s="347"/>
    </row>
    <row r="891" spans="1:25" s="100" customFormat="1" outlineLevel="1">
      <c r="A891" s="345" t="str">
        <f t="shared" ref="A891:A896" si="26">A890</f>
        <v>N</v>
      </c>
      <c r="B891" s="346">
        <f>COUNTA($C$2:C891)</f>
        <v>871</v>
      </c>
      <c r="C891" s="347" t="s">
        <v>365</v>
      </c>
      <c r="D891" s="347"/>
      <c r="E891" s="347"/>
      <c r="F891" s="347"/>
      <c r="G891" s="347" t="s">
        <v>74</v>
      </c>
      <c r="H891" s="347"/>
      <c r="I891" s="347" t="s">
        <v>58</v>
      </c>
      <c r="J891" s="347" t="s">
        <v>364</v>
      </c>
      <c r="K891" s="346">
        <v>1</v>
      </c>
      <c r="L891" s="345" t="s">
        <v>100</v>
      </c>
      <c r="M891" s="347"/>
      <c r="N891" s="347"/>
      <c r="O891" s="347"/>
      <c r="P891" s="347"/>
      <c r="Q891" s="348"/>
      <c r="R891" s="348"/>
      <c r="S891" s="347"/>
      <c r="T891" s="347"/>
      <c r="U891" s="347"/>
      <c r="V891" s="347"/>
      <c r="W891" s="347"/>
      <c r="X891" s="347"/>
      <c r="Y891" s="347"/>
    </row>
    <row r="892" spans="1:25" s="100" customFormat="1" outlineLevel="1">
      <c r="A892" s="345" t="str">
        <f t="shared" si="26"/>
        <v>N</v>
      </c>
      <c r="B892" s="346">
        <f>COUNTA($C$2:C892)</f>
        <v>872</v>
      </c>
      <c r="C892" s="347" t="s">
        <v>366</v>
      </c>
      <c r="D892" s="347"/>
      <c r="E892" s="347"/>
      <c r="F892" s="347"/>
      <c r="G892" s="347" t="s">
        <v>74</v>
      </c>
      <c r="H892" s="347"/>
      <c r="I892" s="347" t="s">
        <v>58</v>
      </c>
      <c r="J892" s="347" t="s">
        <v>364</v>
      </c>
      <c r="K892" s="346">
        <v>2</v>
      </c>
      <c r="L892" s="345" t="s">
        <v>100</v>
      </c>
      <c r="M892" s="347"/>
      <c r="N892" s="347"/>
      <c r="O892" s="347"/>
      <c r="P892" s="347"/>
      <c r="Q892" s="348"/>
      <c r="R892" s="348"/>
      <c r="S892" s="347"/>
      <c r="T892" s="347"/>
      <c r="U892" s="347"/>
      <c r="V892" s="347"/>
      <c r="W892" s="347"/>
      <c r="X892" s="347"/>
      <c r="Y892" s="347"/>
    </row>
    <row r="893" spans="1:25" s="100" customFormat="1" outlineLevel="1">
      <c r="A893" s="345" t="str">
        <f t="shared" si="26"/>
        <v>N</v>
      </c>
      <c r="B893" s="346">
        <f>COUNTA($C$2:C893)</f>
        <v>873</v>
      </c>
      <c r="C893" s="347" t="s">
        <v>367</v>
      </c>
      <c r="D893" s="347"/>
      <c r="E893" s="347"/>
      <c r="F893" s="347"/>
      <c r="G893" s="347" t="s">
        <v>74</v>
      </c>
      <c r="H893" s="347"/>
      <c r="I893" s="347" t="s">
        <v>58</v>
      </c>
      <c r="J893" s="347" t="s">
        <v>364</v>
      </c>
      <c r="K893" s="346">
        <v>3</v>
      </c>
      <c r="L893" s="345" t="s">
        <v>100</v>
      </c>
      <c r="M893" s="347"/>
      <c r="N893" s="347"/>
      <c r="O893" s="347"/>
      <c r="P893" s="347"/>
      <c r="Q893" s="348"/>
      <c r="R893" s="348"/>
      <c r="S893" s="347"/>
      <c r="T893" s="347"/>
      <c r="U893" s="347"/>
      <c r="V893" s="347"/>
      <c r="W893" s="347"/>
      <c r="X893" s="347"/>
      <c r="Y893" s="347"/>
    </row>
    <row r="894" spans="1:25" s="100" customFormat="1" outlineLevel="1">
      <c r="A894" s="345" t="str">
        <f t="shared" si="26"/>
        <v>N</v>
      </c>
      <c r="B894" s="346">
        <f>COUNTA($C$2:C894)</f>
        <v>874</v>
      </c>
      <c r="C894" s="347" t="s">
        <v>368</v>
      </c>
      <c r="D894" s="347"/>
      <c r="E894" s="347"/>
      <c r="F894" s="347"/>
      <c r="G894" s="347" t="s">
        <v>74</v>
      </c>
      <c r="H894" s="347"/>
      <c r="I894" s="347" t="s">
        <v>58</v>
      </c>
      <c r="J894" s="347" t="s">
        <v>364</v>
      </c>
      <c r="K894" s="346">
        <v>4</v>
      </c>
      <c r="L894" s="345" t="s">
        <v>100</v>
      </c>
      <c r="M894" s="347"/>
      <c r="N894" s="347"/>
      <c r="O894" s="347"/>
      <c r="P894" s="347"/>
      <c r="Q894" s="348"/>
      <c r="R894" s="348"/>
      <c r="S894" s="347"/>
      <c r="T894" s="347"/>
      <c r="U894" s="347"/>
      <c r="V894" s="347"/>
      <c r="W894" s="347"/>
      <c r="X894" s="347"/>
      <c r="Y894" s="347"/>
    </row>
    <row r="895" spans="1:25" s="100" customFormat="1" outlineLevel="1">
      <c r="A895" s="345" t="str">
        <f t="shared" si="26"/>
        <v>N</v>
      </c>
      <c r="B895" s="346">
        <f>COUNTA($C$2:C895)</f>
        <v>875</v>
      </c>
      <c r="C895" s="347" t="s">
        <v>203</v>
      </c>
      <c r="D895" s="347"/>
      <c r="E895" s="347"/>
      <c r="F895" s="347"/>
      <c r="G895" s="347" t="s">
        <v>74</v>
      </c>
      <c r="H895" s="347"/>
      <c r="I895" s="347" t="s">
        <v>58</v>
      </c>
      <c r="J895" s="347" t="s">
        <v>123</v>
      </c>
      <c r="K895" s="346">
        <v>4</v>
      </c>
      <c r="L895" s="345" t="s">
        <v>69</v>
      </c>
      <c r="M895" s="347"/>
      <c r="N895" s="347"/>
      <c r="O895" s="347"/>
      <c r="P895" s="347"/>
      <c r="Q895" s="348"/>
      <c r="R895" s="348"/>
      <c r="S895" s="347"/>
      <c r="T895" s="347"/>
      <c r="U895" s="347"/>
      <c r="V895" s="347"/>
      <c r="W895" s="347"/>
      <c r="X895" s="347"/>
      <c r="Y895" s="347"/>
    </row>
    <row r="896" spans="1:25" s="100" customFormat="1" outlineLevel="1">
      <c r="A896" s="345" t="str">
        <f t="shared" si="26"/>
        <v>N</v>
      </c>
      <c r="B896" s="346">
        <f>COUNTA($C$2:C896)</f>
        <v>876</v>
      </c>
      <c r="C896" s="347" t="s">
        <v>60</v>
      </c>
      <c r="D896" s="347"/>
      <c r="E896" s="347"/>
      <c r="F896" s="347"/>
      <c r="G896" s="347" t="s">
        <v>74</v>
      </c>
      <c r="H896" s="347"/>
      <c r="I896" s="347" t="s">
        <v>58</v>
      </c>
      <c r="J896" s="347"/>
      <c r="K896" s="346">
        <v>0</v>
      </c>
      <c r="L896" s="345" t="s">
        <v>60</v>
      </c>
      <c r="M896" s="347">
        <v>3</v>
      </c>
      <c r="N896" s="347" t="s">
        <v>147</v>
      </c>
      <c r="O896" s="347"/>
      <c r="P896" s="347"/>
      <c r="Q896" s="348"/>
      <c r="R896" s="348"/>
      <c r="S896" s="347"/>
      <c r="T896" s="347"/>
      <c r="U896" s="347"/>
      <c r="V896" s="347"/>
      <c r="W896" s="347"/>
      <c r="X896" s="347"/>
      <c r="Y896" s="347"/>
    </row>
    <row r="897" spans="1:26" s="100" customFormat="1" outlineLevel="1">
      <c r="A897" s="345" t="str">
        <f>IF([3]Global!$B$2="PROD","N",A896)</f>
        <v>N</v>
      </c>
      <c r="B897" s="346">
        <f>COUNTA($C$2:C897)</f>
        <v>877</v>
      </c>
      <c r="C897" s="347" t="s">
        <v>369</v>
      </c>
      <c r="D897" s="347"/>
      <c r="E897" s="347"/>
      <c r="F897" s="347"/>
      <c r="G897" s="347" t="s">
        <v>74</v>
      </c>
      <c r="H897" s="347"/>
      <c r="I897" s="347" t="s">
        <v>58</v>
      </c>
      <c r="J897" s="347" t="s">
        <v>370</v>
      </c>
      <c r="K897" s="346">
        <v>0</v>
      </c>
      <c r="L897" s="345" t="s">
        <v>110</v>
      </c>
      <c r="M897" s="347"/>
      <c r="N897" s="347"/>
      <c r="O897" s="347"/>
      <c r="P897" s="347"/>
      <c r="Q897" s="348"/>
      <c r="R897" s="348"/>
      <c r="S897" s="347"/>
      <c r="T897" s="347"/>
      <c r="U897" s="347"/>
      <c r="V897" s="347"/>
      <c r="W897" s="347"/>
      <c r="X897" s="347"/>
      <c r="Y897" s="347"/>
    </row>
    <row r="898" spans="1:26" s="100" customFormat="1" outlineLevel="1">
      <c r="A898" s="345" t="str">
        <f>A897</f>
        <v>N</v>
      </c>
      <c r="B898" s="346">
        <f>COUNTA($C$2:C898)</f>
        <v>878</v>
      </c>
      <c r="C898" s="347" t="s">
        <v>371</v>
      </c>
      <c r="D898" s="347"/>
      <c r="E898" s="347"/>
      <c r="F898" s="347"/>
      <c r="G898" s="347" t="s">
        <v>74</v>
      </c>
      <c r="H898" s="347"/>
      <c r="I898" s="347" t="s">
        <v>58</v>
      </c>
      <c r="J898" s="347" t="s">
        <v>370</v>
      </c>
      <c r="K898" s="346">
        <v>0</v>
      </c>
      <c r="L898" s="345" t="s">
        <v>59</v>
      </c>
      <c r="M898" s="347" t="s">
        <v>372</v>
      </c>
      <c r="N898" s="347"/>
      <c r="O898" s="347"/>
      <c r="P898" s="347"/>
      <c r="Q898" s="348"/>
      <c r="R898" s="348"/>
      <c r="S898" s="347"/>
      <c r="T898" s="347"/>
      <c r="U898" s="347"/>
      <c r="V898" s="347"/>
      <c r="W898" s="347"/>
      <c r="X898" s="347"/>
      <c r="Y898" s="347"/>
    </row>
    <row r="899" spans="1:26" s="100" customFormat="1" outlineLevel="1">
      <c r="A899" s="345" t="str">
        <f>A898</f>
        <v>N</v>
      </c>
      <c r="B899" s="346">
        <f>COUNTA($C$2:C899)</f>
        <v>879</v>
      </c>
      <c r="C899" s="347" t="s">
        <v>373</v>
      </c>
      <c r="D899" s="347"/>
      <c r="E899" s="347"/>
      <c r="F899" s="347"/>
      <c r="G899" s="347" t="s">
        <v>74</v>
      </c>
      <c r="H899" s="347"/>
      <c r="I899" s="347"/>
      <c r="J899" s="347"/>
      <c r="K899" s="346">
        <v>0</v>
      </c>
      <c r="L899" s="345" t="s">
        <v>374</v>
      </c>
      <c r="M899" s="347" t="str">
        <f>IF(N896="Australian Comprehensive","tx_iframe_card-domestic","tx_iframe_card-international")</f>
        <v>tx_iframe_card-international</v>
      </c>
      <c r="N899" s="347"/>
      <c r="O899" s="347"/>
      <c r="P899" s="347"/>
      <c r="Q899" s="348"/>
      <c r="R899" s="348"/>
      <c r="S899" s="347"/>
      <c r="T899" s="347"/>
      <c r="U899" s="347"/>
      <c r="V899" s="347"/>
      <c r="W899" s="347"/>
      <c r="X899" s="347"/>
      <c r="Y899" s="347"/>
    </row>
    <row r="900" spans="1:26" s="100" customFormat="1" outlineLevel="1">
      <c r="A900" s="345" t="str">
        <f>A899</f>
        <v>N</v>
      </c>
      <c r="B900" s="346">
        <f>COUNTA($C$2:C900)</f>
        <v>880</v>
      </c>
      <c r="C900" s="347" t="s">
        <v>375</v>
      </c>
      <c r="D900" s="347"/>
      <c r="E900" s="347"/>
      <c r="F900" s="347"/>
      <c r="G900" s="347" t="s">
        <v>74</v>
      </c>
      <c r="H900" s="347"/>
      <c r="I900" s="347" t="s">
        <v>58</v>
      </c>
      <c r="J900" s="347" t="s">
        <v>376</v>
      </c>
      <c r="K900" s="346">
        <v>0</v>
      </c>
      <c r="L900" s="345" t="s">
        <v>59</v>
      </c>
      <c r="M900" s="347" t="s">
        <v>377</v>
      </c>
      <c r="N900" s="347"/>
      <c r="O900" s="347"/>
      <c r="P900" s="347"/>
      <c r="Q900" s="348"/>
      <c r="R900" s="348"/>
      <c r="S900" s="347"/>
      <c r="T900" s="347"/>
      <c r="U900" s="347"/>
      <c r="V900" s="347"/>
      <c r="W900" s="347"/>
      <c r="X900" s="347"/>
      <c r="Y900" s="347"/>
    </row>
    <row r="901" spans="1:26" s="100" customFormat="1" outlineLevel="1">
      <c r="A901" s="345" t="str">
        <f t="shared" ref="A901:A909" si="27">A900</f>
        <v>N</v>
      </c>
      <c r="B901" s="346">
        <f>COUNTA($C$2:C901)</f>
        <v>881</v>
      </c>
      <c r="C901" s="347" t="s">
        <v>373</v>
      </c>
      <c r="D901" s="347"/>
      <c r="E901" s="347"/>
      <c r="F901" s="347"/>
      <c r="G901" s="347" t="s">
        <v>74</v>
      </c>
      <c r="H901" s="347"/>
      <c r="I901" s="347"/>
      <c r="J901" s="347"/>
      <c r="K901" s="346">
        <v>0</v>
      </c>
      <c r="L901" s="345" t="s">
        <v>378</v>
      </c>
      <c r="M901" s="347"/>
      <c r="N901" s="347"/>
      <c r="O901" s="347"/>
      <c r="P901" s="347"/>
      <c r="Q901" s="348"/>
      <c r="R901" s="348"/>
      <c r="S901" s="347"/>
      <c r="T901" s="347"/>
      <c r="U901" s="347"/>
      <c r="V901" s="347"/>
      <c r="W901" s="347"/>
      <c r="X901" s="347"/>
      <c r="Y901" s="347"/>
    </row>
    <row r="902" spans="1:26" s="100" customFormat="1" outlineLevel="1">
      <c r="A902" s="345" t="str">
        <f t="shared" si="27"/>
        <v>N</v>
      </c>
      <c r="B902" s="346">
        <f>COUNTA($C$2:C902)</f>
        <v>882</v>
      </c>
      <c r="C902" s="347" t="s">
        <v>379</v>
      </c>
      <c r="D902" s="347"/>
      <c r="E902" s="347"/>
      <c r="F902" s="347"/>
      <c r="G902" s="347" t="s">
        <v>74</v>
      </c>
      <c r="H902" s="347"/>
      <c r="I902" s="347" t="s">
        <v>58</v>
      </c>
      <c r="J902" s="347" t="s">
        <v>380</v>
      </c>
      <c r="K902" s="346">
        <v>0</v>
      </c>
      <c r="L902" s="345" t="s">
        <v>59</v>
      </c>
      <c r="M902" s="347" t="s">
        <v>381</v>
      </c>
      <c r="N902" s="347"/>
      <c r="O902" s="347"/>
      <c r="P902" s="347"/>
      <c r="Q902" s="348"/>
      <c r="R902" s="348"/>
      <c r="S902" s="347"/>
      <c r="T902" s="347"/>
      <c r="U902" s="347"/>
      <c r="V902" s="347"/>
      <c r="W902" s="347"/>
      <c r="X902" s="347"/>
      <c r="Y902" s="347"/>
    </row>
    <row r="903" spans="1:26" s="100" customFormat="1" outlineLevel="1">
      <c r="A903" s="345" t="str">
        <f t="shared" si="27"/>
        <v>N</v>
      </c>
      <c r="B903" s="346">
        <f>COUNTA($C$2:C903)</f>
        <v>883</v>
      </c>
      <c r="C903" s="347" t="s">
        <v>382</v>
      </c>
      <c r="D903" s="347"/>
      <c r="E903" s="347"/>
      <c r="F903" s="347"/>
      <c r="G903" s="347" t="s">
        <v>74</v>
      </c>
      <c r="H903" s="347"/>
      <c r="I903" s="347" t="s">
        <v>58</v>
      </c>
      <c r="J903" s="347" t="s">
        <v>383</v>
      </c>
      <c r="K903" s="346">
        <v>0</v>
      </c>
      <c r="L903" s="345" t="s">
        <v>59</v>
      </c>
      <c r="M903" s="347" t="s">
        <v>384</v>
      </c>
      <c r="N903" s="347"/>
      <c r="O903" s="347"/>
      <c r="P903" s="347"/>
      <c r="Q903" s="348"/>
      <c r="R903" s="348"/>
      <c r="S903" s="347"/>
      <c r="T903" s="347"/>
      <c r="U903" s="347"/>
      <c r="V903" s="347"/>
      <c r="W903" s="347"/>
      <c r="X903" s="347"/>
      <c r="Y903" s="347"/>
    </row>
    <row r="904" spans="1:26" s="100" customFormat="1" outlineLevel="1">
      <c r="A904" s="345" t="str">
        <f t="shared" si="27"/>
        <v>N</v>
      </c>
      <c r="B904" s="346">
        <f>COUNTA($C$2:C904)</f>
        <v>884</v>
      </c>
      <c r="C904" s="347" t="s">
        <v>385</v>
      </c>
      <c r="D904" s="347"/>
      <c r="E904" s="347"/>
      <c r="F904" s="347"/>
      <c r="G904" s="347" t="s">
        <v>74</v>
      </c>
      <c r="H904" s="347"/>
      <c r="I904" s="347" t="s">
        <v>58</v>
      </c>
      <c r="J904" s="347" t="s">
        <v>386</v>
      </c>
      <c r="K904" s="346">
        <v>0</v>
      </c>
      <c r="L904" s="345" t="s">
        <v>69</v>
      </c>
      <c r="M904" s="347">
        <v>1</v>
      </c>
      <c r="N904" s="347"/>
      <c r="O904" s="347" t="s">
        <v>3</v>
      </c>
      <c r="P904" s="347"/>
      <c r="Q904" s="348"/>
      <c r="R904" s="348"/>
      <c r="S904" s="347"/>
      <c r="T904" s="347"/>
      <c r="U904" s="347"/>
      <c r="V904" s="347"/>
      <c r="W904" s="347"/>
      <c r="X904" s="347"/>
      <c r="Y904" s="347"/>
      <c r="Z904" s="100" t="str">
        <f>IF(G389="Standalone - QA","//button[contains(.,'PAY NOW')]","//button[contains(.,'BUY NOW')]")</f>
        <v>//button[contains(.,'BUY NOW')]</v>
      </c>
    </row>
    <row r="905" spans="1:26" s="100" customFormat="1" outlineLevel="1">
      <c r="A905" s="345" t="str">
        <f t="shared" si="27"/>
        <v>N</v>
      </c>
      <c r="B905" s="346">
        <f>COUNTA($C$2:C905)</f>
        <v>885</v>
      </c>
      <c r="C905" s="347" t="s">
        <v>730</v>
      </c>
      <c r="D905" s="347"/>
      <c r="E905" s="347"/>
      <c r="F905" s="347"/>
      <c r="G905" s="347" t="s">
        <v>74</v>
      </c>
      <c r="H905" s="347"/>
      <c r="I905" s="347" t="s">
        <v>58</v>
      </c>
      <c r="J905" s="347" t="s">
        <v>729</v>
      </c>
      <c r="K905" s="346">
        <v>0</v>
      </c>
      <c r="L905" s="345" t="s">
        <v>69</v>
      </c>
      <c r="M905" s="347">
        <v>1</v>
      </c>
      <c r="N905" s="347"/>
      <c r="O905" s="347" t="s">
        <v>3</v>
      </c>
      <c r="P905" s="347"/>
      <c r="Q905" s="348"/>
      <c r="R905" s="348"/>
      <c r="S905" s="347"/>
      <c r="T905" s="347"/>
      <c r="U905" s="347"/>
      <c r="V905" s="347"/>
      <c r="W905" s="347"/>
      <c r="X905" s="347"/>
      <c r="Y905" s="347"/>
    </row>
    <row r="906" spans="1:26" s="100" customFormat="1" outlineLevel="1">
      <c r="A906" s="345" t="str">
        <f>A905</f>
        <v>N</v>
      </c>
      <c r="B906" s="346">
        <f>COUNTA($C$2:C906)</f>
        <v>886</v>
      </c>
      <c r="C906" s="347" t="s">
        <v>60</v>
      </c>
      <c r="D906" s="347"/>
      <c r="E906" s="347"/>
      <c r="F906" s="347"/>
      <c r="G906" s="347" t="s">
        <v>74</v>
      </c>
      <c r="H906" s="347"/>
      <c r="I906" s="347" t="s">
        <v>58</v>
      </c>
      <c r="J906" s="347"/>
      <c r="K906" s="346">
        <v>0</v>
      </c>
      <c r="L906" s="345" t="s">
        <v>60</v>
      </c>
      <c r="M906" s="347">
        <v>20</v>
      </c>
      <c r="N906" s="347"/>
      <c r="O906" s="347"/>
      <c r="P906" s="347"/>
      <c r="Q906" s="348"/>
      <c r="R906" s="348"/>
      <c r="S906" s="347"/>
      <c r="T906" s="347"/>
      <c r="U906" s="347"/>
      <c r="V906" s="347"/>
      <c r="W906" s="347"/>
      <c r="X906" s="347"/>
      <c r="Y906" s="347"/>
    </row>
    <row r="907" spans="1:26" s="100" customFormat="1" outlineLevel="1">
      <c r="A907" s="345" t="str">
        <f t="shared" si="27"/>
        <v>N</v>
      </c>
      <c r="B907" s="346">
        <f>COUNTA($C$2:C907)</f>
        <v>887</v>
      </c>
      <c r="C907" s="347" t="s">
        <v>387</v>
      </c>
      <c r="D907" s="347"/>
      <c r="E907" s="347"/>
      <c r="F907" s="347"/>
      <c r="G907" s="347" t="s">
        <v>74</v>
      </c>
      <c r="H907" s="347"/>
      <c r="I907" s="347" t="s">
        <v>58</v>
      </c>
      <c r="J907" s="347" t="s">
        <v>388</v>
      </c>
      <c r="K907" s="346">
        <v>0</v>
      </c>
      <c r="L907" s="345" t="s">
        <v>306</v>
      </c>
      <c r="M907" s="347"/>
      <c r="N907" s="347"/>
      <c r="O907" s="347"/>
      <c r="P907" s="347"/>
      <c r="Q907" s="348"/>
      <c r="R907" s="348"/>
      <c r="S907" s="347"/>
      <c r="T907" s="347"/>
      <c r="U907" s="347"/>
      <c r="V907" s="347"/>
      <c r="W907" s="347"/>
      <c r="X907" s="347"/>
      <c r="Y907" s="347"/>
    </row>
    <row r="908" spans="1:26" s="100" customFormat="1" outlineLevel="1">
      <c r="A908" s="345" t="str">
        <f t="shared" si="27"/>
        <v>N</v>
      </c>
      <c r="B908" s="346">
        <f>COUNTA($C$2:C908)</f>
        <v>888</v>
      </c>
      <c r="C908" s="347" t="s">
        <v>389</v>
      </c>
      <c r="D908" s="347"/>
      <c r="E908" s="347"/>
      <c r="F908" s="347"/>
      <c r="G908" s="347" t="s">
        <v>74</v>
      </c>
      <c r="H908" s="347"/>
      <c r="I908" s="347" t="s">
        <v>58</v>
      </c>
      <c r="J908" s="347" t="s">
        <v>390</v>
      </c>
      <c r="K908" s="346">
        <v>0</v>
      </c>
      <c r="L908" s="345" t="s">
        <v>32</v>
      </c>
      <c r="M908" s="347"/>
      <c r="N908" s="347" t="s">
        <v>61</v>
      </c>
      <c r="O908" s="347"/>
      <c r="P908" s="347"/>
      <c r="Q908" s="348"/>
      <c r="R908" s="348"/>
      <c r="S908" s="347" t="s">
        <v>391</v>
      </c>
      <c r="T908" s="347"/>
      <c r="U908" s="347"/>
      <c r="V908" s="347"/>
      <c r="W908" s="347"/>
      <c r="X908" s="347"/>
      <c r="Y908" s="347"/>
    </row>
    <row r="909" spans="1:26" s="100" customFormat="1" outlineLevel="1">
      <c r="A909" s="345" t="str">
        <f t="shared" si="27"/>
        <v>N</v>
      </c>
      <c r="B909" s="346">
        <f>COUNTA($C$2:C909)</f>
        <v>889</v>
      </c>
      <c r="C909" s="347" t="s">
        <v>392</v>
      </c>
      <c r="D909" s="347"/>
      <c r="E909" s="347"/>
      <c r="F909" s="347"/>
      <c r="G909" s="347" t="s">
        <v>74</v>
      </c>
      <c r="H909" s="347"/>
      <c r="I909" s="347" t="s">
        <v>58</v>
      </c>
      <c r="J909" s="347" t="s">
        <v>393</v>
      </c>
      <c r="K909" s="346">
        <v>1</v>
      </c>
      <c r="L909" s="345" t="s">
        <v>32</v>
      </c>
      <c r="M909" s="347"/>
      <c r="N909" s="347" t="s">
        <v>61</v>
      </c>
      <c r="O909" s="347" t="s">
        <v>3</v>
      </c>
      <c r="P909" s="347"/>
      <c r="Q909" s="348"/>
      <c r="R909" s="348"/>
      <c r="S909" s="347" t="s">
        <v>394</v>
      </c>
      <c r="T909" s="347"/>
      <c r="U909" s="347"/>
      <c r="V909" s="347"/>
      <c r="W909" s="347"/>
      <c r="X909" s="347"/>
      <c r="Y909" s="347"/>
    </row>
    <row r="910" spans="1:26">
      <c r="A910" s="350" t="s">
        <v>71</v>
      </c>
      <c r="B910" s="351"/>
      <c r="C910" s="352"/>
      <c r="D910" s="352"/>
      <c r="E910" s="352"/>
      <c r="F910" s="352"/>
      <c r="G910" s="352"/>
      <c r="H910" s="352"/>
      <c r="I910" s="352"/>
      <c r="J910" s="352"/>
      <c r="K910" s="351"/>
      <c r="L910" s="353"/>
      <c r="M910" s="352"/>
      <c r="N910" s="352"/>
      <c r="O910" s="352"/>
      <c r="P910" s="352"/>
      <c r="Q910" s="352"/>
      <c r="R910" s="352"/>
      <c r="S910" s="352"/>
      <c r="T910" s="352"/>
      <c r="U910" s="352"/>
      <c r="V910" s="352"/>
      <c r="W910" s="352"/>
      <c r="X910" s="352"/>
      <c r="Y910" s="352"/>
    </row>
    <row r="911" spans="1:26">
      <c r="A911" s="163" t="str">
        <f>A887</f>
        <v>N</v>
      </c>
      <c r="B911" s="164">
        <f>COUNTA($C$2:C911)</f>
        <v>890</v>
      </c>
      <c r="C911" s="165" t="s">
        <v>70</v>
      </c>
      <c r="D911" s="165"/>
      <c r="E911" s="165"/>
      <c r="F911" s="165"/>
      <c r="G911" s="165" t="s">
        <v>74</v>
      </c>
      <c r="H911" s="165"/>
      <c r="I911" s="165"/>
      <c r="J911" s="165"/>
      <c r="K911" s="164"/>
      <c r="L911" s="163" t="s">
        <v>70</v>
      </c>
      <c r="M911" s="165"/>
      <c r="N911" s="165"/>
      <c r="O911" s="165"/>
      <c r="P911" s="165"/>
      <c r="Q911" s="165"/>
      <c r="R911" s="165"/>
      <c r="S911" s="165"/>
      <c r="T911" s="165"/>
      <c r="U911" s="165"/>
      <c r="V911" s="165"/>
      <c r="W911" s="165"/>
      <c r="X911" s="165"/>
      <c r="Y911" s="165"/>
    </row>
    <row r="912" spans="1:26">
      <c r="A912" s="163" t="str">
        <f>A911</f>
        <v>N</v>
      </c>
      <c r="B912" s="164">
        <f>COUNTA($C$2:C912)</f>
        <v>891</v>
      </c>
      <c r="C912" s="165" t="s">
        <v>72</v>
      </c>
      <c r="D912" s="165"/>
      <c r="E912" s="165"/>
      <c r="F912" s="165"/>
      <c r="G912" s="165" t="s">
        <v>74</v>
      </c>
      <c r="H912" s="165"/>
      <c r="I912" s="165"/>
      <c r="J912" s="165"/>
      <c r="K912" s="164"/>
      <c r="L912" s="163" t="s">
        <v>72</v>
      </c>
      <c r="M912" s="165"/>
      <c r="N912" s="165"/>
      <c r="O912" s="165"/>
      <c r="P912" s="165"/>
      <c r="Q912" s="165"/>
      <c r="R912" s="165"/>
      <c r="S912" s="165"/>
      <c r="T912" s="165"/>
      <c r="U912" s="165"/>
      <c r="V912" s="165"/>
      <c r="W912" s="165"/>
      <c r="X912" s="165"/>
      <c r="Y912" s="165"/>
    </row>
    <row r="913" spans="1:25" outlineLevel="1">
      <c r="A913" s="163" t="str">
        <f>IF($R$47&gt;"8","Y","N")</f>
        <v>Y</v>
      </c>
      <c r="B913" s="164">
        <f>COUNTA($C$2:C913)</f>
        <v>892</v>
      </c>
      <c r="C913" s="165" t="s">
        <v>452</v>
      </c>
      <c r="D913" s="165"/>
      <c r="E913" s="165"/>
      <c r="F913" s="165"/>
      <c r="G913" s="165" t="s">
        <v>74</v>
      </c>
      <c r="H913" s="165"/>
      <c r="I913" s="165" t="s">
        <v>58</v>
      </c>
      <c r="J913" s="165" t="str">
        <f>"//p[contains(.,'Does this traveller have any existing medical conditions?*')]/parent::span/parent::legend/following-sibling::label/input[@value='"&amp;M913&amp;"']"</f>
        <v>//p[contains(.,'Does this traveller have any existing medical conditions?*')]/parent::span/parent::legend/following-sibling::label/input[@value='YES']</v>
      </c>
      <c r="K913" s="164">
        <v>9</v>
      </c>
      <c r="L913" s="163" t="s">
        <v>110</v>
      </c>
      <c r="M913" s="165" t="s">
        <v>475</v>
      </c>
      <c r="N913" s="165"/>
      <c r="O913" s="165"/>
      <c r="P913" s="165"/>
      <c r="Q913" s="315"/>
      <c r="R913" s="315"/>
      <c r="S913" s="165"/>
      <c r="T913" s="165"/>
      <c r="U913" s="165"/>
      <c r="V913" s="165"/>
      <c r="W913" s="165"/>
      <c r="X913" s="165"/>
      <c r="Y913" s="165"/>
    </row>
    <row r="914" spans="1:25" outlineLevel="1">
      <c r="A914" s="163" t="str">
        <f>A913</f>
        <v>Y</v>
      </c>
      <c r="B914" s="164">
        <f>COUNTA($C$2:C914)</f>
        <v>893</v>
      </c>
      <c r="C914" s="165" t="s">
        <v>60</v>
      </c>
      <c r="D914" s="165"/>
      <c r="E914" s="165"/>
      <c r="F914" s="165"/>
      <c r="G914" s="165" t="s">
        <v>74</v>
      </c>
      <c r="H914" s="165"/>
      <c r="I914" s="165" t="s">
        <v>58</v>
      </c>
      <c r="J914" s="165"/>
      <c r="K914" s="164"/>
      <c r="L914" s="163" t="s">
        <v>60</v>
      </c>
      <c r="M914" s="165">
        <v>3</v>
      </c>
      <c r="N914" s="165"/>
      <c r="O914" s="165"/>
      <c r="P914" s="165"/>
      <c r="Q914" s="315"/>
      <c r="R914" s="315"/>
      <c r="S914" s="165"/>
      <c r="T914" s="165"/>
      <c r="U914" s="165"/>
      <c r="V914" s="165"/>
      <c r="W914" s="165"/>
      <c r="X914" s="165"/>
      <c r="Y914" s="165"/>
    </row>
    <row r="915" spans="1:25" outlineLevel="1">
      <c r="A915" s="163" t="str">
        <f>IF(M913="YES","Y","N")</f>
        <v>Y</v>
      </c>
      <c r="B915" s="164">
        <f>COUNTA($C$2:C915)</f>
        <v>894</v>
      </c>
      <c r="C915" s="165" t="s">
        <v>453</v>
      </c>
      <c r="D915" s="165"/>
      <c r="E915" s="165"/>
      <c r="F915" s="165"/>
      <c r="G915" s="165" t="s">
        <v>74</v>
      </c>
      <c r="H915" s="165"/>
      <c r="I915" s="165" t="s">
        <v>58</v>
      </c>
      <c r="J915" s="165" t="str">
        <f>"//p[contains(.,'Do all existing medical conditions meet the criteria for')]/parent::span/parent::legend/following-sibling::label/input[@value='"&amp;M915&amp;"']"</f>
        <v>//p[contains(.,'Do all existing medical conditions meet the criteria for')]/parent::span/parent::legend/following-sibling::label/input[@value='NO']</v>
      </c>
      <c r="K915" s="164">
        <v>9</v>
      </c>
      <c r="L915" s="163" t="s">
        <v>110</v>
      </c>
      <c r="M915" s="165" t="s">
        <v>476</v>
      </c>
      <c r="N915" s="165"/>
      <c r="O915" s="165"/>
      <c r="P915" s="165"/>
      <c r="Q915" s="315"/>
      <c r="R915" s="315"/>
      <c r="S915" s="165"/>
      <c r="T915" s="165"/>
      <c r="U915" s="165"/>
      <c r="V915" s="165"/>
      <c r="W915" s="165"/>
      <c r="X915" s="165"/>
      <c r="Y915" s="165"/>
    </row>
    <row r="916" spans="1:25" outlineLevel="1">
      <c r="A916" s="163" t="str">
        <f>A915</f>
        <v>Y</v>
      </c>
      <c r="B916" s="164">
        <f>COUNTA($C$2:C916)</f>
        <v>895</v>
      </c>
      <c r="C916" s="165" t="s">
        <v>60</v>
      </c>
      <c r="D916" s="165"/>
      <c r="E916" s="165"/>
      <c r="F916" s="165"/>
      <c r="G916" s="165" t="s">
        <v>74</v>
      </c>
      <c r="H916" s="165"/>
      <c r="I916" s="165" t="s">
        <v>58</v>
      </c>
      <c r="J916" s="165"/>
      <c r="K916" s="164"/>
      <c r="L916" s="163" t="s">
        <v>60</v>
      </c>
      <c r="M916" s="165">
        <v>2</v>
      </c>
      <c r="N916" s="165"/>
      <c r="O916" s="165"/>
      <c r="P916" s="165"/>
      <c r="Q916" s="315"/>
      <c r="R916" s="315"/>
      <c r="S916" s="165"/>
      <c r="T916" s="165"/>
      <c r="U916" s="165"/>
      <c r="V916" s="165"/>
      <c r="W916" s="165"/>
      <c r="X916" s="165"/>
      <c r="Y916" s="165"/>
    </row>
    <row r="917" spans="1:25" outlineLevel="1">
      <c r="A917" s="163" t="str">
        <f>IF(M915="NO","Y","N")</f>
        <v>Y</v>
      </c>
      <c r="B917" s="164">
        <f>COUNTA($C$2:C917)</f>
        <v>896</v>
      </c>
      <c r="C917" s="165" t="s">
        <v>454</v>
      </c>
      <c r="D917" s="165"/>
      <c r="E917" s="165"/>
      <c r="F917" s="165"/>
      <c r="G917" s="165" t="s">
        <v>74</v>
      </c>
      <c r="H917" s="165"/>
      <c r="I917" s="165" t="s">
        <v>58</v>
      </c>
      <c r="J917" s="165" t="str">
        <f>"//p[contains(.,'Would you like to screen this traveller for existing medical conditions coverage?')]/parent::span/parent::legend/following-sibling::label/input[@value='"&amp;M917&amp;"']"</f>
        <v>//p[contains(.,'Would you like to screen this traveller for existing medical conditions coverage?')]/parent::span/parent::legend/following-sibling::label/input[@value='YES']</v>
      </c>
      <c r="K917" s="164">
        <v>9</v>
      </c>
      <c r="L917" s="163" t="s">
        <v>110</v>
      </c>
      <c r="M917" s="165" t="s">
        <v>475</v>
      </c>
      <c r="N917" s="165"/>
      <c r="O917" s="165"/>
      <c r="P917" s="165"/>
      <c r="Q917" s="315"/>
      <c r="R917" s="315"/>
      <c r="S917" s="165"/>
      <c r="T917" s="165"/>
      <c r="U917" s="165"/>
      <c r="V917" s="165"/>
      <c r="W917" s="165"/>
      <c r="X917" s="165"/>
      <c r="Y917" s="165"/>
    </row>
    <row r="918" spans="1:25" outlineLevel="1">
      <c r="A918" s="163" t="str">
        <f>A917</f>
        <v>Y</v>
      </c>
      <c r="B918" s="164">
        <f>COUNTA($C$2:C918)</f>
        <v>897</v>
      </c>
      <c r="C918" s="165" t="s">
        <v>60</v>
      </c>
      <c r="D918" s="165"/>
      <c r="E918" s="165"/>
      <c r="F918" s="165"/>
      <c r="G918" s="165" t="s">
        <v>74</v>
      </c>
      <c r="H918" s="165"/>
      <c r="I918" s="165" t="s">
        <v>58</v>
      </c>
      <c r="J918" s="165"/>
      <c r="K918" s="164"/>
      <c r="L918" s="163" t="s">
        <v>60</v>
      </c>
      <c r="M918" s="165">
        <v>2</v>
      </c>
      <c r="N918" s="165"/>
      <c r="O918" s="165"/>
      <c r="P918" s="165"/>
      <c r="Q918" s="315"/>
      <c r="R918" s="315"/>
      <c r="S918" s="165"/>
      <c r="T918" s="165"/>
      <c r="U918" s="165"/>
      <c r="V918" s="165"/>
      <c r="W918" s="165"/>
      <c r="X918" s="165"/>
      <c r="Y918" s="165"/>
    </row>
    <row r="919" spans="1:25" outlineLevel="1">
      <c r="A919" s="163" t="str">
        <f>IF(M917="YES","Y","N")</f>
        <v>Y</v>
      </c>
      <c r="B919" s="164">
        <f>COUNTA($C$2:C919)</f>
        <v>898</v>
      </c>
      <c r="C919" s="165" t="s">
        <v>455</v>
      </c>
      <c r="D919" s="165"/>
      <c r="E919" s="165"/>
      <c r="F919" s="165"/>
      <c r="G919" s="165" t="s">
        <v>74</v>
      </c>
      <c r="H919" s="165"/>
      <c r="I919" s="165" t="s">
        <v>58</v>
      </c>
      <c r="J919" s="165" t="str">
        <f>"//p[contains(.,'Have you been advised not to travel by a medical practitioner?')]/parent::span/parent::legend/following-sibling::label/input[@value='"&amp;M919&amp;"']"</f>
        <v>//p[contains(.,'Have you been advised not to travel by a medical practitioner?')]/parent::span/parent::legend/following-sibling::label/input[@value='YES']</v>
      </c>
      <c r="K919" s="164">
        <v>9</v>
      </c>
      <c r="L919" s="163" t="s">
        <v>110</v>
      </c>
      <c r="M919" s="165" t="s">
        <v>475</v>
      </c>
      <c r="N919" s="165"/>
      <c r="O919" s="165"/>
      <c r="P919" s="165"/>
      <c r="Q919" s="315"/>
      <c r="R919" s="315"/>
      <c r="S919" s="165"/>
      <c r="T919" s="165"/>
      <c r="U919" s="165"/>
      <c r="V919" s="165"/>
      <c r="W919" s="165"/>
      <c r="X919" s="165"/>
      <c r="Y919" s="165"/>
    </row>
    <row r="920" spans="1:25" outlineLevel="1">
      <c r="A920" s="163" t="str">
        <f>A919</f>
        <v>Y</v>
      </c>
      <c r="B920" s="164">
        <f>COUNTA($C$2:C920)</f>
        <v>899</v>
      </c>
      <c r="C920" s="165" t="s">
        <v>60</v>
      </c>
      <c r="D920" s="165"/>
      <c r="E920" s="165"/>
      <c r="F920" s="165"/>
      <c r="G920" s="165" t="s">
        <v>74</v>
      </c>
      <c r="H920" s="165"/>
      <c r="I920" s="165" t="s">
        <v>58</v>
      </c>
      <c r="J920" s="165"/>
      <c r="K920" s="164"/>
      <c r="L920" s="163" t="s">
        <v>60</v>
      </c>
      <c r="M920" s="165">
        <v>2</v>
      </c>
      <c r="N920" s="165"/>
      <c r="O920" s="165"/>
      <c r="P920" s="165"/>
      <c r="Q920" s="315"/>
      <c r="R920" s="315"/>
      <c r="S920" s="165"/>
      <c r="T920" s="165"/>
      <c r="U920" s="165"/>
      <c r="V920" s="165"/>
      <c r="W920" s="165"/>
      <c r="X920" s="165"/>
      <c r="Y920" s="165"/>
    </row>
    <row r="921" spans="1:25" outlineLevel="1">
      <c r="A921" s="163"/>
      <c r="B921" s="164">
        <f>COUNTA($C$2:C921)</f>
        <v>900</v>
      </c>
      <c r="C921" s="165" t="s">
        <v>456</v>
      </c>
      <c r="D921" s="165"/>
      <c r="E921" s="165"/>
      <c r="F921" s="165"/>
      <c r="G921" s="165" t="s">
        <v>74</v>
      </c>
      <c r="H921" s="165"/>
      <c r="I921" s="165" t="s">
        <v>58</v>
      </c>
      <c r="J921" s="165" t="str">
        <f>"//p[contains(.,'Do you have any condition that has been given a metastatic or terminal prognosis?')]/parent::span/parent::legend/following-sibling::label/input[@value='"&amp;M921&amp;"']"</f>
        <v>//p[contains(.,'Do you have any condition that has been given a metastatic or terminal prognosis?')]/parent::span/parent::legend/following-sibling::label/input[@value='DT_EMCQ5']</v>
      </c>
      <c r="K921" s="164">
        <v>9</v>
      </c>
      <c r="L921" s="163" t="s">
        <v>110</v>
      </c>
      <c r="M921" s="165" t="s">
        <v>296</v>
      </c>
      <c r="N921" s="165"/>
      <c r="O921" s="165"/>
      <c r="P921" s="165"/>
      <c r="Q921" s="315"/>
      <c r="R921" s="315"/>
      <c r="S921" s="165"/>
      <c r="T921" s="165"/>
      <c r="U921" s="165"/>
      <c r="V921" s="165"/>
      <c r="W921" s="165"/>
      <c r="X921" s="165"/>
      <c r="Y921" s="165"/>
    </row>
    <row r="922" spans="1:25" outlineLevel="1">
      <c r="A922" s="163"/>
      <c r="B922" s="164">
        <f>COUNTA($C$2:C922)</f>
        <v>901</v>
      </c>
      <c r="C922" s="165" t="s">
        <v>60</v>
      </c>
      <c r="D922" s="165"/>
      <c r="E922" s="165"/>
      <c r="F922" s="165"/>
      <c r="G922" s="165" t="s">
        <v>74</v>
      </c>
      <c r="H922" s="165"/>
      <c r="I922" s="165" t="s">
        <v>58</v>
      </c>
      <c r="J922" s="165"/>
      <c r="K922" s="164"/>
      <c r="L922" s="163" t="s">
        <v>60</v>
      </c>
      <c r="M922" s="165">
        <v>2</v>
      </c>
      <c r="N922" s="165"/>
      <c r="O922" s="165"/>
      <c r="P922" s="165"/>
      <c r="Q922" s="315"/>
      <c r="R922" s="315"/>
      <c r="S922" s="165"/>
      <c r="T922" s="165"/>
      <c r="U922" s="165"/>
      <c r="V922" s="165"/>
      <c r="W922" s="165"/>
      <c r="X922" s="165"/>
      <c r="Y922" s="165"/>
    </row>
    <row r="923" spans="1:25" outlineLevel="1">
      <c r="A923" s="163"/>
      <c r="B923" s="164">
        <f>COUNTA($C$2:C923)</f>
        <v>902</v>
      </c>
      <c r="C923" s="165" t="s">
        <v>457</v>
      </c>
      <c r="D923" s="165"/>
      <c r="E923" s="165"/>
      <c r="F923" s="165"/>
      <c r="G923" s="165" t="s">
        <v>74</v>
      </c>
      <c r="H923" s="165"/>
      <c r="I923" s="165" t="s">
        <v>58</v>
      </c>
      <c r="J923" s="165" t="str">
        <f>"//p[contains(.,'Do you have any condition or set of symptoms that are under or awaiting further investigation')]/parent::span/parent::legend/following-sibling::label/input[@value='"&amp;M923&amp;"']"</f>
        <v>//p[contains(.,'Do you have any condition or set of symptoms that are under or awaiting further investigation')]/parent::span/parent::legend/following-sibling::label/input[@value='DT_EMCQ6']</v>
      </c>
      <c r="K923" s="164">
        <v>9</v>
      </c>
      <c r="L923" s="163" t="s">
        <v>110</v>
      </c>
      <c r="M923" s="165" t="s">
        <v>298</v>
      </c>
      <c r="N923" s="165"/>
      <c r="O923" s="165"/>
      <c r="P923" s="165"/>
      <c r="Q923" s="315"/>
      <c r="R923" s="315"/>
      <c r="S923" s="165"/>
      <c r="T923" s="165"/>
      <c r="U923" s="165"/>
      <c r="V923" s="165"/>
      <c r="W923" s="165"/>
      <c r="X923" s="165"/>
      <c r="Y923" s="165"/>
    </row>
    <row r="924" spans="1:25" outlineLevel="1">
      <c r="A924" s="163"/>
      <c r="B924" s="164">
        <f>COUNTA($C$2:C924)</f>
        <v>903</v>
      </c>
      <c r="C924" s="165" t="s">
        <v>60</v>
      </c>
      <c r="D924" s="165"/>
      <c r="E924" s="165"/>
      <c r="F924" s="165"/>
      <c r="G924" s="165" t="s">
        <v>74</v>
      </c>
      <c r="H924" s="165"/>
      <c r="I924" s="165" t="s">
        <v>58</v>
      </c>
      <c r="J924" s="165"/>
      <c r="K924" s="164"/>
      <c r="L924" s="163" t="s">
        <v>60</v>
      </c>
      <c r="M924" s="165">
        <v>2</v>
      </c>
      <c r="N924" s="165"/>
      <c r="O924" s="165"/>
      <c r="P924" s="165"/>
      <c r="Q924" s="315"/>
      <c r="R924" s="315"/>
      <c r="S924" s="165"/>
      <c r="T924" s="165"/>
      <c r="U924" s="165"/>
      <c r="V924" s="165"/>
      <c r="W924" s="165"/>
      <c r="X924" s="165"/>
      <c r="Y924" s="165"/>
    </row>
    <row r="925" spans="1:25" outlineLevel="1">
      <c r="A925" s="163"/>
      <c r="B925" s="164">
        <f>COUNTA($C$2:C925)</f>
        <v>904</v>
      </c>
      <c r="C925" s="165" t="s">
        <v>458</v>
      </c>
      <c r="D925" s="165"/>
      <c r="E925" s="165"/>
      <c r="F925" s="165"/>
      <c r="G925" s="165" t="s">
        <v>74</v>
      </c>
      <c r="H925" s="165"/>
      <c r="I925" s="165" t="s">
        <v>58</v>
      </c>
      <c r="J925" s="165" t="str">
        <f>"//p[contains(.,'Will you be travelling to obtain medical care, treatment or advice of any kind?')]/parent::span/parent::legend/following-sibling::label/input[@value='"&amp;M925&amp;"']"</f>
        <v>//p[contains(.,'Will you be travelling to obtain medical care, treatment or advice of any kind?')]/parent::span/parent::legend/following-sibling::label/input[@value='DT_EMCQ7']</v>
      </c>
      <c r="K925" s="164">
        <v>9</v>
      </c>
      <c r="L925" s="163" t="s">
        <v>110</v>
      </c>
      <c r="M925" s="165" t="s">
        <v>300</v>
      </c>
      <c r="N925" s="165"/>
      <c r="O925" s="165"/>
      <c r="P925" s="165"/>
      <c r="Q925" s="315"/>
      <c r="R925" s="315"/>
      <c r="S925" s="165"/>
      <c r="T925" s="165"/>
      <c r="U925" s="165"/>
      <c r="V925" s="165"/>
      <c r="W925" s="165"/>
      <c r="X925" s="165"/>
      <c r="Y925" s="165"/>
    </row>
    <row r="926" spans="1:25" outlineLevel="1">
      <c r="A926" s="163"/>
      <c r="B926" s="164">
        <f>COUNTA($C$2:C926)</f>
        <v>905</v>
      </c>
      <c r="C926" s="165" t="s">
        <v>60</v>
      </c>
      <c r="D926" s="165"/>
      <c r="E926" s="165"/>
      <c r="F926" s="165"/>
      <c r="G926" s="165" t="s">
        <v>74</v>
      </c>
      <c r="H926" s="165"/>
      <c r="I926" s="165" t="s">
        <v>58</v>
      </c>
      <c r="J926" s="165"/>
      <c r="K926" s="164"/>
      <c r="L926" s="163" t="s">
        <v>60</v>
      </c>
      <c r="M926" s="165">
        <v>2</v>
      </c>
      <c r="N926" s="165"/>
      <c r="O926" s="165"/>
      <c r="P926" s="165"/>
      <c r="Q926" s="315"/>
      <c r="R926" s="315"/>
      <c r="S926" s="165"/>
      <c r="T926" s="165"/>
      <c r="U926" s="165"/>
      <c r="V926" s="165"/>
      <c r="W926" s="165"/>
      <c r="X926" s="165"/>
      <c r="Y926" s="165"/>
    </row>
    <row r="927" spans="1:25" outlineLevel="1">
      <c r="A927" s="163" t="str">
        <f>A920</f>
        <v>Y</v>
      </c>
      <c r="B927" s="164">
        <f>COUNTA($C$2:C927)</f>
        <v>906</v>
      </c>
      <c r="C927" s="165" t="s">
        <v>301</v>
      </c>
      <c r="D927" s="165"/>
      <c r="E927" s="165"/>
      <c r="F927" s="165"/>
      <c r="G927" s="165" t="s">
        <v>74</v>
      </c>
      <c r="H927" s="165"/>
      <c r="I927" s="165" t="s">
        <v>58</v>
      </c>
      <c r="J927" s="165" t="s">
        <v>575</v>
      </c>
      <c r="K927" s="164">
        <v>36</v>
      </c>
      <c r="L927" s="163" t="s">
        <v>32</v>
      </c>
      <c r="M927" s="165"/>
      <c r="N927" s="165" t="s">
        <v>61</v>
      </c>
      <c r="O927" s="165"/>
      <c r="P927" s="165"/>
      <c r="Q927" s="315"/>
      <c r="R927" s="315" t="s">
        <v>303</v>
      </c>
      <c r="S927" s="165"/>
      <c r="T927" s="165"/>
      <c r="U927" s="165"/>
      <c r="V927" s="165"/>
      <c r="W927" s="165"/>
      <c r="X927" s="165"/>
      <c r="Y927" s="165"/>
    </row>
    <row r="928" spans="1:25" outlineLevel="1">
      <c r="A928" s="163" t="str">
        <f>A927</f>
        <v>Y</v>
      </c>
      <c r="B928" s="164">
        <f>COUNTA($C$2:C928)</f>
        <v>907</v>
      </c>
      <c r="C928" s="165" t="s">
        <v>304</v>
      </c>
      <c r="D928" s="165"/>
      <c r="E928" s="165"/>
      <c r="F928" s="165"/>
      <c r="G928" s="165" t="s">
        <v>74</v>
      </c>
      <c r="H928" s="165"/>
      <c r="I928" s="165" t="s">
        <v>58</v>
      </c>
      <c r="J928" s="165" t="s">
        <v>305</v>
      </c>
      <c r="K928" s="164">
        <v>45</v>
      </c>
      <c r="L928" s="163" t="s">
        <v>306</v>
      </c>
      <c r="M928" s="165"/>
      <c r="N928" s="165"/>
      <c r="O928" s="165"/>
      <c r="P928" s="165"/>
      <c r="Q928" s="315"/>
      <c r="R928" s="315"/>
      <c r="S928" s="165"/>
      <c r="T928" s="165"/>
      <c r="U928" s="165"/>
      <c r="V928" s="165"/>
      <c r="W928" s="165"/>
      <c r="X928" s="165"/>
      <c r="Y928" s="165"/>
    </row>
    <row r="929" spans="1:25" s="100" customFormat="1" outlineLevel="1">
      <c r="A929" s="345" t="str">
        <f>IF($R$47="9","Y","N")</f>
        <v>N</v>
      </c>
      <c r="B929" s="346">
        <f>COUNTA($C$2:C929)</f>
        <v>908</v>
      </c>
      <c r="C929" s="347" t="s">
        <v>60</v>
      </c>
      <c r="D929" s="347"/>
      <c r="E929" s="347"/>
      <c r="F929" s="347"/>
      <c r="G929" s="347" t="s">
        <v>74</v>
      </c>
      <c r="H929" s="347"/>
      <c r="I929" s="347" t="s">
        <v>58</v>
      </c>
      <c r="J929" s="347"/>
      <c r="K929" s="346"/>
      <c r="L929" s="345" t="s">
        <v>60</v>
      </c>
      <c r="M929" s="347">
        <v>5</v>
      </c>
      <c r="N929" s="347"/>
      <c r="O929" s="347"/>
      <c r="P929" s="347"/>
      <c r="Q929" s="348"/>
      <c r="R929" s="348"/>
      <c r="S929" s="347"/>
      <c r="T929" s="347"/>
      <c r="U929" s="347"/>
      <c r="V929" s="347"/>
      <c r="W929" s="347"/>
      <c r="X929" s="347"/>
      <c r="Y929" s="347"/>
    </row>
    <row r="930" spans="1:25" s="100" customFormat="1" outlineLevel="1">
      <c r="A930" s="345" t="str">
        <f>A929</f>
        <v>N</v>
      </c>
      <c r="B930" s="346">
        <f>COUNTA($C$2:C930)</f>
        <v>909</v>
      </c>
      <c r="C930" s="347" t="s">
        <v>203</v>
      </c>
      <c r="D930" s="347"/>
      <c r="E930" s="347"/>
      <c r="F930" s="347"/>
      <c r="G930" s="347" t="s">
        <v>74</v>
      </c>
      <c r="H930" s="347"/>
      <c r="I930" s="347" t="s">
        <v>58</v>
      </c>
      <c r="J930" s="347" t="s">
        <v>362</v>
      </c>
      <c r="K930" s="346">
        <v>3</v>
      </c>
      <c r="L930" s="345" t="s">
        <v>167</v>
      </c>
      <c r="M930" s="347"/>
      <c r="N930" s="347"/>
      <c r="O930" s="347"/>
      <c r="P930" s="347"/>
      <c r="Q930" s="348"/>
      <c r="R930" s="348"/>
      <c r="S930" s="347"/>
      <c r="T930" s="347"/>
      <c r="U930" s="347"/>
      <c r="V930" s="347"/>
      <c r="W930" s="347"/>
      <c r="X930" s="347"/>
      <c r="Y930" s="347"/>
    </row>
    <row r="931" spans="1:25" s="100" customFormat="1" outlineLevel="1">
      <c r="A931" s="345" t="str">
        <f>IF($R$47="9","Y","N")</f>
        <v>N</v>
      </c>
      <c r="B931" s="346">
        <f>COUNTA($C$2:C931)</f>
        <v>910</v>
      </c>
      <c r="C931" s="347" t="s">
        <v>60</v>
      </c>
      <c r="D931" s="347"/>
      <c r="E931" s="347"/>
      <c r="F931" s="347"/>
      <c r="G931" s="347" t="s">
        <v>74</v>
      </c>
      <c r="H931" s="347"/>
      <c r="I931" s="347" t="s">
        <v>58</v>
      </c>
      <c r="J931" s="347"/>
      <c r="K931" s="346"/>
      <c r="L931" s="345" t="s">
        <v>60</v>
      </c>
      <c r="M931" s="347">
        <v>5</v>
      </c>
      <c r="N931" s="347"/>
      <c r="O931" s="347"/>
      <c r="P931" s="347"/>
      <c r="Q931" s="348"/>
      <c r="R931" s="348"/>
      <c r="S931" s="347"/>
      <c r="T931" s="347"/>
      <c r="U931" s="347"/>
      <c r="V931" s="347"/>
      <c r="W931" s="347"/>
      <c r="X931" s="347"/>
      <c r="Y931" s="347"/>
    </row>
    <row r="932" spans="1:25" s="100" customFormat="1" outlineLevel="1">
      <c r="A932" s="345" t="str">
        <f>A930</f>
        <v>N</v>
      </c>
      <c r="B932" s="346">
        <f>COUNTA($C$2:C932)</f>
        <v>911</v>
      </c>
      <c r="C932" s="347" t="s">
        <v>363</v>
      </c>
      <c r="D932" s="347"/>
      <c r="E932" s="347"/>
      <c r="F932" s="347"/>
      <c r="G932" s="347" t="s">
        <v>74</v>
      </c>
      <c r="H932" s="347"/>
      <c r="I932" s="347" t="s">
        <v>58</v>
      </c>
      <c r="J932" s="347" t="s">
        <v>364</v>
      </c>
      <c r="K932" s="346">
        <v>0</v>
      </c>
      <c r="L932" s="345" t="s">
        <v>100</v>
      </c>
      <c r="M932" s="347"/>
      <c r="N932" s="347"/>
      <c r="O932" s="347"/>
      <c r="P932" s="347"/>
      <c r="Q932" s="348"/>
      <c r="R932" s="348"/>
      <c r="S932" s="347"/>
      <c r="T932" s="347"/>
      <c r="U932" s="347"/>
      <c r="V932" s="347"/>
      <c r="W932" s="347"/>
      <c r="X932" s="347"/>
      <c r="Y932" s="347"/>
    </row>
    <row r="933" spans="1:25" s="100" customFormat="1" outlineLevel="1">
      <c r="A933" s="345" t="str">
        <f t="shared" ref="A933:A938" si="28">A932</f>
        <v>N</v>
      </c>
      <c r="B933" s="346">
        <f>COUNTA($C$2:C933)</f>
        <v>912</v>
      </c>
      <c r="C933" s="347" t="s">
        <v>365</v>
      </c>
      <c r="D933" s="347"/>
      <c r="E933" s="347"/>
      <c r="F933" s="347"/>
      <c r="G933" s="347" t="s">
        <v>74</v>
      </c>
      <c r="H933" s="347"/>
      <c r="I933" s="347" t="s">
        <v>58</v>
      </c>
      <c r="J933" s="347" t="s">
        <v>364</v>
      </c>
      <c r="K933" s="346">
        <v>1</v>
      </c>
      <c r="L933" s="345" t="s">
        <v>100</v>
      </c>
      <c r="M933" s="347"/>
      <c r="N933" s="347"/>
      <c r="O933" s="347"/>
      <c r="P933" s="347"/>
      <c r="Q933" s="348"/>
      <c r="R933" s="348"/>
      <c r="S933" s="347"/>
      <c r="T933" s="347"/>
      <c r="U933" s="347"/>
      <c r="V933" s="347"/>
      <c r="W933" s="347"/>
      <c r="X933" s="347"/>
      <c r="Y933" s="347"/>
    </row>
    <row r="934" spans="1:25" s="100" customFormat="1" outlineLevel="1">
      <c r="A934" s="345" t="str">
        <f t="shared" si="28"/>
        <v>N</v>
      </c>
      <c r="B934" s="346">
        <f>COUNTA($C$2:C934)</f>
        <v>913</v>
      </c>
      <c r="C934" s="347" t="s">
        <v>366</v>
      </c>
      <c r="D934" s="347"/>
      <c r="E934" s="347"/>
      <c r="F934" s="347"/>
      <c r="G934" s="347" t="s">
        <v>74</v>
      </c>
      <c r="H934" s="347"/>
      <c r="I934" s="347" t="s">
        <v>58</v>
      </c>
      <c r="J934" s="347" t="s">
        <v>364</v>
      </c>
      <c r="K934" s="346">
        <v>2</v>
      </c>
      <c r="L934" s="345" t="s">
        <v>100</v>
      </c>
      <c r="M934" s="347"/>
      <c r="N934" s="347"/>
      <c r="O934" s="347"/>
      <c r="P934" s="347"/>
      <c r="Q934" s="348"/>
      <c r="R934" s="348"/>
      <c r="S934" s="347"/>
      <c r="T934" s="347"/>
      <c r="U934" s="347"/>
      <c r="V934" s="347"/>
      <c r="W934" s="347"/>
      <c r="X934" s="347"/>
      <c r="Y934" s="347"/>
    </row>
    <row r="935" spans="1:25" s="100" customFormat="1" outlineLevel="1">
      <c r="A935" s="345" t="str">
        <f t="shared" si="28"/>
        <v>N</v>
      </c>
      <c r="B935" s="346">
        <f>COUNTA($C$2:C935)</f>
        <v>914</v>
      </c>
      <c r="C935" s="347" t="s">
        <v>367</v>
      </c>
      <c r="D935" s="347"/>
      <c r="E935" s="347"/>
      <c r="F935" s="347"/>
      <c r="G935" s="347" t="s">
        <v>74</v>
      </c>
      <c r="H935" s="347"/>
      <c r="I935" s="347" t="s">
        <v>58</v>
      </c>
      <c r="J935" s="347" t="s">
        <v>364</v>
      </c>
      <c r="K935" s="346">
        <v>3</v>
      </c>
      <c r="L935" s="345" t="s">
        <v>100</v>
      </c>
      <c r="M935" s="347"/>
      <c r="N935" s="347"/>
      <c r="O935" s="347"/>
      <c r="P935" s="347"/>
      <c r="Q935" s="348"/>
      <c r="R935" s="348"/>
      <c r="S935" s="347"/>
      <c r="T935" s="347"/>
      <c r="U935" s="347"/>
      <c r="V935" s="347"/>
      <c r="W935" s="347"/>
      <c r="X935" s="347"/>
      <c r="Y935" s="347"/>
    </row>
    <row r="936" spans="1:25" s="100" customFormat="1" outlineLevel="1">
      <c r="A936" s="345" t="str">
        <f t="shared" si="28"/>
        <v>N</v>
      </c>
      <c r="B936" s="346">
        <f>COUNTA($C$2:C936)</f>
        <v>915</v>
      </c>
      <c r="C936" s="347" t="s">
        <v>368</v>
      </c>
      <c r="D936" s="347"/>
      <c r="E936" s="347"/>
      <c r="F936" s="347"/>
      <c r="G936" s="347" t="s">
        <v>74</v>
      </c>
      <c r="H936" s="347"/>
      <c r="I936" s="347" t="s">
        <v>58</v>
      </c>
      <c r="J936" s="347" t="s">
        <v>364</v>
      </c>
      <c r="K936" s="346">
        <v>4</v>
      </c>
      <c r="L936" s="345" t="s">
        <v>100</v>
      </c>
      <c r="M936" s="347"/>
      <c r="N936" s="347"/>
      <c r="O936" s="347"/>
      <c r="P936" s="347"/>
      <c r="Q936" s="348"/>
      <c r="R936" s="348"/>
      <c r="S936" s="347"/>
      <c r="T936" s="347"/>
      <c r="U936" s="347"/>
      <c r="V936" s="347"/>
      <c r="W936" s="347"/>
      <c r="X936" s="347"/>
      <c r="Y936" s="347"/>
    </row>
    <row r="937" spans="1:25" s="100" customFormat="1" outlineLevel="1">
      <c r="A937" s="345" t="str">
        <f t="shared" si="28"/>
        <v>N</v>
      </c>
      <c r="B937" s="346">
        <f>COUNTA($C$2:C937)</f>
        <v>916</v>
      </c>
      <c r="C937" s="347" t="s">
        <v>203</v>
      </c>
      <c r="D937" s="347"/>
      <c r="E937" s="347"/>
      <c r="F937" s="347"/>
      <c r="G937" s="347" t="s">
        <v>74</v>
      </c>
      <c r="H937" s="347"/>
      <c r="I937" s="347" t="s">
        <v>58</v>
      </c>
      <c r="J937" s="347" t="s">
        <v>123</v>
      </c>
      <c r="K937" s="346">
        <v>4</v>
      </c>
      <c r="L937" s="345" t="s">
        <v>69</v>
      </c>
      <c r="M937" s="347"/>
      <c r="N937" s="347"/>
      <c r="O937" s="347"/>
      <c r="P937" s="347"/>
      <c r="Q937" s="348"/>
      <c r="R937" s="348"/>
      <c r="S937" s="347"/>
      <c r="T937" s="347"/>
      <c r="U937" s="347"/>
      <c r="V937" s="347"/>
      <c r="W937" s="347"/>
      <c r="X937" s="347"/>
      <c r="Y937" s="347"/>
    </row>
    <row r="938" spans="1:25" s="100" customFormat="1" outlineLevel="1">
      <c r="A938" s="345" t="str">
        <f t="shared" si="28"/>
        <v>N</v>
      </c>
      <c r="B938" s="346">
        <f>COUNTA($C$2:C938)</f>
        <v>917</v>
      </c>
      <c r="C938" s="347" t="s">
        <v>60</v>
      </c>
      <c r="D938" s="347"/>
      <c r="E938" s="347"/>
      <c r="F938" s="347"/>
      <c r="G938" s="347" t="s">
        <v>74</v>
      </c>
      <c r="H938" s="347"/>
      <c r="I938" s="347" t="s">
        <v>58</v>
      </c>
      <c r="J938" s="347"/>
      <c r="K938" s="346">
        <v>0</v>
      </c>
      <c r="L938" s="345" t="s">
        <v>60</v>
      </c>
      <c r="M938" s="347">
        <v>3</v>
      </c>
      <c r="N938" s="347" t="s">
        <v>147</v>
      </c>
      <c r="O938" s="347"/>
      <c r="P938" s="347"/>
      <c r="Q938" s="348"/>
      <c r="R938" s="348"/>
      <c r="S938" s="347"/>
      <c r="T938" s="347"/>
      <c r="U938" s="347"/>
      <c r="V938" s="347"/>
      <c r="W938" s="347"/>
      <c r="X938" s="347"/>
      <c r="Y938" s="347"/>
    </row>
    <row r="939" spans="1:25" s="100" customFormat="1" outlineLevel="1">
      <c r="A939" s="345" t="str">
        <f>IF([3]Global!$B$2="PROD","N",A938)</f>
        <v>N</v>
      </c>
      <c r="B939" s="346">
        <f>COUNTA($C$2:C939)</f>
        <v>918</v>
      </c>
      <c r="C939" s="347" t="s">
        <v>369</v>
      </c>
      <c r="D939" s="347"/>
      <c r="E939" s="347"/>
      <c r="F939" s="347"/>
      <c r="G939" s="347" t="s">
        <v>74</v>
      </c>
      <c r="H939" s="347"/>
      <c r="I939" s="347" t="s">
        <v>58</v>
      </c>
      <c r="J939" s="347" t="s">
        <v>370</v>
      </c>
      <c r="K939" s="346">
        <v>0</v>
      </c>
      <c r="L939" s="345" t="s">
        <v>110</v>
      </c>
      <c r="M939" s="347"/>
      <c r="N939" s="347"/>
      <c r="O939" s="347"/>
      <c r="P939" s="347"/>
      <c r="Q939" s="348"/>
      <c r="R939" s="348"/>
      <c r="S939" s="347"/>
      <c r="T939" s="347"/>
      <c r="U939" s="347"/>
      <c r="V939" s="347"/>
      <c r="W939" s="347"/>
      <c r="X939" s="347"/>
      <c r="Y939" s="347"/>
    </row>
    <row r="940" spans="1:25" s="100" customFormat="1" outlineLevel="1">
      <c r="A940" s="345" t="str">
        <f>A939</f>
        <v>N</v>
      </c>
      <c r="B940" s="346">
        <f>COUNTA($C$2:C940)</f>
        <v>919</v>
      </c>
      <c r="C940" s="347" t="s">
        <v>371</v>
      </c>
      <c r="D940" s="347"/>
      <c r="E940" s="347"/>
      <c r="F940" s="347"/>
      <c r="G940" s="347" t="s">
        <v>74</v>
      </c>
      <c r="H940" s="347"/>
      <c r="I940" s="347" t="s">
        <v>58</v>
      </c>
      <c r="J940" s="347" t="s">
        <v>370</v>
      </c>
      <c r="K940" s="346">
        <v>0</v>
      </c>
      <c r="L940" s="345" t="s">
        <v>59</v>
      </c>
      <c r="M940" s="347" t="s">
        <v>372</v>
      </c>
      <c r="N940" s="347"/>
      <c r="O940" s="347"/>
      <c r="P940" s="347"/>
      <c r="Q940" s="348"/>
      <c r="R940" s="348"/>
      <c r="S940" s="347"/>
      <c r="T940" s="347"/>
      <c r="U940" s="347"/>
      <c r="V940" s="347"/>
      <c r="W940" s="347"/>
      <c r="X940" s="347"/>
      <c r="Y940" s="347"/>
    </row>
    <row r="941" spans="1:25" s="100" customFormat="1" outlineLevel="1">
      <c r="A941" s="345" t="str">
        <f>A940</f>
        <v>N</v>
      </c>
      <c r="B941" s="346">
        <f>COUNTA($C$2:C941)</f>
        <v>920</v>
      </c>
      <c r="C941" s="347" t="s">
        <v>373</v>
      </c>
      <c r="D941" s="347"/>
      <c r="E941" s="347"/>
      <c r="F941" s="347"/>
      <c r="G941" s="347" t="s">
        <v>74</v>
      </c>
      <c r="H941" s="347"/>
      <c r="I941" s="347"/>
      <c r="J941" s="347"/>
      <c r="K941" s="346">
        <v>0</v>
      </c>
      <c r="L941" s="345" t="s">
        <v>374</v>
      </c>
      <c r="M941" s="347" t="str">
        <f>IF(N938="Australian Comprehensive","tx_iframe_card-domestic","tx_iframe_card-international")</f>
        <v>tx_iframe_card-international</v>
      </c>
      <c r="N941" s="347"/>
      <c r="O941" s="347"/>
      <c r="P941" s="347"/>
      <c r="Q941" s="348"/>
      <c r="R941" s="348"/>
      <c r="S941" s="347"/>
      <c r="T941" s="347"/>
      <c r="U941" s="347"/>
      <c r="V941" s="347"/>
      <c r="W941" s="347"/>
      <c r="X941" s="347"/>
      <c r="Y941" s="347"/>
    </row>
    <row r="942" spans="1:25" s="100" customFormat="1" outlineLevel="1">
      <c r="A942" s="345" t="str">
        <f>A941</f>
        <v>N</v>
      </c>
      <c r="B942" s="346">
        <f>COUNTA($C$2:C942)</f>
        <v>921</v>
      </c>
      <c r="C942" s="347" t="s">
        <v>375</v>
      </c>
      <c r="D942" s="347"/>
      <c r="E942" s="347"/>
      <c r="F942" s="347"/>
      <c r="G942" s="347" t="s">
        <v>74</v>
      </c>
      <c r="H942" s="347"/>
      <c r="I942" s="347" t="s">
        <v>58</v>
      </c>
      <c r="J942" s="347" t="s">
        <v>376</v>
      </c>
      <c r="K942" s="346">
        <v>0</v>
      </c>
      <c r="L942" s="345" t="s">
        <v>59</v>
      </c>
      <c r="M942" s="347" t="s">
        <v>377</v>
      </c>
      <c r="N942" s="347"/>
      <c r="O942" s="347"/>
      <c r="P942" s="347"/>
      <c r="Q942" s="348"/>
      <c r="R942" s="348"/>
      <c r="S942" s="347"/>
      <c r="T942" s="347"/>
      <c r="U942" s="347"/>
      <c r="V942" s="347"/>
      <c r="W942" s="347"/>
      <c r="X942" s="347"/>
      <c r="Y942" s="347"/>
    </row>
    <row r="943" spans="1:25" s="100" customFormat="1" outlineLevel="1">
      <c r="A943" s="345" t="str">
        <f t="shared" ref="A943:A951" si="29">A942</f>
        <v>N</v>
      </c>
      <c r="B943" s="346">
        <f>COUNTA($C$2:C943)</f>
        <v>922</v>
      </c>
      <c r="C943" s="347" t="s">
        <v>373</v>
      </c>
      <c r="D943" s="347"/>
      <c r="E943" s="347"/>
      <c r="F943" s="347"/>
      <c r="G943" s="347" t="s">
        <v>74</v>
      </c>
      <c r="H943" s="347"/>
      <c r="I943" s="347"/>
      <c r="J943" s="347"/>
      <c r="K943" s="346">
        <v>0</v>
      </c>
      <c r="L943" s="345" t="s">
        <v>378</v>
      </c>
      <c r="M943" s="347"/>
      <c r="N943" s="347"/>
      <c r="O943" s="347"/>
      <c r="P943" s="347"/>
      <c r="Q943" s="348"/>
      <c r="R943" s="348"/>
      <c r="S943" s="347"/>
      <c r="T943" s="347"/>
      <c r="U943" s="347"/>
      <c r="V943" s="347"/>
      <c r="W943" s="347"/>
      <c r="X943" s="347"/>
      <c r="Y943" s="347"/>
    </row>
    <row r="944" spans="1:25" s="100" customFormat="1" outlineLevel="1">
      <c r="A944" s="345" t="str">
        <f t="shared" si="29"/>
        <v>N</v>
      </c>
      <c r="B944" s="346">
        <f>COUNTA($C$2:C944)</f>
        <v>923</v>
      </c>
      <c r="C944" s="347" t="s">
        <v>379</v>
      </c>
      <c r="D944" s="347"/>
      <c r="E944" s="347"/>
      <c r="F944" s="347"/>
      <c r="G944" s="347" t="s">
        <v>74</v>
      </c>
      <c r="H944" s="347"/>
      <c r="I944" s="347" t="s">
        <v>58</v>
      </c>
      <c r="J944" s="347" t="s">
        <v>380</v>
      </c>
      <c r="K944" s="346">
        <v>0</v>
      </c>
      <c r="L944" s="345" t="s">
        <v>59</v>
      </c>
      <c r="M944" s="347" t="s">
        <v>381</v>
      </c>
      <c r="N944" s="347"/>
      <c r="O944" s="347"/>
      <c r="P944" s="347"/>
      <c r="Q944" s="348"/>
      <c r="R944" s="348"/>
      <c r="S944" s="347"/>
      <c r="T944" s="347"/>
      <c r="U944" s="347"/>
      <c r="V944" s="347"/>
      <c r="W944" s="347"/>
      <c r="X944" s="347"/>
      <c r="Y944" s="347"/>
    </row>
    <row r="945" spans="1:26" s="100" customFormat="1" outlineLevel="1">
      <c r="A945" s="345" t="str">
        <f t="shared" si="29"/>
        <v>N</v>
      </c>
      <c r="B945" s="346">
        <f>COUNTA($C$2:C945)</f>
        <v>924</v>
      </c>
      <c r="C945" s="347" t="s">
        <v>382</v>
      </c>
      <c r="D945" s="347"/>
      <c r="E945" s="347"/>
      <c r="F945" s="347"/>
      <c r="G945" s="347" t="s">
        <v>74</v>
      </c>
      <c r="H945" s="347"/>
      <c r="I945" s="347" t="s">
        <v>58</v>
      </c>
      <c r="J945" s="347" t="s">
        <v>383</v>
      </c>
      <c r="K945" s="346">
        <v>0</v>
      </c>
      <c r="L945" s="345" t="s">
        <v>59</v>
      </c>
      <c r="M945" s="347" t="s">
        <v>384</v>
      </c>
      <c r="N945" s="347"/>
      <c r="O945" s="347"/>
      <c r="P945" s="347"/>
      <c r="Q945" s="348"/>
      <c r="R945" s="348"/>
      <c r="S945" s="347"/>
      <c r="T945" s="347"/>
      <c r="U945" s="347"/>
      <c r="V945" s="347"/>
      <c r="W945" s="347"/>
      <c r="X945" s="347"/>
      <c r="Y945" s="347"/>
    </row>
    <row r="946" spans="1:26" s="100" customFormat="1" outlineLevel="1">
      <c r="A946" s="345" t="str">
        <f t="shared" si="29"/>
        <v>N</v>
      </c>
      <c r="B946" s="346">
        <f>COUNTA($C$2:C946)</f>
        <v>925</v>
      </c>
      <c r="C946" s="347" t="s">
        <v>385</v>
      </c>
      <c r="D946" s="347"/>
      <c r="E946" s="347"/>
      <c r="F946" s="347"/>
      <c r="G946" s="347" t="s">
        <v>74</v>
      </c>
      <c r="H946" s="347"/>
      <c r="I946" s="347" t="s">
        <v>58</v>
      </c>
      <c r="J946" s="347" t="s">
        <v>386</v>
      </c>
      <c r="K946" s="346">
        <v>0</v>
      </c>
      <c r="L946" s="345" t="s">
        <v>69</v>
      </c>
      <c r="M946" s="347">
        <v>1</v>
      </c>
      <c r="N946" s="347"/>
      <c r="O946" s="347" t="s">
        <v>3</v>
      </c>
      <c r="P946" s="347"/>
      <c r="Q946" s="348"/>
      <c r="R946" s="348"/>
      <c r="S946" s="347"/>
      <c r="T946" s="347"/>
      <c r="U946" s="347"/>
      <c r="V946" s="347"/>
      <c r="W946" s="347"/>
      <c r="X946" s="347"/>
      <c r="Y946" s="347"/>
      <c r="Z946" s="100" t="str">
        <f>IF(G431="Standalone - QA","//button[contains(.,'PAY NOW')]","//button[contains(.,'BUY NOW')]")</f>
        <v>//button[contains(.,'BUY NOW')]</v>
      </c>
    </row>
    <row r="947" spans="1:26" s="100" customFormat="1" outlineLevel="1">
      <c r="A947" s="345" t="str">
        <f t="shared" si="29"/>
        <v>N</v>
      </c>
      <c r="B947" s="346">
        <f>COUNTA($C$2:C947)</f>
        <v>926</v>
      </c>
      <c r="C947" s="347" t="s">
        <v>730</v>
      </c>
      <c r="D947" s="347"/>
      <c r="E947" s="347"/>
      <c r="F947" s="347"/>
      <c r="G947" s="347" t="s">
        <v>74</v>
      </c>
      <c r="H947" s="347"/>
      <c r="I947" s="347" t="s">
        <v>58</v>
      </c>
      <c r="J947" s="347" t="s">
        <v>729</v>
      </c>
      <c r="K947" s="346">
        <v>0</v>
      </c>
      <c r="L947" s="345" t="s">
        <v>69</v>
      </c>
      <c r="M947" s="347">
        <v>1</v>
      </c>
      <c r="N947" s="347"/>
      <c r="O947" s="347" t="s">
        <v>3</v>
      </c>
      <c r="P947" s="347"/>
      <c r="Q947" s="348"/>
      <c r="R947" s="348"/>
      <c r="S947" s="347"/>
      <c r="T947" s="347"/>
      <c r="U947" s="347"/>
      <c r="V947" s="347"/>
      <c r="W947" s="347"/>
      <c r="X947" s="347"/>
      <c r="Y947" s="347"/>
    </row>
    <row r="948" spans="1:26" s="100" customFormat="1" outlineLevel="1">
      <c r="A948" s="345" t="str">
        <f>A947</f>
        <v>N</v>
      </c>
      <c r="B948" s="346">
        <f>COUNTA($C$2:C948)</f>
        <v>927</v>
      </c>
      <c r="C948" s="347" t="s">
        <v>60</v>
      </c>
      <c r="D948" s="347"/>
      <c r="E948" s="347"/>
      <c r="F948" s="347"/>
      <c r="G948" s="347" t="s">
        <v>74</v>
      </c>
      <c r="H948" s="347"/>
      <c r="I948" s="347" t="s">
        <v>58</v>
      </c>
      <c r="J948" s="347"/>
      <c r="K948" s="346">
        <v>0</v>
      </c>
      <c r="L948" s="345" t="s">
        <v>60</v>
      </c>
      <c r="M948" s="347">
        <v>20</v>
      </c>
      <c r="N948" s="347"/>
      <c r="O948" s="347"/>
      <c r="P948" s="347"/>
      <c r="Q948" s="348"/>
      <c r="R948" s="348"/>
      <c r="S948" s="347"/>
      <c r="T948" s="347"/>
      <c r="U948" s="347"/>
      <c r="V948" s="347"/>
      <c r="W948" s="347"/>
      <c r="X948" s="347"/>
      <c r="Y948" s="347"/>
    </row>
    <row r="949" spans="1:26" s="100" customFormat="1" outlineLevel="1">
      <c r="A949" s="345" t="str">
        <f t="shared" si="29"/>
        <v>N</v>
      </c>
      <c r="B949" s="346">
        <f>COUNTA($C$2:C949)</f>
        <v>928</v>
      </c>
      <c r="C949" s="347" t="s">
        <v>387</v>
      </c>
      <c r="D949" s="347"/>
      <c r="E949" s="347"/>
      <c r="F949" s="347"/>
      <c r="G949" s="347" t="s">
        <v>74</v>
      </c>
      <c r="H949" s="347"/>
      <c r="I949" s="347" t="s">
        <v>58</v>
      </c>
      <c r="J949" s="347" t="s">
        <v>388</v>
      </c>
      <c r="K949" s="346">
        <v>0</v>
      </c>
      <c r="L949" s="345" t="s">
        <v>306</v>
      </c>
      <c r="M949" s="347"/>
      <c r="N949" s="347"/>
      <c r="O949" s="347"/>
      <c r="P949" s="347"/>
      <c r="Q949" s="348"/>
      <c r="R949" s="348"/>
      <c r="S949" s="347"/>
      <c r="T949" s="347"/>
      <c r="U949" s="347"/>
      <c r="V949" s="347"/>
      <c r="W949" s="347"/>
      <c r="X949" s="347"/>
      <c r="Y949" s="347"/>
    </row>
    <row r="950" spans="1:26" s="100" customFormat="1" outlineLevel="1">
      <c r="A950" s="345" t="str">
        <f t="shared" si="29"/>
        <v>N</v>
      </c>
      <c r="B950" s="346">
        <f>COUNTA($C$2:C950)</f>
        <v>929</v>
      </c>
      <c r="C950" s="347" t="s">
        <v>389</v>
      </c>
      <c r="D950" s="347"/>
      <c r="E950" s="347"/>
      <c r="F950" s="347"/>
      <c r="G950" s="347" t="s">
        <v>74</v>
      </c>
      <c r="H950" s="347"/>
      <c r="I950" s="347" t="s">
        <v>58</v>
      </c>
      <c r="J950" s="347" t="s">
        <v>390</v>
      </c>
      <c r="K950" s="346">
        <v>0</v>
      </c>
      <c r="L950" s="345" t="s">
        <v>32</v>
      </c>
      <c r="M950" s="347"/>
      <c r="N950" s="347" t="s">
        <v>61</v>
      </c>
      <c r="O950" s="347"/>
      <c r="P950" s="347"/>
      <c r="Q950" s="348"/>
      <c r="R950" s="348"/>
      <c r="S950" s="347" t="s">
        <v>391</v>
      </c>
      <c r="T950" s="347"/>
      <c r="U950" s="347"/>
      <c r="V950" s="347"/>
      <c r="W950" s="347"/>
      <c r="X950" s="347"/>
      <c r="Y950" s="347"/>
    </row>
    <row r="951" spans="1:26" s="100" customFormat="1" outlineLevel="1">
      <c r="A951" s="345" t="str">
        <f t="shared" si="29"/>
        <v>N</v>
      </c>
      <c r="B951" s="346">
        <f>COUNTA($C$2:C951)</f>
        <v>930</v>
      </c>
      <c r="C951" s="347" t="s">
        <v>392</v>
      </c>
      <c r="D951" s="347"/>
      <c r="E951" s="347"/>
      <c r="F951" s="347"/>
      <c r="G951" s="347" t="s">
        <v>74</v>
      </c>
      <c r="H951" s="347"/>
      <c r="I951" s="347" t="s">
        <v>58</v>
      </c>
      <c r="J951" s="347" t="s">
        <v>393</v>
      </c>
      <c r="K951" s="346">
        <v>1</v>
      </c>
      <c r="L951" s="345" t="s">
        <v>32</v>
      </c>
      <c r="M951" s="347"/>
      <c r="N951" s="347" t="s">
        <v>61</v>
      </c>
      <c r="O951" s="347"/>
      <c r="P951" s="347"/>
      <c r="Q951" s="348"/>
      <c r="R951" s="348"/>
      <c r="S951" s="347" t="s">
        <v>394</v>
      </c>
      <c r="T951" s="347"/>
      <c r="U951" s="347"/>
      <c r="V951" s="347"/>
      <c r="W951" s="347"/>
      <c r="X951" s="347"/>
      <c r="Y951" s="347"/>
    </row>
    <row r="952" spans="1:26">
      <c r="A952" s="350" t="s">
        <v>71</v>
      </c>
      <c r="B952" s="351"/>
      <c r="C952" s="352"/>
      <c r="D952" s="352"/>
      <c r="E952" s="352"/>
      <c r="F952" s="352"/>
      <c r="G952" s="352"/>
      <c r="H952" s="352"/>
      <c r="I952" s="352"/>
      <c r="J952" s="352"/>
      <c r="K952" s="351"/>
      <c r="L952" s="353"/>
      <c r="M952" s="352"/>
      <c r="N952" s="352"/>
      <c r="O952" s="352"/>
      <c r="P952" s="352"/>
      <c r="Q952" s="352"/>
      <c r="R952" s="352"/>
      <c r="S952" s="352"/>
      <c r="T952" s="352"/>
      <c r="U952" s="352"/>
      <c r="V952" s="352"/>
      <c r="W952" s="352"/>
      <c r="X952" s="352"/>
      <c r="Y952" s="352"/>
    </row>
    <row r="953" spans="1:26">
      <c r="A953" s="163" t="str">
        <f>A929</f>
        <v>N</v>
      </c>
      <c r="B953" s="354">
        <f>COUNTA($C$2:C953)</f>
        <v>931</v>
      </c>
      <c r="C953" s="165" t="s">
        <v>70</v>
      </c>
      <c r="D953" s="165"/>
      <c r="E953" s="165"/>
      <c r="F953" s="165"/>
      <c r="G953" s="165" t="s">
        <v>74</v>
      </c>
      <c r="H953" s="165"/>
      <c r="I953" s="165"/>
      <c r="J953" s="165"/>
      <c r="K953" s="164"/>
      <c r="L953" s="163" t="s">
        <v>70</v>
      </c>
      <c r="M953" s="165"/>
      <c r="N953" s="165"/>
      <c r="O953" s="165"/>
      <c r="P953" s="165"/>
      <c r="Q953" s="165"/>
      <c r="R953" s="165"/>
      <c r="S953" s="165"/>
      <c r="T953" s="165"/>
      <c r="U953" s="165"/>
      <c r="V953" s="165"/>
      <c r="W953" s="165"/>
      <c r="X953" s="165"/>
      <c r="Y953" s="165"/>
    </row>
    <row r="954" spans="1:26">
      <c r="A954" s="163" t="str">
        <f>A953</f>
        <v>N</v>
      </c>
      <c r="B954" s="354">
        <f>COUNTA($C$2:C954)</f>
        <v>932</v>
      </c>
      <c r="C954" s="165" t="s">
        <v>72</v>
      </c>
      <c r="D954" s="165"/>
      <c r="E954" s="165"/>
      <c r="F954" s="165"/>
      <c r="G954" s="165" t="s">
        <v>74</v>
      </c>
      <c r="H954" s="165"/>
      <c r="I954" s="165"/>
      <c r="J954" s="165"/>
      <c r="K954" s="164"/>
      <c r="L954" s="163" t="s">
        <v>72</v>
      </c>
      <c r="M954" s="165"/>
      <c r="N954" s="165"/>
      <c r="O954" s="165"/>
      <c r="P954" s="165"/>
      <c r="Q954" s="165"/>
      <c r="R954" s="165"/>
      <c r="S954" s="165"/>
      <c r="T954" s="165"/>
      <c r="U954" s="165"/>
      <c r="V954" s="165"/>
      <c r="W954" s="165"/>
      <c r="X954" s="165"/>
      <c r="Y954" s="165"/>
    </row>
  </sheetData>
  <pageMargins left="0.7" right="0.7" top="0.75" bottom="0.75" header="0.3" footer="0.3"/>
  <pageSetup orientation="portrait" r:id="rId1"/>
  <headerFooter>
    <oddFooter>&amp;L_x000D_&amp;1#&amp;"Aptos"&amp;10&amp;K000000 INTERNAL USE ONLY</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45983-FCC1-4963-AE63-D18C35EC2CE6}">
  <sheetPr>
    <tabColor rgb="FF92D050"/>
  </sheetPr>
  <dimension ref="A1:ED28"/>
  <sheetViews>
    <sheetView showGridLines="0" topLeftCell="DN1" zoomScale="90" zoomScaleNormal="90" workbookViewId="0">
      <pane ySplit="1" topLeftCell="A2" activePane="bottomLeft" state="frozen"/>
      <selection activeCell="C57" sqref="C57"/>
      <selection pane="bottomLeft" activeCell="DQ9" sqref="DQ9"/>
    </sheetView>
  </sheetViews>
  <sheetFormatPr defaultColWidth="9.140625" defaultRowHeight="12.75"/>
  <cols>
    <col min="1" max="1" width="12" style="31" bestFit="1" customWidth="1"/>
    <col min="2" max="2" width="46.5703125" style="31" bestFit="1" customWidth="1"/>
    <col min="3" max="3" width="30.85546875" style="31" customWidth="1"/>
    <col min="4" max="4" width="18.85546875" style="31" customWidth="1"/>
    <col min="5" max="5" width="17.85546875" style="31" bestFit="1" customWidth="1"/>
    <col min="6" max="8" width="27.85546875" style="31" bestFit="1" customWidth="1"/>
    <col min="9" max="14" width="27.85546875" style="31" hidden="1" customWidth="1"/>
    <col min="15" max="28" width="18.85546875" style="31" customWidth="1"/>
    <col min="29" max="29" width="15.7109375" style="31" customWidth="1"/>
    <col min="30" max="30" width="12.7109375" style="31" customWidth="1"/>
    <col min="31" max="31" width="9.140625" style="31" customWidth="1"/>
    <col min="32" max="32" width="15.28515625" style="31" customWidth="1"/>
    <col min="33" max="33" width="18" style="31" customWidth="1"/>
    <col min="34" max="35" width="20.85546875" style="31" customWidth="1"/>
    <col min="36" max="36" width="12.7109375" style="31" customWidth="1"/>
    <col min="37" max="37" width="22" style="31" customWidth="1"/>
    <col min="38" max="39" width="18.42578125" style="31" customWidth="1"/>
    <col min="40" max="40" width="9.140625" style="31" customWidth="1"/>
    <col min="41" max="41" width="22" style="31" customWidth="1"/>
    <col min="42" max="43" width="20.85546875" style="31" customWidth="1"/>
    <col min="44" max="48" width="12.7109375" style="31" customWidth="1"/>
    <col min="49" max="49" width="22" style="31" customWidth="1"/>
    <col min="50" max="69" width="12.7109375" style="31" customWidth="1"/>
    <col min="70" max="74" width="10.28515625" style="31" bestFit="1" customWidth="1"/>
    <col min="75" max="89" width="12.7109375" style="31" customWidth="1"/>
    <col min="90" max="90" width="15.28515625" style="31" bestFit="1" customWidth="1"/>
    <col min="91" max="92" width="9.140625" style="31"/>
    <col min="93" max="93" width="30.5703125" style="31" bestFit="1" customWidth="1"/>
    <col min="94" max="94" width="14.42578125" style="31" bestFit="1" customWidth="1"/>
    <col min="95" max="95" width="15.5703125" style="31" bestFit="1" customWidth="1"/>
    <col min="96" max="96" width="17.28515625" style="31" bestFit="1" customWidth="1"/>
    <col min="97" max="97" width="17.28515625" style="31" customWidth="1"/>
    <col min="98" max="98" width="20.5703125" style="31" bestFit="1" customWidth="1"/>
    <col min="99" max="99" width="23" style="31" bestFit="1" customWidth="1"/>
    <col min="100" max="100" width="23" style="31" customWidth="1"/>
    <col min="101" max="101" width="18.85546875" style="31" bestFit="1" customWidth="1"/>
    <col min="102" max="102" width="15.28515625" style="31" customWidth="1"/>
    <col min="103" max="103" width="18.42578125" style="31" bestFit="1" customWidth="1"/>
    <col min="104" max="104" width="21.28515625" style="31" bestFit="1" customWidth="1"/>
    <col min="105" max="105" width="24.42578125" style="31" bestFit="1" customWidth="1"/>
    <col min="106" max="106" width="9.140625" style="31"/>
    <col min="107" max="107" width="19.140625" style="31" bestFit="1" customWidth="1"/>
    <col min="108" max="108" width="13.5703125" style="31" bestFit="1" customWidth="1"/>
    <col min="109" max="116" width="9.140625" style="31"/>
    <col min="117" max="118" width="17.28515625" style="31" bestFit="1" customWidth="1"/>
    <col min="119" max="120" width="9.140625" style="31"/>
    <col min="121" max="121" width="11.5703125" style="31" bestFit="1" customWidth="1"/>
    <col min="122" max="127" width="9.140625" style="31"/>
    <col min="128" max="128" width="16" style="31" bestFit="1" customWidth="1"/>
    <col min="129" max="130" width="9.140625" style="31"/>
    <col min="131" max="131" width="13.42578125" style="31" bestFit="1" customWidth="1"/>
    <col min="132" max="16384" width="9.140625" style="31"/>
  </cols>
  <sheetData>
    <row r="1" spans="1:134" s="24" customFormat="1" ht="15.75" customHeight="1">
      <c r="A1" s="15" t="s">
        <v>0</v>
      </c>
      <c r="B1" s="15" t="s">
        <v>92</v>
      </c>
      <c r="C1" s="15" t="s">
        <v>74</v>
      </c>
      <c r="D1" s="17" t="s">
        <v>391</v>
      </c>
      <c r="E1" s="16" t="s">
        <v>101</v>
      </c>
      <c r="F1" s="16" t="s">
        <v>131</v>
      </c>
      <c r="G1" s="16" t="s">
        <v>568</v>
      </c>
      <c r="H1" s="16" t="s">
        <v>569</v>
      </c>
      <c r="I1" s="32" t="s">
        <v>79</v>
      </c>
      <c r="J1" s="32" t="s">
        <v>80</v>
      </c>
      <c r="K1" s="32" t="s">
        <v>87</v>
      </c>
      <c r="L1" s="32" t="s">
        <v>83</v>
      </c>
      <c r="M1" s="32" t="s">
        <v>81</v>
      </c>
      <c r="N1" s="32" t="s">
        <v>82</v>
      </c>
      <c r="O1" s="18" t="s">
        <v>459</v>
      </c>
      <c r="P1" s="19" t="s">
        <v>460</v>
      </c>
      <c r="Q1" s="19" t="s">
        <v>512</v>
      </c>
      <c r="R1" s="19" t="s">
        <v>94</v>
      </c>
      <c r="S1" s="19" t="s">
        <v>95</v>
      </c>
      <c r="T1" s="19" t="s">
        <v>96</v>
      </c>
      <c r="U1" s="19" t="s">
        <v>97</v>
      </c>
      <c r="V1" s="356" t="s">
        <v>849</v>
      </c>
      <c r="W1" s="356" t="s">
        <v>851</v>
      </c>
      <c r="X1" s="356" t="s">
        <v>852</v>
      </c>
      <c r="Y1" s="356" t="s">
        <v>853</v>
      </c>
      <c r="Z1" s="356" t="s">
        <v>854</v>
      </c>
      <c r="AA1" s="356" t="s">
        <v>855</v>
      </c>
      <c r="AB1" s="356" t="s">
        <v>856</v>
      </c>
      <c r="AC1" s="16" t="s">
        <v>137</v>
      </c>
      <c r="AD1" s="16" t="s">
        <v>140</v>
      </c>
      <c r="AE1" s="16" t="s">
        <v>104</v>
      </c>
      <c r="AF1" s="10" t="s">
        <v>461</v>
      </c>
      <c r="AG1" s="16" t="s">
        <v>106</v>
      </c>
      <c r="AH1" s="20" t="s">
        <v>232</v>
      </c>
      <c r="AI1" s="20" t="s">
        <v>234</v>
      </c>
      <c r="AJ1" s="20" t="s">
        <v>108</v>
      </c>
      <c r="AK1" s="21" t="s">
        <v>237</v>
      </c>
      <c r="AL1" s="22" t="s">
        <v>239</v>
      </c>
      <c r="AM1" s="22" t="s">
        <v>241</v>
      </c>
      <c r="AN1" s="22" t="s">
        <v>112</v>
      </c>
      <c r="AO1" s="22" t="s">
        <v>243</v>
      </c>
      <c r="AP1" s="20" t="s">
        <v>245</v>
      </c>
      <c r="AQ1" s="20" t="s">
        <v>247</v>
      </c>
      <c r="AR1" s="20" t="s">
        <v>114</v>
      </c>
      <c r="AS1" s="20" t="s">
        <v>249</v>
      </c>
      <c r="AT1" s="22" t="s">
        <v>251</v>
      </c>
      <c r="AU1" s="22" t="s">
        <v>253</v>
      </c>
      <c r="AV1" s="22" t="s">
        <v>116</v>
      </c>
      <c r="AW1" s="22" t="s">
        <v>255</v>
      </c>
      <c r="AX1" s="20" t="s">
        <v>257</v>
      </c>
      <c r="AY1" s="20" t="s">
        <v>259</v>
      </c>
      <c r="AZ1" s="20" t="s">
        <v>118</v>
      </c>
      <c r="BA1" s="20" t="s">
        <v>261</v>
      </c>
      <c r="BB1" s="22" t="s">
        <v>263</v>
      </c>
      <c r="BC1" s="22" t="s">
        <v>265</v>
      </c>
      <c r="BD1" s="22" t="s">
        <v>120</v>
      </c>
      <c r="BE1" s="22" t="s">
        <v>267</v>
      </c>
      <c r="BF1" s="20" t="s">
        <v>269</v>
      </c>
      <c r="BG1" s="20" t="s">
        <v>271</v>
      </c>
      <c r="BH1" s="20" t="s">
        <v>122</v>
      </c>
      <c r="BI1" s="20" t="s">
        <v>273</v>
      </c>
      <c r="BJ1" s="22" t="s">
        <v>275</v>
      </c>
      <c r="BK1" s="22" t="s">
        <v>277</v>
      </c>
      <c r="BL1" s="22" t="s">
        <v>125</v>
      </c>
      <c r="BM1" s="22" t="s">
        <v>279</v>
      </c>
      <c r="BN1" s="20" t="s">
        <v>281</v>
      </c>
      <c r="BO1" s="20" t="s">
        <v>283</v>
      </c>
      <c r="BP1" s="20" t="s">
        <v>127</v>
      </c>
      <c r="BQ1" s="20" t="s">
        <v>285</v>
      </c>
      <c r="BR1" s="18" t="s">
        <v>307</v>
      </c>
      <c r="BS1" s="18" t="s">
        <v>336</v>
      </c>
      <c r="BT1" s="18" t="s">
        <v>340</v>
      </c>
      <c r="BU1" s="18" t="s">
        <v>357</v>
      </c>
      <c r="BV1" s="18" t="s">
        <v>360</v>
      </c>
      <c r="BW1" s="18" t="s">
        <v>288</v>
      </c>
      <c r="BX1" s="18" t="s">
        <v>290</v>
      </c>
      <c r="BY1" s="18" t="s">
        <v>292</v>
      </c>
      <c r="BZ1" s="18" t="s">
        <v>294</v>
      </c>
      <c r="CA1" s="18" t="s">
        <v>296</v>
      </c>
      <c r="CB1" s="18" t="s">
        <v>298</v>
      </c>
      <c r="CC1" s="18" t="s">
        <v>300</v>
      </c>
      <c r="CD1" s="18" t="s">
        <v>312</v>
      </c>
      <c r="CE1" s="18" t="s">
        <v>318</v>
      </c>
      <c r="CF1" s="18" t="s">
        <v>321</v>
      </c>
      <c r="CG1" s="18" t="s">
        <v>323</v>
      </c>
      <c r="CH1" s="18" t="s">
        <v>327</v>
      </c>
      <c r="CI1" s="18" t="s">
        <v>332</v>
      </c>
      <c r="CJ1" s="18" t="s">
        <v>351</v>
      </c>
      <c r="CK1" s="18" t="s">
        <v>354</v>
      </c>
      <c r="CL1" s="16" t="s">
        <v>462</v>
      </c>
      <c r="CM1" s="16" t="s">
        <v>463</v>
      </c>
      <c r="CN1" s="16" t="s">
        <v>464</v>
      </c>
      <c r="CO1" s="16" t="s">
        <v>147</v>
      </c>
      <c r="CP1" s="16" t="s">
        <v>523</v>
      </c>
      <c r="CQ1" s="16" t="s">
        <v>148</v>
      </c>
      <c r="CR1" s="16" t="s">
        <v>149</v>
      </c>
      <c r="CS1" s="32" t="s">
        <v>883</v>
      </c>
      <c r="CT1" s="18" t="s">
        <v>881</v>
      </c>
      <c r="CU1" s="18" t="s">
        <v>882</v>
      </c>
      <c r="CV1" s="32" t="s">
        <v>884</v>
      </c>
      <c r="CW1" s="16" t="s">
        <v>155</v>
      </c>
      <c r="CX1" s="16" t="s">
        <v>158</v>
      </c>
      <c r="CY1" s="16" t="s">
        <v>161</v>
      </c>
      <c r="CZ1" s="16" t="s">
        <v>164</v>
      </c>
      <c r="DA1" s="16" t="s">
        <v>169</v>
      </c>
      <c r="DB1" s="16" t="s">
        <v>171</v>
      </c>
      <c r="DC1" s="16" t="s">
        <v>173</v>
      </c>
      <c r="DD1" s="16" t="s">
        <v>175</v>
      </c>
      <c r="DE1" s="16" t="s">
        <v>177</v>
      </c>
      <c r="DF1" s="16" t="s">
        <v>179</v>
      </c>
      <c r="DG1" s="16" t="s">
        <v>181</v>
      </c>
      <c r="DH1" s="16" t="s">
        <v>183</v>
      </c>
      <c r="DI1" s="16" t="s">
        <v>185</v>
      </c>
      <c r="DJ1" s="16" t="s">
        <v>187</v>
      </c>
      <c r="DK1" s="16" t="s">
        <v>189</v>
      </c>
      <c r="DL1" s="16" t="s">
        <v>191</v>
      </c>
      <c r="DM1" s="55" t="s">
        <v>211</v>
      </c>
      <c r="DN1" s="10" t="s">
        <v>213</v>
      </c>
      <c r="DO1" s="10" t="s">
        <v>217</v>
      </c>
      <c r="DP1" s="10" t="s">
        <v>221</v>
      </c>
      <c r="DQ1" s="57" t="s">
        <v>227</v>
      </c>
      <c r="DR1" s="10" t="s">
        <v>465</v>
      </c>
      <c r="DS1" s="10" t="s">
        <v>230</v>
      </c>
      <c r="DT1" s="10" t="s">
        <v>466</v>
      </c>
      <c r="DU1" s="10" t="s">
        <v>467</v>
      </c>
      <c r="DV1" s="10" t="s">
        <v>468</v>
      </c>
      <c r="DW1" s="10" t="s">
        <v>469</v>
      </c>
      <c r="DX1" s="10" t="s">
        <v>372</v>
      </c>
      <c r="DY1" s="10" t="s">
        <v>381</v>
      </c>
      <c r="DZ1" s="10" t="s">
        <v>384</v>
      </c>
      <c r="EA1" s="10" t="s">
        <v>377</v>
      </c>
      <c r="EB1" s="23" t="s">
        <v>394</v>
      </c>
      <c r="EC1" s="34" t="s">
        <v>542</v>
      </c>
      <c r="ED1" s="34" t="s">
        <v>544</v>
      </c>
    </row>
    <row r="2" spans="1:134" ht="13.5" customHeight="1">
      <c r="A2" s="23" t="s">
        <v>14</v>
      </c>
      <c r="B2" s="169" t="s">
        <v>586</v>
      </c>
      <c r="C2" s="169" t="s">
        <v>675</v>
      </c>
      <c r="D2" s="159"/>
      <c r="E2" s="34" t="s">
        <v>470</v>
      </c>
      <c r="F2" s="159" t="s">
        <v>570</v>
      </c>
      <c r="G2" s="159" t="s">
        <v>571</v>
      </c>
      <c r="H2" s="159" t="s">
        <v>572</v>
      </c>
      <c r="I2" s="33" t="str">
        <f>VLOOKUP(Global!$B$2,Global!$E$1:$H$4,3,FALSE)</f>
        <v>https://api.uat.travelguard.com/policy/v4/</v>
      </c>
      <c r="J2" s="33" t="str">
        <f>VLOOKUP(Global!$B$2,Global!$E$1:$H$4,4,FALSE)</f>
        <v>https://agents.uat.travelguard.com/content/tg-agents/qantas/en/login.html</v>
      </c>
      <c r="K2" s="33" t="s">
        <v>89</v>
      </c>
      <c r="L2" s="33" t="s">
        <v>495</v>
      </c>
      <c r="M2" s="33" t="s">
        <v>84</v>
      </c>
      <c r="N2" s="33" t="s">
        <v>85</v>
      </c>
      <c r="O2" s="159" t="s">
        <v>681</v>
      </c>
      <c r="P2" s="159"/>
      <c r="Q2" s="159" t="s">
        <v>14</v>
      </c>
      <c r="R2" s="170" t="s">
        <v>684</v>
      </c>
      <c r="S2" s="59" t="s">
        <v>545</v>
      </c>
      <c r="T2" s="59" t="s">
        <v>471</v>
      </c>
      <c r="U2" s="59" t="s">
        <v>472</v>
      </c>
      <c r="V2" s="355"/>
      <c r="W2" s="355"/>
      <c r="X2" s="355"/>
      <c r="Y2" s="355"/>
      <c r="Z2" s="355"/>
      <c r="AA2" s="355"/>
      <c r="AB2" s="59"/>
      <c r="AC2" s="35" t="str">
        <f ca="1">TEXT(TODAY()+1,"DD/MM/YYYY")</f>
        <v>19/05/2026</v>
      </c>
      <c r="AD2" s="35" t="str">
        <f ca="1">TEXT(TODAY()+8,"DD/MM/YYYY")</f>
        <v>26/05/2026</v>
      </c>
      <c r="AE2" s="36" t="s">
        <v>548</v>
      </c>
      <c r="AF2" s="37" t="str">
        <f t="shared" ref="AF2" ca="1" si="0">TEXT(DATE(YEAR(TODAY())-AE2,MONTH(TODAY()),DAY(TODAY())),"DD/MM/YYYY")</f>
        <v>18/05/1991</v>
      </c>
      <c r="AG2" s="38" t="s">
        <v>491</v>
      </c>
      <c r="AH2" s="38" t="str">
        <f ca="1">"Travone"&amp;CHAR(RANDBETWEEN(65,90))&amp;CHAR(RANDBETWEEN(65,90))&amp;CHAR(RANDBETWEEN(65,90))</f>
        <v>TravoneMJN</v>
      </c>
      <c r="AI2" s="38" t="s">
        <v>90</v>
      </c>
      <c r="AJ2" s="38" t="s">
        <v>716</v>
      </c>
      <c r="AK2" s="37" t="str">
        <f ca="1">TEXT(DATE(YEAR(TODAY())-AJ2,MONTH(TODAY()),DAY(TODAY())),"DD/MM/YYYY")</f>
        <v>18/05/2017</v>
      </c>
      <c r="AL2" s="37" t="str">
        <f ca="1">"Travtwo"&amp;CHAR(RANDBETWEEN(65,90))&amp;CHAR(RANDBETWEEN(65,90))&amp;CHAR(RANDBETWEEN(65,90))</f>
        <v>TravtwoLTO</v>
      </c>
      <c r="AM2" s="37" t="s">
        <v>90</v>
      </c>
      <c r="AN2" s="38" t="s">
        <v>719</v>
      </c>
      <c r="AO2" s="37" t="str">
        <f t="shared" ref="AO2" ca="1" si="1">TEXT(DATE(YEAR(TODAY())-AN2,MONTH(TODAY()),DAY(TODAY())),"DD/MM/YYYY")</f>
        <v>18/05/1934</v>
      </c>
      <c r="AP2" s="38" t="str">
        <f ca="1">"Travthree"&amp;CHAR(RANDBETWEEN(65,90))&amp;CHAR(RANDBETWEEN(65,90))&amp;CHAR(RANDBETWEEN(65,90))</f>
        <v>TravthreeJUP</v>
      </c>
      <c r="AQ2" s="38" t="s">
        <v>90</v>
      </c>
      <c r="AR2" s="38"/>
      <c r="AS2" s="37" t="str">
        <f t="shared" ref="AS2" ca="1" si="2">TEXT(DATE(YEAR(TODAY())-AR2,MONTH(TODAY()),DAY(TODAY())),"DD/MM/YYYY")</f>
        <v>18/05/2026</v>
      </c>
      <c r="AT2" s="37" t="str">
        <f ca="1">"Travfour"&amp;CHAR(RANDBETWEEN(65,90))&amp;CHAR(RANDBETWEEN(65,90))&amp;CHAR(RANDBETWEEN(65,90))</f>
        <v>TravfourAYW</v>
      </c>
      <c r="AU2" s="37" t="s">
        <v>474</v>
      </c>
      <c r="AV2" s="38"/>
      <c r="AW2" s="37" t="str">
        <f t="shared" ref="AW2" ca="1" si="3">TEXT(DATE(YEAR(TODAY())-AV2,MONTH(TODAY()),DAY(TODAY())),"DD/MM/YYYY")</f>
        <v>18/05/2026</v>
      </c>
      <c r="AX2" s="38" t="str">
        <f ca="1">"Travfive"&amp;CHAR(RANDBETWEEN(65,90))&amp;CHAR(RANDBETWEEN(65,90))&amp;CHAR(RANDBETWEEN(65,90))</f>
        <v>TravfiveWBA</v>
      </c>
      <c r="AY2" s="38" t="s">
        <v>474</v>
      </c>
      <c r="AZ2" s="38"/>
      <c r="BA2" s="37" t="str">
        <f t="shared" ref="BA2" ca="1" si="4">TEXT(DATE(YEAR(TODAY())-AZ2,MONTH(TODAY()),DAY(TODAY())),"DD/MM/YYYY")</f>
        <v>18/05/2026</v>
      </c>
      <c r="BB2" s="38" t="str">
        <f ca="1">"Travsix"&amp;CHAR(RANDBETWEEN(65,90))&amp;CHAR(RANDBETWEEN(65,90))&amp;CHAR(RANDBETWEEN(65,90))</f>
        <v>TravsixGEO</v>
      </c>
      <c r="BC2" s="38" t="s">
        <v>474</v>
      </c>
      <c r="BD2" s="38"/>
      <c r="BE2" s="37" t="str">
        <f t="shared" ref="BE2" ca="1" si="5">TEXT(DATE(YEAR(TODAY())-BD2,MONTH(TODAY()),DAY(TODAY())),"DD/MM/YYYY")</f>
        <v>18/05/2026</v>
      </c>
      <c r="BF2" s="38" t="str">
        <f ca="1">"Travseven"&amp;CHAR(RANDBETWEEN(65,90))&amp;CHAR(RANDBETWEEN(65,90))&amp;CHAR(RANDBETWEEN(65,90))</f>
        <v>TravsevenQLI</v>
      </c>
      <c r="BG2" s="38" t="s">
        <v>474</v>
      </c>
      <c r="BH2" s="38"/>
      <c r="BI2" s="37" t="str">
        <f t="shared" ref="BI2" ca="1" si="6">TEXT(DATE(YEAR(TODAY())-BH2,MONTH(TODAY()),DAY(TODAY())),"DD/MM/YYYY")</f>
        <v>18/05/2026</v>
      </c>
      <c r="BJ2" s="38" t="str">
        <f ca="1">"Traveight"&amp;CHAR(RANDBETWEEN(65,90))&amp;CHAR(RANDBETWEEN(65,90))&amp;CHAR(RANDBETWEEN(65,90))</f>
        <v>TraveightSDK</v>
      </c>
      <c r="BK2" s="38" t="s">
        <v>474</v>
      </c>
      <c r="BL2" s="38"/>
      <c r="BM2" s="37" t="str">
        <f ca="1">TEXT(DATE(YEAR(TODAY())-BL2,MONTH(TODAY()),DAY(TODAY())),"DD/MM/YYYY")</f>
        <v>18/05/2026</v>
      </c>
      <c r="BN2" s="38" t="str">
        <f ca="1">"Travnine"&amp;CHAR(RANDBETWEEN(65,90))&amp;CHAR(RANDBETWEEN(65,90))&amp;CHAR(RANDBETWEEN(65,90))</f>
        <v>TravnineNRH</v>
      </c>
      <c r="BO2" s="38" t="s">
        <v>474</v>
      </c>
      <c r="BP2" s="38"/>
      <c r="BQ2" s="37" t="str">
        <f t="shared" ref="BQ2" ca="1" si="7">TEXT(DATE(YEAR(TODAY())-BP2,MONTH(TODAY()),DAY(TODAY())),"DD/MM/YYYY")</f>
        <v>18/05/2026</v>
      </c>
      <c r="BR2" s="159"/>
      <c r="BS2" s="159"/>
      <c r="BT2" s="159" t="s">
        <v>3</v>
      </c>
      <c r="BU2" s="159"/>
      <c r="BV2" s="159"/>
      <c r="BW2" s="37" t="s">
        <v>475</v>
      </c>
      <c r="BX2" s="37" t="s">
        <v>476</v>
      </c>
      <c r="BY2" s="37" t="s">
        <v>475</v>
      </c>
      <c r="BZ2" s="37" t="s">
        <v>476</v>
      </c>
      <c r="CA2" s="37" t="s">
        <v>476</v>
      </c>
      <c r="CB2" s="37" t="s">
        <v>476</v>
      </c>
      <c r="CC2" s="37" t="s">
        <v>476</v>
      </c>
      <c r="CD2" s="37" t="s">
        <v>488</v>
      </c>
      <c r="CE2" s="37" t="s">
        <v>577</v>
      </c>
      <c r="CF2" s="37" t="s">
        <v>347</v>
      </c>
      <c r="CG2" s="37" t="s">
        <v>578</v>
      </c>
      <c r="CH2" s="37" t="s">
        <v>347</v>
      </c>
      <c r="CI2" s="37" t="s">
        <v>347</v>
      </c>
      <c r="CJ2" s="37" t="s">
        <v>577</v>
      </c>
      <c r="CK2" s="37" t="s">
        <v>490</v>
      </c>
      <c r="CL2" s="30"/>
      <c r="CM2" s="30"/>
      <c r="CN2" s="30"/>
      <c r="CO2" s="34" t="s">
        <v>477</v>
      </c>
      <c r="CP2" s="166">
        <f>IF(CO2="Australian Comprehensive",100,IF(CO2="International Comprehensive",10000,IF(CO2="Annual Multi Trip",6000,"invalid")))</f>
        <v>10000</v>
      </c>
      <c r="CQ2" s="34" t="s">
        <v>3</v>
      </c>
      <c r="CR2" s="34" t="s">
        <v>3</v>
      </c>
      <c r="CS2" s="166" t="s">
        <v>14</v>
      </c>
      <c r="CT2" s="365" t="s">
        <v>3</v>
      </c>
      <c r="CU2" s="365" t="s">
        <v>3</v>
      </c>
      <c r="CV2" s="368" t="s">
        <v>14</v>
      </c>
      <c r="CW2" s="166">
        <v>5</v>
      </c>
      <c r="CX2" s="166" t="s">
        <v>699</v>
      </c>
      <c r="CY2" s="168" t="s">
        <v>700</v>
      </c>
      <c r="CZ2" s="166" t="s">
        <v>701</v>
      </c>
      <c r="DA2" s="166" t="s">
        <v>699</v>
      </c>
      <c r="DB2" s="168" t="s">
        <v>700</v>
      </c>
      <c r="DC2" s="166" t="s">
        <v>702</v>
      </c>
      <c r="DD2" s="166" t="s">
        <v>699</v>
      </c>
      <c r="DE2" s="168" t="s">
        <v>703</v>
      </c>
      <c r="DF2" s="166" t="s">
        <v>704</v>
      </c>
      <c r="DG2" s="166" t="s">
        <v>705</v>
      </c>
      <c r="DH2" s="168" t="s">
        <v>706</v>
      </c>
      <c r="DI2" s="166" t="s">
        <v>707</v>
      </c>
      <c r="DJ2" s="166" t="s">
        <v>708</v>
      </c>
      <c r="DK2" s="168" t="s">
        <v>709</v>
      </c>
      <c r="DL2" s="166" t="s">
        <v>710</v>
      </c>
      <c r="DM2" s="56" t="str">
        <f ca="1">"QATestFName"&amp;CHAR(RANDBETWEEN(69,80))&amp;CHAR(RANDBETWEEN(69,80))&amp;CHAR(RANDBETWEEN(69,80))&amp;RANDBETWEEN(111,999)</f>
        <v>QATestFNameJIO441</v>
      </c>
      <c r="DN2" s="34" t="str">
        <f ca="1">"QATestLName"&amp;CHAR(RANDBETWEEN(69,80))&amp;CHAR(RANDBETWEEN(69,80))&amp;CHAR(RANDBETWEEN(69,80))&amp;RANDBETWEEN(111,999)</f>
        <v>QATestLNameHGE292</v>
      </c>
      <c r="DO2" s="171" t="s">
        <v>886</v>
      </c>
      <c r="DP2" s="171" t="s">
        <v>886</v>
      </c>
      <c r="DQ2" s="58" t="s">
        <v>511</v>
      </c>
      <c r="DR2" s="34" t="s">
        <v>478</v>
      </c>
      <c r="DS2" s="34" t="s">
        <v>479</v>
      </c>
      <c r="DT2" s="34" t="s">
        <v>480</v>
      </c>
      <c r="DU2" s="34" t="s">
        <v>481</v>
      </c>
      <c r="DV2" s="36" t="s">
        <v>482</v>
      </c>
      <c r="DW2" s="34" t="s">
        <v>483</v>
      </c>
      <c r="DX2" s="34" t="s">
        <v>484</v>
      </c>
      <c r="DY2" s="36" t="s">
        <v>904</v>
      </c>
      <c r="DZ2" s="36" t="s">
        <v>905</v>
      </c>
      <c r="EA2" s="36" t="s">
        <v>903</v>
      </c>
      <c r="EB2" s="16"/>
      <c r="EC2" s="31" t="str">
        <f ca="1">Global!$C$19&amp;C2&amp;"Standalone_PDS.pdf"</f>
        <v>L:\Regression\Test Results\Temp_Results\AEM Regression\Qantas\UAT\Qantas StandAlone - Staff Daily Regression_2026-May-18-1215_23\Standalone - QAStandalone_PDS.pdf</v>
      </c>
      <c r="ED2" s="31" t="str">
        <f ca="1">Global!$C$19&amp;C2&amp;"Standalone_TMD.pdf"</f>
        <v>L:\Regression\Test Results\Temp_Results\AEM Regression\Qantas\UAT\Qantas StandAlone - Staff Daily Regression_2026-May-18-1215_23\Standalone - QAStandalone_TMD.pdf</v>
      </c>
    </row>
    <row r="3" spans="1:134" ht="13.5" customHeight="1">
      <c r="A3" s="25" t="s">
        <v>3</v>
      </c>
      <c r="B3" s="26" t="s">
        <v>585</v>
      </c>
      <c r="C3" s="26" t="s">
        <v>676</v>
      </c>
      <c r="D3" s="28"/>
      <c r="E3" s="34" t="s">
        <v>487</v>
      </c>
      <c r="F3" s="27" t="s">
        <v>570</v>
      </c>
      <c r="G3" s="27" t="s">
        <v>571</v>
      </c>
      <c r="H3" s="27" t="s">
        <v>572</v>
      </c>
      <c r="I3" s="33" t="str">
        <f>VLOOKUP(Global!$B$2,Global!$E$1:$H$4,3,FALSE)</f>
        <v>https://api.uat.travelguard.com/policy/v4/</v>
      </c>
      <c r="J3" s="33" t="str">
        <f>VLOOKUP(Global!$B$2,Global!$E$1:$H$4,4,FALSE)</f>
        <v>https://agents.uat.travelguard.com/content/tg-agents/qantas/en/login.html</v>
      </c>
      <c r="K3" s="33" t="s">
        <v>89</v>
      </c>
      <c r="L3" s="33" t="s">
        <v>495</v>
      </c>
      <c r="M3" s="33" t="s">
        <v>84</v>
      </c>
      <c r="N3" s="33" t="s">
        <v>85</v>
      </c>
      <c r="O3" s="28" t="s">
        <v>681</v>
      </c>
      <c r="P3" s="28"/>
      <c r="Q3" s="28" t="s">
        <v>14</v>
      </c>
      <c r="R3" s="106" t="s">
        <v>908</v>
      </c>
      <c r="S3" s="43" t="s">
        <v>848</v>
      </c>
      <c r="T3" s="43" t="s">
        <v>471</v>
      </c>
      <c r="U3" s="43"/>
      <c r="V3" s="357" t="s">
        <v>850</v>
      </c>
      <c r="W3" s="358" t="s">
        <v>897</v>
      </c>
      <c r="X3" s="357" t="s">
        <v>864</v>
      </c>
      <c r="Y3" s="358" t="s">
        <v>865</v>
      </c>
      <c r="Z3" s="358" t="s">
        <v>866</v>
      </c>
      <c r="AA3" s="358" t="s">
        <v>867</v>
      </c>
      <c r="AB3" s="162" t="s">
        <v>868</v>
      </c>
      <c r="AC3" s="35" t="str">
        <f ca="1">TEXT(TODAY()+1,"DD/MM/YYYY")</f>
        <v>19/05/2026</v>
      </c>
      <c r="AD3" s="35" t="str">
        <f ca="1">TEXT(TODAY()+2,"DD/MM/YYYY")</f>
        <v>20/05/2026</v>
      </c>
      <c r="AE3" s="36" t="s">
        <v>493</v>
      </c>
      <c r="AF3" s="37" t="str">
        <f ca="1">TEXT(DATE(YEAR(TODAY())-AE3,MONTH(TODAY()),DAY(TODAY())),"DD/MM/YYYY")</f>
        <v>18/05/2001</v>
      </c>
      <c r="AG3" s="38" t="s">
        <v>491</v>
      </c>
      <c r="AH3" s="39" t="str">
        <f t="shared" ref="AH3" ca="1" si="8">"Travone"&amp;CHAR(RANDBETWEEN(65,90))&amp;CHAR(RANDBETWEEN(65,90))&amp;CHAR(RANDBETWEEN(65,90))</f>
        <v>TravoneTQM</v>
      </c>
      <c r="AI3" s="39" t="s">
        <v>90</v>
      </c>
      <c r="AJ3" s="39" t="s">
        <v>717</v>
      </c>
      <c r="AK3" s="40" t="str">
        <f t="shared" ref="AK3" ca="1" si="9">TEXT(DATE(YEAR(TODAY())-AJ3,MONTH(TODAY()),DAY(TODAY())),"DD/MM/YYYY")</f>
        <v>18/05/1946</v>
      </c>
      <c r="AL3" s="41" t="str">
        <f t="shared" ref="AL3" ca="1" si="10">"Travtwo"&amp;CHAR(RANDBETWEEN(65,90))&amp;CHAR(RANDBETWEEN(65,90))&amp;CHAR(RANDBETWEEN(65,90))</f>
        <v>TravtwoMIH</v>
      </c>
      <c r="AM3" s="41" t="s">
        <v>90</v>
      </c>
      <c r="AN3" s="42" t="s">
        <v>720</v>
      </c>
      <c r="AO3" s="41" t="str">
        <f ca="1">TEXT(DATE(YEAR(TODAY())-AN3,MONTH(TODAY()),DAY(TODAY())),"DD/MM/YYYY")</f>
        <v>18/05/2020</v>
      </c>
      <c r="AP3" s="39" t="str">
        <f t="shared" ref="AP3" ca="1" si="11">"Travthree"&amp;CHAR(RANDBETWEEN(65,90))&amp;CHAR(RANDBETWEEN(65,90))&amp;CHAR(RANDBETWEEN(65,90))</f>
        <v>TravthreeUPA</v>
      </c>
      <c r="AQ3" s="39" t="s">
        <v>90</v>
      </c>
      <c r="AR3" s="39"/>
      <c r="AS3" s="40" t="str">
        <f ca="1">TEXT(DATE(YEAR(TODAY())-AR3,MONTH(TODAY()),DAY(TODAY())),"DD/MM/YYYY")</f>
        <v>18/05/2026</v>
      </c>
      <c r="AT3" s="41" t="str">
        <f t="shared" ref="AT3" ca="1" si="12">"Travfour"&amp;CHAR(RANDBETWEEN(65,90))&amp;CHAR(RANDBETWEEN(65,90))&amp;CHAR(RANDBETWEEN(65,90))</f>
        <v>TravfourKOY</v>
      </c>
      <c r="AU3" s="41" t="s">
        <v>474</v>
      </c>
      <c r="AV3" s="42"/>
      <c r="AW3" s="41" t="str">
        <f ca="1">TEXT(DATE(YEAR(TODAY())-AV3,MONTH(TODAY()),DAY(TODAY())),"DD/MM/YYYY")</f>
        <v>18/05/2026</v>
      </c>
      <c r="AX3" s="39" t="str">
        <f t="shared" ref="AX3" ca="1" si="13">"Travfive"&amp;CHAR(RANDBETWEEN(65,90))&amp;CHAR(RANDBETWEEN(65,90))&amp;CHAR(RANDBETWEEN(65,90))</f>
        <v>TravfiveZMK</v>
      </c>
      <c r="AY3" s="39" t="s">
        <v>474</v>
      </c>
      <c r="AZ3" s="39"/>
      <c r="BA3" s="40" t="str">
        <f ca="1">TEXT(DATE(YEAR(TODAY())-AZ3,MONTH(TODAY()),DAY(TODAY())),"DD/MM/YYYY")</f>
        <v>18/05/2026</v>
      </c>
      <c r="BB3" s="42" t="str">
        <f t="shared" ref="BB3" ca="1" si="14">"Travsix"&amp;CHAR(RANDBETWEEN(65,90))&amp;CHAR(RANDBETWEEN(65,90))&amp;CHAR(RANDBETWEEN(65,90))</f>
        <v>TravsixKPB</v>
      </c>
      <c r="BC3" s="42" t="s">
        <v>474</v>
      </c>
      <c r="BD3" s="42"/>
      <c r="BE3" s="41" t="str">
        <f ca="1">TEXT(DATE(YEAR(TODAY())-BD3,MONTH(TODAY()),DAY(TODAY())),"DD/MM/YYYY")</f>
        <v>18/05/2026</v>
      </c>
      <c r="BF3" s="39" t="str">
        <f t="shared" ref="BF3" ca="1" si="15">"Travseven"&amp;CHAR(RANDBETWEEN(65,90))&amp;CHAR(RANDBETWEEN(65,90))&amp;CHAR(RANDBETWEEN(65,90))</f>
        <v>TravsevenWME</v>
      </c>
      <c r="BG3" s="39" t="s">
        <v>474</v>
      </c>
      <c r="BH3" s="39"/>
      <c r="BI3" s="40" t="str">
        <f ca="1">TEXT(DATE(YEAR(TODAY())-BH3,MONTH(TODAY()),DAY(TODAY())),"DD/MM/YYYY")</f>
        <v>18/05/2026</v>
      </c>
      <c r="BJ3" s="42" t="str">
        <f t="shared" ref="BJ3" ca="1" si="16">"Traveight"&amp;CHAR(RANDBETWEEN(65,90))&amp;CHAR(RANDBETWEEN(65,90))&amp;CHAR(RANDBETWEEN(65,90))</f>
        <v>TraveightIXA</v>
      </c>
      <c r="BK3" s="42" t="s">
        <v>474</v>
      </c>
      <c r="BL3" s="42"/>
      <c r="BM3" s="41" t="str">
        <f t="shared" ref="BM3" ca="1" si="17">TEXT(DATE(YEAR(TODAY())-BL3,MONTH(TODAY()),DAY(TODAY())),"DD/MM/YYYY")</f>
        <v>18/05/2026</v>
      </c>
      <c r="BN3" s="39" t="str">
        <f t="shared" ref="BN3" ca="1" si="18">"Travnine"&amp;CHAR(RANDBETWEEN(65,90))&amp;CHAR(RANDBETWEEN(65,90))&amp;CHAR(RANDBETWEEN(65,90))</f>
        <v>TravninePEQ</v>
      </c>
      <c r="BO3" s="39" t="s">
        <v>474</v>
      </c>
      <c r="BP3" s="39"/>
      <c r="BQ3" s="40" t="str">
        <f ca="1">TEXT(DATE(YEAR(TODAY())-BP3,MONTH(TODAY()),DAY(TODAY())),"DD/MM/YYYY")</f>
        <v>18/05/2026</v>
      </c>
      <c r="BR3" s="44"/>
      <c r="BS3" s="44"/>
      <c r="BT3" s="28" t="s">
        <v>3</v>
      </c>
      <c r="BU3" s="44"/>
      <c r="BV3" s="44"/>
      <c r="BW3" s="45" t="s">
        <v>475</v>
      </c>
      <c r="BX3" s="45" t="s">
        <v>476</v>
      </c>
      <c r="BY3" s="45" t="s">
        <v>475</v>
      </c>
      <c r="BZ3" s="45" t="s">
        <v>476</v>
      </c>
      <c r="CA3" s="45" t="s">
        <v>476</v>
      </c>
      <c r="CB3" s="45" t="s">
        <v>476</v>
      </c>
      <c r="CC3" s="45" t="s">
        <v>476</v>
      </c>
      <c r="CD3" s="45" t="s">
        <v>488</v>
      </c>
      <c r="CE3" s="45" t="s">
        <v>577</v>
      </c>
      <c r="CF3" s="45" t="s">
        <v>347</v>
      </c>
      <c r="CG3" s="45" t="s">
        <v>578</v>
      </c>
      <c r="CH3" s="45" t="s">
        <v>347</v>
      </c>
      <c r="CI3" s="45" t="s">
        <v>347</v>
      </c>
      <c r="CJ3" s="45" t="s">
        <v>577</v>
      </c>
      <c r="CK3" s="45" t="s">
        <v>490</v>
      </c>
      <c r="CL3" s="46"/>
      <c r="CM3" s="46"/>
      <c r="CN3" s="46"/>
      <c r="CO3" s="34" t="s">
        <v>487</v>
      </c>
      <c r="CP3" s="166">
        <f>IF(CO3="Australian Comprehensive",100,IF(CO3="International Comprehensive",1000,IF(CO3="Annual Multi Trip",10000,"invalid")))</f>
        <v>10000</v>
      </c>
      <c r="CQ3" s="34" t="s">
        <v>347</v>
      </c>
      <c r="CR3" s="34" t="s">
        <v>490</v>
      </c>
      <c r="CS3" s="166" t="s">
        <v>490</v>
      </c>
      <c r="CT3" s="365" t="s">
        <v>347</v>
      </c>
      <c r="CU3" s="365" t="s">
        <v>490</v>
      </c>
      <c r="CV3" s="368" t="s">
        <v>490</v>
      </c>
      <c r="CW3" s="166">
        <v>5</v>
      </c>
      <c r="CX3" s="166" t="s">
        <v>699</v>
      </c>
      <c r="CY3" s="168" t="s">
        <v>700</v>
      </c>
      <c r="CZ3" s="166" t="s">
        <v>701</v>
      </c>
      <c r="DA3" s="166" t="s">
        <v>699</v>
      </c>
      <c r="DB3" s="168" t="s">
        <v>700</v>
      </c>
      <c r="DC3" s="166" t="s">
        <v>702</v>
      </c>
      <c r="DD3" s="166" t="s">
        <v>699</v>
      </c>
      <c r="DE3" s="168" t="s">
        <v>703</v>
      </c>
      <c r="DF3" s="166" t="s">
        <v>704</v>
      </c>
      <c r="DG3" s="166" t="s">
        <v>705</v>
      </c>
      <c r="DH3" s="168" t="s">
        <v>706</v>
      </c>
      <c r="DI3" s="166" t="s">
        <v>707</v>
      </c>
      <c r="DJ3" s="166" t="s">
        <v>708</v>
      </c>
      <c r="DK3" s="168" t="s">
        <v>709</v>
      </c>
      <c r="DL3" s="166" t="s">
        <v>710</v>
      </c>
      <c r="DM3" s="56" t="str">
        <f ca="1">"QATestFName"&amp;CHAR(RANDBETWEEN(69,80))&amp;CHAR(RANDBETWEEN(69,80))&amp;CHAR(RANDBETWEEN(69,80))&amp;RANDBETWEEN(111,999)</f>
        <v>QATestFNameMHK947</v>
      </c>
      <c r="DN3" s="34" t="str">
        <f ca="1">"QATestLName"&amp;CHAR(RANDBETWEEN(69,80))&amp;CHAR(RANDBETWEEN(69,80))&amp;CHAR(RANDBETWEEN(69,80))&amp;RANDBETWEEN(111,999)</f>
        <v>QATestLNameIGF262</v>
      </c>
      <c r="DO3" s="171" t="s">
        <v>886</v>
      </c>
      <c r="DP3" s="171" t="s">
        <v>886</v>
      </c>
      <c r="DQ3" s="58" t="s">
        <v>511</v>
      </c>
      <c r="DR3" s="34" t="s">
        <v>478</v>
      </c>
      <c r="DS3" s="34" t="s">
        <v>479</v>
      </c>
      <c r="DT3" s="34" t="s">
        <v>480</v>
      </c>
      <c r="DU3" s="34" t="s">
        <v>481</v>
      </c>
      <c r="DV3" s="36" t="s">
        <v>482</v>
      </c>
      <c r="DW3" s="34" t="s">
        <v>483</v>
      </c>
      <c r="DX3" s="34" t="s">
        <v>484</v>
      </c>
      <c r="DY3" s="36" t="s">
        <v>904</v>
      </c>
      <c r="DZ3" s="36" t="s">
        <v>905</v>
      </c>
      <c r="EA3" s="36" t="s">
        <v>903</v>
      </c>
      <c r="EB3" s="16"/>
      <c r="EC3" s="31" t="str">
        <f ca="1">Global!$C$19&amp;C3&amp;"Standalone_PDS.pdf"</f>
        <v>L:\Regression\Test Results\Temp_Results\AEM Regression\Qantas\UAT\Qantas StandAlone - Staff Daily Regression_2026-May-18-1215_23\Standalone - UATStandalone_PDS.pdf</v>
      </c>
      <c r="ED3" s="31" t="str">
        <f ca="1">Global!$C$19&amp;C3&amp;"Standalone_TMD.pdf"</f>
        <v>L:\Regression\Test Results\Temp_Results\AEM Regression\Qantas\UAT\Qantas StandAlone - Staff Daily Regression_2026-May-18-1215_23\Standalone - UATStandalone_TMD.pdf</v>
      </c>
    </row>
    <row r="4" spans="1:134" ht="13.5" customHeight="1">
      <c r="A4" s="25" t="s">
        <v>14</v>
      </c>
      <c r="B4" s="26" t="str">
        <f>B2&amp;"/employee/home"</f>
        <v>https://qantas.qa.travelguard.com/employee/home</v>
      </c>
      <c r="C4" s="26" t="s">
        <v>677</v>
      </c>
      <c r="D4" s="28"/>
      <c r="E4" s="34" t="s">
        <v>470</v>
      </c>
      <c r="F4" s="27" t="s">
        <v>570</v>
      </c>
      <c r="G4" s="27" t="s">
        <v>571</v>
      </c>
      <c r="H4" s="27" t="s">
        <v>572</v>
      </c>
      <c r="I4" s="33" t="str">
        <f>VLOOKUP(Global!$B$2,Global!$E$1:$H$4,3,FALSE)</f>
        <v>https://api.uat.travelguard.com/policy/v4/</v>
      </c>
      <c r="J4" s="33" t="str">
        <f>VLOOKUP(Global!$B$2,Global!$E$1:$H$4,4,FALSE)</f>
        <v>https://agents.uat.travelguard.com/content/tg-agents/qantas/en/login.html</v>
      </c>
      <c r="K4" s="33" t="s">
        <v>89</v>
      </c>
      <c r="L4" s="33" t="s">
        <v>495</v>
      </c>
      <c r="M4" s="33" t="s">
        <v>84</v>
      </c>
      <c r="N4" s="33" t="s">
        <v>85</v>
      </c>
      <c r="O4" s="28" t="s">
        <v>681</v>
      </c>
      <c r="P4" s="28"/>
      <c r="Q4" s="28" t="s">
        <v>14</v>
      </c>
      <c r="R4" s="106" t="s">
        <v>589</v>
      </c>
      <c r="S4" s="43" t="s">
        <v>545</v>
      </c>
      <c r="T4" s="43" t="s">
        <v>471</v>
      </c>
      <c r="U4" s="43" t="s">
        <v>472</v>
      </c>
      <c r="V4" s="357"/>
      <c r="W4" s="357"/>
      <c r="X4" s="357"/>
      <c r="Y4" s="357"/>
      <c r="Z4" s="357"/>
      <c r="AA4" s="357"/>
      <c r="AB4" s="43"/>
      <c r="AC4" s="35" t="str">
        <f ca="1">TEXT(TODAY()+1,"DD/MM/YYYY")</f>
        <v>19/05/2026</v>
      </c>
      <c r="AD4" s="35" t="str">
        <f ca="1">TEXT(TODAY()+15,"DD/MM/YYYY")</f>
        <v>02/06/2026</v>
      </c>
      <c r="AE4" s="36" t="s">
        <v>579</v>
      </c>
      <c r="AF4" s="37" t="str">
        <f t="shared" ref="AF4" ca="1" si="19">TEXT(DATE(YEAR(TODAY())-AE4,MONTH(TODAY()),DAY(TODAY())),"DD/MM/YYYY")</f>
        <v>18/05/1959</v>
      </c>
      <c r="AG4" s="38" t="s">
        <v>491</v>
      </c>
      <c r="AH4" s="39" t="str">
        <f ca="1">"Travone"&amp;CHAR(RANDBETWEEN(65,90))&amp;CHAR(RANDBETWEEN(65,90))&amp;CHAR(RANDBETWEEN(65,90))</f>
        <v>TravoneMKZ</v>
      </c>
      <c r="AI4" s="39" t="s">
        <v>90</v>
      </c>
      <c r="AJ4" s="39" t="s">
        <v>718</v>
      </c>
      <c r="AK4" s="40" t="str">
        <f ca="1">TEXT(DATE(YEAR(TODAY())-AJ4,MONTH(TODAY()),DAY(TODAY())),"DD/MM/YYYY")</f>
        <v>18/05/1998</v>
      </c>
      <c r="AL4" s="41" t="str">
        <f ca="1">"Travtwo"&amp;CHAR(RANDBETWEEN(65,90))&amp;CHAR(RANDBETWEEN(65,90))&amp;CHAR(RANDBETWEEN(65,90))</f>
        <v>TravtwoTVT</v>
      </c>
      <c r="AM4" s="41" t="s">
        <v>90</v>
      </c>
      <c r="AN4" s="42" t="s">
        <v>721</v>
      </c>
      <c r="AO4" s="41" t="str">
        <f t="shared" ref="AO4" ca="1" si="20">TEXT(DATE(YEAR(TODAY())-AN4,MONTH(TODAY()),DAY(TODAY())),"DD/MM/YYYY")</f>
        <v>18/05/2016</v>
      </c>
      <c r="AP4" s="39" t="str">
        <f ca="1">"Travthree"&amp;CHAR(RANDBETWEEN(65,90))&amp;CHAR(RANDBETWEEN(65,90))&amp;CHAR(RANDBETWEEN(65,90))</f>
        <v>TravthreeKGS</v>
      </c>
      <c r="AQ4" s="39" t="s">
        <v>90</v>
      </c>
      <c r="AR4" s="39"/>
      <c r="AS4" s="40" t="str">
        <f t="shared" ref="AS4" ca="1" si="21">TEXT(DATE(YEAR(TODAY())-AR4,MONTH(TODAY()),DAY(TODAY())),"DD/MM/YYYY")</f>
        <v>18/05/2026</v>
      </c>
      <c r="AT4" s="41" t="str">
        <f ca="1">"Travfour"&amp;CHAR(RANDBETWEEN(65,90))&amp;CHAR(RANDBETWEEN(65,90))&amp;CHAR(RANDBETWEEN(65,90))</f>
        <v>TravfourSKU</v>
      </c>
      <c r="AU4" s="41" t="s">
        <v>474</v>
      </c>
      <c r="AV4" s="42"/>
      <c r="AW4" s="41" t="str">
        <f t="shared" ref="AW4" ca="1" si="22">TEXT(DATE(YEAR(TODAY())-AV4,MONTH(TODAY()),DAY(TODAY())),"DD/MM/YYYY")</f>
        <v>18/05/2026</v>
      </c>
      <c r="AX4" s="39" t="str">
        <f ca="1">"Travfive"&amp;CHAR(RANDBETWEEN(65,90))&amp;CHAR(RANDBETWEEN(65,90))&amp;CHAR(RANDBETWEEN(65,90))</f>
        <v>TravfiveYJL</v>
      </c>
      <c r="AY4" s="39" t="s">
        <v>474</v>
      </c>
      <c r="AZ4" s="39"/>
      <c r="BA4" s="40" t="str">
        <f t="shared" ref="BA4" ca="1" si="23">TEXT(DATE(YEAR(TODAY())-AZ4,MONTH(TODAY()),DAY(TODAY())),"DD/MM/YYYY")</f>
        <v>18/05/2026</v>
      </c>
      <c r="BB4" s="42" t="str">
        <f ca="1">"Travsix"&amp;CHAR(RANDBETWEEN(65,90))&amp;CHAR(RANDBETWEEN(65,90))&amp;CHAR(RANDBETWEEN(65,90))</f>
        <v>TravsixBTU</v>
      </c>
      <c r="BC4" s="42" t="s">
        <v>474</v>
      </c>
      <c r="BD4" s="42"/>
      <c r="BE4" s="41" t="str">
        <f t="shared" ref="BE4" ca="1" si="24">TEXT(DATE(YEAR(TODAY())-BD4,MONTH(TODAY()),DAY(TODAY())),"DD/MM/YYYY")</f>
        <v>18/05/2026</v>
      </c>
      <c r="BF4" s="39" t="str">
        <f ca="1">"Travseven"&amp;CHAR(RANDBETWEEN(65,90))&amp;CHAR(RANDBETWEEN(65,90))&amp;CHAR(RANDBETWEEN(65,90))</f>
        <v>TravsevenDFC</v>
      </c>
      <c r="BG4" s="39" t="s">
        <v>474</v>
      </c>
      <c r="BH4" s="39"/>
      <c r="BI4" s="40" t="str">
        <f t="shared" ref="BI4" ca="1" si="25">TEXT(DATE(YEAR(TODAY())-BH4,MONTH(TODAY()),DAY(TODAY())),"DD/MM/YYYY")</f>
        <v>18/05/2026</v>
      </c>
      <c r="BJ4" s="42" t="str">
        <f ca="1">"Traveight"&amp;CHAR(RANDBETWEEN(65,90))&amp;CHAR(RANDBETWEEN(65,90))&amp;CHAR(RANDBETWEEN(65,90))</f>
        <v>TraveightPSN</v>
      </c>
      <c r="BK4" s="42" t="s">
        <v>474</v>
      </c>
      <c r="BL4" s="42"/>
      <c r="BM4" s="41" t="str">
        <f ca="1">TEXT(DATE(YEAR(TODAY())-BL4,MONTH(TODAY()),DAY(TODAY())),"DD/MM/YYYY")</f>
        <v>18/05/2026</v>
      </c>
      <c r="BN4" s="39" t="str">
        <f ca="1">"Travnine"&amp;CHAR(RANDBETWEEN(65,90))&amp;CHAR(RANDBETWEEN(65,90))&amp;CHAR(RANDBETWEEN(65,90))</f>
        <v>TravnineABW</v>
      </c>
      <c r="BO4" s="39" t="s">
        <v>474</v>
      </c>
      <c r="BP4" s="39"/>
      <c r="BQ4" s="40" t="str">
        <f t="shared" ref="BQ4" ca="1" si="26">TEXT(DATE(YEAR(TODAY())-BP4,MONTH(TODAY()),DAY(TODAY())),"DD/MM/YYYY")</f>
        <v>18/05/2026</v>
      </c>
      <c r="BR4" s="28"/>
      <c r="BS4" s="28"/>
      <c r="BT4" s="28" t="s">
        <v>3</v>
      </c>
      <c r="BU4" s="28"/>
      <c r="BV4" s="28"/>
      <c r="BW4" s="45" t="s">
        <v>475</v>
      </c>
      <c r="BX4" s="45" t="s">
        <v>476</v>
      </c>
      <c r="BY4" s="45" t="s">
        <v>475</v>
      </c>
      <c r="BZ4" s="45" t="s">
        <v>476</v>
      </c>
      <c r="CA4" s="45" t="s">
        <v>476</v>
      </c>
      <c r="CB4" s="45" t="s">
        <v>476</v>
      </c>
      <c r="CC4" s="45" t="s">
        <v>476</v>
      </c>
      <c r="CD4" s="45" t="s">
        <v>488</v>
      </c>
      <c r="CE4" s="45" t="s">
        <v>577</v>
      </c>
      <c r="CF4" s="45" t="s">
        <v>347</v>
      </c>
      <c r="CG4" s="45" t="s">
        <v>578</v>
      </c>
      <c r="CH4" s="45" t="s">
        <v>347</v>
      </c>
      <c r="CI4" s="45" t="s">
        <v>347</v>
      </c>
      <c r="CJ4" s="45" t="s">
        <v>577</v>
      </c>
      <c r="CK4" s="45" t="s">
        <v>490</v>
      </c>
      <c r="CL4" s="30"/>
      <c r="CM4" s="30"/>
      <c r="CN4" s="30"/>
      <c r="CO4" s="34" t="s">
        <v>477</v>
      </c>
      <c r="CP4" s="34">
        <v>0</v>
      </c>
      <c r="CQ4" s="34" t="s">
        <v>3</v>
      </c>
      <c r="CR4" s="34" t="s">
        <v>14</v>
      </c>
      <c r="CS4" s="166" t="s">
        <v>14</v>
      </c>
      <c r="CT4" s="365" t="s">
        <v>3</v>
      </c>
      <c r="CU4" s="365" t="s">
        <v>14</v>
      </c>
      <c r="CV4" s="368" t="s">
        <v>14</v>
      </c>
      <c r="CW4" s="34">
        <v>0</v>
      </c>
      <c r="CX4" s="34"/>
      <c r="CY4" s="34"/>
      <c r="CZ4" s="34"/>
      <c r="DA4" s="34"/>
      <c r="DB4" s="34"/>
      <c r="DC4" s="34"/>
      <c r="DD4" s="34"/>
      <c r="DE4" s="34"/>
      <c r="DF4" s="34"/>
      <c r="DG4" s="34"/>
      <c r="DH4" s="34"/>
      <c r="DI4" s="34"/>
      <c r="DJ4" s="34"/>
      <c r="DK4" s="34"/>
      <c r="DL4" s="34"/>
      <c r="DM4" s="56" t="str">
        <f ca="1">"QATestFName"&amp;CHAR(RANDBETWEEN(69,80))&amp;CHAR(RANDBETWEEN(69,80))&amp;CHAR(RANDBETWEEN(69,80))&amp;RANDBETWEEN(111,999)</f>
        <v>QATestFNameOEF484</v>
      </c>
      <c r="DN4" s="34" t="str">
        <f ca="1">"QATestLName"&amp;CHAR(RANDBETWEEN(69,80))&amp;CHAR(RANDBETWEEN(69,80))&amp;CHAR(RANDBETWEEN(69,80))&amp;RANDBETWEEN(111,999)</f>
        <v>QATestLNameJLM172</v>
      </c>
      <c r="DO4" s="171" t="s">
        <v>727</v>
      </c>
      <c r="DP4" s="171" t="s">
        <v>727</v>
      </c>
      <c r="DQ4" s="58" t="s">
        <v>511</v>
      </c>
      <c r="DR4" s="34" t="s">
        <v>478</v>
      </c>
      <c r="DS4" s="34" t="s">
        <v>479</v>
      </c>
      <c r="DT4" s="34" t="s">
        <v>480</v>
      </c>
      <c r="DU4" s="34" t="s">
        <v>481</v>
      </c>
      <c r="DV4" s="36" t="s">
        <v>482</v>
      </c>
      <c r="DW4" s="34" t="s">
        <v>483</v>
      </c>
      <c r="DX4" s="34" t="s">
        <v>484</v>
      </c>
      <c r="DY4" s="36" t="s">
        <v>904</v>
      </c>
      <c r="DZ4" s="36" t="s">
        <v>905</v>
      </c>
      <c r="EA4" s="36" t="s">
        <v>903</v>
      </c>
      <c r="EB4" s="16"/>
      <c r="EC4" s="31" t="str">
        <f ca="1">Global!$C$19&amp;C4&amp;"Staff_PDS.pdf"</f>
        <v>L:\Regression\Test Results\Temp_Results\AEM Regression\Qantas\UAT\Qantas StandAlone - Staff Daily Regression_2026-May-18-1215_23\Staff - QAStaff_PDS.pdf</v>
      </c>
      <c r="ED4" s="31" t="str">
        <f ca="1">Global!$C$19&amp;C4&amp;"Staff_TMD.pdf"</f>
        <v>L:\Regression\Test Results\Temp_Results\AEM Regression\Qantas\UAT\Qantas StandAlone - Staff Daily Regression_2026-May-18-1215_23\Staff - QAStaff_TMD.pdf</v>
      </c>
    </row>
    <row r="5" spans="1:134" ht="13.5" customHeight="1">
      <c r="A5" s="25" t="s">
        <v>3</v>
      </c>
      <c r="B5" s="26" t="str">
        <f>B3&amp;"/employee/home"</f>
        <v>https://qantas.uat.travelguard.com/employee/home</v>
      </c>
      <c r="C5" s="26" t="s">
        <v>678</v>
      </c>
      <c r="D5" s="28"/>
      <c r="E5" s="34" t="s">
        <v>487</v>
      </c>
      <c r="F5" s="27" t="s">
        <v>570</v>
      </c>
      <c r="G5" s="27" t="s">
        <v>571</v>
      </c>
      <c r="H5" s="27" t="s">
        <v>572</v>
      </c>
      <c r="I5" s="33" t="str">
        <f>VLOOKUP(Global!$B$2,Global!$E$1:$H$4,3,FALSE)</f>
        <v>https://api.uat.travelguard.com/policy/v4/</v>
      </c>
      <c r="J5" s="33" t="str">
        <f>VLOOKUP(Global!$B$2,Global!$E$1:$H$4,4,FALSE)</f>
        <v>https://agents.uat.travelguard.com/content/tg-agents/qantas/en/login.html</v>
      </c>
      <c r="K5" s="33" t="s">
        <v>89</v>
      </c>
      <c r="L5" s="33" t="s">
        <v>495</v>
      </c>
      <c r="M5" s="33" t="s">
        <v>84</v>
      </c>
      <c r="N5" s="33" t="s">
        <v>85</v>
      </c>
      <c r="O5" s="28" t="s">
        <v>681</v>
      </c>
      <c r="P5" s="28"/>
      <c r="Q5" s="28" t="s">
        <v>14</v>
      </c>
      <c r="R5" s="106" t="s">
        <v>908</v>
      </c>
      <c r="S5" s="43" t="s">
        <v>848</v>
      </c>
      <c r="T5" s="43" t="s">
        <v>471</v>
      </c>
      <c r="U5" s="43"/>
      <c r="V5" s="357" t="s">
        <v>850</v>
      </c>
      <c r="W5" s="358" t="s">
        <v>897</v>
      </c>
      <c r="X5" s="357" t="s">
        <v>864</v>
      </c>
      <c r="Y5" s="358" t="s">
        <v>865</v>
      </c>
      <c r="Z5" s="358" t="s">
        <v>866</v>
      </c>
      <c r="AA5" s="358" t="s">
        <v>867</v>
      </c>
      <c r="AB5" s="162" t="s">
        <v>868</v>
      </c>
      <c r="AC5" s="35" t="str">
        <f ca="1">TEXT(TODAY()+1,"DD/MM/YYYY")</f>
        <v>19/05/2026</v>
      </c>
      <c r="AD5" s="35" t="str">
        <f ca="1">TEXT(TODAY()+2,"DD/MM/YYYY")</f>
        <v>20/05/2026</v>
      </c>
      <c r="AE5" s="36" t="s">
        <v>580</v>
      </c>
      <c r="AF5" s="37" t="str">
        <f ca="1">TEXT(DATE(YEAR(TODAY())-AE5,MONTH(TODAY()),DAY(TODAY())),"DD/MM/YYYY")</f>
        <v>18/05/1951</v>
      </c>
      <c r="AG5" s="38" t="s">
        <v>491</v>
      </c>
      <c r="AH5" s="39" t="str">
        <f t="shared" ref="AH5" ca="1" si="27">"Travone"&amp;CHAR(RANDBETWEEN(65,90))&amp;CHAR(RANDBETWEEN(65,90))&amp;CHAR(RANDBETWEEN(65,90))</f>
        <v>TravoneKMZ</v>
      </c>
      <c r="AI5" s="39" t="s">
        <v>90</v>
      </c>
      <c r="AJ5" s="39" t="s">
        <v>548</v>
      </c>
      <c r="AK5" s="40" t="str">
        <f t="shared" ref="AK5" ca="1" si="28">TEXT(DATE(YEAR(TODAY())-AJ5,MONTH(TODAY()),DAY(TODAY())),"DD/MM/YYYY")</f>
        <v>18/05/1991</v>
      </c>
      <c r="AL5" s="41" t="str">
        <f t="shared" ref="AL5" ca="1" si="29">"Travtwo"&amp;CHAR(RANDBETWEEN(65,90))&amp;CHAR(RANDBETWEEN(65,90))&amp;CHAR(RANDBETWEEN(65,90))</f>
        <v>TravtwoTVC</v>
      </c>
      <c r="AM5" s="41" t="s">
        <v>90</v>
      </c>
      <c r="AN5" s="42" t="s">
        <v>722</v>
      </c>
      <c r="AO5" s="41" t="str">
        <f ca="1">TEXT(DATE(YEAR(TODAY())-AN5,MONTH(TODAY()),DAY(TODAY())),"DD/MM/YYYY")</f>
        <v>18/05/2018</v>
      </c>
      <c r="AP5" s="39" t="str">
        <f t="shared" ref="AP5" ca="1" si="30">"Travthree"&amp;CHAR(RANDBETWEEN(65,90))&amp;CHAR(RANDBETWEEN(65,90))&amp;CHAR(RANDBETWEEN(65,90))</f>
        <v>TravthreeACZ</v>
      </c>
      <c r="AQ5" s="39" t="s">
        <v>90</v>
      </c>
      <c r="AR5" s="39"/>
      <c r="AS5" s="40" t="str">
        <f ca="1">TEXT(DATE(YEAR(TODAY())-AR5,MONTH(TODAY()),DAY(TODAY())),"DD/MM/YYYY")</f>
        <v>18/05/2026</v>
      </c>
      <c r="AT5" s="41" t="str">
        <f t="shared" ref="AT5" ca="1" si="31">"Travfour"&amp;CHAR(RANDBETWEEN(65,90))&amp;CHAR(RANDBETWEEN(65,90))&amp;CHAR(RANDBETWEEN(65,90))</f>
        <v>TravfourEQX</v>
      </c>
      <c r="AU5" s="41" t="s">
        <v>474</v>
      </c>
      <c r="AV5" s="42"/>
      <c r="AW5" s="41" t="str">
        <f ca="1">TEXT(DATE(YEAR(TODAY())-AV5,MONTH(TODAY()),DAY(TODAY())),"DD/MM/YYYY")</f>
        <v>18/05/2026</v>
      </c>
      <c r="AX5" s="39" t="str">
        <f t="shared" ref="AX5" ca="1" si="32">"Travfive"&amp;CHAR(RANDBETWEEN(65,90))&amp;CHAR(RANDBETWEEN(65,90))&amp;CHAR(RANDBETWEEN(65,90))</f>
        <v>TravfiveLGR</v>
      </c>
      <c r="AY5" s="39" t="s">
        <v>474</v>
      </c>
      <c r="AZ5" s="39"/>
      <c r="BA5" s="40" t="str">
        <f ca="1">TEXT(DATE(YEAR(TODAY())-AZ5,MONTH(TODAY()),DAY(TODAY())),"DD/MM/YYYY")</f>
        <v>18/05/2026</v>
      </c>
      <c r="BB5" s="42" t="str">
        <f t="shared" ref="BB5" ca="1" si="33">"Travsix"&amp;CHAR(RANDBETWEEN(65,90))&amp;CHAR(RANDBETWEEN(65,90))&amp;CHAR(RANDBETWEEN(65,90))</f>
        <v>TravsixGIR</v>
      </c>
      <c r="BC5" s="42" t="s">
        <v>474</v>
      </c>
      <c r="BD5" s="42"/>
      <c r="BE5" s="41" t="str">
        <f ca="1">TEXT(DATE(YEAR(TODAY())-BD5,MONTH(TODAY()),DAY(TODAY())),"DD/MM/YYYY")</f>
        <v>18/05/2026</v>
      </c>
      <c r="BF5" s="39" t="str">
        <f t="shared" ref="BF5" ca="1" si="34">"Travseven"&amp;CHAR(RANDBETWEEN(65,90))&amp;CHAR(RANDBETWEEN(65,90))&amp;CHAR(RANDBETWEEN(65,90))</f>
        <v>TravsevenOWR</v>
      </c>
      <c r="BG5" s="39" t="s">
        <v>474</v>
      </c>
      <c r="BH5" s="39"/>
      <c r="BI5" s="40" t="str">
        <f ca="1">TEXT(DATE(YEAR(TODAY())-BH5,MONTH(TODAY()),DAY(TODAY())),"DD/MM/YYYY")</f>
        <v>18/05/2026</v>
      </c>
      <c r="BJ5" s="42" t="str">
        <f t="shared" ref="BJ5" ca="1" si="35">"Traveight"&amp;CHAR(RANDBETWEEN(65,90))&amp;CHAR(RANDBETWEEN(65,90))&amp;CHAR(RANDBETWEEN(65,90))</f>
        <v>TraveightHSJ</v>
      </c>
      <c r="BK5" s="42" t="s">
        <v>474</v>
      </c>
      <c r="BL5" s="42"/>
      <c r="BM5" s="41" t="str">
        <f t="shared" ref="BM5" ca="1" si="36">TEXT(DATE(YEAR(TODAY())-BL5,MONTH(TODAY()),DAY(TODAY())),"DD/MM/YYYY")</f>
        <v>18/05/2026</v>
      </c>
      <c r="BN5" s="39" t="str">
        <f t="shared" ref="BN5" ca="1" si="37">"Travnine"&amp;CHAR(RANDBETWEEN(65,90))&amp;CHAR(RANDBETWEEN(65,90))&amp;CHAR(RANDBETWEEN(65,90))</f>
        <v>TravnineUDD</v>
      </c>
      <c r="BO5" s="39" t="s">
        <v>474</v>
      </c>
      <c r="BP5" s="39"/>
      <c r="BQ5" s="40" t="str">
        <f ca="1">TEXT(DATE(YEAR(TODAY())-BP5,MONTH(TODAY()),DAY(TODAY())),"DD/MM/YYYY")</f>
        <v>18/05/2026</v>
      </c>
      <c r="BR5" s="44"/>
      <c r="BS5" s="44"/>
      <c r="BT5" s="44" t="s">
        <v>3</v>
      </c>
      <c r="BU5" s="44"/>
      <c r="BV5" s="44"/>
      <c r="BW5" s="45" t="s">
        <v>475</v>
      </c>
      <c r="BX5" s="45" t="s">
        <v>476</v>
      </c>
      <c r="BY5" s="45" t="s">
        <v>475</v>
      </c>
      <c r="BZ5" s="45" t="s">
        <v>476</v>
      </c>
      <c r="CA5" s="45" t="s">
        <v>476</v>
      </c>
      <c r="CB5" s="45" t="s">
        <v>476</v>
      </c>
      <c r="CC5" s="45" t="s">
        <v>476</v>
      </c>
      <c r="CD5" s="45" t="s">
        <v>488</v>
      </c>
      <c r="CE5" s="45" t="s">
        <v>577</v>
      </c>
      <c r="CF5" s="45" t="s">
        <v>347</v>
      </c>
      <c r="CG5" s="45" t="s">
        <v>578</v>
      </c>
      <c r="CH5" s="45" t="s">
        <v>347</v>
      </c>
      <c r="CI5" s="45" t="s">
        <v>347</v>
      </c>
      <c r="CJ5" s="45" t="s">
        <v>577</v>
      </c>
      <c r="CK5" s="45" t="s">
        <v>490</v>
      </c>
      <c r="CL5" s="46"/>
      <c r="CM5" s="46"/>
      <c r="CN5" s="46"/>
      <c r="CO5" s="34" t="s">
        <v>487</v>
      </c>
      <c r="CP5" s="34">
        <v>0</v>
      </c>
      <c r="CQ5" s="34" t="s">
        <v>347</v>
      </c>
      <c r="CR5" s="34" t="s">
        <v>490</v>
      </c>
      <c r="CS5" s="166" t="s">
        <v>490</v>
      </c>
      <c r="CT5" s="365" t="s">
        <v>347</v>
      </c>
      <c r="CU5" s="365" t="s">
        <v>490</v>
      </c>
      <c r="CV5" s="368" t="s">
        <v>490</v>
      </c>
      <c r="CW5" s="34">
        <v>0</v>
      </c>
      <c r="CX5" s="34"/>
      <c r="CY5" s="34"/>
      <c r="CZ5" s="34"/>
      <c r="DA5" s="34"/>
      <c r="DB5" s="34"/>
      <c r="DC5" s="34"/>
      <c r="DD5" s="34"/>
      <c r="DE5" s="34"/>
      <c r="DF5" s="34"/>
      <c r="DG5" s="34"/>
      <c r="DH5" s="34"/>
      <c r="DI5" s="34"/>
      <c r="DJ5" s="34"/>
      <c r="DK5" s="34"/>
      <c r="DL5" s="34"/>
      <c r="DM5" s="56" t="str">
        <f ca="1">"QATestFName"&amp;CHAR(RANDBETWEEN(69,80))&amp;CHAR(RANDBETWEEN(69,80))&amp;CHAR(RANDBETWEEN(69,80))&amp;RANDBETWEEN(111,999)</f>
        <v>QATestFNameEGO747</v>
      </c>
      <c r="DN5" s="34" t="str">
        <f ca="1">"QATestLName"&amp;CHAR(RANDBETWEEN(69,80))&amp;CHAR(RANDBETWEEN(69,80))&amp;CHAR(RANDBETWEEN(69,80))&amp;RANDBETWEEN(111,999)</f>
        <v>QATestLNamePOK414</v>
      </c>
      <c r="DO5" s="371" t="s">
        <v>906</v>
      </c>
      <c r="DP5" s="371" t="s">
        <v>906</v>
      </c>
      <c r="DQ5" s="58" t="s">
        <v>511</v>
      </c>
      <c r="DR5" s="34" t="s">
        <v>478</v>
      </c>
      <c r="DS5" s="34" t="s">
        <v>479</v>
      </c>
      <c r="DT5" s="34" t="s">
        <v>480</v>
      </c>
      <c r="DU5" s="34" t="s">
        <v>481</v>
      </c>
      <c r="DV5" s="36" t="s">
        <v>482</v>
      </c>
      <c r="DW5" s="34" t="s">
        <v>483</v>
      </c>
      <c r="DX5" s="34" t="s">
        <v>484</v>
      </c>
      <c r="DY5" s="36" t="s">
        <v>904</v>
      </c>
      <c r="DZ5" s="36" t="s">
        <v>905</v>
      </c>
      <c r="EA5" s="36" t="s">
        <v>903</v>
      </c>
      <c r="EB5" s="16"/>
      <c r="EC5" s="31" t="str">
        <f ca="1">Global!$C$19&amp;C5&amp;"Staff_PDS.pdf"</f>
        <v>L:\Regression\Test Results\Temp_Results\AEM Regression\Qantas\UAT\Qantas StandAlone - Staff Daily Regression_2026-May-18-1215_23\Staff - UATStaff_PDS.pdf</v>
      </c>
      <c r="ED5" s="31" t="str">
        <f ca="1">Global!$C$19&amp;C5&amp;"Staff_TMD.pdf"</f>
        <v>L:\Regression\Test Results\Temp_Results\AEM Regression\Qantas\UAT\Qantas StandAlone - Staff Daily Regression_2026-May-18-1215_23\Staff - UATStaff_TMD.pdf</v>
      </c>
    </row>
    <row r="8" spans="1:134" ht="15">
      <c r="R8" s="54" t="s">
        <v>546</v>
      </c>
    </row>
    <row r="9" spans="1:134" ht="15">
      <c r="R9"/>
    </row>
    <row r="10" spans="1:134" ht="15">
      <c r="R10" s="54">
        <v>2005276767</v>
      </c>
      <c r="S10" s="31" t="s">
        <v>588</v>
      </c>
    </row>
    <row r="11" spans="1:134" ht="15">
      <c r="R11" s="54" t="s">
        <v>545</v>
      </c>
    </row>
    <row r="12" spans="1:134" ht="15">
      <c r="R12" s="54">
        <v>1717</v>
      </c>
    </row>
    <row r="13" spans="1:134" ht="15">
      <c r="R13"/>
    </row>
    <row r="14" spans="1:134" ht="15">
      <c r="R14" s="54">
        <v>2005276874</v>
      </c>
    </row>
    <row r="15" spans="1:134" ht="15">
      <c r="R15" s="54" t="s">
        <v>547</v>
      </c>
    </row>
    <row r="16" spans="1:134" ht="15">
      <c r="R16" s="54">
        <v>1717</v>
      </c>
    </row>
    <row r="17" spans="18:18" ht="15">
      <c r="R17"/>
    </row>
    <row r="18" spans="18:18" ht="15">
      <c r="R18" s="54">
        <v>2005276957</v>
      </c>
    </row>
    <row r="19" spans="18:18" ht="15">
      <c r="R19" s="54" t="s">
        <v>545</v>
      </c>
    </row>
    <row r="20" spans="18:18" ht="15">
      <c r="R20" s="54">
        <v>1717</v>
      </c>
    </row>
    <row r="21" spans="18:18" ht="15">
      <c r="R21"/>
    </row>
    <row r="22" spans="18:18" ht="15">
      <c r="R22" s="54">
        <v>2005277013</v>
      </c>
    </row>
    <row r="23" spans="18:18" ht="15">
      <c r="R23" s="54" t="s">
        <v>545</v>
      </c>
    </row>
    <row r="24" spans="18:18" ht="15">
      <c r="R24" s="54">
        <v>1717</v>
      </c>
    </row>
    <row r="26" spans="18:18" ht="15">
      <c r="R26" s="54">
        <v>1979970736</v>
      </c>
    </row>
    <row r="27" spans="18:18" ht="15">
      <c r="R27" s="54">
        <v>1979970702</v>
      </c>
    </row>
    <row r="28" spans="18:18" ht="15">
      <c r="R28" s="54">
        <v>1979970710</v>
      </c>
    </row>
  </sheetData>
  <conditionalFormatting sqref="A2:C5">
    <cfRule type="cellIs" dxfId="5" priority="1" operator="equal">
      <formula>"N"</formula>
    </cfRule>
    <cfRule type="cellIs" dxfId="4" priority="2" operator="equal">
      <formula>"Y"</formula>
    </cfRule>
  </conditionalFormatting>
  <dataValidations count="1">
    <dataValidation type="list" allowBlank="1" showInputMessage="1" showErrorMessage="1" sqref="E2:E5" xr:uid="{2E2C5316-4457-47F9-B9F3-83043C7ABCF6}">
      <formula1>"Single Trip, Annual Multi Trip"</formula1>
    </dataValidation>
  </dataValidations>
  <hyperlinks>
    <hyperlink ref="DO2" r:id="rId1" display="qa@travelguard.com" xr:uid="{E016FE76-B4DE-434A-BEEF-3D8229B37858}"/>
    <hyperlink ref="DP2" r:id="rId2" display="qa@travelguard.com" xr:uid="{3854A1F4-9FB6-4FEE-97C6-C0FD4920B52D}"/>
    <hyperlink ref="DO4" r:id="rId3" xr:uid="{1A15E4C5-6ED1-4B35-931C-F82D605E1D10}"/>
    <hyperlink ref="DP4" r:id="rId4" xr:uid="{C9BFD082-EBBA-49C7-B69F-7AC4721C1442}"/>
    <hyperlink ref="DO3" r:id="rId5" display="qa@travelguard.com" xr:uid="{D182D9E1-7577-4853-9B29-CEC9F5321AE8}"/>
    <hyperlink ref="DP3" r:id="rId6" display="qa@travelguard.com" xr:uid="{33EB65EF-CA65-4175-BBA9-173C6496C245}"/>
    <hyperlink ref="DO5" r:id="rId7" xr:uid="{CED8372A-2CF8-40AB-AC87-40BCFC6AB910}"/>
    <hyperlink ref="DP5" r:id="rId8" xr:uid="{F2354E15-5ABF-4FB4-A139-1421BD9AFB2D}"/>
  </hyperlinks>
  <pageMargins left="0.7" right="0.7" top="0.75" bottom="0.75" header="0.3" footer="0.3"/>
  <pageSetup orientation="portrait" r:id="rId9"/>
  <headerFooter>
    <oddFooter>&amp;L_x000D_&amp;1#&amp;"Aptos"&amp;10&amp;K000000 INTERNAL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726C-9E89-4482-8D37-B1A5F221EAFF}">
  <sheetPr>
    <tabColor theme="1"/>
  </sheetPr>
  <dimension ref="A1:Z848"/>
  <sheetViews>
    <sheetView topLeftCell="A62" zoomScale="90" zoomScaleNormal="90" workbookViewId="0">
      <selection activeCell="J68" sqref="J68"/>
    </sheetView>
  </sheetViews>
  <sheetFormatPr defaultColWidth="9.140625" defaultRowHeight="12.75" outlineLevelRow="2"/>
  <cols>
    <col min="1" max="1" width="10.140625" style="69" customWidth="1"/>
    <col min="2" max="2" width="13.28515625" style="69" bestFit="1" customWidth="1"/>
    <col min="3" max="3" width="24.7109375" style="69" bestFit="1" customWidth="1"/>
    <col min="4" max="4" width="6.7109375" style="69" bestFit="1" customWidth="1"/>
    <col min="5" max="5" width="12" style="69" bestFit="1" customWidth="1"/>
    <col min="6" max="6" width="10.28515625" style="69" bestFit="1" customWidth="1"/>
    <col min="7" max="7" width="12.5703125" style="69" bestFit="1" customWidth="1"/>
    <col min="8" max="8" width="7.42578125" style="69" bestFit="1" customWidth="1"/>
    <col min="9" max="9" width="7" style="69" bestFit="1" customWidth="1"/>
    <col min="10" max="10" width="62" style="69" customWidth="1"/>
    <col min="11" max="11" width="5.7109375" style="69" bestFit="1" customWidth="1"/>
    <col min="12" max="12" width="7.42578125" style="69" bestFit="1" customWidth="1"/>
    <col min="13" max="13" width="19.7109375" style="69" bestFit="1" customWidth="1"/>
    <col min="14" max="14" width="15.28515625" style="69" bestFit="1" customWidth="1"/>
    <col min="15" max="15" width="25" style="69" bestFit="1" customWidth="1"/>
    <col min="16" max="16" width="10.5703125" style="69" bestFit="1" customWidth="1"/>
    <col min="17" max="17" width="8.28515625" style="69" bestFit="1" customWidth="1"/>
    <col min="18" max="18" width="15.28515625" style="69" bestFit="1" customWidth="1"/>
    <col min="19" max="19" width="12.85546875" style="69" bestFit="1" customWidth="1"/>
    <col min="20" max="20" width="12" style="69" bestFit="1" customWidth="1"/>
    <col min="21" max="21" width="9" style="69" bestFit="1" customWidth="1"/>
    <col min="22" max="22" width="6.28515625" style="69" bestFit="1" customWidth="1"/>
    <col min="23" max="23" width="10.5703125" style="69" bestFit="1" customWidth="1"/>
    <col min="24" max="24" width="10.140625" style="69" bestFit="1" customWidth="1"/>
    <col min="25" max="25" width="8.5703125" style="69" bestFit="1" customWidth="1"/>
    <col min="26" max="16384" width="9.140625" style="69"/>
  </cols>
  <sheetData>
    <row r="1" spans="1:25" s="185" customFormat="1">
      <c r="A1" s="108" t="s">
        <v>0</v>
      </c>
      <c r="B1" s="109" t="s">
        <v>35</v>
      </c>
      <c r="C1" s="108" t="s">
        <v>36</v>
      </c>
      <c r="D1" s="108" t="s">
        <v>37</v>
      </c>
      <c r="E1" s="108" t="s">
        <v>38</v>
      </c>
      <c r="F1" s="108" t="s">
        <v>39</v>
      </c>
      <c r="G1" s="108" t="s">
        <v>40</v>
      </c>
      <c r="H1" s="108" t="s">
        <v>41</v>
      </c>
      <c r="I1" s="108" t="s">
        <v>42</v>
      </c>
      <c r="J1" s="108" t="s">
        <v>43</v>
      </c>
      <c r="K1" s="109" t="s">
        <v>44</v>
      </c>
      <c r="L1" s="108" t="s">
        <v>45</v>
      </c>
      <c r="M1" s="108" t="s">
        <v>6</v>
      </c>
      <c r="N1" s="108" t="s">
        <v>46</v>
      </c>
      <c r="O1" s="108" t="s">
        <v>47</v>
      </c>
      <c r="P1" s="108" t="s">
        <v>48</v>
      </c>
      <c r="Q1" s="108" t="s">
        <v>49</v>
      </c>
      <c r="R1" s="108" t="s">
        <v>50</v>
      </c>
      <c r="S1" s="108" t="s">
        <v>51</v>
      </c>
      <c r="T1" s="108" t="s">
        <v>52</v>
      </c>
      <c r="U1" s="108" t="s">
        <v>53</v>
      </c>
      <c r="V1" s="108" t="s">
        <v>22</v>
      </c>
      <c r="W1" s="108" t="s">
        <v>54</v>
      </c>
      <c r="X1" s="108" t="s">
        <v>55</v>
      </c>
      <c r="Y1" s="108" t="s">
        <v>56</v>
      </c>
    </row>
    <row r="2" spans="1:25" ht="12.75" customHeight="1">
      <c r="A2" s="258" t="s">
        <v>740</v>
      </c>
      <c r="B2" s="66"/>
      <c r="C2" s="67"/>
      <c r="D2" s="67"/>
      <c r="E2" s="67"/>
      <c r="F2" s="67"/>
      <c r="G2" s="67"/>
      <c r="H2" s="67"/>
      <c r="I2" s="67"/>
      <c r="J2" s="67"/>
      <c r="K2" s="66"/>
      <c r="L2" s="259"/>
      <c r="M2" s="67"/>
      <c r="N2" s="67"/>
      <c r="O2" s="67"/>
      <c r="P2" s="67"/>
      <c r="Q2" s="67"/>
      <c r="R2" s="67"/>
      <c r="S2" s="67"/>
      <c r="T2" s="67"/>
      <c r="U2" s="67"/>
      <c r="V2" s="67"/>
      <c r="W2" s="67"/>
      <c r="X2" s="67"/>
      <c r="Y2" s="68"/>
    </row>
    <row r="3" spans="1:25" outlineLevel="1">
      <c r="A3" s="137" t="s">
        <v>3</v>
      </c>
      <c r="B3" s="70">
        <f>COUNTA($C$2:C3)</f>
        <v>1</v>
      </c>
      <c r="C3" s="71" t="s">
        <v>561</v>
      </c>
      <c r="D3" s="71"/>
      <c r="E3" s="71"/>
      <c r="F3" s="71"/>
      <c r="G3" s="71" t="s">
        <v>74</v>
      </c>
      <c r="H3" s="71" t="s">
        <v>562</v>
      </c>
      <c r="I3" s="71"/>
      <c r="J3" s="71"/>
      <c r="K3" s="70">
        <v>0</v>
      </c>
      <c r="L3" s="137" t="s">
        <v>57</v>
      </c>
      <c r="M3" s="137" t="s">
        <v>731</v>
      </c>
      <c r="N3" s="71"/>
      <c r="O3" s="71"/>
      <c r="P3" s="71"/>
      <c r="Q3" s="71"/>
      <c r="R3" s="71"/>
      <c r="S3" s="71"/>
      <c r="T3" s="71"/>
      <c r="U3" s="71"/>
      <c r="V3" s="71"/>
      <c r="W3" s="71"/>
      <c r="X3" s="71"/>
      <c r="Y3" s="71"/>
    </row>
    <row r="4" spans="1:25" outlineLevel="1">
      <c r="A4" s="137" t="s">
        <v>14</v>
      </c>
      <c r="B4" s="70">
        <f>COUNTA($C$2:C4)</f>
        <v>2</v>
      </c>
      <c r="C4" s="71" t="s">
        <v>60</v>
      </c>
      <c r="D4" s="71"/>
      <c r="E4" s="71"/>
      <c r="F4" s="71"/>
      <c r="G4" s="71" t="s">
        <v>74</v>
      </c>
      <c r="H4" s="71"/>
      <c r="I4" s="71"/>
      <c r="J4" s="71"/>
      <c r="K4" s="70"/>
      <c r="L4" s="137" t="s">
        <v>60</v>
      </c>
      <c r="M4" s="71">
        <v>10</v>
      </c>
      <c r="N4" s="71"/>
      <c r="O4" s="71"/>
      <c r="P4" s="71"/>
      <c r="Q4" s="71"/>
      <c r="R4" s="72"/>
      <c r="S4" s="71"/>
      <c r="T4" s="71"/>
      <c r="U4" s="71"/>
      <c r="V4" s="71"/>
      <c r="W4" s="71"/>
      <c r="X4" s="71"/>
      <c r="Y4" s="71"/>
    </row>
    <row r="5" spans="1:25" outlineLevel="1">
      <c r="A5" s="137" t="s">
        <v>14</v>
      </c>
      <c r="B5" s="70">
        <f>COUNTA($C$2:C5)</f>
        <v>3</v>
      </c>
      <c r="C5" s="71" t="s">
        <v>563</v>
      </c>
      <c r="D5" s="71"/>
      <c r="E5" s="71"/>
      <c r="F5" s="71"/>
      <c r="G5" s="71" t="s">
        <v>74</v>
      </c>
      <c r="H5" s="71"/>
      <c r="I5" s="71" t="s">
        <v>58</v>
      </c>
      <c r="J5" s="71" t="s">
        <v>76</v>
      </c>
      <c r="K5" s="70">
        <v>0</v>
      </c>
      <c r="L5" s="137" t="s">
        <v>59</v>
      </c>
      <c r="M5" s="71" t="s">
        <v>564</v>
      </c>
      <c r="N5" s="71"/>
      <c r="O5" s="71" t="s">
        <v>3</v>
      </c>
      <c r="P5" s="71"/>
      <c r="Q5" s="71">
        <v>5</v>
      </c>
      <c r="R5" s="72"/>
      <c r="S5" s="71"/>
      <c r="T5" s="71"/>
      <c r="U5" s="71"/>
      <c r="V5" s="71"/>
      <c r="W5" s="71"/>
      <c r="X5" s="71"/>
      <c r="Y5" s="71"/>
    </row>
    <row r="6" spans="1:25" outlineLevel="1">
      <c r="A6" s="137" t="s">
        <v>14</v>
      </c>
      <c r="B6" s="70">
        <f>COUNTA($C$2:C6)</f>
        <v>4</v>
      </c>
      <c r="C6" s="71" t="s">
        <v>565</v>
      </c>
      <c r="D6" s="71"/>
      <c r="E6" s="71"/>
      <c r="F6" s="71"/>
      <c r="G6" s="71" t="s">
        <v>74</v>
      </c>
      <c r="H6" s="71"/>
      <c r="I6" s="71" t="s">
        <v>58</v>
      </c>
      <c r="J6" s="71" t="s">
        <v>78</v>
      </c>
      <c r="K6" s="70">
        <v>0</v>
      </c>
      <c r="L6" s="137" t="s">
        <v>59</v>
      </c>
      <c r="M6" s="71" t="s">
        <v>566</v>
      </c>
      <c r="N6" s="71"/>
      <c r="O6" s="71" t="s">
        <v>3</v>
      </c>
      <c r="P6" s="71"/>
      <c r="Q6" s="71"/>
      <c r="R6" s="72"/>
      <c r="S6" s="71"/>
      <c r="T6" s="71"/>
      <c r="U6" s="71"/>
      <c r="V6" s="71"/>
      <c r="W6" s="71"/>
      <c r="X6" s="71"/>
      <c r="Y6" s="71"/>
    </row>
    <row r="7" spans="1:25" outlineLevel="1">
      <c r="A7" s="137" t="s">
        <v>14</v>
      </c>
      <c r="B7" s="70">
        <f>COUNTA($C$2:C7)</f>
        <v>5</v>
      </c>
      <c r="C7" s="71" t="s">
        <v>567</v>
      </c>
      <c r="D7" s="71"/>
      <c r="E7" s="71"/>
      <c r="F7" s="71"/>
      <c r="G7" s="71" t="s">
        <v>74</v>
      </c>
      <c r="H7" s="71"/>
      <c r="I7" s="71" t="s">
        <v>58</v>
      </c>
      <c r="J7" s="71" t="s">
        <v>77</v>
      </c>
      <c r="K7" s="70">
        <v>0</v>
      </c>
      <c r="L7" s="137" t="s">
        <v>69</v>
      </c>
      <c r="M7" s="71"/>
      <c r="N7" s="71"/>
      <c r="O7" s="71" t="s">
        <v>3</v>
      </c>
      <c r="P7" s="71"/>
      <c r="Q7" s="71"/>
      <c r="R7" s="72"/>
      <c r="S7" s="71"/>
      <c r="T7" s="71"/>
      <c r="U7" s="71"/>
      <c r="V7" s="71"/>
      <c r="W7" s="71"/>
      <c r="X7" s="71"/>
      <c r="Y7" s="71"/>
    </row>
    <row r="8" spans="1:25" outlineLevel="1">
      <c r="A8" s="137" t="s">
        <v>14</v>
      </c>
      <c r="B8" s="70">
        <f>COUNTA($C$2:C8)</f>
        <v>6</v>
      </c>
      <c r="C8" s="73" t="s">
        <v>60</v>
      </c>
      <c r="D8" s="73"/>
      <c r="E8" s="73"/>
      <c r="F8" s="73"/>
      <c r="G8" s="73" t="s">
        <v>74</v>
      </c>
      <c r="H8" s="73"/>
      <c r="I8" s="73"/>
      <c r="J8" s="73"/>
      <c r="K8" s="74"/>
      <c r="L8" s="260" t="s">
        <v>60</v>
      </c>
      <c r="M8" s="73">
        <v>5</v>
      </c>
      <c r="N8" s="73"/>
      <c r="O8" s="73"/>
      <c r="P8" s="73"/>
      <c r="Q8" s="73"/>
      <c r="R8" s="75"/>
      <c r="S8" s="73"/>
      <c r="T8" s="73"/>
      <c r="U8" s="73"/>
      <c r="V8" s="73"/>
      <c r="W8" s="73"/>
      <c r="X8" s="73"/>
      <c r="Y8" s="73"/>
    </row>
    <row r="9" spans="1:25" ht="13.7" customHeight="1">
      <c r="A9" s="258" t="s">
        <v>733</v>
      </c>
      <c r="B9" s="66"/>
      <c r="C9" s="67"/>
      <c r="D9" s="67"/>
      <c r="E9" s="67"/>
      <c r="F9" s="67"/>
      <c r="G9" s="67"/>
      <c r="H9" s="67"/>
      <c r="I9" s="67"/>
      <c r="J9" s="67"/>
      <c r="K9" s="66"/>
      <c r="L9" s="259"/>
      <c r="M9" s="67"/>
      <c r="N9" s="67"/>
      <c r="O9" s="67"/>
      <c r="P9" s="67"/>
      <c r="Q9" s="67"/>
      <c r="R9" s="67"/>
      <c r="S9" s="67"/>
      <c r="T9" s="67"/>
      <c r="U9" s="67"/>
      <c r="V9" s="67"/>
      <c r="W9" s="67"/>
      <c r="X9" s="67"/>
      <c r="Y9" s="68"/>
    </row>
    <row r="10" spans="1:25" s="79" customFormat="1" outlineLevel="1">
      <c r="A10" s="137" t="s">
        <v>14</v>
      </c>
      <c r="B10" s="76">
        <f>COUNTA($C$2:C10)</f>
        <v>7</v>
      </c>
      <c r="C10" s="77" t="s">
        <v>529</v>
      </c>
      <c r="D10" s="77"/>
      <c r="E10" s="77"/>
      <c r="F10" s="77"/>
      <c r="G10" s="77" t="s">
        <v>74</v>
      </c>
      <c r="H10" s="77"/>
      <c r="I10" s="77" t="s">
        <v>58</v>
      </c>
      <c r="J10" s="77" t="s">
        <v>530</v>
      </c>
      <c r="K10" s="76">
        <v>0</v>
      </c>
      <c r="L10" s="261" t="s">
        <v>69</v>
      </c>
      <c r="M10" s="78"/>
      <c r="N10" s="77"/>
      <c r="O10" s="77"/>
      <c r="P10" s="77"/>
      <c r="Q10" s="77"/>
      <c r="R10" s="78"/>
      <c r="S10" s="78"/>
      <c r="T10" s="77"/>
      <c r="U10" s="77"/>
      <c r="V10" s="77"/>
      <c r="W10" s="77"/>
      <c r="X10" s="77"/>
      <c r="Y10" s="77"/>
    </row>
    <row r="11" spans="1:25" s="79" customFormat="1" outlineLevel="1">
      <c r="A11" s="137" t="s">
        <v>14</v>
      </c>
      <c r="B11" s="76">
        <f>COUNTA($C$2:C11)</f>
        <v>8</v>
      </c>
      <c r="C11" s="77" t="s">
        <v>60</v>
      </c>
      <c r="D11" s="77"/>
      <c r="E11" s="77"/>
      <c r="F11" s="77"/>
      <c r="G11" s="77" t="s">
        <v>74</v>
      </c>
      <c r="H11" s="77"/>
      <c r="I11" s="77"/>
      <c r="J11" s="77" t="s">
        <v>93</v>
      </c>
      <c r="K11" s="76"/>
      <c r="L11" s="261" t="s">
        <v>60</v>
      </c>
      <c r="M11" s="77">
        <v>5</v>
      </c>
      <c r="N11" s="77"/>
      <c r="O11" s="77"/>
      <c r="P11" s="77"/>
      <c r="Q11" s="77"/>
      <c r="R11" s="78"/>
      <c r="S11" s="78"/>
      <c r="T11" s="77"/>
      <c r="U11" s="77"/>
      <c r="V11" s="77"/>
      <c r="W11" s="77"/>
      <c r="X11" s="77"/>
      <c r="Y11" s="77"/>
    </row>
    <row r="12" spans="1:25" s="79" customFormat="1" outlineLevel="1">
      <c r="A12" s="137" t="s">
        <v>14</v>
      </c>
      <c r="B12" s="76">
        <f>COUNTA($C$2:C12)</f>
        <v>9</v>
      </c>
      <c r="C12" s="77" t="s">
        <v>531</v>
      </c>
      <c r="D12" s="77"/>
      <c r="E12" s="77"/>
      <c r="F12" s="77"/>
      <c r="G12" s="77" t="s">
        <v>74</v>
      </c>
      <c r="H12" s="77"/>
      <c r="I12" s="77" t="s">
        <v>58</v>
      </c>
      <c r="J12" s="77" t="s">
        <v>532</v>
      </c>
      <c r="K12" s="76">
        <v>0</v>
      </c>
      <c r="L12" s="261" t="s">
        <v>59</v>
      </c>
      <c r="M12" s="78" t="s">
        <v>94</v>
      </c>
      <c r="N12" s="77"/>
      <c r="O12" s="77"/>
      <c r="P12" s="77"/>
      <c r="Q12" s="77"/>
      <c r="R12" s="78"/>
      <c r="S12" s="78"/>
      <c r="T12" s="77"/>
      <c r="U12" s="77"/>
      <c r="V12" s="77"/>
      <c r="W12" s="77"/>
      <c r="X12" s="77"/>
      <c r="Y12" s="77"/>
    </row>
    <row r="13" spans="1:25" s="79" customFormat="1" outlineLevel="1">
      <c r="A13" s="137" t="s">
        <v>14</v>
      </c>
      <c r="B13" s="76">
        <f>COUNTA($C$2:C13)</f>
        <v>10</v>
      </c>
      <c r="C13" s="77" t="s">
        <v>75</v>
      </c>
      <c r="D13" s="77"/>
      <c r="E13" s="77"/>
      <c r="F13" s="77"/>
      <c r="G13" s="77" t="s">
        <v>74</v>
      </c>
      <c r="H13" s="77"/>
      <c r="I13" s="77" t="s">
        <v>58</v>
      </c>
      <c r="J13" s="77" t="s">
        <v>533</v>
      </c>
      <c r="K13" s="76">
        <v>0</v>
      </c>
      <c r="L13" s="261" t="s">
        <v>59</v>
      </c>
      <c r="M13" s="78" t="s">
        <v>95</v>
      </c>
      <c r="N13" s="77"/>
      <c r="O13" s="77"/>
      <c r="P13" s="77"/>
      <c r="Q13" s="77"/>
      <c r="R13" s="78"/>
      <c r="S13" s="78"/>
      <c r="T13" s="77"/>
      <c r="U13" s="77"/>
      <c r="V13" s="77"/>
      <c r="W13" s="77"/>
      <c r="X13" s="77"/>
      <c r="Y13" s="77"/>
    </row>
    <row r="14" spans="1:25" s="79" customFormat="1" outlineLevel="1">
      <c r="A14" s="137" t="s">
        <v>14</v>
      </c>
      <c r="B14" s="76">
        <f>COUNTA($C$2:C14)</f>
        <v>11</v>
      </c>
      <c r="C14" s="77" t="s">
        <v>534</v>
      </c>
      <c r="D14" s="77"/>
      <c r="E14" s="77"/>
      <c r="F14" s="77"/>
      <c r="G14" s="77" t="s">
        <v>74</v>
      </c>
      <c r="H14" s="77"/>
      <c r="I14" s="77" t="s">
        <v>58</v>
      </c>
      <c r="J14" s="77" t="s">
        <v>535</v>
      </c>
      <c r="K14" s="76">
        <v>0</v>
      </c>
      <c r="L14" s="261" t="s">
        <v>59</v>
      </c>
      <c r="M14" s="78" t="s">
        <v>96</v>
      </c>
      <c r="N14" s="77"/>
      <c r="O14" s="77"/>
      <c r="P14" s="77"/>
      <c r="Q14" s="77"/>
      <c r="R14" s="78"/>
      <c r="S14" s="78"/>
      <c r="T14" s="77"/>
      <c r="U14" s="77"/>
      <c r="V14" s="77"/>
      <c r="W14" s="77"/>
      <c r="X14" s="77"/>
      <c r="Y14" s="77"/>
    </row>
    <row r="15" spans="1:25" s="79" customFormat="1" outlineLevel="1">
      <c r="A15" s="137" t="s">
        <v>14</v>
      </c>
      <c r="B15" s="76">
        <f>COUNTA($C$2:C15)</f>
        <v>12</v>
      </c>
      <c r="C15" s="77" t="s">
        <v>536</v>
      </c>
      <c r="D15" s="77"/>
      <c r="E15" s="77"/>
      <c r="F15" s="77"/>
      <c r="G15" s="77" t="s">
        <v>74</v>
      </c>
      <c r="H15" s="77"/>
      <c r="I15" s="77" t="s">
        <v>58</v>
      </c>
      <c r="J15" s="77" t="s">
        <v>537</v>
      </c>
      <c r="K15" s="76">
        <v>0</v>
      </c>
      <c r="L15" s="261" t="s">
        <v>69</v>
      </c>
      <c r="M15" s="78"/>
      <c r="N15" s="77"/>
      <c r="O15" s="77"/>
      <c r="P15" s="77"/>
      <c r="Q15" s="77"/>
      <c r="R15" s="78"/>
      <c r="S15" s="78"/>
      <c r="T15" s="77"/>
      <c r="U15" s="77"/>
      <c r="V15" s="77"/>
      <c r="W15" s="77"/>
      <c r="X15" s="77"/>
      <c r="Y15" s="77"/>
    </row>
    <row r="16" spans="1:25" s="79" customFormat="1" outlineLevel="1">
      <c r="A16" s="137" t="s">
        <v>14</v>
      </c>
      <c r="B16" s="76">
        <f>COUNTA($C$2:C16)</f>
        <v>13</v>
      </c>
      <c r="C16" s="77" t="s">
        <v>60</v>
      </c>
      <c r="D16" s="77"/>
      <c r="E16" s="77"/>
      <c r="F16" s="77"/>
      <c r="G16" s="77" t="s">
        <v>74</v>
      </c>
      <c r="H16" s="77"/>
      <c r="I16" s="77"/>
      <c r="J16" s="77" t="s">
        <v>93</v>
      </c>
      <c r="K16" s="76"/>
      <c r="L16" s="261" t="s">
        <v>60</v>
      </c>
      <c r="M16" s="77">
        <v>3</v>
      </c>
      <c r="N16" s="77"/>
      <c r="O16" s="77"/>
      <c r="P16" s="77"/>
      <c r="Q16" s="77"/>
      <c r="R16" s="78"/>
      <c r="S16" s="78"/>
      <c r="T16" s="77"/>
      <c r="U16" s="77"/>
      <c r="V16" s="77"/>
      <c r="W16" s="77"/>
      <c r="X16" s="77"/>
      <c r="Y16" s="77"/>
    </row>
    <row r="17" spans="1:25" s="79" customFormat="1" outlineLevel="1">
      <c r="A17" s="137" t="s">
        <v>14</v>
      </c>
      <c r="B17" s="76">
        <f>COUNTA($C$2:C17)</f>
        <v>14</v>
      </c>
      <c r="C17" s="77" t="s">
        <v>538</v>
      </c>
      <c r="D17" s="77"/>
      <c r="E17" s="77"/>
      <c r="F17" s="77"/>
      <c r="G17" s="77" t="s">
        <v>74</v>
      </c>
      <c r="H17" s="77"/>
      <c r="I17" s="77" t="s">
        <v>58</v>
      </c>
      <c r="J17" s="77" t="s">
        <v>899</v>
      </c>
      <c r="K17" s="76">
        <v>0</v>
      </c>
      <c r="L17" s="261" t="s">
        <v>59</v>
      </c>
      <c r="M17" s="78" t="s">
        <v>97</v>
      </c>
      <c r="N17" s="77"/>
      <c r="O17" s="77" t="s">
        <v>3</v>
      </c>
      <c r="P17" s="77"/>
      <c r="Q17" s="77"/>
      <c r="R17" s="78"/>
      <c r="S17" s="78"/>
      <c r="T17" s="77"/>
      <c r="U17" s="77"/>
      <c r="V17" s="77"/>
      <c r="W17" s="77"/>
      <c r="X17" s="77"/>
      <c r="Y17" s="77"/>
    </row>
    <row r="18" spans="1:25" s="79" customFormat="1" outlineLevel="1">
      <c r="A18" s="137" t="s">
        <v>14</v>
      </c>
      <c r="B18" s="76">
        <f>COUNTA($C$2:C18)</f>
        <v>15</v>
      </c>
      <c r="C18" s="77" t="s">
        <v>88</v>
      </c>
      <c r="D18" s="77"/>
      <c r="E18" s="77"/>
      <c r="F18" s="77"/>
      <c r="G18" s="77" t="s">
        <v>74</v>
      </c>
      <c r="H18" s="77"/>
      <c r="I18" s="77" t="s">
        <v>58</v>
      </c>
      <c r="J18" s="77" t="s">
        <v>540</v>
      </c>
      <c r="K18" s="76">
        <v>0</v>
      </c>
      <c r="L18" s="261" t="s">
        <v>69</v>
      </c>
      <c r="M18" s="78"/>
      <c r="N18" s="77"/>
      <c r="O18" s="77" t="s">
        <v>3</v>
      </c>
      <c r="P18" s="77"/>
      <c r="Q18" s="77"/>
      <c r="R18" s="78"/>
      <c r="S18" s="78"/>
      <c r="T18" s="77"/>
      <c r="U18" s="77"/>
      <c r="V18" s="77"/>
      <c r="W18" s="77"/>
      <c r="X18" s="77"/>
      <c r="Y18" s="77"/>
    </row>
    <row r="19" spans="1:25" s="79" customFormat="1" outlineLevel="1">
      <c r="A19" s="137" t="s">
        <v>14</v>
      </c>
      <c r="B19" s="76">
        <f>COUNTA($C$2:C19)</f>
        <v>16</v>
      </c>
      <c r="C19" s="77" t="s">
        <v>60</v>
      </c>
      <c r="D19" s="77"/>
      <c r="E19" s="77"/>
      <c r="F19" s="77"/>
      <c r="G19" s="77" t="s">
        <v>74</v>
      </c>
      <c r="H19" s="77"/>
      <c r="I19" s="77"/>
      <c r="J19" s="77" t="s">
        <v>93</v>
      </c>
      <c r="K19" s="76"/>
      <c r="L19" s="261" t="s">
        <v>60</v>
      </c>
      <c r="M19" s="77">
        <v>12</v>
      </c>
      <c r="N19" s="77"/>
      <c r="O19" s="77"/>
      <c r="P19" s="77"/>
      <c r="Q19" s="77"/>
      <c r="R19" s="78"/>
      <c r="S19" s="78"/>
      <c r="T19" s="77"/>
      <c r="U19" s="77"/>
      <c r="V19" s="77"/>
      <c r="W19" s="77"/>
      <c r="X19" s="77"/>
      <c r="Y19" s="77"/>
    </row>
    <row r="20" spans="1:25" s="130" customFormat="1" outlineLevel="1">
      <c r="A20" s="121" t="s">
        <v>98</v>
      </c>
      <c r="B20" s="122"/>
      <c r="C20" s="123"/>
      <c r="D20" s="123"/>
      <c r="E20" s="123"/>
      <c r="F20" s="123"/>
      <c r="G20" s="123"/>
      <c r="H20" s="123"/>
      <c r="I20" s="123"/>
      <c r="J20" s="124" t="s">
        <v>93</v>
      </c>
      <c r="K20" s="125"/>
      <c r="L20" s="123" t="s">
        <v>93</v>
      </c>
      <c r="M20" s="123" t="s">
        <v>93</v>
      </c>
      <c r="N20" s="123"/>
      <c r="O20" s="123"/>
      <c r="P20" s="123"/>
      <c r="Q20" s="123"/>
      <c r="R20" s="124"/>
      <c r="S20" s="123"/>
      <c r="T20" s="123"/>
      <c r="U20" s="123"/>
      <c r="V20" s="123"/>
      <c r="W20" s="123"/>
      <c r="X20" s="123"/>
      <c r="Y20" s="123"/>
    </row>
    <row r="21" spans="1:25" s="185" customFormat="1" outlineLevel="1">
      <c r="A21" s="178" t="s">
        <v>3</v>
      </c>
      <c r="B21" s="179">
        <f>COUNTA($C$3:C21)</f>
        <v>17</v>
      </c>
      <c r="C21" s="178" t="s">
        <v>99</v>
      </c>
      <c r="D21" s="178"/>
      <c r="E21" s="178"/>
      <c r="F21" s="178"/>
      <c r="G21" s="178" t="s">
        <v>74</v>
      </c>
      <c r="H21" s="178"/>
      <c r="I21" s="178" t="s">
        <v>58</v>
      </c>
      <c r="J21" s="178" t="str">
        <f>"//input[@value='"&amp;M21&amp;"']"</f>
        <v>//input[@value='DT_TripType']</v>
      </c>
      <c r="K21" s="179">
        <v>0</v>
      </c>
      <c r="L21" s="178" t="s">
        <v>100</v>
      </c>
      <c r="M21" s="184" t="s">
        <v>101</v>
      </c>
      <c r="N21" s="178"/>
      <c r="O21" s="178"/>
      <c r="P21" s="178"/>
      <c r="Q21" s="178"/>
      <c r="R21" s="184"/>
      <c r="S21" s="184"/>
      <c r="T21" s="178"/>
      <c r="U21" s="178"/>
      <c r="V21" s="178"/>
      <c r="W21" s="178"/>
      <c r="X21" s="178"/>
      <c r="Y21" s="178"/>
    </row>
    <row r="22" spans="1:25" s="185" customFormat="1" outlineLevel="1">
      <c r="A22" s="178" t="s">
        <v>3</v>
      </c>
      <c r="B22" s="179">
        <f>COUNTA($C$3:C22)</f>
        <v>18</v>
      </c>
      <c r="C22" s="178" t="s">
        <v>60</v>
      </c>
      <c r="D22" s="178"/>
      <c r="E22" s="178"/>
      <c r="F22" s="178"/>
      <c r="G22" s="178" t="s">
        <v>74</v>
      </c>
      <c r="H22" s="178"/>
      <c r="I22" s="178"/>
      <c r="J22" s="178" t="s">
        <v>93</v>
      </c>
      <c r="K22" s="179"/>
      <c r="L22" s="178" t="s">
        <v>60</v>
      </c>
      <c r="M22" s="178">
        <v>1</v>
      </c>
      <c r="N22" s="178"/>
      <c r="O22" s="178"/>
      <c r="P22" s="178"/>
      <c r="Q22" s="178"/>
      <c r="R22" s="184"/>
      <c r="S22" s="178"/>
      <c r="T22" s="178"/>
      <c r="U22" s="178"/>
      <c r="V22" s="178"/>
      <c r="W22" s="178"/>
      <c r="X22" s="178"/>
      <c r="Y22" s="178"/>
    </row>
    <row r="23" spans="1:25" s="185" customFormat="1" outlineLevel="1">
      <c r="A23" s="178" t="s">
        <v>3</v>
      </c>
      <c r="B23" s="179">
        <f>COUNTA($C$3:C23)</f>
        <v>19</v>
      </c>
      <c r="C23" s="178" t="s">
        <v>128</v>
      </c>
      <c r="D23" s="178"/>
      <c r="E23" s="178"/>
      <c r="F23" s="178"/>
      <c r="G23" s="178" t="s">
        <v>74</v>
      </c>
      <c r="H23" s="178"/>
      <c r="I23" s="178" t="s">
        <v>58</v>
      </c>
      <c r="J23" s="178" t="s">
        <v>129</v>
      </c>
      <c r="K23" s="179" t="str">
        <f>IF(M21="Single Trip","1","0")</f>
        <v>0</v>
      </c>
      <c r="L23" s="178" t="s">
        <v>69</v>
      </c>
      <c r="M23" s="178" t="s">
        <v>93</v>
      </c>
      <c r="N23" s="178"/>
      <c r="O23" s="178"/>
      <c r="P23" s="178"/>
      <c r="Q23" s="178"/>
      <c r="R23" s="184"/>
      <c r="S23" s="178"/>
      <c r="T23" s="178"/>
      <c r="U23" s="178"/>
      <c r="V23" s="178"/>
      <c r="W23" s="178"/>
      <c r="X23" s="178"/>
      <c r="Y23" s="178"/>
    </row>
    <row r="24" spans="1:25" s="185" customFormat="1" outlineLevel="1">
      <c r="A24" s="178" t="s">
        <v>3</v>
      </c>
      <c r="B24" s="179">
        <f>COUNTA($C$3:C24)</f>
        <v>20</v>
      </c>
      <c r="C24" s="178" t="s">
        <v>130</v>
      </c>
      <c r="D24" s="178"/>
      <c r="E24" s="178"/>
      <c r="F24" s="178"/>
      <c r="G24" s="178" t="s">
        <v>74</v>
      </c>
      <c r="H24" s="178"/>
      <c r="I24" s="178" t="s">
        <v>58</v>
      </c>
      <c r="J24" s="178" t="str">
        <f>"//a[contains(.,'"&amp;M24&amp;"')]"</f>
        <v>//a[contains(.,'DT_Country')]</v>
      </c>
      <c r="K24" s="179" t="str">
        <f>K23</f>
        <v>0</v>
      </c>
      <c r="L24" s="178" t="s">
        <v>69</v>
      </c>
      <c r="M24" s="178" t="s">
        <v>131</v>
      </c>
      <c r="N24" s="178"/>
      <c r="O24" s="178"/>
      <c r="P24" s="178"/>
      <c r="Q24" s="178"/>
      <c r="R24" s="184"/>
      <c r="S24" s="178"/>
      <c r="T24" s="178"/>
      <c r="U24" s="178"/>
      <c r="V24" s="178"/>
      <c r="W24" s="178"/>
      <c r="X24" s="178"/>
      <c r="Y24" s="178"/>
    </row>
    <row r="25" spans="1:25" s="185" customFormat="1" outlineLevel="1">
      <c r="A25" s="178" t="s">
        <v>3</v>
      </c>
      <c r="B25" s="179">
        <f>COUNTA($C$3:C25)</f>
        <v>21</v>
      </c>
      <c r="C25" s="178" t="s">
        <v>132</v>
      </c>
      <c r="D25" s="178"/>
      <c r="E25" s="178"/>
      <c r="F25" s="178"/>
      <c r="G25" s="178" t="s">
        <v>74</v>
      </c>
      <c r="H25" s="178"/>
      <c r="I25" s="178" t="s">
        <v>58</v>
      </c>
      <c r="J25" s="178" t="s">
        <v>513</v>
      </c>
      <c r="K25" s="179" t="str">
        <f>IF(M21="Annual Multi Trip","0","1")</f>
        <v>1</v>
      </c>
      <c r="L25" s="178" t="s">
        <v>69</v>
      </c>
      <c r="M25" s="178"/>
      <c r="N25" s="178"/>
      <c r="O25" s="178"/>
      <c r="P25" s="178"/>
      <c r="Q25" s="178"/>
      <c r="R25" s="184"/>
      <c r="S25" s="178"/>
      <c r="T25" s="178"/>
      <c r="U25" s="178"/>
      <c r="V25" s="178"/>
      <c r="W25" s="178"/>
      <c r="X25" s="178"/>
      <c r="Y25" s="178"/>
    </row>
    <row r="26" spans="1:25" s="185" customFormat="1" outlineLevel="1">
      <c r="A26" s="178" t="s">
        <v>3</v>
      </c>
      <c r="B26" s="179">
        <f>COUNTA($C$3:C26)</f>
        <v>22</v>
      </c>
      <c r="C26" s="178" t="s">
        <v>132</v>
      </c>
      <c r="D26" s="178"/>
      <c r="E26" s="178"/>
      <c r="F26" s="178"/>
      <c r="G26" s="178" t="s">
        <v>74</v>
      </c>
      <c r="H26" s="178"/>
      <c r="I26" s="178" t="s">
        <v>58</v>
      </c>
      <c r="J26" s="178"/>
      <c r="K26" s="179">
        <v>0</v>
      </c>
      <c r="L26" s="178" t="s">
        <v>133</v>
      </c>
      <c r="M26" s="178" t="s">
        <v>134</v>
      </c>
      <c r="N26" s="178"/>
      <c r="O26" s="178"/>
      <c r="P26" s="178"/>
      <c r="Q26" s="178"/>
      <c r="R26" s="184"/>
      <c r="S26" s="178"/>
      <c r="T26" s="178"/>
      <c r="U26" s="178"/>
      <c r="V26" s="178"/>
      <c r="W26" s="178"/>
      <c r="X26" s="178"/>
      <c r="Y26" s="178"/>
    </row>
    <row r="27" spans="1:25" s="65" customFormat="1" outlineLevel="1">
      <c r="A27" s="178" t="s">
        <v>3</v>
      </c>
      <c r="B27" s="179">
        <f>COUNTA($C$2:C27)</f>
        <v>23</v>
      </c>
      <c r="C27" s="178" t="s">
        <v>581</v>
      </c>
      <c r="D27" s="178"/>
      <c r="E27" s="178"/>
      <c r="F27" s="178"/>
      <c r="G27" s="178" t="s">
        <v>74</v>
      </c>
      <c r="H27" s="178"/>
      <c r="I27" s="178" t="s">
        <v>58</v>
      </c>
      <c r="J27" s="178"/>
      <c r="K27" s="179">
        <v>0</v>
      </c>
      <c r="L27" s="178" t="s">
        <v>556</v>
      </c>
      <c r="M27" s="178">
        <v>1</v>
      </c>
      <c r="N27" s="178"/>
      <c r="O27" s="178"/>
      <c r="P27" s="178"/>
      <c r="Q27" s="178"/>
      <c r="R27" s="178" t="s">
        <v>568</v>
      </c>
      <c r="S27" s="178"/>
      <c r="T27" s="178"/>
      <c r="U27" s="178"/>
      <c r="V27" s="178"/>
      <c r="W27" s="178"/>
      <c r="X27" s="178"/>
      <c r="Y27" s="178"/>
    </row>
    <row r="28" spans="1:25" s="65" customFormat="1" outlineLevel="1">
      <c r="A28" s="178" t="str">
        <f>IF(R27="NONE","N","Y")</f>
        <v>Y</v>
      </c>
      <c r="B28" s="179">
        <f>COUNTA($C$2:C28)</f>
        <v>24</v>
      </c>
      <c r="C28" s="178" t="s">
        <v>128</v>
      </c>
      <c r="D28" s="178"/>
      <c r="E28" s="178"/>
      <c r="F28" s="178"/>
      <c r="G28" s="178" t="s">
        <v>74</v>
      </c>
      <c r="H28" s="178"/>
      <c r="I28" s="178" t="s">
        <v>58</v>
      </c>
      <c r="J28" s="178" t="s">
        <v>576</v>
      </c>
      <c r="K28" s="179" t="str">
        <f>IF(M21="Single Trip","1","0")</f>
        <v>0</v>
      </c>
      <c r="L28" s="178" t="s">
        <v>69</v>
      </c>
      <c r="M28" s="178" t="s">
        <v>93</v>
      </c>
      <c r="N28" s="178"/>
      <c r="O28" s="178"/>
      <c r="P28" s="178"/>
      <c r="Q28" s="178"/>
      <c r="R28" s="184"/>
      <c r="S28" s="178"/>
      <c r="T28" s="178"/>
      <c r="U28" s="178"/>
      <c r="V28" s="178"/>
      <c r="W28" s="178"/>
      <c r="X28" s="178"/>
      <c r="Y28" s="178"/>
    </row>
    <row r="29" spans="1:25" s="65" customFormat="1" outlineLevel="1">
      <c r="A29" s="178" t="str">
        <f>A28</f>
        <v>Y</v>
      </c>
      <c r="B29" s="179">
        <f>COUNTA($C$2:C29)</f>
        <v>25</v>
      </c>
      <c r="C29" s="178" t="s">
        <v>130</v>
      </c>
      <c r="D29" s="178"/>
      <c r="E29" s="178"/>
      <c r="F29" s="178"/>
      <c r="G29" s="178" t="s">
        <v>74</v>
      </c>
      <c r="H29" s="178"/>
      <c r="I29" s="178" t="s">
        <v>58</v>
      </c>
      <c r="J29" s="178" t="str">
        <f>"//a[contains(.,'"&amp;M29&amp;"')]"</f>
        <v>//a[contains(.,'DT_Country_2')]</v>
      </c>
      <c r="K29" s="179" t="str">
        <f>K28</f>
        <v>0</v>
      </c>
      <c r="L29" s="178" t="s">
        <v>69</v>
      </c>
      <c r="M29" s="178" t="s">
        <v>568</v>
      </c>
      <c r="N29" s="178"/>
      <c r="O29" s="178"/>
      <c r="P29" s="178"/>
      <c r="Q29" s="178"/>
      <c r="R29" s="184"/>
      <c r="S29" s="178"/>
      <c r="T29" s="178"/>
      <c r="U29" s="178"/>
      <c r="V29" s="178"/>
      <c r="W29" s="178"/>
      <c r="X29" s="178"/>
      <c r="Y29" s="178"/>
    </row>
    <row r="30" spans="1:25" s="65" customFormat="1" outlineLevel="1">
      <c r="A30" s="178" t="str">
        <f>A29</f>
        <v>Y</v>
      </c>
      <c r="B30" s="179">
        <f>COUNTA($C$2:C30)</f>
        <v>26</v>
      </c>
      <c r="C30" s="178" t="s">
        <v>132</v>
      </c>
      <c r="D30" s="178"/>
      <c r="E30" s="178"/>
      <c r="F30" s="178"/>
      <c r="G30" s="178" t="s">
        <v>74</v>
      </c>
      <c r="H30" s="178"/>
      <c r="I30" s="178" t="s">
        <v>58</v>
      </c>
      <c r="J30" s="178"/>
      <c r="K30" s="179">
        <v>0</v>
      </c>
      <c r="L30" s="178" t="s">
        <v>133</v>
      </c>
      <c r="M30" s="178" t="s">
        <v>134</v>
      </c>
      <c r="N30" s="178"/>
      <c r="O30" s="178"/>
      <c r="P30" s="178"/>
      <c r="Q30" s="178"/>
      <c r="R30" s="184"/>
      <c r="S30" s="178"/>
      <c r="T30" s="178"/>
      <c r="U30" s="178"/>
      <c r="V30" s="178"/>
      <c r="W30" s="178"/>
      <c r="X30" s="178"/>
      <c r="Y30" s="178"/>
    </row>
    <row r="31" spans="1:25" s="65" customFormat="1" outlineLevel="1">
      <c r="A31" s="178" t="s">
        <v>3</v>
      </c>
      <c r="B31" s="179">
        <f>COUNTA($C$2:C31)</f>
        <v>27</v>
      </c>
      <c r="C31" s="178" t="s">
        <v>581</v>
      </c>
      <c r="D31" s="178"/>
      <c r="E31" s="178"/>
      <c r="F31" s="178"/>
      <c r="G31" s="178" t="s">
        <v>74</v>
      </c>
      <c r="H31" s="178"/>
      <c r="I31" s="178" t="s">
        <v>58</v>
      </c>
      <c r="J31" s="178"/>
      <c r="K31" s="179">
        <v>0</v>
      </c>
      <c r="L31" s="178" t="s">
        <v>556</v>
      </c>
      <c r="M31" s="178">
        <v>1</v>
      </c>
      <c r="N31" s="178"/>
      <c r="O31" s="178"/>
      <c r="P31" s="178"/>
      <c r="Q31" s="178"/>
      <c r="R31" s="178" t="s">
        <v>569</v>
      </c>
      <c r="S31" s="178"/>
      <c r="T31" s="178"/>
      <c r="U31" s="178"/>
      <c r="V31" s="178"/>
      <c r="W31" s="178"/>
      <c r="X31" s="178"/>
      <c r="Y31" s="178"/>
    </row>
    <row r="32" spans="1:25" s="65" customFormat="1" outlineLevel="1">
      <c r="A32" s="178" t="str">
        <f>IF(R31="NONE","N","Y")</f>
        <v>Y</v>
      </c>
      <c r="B32" s="179">
        <f>COUNTA($C$2:C32)</f>
        <v>28</v>
      </c>
      <c r="C32" s="178" t="s">
        <v>128</v>
      </c>
      <c r="D32" s="178"/>
      <c r="E32" s="178"/>
      <c r="F32" s="178"/>
      <c r="G32" s="178" t="s">
        <v>74</v>
      </c>
      <c r="H32" s="178"/>
      <c r="I32" s="178" t="s">
        <v>58</v>
      </c>
      <c r="J32" s="178" t="s">
        <v>576</v>
      </c>
      <c r="K32" s="179" t="str">
        <f>IF(M21="Single Trip","1","0")</f>
        <v>0</v>
      </c>
      <c r="L32" s="178" t="s">
        <v>69</v>
      </c>
      <c r="M32" s="178" t="s">
        <v>93</v>
      </c>
      <c r="N32" s="178"/>
      <c r="O32" s="178"/>
      <c r="P32" s="178"/>
      <c r="Q32" s="178"/>
      <c r="R32" s="184"/>
      <c r="S32" s="178"/>
      <c r="T32" s="178"/>
      <c r="U32" s="178"/>
      <c r="V32" s="178"/>
      <c r="W32" s="178"/>
      <c r="X32" s="178"/>
      <c r="Y32" s="178"/>
    </row>
    <row r="33" spans="1:25" s="65" customFormat="1" outlineLevel="1">
      <c r="A33" s="178" t="str">
        <f>A32</f>
        <v>Y</v>
      </c>
      <c r="B33" s="179">
        <f>COUNTA($C$2:C33)</f>
        <v>29</v>
      </c>
      <c r="C33" s="178" t="s">
        <v>130</v>
      </c>
      <c r="D33" s="178"/>
      <c r="E33" s="178"/>
      <c r="F33" s="178"/>
      <c r="G33" s="178" t="s">
        <v>74</v>
      </c>
      <c r="H33" s="178"/>
      <c r="I33" s="178" t="s">
        <v>58</v>
      </c>
      <c r="J33" s="178" t="str">
        <f>"//a[contains(.,'"&amp;M33&amp;"')]"</f>
        <v>//a[contains(.,'DT_Country_3')]</v>
      </c>
      <c r="K33" s="179" t="str">
        <f>K32</f>
        <v>0</v>
      </c>
      <c r="L33" s="178" t="s">
        <v>69</v>
      </c>
      <c r="M33" s="178" t="s">
        <v>569</v>
      </c>
      <c r="N33" s="178"/>
      <c r="O33" s="178"/>
      <c r="P33" s="178"/>
      <c r="Q33" s="178"/>
      <c r="R33" s="184"/>
      <c r="S33" s="178"/>
      <c r="T33" s="178"/>
      <c r="U33" s="178"/>
      <c r="V33" s="178"/>
      <c r="W33" s="178"/>
      <c r="X33" s="178"/>
      <c r="Y33" s="178"/>
    </row>
    <row r="34" spans="1:25" s="65" customFormat="1" outlineLevel="1">
      <c r="A34" s="178" t="str">
        <f>A33</f>
        <v>Y</v>
      </c>
      <c r="B34" s="179">
        <f>COUNTA($C$2:C34)</f>
        <v>30</v>
      </c>
      <c r="C34" s="178" t="s">
        <v>132</v>
      </c>
      <c r="D34" s="178"/>
      <c r="E34" s="178"/>
      <c r="F34" s="178"/>
      <c r="G34" s="178" t="s">
        <v>74</v>
      </c>
      <c r="H34" s="178"/>
      <c r="I34" s="178" t="s">
        <v>58</v>
      </c>
      <c r="J34" s="178"/>
      <c r="K34" s="179">
        <v>0</v>
      </c>
      <c r="L34" s="178" t="s">
        <v>133</v>
      </c>
      <c r="M34" s="178" t="s">
        <v>134</v>
      </c>
      <c r="N34" s="178"/>
      <c r="O34" s="178"/>
      <c r="P34" s="178"/>
      <c r="Q34" s="178"/>
      <c r="R34" s="184"/>
      <c r="S34" s="178"/>
      <c r="T34" s="178"/>
      <c r="U34" s="178"/>
      <c r="V34" s="178"/>
      <c r="W34" s="178"/>
      <c r="X34" s="178"/>
      <c r="Y34" s="178"/>
    </row>
    <row r="35" spans="1:25" s="185" customFormat="1" outlineLevel="1">
      <c r="A35" s="178" t="s">
        <v>3</v>
      </c>
      <c r="B35" s="179">
        <f>COUNTA($C$3:C35)</f>
        <v>31</v>
      </c>
      <c r="C35" s="178" t="s">
        <v>135</v>
      </c>
      <c r="D35" s="178"/>
      <c r="E35" s="178"/>
      <c r="F35" s="178"/>
      <c r="G35" s="178" t="s">
        <v>74</v>
      </c>
      <c r="H35" s="178"/>
      <c r="I35" s="178" t="s">
        <v>58</v>
      </c>
      <c r="J35" s="178" t="s">
        <v>136</v>
      </c>
      <c r="K35" s="179" t="str">
        <f>IF(M21="Annual Multi Trip","0","0")</f>
        <v>0</v>
      </c>
      <c r="L35" s="178" t="s">
        <v>59</v>
      </c>
      <c r="M35" s="178" t="s">
        <v>137</v>
      </c>
      <c r="N35" s="178"/>
      <c r="O35" s="178"/>
      <c r="P35" s="178"/>
      <c r="Q35" s="178"/>
      <c r="R35" s="184"/>
      <c r="S35" s="178"/>
      <c r="T35" s="178"/>
      <c r="U35" s="178"/>
      <c r="V35" s="178"/>
      <c r="W35" s="178"/>
      <c r="X35" s="178"/>
      <c r="Y35" s="178"/>
    </row>
    <row r="36" spans="1:25" s="185" customFormat="1" outlineLevel="1">
      <c r="A36" s="178" t="str">
        <f>IF(M21="Annual Multi Trip","N","Y")</f>
        <v>Y</v>
      </c>
      <c r="B36" s="179">
        <f>COUNTA($C$3:C36)</f>
        <v>32</v>
      </c>
      <c r="C36" s="178" t="s">
        <v>138</v>
      </c>
      <c r="D36" s="178"/>
      <c r="E36" s="178"/>
      <c r="F36" s="178"/>
      <c r="G36" s="178" t="s">
        <v>74</v>
      </c>
      <c r="H36" s="178"/>
      <c r="I36" s="178" t="s">
        <v>58</v>
      </c>
      <c r="J36" s="178" t="s">
        <v>139</v>
      </c>
      <c r="K36" s="179">
        <v>0</v>
      </c>
      <c r="L36" s="178" t="s">
        <v>59</v>
      </c>
      <c r="M36" s="178" t="s">
        <v>140</v>
      </c>
      <c r="N36" s="178"/>
      <c r="O36" s="178"/>
      <c r="P36" s="178"/>
      <c r="Q36" s="178"/>
      <c r="R36" s="184"/>
      <c r="S36" s="178"/>
      <c r="T36" s="178"/>
      <c r="U36" s="178"/>
      <c r="V36" s="178"/>
      <c r="W36" s="178"/>
      <c r="X36" s="178"/>
      <c r="Y36" s="178"/>
    </row>
    <row r="37" spans="1:25" s="185" customFormat="1" outlineLevel="1">
      <c r="A37" s="178" t="s">
        <v>3</v>
      </c>
      <c r="B37" s="179">
        <f>COUNTA($C$3:C37)</f>
        <v>33</v>
      </c>
      <c r="C37" s="178" t="s">
        <v>132</v>
      </c>
      <c r="D37" s="178"/>
      <c r="E37" s="178"/>
      <c r="F37" s="178"/>
      <c r="G37" s="178" t="s">
        <v>74</v>
      </c>
      <c r="H37" s="178"/>
      <c r="I37" s="178" t="s">
        <v>58</v>
      </c>
      <c r="J37" s="178"/>
      <c r="K37" s="179">
        <v>0</v>
      </c>
      <c r="L37" s="178" t="s">
        <v>133</v>
      </c>
      <c r="M37" s="178" t="s">
        <v>134</v>
      </c>
      <c r="N37" s="178"/>
      <c r="O37" s="178"/>
      <c r="P37" s="178"/>
      <c r="Q37" s="178"/>
      <c r="R37" s="184"/>
      <c r="S37" s="178"/>
      <c r="T37" s="178"/>
      <c r="U37" s="178"/>
      <c r="V37" s="178"/>
      <c r="W37" s="178"/>
      <c r="X37" s="178"/>
      <c r="Y37" s="178"/>
    </row>
    <row r="38" spans="1:25" s="185" customFormat="1" outlineLevel="1">
      <c r="A38" s="178" t="s">
        <v>3</v>
      </c>
      <c r="B38" s="179">
        <f>COUNTA($C$3:C38)</f>
        <v>34</v>
      </c>
      <c r="C38" s="178" t="s">
        <v>102</v>
      </c>
      <c r="D38" s="178"/>
      <c r="E38" s="178"/>
      <c r="F38" s="178"/>
      <c r="G38" s="178" t="s">
        <v>74</v>
      </c>
      <c r="H38" s="178"/>
      <c r="I38" s="178" t="s">
        <v>58</v>
      </c>
      <c r="J38" s="178" t="s">
        <v>103</v>
      </c>
      <c r="K38" s="179">
        <v>0</v>
      </c>
      <c r="L38" s="178" t="s">
        <v>59</v>
      </c>
      <c r="M38" s="178" t="s">
        <v>104</v>
      </c>
      <c r="N38" s="178"/>
      <c r="O38" s="178"/>
      <c r="P38" s="178"/>
      <c r="Q38" s="178"/>
      <c r="R38" s="184"/>
      <c r="S38" s="178"/>
      <c r="T38" s="178"/>
      <c r="U38" s="178"/>
      <c r="V38" s="178"/>
      <c r="W38" s="178"/>
      <c r="X38" s="178"/>
      <c r="Y38" s="178"/>
    </row>
    <row r="39" spans="1:25" s="185" customFormat="1" outlineLevel="1">
      <c r="A39" s="178" t="s">
        <v>3</v>
      </c>
      <c r="B39" s="179">
        <f>COUNTA($C$3:C39)</f>
        <v>35</v>
      </c>
      <c r="C39" s="178" t="s">
        <v>105</v>
      </c>
      <c r="D39" s="178"/>
      <c r="E39" s="178"/>
      <c r="F39" s="178"/>
      <c r="G39" s="178" t="s">
        <v>74</v>
      </c>
      <c r="H39" s="178"/>
      <c r="I39" s="178"/>
      <c r="J39" s="178" t="s">
        <v>93</v>
      </c>
      <c r="K39" s="179"/>
      <c r="L39" s="178" t="s">
        <v>60</v>
      </c>
      <c r="M39" s="178">
        <v>1</v>
      </c>
      <c r="N39" s="178"/>
      <c r="O39" s="178"/>
      <c r="P39" s="178"/>
      <c r="Q39" s="178"/>
      <c r="R39" s="231" t="s">
        <v>106</v>
      </c>
      <c r="S39" s="178"/>
      <c r="T39" s="178"/>
      <c r="U39" s="178"/>
      <c r="V39" s="178"/>
      <c r="W39" s="178"/>
      <c r="X39" s="178"/>
      <c r="Y39" s="178"/>
    </row>
    <row r="40" spans="1:25" s="185" customFormat="1" outlineLevel="1">
      <c r="A40" s="178" t="str">
        <f>IF($R$39&gt;"0","Y","N")</f>
        <v>Y</v>
      </c>
      <c r="B40" s="179">
        <f>COUNTA($C$3:C40)</f>
        <v>36</v>
      </c>
      <c r="C40" s="178" t="s">
        <v>107</v>
      </c>
      <c r="D40" s="178"/>
      <c r="E40" s="178"/>
      <c r="F40" s="178"/>
      <c r="G40" s="178" t="s">
        <v>74</v>
      </c>
      <c r="H40" s="178"/>
      <c r="I40" s="178" t="s">
        <v>58</v>
      </c>
      <c r="J40" s="178" t="s">
        <v>103</v>
      </c>
      <c r="K40" s="179">
        <v>1</v>
      </c>
      <c r="L40" s="178" t="s">
        <v>59</v>
      </c>
      <c r="M40" s="178" t="s">
        <v>108</v>
      </c>
      <c r="N40" s="178"/>
      <c r="O40" s="178"/>
      <c r="P40" s="178"/>
      <c r="Q40" s="178"/>
      <c r="R40" s="184"/>
      <c r="S40" s="178"/>
      <c r="T40" s="178"/>
      <c r="U40" s="178"/>
      <c r="V40" s="178"/>
      <c r="W40" s="178"/>
      <c r="X40" s="178"/>
      <c r="Y40" s="178"/>
    </row>
    <row r="41" spans="1:25" s="185" customFormat="1" outlineLevel="1">
      <c r="A41" s="178" t="str">
        <f>IF($R$35&gt;"1","Y","N")</f>
        <v>N</v>
      </c>
      <c r="B41" s="179">
        <f>COUNTA($C$3:C41)</f>
        <v>37</v>
      </c>
      <c r="C41" s="178" t="s">
        <v>109</v>
      </c>
      <c r="D41" s="178"/>
      <c r="E41" s="178"/>
      <c r="F41" s="178"/>
      <c r="G41" s="178" t="s">
        <v>74</v>
      </c>
      <c r="H41" s="178"/>
      <c r="I41" s="178" t="s">
        <v>58</v>
      </c>
      <c r="J41" s="178" t="s">
        <v>587</v>
      </c>
      <c r="K41" s="179">
        <v>0</v>
      </c>
      <c r="L41" s="178" t="s">
        <v>110</v>
      </c>
      <c r="M41" s="178"/>
      <c r="N41" s="178"/>
      <c r="O41" s="178"/>
      <c r="P41" s="178"/>
      <c r="Q41" s="178"/>
      <c r="R41" s="184"/>
      <c r="S41" s="178"/>
      <c r="T41" s="178"/>
      <c r="U41" s="178"/>
      <c r="V41" s="178"/>
      <c r="W41" s="178"/>
      <c r="X41" s="178"/>
      <c r="Y41" s="178"/>
    </row>
    <row r="42" spans="1:25" s="185" customFormat="1" outlineLevel="1">
      <c r="A42" s="178" t="str">
        <f>A41</f>
        <v>N</v>
      </c>
      <c r="B42" s="179">
        <f>COUNTA($C$3:C42)</f>
        <v>38</v>
      </c>
      <c r="C42" s="178" t="s">
        <v>60</v>
      </c>
      <c r="D42" s="178"/>
      <c r="E42" s="178"/>
      <c r="F42" s="178"/>
      <c r="G42" s="178" t="s">
        <v>74</v>
      </c>
      <c r="H42" s="178"/>
      <c r="I42" s="178"/>
      <c r="J42" s="178" t="s">
        <v>93</v>
      </c>
      <c r="K42" s="179"/>
      <c r="L42" s="178" t="s">
        <v>60</v>
      </c>
      <c r="M42" s="178">
        <v>1</v>
      </c>
      <c r="N42" s="178"/>
      <c r="O42" s="178"/>
      <c r="P42" s="178"/>
      <c r="Q42" s="178"/>
      <c r="R42" s="184"/>
      <c r="S42" s="178"/>
      <c r="T42" s="178"/>
      <c r="U42" s="178"/>
      <c r="V42" s="178"/>
      <c r="W42" s="178"/>
      <c r="X42" s="178"/>
      <c r="Y42" s="178"/>
    </row>
    <row r="43" spans="1:25" s="185" customFormat="1" outlineLevel="1">
      <c r="A43" s="178" t="str">
        <f>A41</f>
        <v>N</v>
      </c>
      <c r="B43" s="179">
        <f>COUNTA($C$3:C43)</f>
        <v>39</v>
      </c>
      <c r="C43" s="178" t="s">
        <v>111</v>
      </c>
      <c r="D43" s="178"/>
      <c r="E43" s="178"/>
      <c r="F43" s="178"/>
      <c r="G43" s="178" t="s">
        <v>74</v>
      </c>
      <c r="H43" s="178"/>
      <c r="I43" s="178" t="s">
        <v>58</v>
      </c>
      <c r="J43" s="178" t="s">
        <v>103</v>
      </c>
      <c r="K43" s="179">
        <v>2</v>
      </c>
      <c r="L43" s="178" t="s">
        <v>59</v>
      </c>
      <c r="M43" s="178" t="s">
        <v>112</v>
      </c>
      <c r="N43" s="178"/>
      <c r="O43" s="178"/>
      <c r="P43" s="178"/>
      <c r="Q43" s="178"/>
      <c r="R43" s="184"/>
      <c r="S43" s="178"/>
      <c r="T43" s="178"/>
      <c r="U43" s="178"/>
      <c r="V43" s="178"/>
      <c r="W43" s="178"/>
      <c r="X43" s="178"/>
      <c r="Y43" s="178"/>
    </row>
    <row r="44" spans="1:25" s="185" customFormat="1" outlineLevel="1">
      <c r="A44" s="178" t="str">
        <f>IF($R$35&gt;"2","Y","N")</f>
        <v>N</v>
      </c>
      <c r="B44" s="179">
        <f>COUNTA($C$3:C44)</f>
        <v>40</v>
      </c>
      <c r="C44" s="178" t="s">
        <v>109</v>
      </c>
      <c r="D44" s="178"/>
      <c r="E44" s="178"/>
      <c r="F44" s="178"/>
      <c r="G44" s="178" t="s">
        <v>74</v>
      </c>
      <c r="H44" s="178"/>
      <c r="I44" s="178" t="s">
        <v>58</v>
      </c>
      <c r="J44" s="178" t="s">
        <v>750</v>
      </c>
      <c r="K44" s="179">
        <v>0</v>
      </c>
      <c r="L44" s="178" t="s">
        <v>110</v>
      </c>
      <c r="M44" s="178"/>
      <c r="N44" s="178"/>
      <c r="O44" s="178"/>
      <c r="P44" s="178"/>
      <c r="Q44" s="178"/>
      <c r="R44" s="184"/>
      <c r="S44" s="178"/>
      <c r="T44" s="178"/>
      <c r="U44" s="178"/>
      <c r="V44" s="178"/>
      <c r="W44" s="178"/>
      <c r="X44" s="178"/>
      <c r="Y44" s="178"/>
    </row>
    <row r="45" spans="1:25" s="185" customFormat="1" outlineLevel="1">
      <c r="A45" s="178" t="str">
        <f>A44</f>
        <v>N</v>
      </c>
      <c r="B45" s="179">
        <f>COUNTA($C$3:C45)</f>
        <v>41</v>
      </c>
      <c r="C45" s="178" t="s">
        <v>60</v>
      </c>
      <c r="D45" s="178"/>
      <c r="E45" s="178"/>
      <c r="F45" s="178"/>
      <c r="G45" s="178" t="s">
        <v>74</v>
      </c>
      <c r="H45" s="178"/>
      <c r="I45" s="178"/>
      <c r="J45" s="178" t="s">
        <v>93</v>
      </c>
      <c r="K45" s="179"/>
      <c r="L45" s="178" t="s">
        <v>60</v>
      </c>
      <c r="M45" s="178">
        <v>1</v>
      </c>
      <c r="N45" s="178"/>
      <c r="O45" s="178"/>
      <c r="P45" s="178"/>
      <c r="Q45" s="178"/>
      <c r="R45" s="184"/>
      <c r="S45" s="178"/>
      <c r="T45" s="178"/>
      <c r="U45" s="178"/>
      <c r="V45" s="178"/>
      <c r="W45" s="178"/>
      <c r="X45" s="178"/>
      <c r="Y45" s="178"/>
    </row>
    <row r="46" spans="1:25" s="185" customFormat="1" outlineLevel="1">
      <c r="A46" s="178" t="str">
        <f>A44</f>
        <v>N</v>
      </c>
      <c r="B46" s="179">
        <f>COUNTA($C$3:C46)</f>
        <v>42</v>
      </c>
      <c r="C46" s="178" t="s">
        <v>113</v>
      </c>
      <c r="D46" s="178"/>
      <c r="E46" s="178"/>
      <c r="F46" s="178"/>
      <c r="G46" s="178" t="s">
        <v>74</v>
      </c>
      <c r="H46" s="178"/>
      <c r="I46" s="178" t="s">
        <v>58</v>
      </c>
      <c r="J46" s="178" t="s">
        <v>103</v>
      </c>
      <c r="K46" s="179">
        <v>3</v>
      </c>
      <c r="L46" s="178" t="s">
        <v>59</v>
      </c>
      <c r="M46" s="178" t="s">
        <v>114</v>
      </c>
      <c r="N46" s="178"/>
      <c r="O46" s="178"/>
      <c r="P46" s="178"/>
      <c r="Q46" s="178"/>
      <c r="R46" s="184"/>
      <c r="S46" s="178"/>
      <c r="T46" s="178"/>
      <c r="U46" s="178"/>
      <c r="V46" s="178"/>
      <c r="W46" s="178"/>
      <c r="X46" s="178"/>
      <c r="Y46" s="178"/>
    </row>
    <row r="47" spans="1:25" s="185" customFormat="1" outlineLevel="1">
      <c r="A47" s="178" t="str">
        <f>IF($R$35&gt;"3","Y","N")</f>
        <v>N</v>
      </c>
      <c r="B47" s="179">
        <f>COUNTA($C$3:C47)</f>
        <v>43</v>
      </c>
      <c r="C47" s="178" t="s">
        <v>109</v>
      </c>
      <c r="D47" s="178"/>
      <c r="E47" s="178"/>
      <c r="F47" s="178"/>
      <c r="G47" s="178" t="s">
        <v>74</v>
      </c>
      <c r="H47" s="178"/>
      <c r="I47" s="178" t="s">
        <v>58</v>
      </c>
      <c r="J47" s="178" t="s">
        <v>750</v>
      </c>
      <c r="K47" s="179">
        <v>0</v>
      </c>
      <c r="L47" s="178" t="s">
        <v>110</v>
      </c>
      <c r="M47" s="178"/>
      <c r="N47" s="178"/>
      <c r="O47" s="178"/>
      <c r="P47" s="178"/>
      <c r="Q47" s="178"/>
      <c r="R47" s="184"/>
      <c r="S47" s="178"/>
      <c r="T47" s="178"/>
      <c r="U47" s="178"/>
      <c r="V47" s="178"/>
      <c r="W47" s="178"/>
      <c r="X47" s="178"/>
      <c r="Y47" s="178"/>
    </row>
    <row r="48" spans="1:25" s="185" customFormat="1" outlineLevel="1">
      <c r="A48" s="178" t="str">
        <f>A47</f>
        <v>N</v>
      </c>
      <c r="B48" s="179">
        <f>COUNTA($C$3:C48)</f>
        <v>44</v>
      </c>
      <c r="C48" s="178" t="s">
        <v>60</v>
      </c>
      <c r="D48" s="178"/>
      <c r="E48" s="178"/>
      <c r="F48" s="178"/>
      <c r="G48" s="178" t="s">
        <v>74</v>
      </c>
      <c r="H48" s="178"/>
      <c r="I48" s="178"/>
      <c r="J48" s="178" t="s">
        <v>93</v>
      </c>
      <c r="K48" s="179"/>
      <c r="L48" s="178" t="s">
        <v>60</v>
      </c>
      <c r="M48" s="178">
        <v>1</v>
      </c>
      <c r="N48" s="178"/>
      <c r="O48" s="178"/>
      <c r="P48" s="178"/>
      <c r="Q48" s="178"/>
      <c r="R48" s="184"/>
      <c r="S48" s="178"/>
      <c r="T48" s="178"/>
      <c r="U48" s="178"/>
      <c r="V48" s="178"/>
      <c r="W48" s="178"/>
      <c r="X48" s="178"/>
      <c r="Y48" s="178"/>
    </row>
    <row r="49" spans="1:25" s="185" customFormat="1" outlineLevel="1">
      <c r="A49" s="178" t="str">
        <f>A47</f>
        <v>N</v>
      </c>
      <c r="B49" s="179">
        <f>COUNTA($C$3:C49)</f>
        <v>45</v>
      </c>
      <c r="C49" s="178" t="s">
        <v>115</v>
      </c>
      <c r="D49" s="178"/>
      <c r="E49" s="178"/>
      <c r="F49" s="178"/>
      <c r="G49" s="178" t="s">
        <v>74</v>
      </c>
      <c r="H49" s="178"/>
      <c r="I49" s="178" t="s">
        <v>58</v>
      </c>
      <c r="J49" s="178" t="s">
        <v>103</v>
      </c>
      <c r="K49" s="179">
        <v>4</v>
      </c>
      <c r="L49" s="178" t="s">
        <v>59</v>
      </c>
      <c r="M49" s="178" t="s">
        <v>116</v>
      </c>
      <c r="N49" s="178"/>
      <c r="O49" s="178"/>
      <c r="P49" s="178"/>
      <c r="Q49" s="178"/>
      <c r="R49" s="184"/>
      <c r="S49" s="178"/>
      <c r="T49" s="178"/>
      <c r="U49" s="178"/>
      <c r="V49" s="178"/>
      <c r="W49" s="178"/>
      <c r="X49" s="178"/>
      <c r="Y49" s="178"/>
    </row>
    <row r="50" spans="1:25" s="185" customFormat="1" outlineLevel="1">
      <c r="A50" s="178" t="str">
        <f>IF($R$35&gt;"4","Y","N")</f>
        <v>N</v>
      </c>
      <c r="B50" s="179">
        <f>COUNTA($C$3:C50)</f>
        <v>46</v>
      </c>
      <c r="C50" s="178" t="s">
        <v>109</v>
      </c>
      <c r="D50" s="178"/>
      <c r="E50" s="178"/>
      <c r="F50" s="178"/>
      <c r="G50" s="178" t="s">
        <v>74</v>
      </c>
      <c r="H50" s="178"/>
      <c r="I50" s="178" t="s">
        <v>58</v>
      </c>
      <c r="J50" s="178" t="s">
        <v>750</v>
      </c>
      <c r="K50" s="179">
        <v>0</v>
      </c>
      <c r="L50" s="178" t="s">
        <v>110</v>
      </c>
      <c r="M50" s="178"/>
      <c r="N50" s="178"/>
      <c r="O50" s="178"/>
      <c r="P50" s="178"/>
      <c r="Q50" s="178"/>
      <c r="R50" s="184"/>
      <c r="S50" s="178"/>
      <c r="T50" s="178"/>
      <c r="U50" s="178"/>
      <c r="V50" s="178"/>
      <c r="W50" s="178"/>
      <c r="X50" s="178"/>
      <c r="Y50" s="178"/>
    </row>
    <row r="51" spans="1:25" s="185" customFormat="1" outlineLevel="1">
      <c r="A51" s="178" t="str">
        <f>A50</f>
        <v>N</v>
      </c>
      <c r="B51" s="179">
        <f>COUNTA($C$3:C51)</f>
        <v>47</v>
      </c>
      <c r="C51" s="178" t="s">
        <v>60</v>
      </c>
      <c r="D51" s="178"/>
      <c r="E51" s="178"/>
      <c r="F51" s="178"/>
      <c r="G51" s="178" t="s">
        <v>74</v>
      </c>
      <c r="H51" s="178"/>
      <c r="I51" s="178"/>
      <c r="J51" s="178" t="s">
        <v>93</v>
      </c>
      <c r="K51" s="179"/>
      <c r="L51" s="178" t="s">
        <v>60</v>
      </c>
      <c r="M51" s="178">
        <v>1</v>
      </c>
      <c r="N51" s="178"/>
      <c r="O51" s="178"/>
      <c r="P51" s="178"/>
      <c r="Q51" s="178"/>
      <c r="R51" s="184"/>
      <c r="S51" s="178"/>
      <c r="T51" s="178"/>
      <c r="U51" s="178"/>
      <c r="V51" s="178"/>
      <c r="W51" s="178"/>
      <c r="X51" s="178"/>
      <c r="Y51" s="178"/>
    </row>
    <row r="52" spans="1:25" s="185" customFormat="1" outlineLevel="1">
      <c r="A52" s="178" t="str">
        <f>A50</f>
        <v>N</v>
      </c>
      <c r="B52" s="179">
        <f>COUNTA($C$3:C52)</f>
        <v>48</v>
      </c>
      <c r="C52" s="178" t="s">
        <v>117</v>
      </c>
      <c r="D52" s="178"/>
      <c r="E52" s="178"/>
      <c r="F52" s="178"/>
      <c r="G52" s="178" t="s">
        <v>74</v>
      </c>
      <c r="H52" s="178"/>
      <c r="I52" s="178" t="s">
        <v>58</v>
      </c>
      <c r="J52" s="178" t="s">
        <v>103</v>
      </c>
      <c r="K52" s="179">
        <v>5</v>
      </c>
      <c r="L52" s="178" t="s">
        <v>59</v>
      </c>
      <c r="M52" s="178" t="s">
        <v>118</v>
      </c>
      <c r="N52" s="178"/>
      <c r="O52" s="178"/>
      <c r="P52" s="178"/>
      <c r="Q52" s="178"/>
      <c r="R52" s="184"/>
      <c r="S52" s="178"/>
      <c r="T52" s="178"/>
      <c r="U52" s="178"/>
      <c r="V52" s="178"/>
      <c r="W52" s="178"/>
      <c r="X52" s="178"/>
      <c r="Y52" s="178"/>
    </row>
    <row r="53" spans="1:25" s="185" customFormat="1" outlineLevel="1">
      <c r="A53" s="178" t="str">
        <f>IF($R$35&gt;"5","Y","N")</f>
        <v>N</v>
      </c>
      <c r="B53" s="179">
        <f>COUNTA($C$3:C53)</f>
        <v>49</v>
      </c>
      <c r="C53" s="178" t="s">
        <v>109</v>
      </c>
      <c r="D53" s="178"/>
      <c r="E53" s="178"/>
      <c r="F53" s="178"/>
      <c r="G53" s="178" t="s">
        <v>74</v>
      </c>
      <c r="H53" s="178"/>
      <c r="I53" s="178" t="s">
        <v>58</v>
      </c>
      <c r="J53" s="178" t="s">
        <v>750</v>
      </c>
      <c r="K53" s="179">
        <v>0</v>
      </c>
      <c r="L53" s="178" t="s">
        <v>110</v>
      </c>
      <c r="M53" s="178"/>
      <c r="N53" s="178"/>
      <c r="O53" s="178"/>
      <c r="P53" s="178"/>
      <c r="Q53" s="178"/>
      <c r="R53" s="184"/>
      <c r="S53" s="178"/>
      <c r="T53" s="178"/>
      <c r="U53" s="178"/>
      <c r="V53" s="178"/>
      <c r="W53" s="178"/>
      <c r="X53" s="178"/>
      <c r="Y53" s="178"/>
    </row>
    <row r="54" spans="1:25" s="185" customFormat="1" outlineLevel="1">
      <c r="A54" s="178" t="str">
        <f>A53</f>
        <v>N</v>
      </c>
      <c r="B54" s="179">
        <f>COUNTA($C$3:C54)</f>
        <v>50</v>
      </c>
      <c r="C54" s="178" t="s">
        <v>60</v>
      </c>
      <c r="D54" s="178"/>
      <c r="E54" s="178"/>
      <c r="F54" s="178"/>
      <c r="G54" s="178" t="s">
        <v>74</v>
      </c>
      <c r="H54" s="178"/>
      <c r="I54" s="178"/>
      <c r="J54" s="178" t="s">
        <v>93</v>
      </c>
      <c r="K54" s="179"/>
      <c r="L54" s="178" t="s">
        <v>60</v>
      </c>
      <c r="M54" s="178">
        <v>1</v>
      </c>
      <c r="N54" s="178"/>
      <c r="O54" s="178"/>
      <c r="P54" s="178"/>
      <c r="Q54" s="178"/>
      <c r="R54" s="184"/>
      <c r="S54" s="178"/>
      <c r="T54" s="178"/>
      <c r="U54" s="178"/>
      <c r="V54" s="178"/>
      <c r="W54" s="178"/>
      <c r="X54" s="178"/>
      <c r="Y54" s="178"/>
    </row>
    <row r="55" spans="1:25" s="185" customFormat="1" outlineLevel="1">
      <c r="A55" s="178" t="str">
        <f>A53</f>
        <v>N</v>
      </c>
      <c r="B55" s="179">
        <f>COUNTA($C$3:C55)</f>
        <v>51</v>
      </c>
      <c r="C55" s="178" t="s">
        <v>119</v>
      </c>
      <c r="D55" s="178"/>
      <c r="E55" s="178"/>
      <c r="F55" s="178"/>
      <c r="G55" s="178" t="s">
        <v>74</v>
      </c>
      <c r="H55" s="178"/>
      <c r="I55" s="178" t="s">
        <v>58</v>
      </c>
      <c r="J55" s="178" t="s">
        <v>103</v>
      </c>
      <c r="K55" s="179">
        <v>6</v>
      </c>
      <c r="L55" s="178" t="s">
        <v>59</v>
      </c>
      <c r="M55" s="178" t="s">
        <v>120</v>
      </c>
      <c r="N55" s="178"/>
      <c r="O55" s="178"/>
      <c r="P55" s="178"/>
      <c r="Q55" s="178"/>
      <c r="R55" s="184"/>
      <c r="S55" s="178"/>
      <c r="T55" s="178"/>
      <c r="U55" s="178"/>
      <c r="V55" s="178"/>
      <c r="W55" s="178"/>
      <c r="X55" s="178"/>
      <c r="Y55" s="178"/>
    </row>
    <row r="56" spans="1:25" s="185" customFormat="1" outlineLevel="1">
      <c r="A56" s="178" t="str">
        <f>IF($R$35&gt;"6","Y","N")</f>
        <v>N</v>
      </c>
      <c r="B56" s="179">
        <f>COUNTA($C$3:C56)</f>
        <v>52</v>
      </c>
      <c r="C56" s="178" t="s">
        <v>109</v>
      </c>
      <c r="D56" s="178"/>
      <c r="E56" s="178"/>
      <c r="F56" s="178"/>
      <c r="G56" s="178" t="s">
        <v>74</v>
      </c>
      <c r="H56" s="178"/>
      <c r="I56" s="178" t="s">
        <v>58</v>
      </c>
      <c r="J56" s="178" t="s">
        <v>750</v>
      </c>
      <c r="K56" s="179">
        <v>0</v>
      </c>
      <c r="L56" s="178" t="s">
        <v>110</v>
      </c>
      <c r="M56" s="178"/>
      <c r="N56" s="178"/>
      <c r="O56" s="178"/>
      <c r="P56" s="178"/>
      <c r="Q56" s="178"/>
      <c r="R56" s="184"/>
      <c r="S56" s="178"/>
      <c r="T56" s="178"/>
      <c r="U56" s="178"/>
      <c r="V56" s="178"/>
      <c r="W56" s="178"/>
      <c r="X56" s="178"/>
      <c r="Y56" s="178"/>
    </row>
    <row r="57" spans="1:25" s="185" customFormat="1" outlineLevel="1">
      <c r="A57" s="178" t="str">
        <f>A56</f>
        <v>N</v>
      </c>
      <c r="B57" s="179">
        <f>COUNTA($C$3:C57)</f>
        <v>53</v>
      </c>
      <c r="C57" s="178" t="s">
        <v>60</v>
      </c>
      <c r="D57" s="178"/>
      <c r="E57" s="178"/>
      <c r="F57" s="178"/>
      <c r="G57" s="178" t="s">
        <v>74</v>
      </c>
      <c r="H57" s="178"/>
      <c r="I57" s="178"/>
      <c r="J57" s="178" t="s">
        <v>93</v>
      </c>
      <c r="K57" s="179"/>
      <c r="L57" s="178" t="s">
        <v>60</v>
      </c>
      <c r="M57" s="178">
        <v>1</v>
      </c>
      <c r="N57" s="178"/>
      <c r="O57" s="178"/>
      <c r="P57" s="178"/>
      <c r="Q57" s="178"/>
      <c r="R57" s="184"/>
      <c r="S57" s="178"/>
      <c r="T57" s="178"/>
      <c r="U57" s="178"/>
      <c r="V57" s="178"/>
      <c r="W57" s="178"/>
      <c r="X57" s="178"/>
      <c r="Y57" s="178"/>
    </row>
    <row r="58" spans="1:25" s="185" customFormat="1" outlineLevel="1">
      <c r="A58" s="178" t="str">
        <f>A56</f>
        <v>N</v>
      </c>
      <c r="B58" s="179">
        <f>COUNTA($C$3:C58)</f>
        <v>54</v>
      </c>
      <c r="C58" s="178" t="s">
        <v>121</v>
      </c>
      <c r="D58" s="178"/>
      <c r="E58" s="178"/>
      <c r="F58" s="178"/>
      <c r="G58" s="178" t="s">
        <v>74</v>
      </c>
      <c r="H58" s="178"/>
      <c r="I58" s="178" t="s">
        <v>58</v>
      </c>
      <c r="J58" s="178" t="s">
        <v>103</v>
      </c>
      <c r="K58" s="179">
        <v>7</v>
      </c>
      <c r="L58" s="178" t="s">
        <v>59</v>
      </c>
      <c r="M58" s="178" t="s">
        <v>122</v>
      </c>
      <c r="N58" s="178"/>
      <c r="O58" s="178"/>
      <c r="P58" s="178"/>
      <c r="Q58" s="178"/>
      <c r="R58" s="184"/>
      <c r="S58" s="178"/>
      <c r="T58" s="178"/>
      <c r="U58" s="178"/>
      <c r="V58" s="178"/>
      <c r="W58" s="178"/>
      <c r="X58" s="178"/>
      <c r="Y58" s="178"/>
    </row>
    <row r="59" spans="1:25" s="185" customFormat="1" outlineLevel="1">
      <c r="A59" s="178" t="str">
        <f>IF($R$35&gt;"7","Y","N")</f>
        <v>N</v>
      </c>
      <c r="B59" s="179">
        <f>COUNTA($C$3:C59)</f>
        <v>55</v>
      </c>
      <c r="C59" s="178" t="s">
        <v>109</v>
      </c>
      <c r="D59" s="178"/>
      <c r="E59" s="178"/>
      <c r="F59" s="178"/>
      <c r="G59" s="178" t="s">
        <v>74</v>
      </c>
      <c r="H59" s="178"/>
      <c r="I59" s="178" t="s">
        <v>58</v>
      </c>
      <c r="J59" s="178" t="s">
        <v>750</v>
      </c>
      <c r="K59" s="179">
        <v>0</v>
      </c>
      <c r="L59" s="178" t="s">
        <v>110</v>
      </c>
      <c r="M59" s="178"/>
      <c r="N59" s="178"/>
      <c r="O59" s="178"/>
      <c r="P59" s="178"/>
      <c r="Q59" s="178"/>
      <c r="R59" s="184"/>
      <c r="S59" s="178"/>
      <c r="T59" s="178"/>
      <c r="U59" s="178"/>
      <c r="V59" s="178"/>
      <c r="W59" s="178"/>
      <c r="X59" s="178"/>
      <c r="Y59" s="178"/>
    </row>
    <row r="60" spans="1:25" s="185" customFormat="1" outlineLevel="1">
      <c r="A60" s="178" t="str">
        <f>A59</f>
        <v>N</v>
      </c>
      <c r="B60" s="179">
        <f>COUNTA($C$3:C60)</f>
        <v>56</v>
      </c>
      <c r="C60" s="178" t="s">
        <v>60</v>
      </c>
      <c r="D60" s="178"/>
      <c r="E60" s="178"/>
      <c r="F60" s="178"/>
      <c r="G60" s="178" t="s">
        <v>74</v>
      </c>
      <c r="H60" s="178"/>
      <c r="I60" s="178"/>
      <c r="J60" s="178" t="s">
        <v>93</v>
      </c>
      <c r="K60" s="179"/>
      <c r="L60" s="178" t="s">
        <v>60</v>
      </c>
      <c r="M60" s="178">
        <v>1</v>
      </c>
      <c r="N60" s="178"/>
      <c r="O60" s="178"/>
      <c r="P60" s="178"/>
      <c r="Q60" s="178"/>
      <c r="R60" s="184"/>
      <c r="S60" s="178"/>
      <c r="T60" s="178"/>
      <c r="U60" s="178"/>
      <c r="V60" s="178"/>
      <c r="W60" s="178"/>
      <c r="X60" s="178"/>
      <c r="Y60" s="178"/>
    </row>
    <row r="61" spans="1:25" s="185" customFormat="1" outlineLevel="1">
      <c r="A61" s="178" t="str">
        <f>A59</f>
        <v>N</v>
      </c>
      <c r="B61" s="179">
        <f>COUNTA($C$3:C61)</f>
        <v>57</v>
      </c>
      <c r="C61" s="178" t="s">
        <v>124</v>
      </c>
      <c r="D61" s="178"/>
      <c r="E61" s="178"/>
      <c r="F61" s="178"/>
      <c r="G61" s="178" t="s">
        <v>74</v>
      </c>
      <c r="H61" s="178"/>
      <c r="I61" s="178" t="s">
        <v>58</v>
      </c>
      <c r="J61" s="178" t="s">
        <v>103</v>
      </c>
      <c r="K61" s="179">
        <v>8</v>
      </c>
      <c r="L61" s="178" t="s">
        <v>59</v>
      </c>
      <c r="M61" s="178" t="s">
        <v>125</v>
      </c>
      <c r="N61" s="178"/>
      <c r="O61" s="178"/>
      <c r="P61" s="178"/>
      <c r="Q61" s="178"/>
      <c r="R61" s="184"/>
      <c r="S61" s="178"/>
      <c r="T61" s="178"/>
      <c r="U61" s="178"/>
      <c r="V61" s="178"/>
      <c r="W61" s="178"/>
      <c r="X61" s="178"/>
      <c r="Y61" s="178"/>
    </row>
    <row r="62" spans="1:25" s="185" customFormat="1" outlineLevel="1">
      <c r="A62" s="178" t="str">
        <f>IF($R$35&gt;"8","Y","N")</f>
        <v>N</v>
      </c>
      <c r="B62" s="179">
        <f>COUNTA($C$3:C62)</f>
        <v>58</v>
      </c>
      <c r="C62" s="178" t="s">
        <v>109</v>
      </c>
      <c r="D62" s="178"/>
      <c r="E62" s="178"/>
      <c r="F62" s="178"/>
      <c r="G62" s="178" t="s">
        <v>74</v>
      </c>
      <c r="H62" s="178"/>
      <c r="I62" s="178" t="s">
        <v>58</v>
      </c>
      <c r="J62" s="178" t="s">
        <v>750</v>
      </c>
      <c r="K62" s="179">
        <v>0</v>
      </c>
      <c r="L62" s="178" t="s">
        <v>110</v>
      </c>
      <c r="M62" s="178"/>
      <c r="N62" s="178"/>
      <c r="O62" s="178"/>
      <c r="P62" s="178"/>
      <c r="Q62" s="178"/>
      <c r="R62" s="184"/>
      <c r="S62" s="178"/>
      <c r="T62" s="178"/>
      <c r="U62" s="178"/>
      <c r="V62" s="178"/>
      <c r="W62" s="178"/>
      <c r="X62" s="178"/>
      <c r="Y62" s="178"/>
    </row>
    <row r="63" spans="1:25" s="185" customFormat="1" outlineLevel="1">
      <c r="A63" s="178" t="str">
        <f>A62</f>
        <v>N</v>
      </c>
      <c r="B63" s="179">
        <f>COUNTA($C$3:C63)</f>
        <v>59</v>
      </c>
      <c r="C63" s="178" t="s">
        <v>60</v>
      </c>
      <c r="D63" s="178"/>
      <c r="E63" s="178"/>
      <c r="F63" s="178"/>
      <c r="G63" s="178" t="s">
        <v>74</v>
      </c>
      <c r="H63" s="178"/>
      <c r="I63" s="178"/>
      <c r="J63" s="178" t="s">
        <v>93</v>
      </c>
      <c r="K63" s="179"/>
      <c r="L63" s="178" t="s">
        <v>60</v>
      </c>
      <c r="M63" s="178">
        <v>1</v>
      </c>
      <c r="N63" s="178"/>
      <c r="O63" s="178"/>
      <c r="P63" s="178"/>
      <c r="Q63" s="178"/>
      <c r="R63" s="184"/>
      <c r="S63" s="178"/>
      <c r="T63" s="178"/>
      <c r="U63" s="178"/>
      <c r="V63" s="178"/>
      <c r="W63" s="178"/>
      <c r="X63" s="178"/>
      <c r="Y63" s="178"/>
    </row>
    <row r="64" spans="1:25" s="185" customFormat="1" outlineLevel="1">
      <c r="A64" s="178" t="str">
        <f>A62</f>
        <v>N</v>
      </c>
      <c r="B64" s="179">
        <f>COUNTA($C$3:C64)</f>
        <v>60</v>
      </c>
      <c r="C64" s="178" t="s">
        <v>126</v>
      </c>
      <c r="D64" s="178"/>
      <c r="E64" s="178"/>
      <c r="F64" s="178"/>
      <c r="G64" s="178" t="s">
        <v>74</v>
      </c>
      <c r="H64" s="178"/>
      <c r="I64" s="178" t="s">
        <v>58</v>
      </c>
      <c r="J64" s="178" t="s">
        <v>103</v>
      </c>
      <c r="K64" s="179">
        <v>9</v>
      </c>
      <c r="L64" s="178" t="s">
        <v>59</v>
      </c>
      <c r="M64" s="178" t="s">
        <v>127</v>
      </c>
      <c r="N64" s="178"/>
      <c r="O64" s="178"/>
      <c r="P64" s="178"/>
      <c r="Q64" s="178"/>
      <c r="R64" s="184"/>
      <c r="S64" s="178"/>
      <c r="T64" s="178"/>
      <c r="U64" s="178"/>
      <c r="V64" s="178"/>
      <c r="W64" s="178"/>
      <c r="X64" s="178"/>
      <c r="Y64" s="178"/>
    </row>
    <row r="65" spans="1:25" s="185" customFormat="1" outlineLevel="1">
      <c r="A65" s="178" t="s">
        <v>3</v>
      </c>
      <c r="B65" s="179">
        <f>COUNTA($C$3:C65)</f>
        <v>61</v>
      </c>
      <c r="C65" s="178" t="s">
        <v>141</v>
      </c>
      <c r="D65" s="178"/>
      <c r="E65" s="178"/>
      <c r="F65" s="178"/>
      <c r="G65" s="178" t="s">
        <v>74</v>
      </c>
      <c r="H65" s="178"/>
      <c r="I65" s="178" t="s">
        <v>58</v>
      </c>
      <c r="J65" s="178" t="s">
        <v>142</v>
      </c>
      <c r="K65" s="179">
        <v>0</v>
      </c>
      <c r="L65" s="178" t="s">
        <v>110</v>
      </c>
      <c r="M65" s="178" t="s">
        <v>93</v>
      </c>
      <c r="N65" s="178"/>
      <c r="O65" s="178"/>
      <c r="P65" s="178"/>
      <c r="Q65" s="178"/>
      <c r="R65" s="184"/>
      <c r="S65" s="178"/>
      <c r="T65" s="178"/>
      <c r="U65" s="178"/>
      <c r="V65" s="178"/>
      <c r="W65" s="178"/>
      <c r="X65" s="178"/>
      <c r="Y65" s="178"/>
    </row>
    <row r="66" spans="1:25" s="185" customFormat="1" outlineLevel="1">
      <c r="A66" s="178" t="s">
        <v>3</v>
      </c>
      <c r="B66" s="179">
        <f>COUNTA($C$3:C66)</f>
        <v>62</v>
      </c>
      <c r="C66" s="178" t="s">
        <v>60</v>
      </c>
      <c r="D66" s="178"/>
      <c r="E66" s="178"/>
      <c r="F66" s="178"/>
      <c r="G66" s="178" t="s">
        <v>74</v>
      </c>
      <c r="H66" s="178"/>
      <c r="I66" s="178"/>
      <c r="J66" s="178" t="s">
        <v>93</v>
      </c>
      <c r="K66" s="179"/>
      <c r="L66" s="178" t="s">
        <v>60</v>
      </c>
      <c r="M66" s="178">
        <v>20</v>
      </c>
      <c r="N66" s="178"/>
      <c r="O66" s="178"/>
      <c r="P66" s="178"/>
      <c r="Q66" s="178"/>
      <c r="R66" s="184"/>
      <c r="S66" s="178"/>
      <c r="T66" s="178"/>
      <c r="U66" s="178"/>
      <c r="V66" s="178"/>
      <c r="W66" s="178"/>
      <c r="X66" s="178"/>
      <c r="Y66" s="178"/>
    </row>
    <row r="67" spans="1:25" s="84" customFormat="1" outlineLevel="1">
      <c r="A67" s="13" t="s">
        <v>751</v>
      </c>
      <c r="C67" s="81"/>
      <c r="D67" s="81"/>
      <c r="E67" s="81"/>
      <c r="F67" s="81"/>
      <c r="G67" s="81"/>
      <c r="H67" s="81"/>
      <c r="I67" s="81"/>
      <c r="J67" s="82" t="s">
        <v>93</v>
      </c>
      <c r="K67" s="83">
        <v>0</v>
      </c>
      <c r="L67" s="12" t="s">
        <v>93</v>
      </c>
      <c r="M67" s="81" t="s">
        <v>93</v>
      </c>
      <c r="N67" s="81"/>
      <c r="O67" s="81"/>
      <c r="P67" s="81"/>
      <c r="Q67" s="81"/>
      <c r="R67" s="82"/>
      <c r="S67" s="81"/>
      <c r="T67" s="81"/>
      <c r="U67" s="81"/>
      <c r="V67" s="81"/>
      <c r="W67" s="81"/>
      <c r="X67" s="81"/>
      <c r="Y67" s="81"/>
    </row>
    <row r="68" spans="1:25" s="65" customFormat="1" outlineLevel="1">
      <c r="A68" s="11" t="s">
        <v>3</v>
      </c>
      <c r="B68" s="85">
        <f>COUNTA($C$2:C68)</f>
        <v>63</v>
      </c>
      <c r="C68" s="86" t="s">
        <v>144</v>
      </c>
      <c r="D68" s="86"/>
      <c r="E68" s="86"/>
      <c r="F68" s="86"/>
      <c r="G68" s="86" t="s">
        <v>74</v>
      </c>
      <c r="H68" s="86"/>
      <c r="I68" s="86" t="s">
        <v>58</v>
      </c>
      <c r="J68" s="86" t="s">
        <v>145</v>
      </c>
      <c r="K68" s="85">
        <v>0</v>
      </c>
      <c r="L68" s="11" t="s">
        <v>110</v>
      </c>
      <c r="M68" s="86" t="s">
        <v>93</v>
      </c>
      <c r="N68" s="86"/>
      <c r="O68" s="86"/>
      <c r="P68" s="86"/>
      <c r="Q68" s="86"/>
      <c r="R68" s="87"/>
      <c r="S68" s="86"/>
      <c r="T68" s="86"/>
      <c r="U68" s="86"/>
      <c r="V68" s="86"/>
      <c r="W68" s="86"/>
      <c r="X68" s="86"/>
      <c r="Y68" s="86"/>
    </row>
    <row r="69" spans="1:25" s="185" customFormat="1" outlineLevel="1">
      <c r="A69" s="126" t="s">
        <v>3</v>
      </c>
      <c r="B69" s="127">
        <f>COUNTA($C$2:C69)</f>
        <v>64</v>
      </c>
      <c r="C69" s="126" t="s">
        <v>146</v>
      </c>
      <c r="D69" s="126"/>
      <c r="E69" s="126"/>
      <c r="F69" s="126"/>
      <c r="G69" s="126" t="s">
        <v>74</v>
      </c>
      <c r="H69" s="126"/>
      <c r="I69" s="126" t="s">
        <v>58</v>
      </c>
      <c r="J69" s="126" t="str">
        <f>"//span[contains(.,'"&amp;M69&amp;"')]/parent::h3/parent::div/parent::div/following-sibling::div[2]//button"</f>
        <v>//span[contains(.,'DT_PolicyType')]/parent::h3/parent::div/parent::div/following-sibling::div[2]//button</v>
      </c>
      <c r="K69" s="127">
        <v>0</v>
      </c>
      <c r="L69" s="126" t="s">
        <v>110</v>
      </c>
      <c r="M69" s="126" t="s">
        <v>147</v>
      </c>
      <c r="N69" s="126"/>
      <c r="O69" s="126"/>
      <c r="P69" s="126"/>
      <c r="Q69" s="126"/>
      <c r="R69" s="128"/>
      <c r="S69" s="126"/>
      <c r="T69" s="126"/>
      <c r="U69" s="126"/>
      <c r="V69" s="126"/>
      <c r="W69" s="126"/>
      <c r="X69" s="126"/>
      <c r="Y69" s="126"/>
    </row>
    <row r="70" spans="1:25" s="185" customFormat="1" outlineLevel="1">
      <c r="A70" s="126" t="s">
        <v>3</v>
      </c>
      <c r="B70" s="127">
        <f>COUNTA($C$2:C70)</f>
        <v>65</v>
      </c>
      <c r="C70" s="126" t="s">
        <v>60</v>
      </c>
      <c r="D70" s="126"/>
      <c r="E70" s="126"/>
      <c r="F70" s="126"/>
      <c r="G70" s="126" t="s">
        <v>74</v>
      </c>
      <c r="H70" s="126"/>
      <c r="I70" s="126" t="s">
        <v>58</v>
      </c>
      <c r="J70" s="126" t="s">
        <v>93</v>
      </c>
      <c r="K70" s="127"/>
      <c r="L70" s="126" t="s">
        <v>60</v>
      </c>
      <c r="M70" s="126">
        <v>10</v>
      </c>
      <c r="N70" s="126" t="s">
        <v>148</v>
      </c>
      <c r="O70" s="126"/>
      <c r="P70" s="126"/>
      <c r="Q70" s="126"/>
      <c r="R70" s="128"/>
      <c r="S70" s="126"/>
      <c r="T70" s="126"/>
      <c r="U70" s="126"/>
      <c r="V70" s="126"/>
      <c r="W70" s="126"/>
      <c r="X70" s="126"/>
      <c r="Y70" s="126"/>
    </row>
    <row r="71" spans="1:25" s="185" customFormat="1" outlineLevel="1">
      <c r="A71" s="126" t="s">
        <v>3</v>
      </c>
      <c r="B71" s="127">
        <f>COUNTA($C$2:C71)</f>
        <v>66</v>
      </c>
      <c r="C71" s="126" t="s">
        <v>60</v>
      </c>
      <c r="D71" s="126"/>
      <c r="E71" s="126"/>
      <c r="F71" s="126"/>
      <c r="G71" s="126" t="s">
        <v>74</v>
      </c>
      <c r="H71" s="126"/>
      <c r="I71" s="126" t="s">
        <v>58</v>
      </c>
      <c r="J71" s="126" t="s">
        <v>93</v>
      </c>
      <c r="K71" s="127"/>
      <c r="L71" s="126" t="s">
        <v>60</v>
      </c>
      <c r="M71" s="126">
        <v>5</v>
      </c>
      <c r="N71" s="126" t="s">
        <v>149</v>
      </c>
      <c r="O71" s="126"/>
      <c r="P71" s="126"/>
      <c r="Q71" s="126"/>
      <c r="R71" s="128"/>
      <c r="S71" s="126"/>
      <c r="T71" s="126"/>
      <c r="U71" s="126"/>
      <c r="V71" s="126"/>
      <c r="W71" s="126"/>
      <c r="X71" s="126"/>
      <c r="Y71" s="126"/>
    </row>
    <row r="72" spans="1:25" s="185" customFormat="1" outlineLevel="1">
      <c r="A72" s="178" t="s">
        <v>3</v>
      </c>
      <c r="B72" s="127">
        <f>COUNTA($C$2:C72)</f>
        <v>67</v>
      </c>
      <c r="C72" s="178" t="s">
        <v>60</v>
      </c>
      <c r="D72" s="178"/>
      <c r="E72" s="178"/>
      <c r="F72" s="178"/>
      <c r="G72" s="178" t="s">
        <v>74</v>
      </c>
      <c r="H72" s="178"/>
      <c r="I72" s="178" t="s">
        <v>58</v>
      </c>
      <c r="J72" s="178"/>
      <c r="K72" s="179"/>
      <c r="L72" s="178" t="s">
        <v>60</v>
      </c>
      <c r="M72" s="178">
        <v>3</v>
      </c>
      <c r="N72" s="178" t="s">
        <v>883</v>
      </c>
      <c r="O72" s="178"/>
      <c r="P72" s="178"/>
      <c r="Q72" s="178"/>
      <c r="R72" s="184"/>
      <c r="S72" s="178"/>
      <c r="T72" s="178"/>
      <c r="U72" s="178"/>
      <c r="V72" s="178"/>
      <c r="W72" s="178"/>
      <c r="X72" s="178"/>
      <c r="Y72" s="178"/>
    </row>
    <row r="73" spans="1:25" s="130" customFormat="1" outlineLevel="1">
      <c r="A73" s="174" t="s">
        <v>735</v>
      </c>
      <c r="C73" s="175"/>
      <c r="D73" s="175"/>
      <c r="E73" s="175"/>
      <c r="F73" s="175"/>
      <c r="G73" s="175"/>
      <c r="H73" s="175"/>
      <c r="I73" s="175"/>
      <c r="J73" s="175" t="s">
        <v>93</v>
      </c>
      <c r="K73" s="176"/>
      <c r="L73" s="175" t="s">
        <v>93</v>
      </c>
      <c r="M73" s="175" t="s">
        <v>93</v>
      </c>
      <c r="N73" s="175"/>
      <c r="O73" s="175"/>
      <c r="P73" s="175"/>
      <c r="Q73" s="175"/>
      <c r="R73" s="177"/>
      <c r="S73" s="175"/>
      <c r="T73" s="175"/>
      <c r="U73" s="175"/>
      <c r="V73" s="175"/>
      <c r="W73" s="175"/>
      <c r="X73" s="175"/>
      <c r="Y73" s="175"/>
    </row>
    <row r="74" spans="1:25" s="178" customFormat="1" outlineLevel="1">
      <c r="A74" s="178" t="str">
        <f>A71</f>
        <v>Y</v>
      </c>
      <c r="B74" s="179">
        <f>COUNTA($C$3:C74)</f>
        <v>68</v>
      </c>
      <c r="C74" s="178" t="s">
        <v>550</v>
      </c>
      <c r="G74" s="178" t="s">
        <v>74</v>
      </c>
      <c r="I74" s="178" t="s">
        <v>58</v>
      </c>
      <c r="J74" s="178" t="s">
        <v>551</v>
      </c>
      <c r="K74" s="179">
        <v>0</v>
      </c>
      <c r="L74" s="178" t="s">
        <v>69</v>
      </c>
    </row>
    <row r="75" spans="1:25" s="178" customFormat="1" outlineLevel="1">
      <c r="A75" s="178" t="str">
        <f>A74</f>
        <v>Y</v>
      </c>
      <c r="B75" s="179">
        <f>COUNTA($C$3:C75)</f>
        <v>69</v>
      </c>
      <c r="C75" s="178" t="s">
        <v>60</v>
      </c>
      <c r="G75" s="178" t="s">
        <v>74</v>
      </c>
      <c r="J75" s="178" t="s">
        <v>93</v>
      </c>
      <c r="K75" s="179"/>
      <c r="L75" s="178" t="s">
        <v>60</v>
      </c>
      <c r="M75" s="178">
        <v>3</v>
      </c>
    </row>
    <row r="76" spans="1:25" s="178" customFormat="1" outlineLevel="1">
      <c r="A76" s="178" t="str">
        <f t="shared" ref="A76:A88" si="0">A75</f>
        <v>Y</v>
      </c>
      <c r="B76" s="179">
        <f>COUNTA($C$3:C76)</f>
        <v>70</v>
      </c>
      <c r="C76" s="178" t="s">
        <v>210</v>
      </c>
      <c r="G76" s="178" t="s">
        <v>74</v>
      </c>
      <c r="I76" s="178" t="s">
        <v>58</v>
      </c>
      <c r="J76" s="178" t="s">
        <v>737</v>
      </c>
      <c r="K76" s="179">
        <v>0</v>
      </c>
      <c r="L76" s="178" t="s">
        <v>59</v>
      </c>
      <c r="M76" s="178" t="s">
        <v>616</v>
      </c>
    </row>
    <row r="77" spans="1:25" s="178" customFormat="1" outlineLevel="1">
      <c r="A77" s="178" t="str">
        <f t="shared" si="0"/>
        <v>Y</v>
      </c>
      <c r="B77" s="179">
        <f>COUNTA($C$3:C77)</f>
        <v>71</v>
      </c>
      <c r="C77" s="178" t="s">
        <v>75</v>
      </c>
      <c r="G77" s="178" t="s">
        <v>74</v>
      </c>
      <c r="I77" s="178" t="s">
        <v>58</v>
      </c>
      <c r="J77" s="178" t="s">
        <v>738</v>
      </c>
      <c r="K77" s="179">
        <v>0</v>
      </c>
      <c r="L77" s="178" t="s">
        <v>59</v>
      </c>
      <c r="M77" s="178" t="s">
        <v>618</v>
      </c>
    </row>
    <row r="78" spans="1:25" s="178" customFormat="1" outlineLevel="1">
      <c r="A78" s="178" t="str">
        <f t="shared" si="0"/>
        <v>Y</v>
      </c>
      <c r="B78" s="179">
        <f>COUNTA($C$3:C78)</f>
        <v>72</v>
      </c>
      <c r="C78" s="178" t="s">
        <v>619</v>
      </c>
      <c r="G78" s="178" t="s">
        <v>74</v>
      </c>
      <c r="I78" s="178" t="s">
        <v>58</v>
      </c>
      <c r="J78" s="178" t="s">
        <v>553</v>
      </c>
      <c r="K78" s="179">
        <v>0</v>
      </c>
      <c r="L78" s="178" t="s">
        <v>59</v>
      </c>
      <c r="M78" s="178" t="s">
        <v>217</v>
      </c>
    </row>
    <row r="79" spans="1:25" s="178" customFormat="1" outlineLevel="1">
      <c r="A79" s="178" t="str">
        <f t="shared" si="0"/>
        <v>Y</v>
      </c>
      <c r="B79" s="179">
        <f>COUNTA($C$3:C79)</f>
        <v>73</v>
      </c>
      <c r="C79" s="178" t="s">
        <v>550</v>
      </c>
      <c r="G79" s="178" t="s">
        <v>74</v>
      </c>
      <c r="I79" s="178" t="s">
        <v>58</v>
      </c>
      <c r="J79" s="178" t="s">
        <v>554</v>
      </c>
      <c r="K79" s="179">
        <v>0</v>
      </c>
      <c r="L79" s="178" t="s">
        <v>69</v>
      </c>
    </row>
    <row r="80" spans="1:25" s="178" customFormat="1" outlineLevel="1">
      <c r="A80" s="178" t="str">
        <f t="shared" si="0"/>
        <v>Y</v>
      </c>
      <c r="B80" s="179">
        <f>COUNTA($C$3:C80)</f>
        <v>74</v>
      </c>
      <c r="C80" s="178" t="s">
        <v>60</v>
      </c>
      <c r="E80" s="178" t="s">
        <v>3</v>
      </c>
      <c r="G80" s="178" t="s">
        <v>74</v>
      </c>
      <c r="J80" s="178" t="s">
        <v>93</v>
      </c>
      <c r="K80" s="179"/>
      <c r="L80" s="178" t="s">
        <v>60</v>
      </c>
      <c r="M80" s="178">
        <v>10</v>
      </c>
    </row>
    <row r="81" spans="1:26" s="183" customFormat="1" outlineLevel="1">
      <c r="A81" s="180" t="str">
        <f>A80</f>
        <v>Y</v>
      </c>
      <c r="B81" s="181">
        <f>COUNTA($C$3:C81)</f>
        <v>75</v>
      </c>
      <c r="C81" s="180" t="s">
        <v>392</v>
      </c>
      <c r="D81" s="180"/>
      <c r="E81" s="180" t="s">
        <v>3</v>
      </c>
      <c r="F81" s="180"/>
      <c r="G81" s="180" t="s">
        <v>74</v>
      </c>
      <c r="H81" s="180"/>
      <c r="I81" s="180" t="s">
        <v>58</v>
      </c>
      <c r="J81" s="180" t="s">
        <v>393</v>
      </c>
      <c r="K81" s="181">
        <v>1</v>
      </c>
      <c r="L81" s="180" t="s">
        <v>32</v>
      </c>
      <c r="M81" s="180"/>
      <c r="N81" s="180" t="s">
        <v>61</v>
      </c>
      <c r="O81" s="180" t="s">
        <v>14</v>
      </c>
      <c r="P81" s="180"/>
      <c r="Q81" s="182"/>
      <c r="R81" s="182"/>
      <c r="S81" s="180" t="s">
        <v>394</v>
      </c>
      <c r="T81" s="180"/>
      <c r="U81" s="180"/>
      <c r="V81" s="180"/>
      <c r="W81" s="180"/>
      <c r="X81" s="180"/>
      <c r="Y81" s="180"/>
    </row>
    <row r="82" spans="1:26" s="178" customFormat="1" outlineLevel="1">
      <c r="A82" s="178" t="str">
        <f>A80</f>
        <v>Y</v>
      </c>
      <c r="B82" s="179">
        <f>COUNTA($C$3:C82)</f>
        <v>76</v>
      </c>
      <c r="C82" s="178" t="s">
        <v>543</v>
      </c>
      <c r="G82" s="178" t="s">
        <v>74</v>
      </c>
      <c r="I82" s="178" t="s">
        <v>58</v>
      </c>
      <c r="J82" s="184" t="s">
        <v>559</v>
      </c>
      <c r="K82" s="179">
        <v>0</v>
      </c>
      <c r="L82" s="178" t="s">
        <v>167</v>
      </c>
    </row>
    <row r="83" spans="1:26" s="185" customFormat="1">
      <c r="A83" s="178" t="str">
        <f t="shared" si="0"/>
        <v>Y</v>
      </c>
      <c r="B83" s="179">
        <f>COUNTA($C$3:C83)</f>
        <v>77</v>
      </c>
      <c r="C83" s="178" t="s">
        <v>543</v>
      </c>
      <c r="D83" s="178"/>
      <c r="E83" s="178"/>
      <c r="F83" s="178"/>
      <c r="G83" s="178" t="s">
        <v>74</v>
      </c>
      <c r="H83" s="178"/>
      <c r="I83" s="178" t="s">
        <v>58</v>
      </c>
      <c r="J83" s="184"/>
      <c r="K83" s="179">
        <v>0</v>
      </c>
      <c r="L83" s="178" t="s">
        <v>133</v>
      </c>
      <c r="M83" s="178" t="s">
        <v>573</v>
      </c>
      <c r="N83" s="178"/>
      <c r="O83" s="178"/>
      <c r="P83" s="178"/>
      <c r="Q83" s="178"/>
      <c r="R83" s="178"/>
      <c r="S83" s="178"/>
      <c r="T83" s="178"/>
      <c r="U83" s="178"/>
      <c r="V83" s="178"/>
      <c r="W83" s="178"/>
      <c r="X83" s="178"/>
      <c r="Y83" s="178"/>
    </row>
    <row r="84" spans="1:26" s="178" customFormat="1" outlineLevel="1">
      <c r="A84" s="178" t="str">
        <f t="shared" si="0"/>
        <v>Y</v>
      </c>
      <c r="B84" s="179">
        <f>COUNTA($C$3:C84)</f>
        <v>78</v>
      </c>
      <c r="C84" s="178" t="s">
        <v>60</v>
      </c>
      <c r="G84" s="178" t="s">
        <v>74</v>
      </c>
      <c r="J84" s="178" t="s">
        <v>93</v>
      </c>
      <c r="K84" s="179"/>
      <c r="L84" s="178" t="s">
        <v>60</v>
      </c>
      <c r="M84" s="178">
        <v>10</v>
      </c>
    </row>
    <row r="85" spans="1:26" s="185" customFormat="1">
      <c r="A85" s="178" t="str">
        <f t="shared" si="0"/>
        <v>Y</v>
      </c>
      <c r="B85" s="179">
        <f>COUNTA($C$3:C85)</f>
        <v>79</v>
      </c>
      <c r="C85" s="178" t="s">
        <v>543</v>
      </c>
      <c r="D85" s="178"/>
      <c r="E85" s="178"/>
      <c r="F85" s="178"/>
      <c r="G85" s="178" t="s">
        <v>74</v>
      </c>
      <c r="H85" s="178"/>
      <c r="I85" s="178" t="s">
        <v>58</v>
      </c>
      <c r="J85" s="184"/>
      <c r="K85" s="179">
        <v>0</v>
      </c>
      <c r="L85" s="178" t="s">
        <v>133</v>
      </c>
      <c r="M85" s="178" t="s">
        <v>573</v>
      </c>
      <c r="N85" s="178"/>
      <c r="O85" s="178"/>
      <c r="P85" s="178"/>
      <c r="Q85" s="178"/>
      <c r="R85" s="178"/>
      <c r="S85" s="178"/>
      <c r="T85" s="178"/>
      <c r="U85" s="178"/>
      <c r="V85" s="178"/>
      <c r="W85" s="178"/>
      <c r="X85" s="178"/>
      <c r="Y85" s="178"/>
    </row>
    <row r="86" spans="1:26" s="178" customFormat="1" outlineLevel="1">
      <c r="A86" s="178" t="str">
        <f t="shared" si="0"/>
        <v>Y</v>
      </c>
      <c r="B86" s="179">
        <f>COUNTA($C$3:C86)</f>
        <v>80</v>
      </c>
      <c r="C86" s="178" t="s">
        <v>60</v>
      </c>
      <c r="G86" s="178" t="s">
        <v>74</v>
      </c>
      <c r="J86" s="178" t="s">
        <v>93</v>
      </c>
      <c r="K86" s="179"/>
      <c r="L86" s="178" t="s">
        <v>60</v>
      </c>
      <c r="M86" s="178">
        <v>10</v>
      </c>
    </row>
    <row r="87" spans="1:26" s="178" customFormat="1" outlineLevel="1">
      <c r="A87" s="178" t="str">
        <f>A83</f>
        <v>Y</v>
      </c>
      <c r="B87" s="179">
        <f>COUNTA($C$3:C87)</f>
        <v>81</v>
      </c>
      <c r="C87" s="178" t="s">
        <v>557</v>
      </c>
      <c r="G87" s="178" t="s">
        <v>74</v>
      </c>
      <c r="I87" s="178" t="s">
        <v>58</v>
      </c>
      <c r="J87" s="178" t="s">
        <v>739</v>
      </c>
      <c r="K87" s="179">
        <v>1</v>
      </c>
      <c r="L87" s="178" t="s">
        <v>32</v>
      </c>
      <c r="N87" s="178" t="s">
        <v>61</v>
      </c>
      <c r="S87" s="178" t="s">
        <v>734</v>
      </c>
    </row>
    <row r="88" spans="1:26" s="178" customFormat="1" outlineLevel="1">
      <c r="A88" s="178" t="str">
        <f t="shared" si="0"/>
        <v>Y</v>
      </c>
      <c r="B88" s="179">
        <f>COUNTA($C$3:C88)</f>
        <v>82</v>
      </c>
      <c r="C88" s="178" t="s">
        <v>60</v>
      </c>
      <c r="E88" s="178" t="s">
        <v>3</v>
      </c>
      <c r="G88" s="178" t="s">
        <v>74</v>
      </c>
      <c r="J88" s="178" t="s">
        <v>93</v>
      </c>
      <c r="K88" s="179"/>
      <c r="L88" s="178" t="s">
        <v>60</v>
      </c>
      <c r="M88" s="178">
        <v>5</v>
      </c>
    </row>
    <row r="89" spans="1:26" outlineLevel="1">
      <c r="A89" s="137" t="s">
        <v>3</v>
      </c>
      <c r="B89" s="179">
        <f>COUNTA($C$3:C89)</f>
        <v>83</v>
      </c>
      <c r="C89" s="71" t="s">
        <v>878</v>
      </c>
      <c r="D89" s="71"/>
      <c r="E89" s="71"/>
      <c r="F89" s="71"/>
      <c r="G89" s="71" t="s">
        <v>74</v>
      </c>
      <c r="H89" s="71"/>
      <c r="I89" s="71"/>
      <c r="J89" s="71"/>
      <c r="K89" s="70"/>
      <c r="L89" s="137" t="s">
        <v>877</v>
      </c>
      <c r="M89" s="137"/>
      <c r="N89" s="71"/>
      <c r="O89" s="71"/>
      <c r="P89" s="71"/>
      <c r="Q89" s="71"/>
      <c r="R89" s="71"/>
      <c r="S89" s="71"/>
      <c r="T89" s="71"/>
      <c r="U89" s="71"/>
      <c r="V89" s="71"/>
      <c r="W89" s="71"/>
      <c r="X89" s="71"/>
      <c r="Y89" s="71"/>
    </row>
    <row r="90" spans="1:26" s="185" customFormat="1" outlineLevel="1">
      <c r="A90" s="178" t="s">
        <v>14</v>
      </c>
      <c r="B90" s="179">
        <f>COUNTA($C$3:C90)</f>
        <v>84</v>
      </c>
      <c r="C90" s="178" t="s">
        <v>754</v>
      </c>
      <c r="D90" s="178"/>
      <c r="E90" s="178"/>
      <c r="F90" s="178"/>
      <c r="G90" s="178" t="s">
        <v>74</v>
      </c>
      <c r="H90" s="178"/>
      <c r="I90" s="178" t="s">
        <v>58</v>
      </c>
      <c r="J90" s="178"/>
      <c r="K90" s="179">
        <v>0</v>
      </c>
      <c r="L90" s="178" t="s">
        <v>133</v>
      </c>
      <c r="M90" s="178" t="s">
        <v>752</v>
      </c>
      <c r="N90" s="178"/>
      <c r="O90" s="178"/>
      <c r="P90" s="178"/>
      <c r="Q90" s="178"/>
      <c r="R90" s="184"/>
      <c r="S90" s="178"/>
      <c r="T90" s="178"/>
      <c r="U90" s="178"/>
      <c r="V90" s="178"/>
      <c r="W90" s="178"/>
      <c r="X90" s="178"/>
      <c r="Y90" s="178"/>
    </row>
    <row r="91" spans="1:26" s="185" customFormat="1" outlineLevel="1">
      <c r="A91" s="178" t="s">
        <v>14</v>
      </c>
      <c r="B91" s="179">
        <f>COUNTA($C$3:C91)</f>
        <v>85</v>
      </c>
      <c r="C91" s="178" t="s">
        <v>753</v>
      </c>
      <c r="D91" s="178"/>
      <c r="E91" s="178"/>
      <c r="F91" s="178"/>
      <c r="G91" s="178" t="s">
        <v>74</v>
      </c>
      <c r="H91" s="178"/>
      <c r="I91" s="178" t="s">
        <v>58</v>
      </c>
      <c r="J91" s="178"/>
      <c r="K91" s="179">
        <v>0</v>
      </c>
      <c r="L91" s="178" t="s">
        <v>133</v>
      </c>
      <c r="M91" s="178" t="s">
        <v>755</v>
      </c>
      <c r="N91" s="178"/>
      <c r="O91" s="178"/>
      <c r="P91" s="178"/>
      <c r="Q91" s="178"/>
      <c r="R91" s="184"/>
      <c r="S91" s="178"/>
      <c r="T91" s="178"/>
      <c r="U91" s="178"/>
      <c r="V91" s="178"/>
      <c r="W91" s="178"/>
      <c r="X91" s="178"/>
      <c r="Y91" s="178"/>
    </row>
    <row r="92" spans="1:26" s="178" customFormat="1" outlineLevel="1">
      <c r="A92" s="178" t="s">
        <v>14</v>
      </c>
      <c r="B92" s="179">
        <f>COUNTA($C$3:C92)</f>
        <v>86</v>
      </c>
      <c r="C92" s="178" t="s">
        <v>60</v>
      </c>
      <c r="G92" s="178" t="s">
        <v>74</v>
      </c>
      <c r="J92" s="178" t="s">
        <v>93</v>
      </c>
      <c r="K92" s="179"/>
      <c r="L92" s="178" t="s">
        <v>60</v>
      </c>
      <c r="M92" s="178">
        <v>5</v>
      </c>
    </row>
    <row r="93" spans="1:26" s="191" customFormat="1">
      <c r="A93" s="186" t="s">
        <v>741</v>
      </c>
      <c r="B93" s="187"/>
      <c r="C93" s="187"/>
      <c r="D93" s="188"/>
      <c r="E93" s="188"/>
      <c r="F93" s="187"/>
      <c r="G93" s="189"/>
      <c r="H93" s="188"/>
      <c r="I93" s="188"/>
      <c r="J93" s="188" t="s">
        <v>93</v>
      </c>
      <c r="K93" s="187"/>
      <c r="L93" s="188" t="s">
        <v>93</v>
      </c>
      <c r="M93" s="188" t="s">
        <v>93</v>
      </c>
      <c r="N93" s="188"/>
      <c r="O93" s="188"/>
      <c r="P93" s="188"/>
      <c r="Q93" s="187"/>
      <c r="R93" s="188"/>
      <c r="S93" s="188"/>
      <c r="T93" s="188"/>
      <c r="U93" s="188"/>
      <c r="V93" s="188"/>
      <c r="W93" s="188"/>
      <c r="X93" s="188"/>
      <c r="Y93" s="188"/>
      <c r="Z93" s="190"/>
    </row>
    <row r="94" spans="1:26" s="185" customFormat="1" outlineLevel="1">
      <c r="A94" s="178" t="s">
        <v>3</v>
      </c>
      <c r="B94" s="179">
        <f>COUNTA($C$3:C94)</f>
        <v>87</v>
      </c>
      <c r="C94" s="178" t="s">
        <v>756</v>
      </c>
      <c r="D94" s="178"/>
      <c r="E94" s="178"/>
      <c r="F94" s="178"/>
      <c r="G94" s="178" t="s">
        <v>74</v>
      </c>
      <c r="H94" s="178" t="s">
        <v>562</v>
      </c>
      <c r="I94" s="178"/>
      <c r="J94" s="178"/>
      <c r="K94" s="179">
        <v>0</v>
      </c>
      <c r="L94" s="178" t="s">
        <v>57</v>
      </c>
      <c r="M94" s="178" t="s">
        <v>742</v>
      </c>
      <c r="N94" s="178"/>
      <c r="O94" s="178"/>
      <c r="P94" s="178"/>
      <c r="Q94" s="178"/>
      <c r="R94" s="184"/>
      <c r="S94" s="178"/>
      <c r="T94" s="178"/>
      <c r="U94" s="178"/>
      <c r="V94" s="178"/>
      <c r="W94" s="178"/>
      <c r="X94" s="178"/>
      <c r="Y94" s="178"/>
    </row>
    <row r="95" spans="1:26" s="191" customFormat="1">
      <c r="A95" s="192" t="s">
        <v>3</v>
      </c>
      <c r="B95" s="193">
        <f>COUNTA($C$3:C95)</f>
        <v>88</v>
      </c>
      <c r="C95" s="192" t="s">
        <v>60</v>
      </c>
      <c r="D95" s="192"/>
      <c r="E95" s="192"/>
      <c r="F95" s="193"/>
      <c r="G95" s="192" t="s">
        <v>74</v>
      </c>
      <c r="H95" s="192"/>
      <c r="I95" s="194"/>
      <c r="J95" s="196"/>
      <c r="K95" s="197"/>
      <c r="L95" s="196" t="s">
        <v>60</v>
      </c>
      <c r="M95" s="194">
        <v>10</v>
      </c>
      <c r="N95" s="198"/>
      <c r="O95" s="192"/>
      <c r="P95" s="192"/>
      <c r="Q95" s="193"/>
      <c r="R95" s="194"/>
      <c r="S95" s="194"/>
      <c r="T95" s="192"/>
      <c r="U95" s="192"/>
      <c r="V95" s="192"/>
      <c r="W95" s="192"/>
      <c r="X95" s="192"/>
      <c r="Y95" s="192"/>
      <c r="Z95" s="195"/>
    </row>
    <row r="96" spans="1:26" s="191" customFormat="1">
      <c r="A96" s="192" t="s">
        <v>3</v>
      </c>
      <c r="B96" s="193">
        <f>COUNTA($C$3:C96)</f>
        <v>89</v>
      </c>
      <c r="C96" s="192" t="s">
        <v>598</v>
      </c>
      <c r="D96" s="192"/>
      <c r="E96" s="192"/>
      <c r="F96" s="193"/>
      <c r="G96" s="192" t="s">
        <v>74</v>
      </c>
      <c r="H96" s="192"/>
      <c r="I96" s="194" t="s">
        <v>58</v>
      </c>
      <c r="J96" s="192" t="s">
        <v>76</v>
      </c>
      <c r="K96" s="193">
        <v>0</v>
      </c>
      <c r="L96" s="192" t="s">
        <v>59</v>
      </c>
      <c r="M96" s="194" t="s">
        <v>79</v>
      </c>
      <c r="N96" s="192"/>
      <c r="O96" s="192"/>
      <c r="P96" s="192"/>
      <c r="Q96" s="193">
        <v>30</v>
      </c>
      <c r="R96" s="192"/>
      <c r="S96" s="192"/>
      <c r="T96" s="192"/>
      <c r="U96" s="192"/>
      <c r="V96" s="192"/>
      <c r="W96" s="192"/>
      <c r="X96" s="192"/>
      <c r="Y96" s="192"/>
      <c r="Z96" s="195"/>
    </row>
    <row r="97" spans="1:26" s="191" customFormat="1">
      <c r="A97" s="192" t="s">
        <v>3</v>
      </c>
      <c r="B97" s="193">
        <f>COUNTA($C$3:C97)</f>
        <v>90</v>
      </c>
      <c r="C97" s="192" t="s">
        <v>599</v>
      </c>
      <c r="D97" s="192"/>
      <c r="E97" s="192"/>
      <c r="F97" s="193"/>
      <c r="G97" s="192" t="s">
        <v>74</v>
      </c>
      <c r="H97" s="192"/>
      <c r="I97" s="194" t="s">
        <v>58</v>
      </c>
      <c r="J97" s="192" t="s">
        <v>78</v>
      </c>
      <c r="K97" s="193">
        <v>0</v>
      </c>
      <c r="L97" s="192" t="s">
        <v>59</v>
      </c>
      <c r="M97" s="194" t="s">
        <v>80</v>
      </c>
      <c r="N97" s="192"/>
      <c r="O97" s="192"/>
      <c r="P97" s="192"/>
      <c r="Q97" s="193"/>
      <c r="R97" s="192"/>
      <c r="S97" s="192"/>
      <c r="T97" s="192"/>
      <c r="U97" s="192"/>
      <c r="V97" s="192"/>
      <c r="W97" s="192"/>
      <c r="X97" s="192"/>
      <c r="Y97" s="192"/>
      <c r="Z97" s="195"/>
    </row>
    <row r="98" spans="1:26" s="191" customFormat="1">
      <c r="A98" s="192" t="s">
        <v>3</v>
      </c>
      <c r="B98" s="193">
        <f>COUNTA($C$3:C98)</f>
        <v>91</v>
      </c>
      <c r="C98" s="192" t="s">
        <v>595</v>
      </c>
      <c r="D98" s="192"/>
      <c r="E98" s="192"/>
      <c r="F98" s="193"/>
      <c r="G98" s="192" t="s">
        <v>74</v>
      </c>
      <c r="H98" s="192"/>
      <c r="I98" s="194" t="s">
        <v>58</v>
      </c>
      <c r="J98" s="192" t="s">
        <v>77</v>
      </c>
      <c r="K98" s="193">
        <v>0</v>
      </c>
      <c r="L98" s="192" t="s">
        <v>69</v>
      </c>
      <c r="M98" s="194"/>
      <c r="N98" s="192"/>
      <c r="O98" s="192"/>
      <c r="P98" s="192"/>
      <c r="Q98" s="193"/>
      <c r="R98" s="192"/>
      <c r="S98" s="192"/>
      <c r="T98" s="192"/>
      <c r="U98" s="192"/>
      <c r="V98" s="192"/>
      <c r="W98" s="192"/>
      <c r="X98" s="192"/>
      <c r="Y98" s="192"/>
      <c r="Z98" s="195"/>
    </row>
    <row r="99" spans="1:26" s="191" customFormat="1">
      <c r="A99" s="192" t="s">
        <v>3</v>
      </c>
      <c r="B99" s="193">
        <f>COUNTA($C$3:C99)</f>
        <v>92</v>
      </c>
      <c r="C99" s="192" t="s">
        <v>600</v>
      </c>
      <c r="D99" s="192"/>
      <c r="E99" s="192"/>
      <c r="F99" s="193"/>
      <c r="G99" s="192" t="s">
        <v>74</v>
      </c>
      <c r="H99" s="192"/>
      <c r="I99" s="194"/>
      <c r="J99" s="192"/>
      <c r="K99" s="193"/>
      <c r="L99" s="192" t="s">
        <v>601</v>
      </c>
      <c r="M99" s="194" t="s">
        <v>87</v>
      </c>
      <c r="N99" s="192"/>
      <c r="O99" s="192"/>
      <c r="P99" s="192"/>
      <c r="Q99" s="193"/>
      <c r="R99" s="192"/>
      <c r="S99" s="192"/>
      <c r="T99" s="192"/>
      <c r="U99" s="192"/>
      <c r="V99" s="192"/>
      <c r="W99" s="192"/>
      <c r="X99" s="192"/>
      <c r="Y99" s="192"/>
      <c r="Z99" s="195"/>
    </row>
    <row r="100" spans="1:26" s="191" customFormat="1">
      <c r="A100" s="192" t="s">
        <v>3</v>
      </c>
      <c r="B100" s="193">
        <f>COUNTA($C$3:C100)</f>
        <v>93</v>
      </c>
      <c r="C100" s="192" t="s">
        <v>602</v>
      </c>
      <c r="D100" s="192"/>
      <c r="E100" s="192"/>
      <c r="F100" s="193"/>
      <c r="G100" s="192" t="s">
        <v>74</v>
      </c>
      <c r="H100" s="192"/>
      <c r="I100" s="194" t="s">
        <v>58</v>
      </c>
      <c r="J100" s="192" t="s">
        <v>603</v>
      </c>
      <c r="K100" s="193">
        <v>0</v>
      </c>
      <c r="L100" s="192" t="s">
        <v>59</v>
      </c>
      <c r="M100" s="194">
        <f>S99</f>
        <v>0</v>
      </c>
      <c r="N100" s="192"/>
      <c r="O100" s="192"/>
      <c r="P100" s="192"/>
      <c r="Q100" s="193"/>
      <c r="R100" s="192"/>
      <c r="S100" s="192"/>
      <c r="T100" s="192"/>
      <c r="U100" s="192"/>
      <c r="V100" s="192"/>
      <c r="W100" s="192"/>
      <c r="X100" s="192"/>
      <c r="Y100" s="192"/>
      <c r="Z100" s="195"/>
    </row>
    <row r="101" spans="1:26" s="191" customFormat="1">
      <c r="A101" s="192" t="s">
        <v>3</v>
      </c>
      <c r="B101" s="193">
        <f>COUNTA($C$3:C101)</f>
        <v>94</v>
      </c>
      <c r="C101" s="192" t="s">
        <v>88</v>
      </c>
      <c r="D101" s="192"/>
      <c r="E101" s="192"/>
      <c r="F101" s="193"/>
      <c r="G101" s="192" t="s">
        <v>74</v>
      </c>
      <c r="H101" s="192"/>
      <c r="I101" s="194" t="s">
        <v>58</v>
      </c>
      <c r="J101" s="192" t="s">
        <v>604</v>
      </c>
      <c r="K101" s="193">
        <v>0</v>
      </c>
      <c r="L101" s="192" t="s">
        <v>69</v>
      </c>
      <c r="M101" s="194"/>
      <c r="N101" s="192"/>
      <c r="O101" s="192"/>
      <c r="P101" s="192"/>
      <c r="Q101" s="193"/>
      <c r="R101" s="192"/>
      <c r="S101" s="192"/>
      <c r="T101" s="192"/>
      <c r="U101" s="192"/>
      <c r="V101" s="192"/>
      <c r="W101" s="192"/>
      <c r="X101" s="192"/>
      <c r="Y101" s="192"/>
      <c r="Z101" s="195"/>
    </row>
    <row r="102" spans="1:26" s="191" customFormat="1">
      <c r="A102" s="186" t="s">
        <v>605</v>
      </c>
      <c r="B102" s="187"/>
      <c r="C102" s="187"/>
      <c r="D102" s="188"/>
      <c r="E102" s="188"/>
      <c r="F102" s="187"/>
      <c r="G102" s="189"/>
      <c r="H102" s="188"/>
      <c r="I102" s="188"/>
      <c r="J102" s="188"/>
      <c r="K102" s="187"/>
      <c r="L102" s="188"/>
      <c r="M102" s="188"/>
      <c r="N102" s="188"/>
      <c r="O102" s="188"/>
      <c r="P102" s="188"/>
      <c r="Q102" s="187"/>
      <c r="R102" s="188"/>
      <c r="S102" s="188"/>
      <c r="T102" s="188"/>
      <c r="U102" s="188"/>
      <c r="V102" s="188"/>
      <c r="W102" s="188"/>
      <c r="X102" s="188"/>
      <c r="Y102" s="188"/>
      <c r="Z102" s="190"/>
    </row>
    <row r="103" spans="1:26" s="191" customFormat="1">
      <c r="A103" s="192" t="s">
        <v>3</v>
      </c>
      <c r="B103" s="193">
        <f>COUNTA($C$3:C103)</f>
        <v>95</v>
      </c>
      <c r="C103" s="192" t="s">
        <v>60</v>
      </c>
      <c r="D103" s="192"/>
      <c r="E103" s="192"/>
      <c r="F103" s="193"/>
      <c r="G103" s="192" t="s">
        <v>74</v>
      </c>
      <c r="H103" s="192"/>
      <c r="I103" s="194"/>
      <c r="J103" s="196"/>
      <c r="K103" s="197"/>
      <c r="L103" s="196" t="s">
        <v>60</v>
      </c>
      <c r="M103" s="194">
        <v>3</v>
      </c>
      <c r="N103" s="198"/>
      <c r="O103" s="192"/>
      <c r="P103" s="192"/>
      <c r="Q103" s="193"/>
      <c r="R103" s="194"/>
      <c r="S103" s="194"/>
      <c r="T103" s="192"/>
      <c r="U103" s="192"/>
      <c r="V103" s="192"/>
      <c r="W103" s="192"/>
      <c r="X103" s="192"/>
      <c r="Y103" s="192"/>
      <c r="Z103" s="195"/>
    </row>
    <row r="104" spans="1:26" s="191" customFormat="1">
      <c r="A104" s="192" t="s">
        <v>3</v>
      </c>
      <c r="B104" s="193">
        <f>COUNTA($C$3:C104)</f>
        <v>96</v>
      </c>
      <c r="C104" s="192" t="s">
        <v>606</v>
      </c>
      <c r="D104" s="192"/>
      <c r="E104" s="192"/>
      <c r="F104" s="193"/>
      <c r="G104" s="192" t="s">
        <v>74</v>
      </c>
      <c r="H104" s="192"/>
      <c r="I104" s="194"/>
      <c r="J104" s="196"/>
      <c r="K104" s="197"/>
      <c r="L104" s="196" t="s">
        <v>607</v>
      </c>
      <c r="M104" s="194" t="s">
        <v>608</v>
      </c>
      <c r="N104" s="198"/>
      <c r="O104" s="192"/>
      <c r="P104" s="192"/>
      <c r="Q104" s="193"/>
      <c r="R104" s="194"/>
      <c r="S104" s="194"/>
      <c r="T104" s="192"/>
      <c r="U104" s="192"/>
      <c r="V104" s="192"/>
      <c r="W104" s="192"/>
      <c r="X104" s="192"/>
      <c r="Y104" s="192"/>
      <c r="Z104" s="195"/>
    </row>
    <row r="105" spans="1:26" s="191" customFormat="1">
      <c r="A105" s="192" t="s">
        <v>3</v>
      </c>
      <c r="B105" s="193">
        <f>COUNTA($C$3:C105)</f>
        <v>97</v>
      </c>
      <c r="C105" s="192" t="s">
        <v>609</v>
      </c>
      <c r="D105" s="192"/>
      <c r="E105" s="192"/>
      <c r="F105" s="193"/>
      <c r="G105" s="192" t="s">
        <v>74</v>
      </c>
      <c r="H105" s="192"/>
      <c r="I105" s="194" t="s">
        <v>58</v>
      </c>
      <c r="J105" s="196" t="s">
        <v>610</v>
      </c>
      <c r="K105" s="197">
        <v>0</v>
      </c>
      <c r="L105" s="196" t="s">
        <v>69</v>
      </c>
      <c r="M105" s="194"/>
      <c r="N105" s="198"/>
      <c r="O105" s="192"/>
      <c r="P105" s="192"/>
      <c r="Q105" s="193">
        <v>30</v>
      </c>
      <c r="R105" s="194"/>
      <c r="S105" s="194"/>
      <c r="T105" s="192"/>
      <c r="U105" s="192"/>
      <c r="V105" s="192"/>
      <c r="W105" s="192"/>
      <c r="X105" s="192"/>
      <c r="Y105" s="192"/>
      <c r="Z105" s="195"/>
    </row>
    <row r="106" spans="1:26" s="191" customFormat="1">
      <c r="A106" s="192" t="s">
        <v>3</v>
      </c>
      <c r="B106" s="193">
        <f>COUNTA($C$3:C106)</f>
        <v>98</v>
      </c>
      <c r="C106" s="192" t="s">
        <v>606</v>
      </c>
      <c r="D106" s="192"/>
      <c r="E106" s="192"/>
      <c r="F106" s="193"/>
      <c r="G106" s="192" t="s">
        <v>74</v>
      </c>
      <c r="H106" s="192"/>
      <c r="I106" s="194"/>
      <c r="J106" s="196"/>
      <c r="K106" s="197"/>
      <c r="L106" s="196" t="s">
        <v>611</v>
      </c>
      <c r="M106" s="194" t="s">
        <v>608</v>
      </c>
      <c r="N106" s="198"/>
      <c r="O106" s="192"/>
      <c r="P106" s="192"/>
      <c r="Q106" s="193"/>
      <c r="R106" s="194"/>
      <c r="S106" s="194"/>
      <c r="T106" s="192"/>
      <c r="U106" s="192"/>
      <c r="V106" s="192"/>
      <c r="W106" s="192"/>
      <c r="X106" s="192"/>
      <c r="Y106" s="192"/>
      <c r="Z106" s="195"/>
    </row>
    <row r="107" spans="1:26" s="191" customFormat="1">
      <c r="A107" s="192" t="str">
        <f>A106</f>
        <v>Y</v>
      </c>
      <c r="B107" s="193">
        <f>COUNTA($C$3:C107)</f>
        <v>99</v>
      </c>
      <c r="C107" s="192" t="s">
        <v>60</v>
      </c>
      <c r="D107" s="192"/>
      <c r="E107" s="192"/>
      <c r="F107" s="193"/>
      <c r="G107" s="192" t="s">
        <v>74</v>
      </c>
      <c r="H107" s="192"/>
      <c r="I107" s="194"/>
      <c r="J107" s="196" t="s">
        <v>93</v>
      </c>
      <c r="K107" s="197"/>
      <c r="L107" s="196" t="s">
        <v>60</v>
      </c>
      <c r="M107" s="194">
        <v>7</v>
      </c>
      <c r="N107" s="198"/>
      <c r="O107" s="192"/>
      <c r="P107" s="192"/>
      <c r="Q107" s="193"/>
      <c r="R107" s="194"/>
      <c r="S107" s="194"/>
      <c r="T107" s="192"/>
      <c r="U107" s="192"/>
      <c r="V107" s="192"/>
      <c r="W107" s="192"/>
      <c r="X107" s="192"/>
      <c r="Y107" s="192"/>
      <c r="Z107" s="195"/>
    </row>
    <row r="108" spans="1:26" s="191" customFormat="1">
      <c r="A108" s="192" t="str">
        <f>A107</f>
        <v>Y</v>
      </c>
      <c r="B108" s="193">
        <f>COUNTA($C$3:C108)</f>
        <v>100</v>
      </c>
      <c r="C108" s="192" t="s">
        <v>630</v>
      </c>
      <c r="D108" s="192"/>
      <c r="E108" s="192"/>
      <c r="F108" s="193"/>
      <c r="G108" s="192" t="s">
        <v>74</v>
      </c>
      <c r="H108" s="192"/>
      <c r="I108" s="194" t="s">
        <v>58</v>
      </c>
      <c r="J108" s="196" t="s">
        <v>631</v>
      </c>
      <c r="K108" s="197">
        <v>0</v>
      </c>
      <c r="L108" s="196" t="s">
        <v>59</v>
      </c>
      <c r="M108" s="194" t="str">
        <f>S87</f>
        <v>DT_Quote_Out</v>
      </c>
      <c r="N108" s="198"/>
      <c r="O108" s="192"/>
      <c r="P108" s="192"/>
      <c r="Q108" s="193"/>
      <c r="R108" s="194"/>
      <c r="S108" s="194"/>
      <c r="T108" s="192"/>
      <c r="U108" s="192"/>
      <c r="V108" s="192"/>
      <c r="W108" s="192"/>
      <c r="X108" s="192"/>
      <c r="Y108" s="192"/>
      <c r="Z108" s="195"/>
    </row>
    <row r="109" spans="1:26" s="191" customFormat="1">
      <c r="A109" s="192" t="str">
        <f t="shared" ref="A109:A127" si="1">A108</f>
        <v>Y</v>
      </c>
      <c r="B109" s="193">
        <f>COUNTA($C$3:C109)</f>
        <v>101</v>
      </c>
      <c r="C109" s="192" t="s">
        <v>75</v>
      </c>
      <c r="D109" s="192"/>
      <c r="E109" s="192"/>
      <c r="F109" s="193"/>
      <c r="G109" s="192" t="s">
        <v>74</v>
      </c>
      <c r="H109" s="192"/>
      <c r="I109" s="194" t="s">
        <v>58</v>
      </c>
      <c r="J109" s="196" t="s">
        <v>533</v>
      </c>
      <c r="K109" s="197">
        <v>0</v>
      </c>
      <c r="L109" s="196" t="s">
        <v>59</v>
      </c>
      <c r="M109" s="194" t="str">
        <f>M77</f>
        <v>QALast</v>
      </c>
      <c r="N109" s="198"/>
      <c r="O109" s="192"/>
      <c r="P109" s="192"/>
      <c r="Q109" s="193"/>
      <c r="R109" s="194"/>
      <c r="S109" s="194"/>
      <c r="T109" s="192"/>
      <c r="U109" s="192"/>
      <c r="V109" s="192"/>
      <c r="W109" s="192"/>
      <c r="X109" s="192"/>
      <c r="Y109" s="192"/>
      <c r="Z109" s="195"/>
    </row>
    <row r="110" spans="1:26" s="191" customFormat="1">
      <c r="A110" s="192" t="str">
        <f t="shared" si="1"/>
        <v>Y</v>
      </c>
      <c r="B110" s="193">
        <f>COUNTA($C$3:C110)</f>
        <v>102</v>
      </c>
      <c r="C110" s="192" t="s">
        <v>632</v>
      </c>
      <c r="D110" s="192"/>
      <c r="E110" s="192"/>
      <c r="F110" s="193"/>
      <c r="G110" s="192" t="s">
        <v>74</v>
      </c>
      <c r="H110" s="192"/>
      <c r="I110" s="194" t="s">
        <v>58</v>
      </c>
      <c r="J110" s="196" t="s">
        <v>633</v>
      </c>
      <c r="K110" s="197">
        <v>0</v>
      </c>
      <c r="L110" s="196" t="s">
        <v>69</v>
      </c>
      <c r="M110" s="194"/>
      <c r="N110" s="198"/>
      <c r="O110" s="192"/>
      <c r="P110" s="192"/>
      <c r="Q110" s="193"/>
      <c r="R110" s="194"/>
      <c r="S110" s="194"/>
      <c r="T110" s="192"/>
      <c r="U110" s="192"/>
      <c r="V110" s="192"/>
      <c r="W110" s="192"/>
      <c r="X110" s="192"/>
      <c r="Y110" s="192"/>
      <c r="Z110" s="195"/>
    </row>
    <row r="111" spans="1:26" s="191" customFormat="1">
      <c r="A111" s="192" t="str">
        <f>A110</f>
        <v>Y</v>
      </c>
      <c r="B111" s="193">
        <f>COUNTA($C$3:C111)</f>
        <v>103</v>
      </c>
      <c r="C111" s="192" t="s">
        <v>60</v>
      </c>
      <c r="D111" s="192"/>
      <c r="E111" s="192"/>
      <c r="F111" s="193"/>
      <c r="G111" s="192" t="s">
        <v>74</v>
      </c>
      <c r="H111" s="192"/>
      <c r="I111" s="194"/>
      <c r="J111" s="196" t="s">
        <v>93</v>
      </c>
      <c r="K111" s="197"/>
      <c r="L111" s="196" t="s">
        <v>60</v>
      </c>
      <c r="M111" s="194">
        <v>35</v>
      </c>
      <c r="N111" s="198"/>
      <c r="O111" s="192"/>
      <c r="P111" s="192"/>
      <c r="Q111" s="193"/>
      <c r="R111" s="194"/>
      <c r="S111" s="194"/>
      <c r="T111" s="192"/>
      <c r="U111" s="192"/>
      <c r="V111" s="192"/>
      <c r="W111" s="192"/>
      <c r="X111" s="192"/>
      <c r="Y111" s="192"/>
      <c r="Z111" s="195"/>
    </row>
    <row r="112" spans="1:26" s="191" customFormat="1">
      <c r="A112" s="192" t="str">
        <f t="shared" si="1"/>
        <v>Y</v>
      </c>
      <c r="B112" s="193">
        <f>COUNTA($C$3:C112)</f>
        <v>104</v>
      </c>
      <c r="C112" s="192" t="s">
        <v>634</v>
      </c>
      <c r="D112" s="192"/>
      <c r="E112" s="192"/>
      <c r="F112" s="193"/>
      <c r="G112" s="192" t="s">
        <v>74</v>
      </c>
      <c r="H112" s="192"/>
      <c r="I112" s="194" t="s">
        <v>58</v>
      </c>
      <c r="J112" s="196" t="s">
        <v>635</v>
      </c>
      <c r="K112" s="197">
        <v>0</v>
      </c>
      <c r="L112" s="196" t="s">
        <v>32</v>
      </c>
      <c r="M112" s="194"/>
      <c r="N112" s="198" t="s">
        <v>61</v>
      </c>
      <c r="O112" s="192"/>
      <c r="P112" s="192"/>
      <c r="Q112" s="193"/>
      <c r="R112" s="194"/>
      <c r="S112" s="194"/>
      <c r="T112" s="192"/>
      <c r="U112" s="192"/>
      <c r="V112" s="192"/>
      <c r="W112" s="192"/>
      <c r="X112" s="192"/>
      <c r="Y112" s="192"/>
      <c r="Z112" s="195"/>
    </row>
    <row r="113" spans="1:26" s="191" customFormat="1">
      <c r="A113" s="192" t="str">
        <f t="shared" si="1"/>
        <v>Y</v>
      </c>
      <c r="B113" s="193">
        <f>COUNTA($C$3:C113)</f>
        <v>105</v>
      </c>
      <c r="C113" s="192" t="s">
        <v>60</v>
      </c>
      <c r="D113" s="192"/>
      <c r="E113" s="192"/>
      <c r="F113" s="193"/>
      <c r="G113" s="192" t="s">
        <v>74</v>
      </c>
      <c r="H113" s="192"/>
      <c r="I113" s="194"/>
      <c r="J113" s="196" t="s">
        <v>93</v>
      </c>
      <c r="K113" s="197"/>
      <c r="L113" s="196" t="s">
        <v>60</v>
      </c>
      <c r="M113" s="194">
        <v>10</v>
      </c>
      <c r="N113" s="198"/>
      <c r="O113" s="192"/>
      <c r="P113" s="192"/>
      <c r="Q113" s="193"/>
      <c r="R113" s="194"/>
      <c r="S113" s="194"/>
      <c r="T113" s="192"/>
      <c r="U113" s="192"/>
      <c r="V113" s="192"/>
      <c r="W113" s="192"/>
      <c r="X113" s="192"/>
      <c r="Y113" s="192"/>
      <c r="Z113" s="195"/>
    </row>
    <row r="114" spans="1:26" s="191" customFormat="1">
      <c r="A114" s="192" t="str">
        <f t="shared" si="1"/>
        <v>Y</v>
      </c>
      <c r="B114" s="193">
        <f>COUNTA($C$3:C114)</f>
        <v>106</v>
      </c>
      <c r="C114" s="192" t="s">
        <v>636</v>
      </c>
      <c r="D114" s="192"/>
      <c r="E114" s="192"/>
      <c r="F114" s="193"/>
      <c r="G114" s="192" t="s">
        <v>74</v>
      </c>
      <c r="H114" s="192"/>
      <c r="I114" s="194" t="s">
        <v>58</v>
      </c>
      <c r="J114" s="196" t="s">
        <v>637</v>
      </c>
      <c r="K114" s="197">
        <v>0</v>
      </c>
      <c r="L114" s="196" t="s">
        <v>32</v>
      </c>
      <c r="M114" s="194"/>
      <c r="N114" s="198" t="s">
        <v>61</v>
      </c>
      <c r="O114" s="192"/>
      <c r="P114" s="192"/>
      <c r="Q114" s="193"/>
      <c r="R114" s="194"/>
      <c r="S114" s="194"/>
      <c r="T114" s="192"/>
      <c r="U114" s="192"/>
      <c r="V114" s="192"/>
      <c r="W114" s="192"/>
      <c r="X114" s="192"/>
      <c r="Y114" s="192"/>
      <c r="Z114" s="195"/>
    </row>
    <row r="115" spans="1:26" s="191" customFormat="1">
      <c r="A115" s="192" t="str">
        <f t="shared" si="1"/>
        <v>Y</v>
      </c>
      <c r="B115" s="193">
        <f>COUNTA($C$3:C115)</f>
        <v>107</v>
      </c>
      <c r="C115" s="192" t="s">
        <v>638</v>
      </c>
      <c r="D115" s="192"/>
      <c r="E115" s="192"/>
      <c r="F115" s="193"/>
      <c r="G115" s="192" t="s">
        <v>74</v>
      </c>
      <c r="H115" s="192"/>
      <c r="I115" s="194" t="s">
        <v>58</v>
      </c>
      <c r="J115" s="196" t="s">
        <v>639</v>
      </c>
      <c r="K115" s="197">
        <v>0</v>
      </c>
      <c r="L115" s="196" t="s">
        <v>32</v>
      </c>
      <c r="M115" s="194"/>
      <c r="N115" s="198" t="s">
        <v>61</v>
      </c>
      <c r="O115" s="192"/>
      <c r="P115" s="192"/>
      <c r="Q115" s="193"/>
      <c r="R115" s="194"/>
      <c r="S115" s="194"/>
      <c r="T115" s="192"/>
      <c r="U115" s="192"/>
      <c r="V115" s="192"/>
      <c r="W115" s="192"/>
      <c r="X115" s="192"/>
      <c r="Y115" s="192"/>
      <c r="Z115" s="195"/>
    </row>
    <row r="116" spans="1:26" s="191" customFormat="1">
      <c r="A116" s="192" t="str">
        <f t="shared" si="1"/>
        <v>Y</v>
      </c>
      <c r="B116" s="193">
        <f>COUNTA($C$3:C116)</f>
        <v>108</v>
      </c>
      <c r="C116" s="192" t="s">
        <v>640</v>
      </c>
      <c r="D116" s="192"/>
      <c r="E116" s="192"/>
      <c r="F116" s="193"/>
      <c r="G116" s="192" t="s">
        <v>74</v>
      </c>
      <c r="H116" s="192"/>
      <c r="I116" s="194" t="s">
        <v>58</v>
      </c>
      <c r="J116" s="196" t="s">
        <v>641</v>
      </c>
      <c r="K116" s="197">
        <v>0</v>
      </c>
      <c r="L116" s="196" t="s">
        <v>32</v>
      </c>
      <c r="M116" s="194"/>
      <c r="N116" s="198" t="s">
        <v>61</v>
      </c>
      <c r="O116" s="192"/>
      <c r="P116" s="192"/>
      <c r="Q116" s="193"/>
      <c r="R116" s="194"/>
      <c r="S116" s="194"/>
      <c r="T116" s="192"/>
      <c r="U116" s="192"/>
      <c r="V116" s="192"/>
      <c r="W116" s="192"/>
      <c r="X116" s="192"/>
      <c r="Y116" s="192"/>
      <c r="Z116" s="195"/>
    </row>
    <row r="117" spans="1:26" s="191" customFormat="1">
      <c r="A117" s="192" t="str">
        <f t="shared" si="1"/>
        <v>Y</v>
      </c>
      <c r="B117" s="193">
        <f>COUNTA($C$3:C117)</f>
        <v>109</v>
      </c>
      <c r="C117" s="192" t="s">
        <v>642</v>
      </c>
      <c r="D117" s="192"/>
      <c r="E117" s="192"/>
      <c r="F117" s="193"/>
      <c r="G117" s="192" t="s">
        <v>74</v>
      </c>
      <c r="H117" s="192"/>
      <c r="I117" s="194" t="s">
        <v>58</v>
      </c>
      <c r="J117" s="196" t="s">
        <v>643</v>
      </c>
      <c r="K117" s="197">
        <v>0</v>
      </c>
      <c r="L117" s="196" t="s">
        <v>32</v>
      </c>
      <c r="M117" s="194"/>
      <c r="N117" s="198" t="s">
        <v>61</v>
      </c>
      <c r="O117" s="192"/>
      <c r="P117" s="192"/>
      <c r="Q117" s="193"/>
      <c r="R117" s="194"/>
      <c r="S117" s="194"/>
      <c r="T117" s="192"/>
      <c r="U117" s="192"/>
      <c r="V117" s="192"/>
      <c r="W117" s="192"/>
      <c r="X117" s="192"/>
      <c r="Y117" s="192"/>
      <c r="Z117" s="195"/>
    </row>
    <row r="118" spans="1:26" s="191" customFormat="1">
      <c r="A118" s="192" t="str">
        <f t="shared" si="1"/>
        <v>Y</v>
      </c>
      <c r="B118" s="193">
        <f>COUNTA($C$3:C118)</f>
        <v>110</v>
      </c>
      <c r="C118" s="192" t="s">
        <v>644</v>
      </c>
      <c r="D118" s="192"/>
      <c r="E118" s="192"/>
      <c r="F118" s="193"/>
      <c r="G118" s="192" t="s">
        <v>74</v>
      </c>
      <c r="H118" s="192"/>
      <c r="I118" s="194" t="s">
        <v>58</v>
      </c>
      <c r="J118" s="196" t="s">
        <v>645</v>
      </c>
      <c r="K118" s="197">
        <v>0</v>
      </c>
      <c r="L118" s="196" t="s">
        <v>32</v>
      </c>
      <c r="M118" s="194"/>
      <c r="N118" s="198" t="s">
        <v>61</v>
      </c>
      <c r="O118" s="192"/>
      <c r="P118" s="192"/>
      <c r="Q118" s="193"/>
      <c r="R118" s="194"/>
      <c r="S118" s="194"/>
      <c r="T118" s="192"/>
      <c r="U118" s="192"/>
      <c r="V118" s="192"/>
      <c r="W118" s="192"/>
      <c r="X118" s="192"/>
      <c r="Y118" s="192"/>
      <c r="Z118" s="195"/>
    </row>
    <row r="119" spans="1:26" s="191" customFormat="1">
      <c r="A119" s="192" t="str">
        <f t="shared" si="1"/>
        <v>Y</v>
      </c>
      <c r="B119" s="193">
        <f>COUNTA($C$3:C119)</f>
        <v>111</v>
      </c>
      <c r="C119" s="192" t="s">
        <v>646</v>
      </c>
      <c r="D119" s="192"/>
      <c r="E119" s="192"/>
      <c r="F119" s="193"/>
      <c r="G119" s="192" t="s">
        <v>74</v>
      </c>
      <c r="H119" s="192"/>
      <c r="I119" s="194" t="s">
        <v>58</v>
      </c>
      <c r="J119" s="196" t="s">
        <v>647</v>
      </c>
      <c r="K119" s="197">
        <v>0</v>
      </c>
      <c r="L119" s="196" t="s">
        <v>32</v>
      </c>
      <c r="M119" s="194"/>
      <c r="N119" s="198" t="s">
        <v>61</v>
      </c>
      <c r="O119" s="192"/>
      <c r="P119" s="192"/>
      <c r="Q119" s="193"/>
      <c r="R119" s="194"/>
      <c r="S119" s="194"/>
      <c r="T119" s="192"/>
      <c r="U119" s="192"/>
      <c r="V119" s="192"/>
      <c r="W119" s="192"/>
      <c r="X119" s="192"/>
      <c r="Y119" s="192"/>
      <c r="Z119" s="195"/>
    </row>
    <row r="120" spans="1:26" s="191" customFormat="1">
      <c r="A120" s="192" t="str">
        <f t="shared" si="1"/>
        <v>Y</v>
      </c>
      <c r="B120" s="193">
        <f>COUNTA($C$3:C120)</f>
        <v>112</v>
      </c>
      <c r="C120" s="192" t="s">
        <v>648</v>
      </c>
      <c r="D120" s="192"/>
      <c r="E120" s="192"/>
      <c r="F120" s="193"/>
      <c r="G120" s="192" t="s">
        <v>74</v>
      </c>
      <c r="H120" s="192"/>
      <c r="I120" s="194" t="s">
        <v>58</v>
      </c>
      <c r="J120" s="196" t="s">
        <v>649</v>
      </c>
      <c r="K120" s="197">
        <v>0</v>
      </c>
      <c r="L120" s="196" t="s">
        <v>32</v>
      </c>
      <c r="M120" s="194"/>
      <c r="N120" s="198" t="s">
        <v>61</v>
      </c>
      <c r="O120" s="192"/>
      <c r="P120" s="192"/>
      <c r="Q120" s="193"/>
      <c r="R120" s="194"/>
      <c r="S120" s="194"/>
      <c r="T120" s="192"/>
      <c r="U120" s="192"/>
      <c r="V120" s="192"/>
      <c r="W120" s="192"/>
      <c r="X120" s="192"/>
      <c r="Y120" s="192"/>
      <c r="Z120" s="195"/>
    </row>
    <row r="121" spans="1:26" s="191" customFormat="1">
      <c r="A121" s="192" t="str">
        <f t="shared" si="1"/>
        <v>Y</v>
      </c>
      <c r="B121" s="193">
        <f>COUNTA($C$3:C121)</f>
        <v>113</v>
      </c>
      <c r="C121" s="192" t="s">
        <v>650</v>
      </c>
      <c r="D121" s="192"/>
      <c r="E121" s="192"/>
      <c r="F121" s="193"/>
      <c r="G121" s="192" t="s">
        <v>74</v>
      </c>
      <c r="H121" s="192"/>
      <c r="I121" s="194" t="s">
        <v>58</v>
      </c>
      <c r="J121" s="196" t="s">
        <v>651</v>
      </c>
      <c r="K121" s="197">
        <v>0</v>
      </c>
      <c r="L121" s="196" t="s">
        <v>32</v>
      </c>
      <c r="M121" s="194"/>
      <c r="N121" s="198" t="s">
        <v>61</v>
      </c>
      <c r="O121" s="192"/>
      <c r="P121" s="192"/>
      <c r="Q121" s="193"/>
      <c r="R121" s="194"/>
      <c r="S121" s="194"/>
      <c r="T121" s="192"/>
      <c r="U121" s="192"/>
      <c r="V121" s="192"/>
      <c r="W121" s="192"/>
      <c r="X121" s="192"/>
      <c r="Y121" s="192"/>
      <c r="Z121" s="195"/>
    </row>
    <row r="122" spans="1:26" s="191" customFormat="1">
      <c r="A122" s="192" t="str">
        <f t="shared" si="1"/>
        <v>Y</v>
      </c>
      <c r="B122" s="193">
        <f>COUNTA($C$3:C122)</f>
        <v>114</v>
      </c>
      <c r="C122" s="192" t="s">
        <v>652</v>
      </c>
      <c r="D122" s="192"/>
      <c r="E122" s="192"/>
      <c r="F122" s="193"/>
      <c r="G122" s="192" t="s">
        <v>74</v>
      </c>
      <c r="H122" s="192"/>
      <c r="I122" s="194" t="s">
        <v>58</v>
      </c>
      <c r="J122" s="196" t="s">
        <v>653</v>
      </c>
      <c r="K122" s="197">
        <v>0</v>
      </c>
      <c r="L122" s="196" t="s">
        <v>32</v>
      </c>
      <c r="M122" s="194"/>
      <c r="N122" s="198" t="s">
        <v>61</v>
      </c>
      <c r="O122" s="192"/>
      <c r="P122" s="192"/>
      <c r="Q122" s="193"/>
      <c r="R122" s="194"/>
      <c r="S122" s="194"/>
      <c r="T122" s="192"/>
      <c r="U122" s="192"/>
      <c r="V122" s="192"/>
      <c r="W122" s="192"/>
      <c r="X122" s="192"/>
      <c r="Y122" s="192"/>
      <c r="Z122" s="195"/>
    </row>
    <row r="123" spans="1:26" s="191" customFormat="1">
      <c r="A123" s="192" t="str">
        <f t="shared" si="1"/>
        <v>Y</v>
      </c>
      <c r="B123" s="193">
        <f>COUNTA($C$3:C123)</f>
        <v>115</v>
      </c>
      <c r="C123" s="192" t="s">
        <v>654</v>
      </c>
      <c r="D123" s="192"/>
      <c r="E123" s="192"/>
      <c r="F123" s="193"/>
      <c r="G123" s="192" t="s">
        <v>74</v>
      </c>
      <c r="H123" s="192"/>
      <c r="I123" s="194" t="s">
        <v>58</v>
      </c>
      <c r="J123" s="196" t="s">
        <v>655</v>
      </c>
      <c r="K123" s="197">
        <v>0</v>
      </c>
      <c r="L123" s="196" t="s">
        <v>32</v>
      </c>
      <c r="M123" s="194"/>
      <c r="N123" s="198" t="s">
        <v>61</v>
      </c>
      <c r="O123" s="192"/>
      <c r="P123" s="192"/>
      <c r="Q123" s="193"/>
      <c r="R123" s="194"/>
      <c r="S123" s="194"/>
      <c r="T123" s="192"/>
      <c r="U123" s="192"/>
      <c r="V123" s="192"/>
      <c r="W123" s="192"/>
      <c r="X123" s="192"/>
      <c r="Y123" s="192"/>
      <c r="Z123" s="195"/>
    </row>
    <row r="124" spans="1:26" s="191" customFormat="1">
      <c r="A124" s="192" t="str">
        <f t="shared" si="1"/>
        <v>Y</v>
      </c>
      <c r="B124" s="193">
        <f>COUNTA($C$3:C124)</f>
        <v>116</v>
      </c>
      <c r="C124" s="192" t="s">
        <v>656</v>
      </c>
      <c r="D124" s="192"/>
      <c r="E124" s="192"/>
      <c r="F124" s="193"/>
      <c r="G124" s="192" t="s">
        <v>74</v>
      </c>
      <c r="H124" s="192"/>
      <c r="I124" s="194" t="s">
        <v>58</v>
      </c>
      <c r="J124" s="196" t="s">
        <v>657</v>
      </c>
      <c r="K124" s="197">
        <v>0</v>
      </c>
      <c r="L124" s="196" t="s">
        <v>69</v>
      </c>
      <c r="M124" s="194"/>
      <c r="N124" s="198"/>
      <c r="O124" s="192"/>
      <c r="P124" s="192"/>
      <c r="Q124" s="193"/>
      <c r="R124" s="194"/>
      <c r="S124" s="194"/>
      <c r="T124" s="192"/>
      <c r="U124" s="192"/>
      <c r="V124" s="192"/>
      <c r="W124" s="192"/>
      <c r="X124" s="192"/>
      <c r="Y124" s="192"/>
      <c r="Z124" s="195"/>
    </row>
    <row r="125" spans="1:26" s="191" customFormat="1">
      <c r="A125" s="192" t="str">
        <f t="shared" si="1"/>
        <v>Y</v>
      </c>
      <c r="B125" s="193">
        <f>COUNTA($C$3:C125)</f>
        <v>117</v>
      </c>
      <c r="C125" s="192" t="s">
        <v>60</v>
      </c>
      <c r="D125" s="192"/>
      <c r="E125" s="192"/>
      <c r="F125" s="193"/>
      <c r="G125" s="192" t="s">
        <v>74</v>
      </c>
      <c r="H125" s="192"/>
      <c r="I125" s="194"/>
      <c r="J125" s="196" t="s">
        <v>93</v>
      </c>
      <c r="K125" s="197"/>
      <c r="L125" s="196" t="s">
        <v>60</v>
      </c>
      <c r="M125" s="194">
        <v>5</v>
      </c>
      <c r="N125" s="198"/>
      <c r="O125" s="192"/>
      <c r="P125" s="192"/>
      <c r="Q125" s="193"/>
      <c r="R125" s="194"/>
      <c r="S125" s="194"/>
      <c r="T125" s="192"/>
      <c r="U125" s="192"/>
      <c r="V125" s="192"/>
      <c r="W125" s="192"/>
      <c r="X125" s="192"/>
      <c r="Y125" s="192"/>
      <c r="Z125" s="195"/>
    </row>
    <row r="126" spans="1:26" s="191" customFormat="1">
      <c r="A126" s="192" t="str">
        <f t="shared" si="1"/>
        <v>Y</v>
      </c>
      <c r="B126" s="193">
        <f>COUNTA($C$3:C126)</f>
        <v>118</v>
      </c>
      <c r="C126" s="192" t="s">
        <v>658</v>
      </c>
      <c r="D126" s="192"/>
      <c r="E126" s="192"/>
      <c r="F126" s="193"/>
      <c r="G126" s="192" t="s">
        <v>74</v>
      </c>
      <c r="H126" s="192"/>
      <c r="I126" s="194" t="s">
        <v>58</v>
      </c>
      <c r="J126" s="196" t="s">
        <v>659</v>
      </c>
      <c r="K126" s="197">
        <v>0</v>
      </c>
      <c r="L126" s="196" t="s">
        <v>660</v>
      </c>
      <c r="M126" s="194"/>
      <c r="N126" s="198" t="s">
        <v>61</v>
      </c>
      <c r="O126" s="192"/>
      <c r="P126" s="192"/>
      <c r="Q126" s="193"/>
      <c r="R126" s="194"/>
      <c r="S126" s="194"/>
      <c r="T126" s="192"/>
      <c r="U126" s="192"/>
      <c r="V126" s="192"/>
      <c r="W126" s="192"/>
      <c r="X126" s="192"/>
      <c r="Y126" s="192"/>
      <c r="Z126" s="195"/>
    </row>
    <row r="127" spans="1:26" s="191" customFormat="1">
      <c r="A127" s="192" t="str">
        <f t="shared" si="1"/>
        <v>Y</v>
      </c>
      <c r="B127" s="193">
        <f>COUNTA($C$3:C127)</f>
        <v>119</v>
      </c>
      <c r="C127" s="192" t="s">
        <v>60</v>
      </c>
      <c r="D127" s="192"/>
      <c r="E127" s="192"/>
      <c r="F127" s="193"/>
      <c r="G127" s="192" t="s">
        <v>74</v>
      </c>
      <c r="H127" s="192"/>
      <c r="I127" s="194"/>
      <c r="J127" s="196" t="s">
        <v>93</v>
      </c>
      <c r="K127" s="197"/>
      <c r="L127" s="196" t="s">
        <v>60</v>
      </c>
      <c r="M127" s="194">
        <v>5</v>
      </c>
      <c r="N127" s="198"/>
      <c r="O127" s="192"/>
      <c r="P127" s="192"/>
      <c r="Q127" s="193"/>
      <c r="R127" s="194"/>
      <c r="S127" s="194"/>
      <c r="T127" s="192"/>
      <c r="U127" s="192"/>
      <c r="V127" s="192"/>
      <c r="W127" s="192"/>
      <c r="X127" s="192"/>
      <c r="Y127" s="192"/>
      <c r="Z127" s="195"/>
    </row>
    <row r="128" spans="1:26" s="130" customFormat="1" outlineLevel="1">
      <c r="A128" s="174" t="s">
        <v>150</v>
      </c>
      <c r="C128" s="175"/>
      <c r="D128" s="175"/>
      <c r="E128" s="175"/>
      <c r="F128" s="175"/>
      <c r="G128" s="175"/>
      <c r="H128" s="175"/>
      <c r="I128" s="175"/>
      <c r="J128" s="175" t="s">
        <v>93</v>
      </c>
      <c r="K128" s="176">
        <v>0</v>
      </c>
      <c r="L128" s="175" t="s">
        <v>93</v>
      </c>
      <c r="M128" s="175" t="s">
        <v>93</v>
      </c>
      <c r="N128" s="175"/>
      <c r="O128" s="175"/>
      <c r="P128" s="175"/>
      <c r="Q128" s="175"/>
      <c r="R128" s="177"/>
      <c r="S128" s="175"/>
      <c r="T128" s="175"/>
      <c r="U128" s="175"/>
      <c r="V128" s="175"/>
      <c r="W128" s="175"/>
      <c r="X128" s="175"/>
      <c r="Y128" s="175"/>
    </row>
    <row r="129" spans="1:25" s="185" customFormat="1" outlineLevel="1">
      <c r="A129" s="178" t="s">
        <v>3</v>
      </c>
      <c r="B129" s="179">
        <f>COUNTA($C$3:C129)</f>
        <v>120</v>
      </c>
      <c r="C129" s="178" t="s">
        <v>151</v>
      </c>
      <c r="D129" s="178"/>
      <c r="E129" s="178"/>
      <c r="F129" s="178"/>
      <c r="G129" s="178" t="s">
        <v>74</v>
      </c>
      <c r="H129" s="178"/>
      <c r="I129" s="178" t="s">
        <v>58</v>
      </c>
      <c r="J129" s="178" t="str">
        <f>"//input[contains(@name,'SNC_checkbox') and @value='"&amp;N70&amp;"']"</f>
        <v>//input[contains(@name,'SNC_checkbox') and @value='DT_SnowSports']</v>
      </c>
      <c r="K129" s="179">
        <v>0</v>
      </c>
      <c r="L129" s="178" t="s">
        <v>110</v>
      </c>
      <c r="M129" s="178"/>
      <c r="N129" s="178"/>
      <c r="O129" s="178"/>
      <c r="P129" s="178"/>
      <c r="Q129" s="178"/>
      <c r="R129" s="184"/>
      <c r="S129" s="178"/>
      <c r="T129" s="178"/>
      <c r="U129" s="178"/>
      <c r="V129" s="178"/>
      <c r="W129" s="178"/>
      <c r="X129" s="178"/>
      <c r="Y129" s="178"/>
    </row>
    <row r="130" spans="1:25" s="185" customFormat="1" outlineLevel="1">
      <c r="A130" s="178" t="str">
        <f>IF(N70="Yes","Y","N")</f>
        <v>N</v>
      </c>
      <c r="B130" s="179">
        <f>COUNTA($C$3:C130)</f>
        <v>121</v>
      </c>
      <c r="C130" s="178" t="s">
        <v>522</v>
      </c>
      <c r="D130" s="178"/>
      <c r="E130" s="178"/>
      <c r="F130" s="178"/>
      <c r="G130" s="178" t="s">
        <v>74</v>
      </c>
      <c r="H130" s="178"/>
      <c r="I130" s="178" t="s">
        <v>58</v>
      </c>
      <c r="J130" s="178" t="s">
        <v>197</v>
      </c>
      <c r="K130" s="179">
        <v>0</v>
      </c>
      <c r="L130" s="178" t="s">
        <v>32</v>
      </c>
      <c r="M130" s="178"/>
      <c r="N130" s="178" t="s">
        <v>61</v>
      </c>
      <c r="O130" s="178"/>
      <c r="P130" s="178"/>
      <c r="Q130" s="178"/>
      <c r="R130" s="184"/>
      <c r="S130" s="178"/>
      <c r="T130" s="178"/>
      <c r="U130" s="178"/>
      <c r="V130" s="178"/>
      <c r="W130" s="178"/>
      <c r="X130" s="178"/>
      <c r="Y130" s="178"/>
    </row>
    <row r="131" spans="1:25" s="185" customFormat="1" outlineLevel="1">
      <c r="A131" s="178" t="s">
        <v>3</v>
      </c>
      <c r="B131" s="179">
        <f>COUNTA($C$3:C131)</f>
        <v>122</v>
      </c>
      <c r="C131" s="178" t="s">
        <v>153</v>
      </c>
      <c r="D131" s="178"/>
      <c r="E131" s="178"/>
      <c r="F131" s="178"/>
      <c r="G131" s="178" t="s">
        <v>74</v>
      </c>
      <c r="H131" s="178"/>
      <c r="I131" s="178" t="s">
        <v>58</v>
      </c>
      <c r="J131" s="178" t="str">
        <f>"//input[contains(@name,'SPEIC_checkbox') and @value='"&amp;N71&amp;"']"</f>
        <v>//input[contains(@name,'SPEIC_checkbox') and @value='DT_SpecifiedItems']</v>
      </c>
      <c r="K131" s="179">
        <v>0</v>
      </c>
      <c r="L131" s="178" t="s">
        <v>110</v>
      </c>
      <c r="M131" s="178"/>
      <c r="N131" s="178"/>
      <c r="O131" s="178"/>
      <c r="P131" s="178"/>
      <c r="Q131" s="184"/>
      <c r="R131" s="184"/>
      <c r="S131" s="178"/>
      <c r="T131" s="178"/>
      <c r="U131" s="178"/>
      <c r="V131" s="178"/>
      <c r="W131" s="178"/>
      <c r="X131" s="178"/>
      <c r="Y131" s="178"/>
    </row>
    <row r="132" spans="1:25" s="185" customFormat="1" outlineLevel="1">
      <c r="A132" s="178" t="s">
        <v>3</v>
      </c>
      <c r="B132" s="179">
        <f>COUNTA($C$3:C132)</f>
        <v>123</v>
      </c>
      <c r="C132" s="178" t="s">
        <v>60</v>
      </c>
      <c r="D132" s="178"/>
      <c r="E132" s="178"/>
      <c r="F132" s="178"/>
      <c r="G132" s="178" t="s">
        <v>74</v>
      </c>
      <c r="H132" s="178"/>
      <c r="I132" s="178" t="s">
        <v>58</v>
      </c>
      <c r="J132" s="178" t="s">
        <v>93</v>
      </c>
      <c r="K132" s="179"/>
      <c r="L132" s="178" t="s">
        <v>60</v>
      </c>
      <c r="M132" s="178">
        <v>3</v>
      </c>
      <c r="N132" s="178">
        <f>IF(R132="DT_SpecItemsCount",_xlfn.NUMBERVALUE(0,".",","),_xlfn.NUMBERVALUE(R132,".",","))</f>
        <v>0</v>
      </c>
      <c r="O132" s="178"/>
      <c r="P132" s="178"/>
      <c r="Q132" s="178"/>
      <c r="R132" s="184" t="s">
        <v>155</v>
      </c>
      <c r="S132" s="178"/>
      <c r="T132" s="178"/>
      <c r="U132" s="178"/>
      <c r="V132" s="178"/>
      <c r="W132" s="178"/>
      <c r="X132" s="178"/>
      <c r="Y132" s="178"/>
    </row>
    <row r="133" spans="1:25" s="185" customFormat="1" outlineLevel="1">
      <c r="A133" s="178" t="str">
        <f>IF(N71="Yes","Y","N")</f>
        <v>N</v>
      </c>
      <c r="B133" s="179">
        <f>COUNTA($C$3:C133)</f>
        <v>124</v>
      </c>
      <c r="C133" s="178" t="s">
        <v>156</v>
      </c>
      <c r="D133" s="178"/>
      <c r="E133" s="178"/>
      <c r="F133" s="178"/>
      <c r="G133" s="178" t="s">
        <v>74</v>
      </c>
      <c r="H133" s="178"/>
      <c r="I133" s="178" t="s">
        <v>58</v>
      </c>
      <c r="J133" s="178" t="s">
        <v>157</v>
      </c>
      <c r="K133" s="179">
        <v>0</v>
      </c>
      <c r="L133" s="178" t="s">
        <v>68</v>
      </c>
      <c r="M133" s="178" t="s">
        <v>158</v>
      </c>
      <c r="N133" s="178"/>
      <c r="O133" s="178"/>
      <c r="P133" s="178"/>
      <c r="Q133" s="178"/>
      <c r="R133" s="184"/>
      <c r="S133" s="178"/>
      <c r="T133" s="178"/>
      <c r="U133" s="178"/>
      <c r="V133" s="178"/>
      <c r="W133" s="178"/>
      <c r="X133" s="178"/>
      <c r="Y133" s="178"/>
    </row>
    <row r="134" spans="1:25" s="185" customFormat="1" outlineLevel="1">
      <c r="A134" s="178" t="str">
        <f>A133</f>
        <v>N</v>
      </c>
      <c r="B134" s="179">
        <f>COUNTA($C$3:C134)</f>
        <v>125</v>
      </c>
      <c r="C134" s="178" t="s">
        <v>60</v>
      </c>
      <c r="D134" s="178"/>
      <c r="E134" s="178"/>
      <c r="F134" s="178"/>
      <c r="G134" s="178" t="s">
        <v>74</v>
      </c>
      <c r="H134" s="178"/>
      <c r="I134" s="178" t="s">
        <v>58</v>
      </c>
      <c r="J134" s="178" t="s">
        <v>93</v>
      </c>
      <c r="K134" s="179"/>
      <c r="L134" s="178" t="s">
        <v>60</v>
      </c>
      <c r="M134" s="178">
        <v>3</v>
      </c>
      <c r="N134" s="178"/>
      <c r="O134" s="178"/>
      <c r="P134" s="178"/>
      <c r="Q134" s="178"/>
      <c r="R134" s="184"/>
      <c r="S134" s="178"/>
      <c r="T134" s="178"/>
      <c r="U134" s="178"/>
      <c r="V134" s="178"/>
      <c r="W134" s="178"/>
      <c r="X134" s="178"/>
      <c r="Y134" s="178"/>
    </row>
    <row r="135" spans="1:25" s="185" customFormat="1" outlineLevel="1">
      <c r="A135" s="178" t="str">
        <f>A133</f>
        <v>N</v>
      </c>
      <c r="B135" s="179">
        <f>COUNTA($C$3:C135)</f>
        <v>126</v>
      </c>
      <c r="C135" s="178" t="s">
        <v>159</v>
      </c>
      <c r="D135" s="178"/>
      <c r="E135" s="178"/>
      <c r="F135" s="178"/>
      <c r="G135" s="178" t="s">
        <v>74</v>
      </c>
      <c r="H135" s="178"/>
      <c r="I135" s="178" t="s">
        <v>58</v>
      </c>
      <c r="J135" s="178" t="s">
        <v>160</v>
      </c>
      <c r="K135" s="179">
        <v>0</v>
      </c>
      <c r="L135" s="178" t="s">
        <v>59</v>
      </c>
      <c r="M135" s="178" t="s">
        <v>161</v>
      </c>
      <c r="N135" s="178"/>
      <c r="O135" s="178"/>
      <c r="P135" s="178"/>
      <c r="Q135" s="178"/>
      <c r="R135" s="184"/>
      <c r="S135" s="178"/>
      <c r="T135" s="178"/>
      <c r="U135" s="178"/>
      <c r="V135" s="178"/>
      <c r="W135" s="178"/>
      <c r="X135" s="178"/>
      <c r="Y135" s="178"/>
    </row>
    <row r="136" spans="1:25" s="185" customFormat="1" outlineLevel="1">
      <c r="A136" s="178" t="str">
        <f>A133</f>
        <v>N</v>
      </c>
      <c r="B136" s="179">
        <f>COUNTA($C$3:C136)</f>
        <v>127</v>
      </c>
      <c r="C136" s="178" t="s">
        <v>60</v>
      </c>
      <c r="D136" s="178"/>
      <c r="E136" s="178"/>
      <c r="F136" s="178"/>
      <c r="G136" s="178" t="s">
        <v>74</v>
      </c>
      <c r="H136" s="178"/>
      <c r="I136" s="178" t="s">
        <v>58</v>
      </c>
      <c r="J136" s="178" t="s">
        <v>93</v>
      </c>
      <c r="K136" s="179"/>
      <c r="L136" s="178" t="s">
        <v>60</v>
      </c>
      <c r="M136" s="178">
        <v>3</v>
      </c>
      <c r="N136" s="178"/>
      <c r="O136" s="178"/>
      <c r="P136" s="178"/>
      <c r="Q136" s="178"/>
      <c r="R136" s="184"/>
      <c r="S136" s="178"/>
      <c r="T136" s="178"/>
      <c r="U136" s="178"/>
      <c r="V136" s="178"/>
      <c r="W136" s="178"/>
      <c r="X136" s="178"/>
      <c r="Y136" s="178"/>
    </row>
    <row r="137" spans="1:25" s="185" customFormat="1" outlineLevel="1">
      <c r="A137" s="178" t="str">
        <f>A133</f>
        <v>N</v>
      </c>
      <c r="B137" s="179">
        <f>COUNTA($C$3:C137)</f>
        <v>128</v>
      </c>
      <c r="C137" s="178" t="s">
        <v>162</v>
      </c>
      <c r="D137" s="178"/>
      <c r="E137" s="178"/>
      <c r="F137" s="178"/>
      <c r="G137" s="178" t="s">
        <v>74</v>
      </c>
      <c r="H137" s="178"/>
      <c r="I137" s="178" t="s">
        <v>58</v>
      </c>
      <c r="J137" s="178" t="s">
        <v>163</v>
      </c>
      <c r="K137" s="179">
        <v>0</v>
      </c>
      <c r="L137" s="178" t="s">
        <v>59</v>
      </c>
      <c r="M137" s="178" t="s">
        <v>164</v>
      </c>
      <c r="N137" s="178"/>
      <c r="O137" s="178"/>
      <c r="P137" s="178"/>
      <c r="Q137" s="178"/>
      <c r="R137" s="184"/>
      <c r="S137" s="178"/>
      <c r="T137" s="178"/>
      <c r="U137" s="178"/>
      <c r="V137" s="178"/>
      <c r="W137" s="178"/>
      <c r="X137" s="178"/>
      <c r="Y137" s="178"/>
    </row>
    <row r="138" spans="1:25" s="185" customFormat="1" outlineLevel="1">
      <c r="A138" s="178" t="str">
        <f>A133</f>
        <v>N</v>
      </c>
      <c r="B138" s="179">
        <f>COUNTA($C$3:C138)</f>
        <v>129</v>
      </c>
      <c r="C138" s="178" t="s">
        <v>60</v>
      </c>
      <c r="D138" s="178"/>
      <c r="E138" s="178"/>
      <c r="F138" s="178"/>
      <c r="G138" s="178" t="s">
        <v>74</v>
      </c>
      <c r="H138" s="178"/>
      <c r="I138" s="178" t="s">
        <v>58</v>
      </c>
      <c r="J138" s="178" t="s">
        <v>93</v>
      </c>
      <c r="K138" s="179"/>
      <c r="L138" s="178" t="s">
        <v>60</v>
      </c>
      <c r="M138" s="178">
        <v>3</v>
      </c>
      <c r="N138" s="178"/>
      <c r="O138" s="178"/>
      <c r="P138" s="178"/>
      <c r="Q138" s="178"/>
      <c r="R138" s="184"/>
      <c r="S138" s="178"/>
      <c r="T138" s="178"/>
      <c r="U138" s="178"/>
      <c r="V138" s="178"/>
      <c r="W138" s="178"/>
      <c r="X138" s="178"/>
      <c r="Y138" s="178"/>
    </row>
    <row r="139" spans="1:25" s="185" customFormat="1" outlineLevel="1">
      <c r="A139" s="178" t="str">
        <f>IF($N$182&gt;1,"Y","N")</f>
        <v>N</v>
      </c>
      <c r="B139" s="179">
        <f>COUNTA($C$3:C139)</f>
        <v>130</v>
      </c>
      <c r="C139" s="178" t="s">
        <v>165</v>
      </c>
      <c r="D139" s="178"/>
      <c r="E139" s="178"/>
      <c r="F139" s="178"/>
      <c r="G139" s="178" t="s">
        <v>74</v>
      </c>
      <c r="H139" s="178"/>
      <c r="I139" s="178" t="s">
        <v>58</v>
      </c>
      <c r="J139" s="178" t="s">
        <v>166</v>
      </c>
      <c r="K139" s="179">
        <v>0</v>
      </c>
      <c r="L139" s="178" t="s">
        <v>167</v>
      </c>
      <c r="M139" s="178"/>
      <c r="N139" s="178"/>
      <c r="O139" s="178"/>
      <c r="P139" s="178"/>
      <c r="Q139" s="178"/>
      <c r="R139" s="184"/>
      <c r="S139" s="178"/>
      <c r="T139" s="178"/>
      <c r="U139" s="178"/>
      <c r="V139" s="178"/>
      <c r="W139" s="178"/>
      <c r="X139" s="178"/>
      <c r="Y139" s="178"/>
    </row>
    <row r="140" spans="1:25" s="185" customFormat="1" outlineLevel="1">
      <c r="A140" s="178" t="str">
        <f>A139</f>
        <v>N</v>
      </c>
      <c r="B140" s="179">
        <f>COUNTA($C$3:C140)</f>
        <v>131</v>
      </c>
      <c r="C140" s="178" t="s">
        <v>168</v>
      </c>
      <c r="D140" s="178"/>
      <c r="E140" s="178"/>
      <c r="F140" s="178"/>
      <c r="G140" s="178" t="s">
        <v>74</v>
      </c>
      <c r="H140" s="178"/>
      <c r="I140" s="178" t="s">
        <v>58</v>
      </c>
      <c r="J140" s="178" t="s">
        <v>157</v>
      </c>
      <c r="K140" s="179">
        <v>1</v>
      </c>
      <c r="L140" s="178" t="s">
        <v>68</v>
      </c>
      <c r="M140" s="178" t="s">
        <v>169</v>
      </c>
      <c r="N140" s="178"/>
      <c r="O140" s="178"/>
      <c r="P140" s="178"/>
      <c r="Q140" s="178"/>
      <c r="R140" s="184"/>
      <c r="S140" s="178"/>
      <c r="T140" s="178"/>
      <c r="U140" s="178"/>
      <c r="V140" s="178"/>
      <c r="W140" s="178"/>
      <c r="X140" s="178"/>
      <c r="Y140" s="178"/>
    </row>
    <row r="141" spans="1:25" s="185" customFormat="1" outlineLevel="1">
      <c r="A141" s="178" t="str">
        <f t="shared" ref="A141" si="2">A140</f>
        <v>N</v>
      </c>
      <c r="B141" s="179">
        <f>COUNTA($C$3:C141)</f>
        <v>132</v>
      </c>
      <c r="C141" s="178" t="s">
        <v>60</v>
      </c>
      <c r="D141" s="178"/>
      <c r="E141" s="178"/>
      <c r="F141" s="178"/>
      <c r="G141" s="178" t="s">
        <v>74</v>
      </c>
      <c r="H141" s="178"/>
      <c r="I141" s="178" t="s">
        <v>58</v>
      </c>
      <c r="J141" s="178" t="s">
        <v>93</v>
      </c>
      <c r="K141" s="179"/>
      <c r="L141" s="178" t="s">
        <v>60</v>
      </c>
      <c r="M141" s="178">
        <v>3</v>
      </c>
      <c r="N141" s="178"/>
      <c r="O141" s="178"/>
      <c r="P141" s="178"/>
      <c r="Q141" s="178"/>
      <c r="R141" s="184"/>
      <c r="S141" s="178"/>
      <c r="T141" s="178"/>
      <c r="U141" s="178"/>
      <c r="V141" s="178"/>
      <c r="W141" s="178"/>
      <c r="X141" s="178"/>
      <c r="Y141" s="178"/>
    </row>
    <row r="142" spans="1:25" s="185" customFormat="1" outlineLevel="1">
      <c r="A142" s="178" t="str">
        <f>A139</f>
        <v>N</v>
      </c>
      <c r="B142" s="179">
        <f>COUNTA($C$3:C142)</f>
        <v>133</v>
      </c>
      <c r="C142" s="178" t="s">
        <v>170</v>
      </c>
      <c r="D142" s="178"/>
      <c r="E142" s="178"/>
      <c r="F142" s="178"/>
      <c r="G142" s="178" t="s">
        <v>74</v>
      </c>
      <c r="H142" s="178"/>
      <c r="I142" s="178" t="s">
        <v>58</v>
      </c>
      <c r="J142" s="178" t="s">
        <v>160</v>
      </c>
      <c r="K142" s="179">
        <v>1</v>
      </c>
      <c r="L142" s="178" t="s">
        <v>59</v>
      </c>
      <c r="M142" s="178" t="s">
        <v>171</v>
      </c>
      <c r="N142" s="178"/>
      <c r="O142" s="178"/>
      <c r="P142" s="178"/>
      <c r="Q142" s="178"/>
      <c r="R142" s="184"/>
      <c r="S142" s="178"/>
      <c r="T142" s="178"/>
      <c r="U142" s="178"/>
      <c r="V142" s="178"/>
      <c r="W142" s="178"/>
      <c r="X142" s="178"/>
      <c r="Y142" s="178"/>
    </row>
    <row r="143" spans="1:25" s="185" customFormat="1" outlineLevel="1">
      <c r="A143" s="178" t="str">
        <f>A139</f>
        <v>N</v>
      </c>
      <c r="B143" s="179">
        <f>COUNTA($C$3:C143)</f>
        <v>134</v>
      </c>
      <c r="C143" s="178" t="s">
        <v>60</v>
      </c>
      <c r="D143" s="178"/>
      <c r="E143" s="178"/>
      <c r="F143" s="178"/>
      <c r="G143" s="178" t="s">
        <v>74</v>
      </c>
      <c r="H143" s="178"/>
      <c r="I143" s="178" t="s">
        <v>58</v>
      </c>
      <c r="J143" s="178" t="s">
        <v>93</v>
      </c>
      <c r="K143" s="179"/>
      <c r="L143" s="178" t="s">
        <v>60</v>
      </c>
      <c r="M143" s="178">
        <v>3</v>
      </c>
      <c r="N143" s="178"/>
      <c r="O143" s="178"/>
      <c r="P143" s="178"/>
      <c r="Q143" s="178"/>
      <c r="R143" s="184"/>
      <c r="S143" s="178"/>
      <c r="T143" s="178"/>
      <c r="U143" s="178"/>
      <c r="V143" s="178"/>
      <c r="W143" s="178"/>
      <c r="X143" s="178"/>
      <c r="Y143" s="178"/>
    </row>
    <row r="144" spans="1:25" s="185" customFormat="1" outlineLevel="1">
      <c r="A144" s="178" t="str">
        <f>A139</f>
        <v>N</v>
      </c>
      <c r="B144" s="179">
        <f>COUNTA($C$3:C144)</f>
        <v>135</v>
      </c>
      <c r="C144" s="178" t="s">
        <v>172</v>
      </c>
      <c r="D144" s="178"/>
      <c r="E144" s="178"/>
      <c r="F144" s="178"/>
      <c r="G144" s="178" t="s">
        <v>74</v>
      </c>
      <c r="H144" s="178"/>
      <c r="I144" s="178" t="s">
        <v>58</v>
      </c>
      <c r="J144" s="178" t="s">
        <v>163</v>
      </c>
      <c r="K144" s="179">
        <v>1</v>
      </c>
      <c r="L144" s="178" t="s">
        <v>59</v>
      </c>
      <c r="M144" s="178" t="s">
        <v>173</v>
      </c>
      <c r="N144" s="178"/>
      <c r="O144" s="178"/>
      <c r="P144" s="178"/>
      <c r="Q144" s="178"/>
      <c r="R144" s="184"/>
      <c r="S144" s="178"/>
      <c r="T144" s="178"/>
      <c r="U144" s="178"/>
      <c r="V144" s="178"/>
      <c r="W144" s="178"/>
      <c r="X144" s="178"/>
      <c r="Y144" s="178"/>
    </row>
    <row r="145" spans="1:25" s="185" customFormat="1" outlineLevel="1">
      <c r="A145" s="178" t="str">
        <f>A139</f>
        <v>N</v>
      </c>
      <c r="B145" s="179">
        <f>COUNTA($C$3:C145)</f>
        <v>136</v>
      </c>
      <c r="C145" s="178" t="s">
        <v>60</v>
      </c>
      <c r="D145" s="178"/>
      <c r="E145" s="178"/>
      <c r="F145" s="178"/>
      <c r="G145" s="178" t="s">
        <v>74</v>
      </c>
      <c r="H145" s="178"/>
      <c r="I145" s="178" t="s">
        <v>58</v>
      </c>
      <c r="J145" s="178" t="s">
        <v>93</v>
      </c>
      <c r="K145" s="179"/>
      <c r="L145" s="178" t="s">
        <v>60</v>
      </c>
      <c r="M145" s="178">
        <v>3</v>
      </c>
      <c r="N145" s="178"/>
      <c r="O145" s="178"/>
      <c r="P145" s="178"/>
      <c r="Q145" s="178"/>
      <c r="R145" s="184"/>
      <c r="S145" s="178"/>
      <c r="T145" s="178"/>
      <c r="U145" s="178"/>
      <c r="V145" s="178"/>
      <c r="W145" s="178"/>
      <c r="X145" s="178"/>
      <c r="Y145" s="178"/>
    </row>
    <row r="146" spans="1:25" s="185" customFormat="1" outlineLevel="1">
      <c r="A146" s="178" t="str">
        <f>IF($N$182&gt;2,"Y","N")</f>
        <v>N</v>
      </c>
      <c r="B146" s="179">
        <f>COUNTA($C$3:C146)</f>
        <v>137</v>
      </c>
      <c r="C146" s="178" t="s">
        <v>165</v>
      </c>
      <c r="D146" s="178"/>
      <c r="E146" s="178"/>
      <c r="F146" s="178"/>
      <c r="G146" s="178" t="s">
        <v>74</v>
      </c>
      <c r="H146" s="178"/>
      <c r="I146" s="178" t="s">
        <v>58</v>
      </c>
      <c r="J146" s="178" t="s">
        <v>166</v>
      </c>
      <c r="K146" s="179">
        <v>0</v>
      </c>
      <c r="L146" s="178" t="s">
        <v>167</v>
      </c>
      <c r="M146" s="178"/>
      <c r="N146" s="178"/>
      <c r="O146" s="178"/>
      <c r="P146" s="178"/>
      <c r="Q146" s="178"/>
      <c r="R146" s="184"/>
      <c r="S146" s="178"/>
      <c r="T146" s="178"/>
      <c r="U146" s="178"/>
      <c r="V146" s="178"/>
      <c r="W146" s="178"/>
      <c r="X146" s="178"/>
      <c r="Y146" s="178"/>
    </row>
    <row r="147" spans="1:25" s="185" customFormat="1" outlineLevel="1">
      <c r="A147" s="178" t="str">
        <f>A146</f>
        <v>N</v>
      </c>
      <c r="B147" s="179">
        <f>COUNTA($C$3:C147)</f>
        <v>138</v>
      </c>
      <c r="C147" s="178" t="s">
        <v>174</v>
      </c>
      <c r="D147" s="178"/>
      <c r="E147" s="178"/>
      <c r="F147" s="178"/>
      <c r="G147" s="178" t="s">
        <v>74</v>
      </c>
      <c r="H147" s="178"/>
      <c r="I147" s="178" t="s">
        <v>58</v>
      </c>
      <c r="J147" s="178" t="s">
        <v>157</v>
      </c>
      <c r="K147" s="179">
        <v>2</v>
      </c>
      <c r="L147" s="178" t="s">
        <v>68</v>
      </c>
      <c r="M147" s="178" t="s">
        <v>175</v>
      </c>
      <c r="N147" s="178"/>
      <c r="O147" s="178"/>
      <c r="P147" s="178"/>
      <c r="Q147" s="178"/>
      <c r="R147" s="184"/>
      <c r="S147" s="178"/>
      <c r="T147" s="178"/>
      <c r="U147" s="178"/>
      <c r="V147" s="178"/>
      <c r="W147" s="178"/>
      <c r="X147" s="178"/>
      <c r="Y147" s="178"/>
    </row>
    <row r="148" spans="1:25" s="185" customFormat="1" outlineLevel="1">
      <c r="A148" s="178" t="str">
        <f>A146</f>
        <v>N</v>
      </c>
      <c r="B148" s="179">
        <f>COUNTA($C$3:C148)</f>
        <v>139</v>
      </c>
      <c r="C148" s="178" t="s">
        <v>60</v>
      </c>
      <c r="D148" s="178"/>
      <c r="E148" s="178"/>
      <c r="F148" s="178"/>
      <c r="G148" s="178" t="s">
        <v>74</v>
      </c>
      <c r="H148" s="178"/>
      <c r="I148" s="178" t="s">
        <v>58</v>
      </c>
      <c r="J148" s="178" t="s">
        <v>93</v>
      </c>
      <c r="K148" s="179"/>
      <c r="L148" s="178" t="s">
        <v>60</v>
      </c>
      <c r="M148" s="178">
        <v>3</v>
      </c>
      <c r="N148" s="178"/>
      <c r="O148" s="178"/>
      <c r="P148" s="178"/>
      <c r="Q148" s="178"/>
      <c r="R148" s="184"/>
      <c r="S148" s="178"/>
      <c r="T148" s="178"/>
      <c r="U148" s="178"/>
      <c r="V148" s="178"/>
      <c r="W148" s="178"/>
      <c r="X148" s="178"/>
      <c r="Y148" s="178"/>
    </row>
    <row r="149" spans="1:25" s="185" customFormat="1" outlineLevel="1">
      <c r="A149" s="178" t="str">
        <f>A146</f>
        <v>N</v>
      </c>
      <c r="B149" s="179">
        <f>COUNTA($C$3:C149)</f>
        <v>140</v>
      </c>
      <c r="C149" s="178" t="s">
        <v>176</v>
      </c>
      <c r="D149" s="178"/>
      <c r="E149" s="178"/>
      <c r="F149" s="178"/>
      <c r="G149" s="178" t="s">
        <v>74</v>
      </c>
      <c r="H149" s="178"/>
      <c r="I149" s="178" t="s">
        <v>58</v>
      </c>
      <c r="J149" s="178" t="s">
        <v>160</v>
      </c>
      <c r="K149" s="179">
        <v>2</v>
      </c>
      <c r="L149" s="178" t="s">
        <v>59</v>
      </c>
      <c r="M149" s="178" t="s">
        <v>177</v>
      </c>
      <c r="N149" s="178"/>
      <c r="O149" s="178"/>
      <c r="P149" s="178"/>
      <c r="Q149" s="178"/>
      <c r="R149" s="184"/>
      <c r="S149" s="178"/>
      <c r="T149" s="178"/>
      <c r="U149" s="178"/>
      <c r="V149" s="178"/>
      <c r="W149" s="178"/>
      <c r="X149" s="178"/>
      <c r="Y149" s="178"/>
    </row>
    <row r="150" spans="1:25" s="185" customFormat="1" outlineLevel="1">
      <c r="A150" s="178" t="str">
        <f>A146</f>
        <v>N</v>
      </c>
      <c r="B150" s="179">
        <f>COUNTA($C$3:C150)</f>
        <v>141</v>
      </c>
      <c r="C150" s="178" t="s">
        <v>60</v>
      </c>
      <c r="D150" s="178"/>
      <c r="E150" s="178"/>
      <c r="F150" s="178"/>
      <c r="G150" s="178" t="s">
        <v>74</v>
      </c>
      <c r="H150" s="178"/>
      <c r="I150" s="178" t="s">
        <v>58</v>
      </c>
      <c r="J150" s="178" t="s">
        <v>93</v>
      </c>
      <c r="K150" s="179"/>
      <c r="L150" s="178" t="s">
        <v>60</v>
      </c>
      <c r="M150" s="178">
        <v>3</v>
      </c>
      <c r="N150" s="178"/>
      <c r="O150" s="178"/>
      <c r="P150" s="178"/>
      <c r="Q150" s="178"/>
      <c r="R150" s="184"/>
      <c r="S150" s="178"/>
      <c r="T150" s="178"/>
      <c r="U150" s="178"/>
      <c r="V150" s="178"/>
      <c r="W150" s="178"/>
      <c r="X150" s="178"/>
      <c r="Y150" s="178"/>
    </row>
    <row r="151" spans="1:25" s="185" customFormat="1" outlineLevel="1">
      <c r="A151" s="178" t="str">
        <f>A146</f>
        <v>N</v>
      </c>
      <c r="B151" s="179">
        <f>COUNTA($C$3:C151)</f>
        <v>142</v>
      </c>
      <c r="C151" s="178" t="s">
        <v>178</v>
      </c>
      <c r="D151" s="178"/>
      <c r="E151" s="178"/>
      <c r="F151" s="178"/>
      <c r="G151" s="178" t="s">
        <v>74</v>
      </c>
      <c r="H151" s="178"/>
      <c r="I151" s="178" t="s">
        <v>58</v>
      </c>
      <c r="J151" s="178" t="s">
        <v>163</v>
      </c>
      <c r="K151" s="179">
        <v>2</v>
      </c>
      <c r="L151" s="178" t="s">
        <v>59</v>
      </c>
      <c r="M151" s="178" t="s">
        <v>179</v>
      </c>
      <c r="N151" s="178"/>
      <c r="O151" s="178"/>
      <c r="P151" s="178"/>
      <c r="Q151" s="178"/>
      <c r="R151" s="184"/>
      <c r="S151" s="178"/>
      <c r="T151" s="178"/>
      <c r="U151" s="178"/>
      <c r="V151" s="178"/>
      <c r="W151" s="178"/>
      <c r="X151" s="178"/>
      <c r="Y151" s="178"/>
    </row>
    <row r="152" spans="1:25" s="185" customFormat="1" outlineLevel="1">
      <c r="A152" s="178" t="str">
        <f>A146</f>
        <v>N</v>
      </c>
      <c r="B152" s="179">
        <f>COUNTA($C$3:C152)</f>
        <v>143</v>
      </c>
      <c r="C152" s="178" t="s">
        <v>60</v>
      </c>
      <c r="D152" s="178"/>
      <c r="E152" s="178"/>
      <c r="F152" s="178"/>
      <c r="G152" s="178" t="s">
        <v>74</v>
      </c>
      <c r="H152" s="178"/>
      <c r="I152" s="178" t="s">
        <v>58</v>
      </c>
      <c r="J152" s="178" t="s">
        <v>93</v>
      </c>
      <c r="K152" s="179"/>
      <c r="L152" s="178" t="s">
        <v>60</v>
      </c>
      <c r="M152" s="178">
        <v>3</v>
      </c>
      <c r="N152" s="178"/>
      <c r="O152" s="178"/>
      <c r="P152" s="178"/>
      <c r="Q152" s="178"/>
      <c r="R152" s="184"/>
      <c r="S152" s="178"/>
      <c r="T152" s="178"/>
      <c r="U152" s="178"/>
      <c r="V152" s="178"/>
      <c r="W152" s="178"/>
      <c r="X152" s="178"/>
      <c r="Y152" s="178"/>
    </row>
    <row r="153" spans="1:25" s="185" customFormat="1" outlineLevel="1">
      <c r="A153" s="178" t="str">
        <f>IF($N$182&gt;3,"Y","N")</f>
        <v>N</v>
      </c>
      <c r="B153" s="179">
        <f>COUNTA($C$3:C153)</f>
        <v>144</v>
      </c>
      <c r="C153" s="178" t="s">
        <v>165</v>
      </c>
      <c r="D153" s="178"/>
      <c r="E153" s="178"/>
      <c r="F153" s="178"/>
      <c r="G153" s="178" t="s">
        <v>74</v>
      </c>
      <c r="H153" s="178"/>
      <c r="I153" s="178" t="s">
        <v>58</v>
      </c>
      <c r="J153" s="178" t="s">
        <v>166</v>
      </c>
      <c r="K153" s="179">
        <v>0</v>
      </c>
      <c r="L153" s="178" t="s">
        <v>167</v>
      </c>
      <c r="M153" s="178"/>
      <c r="N153" s="178"/>
      <c r="O153" s="178"/>
      <c r="P153" s="178"/>
      <c r="Q153" s="178"/>
      <c r="R153" s="184"/>
      <c r="S153" s="178"/>
      <c r="T153" s="178"/>
      <c r="U153" s="178"/>
      <c r="V153" s="178"/>
      <c r="W153" s="178"/>
      <c r="X153" s="178"/>
      <c r="Y153" s="178"/>
    </row>
    <row r="154" spans="1:25" s="185" customFormat="1" outlineLevel="1">
      <c r="A154" s="178" t="str">
        <f>A153</f>
        <v>N</v>
      </c>
      <c r="B154" s="179">
        <f>COUNTA($C$3:C154)</f>
        <v>145</v>
      </c>
      <c r="C154" s="178" t="s">
        <v>180</v>
      </c>
      <c r="D154" s="178"/>
      <c r="E154" s="178"/>
      <c r="F154" s="178"/>
      <c r="G154" s="178" t="s">
        <v>74</v>
      </c>
      <c r="H154" s="178"/>
      <c r="I154" s="178" t="s">
        <v>58</v>
      </c>
      <c r="J154" s="178" t="s">
        <v>157</v>
      </c>
      <c r="K154" s="179">
        <v>3</v>
      </c>
      <c r="L154" s="178" t="s">
        <v>68</v>
      </c>
      <c r="M154" s="178" t="s">
        <v>181</v>
      </c>
      <c r="N154" s="178"/>
      <c r="O154" s="178"/>
      <c r="P154" s="178"/>
      <c r="Q154" s="178"/>
      <c r="R154" s="184"/>
      <c r="S154" s="178"/>
      <c r="T154" s="178"/>
      <c r="U154" s="178"/>
      <c r="V154" s="178"/>
      <c r="W154" s="178"/>
      <c r="X154" s="178"/>
      <c r="Y154" s="178"/>
    </row>
    <row r="155" spans="1:25" s="185" customFormat="1" outlineLevel="1">
      <c r="A155" s="178" t="str">
        <f>A153</f>
        <v>N</v>
      </c>
      <c r="B155" s="179">
        <f>COUNTA($C$3:C155)</f>
        <v>146</v>
      </c>
      <c r="C155" s="178" t="s">
        <v>60</v>
      </c>
      <c r="D155" s="178"/>
      <c r="E155" s="178"/>
      <c r="F155" s="178"/>
      <c r="G155" s="178" t="s">
        <v>74</v>
      </c>
      <c r="H155" s="178"/>
      <c r="I155" s="178" t="s">
        <v>58</v>
      </c>
      <c r="J155" s="178" t="s">
        <v>93</v>
      </c>
      <c r="K155" s="179"/>
      <c r="L155" s="178" t="s">
        <v>60</v>
      </c>
      <c r="M155" s="178">
        <v>3</v>
      </c>
      <c r="N155" s="178"/>
      <c r="O155" s="178"/>
      <c r="P155" s="178"/>
      <c r="Q155" s="178"/>
      <c r="R155" s="184"/>
      <c r="S155" s="178"/>
      <c r="T155" s="178"/>
      <c r="U155" s="178"/>
      <c r="V155" s="178"/>
      <c r="W155" s="178"/>
      <c r="X155" s="178"/>
      <c r="Y155" s="178"/>
    </row>
    <row r="156" spans="1:25" s="185" customFormat="1" outlineLevel="1">
      <c r="A156" s="178" t="str">
        <f>A153</f>
        <v>N</v>
      </c>
      <c r="B156" s="179">
        <f>COUNTA($C$3:C156)</f>
        <v>147</v>
      </c>
      <c r="C156" s="178" t="s">
        <v>182</v>
      </c>
      <c r="D156" s="178"/>
      <c r="E156" s="178"/>
      <c r="F156" s="178"/>
      <c r="G156" s="178" t="s">
        <v>74</v>
      </c>
      <c r="H156" s="178"/>
      <c r="I156" s="178" t="s">
        <v>58</v>
      </c>
      <c r="J156" s="178" t="s">
        <v>160</v>
      </c>
      <c r="K156" s="179">
        <v>3</v>
      </c>
      <c r="L156" s="178" t="s">
        <v>59</v>
      </c>
      <c r="M156" s="178" t="s">
        <v>183</v>
      </c>
      <c r="N156" s="178"/>
      <c r="O156" s="178"/>
      <c r="P156" s="178"/>
      <c r="Q156" s="178"/>
      <c r="R156" s="184"/>
      <c r="S156" s="178"/>
      <c r="T156" s="178"/>
      <c r="U156" s="178"/>
      <c r="V156" s="178"/>
      <c r="W156" s="178"/>
      <c r="X156" s="178"/>
      <c r="Y156" s="178"/>
    </row>
    <row r="157" spans="1:25" s="185" customFormat="1" outlineLevel="1">
      <c r="A157" s="178" t="str">
        <f>A153</f>
        <v>N</v>
      </c>
      <c r="B157" s="179">
        <f>COUNTA($C$3:C157)</f>
        <v>148</v>
      </c>
      <c r="C157" s="178" t="s">
        <v>60</v>
      </c>
      <c r="D157" s="178"/>
      <c r="E157" s="178"/>
      <c r="F157" s="178"/>
      <c r="G157" s="178" t="s">
        <v>74</v>
      </c>
      <c r="H157" s="178"/>
      <c r="I157" s="178" t="s">
        <v>58</v>
      </c>
      <c r="J157" s="178" t="s">
        <v>93</v>
      </c>
      <c r="K157" s="179"/>
      <c r="L157" s="178" t="s">
        <v>60</v>
      </c>
      <c r="M157" s="178">
        <v>3</v>
      </c>
      <c r="N157" s="178"/>
      <c r="O157" s="178"/>
      <c r="P157" s="178"/>
      <c r="Q157" s="178"/>
      <c r="R157" s="184"/>
      <c r="S157" s="178"/>
      <c r="T157" s="178"/>
      <c r="U157" s="178"/>
      <c r="V157" s="178"/>
      <c r="W157" s="178"/>
      <c r="X157" s="178"/>
      <c r="Y157" s="178"/>
    </row>
    <row r="158" spans="1:25" s="185" customFormat="1" outlineLevel="1">
      <c r="A158" s="178" t="str">
        <f>A153</f>
        <v>N</v>
      </c>
      <c r="B158" s="179">
        <f>COUNTA($C$3:C158)</f>
        <v>149</v>
      </c>
      <c r="C158" s="178" t="s">
        <v>184</v>
      </c>
      <c r="D158" s="178"/>
      <c r="E158" s="178"/>
      <c r="F158" s="178"/>
      <c r="G158" s="178" t="s">
        <v>74</v>
      </c>
      <c r="H158" s="178"/>
      <c r="I158" s="178" t="s">
        <v>58</v>
      </c>
      <c r="J158" s="178" t="s">
        <v>163</v>
      </c>
      <c r="K158" s="179">
        <v>3</v>
      </c>
      <c r="L158" s="178" t="s">
        <v>59</v>
      </c>
      <c r="M158" s="178" t="s">
        <v>185</v>
      </c>
      <c r="N158" s="178"/>
      <c r="O158" s="178"/>
      <c r="P158" s="178"/>
      <c r="Q158" s="178"/>
      <c r="R158" s="184"/>
      <c r="S158" s="178"/>
      <c r="T158" s="178"/>
      <c r="U158" s="178"/>
      <c r="V158" s="178"/>
      <c r="W158" s="178"/>
      <c r="X158" s="178"/>
      <c r="Y158" s="178"/>
    </row>
    <row r="159" spans="1:25" s="185" customFormat="1" outlineLevel="1">
      <c r="A159" s="178" t="str">
        <f>A153</f>
        <v>N</v>
      </c>
      <c r="B159" s="179">
        <f>COUNTA($C$3:C159)</f>
        <v>150</v>
      </c>
      <c r="C159" s="178" t="s">
        <v>60</v>
      </c>
      <c r="D159" s="178"/>
      <c r="E159" s="178"/>
      <c r="F159" s="178"/>
      <c r="G159" s="178" t="s">
        <v>74</v>
      </c>
      <c r="H159" s="178"/>
      <c r="I159" s="178" t="s">
        <v>58</v>
      </c>
      <c r="J159" s="178" t="s">
        <v>93</v>
      </c>
      <c r="K159" s="179"/>
      <c r="L159" s="178" t="s">
        <v>60</v>
      </c>
      <c r="M159" s="178">
        <v>3</v>
      </c>
      <c r="N159" s="178"/>
      <c r="O159" s="178"/>
      <c r="P159" s="178"/>
      <c r="Q159" s="178"/>
      <c r="R159" s="184"/>
      <c r="S159" s="178"/>
      <c r="T159" s="178"/>
      <c r="U159" s="178"/>
      <c r="V159" s="178"/>
      <c r="W159" s="178"/>
      <c r="X159" s="178"/>
      <c r="Y159" s="178"/>
    </row>
    <row r="160" spans="1:25" s="185" customFormat="1" outlineLevel="1">
      <c r="A160" s="178" t="str">
        <f>IF($N$182&gt;4,"Y","N")</f>
        <v>N</v>
      </c>
      <c r="B160" s="179">
        <f>COUNTA($C$3:C160)</f>
        <v>151</v>
      </c>
      <c r="C160" s="178" t="s">
        <v>165</v>
      </c>
      <c r="D160" s="178"/>
      <c r="E160" s="178"/>
      <c r="F160" s="178"/>
      <c r="G160" s="178" t="s">
        <v>74</v>
      </c>
      <c r="H160" s="178"/>
      <c r="I160" s="178" t="s">
        <v>58</v>
      </c>
      <c r="J160" s="178" t="s">
        <v>166</v>
      </c>
      <c r="K160" s="179">
        <v>0</v>
      </c>
      <c r="L160" s="178" t="s">
        <v>167</v>
      </c>
      <c r="M160" s="178"/>
      <c r="N160" s="178"/>
      <c r="O160" s="178"/>
      <c r="P160" s="178"/>
      <c r="Q160" s="178"/>
      <c r="R160" s="184"/>
      <c r="S160" s="178"/>
      <c r="T160" s="178"/>
      <c r="U160" s="178"/>
      <c r="V160" s="178"/>
      <c r="W160" s="178"/>
      <c r="X160" s="178"/>
      <c r="Y160" s="178"/>
    </row>
    <row r="161" spans="1:25" s="185" customFormat="1" outlineLevel="1">
      <c r="A161" s="178" t="str">
        <f>A160</f>
        <v>N</v>
      </c>
      <c r="B161" s="179">
        <f>COUNTA($C$3:C161)</f>
        <v>152</v>
      </c>
      <c r="C161" s="178" t="s">
        <v>186</v>
      </c>
      <c r="D161" s="178"/>
      <c r="E161" s="178"/>
      <c r="F161" s="178"/>
      <c r="G161" s="178" t="s">
        <v>74</v>
      </c>
      <c r="H161" s="178"/>
      <c r="I161" s="178" t="s">
        <v>58</v>
      </c>
      <c r="J161" s="178" t="s">
        <v>157</v>
      </c>
      <c r="K161" s="179">
        <v>4</v>
      </c>
      <c r="L161" s="178" t="s">
        <v>68</v>
      </c>
      <c r="M161" s="178" t="s">
        <v>187</v>
      </c>
      <c r="N161" s="178"/>
      <c r="O161" s="178"/>
      <c r="P161" s="178"/>
      <c r="Q161" s="178"/>
      <c r="R161" s="184"/>
      <c r="S161" s="178"/>
      <c r="T161" s="178"/>
      <c r="U161" s="178"/>
      <c r="V161" s="178"/>
      <c r="W161" s="178"/>
      <c r="X161" s="178"/>
      <c r="Y161" s="178"/>
    </row>
    <row r="162" spans="1:25" s="185" customFormat="1" outlineLevel="1">
      <c r="A162" s="178" t="str">
        <f>A160</f>
        <v>N</v>
      </c>
      <c r="B162" s="179">
        <f>COUNTA($C$3:C162)</f>
        <v>153</v>
      </c>
      <c r="C162" s="178" t="s">
        <v>60</v>
      </c>
      <c r="D162" s="178"/>
      <c r="E162" s="178"/>
      <c r="F162" s="178"/>
      <c r="G162" s="178" t="s">
        <v>74</v>
      </c>
      <c r="H162" s="178"/>
      <c r="I162" s="178" t="s">
        <v>58</v>
      </c>
      <c r="J162" s="178" t="s">
        <v>93</v>
      </c>
      <c r="K162" s="179"/>
      <c r="L162" s="178" t="s">
        <v>60</v>
      </c>
      <c r="M162" s="178">
        <v>3</v>
      </c>
      <c r="N162" s="178"/>
      <c r="O162" s="178"/>
      <c r="P162" s="178"/>
      <c r="Q162" s="178"/>
      <c r="R162" s="184"/>
      <c r="S162" s="178"/>
      <c r="T162" s="178"/>
      <c r="U162" s="178"/>
      <c r="V162" s="178"/>
      <c r="W162" s="178"/>
      <c r="X162" s="178"/>
      <c r="Y162" s="178"/>
    </row>
    <row r="163" spans="1:25" s="185" customFormat="1" outlineLevel="1">
      <c r="A163" s="178" t="str">
        <f>A161</f>
        <v>N</v>
      </c>
      <c r="B163" s="179">
        <f>COUNTA($C$3:C163)</f>
        <v>154</v>
      </c>
      <c r="C163" s="178" t="s">
        <v>188</v>
      </c>
      <c r="D163" s="178"/>
      <c r="E163" s="178"/>
      <c r="F163" s="178"/>
      <c r="G163" s="178" t="s">
        <v>74</v>
      </c>
      <c r="H163" s="178"/>
      <c r="I163" s="178" t="s">
        <v>58</v>
      </c>
      <c r="J163" s="178" t="s">
        <v>160</v>
      </c>
      <c r="K163" s="179">
        <v>4</v>
      </c>
      <c r="L163" s="178" t="s">
        <v>59</v>
      </c>
      <c r="M163" s="178" t="s">
        <v>189</v>
      </c>
      <c r="N163" s="178"/>
      <c r="O163" s="178"/>
      <c r="P163" s="178"/>
      <c r="Q163" s="178"/>
      <c r="R163" s="184"/>
      <c r="S163" s="178"/>
      <c r="T163" s="178"/>
      <c r="U163" s="178"/>
      <c r="V163" s="178"/>
      <c r="W163" s="178"/>
      <c r="X163" s="178"/>
      <c r="Y163" s="178"/>
    </row>
    <row r="164" spans="1:25" s="185" customFormat="1" outlineLevel="1">
      <c r="A164" s="178" t="str">
        <f>A160</f>
        <v>N</v>
      </c>
      <c r="B164" s="179">
        <f>COUNTA($C$3:C164)</f>
        <v>155</v>
      </c>
      <c r="C164" s="178" t="s">
        <v>60</v>
      </c>
      <c r="D164" s="178"/>
      <c r="E164" s="178"/>
      <c r="F164" s="178"/>
      <c r="G164" s="178" t="s">
        <v>74</v>
      </c>
      <c r="H164" s="178"/>
      <c r="I164" s="178" t="s">
        <v>58</v>
      </c>
      <c r="J164" s="178" t="s">
        <v>93</v>
      </c>
      <c r="K164" s="179"/>
      <c r="L164" s="178" t="s">
        <v>60</v>
      </c>
      <c r="M164" s="178">
        <v>3</v>
      </c>
      <c r="N164" s="178"/>
      <c r="O164" s="178"/>
      <c r="P164" s="178"/>
      <c r="Q164" s="178"/>
      <c r="R164" s="184"/>
      <c r="S164" s="178"/>
      <c r="T164" s="178"/>
      <c r="U164" s="178"/>
      <c r="V164" s="178"/>
      <c r="W164" s="178"/>
      <c r="X164" s="178"/>
      <c r="Y164" s="178"/>
    </row>
    <row r="165" spans="1:25" s="185" customFormat="1" outlineLevel="1">
      <c r="A165" s="178" t="str">
        <f>A163</f>
        <v>N</v>
      </c>
      <c r="B165" s="179">
        <f>COUNTA($C$3:C165)</f>
        <v>156</v>
      </c>
      <c r="C165" s="178" t="s">
        <v>190</v>
      </c>
      <c r="D165" s="178"/>
      <c r="E165" s="178"/>
      <c r="F165" s="178"/>
      <c r="G165" s="178" t="s">
        <v>74</v>
      </c>
      <c r="H165" s="178"/>
      <c r="I165" s="178" t="s">
        <v>58</v>
      </c>
      <c r="J165" s="178" t="s">
        <v>163</v>
      </c>
      <c r="K165" s="179">
        <v>4</v>
      </c>
      <c r="L165" s="178" t="s">
        <v>59</v>
      </c>
      <c r="M165" s="178" t="s">
        <v>191</v>
      </c>
      <c r="N165" s="178"/>
      <c r="O165" s="178"/>
      <c r="P165" s="178"/>
      <c r="Q165" s="178"/>
      <c r="R165" s="184"/>
      <c r="S165" s="178"/>
      <c r="T165" s="178"/>
      <c r="U165" s="178"/>
      <c r="V165" s="178"/>
      <c r="W165" s="178"/>
      <c r="X165" s="178"/>
      <c r="Y165" s="178"/>
    </row>
    <row r="166" spans="1:25" s="185" customFormat="1" outlineLevel="1">
      <c r="A166" s="178" t="s">
        <v>3</v>
      </c>
      <c r="B166" s="179">
        <f>COUNTA($C$3:C166)</f>
        <v>157</v>
      </c>
      <c r="C166" s="178" t="s">
        <v>60</v>
      </c>
      <c r="D166" s="178"/>
      <c r="E166" s="178"/>
      <c r="F166" s="178"/>
      <c r="G166" s="178" t="s">
        <v>74</v>
      </c>
      <c r="H166" s="178"/>
      <c r="I166" s="178" t="s">
        <v>58</v>
      </c>
      <c r="J166" s="178" t="s">
        <v>93</v>
      </c>
      <c r="K166" s="179"/>
      <c r="L166" s="178" t="s">
        <v>60</v>
      </c>
      <c r="M166" s="178">
        <v>10</v>
      </c>
      <c r="N166" s="178"/>
      <c r="O166" s="178"/>
      <c r="P166" s="178"/>
      <c r="Q166" s="178"/>
      <c r="R166" s="184"/>
      <c r="S166" s="178"/>
      <c r="T166" s="178"/>
      <c r="U166" s="178"/>
      <c r="V166" s="178"/>
      <c r="W166" s="178"/>
      <c r="X166" s="178"/>
      <c r="Y166" s="178"/>
    </row>
    <row r="167" spans="1:25" s="202" customFormat="1" outlineLevel="1">
      <c r="A167" s="199" t="s">
        <v>3</v>
      </c>
      <c r="B167" s="179">
        <f>COUNTA($C$3:C167)</f>
        <v>158</v>
      </c>
      <c r="C167" s="199" t="s">
        <v>192</v>
      </c>
      <c r="D167" s="199"/>
      <c r="E167" s="199"/>
      <c r="F167" s="199"/>
      <c r="G167" s="199" t="s">
        <v>74</v>
      </c>
      <c r="H167" s="199"/>
      <c r="I167" s="199" t="s">
        <v>58</v>
      </c>
      <c r="J167" s="199" t="s">
        <v>193</v>
      </c>
      <c r="K167" s="200">
        <v>1</v>
      </c>
      <c r="L167" s="199" t="s">
        <v>32</v>
      </c>
      <c r="M167" s="199"/>
      <c r="N167" s="199" t="s">
        <v>61</v>
      </c>
      <c r="O167" s="199"/>
      <c r="P167" s="199"/>
      <c r="Q167" s="201"/>
      <c r="R167" s="201"/>
      <c r="S167" s="199"/>
      <c r="T167" s="199"/>
      <c r="U167" s="199"/>
      <c r="V167" s="199"/>
      <c r="W167" s="199"/>
      <c r="X167" s="199"/>
      <c r="Y167" s="199"/>
    </row>
    <row r="168" spans="1:25" s="202" customFormat="1" outlineLevel="1">
      <c r="A168" s="199" t="s">
        <v>3</v>
      </c>
      <c r="B168" s="179">
        <f>COUNTA($C$3:C168)</f>
        <v>159</v>
      </c>
      <c r="C168" s="199" t="s">
        <v>194</v>
      </c>
      <c r="D168" s="199"/>
      <c r="E168" s="199"/>
      <c r="F168" s="199"/>
      <c r="G168" s="199" t="s">
        <v>74</v>
      </c>
      <c r="H168" s="199"/>
      <c r="I168" s="199" t="s">
        <v>58</v>
      </c>
      <c r="J168" s="199" t="s">
        <v>195</v>
      </c>
      <c r="K168" s="200">
        <v>0</v>
      </c>
      <c r="L168" s="199" t="s">
        <v>32</v>
      </c>
      <c r="M168" s="199"/>
      <c r="N168" s="199" t="s">
        <v>61</v>
      </c>
      <c r="O168" s="199"/>
      <c r="P168" s="199"/>
      <c r="Q168" s="201"/>
      <c r="R168" s="201"/>
      <c r="S168" s="199"/>
      <c r="T168" s="199"/>
      <c r="U168" s="199"/>
      <c r="V168" s="199"/>
      <c r="W168" s="199"/>
      <c r="X168" s="199"/>
      <c r="Y168" s="199"/>
    </row>
    <row r="169" spans="1:25" s="202" customFormat="1" outlineLevel="1">
      <c r="A169" s="199" t="str">
        <f>A130</f>
        <v>N</v>
      </c>
      <c r="B169" s="179">
        <f>COUNTA($C$3:C169)</f>
        <v>160</v>
      </c>
      <c r="C169" s="199" t="s">
        <v>196</v>
      </c>
      <c r="D169" s="199"/>
      <c r="E169" s="199"/>
      <c r="F169" s="199"/>
      <c r="G169" s="199" t="s">
        <v>74</v>
      </c>
      <c r="H169" s="199"/>
      <c r="I169" s="199" t="s">
        <v>58</v>
      </c>
      <c r="J169" s="199" t="s">
        <v>197</v>
      </c>
      <c r="K169" s="200">
        <v>1</v>
      </c>
      <c r="L169" s="199" t="s">
        <v>32</v>
      </c>
      <c r="M169" s="199"/>
      <c r="N169" s="199" t="s">
        <v>61</v>
      </c>
      <c r="O169" s="199"/>
      <c r="P169" s="199"/>
      <c r="Q169" s="201"/>
      <c r="R169" s="201"/>
      <c r="S169" s="199"/>
      <c r="T169" s="199"/>
      <c r="U169" s="199"/>
      <c r="V169" s="199"/>
      <c r="W169" s="199"/>
      <c r="X169" s="199"/>
      <c r="Y169" s="199"/>
    </row>
    <row r="170" spans="1:25" s="202" customFormat="1" outlineLevel="1">
      <c r="A170" s="199" t="str">
        <f>A131</f>
        <v>Y</v>
      </c>
      <c r="B170" s="179">
        <f>COUNTA($C$3:C170)</f>
        <v>161</v>
      </c>
      <c r="C170" s="203" t="s">
        <v>198</v>
      </c>
      <c r="D170" s="199"/>
      <c r="E170" s="199"/>
      <c r="F170" s="199"/>
      <c r="G170" s="199" t="s">
        <v>74</v>
      </c>
      <c r="H170" s="199"/>
      <c r="I170" s="199" t="s">
        <v>58</v>
      </c>
      <c r="J170" s="203" t="s">
        <v>199</v>
      </c>
      <c r="K170" s="200">
        <v>0</v>
      </c>
      <c r="L170" s="199" t="s">
        <v>32</v>
      </c>
      <c r="M170" s="199"/>
      <c r="N170" s="199" t="s">
        <v>61</v>
      </c>
      <c r="O170" s="199"/>
      <c r="P170" s="199"/>
      <c r="Q170" s="201"/>
      <c r="R170" s="201"/>
      <c r="S170" s="199"/>
      <c r="T170" s="199"/>
      <c r="U170" s="199"/>
      <c r="V170" s="199"/>
      <c r="W170" s="199"/>
      <c r="X170" s="199"/>
      <c r="Y170" s="199"/>
    </row>
    <row r="171" spans="1:25" s="202" customFormat="1" outlineLevel="1">
      <c r="A171" s="199" t="s">
        <v>3</v>
      </c>
      <c r="B171" s="179">
        <f>COUNTA($C$3:C171)</f>
        <v>162</v>
      </c>
      <c r="C171" s="199" t="s">
        <v>200</v>
      </c>
      <c r="D171" s="199"/>
      <c r="E171" s="199"/>
      <c r="F171" s="199"/>
      <c r="G171" s="199" t="s">
        <v>74</v>
      </c>
      <c r="H171" s="199"/>
      <c r="I171" s="199"/>
      <c r="J171" s="199"/>
      <c r="K171" s="200">
        <v>0</v>
      </c>
      <c r="L171" s="199" t="s">
        <v>60</v>
      </c>
      <c r="M171" s="199">
        <v>1</v>
      </c>
      <c r="N171" s="204">
        <f>_xlfn.NUMBERVALUE(S167,".",",")</f>
        <v>0</v>
      </c>
      <c r="O171" s="199"/>
      <c r="P171" s="199"/>
      <c r="Q171" s="201"/>
      <c r="R171" s="199"/>
      <c r="S171" s="199"/>
      <c r="T171" s="199"/>
      <c r="U171" s="199"/>
      <c r="V171" s="199"/>
      <c r="W171" s="199"/>
      <c r="X171" s="199"/>
      <c r="Y171" s="199"/>
    </row>
    <row r="172" spans="1:25" s="202" customFormat="1" outlineLevel="1">
      <c r="A172" s="199" t="s">
        <v>3</v>
      </c>
      <c r="B172" s="179">
        <f>COUNTA($C$3:C172)</f>
        <v>163</v>
      </c>
      <c r="C172" s="199" t="s">
        <v>201</v>
      </c>
      <c r="D172" s="199"/>
      <c r="E172" s="199"/>
      <c r="F172" s="199"/>
      <c r="G172" s="199" t="s">
        <v>74</v>
      </c>
      <c r="H172" s="199"/>
      <c r="I172" s="199"/>
      <c r="J172" s="199"/>
      <c r="K172" s="200">
        <v>0</v>
      </c>
      <c r="L172" s="199" t="s">
        <v>60</v>
      </c>
      <c r="M172" s="199">
        <v>1</v>
      </c>
      <c r="N172" s="204">
        <f>_xlfn.NUMBERVALUE(S168,".",",")</f>
        <v>0</v>
      </c>
      <c r="O172" s="199"/>
      <c r="P172" s="199"/>
      <c r="Q172" s="201"/>
      <c r="R172" s="199"/>
      <c r="S172" s="199"/>
      <c r="T172" s="199"/>
      <c r="U172" s="199"/>
      <c r="V172" s="199"/>
      <c r="W172" s="199"/>
      <c r="X172" s="199"/>
      <c r="Y172" s="199"/>
    </row>
    <row r="173" spans="1:25" s="202" customFormat="1" outlineLevel="1">
      <c r="A173" s="199" t="str">
        <f>A169</f>
        <v>N</v>
      </c>
      <c r="B173" s="179">
        <f>COUNTA($C$3:C173)</f>
        <v>164</v>
      </c>
      <c r="C173" s="199" t="s">
        <v>202</v>
      </c>
      <c r="D173" s="199"/>
      <c r="E173" s="199"/>
      <c r="F173" s="199"/>
      <c r="G173" s="199" t="s">
        <v>74</v>
      </c>
      <c r="H173" s="199"/>
      <c r="I173" s="199"/>
      <c r="J173" s="199"/>
      <c r="K173" s="200">
        <v>0</v>
      </c>
      <c r="L173" s="199" t="s">
        <v>60</v>
      </c>
      <c r="M173" s="199">
        <v>1</v>
      </c>
      <c r="N173" s="204">
        <f>_xlfn.NUMBERVALUE(S169,".",",")</f>
        <v>0</v>
      </c>
      <c r="O173" s="199"/>
      <c r="P173" s="199"/>
      <c r="Q173" s="201"/>
      <c r="R173" s="199"/>
      <c r="S173" s="199"/>
      <c r="T173" s="199"/>
      <c r="U173" s="199"/>
      <c r="V173" s="199"/>
      <c r="W173" s="199"/>
      <c r="X173" s="199"/>
      <c r="Y173" s="199"/>
    </row>
    <row r="174" spans="1:25" s="202" customFormat="1" outlineLevel="1">
      <c r="A174" s="199" t="str">
        <f>A170</f>
        <v>Y</v>
      </c>
      <c r="B174" s="179">
        <f>COUNTA($C$3:C174)</f>
        <v>165</v>
      </c>
      <c r="C174" s="203" t="s">
        <v>198</v>
      </c>
      <c r="D174" s="199"/>
      <c r="E174" s="199"/>
      <c r="F174" s="199"/>
      <c r="G174" s="199" t="s">
        <v>74</v>
      </c>
      <c r="H174" s="199"/>
      <c r="I174" s="199"/>
      <c r="J174" s="199"/>
      <c r="K174" s="200">
        <v>0</v>
      </c>
      <c r="L174" s="199" t="s">
        <v>60</v>
      </c>
      <c r="M174" s="199">
        <v>1</v>
      </c>
      <c r="N174" s="204">
        <f>_xlfn.NUMBERVALUE(S170,".",",")</f>
        <v>0</v>
      </c>
      <c r="O174" s="199"/>
      <c r="P174" s="199"/>
      <c r="Q174" s="201"/>
      <c r="R174" s="199"/>
      <c r="S174" s="199"/>
      <c r="T174" s="199"/>
      <c r="U174" s="199"/>
      <c r="V174" s="199"/>
      <c r="W174" s="199"/>
      <c r="X174" s="199"/>
      <c r="Y174" s="199"/>
    </row>
    <row r="175" spans="1:25" s="202" customFormat="1" outlineLevel="1">
      <c r="A175" s="199" t="s">
        <v>3</v>
      </c>
      <c r="B175" s="179">
        <f>COUNTA($C$3:C175)</f>
        <v>166</v>
      </c>
      <c r="C175" s="199" t="s">
        <v>526</v>
      </c>
      <c r="D175" s="199"/>
      <c r="E175" s="199"/>
      <c r="F175" s="199"/>
      <c r="G175" s="199" t="s">
        <v>74</v>
      </c>
      <c r="H175" s="199"/>
      <c r="I175" s="199"/>
      <c r="J175" s="199"/>
      <c r="K175" s="200">
        <v>0</v>
      </c>
      <c r="L175" s="199" t="s">
        <v>60</v>
      </c>
      <c r="M175" s="199">
        <v>1</v>
      </c>
      <c r="N175" s="199" t="s">
        <v>523</v>
      </c>
      <c r="O175" s="199"/>
      <c r="P175" s="199"/>
      <c r="Q175" s="201"/>
      <c r="R175" s="204" t="e">
        <f>_xlfn.NUMBERVALUE(N175,".")</f>
        <v>#VALUE!</v>
      </c>
      <c r="S175" s="205"/>
      <c r="T175" s="199"/>
      <c r="U175" s="199"/>
      <c r="V175" s="199"/>
      <c r="W175" s="199"/>
      <c r="X175" s="199"/>
      <c r="Y175" s="199"/>
    </row>
    <row r="176" spans="1:25" s="202" customFormat="1" outlineLevel="1">
      <c r="A176" s="199" t="s">
        <v>3</v>
      </c>
      <c r="B176" s="179">
        <f>COUNTA($C$3:C176)</f>
        <v>167</v>
      </c>
      <c r="C176" s="199" t="s">
        <v>527</v>
      </c>
      <c r="D176" s="199"/>
      <c r="E176" s="199"/>
      <c r="F176" s="199"/>
      <c r="G176" s="199" t="s">
        <v>74</v>
      </c>
      <c r="H176" s="199"/>
      <c r="I176" s="199" t="s">
        <v>58</v>
      </c>
      <c r="J176" s="199" t="s">
        <v>525</v>
      </c>
      <c r="K176" s="200">
        <v>0</v>
      </c>
      <c r="L176" s="199" t="s">
        <v>32</v>
      </c>
      <c r="M176" s="199"/>
      <c r="N176" s="199" t="s">
        <v>61</v>
      </c>
      <c r="O176" s="199"/>
      <c r="P176" s="199"/>
      <c r="Q176" s="201"/>
      <c r="R176" s="204" t="e">
        <f>SUM(R175,N171)</f>
        <v>#VALUE!</v>
      </c>
      <c r="S176" s="205"/>
      <c r="T176" s="199"/>
      <c r="U176" s="199"/>
      <c r="V176" s="199"/>
      <c r="W176" s="199"/>
      <c r="X176" s="199"/>
      <c r="Y176" s="199"/>
    </row>
    <row r="177" spans="1:25" s="202" customFormat="1" outlineLevel="1">
      <c r="A177" s="199" t="s">
        <v>3</v>
      </c>
      <c r="B177" s="179">
        <f>COUNTA($C$3:C177)</f>
        <v>168</v>
      </c>
      <c r="C177" s="199" t="s">
        <v>885</v>
      </c>
      <c r="D177" s="199"/>
      <c r="E177" s="199"/>
      <c r="F177" s="199"/>
      <c r="G177" s="199" t="s">
        <v>74</v>
      </c>
      <c r="H177" s="199"/>
      <c r="I177" s="199" t="s">
        <v>58</v>
      </c>
      <c r="J177" s="199" t="str">
        <f>"//input[contains(@name,'CRC_checkbox') and @value='"&amp;N72&amp;"']"</f>
        <v>//input[contains(@name,'CRC_checkbox') and @value='DT_Cruise']</v>
      </c>
      <c r="K177" s="200">
        <v>0</v>
      </c>
      <c r="L177" s="199" t="s">
        <v>110</v>
      </c>
      <c r="M177" s="199" t="s">
        <v>883</v>
      </c>
      <c r="N177" s="199"/>
      <c r="O177" s="199"/>
      <c r="P177" s="199"/>
      <c r="Q177" s="201"/>
      <c r="R177" s="204"/>
      <c r="S177" s="205"/>
      <c r="T177" s="199"/>
      <c r="U177" s="199"/>
      <c r="V177" s="199"/>
      <c r="W177" s="199"/>
      <c r="X177" s="199"/>
      <c r="Y177" s="199"/>
    </row>
    <row r="178" spans="1:25" s="202" customFormat="1" outlineLevel="1">
      <c r="A178" s="199" t="s">
        <v>3</v>
      </c>
      <c r="B178" s="179">
        <f>COUNTA($C$3:C178)</f>
        <v>169</v>
      </c>
      <c r="C178" s="199" t="s">
        <v>524</v>
      </c>
      <c r="D178" s="199"/>
      <c r="E178" s="199"/>
      <c r="F178" s="199"/>
      <c r="G178" s="199" t="s">
        <v>74</v>
      </c>
      <c r="H178" s="199"/>
      <c r="I178" s="199" t="s">
        <v>58</v>
      </c>
      <c r="J178" s="199"/>
      <c r="K178" s="200">
        <v>0</v>
      </c>
      <c r="L178" s="199" t="s">
        <v>60</v>
      </c>
      <c r="M178" s="199">
        <v>1</v>
      </c>
      <c r="N178" s="199"/>
      <c r="O178" s="199"/>
      <c r="P178" s="199"/>
      <c r="Q178" s="201"/>
      <c r="R178" s="204" t="e">
        <f>TEXT(R176,"0.00")</f>
        <v>#VALUE!</v>
      </c>
      <c r="S178" s="205" t="str">
        <f>TEXT(_xlfn.NUMBERVALUE(S176,"."),"0.00")</f>
        <v>0.00</v>
      </c>
      <c r="T178" s="199" t="s">
        <v>3</v>
      </c>
      <c r="U178" s="199"/>
      <c r="V178" s="199"/>
      <c r="W178" s="199"/>
      <c r="X178" s="199"/>
      <c r="Y178" s="199"/>
    </row>
    <row r="179" spans="1:25" s="185" customFormat="1" outlineLevel="1">
      <c r="A179" s="178" t="s">
        <v>3</v>
      </c>
      <c r="B179" s="179">
        <f>COUNTA($C$3:C179)</f>
        <v>170</v>
      </c>
      <c r="C179" s="178" t="s">
        <v>203</v>
      </c>
      <c r="D179" s="178"/>
      <c r="E179" s="178"/>
      <c r="F179" s="178"/>
      <c r="G179" s="178" t="s">
        <v>74</v>
      </c>
      <c r="H179" s="178"/>
      <c r="I179" s="178" t="s">
        <v>58</v>
      </c>
      <c r="J179" s="178" t="s">
        <v>123</v>
      </c>
      <c r="K179" s="179">
        <v>0</v>
      </c>
      <c r="L179" s="178" t="s">
        <v>110</v>
      </c>
      <c r="M179" s="178"/>
      <c r="N179" s="178"/>
      <c r="O179" s="178"/>
      <c r="P179" s="178"/>
      <c r="Q179" s="184"/>
      <c r="R179" s="184"/>
      <c r="S179" s="178"/>
      <c r="T179" s="178"/>
      <c r="U179" s="178"/>
      <c r="V179" s="178"/>
      <c r="W179" s="178"/>
      <c r="X179" s="178"/>
      <c r="Y179" s="178"/>
    </row>
    <row r="180" spans="1:25" s="185" customFormat="1" outlineLevel="1">
      <c r="A180" s="178" t="s">
        <v>3</v>
      </c>
      <c r="B180" s="179">
        <f>COUNTA($C$3:C180)</f>
        <v>171</v>
      </c>
      <c r="C180" s="178" t="s">
        <v>60</v>
      </c>
      <c r="D180" s="178"/>
      <c r="E180" s="178"/>
      <c r="F180" s="178"/>
      <c r="G180" s="178" t="s">
        <v>74</v>
      </c>
      <c r="H180" s="178"/>
      <c r="I180" s="178" t="s">
        <v>58</v>
      </c>
      <c r="J180" s="178"/>
      <c r="K180" s="179">
        <v>0</v>
      </c>
      <c r="L180" s="178" t="s">
        <v>60</v>
      </c>
      <c r="M180" s="178">
        <v>5</v>
      </c>
      <c r="N180" s="178"/>
      <c r="O180" s="178"/>
      <c r="P180" s="178"/>
      <c r="Q180" s="184"/>
      <c r="R180" s="184"/>
      <c r="S180" s="178"/>
      <c r="T180" s="178"/>
      <c r="U180" s="178"/>
      <c r="V180" s="178"/>
      <c r="W180" s="178"/>
      <c r="X180" s="178"/>
      <c r="Y180" s="178"/>
    </row>
    <row r="181" spans="1:25" s="185" customFormat="1" outlineLevel="1">
      <c r="A181" s="178" t="s">
        <v>3</v>
      </c>
      <c r="B181" s="179">
        <f>COUNTA($C$3:C181)</f>
        <v>172</v>
      </c>
      <c r="C181" s="178" t="s">
        <v>204</v>
      </c>
      <c r="D181" s="178"/>
      <c r="E181" s="178"/>
      <c r="F181" s="178"/>
      <c r="G181" s="178" t="s">
        <v>74</v>
      </c>
      <c r="H181" s="178"/>
      <c r="I181" s="178" t="s">
        <v>58</v>
      </c>
      <c r="J181" s="178" t="s">
        <v>205</v>
      </c>
      <c r="K181" s="179">
        <v>0</v>
      </c>
      <c r="L181" s="178" t="s">
        <v>32</v>
      </c>
      <c r="M181" s="178"/>
      <c r="N181" s="178" t="s">
        <v>61</v>
      </c>
      <c r="O181" s="178"/>
      <c r="P181" s="178"/>
      <c r="Q181" s="184"/>
      <c r="R181" s="184" t="s">
        <v>206</v>
      </c>
      <c r="S181" s="178"/>
      <c r="T181" s="178"/>
      <c r="U181" s="178"/>
      <c r="V181" s="178"/>
      <c r="W181" s="178"/>
      <c r="X181" s="178"/>
      <c r="Y181" s="178"/>
    </row>
    <row r="182" spans="1:25" s="130" customFormat="1" outlineLevel="1">
      <c r="A182" s="174" t="s">
        <v>207</v>
      </c>
      <c r="C182" s="175"/>
      <c r="D182" s="175"/>
      <c r="E182" s="175"/>
      <c r="F182" s="175"/>
      <c r="G182" s="175"/>
      <c r="H182" s="175"/>
      <c r="I182" s="175"/>
      <c r="J182" s="175" t="s">
        <v>93</v>
      </c>
      <c r="K182" s="176">
        <v>0</v>
      </c>
      <c r="L182" s="175" t="s">
        <v>93</v>
      </c>
      <c r="M182" s="175" t="s">
        <v>93</v>
      </c>
      <c r="N182" s="175"/>
      <c r="O182" s="175"/>
      <c r="P182" s="175"/>
      <c r="Q182" s="175"/>
      <c r="R182" s="177"/>
      <c r="S182" s="175"/>
      <c r="T182" s="175"/>
      <c r="U182" s="175"/>
      <c r="V182" s="175"/>
      <c r="W182" s="175"/>
      <c r="X182" s="175"/>
      <c r="Y182" s="175"/>
    </row>
    <row r="183" spans="1:25" s="185" customFormat="1" outlineLevel="1">
      <c r="A183" s="178" t="s">
        <v>3</v>
      </c>
      <c r="B183" s="179">
        <f>COUNTA($C$3:C183)</f>
        <v>173</v>
      </c>
      <c r="C183" s="178" t="s">
        <v>60</v>
      </c>
      <c r="D183" s="178"/>
      <c r="E183" s="178"/>
      <c r="F183" s="178"/>
      <c r="G183" s="178" t="s">
        <v>74</v>
      </c>
      <c r="H183" s="178"/>
      <c r="I183" s="178"/>
      <c r="J183" s="178"/>
      <c r="K183" s="179">
        <v>0</v>
      </c>
      <c r="L183" s="178" t="s">
        <v>60</v>
      </c>
      <c r="M183" s="178">
        <v>2</v>
      </c>
      <c r="N183" s="184" t="s">
        <v>512</v>
      </c>
      <c r="O183" s="178"/>
      <c r="P183" s="178"/>
      <c r="Q183" s="184"/>
      <c r="R183" s="184" t="str">
        <f>N183</f>
        <v>DT_ValidateQFF</v>
      </c>
      <c r="S183" s="178"/>
      <c r="T183" s="178"/>
      <c r="U183" s="178"/>
      <c r="V183" s="178"/>
      <c r="W183" s="178"/>
      <c r="X183" s="178"/>
      <c r="Y183" s="178"/>
    </row>
    <row r="184" spans="1:25" s="185" customFormat="1" outlineLevel="1">
      <c r="A184" s="178" t="str">
        <f>IF($R183="N","Y","N")</f>
        <v>N</v>
      </c>
      <c r="B184" s="179">
        <f>COUNTA($C$3:C184)</f>
        <v>174</v>
      </c>
      <c r="C184" s="178" t="s">
        <v>661</v>
      </c>
      <c r="D184" s="178"/>
      <c r="E184" s="178"/>
      <c r="F184" s="178"/>
      <c r="G184" s="178" t="s">
        <v>74</v>
      </c>
      <c r="H184" s="178"/>
      <c r="I184" s="178" t="s">
        <v>58</v>
      </c>
      <c r="J184" s="178" t="s">
        <v>662</v>
      </c>
      <c r="K184" s="179">
        <v>0</v>
      </c>
      <c r="L184" s="178" t="s">
        <v>110</v>
      </c>
      <c r="M184" s="178"/>
      <c r="N184" s="178"/>
      <c r="O184" s="178"/>
      <c r="P184" s="178"/>
      <c r="Q184" s="184"/>
      <c r="R184" s="184"/>
      <c r="S184" s="178"/>
      <c r="T184" s="178"/>
      <c r="U184" s="178"/>
      <c r="V184" s="178"/>
      <c r="W184" s="178"/>
      <c r="X184" s="178"/>
      <c r="Y184" s="178"/>
    </row>
    <row r="185" spans="1:25" s="185" customFormat="1" outlineLevel="1">
      <c r="A185" s="178" t="str">
        <f>IF($R183="Y","Y","N")</f>
        <v>N</v>
      </c>
      <c r="B185" s="179">
        <f>COUNTA($C$3:C185)</f>
        <v>175</v>
      </c>
      <c r="C185" s="178" t="s">
        <v>663</v>
      </c>
      <c r="D185" s="178"/>
      <c r="E185" s="178"/>
      <c r="F185" s="178"/>
      <c r="G185" s="178" t="s">
        <v>74</v>
      </c>
      <c r="H185" s="178"/>
      <c r="I185" s="178" t="s">
        <v>58</v>
      </c>
      <c r="J185" s="178" t="s">
        <v>664</v>
      </c>
      <c r="K185" s="179">
        <v>0</v>
      </c>
      <c r="L185" s="178" t="s">
        <v>59</v>
      </c>
      <c r="M185" s="178" t="s">
        <v>94</v>
      </c>
      <c r="N185" s="178"/>
      <c r="O185" s="178"/>
      <c r="P185" s="178"/>
      <c r="Q185" s="184"/>
      <c r="R185" s="184"/>
      <c r="S185" s="178"/>
      <c r="T185" s="178"/>
      <c r="U185" s="178"/>
      <c r="V185" s="178"/>
      <c r="W185" s="178"/>
      <c r="X185" s="178"/>
      <c r="Y185" s="178"/>
    </row>
    <row r="186" spans="1:25" s="185" customFormat="1" outlineLevel="1">
      <c r="A186" s="178" t="str">
        <f>IF($R183="Y","Y","N")</f>
        <v>N</v>
      </c>
      <c r="B186" s="179">
        <f>COUNTA($C$3:C186)</f>
        <v>176</v>
      </c>
      <c r="C186" s="178" t="s">
        <v>75</v>
      </c>
      <c r="D186" s="178"/>
      <c r="E186" s="178"/>
      <c r="F186" s="178"/>
      <c r="G186" s="178" t="s">
        <v>74</v>
      </c>
      <c r="H186" s="178"/>
      <c r="I186" s="178" t="s">
        <v>58</v>
      </c>
      <c r="J186" s="178" t="s">
        <v>665</v>
      </c>
      <c r="K186" s="179">
        <v>0</v>
      </c>
      <c r="L186" s="178" t="s">
        <v>59</v>
      </c>
      <c r="M186" s="178" t="s">
        <v>95</v>
      </c>
      <c r="N186" s="178"/>
      <c r="O186" s="178"/>
      <c r="P186" s="178"/>
      <c r="Q186" s="184"/>
      <c r="R186" s="184"/>
      <c r="S186" s="178"/>
      <c r="T186" s="178"/>
      <c r="U186" s="178"/>
      <c r="V186" s="178"/>
      <c r="W186" s="178"/>
      <c r="X186" s="178"/>
      <c r="Y186" s="178"/>
    </row>
    <row r="187" spans="1:25" s="185" customFormat="1" outlineLevel="1">
      <c r="A187" s="178" t="str">
        <f>IF($R183="Y","Y","N")</f>
        <v>N</v>
      </c>
      <c r="B187" s="179">
        <f>COUNTA($C$3:C187)</f>
        <v>177</v>
      </c>
      <c r="C187" s="178" t="s">
        <v>666</v>
      </c>
      <c r="D187" s="178"/>
      <c r="E187" s="178"/>
      <c r="F187" s="178"/>
      <c r="G187" s="178" t="s">
        <v>74</v>
      </c>
      <c r="H187" s="178"/>
      <c r="I187" s="178" t="s">
        <v>58</v>
      </c>
      <c r="J187" s="178" t="s">
        <v>667</v>
      </c>
      <c r="K187" s="179">
        <v>0</v>
      </c>
      <c r="L187" s="178" t="s">
        <v>69</v>
      </c>
      <c r="M187" s="178"/>
      <c r="N187" s="178"/>
      <c r="O187" s="178"/>
      <c r="P187" s="178"/>
      <c r="Q187" s="184"/>
      <c r="R187" s="184"/>
      <c r="S187" s="178"/>
      <c r="T187" s="178"/>
      <c r="U187" s="178"/>
      <c r="V187" s="178"/>
      <c r="W187" s="178"/>
      <c r="X187" s="178"/>
      <c r="Y187" s="178"/>
    </row>
    <row r="188" spans="1:25" s="185" customFormat="1" outlineLevel="1">
      <c r="A188" s="178" t="str">
        <f>IF($R183="Y","Y","N")</f>
        <v>N</v>
      </c>
      <c r="B188" s="179">
        <f>COUNTA($C$3:C188)</f>
        <v>178</v>
      </c>
      <c r="C188" s="178" t="s">
        <v>60</v>
      </c>
      <c r="D188" s="178"/>
      <c r="E188" s="178"/>
      <c r="F188" s="178"/>
      <c r="G188" s="178" t="s">
        <v>74</v>
      </c>
      <c r="H188" s="178"/>
      <c r="I188" s="178"/>
      <c r="J188" s="178"/>
      <c r="K188" s="179">
        <v>0</v>
      </c>
      <c r="L188" s="178" t="s">
        <v>60</v>
      </c>
      <c r="M188" s="178">
        <v>2</v>
      </c>
      <c r="N188" s="178"/>
      <c r="O188" s="178"/>
      <c r="P188" s="178"/>
      <c r="Q188" s="184"/>
      <c r="R188" s="184"/>
      <c r="S188" s="178"/>
      <c r="T188" s="178"/>
      <c r="U188" s="178"/>
      <c r="V188" s="178"/>
      <c r="W188" s="178"/>
      <c r="X188" s="178"/>
      <c r="Y188" s="178"/>
    </row>
    <row r="189" spans="1:25" s="185" customFormat="1" outlineLevel="1">
      <c r="A189" s="178" t="s">
        <v>3</v>
      </c>
      <c r="B189" s="179">
        <f>COUNTA($C$3:C189)</f>
        <v>179</v>
      </c>
      <c r="C189" s="206" t="s">
        <v>584</v>
      </c>
      <c r="D189" s="206"/>
      <c r="E189" s="206"/>
      <c r="F189" s="206"/>
      <c r="G189" s="206" t="s">
        <v>74</v>
      </c>
      <c r="H189" s="206"/>
      <c r="I189" s="206" t="s">
        <v>58</v>
      </c>
      <c r="J189" s="206" t="s">
        <v>525</v>
      </c>
      <c r="K189" s="207">
        <v>0</v>
      </c>
      <c r="L189" s="208" t="s">
        <v>32</v>
      </c>
      <c r="M189" s="206"/>
      <c r="N189" s="206" t="s">
        <v>61</v>
      </c>
      <c r="O189" s="206"/>
      <c r="P189" s="206"/>
      <c r="Q189" s="209"/>
      <c r="R189" s="210" t="e">
        <f>R178</f>
        <v>#VALUE!</v>
      </c>
      <c r="S189" s="178"/>
      <c r="T189" s="178"/>
      <c r="U189" s="178"/>
      <c r="V189" s="178"/>
      <c r="W189" s="178"/>
      <c r="X189" s="178"/>
      <c r="Y189" s="178"/>
    </row>
    <row r="190" spans="1:25" s="185" customFormat="1" outlineLevel="1">
      <c r="A190" s="178" t="s">
        <v>3</v>
      </c>
      <c r="B190" s="179">
        <f>COUNTA($C$3:C190)</f>
        <v>180</v>
      </c>
      <c r="C190" s="178" t="s">
        <v>208</v>
      </c>
      <c r="D190" s="178"/>
      <c r="E190" s="178"/>
      <c r="F190" s="178"/>
      <c r="G190" s="178" t="s">
        <v>74</v>
      </c>
      <c r="H190" s="178"/>
      <c r="I190" s="178" t="s">
        <v>58</v>
      </c>
      <c r="J190" s="178" t="s">
        <v>209</v>
      </c>
      <c r="K190" s="179">
        <v>0</v>
      </c>
      <c r="L190" s="178" t="s">
        <v>132</v>
      </c>
      <c r="M190" s="178"/>
      <c r="N190" s="178"/>
      <c r="O190" s="178"/>
      <c r="P190" s="178"/>
      <c r="Q190" s="184"/>
      <c r="R190" s="184"/>
      <c r="S190" s="178"/>
      <c r="T190" s="178"/>
      <c r="U190" s="178"/>
      <c r="V190" s="178"/>
      <c r="W190" s="178"/>
      <c r="X190" s="178"/>
      <c r="Y190" s="178"/>
    </row>
    <row r="191" spans="1:25" s="185" customFormat="1" outlineLevel="1">
      <c r="A191" s="178" t="s">
        <v>3</v>
      </c>
      <c r="B191" s="179">
        <f>COUNTA($C$3:C191)</f>
        <v>181</v>
      </c>
      <c r="C191" s="178" t="s">
        <v>210</v>
      </c>
      <c r="D191" s="178"/>
      <c r="E191" s="178"/>
      <c r="F191" s="178"/>
      <c r="G191" s="178" t="s">
        <v>74</v>
      </c>
      <c r="H191" s="178"/>
      <c r="I191" s="178" t="s">
        <v>58</v>
      </c>
      <c r="J191" s="178" t="s">
        <v>209</v>
      </c>
      <c r="K191" s="179">
        <v>0</v>
      </c>
      <c r="L191" s="178" t="s">
        <v>59</v>
      </c>
      <c r="M191" s="178" t="s">
        <v>211</v>
      </c>
      <c r="N191" s="178"/>
      <c r="O191" s="178"/>
      <c r="P191" s="178"/>
      <c r="Q191" s="184"/>
      <c r="R191" s="184"/>
      <c r="S191" s="178"/>
      <c r="T191" s="178"/>
      <c r="U191" s="178"/>
      <c r="V191" s="178"/>
      <c r="W191" s="178"/>
      <c r="X191" s="178"/>
      <c r="Y191" s="178"/>
    </row>
    <row r="192" spans="1:25" s="185" customFormat="1" outlineLevel="1">
      <c r="A192" s="178" t="s">
        <v>3</v>
      </c>
      <c r="B192" s="179">
        <f>COUNTA($C$3:C192)</f>
        <v>182</v>
      </c>
      <c r="C192" s="178" t="s">
        <v>75</v>
      </c>
      <c r="D192" s="178"/>
      <c r="E192" s="178"/>
      <c r="F192" s="178"/>
      <c r="G192" s="178" t="s">
        <v>74</v>
      </c>
      <c r="H192" s="178"/>
      <c r="I192" s="178" t="s">
        <v>58</v>
      </c>
      <c r="J192" s="178" t="s">
        <v>212</v>
      </c>
      <c r="K192" s="179">
        <v>0</v>
      </c>
      <c r="L192" s="178" t="s">
        <v>59</v>
      </c>
      <c r="M192" s="178" t="s">
        <v>213</v>
      </c>
      <c r="N192" s="178"/>
      <c r="O192" s="178"/>
      <c r="P192" s="178"/>
      <c r="Q192" s="184"/>
      <c r="R192" s="184"/>
      <c r="S192" s="178"/>
      <c r="T192" s="178"/>
      <c r="U192" s="178"/>
      <c r="V192" s="178"/>
      <c r="W192" s="178"/>
      <c r="X192" s="178"/>
      <c r="Y192" s="178"/>
    </row>
    <row r="193" spans="1:25" s="185" customFormat="1" outlineLevel="1">
      <c r="A193" s="178" t="s">
        <v>3</v>
      </c>
      <c r="B193" s="179">
        <f>COUNTA($C$3:C193)</f>
        <v>183</v>
      </c>
      <c r="C193" s="178" t="s">
        <v>496</v>
      </c>
      <c r="D193" s="178"/>
      <c r="E193" s="178"/>
      <c r="F193" s="178"/>
      <c r="G193" s="178" t="s">
        <v>74</v>
      </c>
      <c r="H193" s="178"/>
      <c r="I193" s="178" t="s">
        <v>58</v>
      </c>
      <c r="J193" s="178" t="s">
        <v>497</v>
      </c>
      <c r="K193" s="179">
        <v>0</v>
      </c>
      <c r="L193" s="178" t="s">
        <v>59</v>
      </c>
      <c r="M193" s="178" t="s">
        <v>461</v>
      </c>
      <c r="N193" s="178"/>
      <c r="O193" s="178"/>
      <c r="P193" s="178"/>
      <c r="Q193" s="184"/>
      <c r="R193" s="184"/>
      <c r="S193" s="178"/>
      <c r="T193" s="178"/>
      <c r="U193" s="178"/>
      <c r="V193" s="178"/>
      <c r="W193" s="178"/>
      <c r="X193" s="178"/>
      <c r="Y193" s="178"/>
    </row>
    <row r="194" spans="1:25" s="185" customFormat="1" outlineLevel="1">
      <c r="A194" s="178" t="s">
        <v>3</v>
      </c>
      <c r="B194" s="179">
        <f>COUNTA($C$3:C194)</f>
        <v>184</v>
      </c>
      <c r="C194" s="178" t="s">
        <v>506</v>
      </c>
      <c r="D194" s="178"/>
      <c r="E194" s="184" t="s">
        <v>33</v>
      </c>
      <c r="F194" s="178"/>
      <c r="G194" s="178" t="s">
        <v>74</v>
      </c>
      <c r="H194" s="178"/>
      <c r="I194" s="178"/>
      <c r="J194" s="178"/>
      <c r="K194" s="179">
        <v>0</v>
      </c>
      <c r="L194" s="178" t="s">
        <v>133</v>
      </c>
      <c r="M194" s="178" t="s">
        <v>134</v>
      </c>
      <c r="N194" s="178"/>
      <c r="O194" s="178"/>
      <c r="P194" s="178"/>
      <c r="Q194" s="184"/>
      <c r="R194" s="184"/>
      <c r="S194" s="178"/>
      <c r="T194" s="178"/>
      <c r="U194" s="178"/>
      <c r="V194" s="178"/>
      <c r="W194" s="178"/>
      <c r="X194" s="178"/>
      <c r="Y194" s="178"/>
    </row>
    <row r="195" spans="1:25" s="185" customFormat="1" outlineLevel="1">
      <c r="A195" s="178" t="s">
        <v>3</v>
      </c>
      <c r="B195" s="179">
        <f>COUNTA($C$3:C195)</f>
        <v>185</v>
      </c>
      <c r="C195" s="178" t="s">
        <v>214</v>
      </c>
      <c r="D195" s="178"/>
      <c r="E195" s="178"/>
      <c r="F195" s="178"/>
      <c r="G195" s="178" t="s">
        <v>74</v>
      </c>
      <c r="H195" s="178"/>
      <c r="I195" s="178" t="s">
        <v>58</v>
      </c>
      <c r="J195" s="178" t="s">
        <v>215</v>
      </c>
      <c r="K195" s="179">
        <v>0</v>
      </c>
      <c r="L195" s="178" t="s">
        <v>132</v>
      </c>
      <c r="M195" s="178"/>
      <c r="N195" s="178"/>
      <c r="O195" s="178"/>
      <c r="P195" s="178"/>
      <c r="Q195" s="184"/>
      <c r="R195" s="184"/>
      <c r="S195" s="178"/>
      <c r="T195" s="178"/>
      <c r="U195" s="178"/>
      <c r="V195" s="178"/>
      <c r="W195" s="178"/>
      <c r="X195" s="178"/>
      <c r="Y195" s="178"/>
    </row>
    <row r="196" spans="1:25" s="185" customFormat="1" outlineLevel="1">
      <c r="A196" s="178" t="s">
        <v>3</v>
      </c>
      <c r="B196" s="179">
        <f>COUNTA($C$3:C196)</f>
        <v>186</v>
      </c>
      <c r="C196" s="178" t="s">
        <v>216</v>
      </c>
      <c r="D196" s="178"/>
      <c r="E196" s="178"/>
      <c r="F196" s="178"/>
      <c r="G196" s="178" t="s">
        <v>74</v>
      </c>
      <c r="H196" s="178"/>
      <c r="I196" s="178" t="s">
        <v>58</v>
      </c>
      <c r="J196" s="178" t="s">
        <v>215</v>
      </c>
      <c r="K196" s="179">
        <v>0</v>
      </c>
      <c r="L196" s="178" t="s">
        <v>59</v>
      </c>
      <c r="M196" s="178" t="s">
        <v>217</v>
      </c>
      <c r="N196" s="178"/>
      <c r="O196" s="178"/>
      <c r="P196" s="178"/>
      <c r="Q196" s="184"/>
      <c r="R196" s="184"/>
      <c r="S196" s="178"/>
      <c r="T196" s="178"/>
      <c r="U196" s="178"/>
      <c r="V196" s="178"/>
      <c r="W196" s="178"/>
      <c r="X196" s="178"/>
      <c r="Y196" s="178"/>
    </row>
    <row r="197" spans="1:25" s="185" customFormat="1" outlineLevel="1">
      <c r="A197" s="178" t="s">
        <v>3</v>
      </c>
      <c r="B197" s="179">
        <f>COUNTA($C$3:C197)</f>
        <v>187</v>
      </c>
      <c r="C197" s="178" t="s">
        <v>218</v>
      </c>
      <c r="D197" s="178"/>
      <c r="E197" s="178"/>
      <c r="F197" s="178"/>
      <c r="G197" s="178" t="s">
        <v>74</v>
      </c>
      <c r="H197" s="178"/>
      <c r="I197" s="178" t="s">
        <v>58</v>
      </c>
      <c r="J197" s="178" t="s">
        <v>219</v>
      </c>
      <c r="K197" s="179">
        <v>0</v>
      </c>
      <c r="L197" s="178" t="s">
        <v>110</v>
      </c>
      <c r="M197" s="178"/>
      <c r="N197" s="178"/>
      <c r="O197" s="178"/>
      <c r="P197" s="178"/>
      <c r="Q197" s="184"/>
      <c r="R197" s="184"/>
      <c r="S197" s="178"/>
      <c r="T197" s="178"/>
      <c r="U197" s="178"/>
      <c r="V197" s="178"/>
      <c r="W197" s="178"/>
      <c r="X197" s="178"/>
      <c r="Y197" s="178"/>
    </row>
    <row r="198" spans="1:25" s="185" customFormat="1" outlineLevel="1">
      <c r="A198" s="178" t="s">
        <v>3</v>
      </c>
      <c r="B198" s="179">
        <f>COUNTA($C$3:C198)</f>
        <v>188</v>
      </c>
      <c r="C198" s="178" t="s">
        <v>220</v>
      </c>
      <c r="D198" s="178"/>
      <c r="E198" s="178"/>
      <c r="F198" s="178"/>
      <c r="G198" s="178" t="s">
        <v>74</v>
      </c>
      <c r="H198" s="178"/>
      <c r="I198" s="178" t="s">
        <v>58</v>
      </c>
      <c r="J198" s="178" t="s">
        <v>219</v>
      </c>
      <c r="K198" s="179">
        <v>0</v>
      </c>
      <c r="L198" s="178" t="s">
        <v>59</v>
      </c>
      <c r="M198" s="178" t="s">
        <v>221</v>
      </c>
      <c r="N198" s="178"/>
      <c r="O198" s="178"/>
      <c r="P198" s="178"/>
      <c r="Q198" s="184"/>
      <c r="R198" s="184"/>
      <c r="S198" s="178"/>
      <c r="T198" s="178"/>
      <c r="U198" s="178"/>
      <c r="V198" s="178"/>
      <c r="W198" s="178"/>
      <c r="X198" s="178"/>
      <c r="Y198" s="178"/>
    </row>
    <row r="199" spans="1:25" s="185" customFormat="1" outlineLevel="1">
      <c r="A199" s="178" t="s">
        <v>3</v>
      </c>
      <c r="B199" s="179">
        <f>COUNTA($C$3:C199)</f>
        <v>189</v>
      </c>
      <c r="C199" s="178" t="s">
        <v>222</v>
      </c>
      <c r="D199" s="178"/>
      <c r="E199" s="178"/>
      <c r="F199" s="178"/>
      <c r="G199" s="178" t="s">
        <v>74</v>
      </c>
      <c r="H199" s="178"/>
      <c r="I199" s="178" t="s">
        <v>58</v>
      </c>
      <c r="J199" s="178" t="s">
        <v>223</v>
      </c>
      <c r="K199" s="179">
        <v>0</v>
      </c>
      <c r="L199" s="178" t="s">
        <v>68</v>
      </c>
      <c r="M199" s="184" t="s">
        <v>224</v>
      </c>
      <c r="N199" s="178"/>
      <c r="O199" s="178" t="s">
        <v>3</v>
      </c>
      <c r="P199" s="178"/>
      <c r="Q199" s="184"/>
      <c r="R199" s="184"/>
      <c r="S199" s="178"/>
      <c r="T199" s="178"/>
      <c r="U199" s="178"/>
      <c r="V199" s="178"/>
      <c r="W199" s="178"/>
      <c r="X199" s="178"/>
      <c r="Y199" s="178"/>
    </row>
    <row r="200" spans="1:25" s="185" customFormat="1" outlineLevel="1">
      <c r="A200" s="178" t="s">
        <v>3</v>
      </c>
      <c r="B200" s="179">
        <f>COUNTA($C$3:C200)</f>
        <v>190</v>
      </c>
      <c r="C200" s="178" t="s">
        <v>225</v>
      </c>
      <c r="D200" s="178"/>
      <c r="E200" s="178"/>
      <c r="F200" s="178"/>
      <c r="G200" s="178" t="s">
        <v>74</v>
      </c>
      <c r="H200" s="178"/>
      <c r="I200" s="178" t="s">
        <v>58</v>
      </c>
      <c r="J200" s="178" t="s">
        <v>226</v>
      </c>
      <c r="K200" s="179">
        <v>0</v>
      </c>
      <c r="L200" s="178" t="s">
        <v>59</v>
      </c>
      <c r="M200" s="178" t="s">
        <v>227</v>
      </c>
      <c r="N200" s="178"/>
      <c r="O200" s="178"/>
      <c r="P200" s="178"/>
      <c r="Q200" s="184"/>
      <c r="R200" s="184"/>
      <c r="S200" s="178"/>
      <c r="T200" s="178"/>
      <c r="U200" s="178"/>
      <c r="V200" s="178"/>
      <c r="W200" s="178"/>
      <c r="X200" s="178"/>
      <c r="Y200" s="178"/>
    </row>
    <row r="201" spans="1:25" s="185" customFormat="1" outlineLevel="1">
      <c r="A201" s="178" t="s">
        <v>3</v>
      </c>
      <c r="B201" s="179">
        <f>COUNTA($C$3:C201)</f>
        <v>191</v>
      </c>
      <c r="C201" s="178" t="s">
        <v>498</v>
      </c>
      <c r="D201" s="178"/>
      <c r="E201" s="178"/>
      <c r="F201" s="178"/>
      <c r="G201" s="178" t="s">
        <v>74</v>
      </c>
      <c r="H201" s="178"/>
      <c r="I201" s="178" t="s">
        <v>58</v>
      </c>
      <c r="J201" s="178" t="s">
        <v>499</v>
      </c>
      <c r="K201" s="179">
        <v>0</v>
      </c>
      <c r="L201" s="178" t="s">
        <v>59</v>
      </c>
      <c r="M201" s="178" t="s">
        <v>465</v>
      </c>
      <c r="N201" s="178"/>
      <c r="O201" s="178"/>
      <c r="P201" s="178"/>
      <c r="Q201" s="184"/>
      <c r="R201" s="184"/>
      <c r="S201" s="178"/>
      <c r="T201" s="178"/>
      <c r="U201" s="178"/>
      <c r="V201" s="178"/>
      <c r="W201" s="178"/>
      <c r="X201" s="178"/>
      <c r="Y201" s="178"/>
    </row>
    <row r="202" spans="1:25" s="185" customFormat="1" outlineLevel="1">
      <c r="A202" s="178" t="s">
        <v>3</v>
      </c>
      <c r="B202" s="179">
        <f>COUNTA($C$3:C202)</f>
        <v>192</v>
      </c>
      <c r="C202" s="178" t="s">
        <v>228</v>
      </c>
      <c r="D202" s="178"/>
      <c r="E202" s="178"/>
      <c r="F202" s="178"/>
      <c r="G202" s="178" t="s">
        <v>74</v>
      </c>
      <c r="H202" s="178"/>
      <c r="I202" s="178" t="s">
        <v>58</v>
      </c>
      <c r="J202" s="178" t="s">
        <v>229</v>
      </c>
      <c r="K202" s="179">
        <v>0</v>
      </c>
      <c r="L202" s="178" t="s">
        <v>59</v>
      </c>
      <c r="M202" s="178" t="s">
        <v>230</v>
      </c>
      <c r="N202" s="178"/>
      <c r="O202" s="178"/>
      <c r="P202" s="178"/>
      <c r="Q202" s="184"/>
      <c r="R202" s="184"/>
      <c r="S202" s="178"/>
      <c r="T202" s="178"/>
      <c r="U202" s="178"/>
      <c r="V202" s="178"/>
      <c r="W202" s="178"/>
      <c r="X202" s="178"/>
      <c r="Y202" s="178"/>
    </row>
    <row r="203" spans="1:25" s="185" customFormat="1" outlineLevel="1">
      <c r="A203" s="178" t="s">
        <v>3</v>
      </c>
      <c r="B203" s="179">
        <f>COUNTA($C$3:C203)</f>
        <v>193</v>
      </c>
      <c r="C203" s="178" t="s">
        <v>500</v>
      </c>
      <c r="D203" s="178"/>
      <c r="E203" s="178"/>
      <c r="F203" s="178"/>
      <c r="G203" s="178" t="s">
        <v>74</v>
      </c>
      <c r="H203" s="178"/>
      <c r="I203" s="178" t="s">
        <v>58</v>
      </c>
      <c r="J203" s="178" t="s">
        <v>503</v>
      </c>
      <c r="K203" s="179">
        <v>0</v>
      </c>
      <c r="L203" s="178" t="s">
        <v>59</v>
      </c>
      <c r="M203" s="178" t="s">
        <v>466</v>
      </c>
      <c r="N203" s="178"/>
      <c r="O203" s="178"/>
      <c r="P203" s="178"/>
      <c r="Q203" s="184"/>
      <c r="R203" s="184"/>
      <c r="S203" s="178"/>
      <c r="T203" s="178"/>
      <c r="U203" s="178"/>
      <c r="V203" s="178"/>
      <c r="W203" s="178"/>
      <c r="X203" s="178"/>
      <c r="Y203" s="178"/>
    </row>
    <row r="204" spans="1:25" s="185" customFormat="1" outlineLevel="1">
      <c r="A204" s="178" t="s">
        <v>3</v>
      </c>
      <c r="B204" s="179">
        <f>COUNTA($C$3:C204)</f>
        <v>194</v>
      </c>
      <c r="C204" s="178" t="s">
        <v>501</v>
      </c>
      <c r="D204" s="178"/>
      <c r="E204" s="178"/>
      <c r="F204" s="178"/>
      <c r="G204" s="178" t="s">
        <v>74</v>
      </c>
      <c r="H204" s="178"/>
      <c r="I204" s="178" t="s">
        <v>58</v>
      </c>
      <c r="J204" s="178" t="s">
        <v>504</v>
      </c>
      <c r="K204" s="179">
        <v>0</v>
      </c>
      <c r="L204" s="178" t="s">
        <v>68</v>
      </c>
      <c r="M204" s="178" t="s">
        <v>467</v>
      </c>
      <c r="N204" s="178"/>
      <c r="O204" s="178"/>
      <c r="P204" s="178"/>
      <c r="Q204" s="184"/>
      <c r="R204" s="184"/>
      <c r="S204" s="178"/>
      <c r="T204" s="178"/>
      <c r="U204" s="178"/>
      <c r="V204" s="178"/>
      <c r="W204" s="178"/>
      <c r="X204" s="178"/>
      <c r="Y204" s="178"/>
    </row>
    <row r="205" spans="1:25" s="185" customFormat="1" outlineLevel="1">
      <c r="A205" s="178" t="s">
        <v>3</v>
      </c>
      <c r="B205" s="179">
        <f>COUNTA($C$3:C205)</f>
        <v>195</v>
      </c>
      <c r="C205" s="178" t="s">
        <v>502</v>
      </c>
      <c r="D205" s="178"/>
      <c r="E205" s="178"/>
      <c r="F205" s="178"/>
      <c r="G205" s="178" t="s">
        <v>74</v>
      </c>
      <c r="H205" s="178"/>
      <c r="I205" s="178" t="s">
        <v>58</v>
      </c>
      <c r="J205" s="178" t="s">
        <v>505</v>
      </c>
      <c r="K205" s="179">
        <v>0</v>
      </c>
      <c r="L205" s="178" t="s">
        <v>59</v>
      </c>
      <c r="M205" s="178" t="s">
        <v>468</v>
      </c>
      <c r="N205" s="178"/>
      <c r="O205" s="178"/>
      <c r="P205" s="178"/>
      <c r="Q205" s="184"/>
      <c r="R205" s="184"/>
      <c r="S205" s="178"/>
      <c r="T205" s="178"/>
      <c r="U205" s="178"/>
      <c r="V205" s="178"/>
      <c r="W205" s="178"/>
      <c r="X205" s="178"/>
      <c r="Y205" s="178"/>
    </row>
    <row r="206" spans="1:25" s="185" customFormat="1" outlineLevel="1">
      <c r="A206" s="178" t="s">
        <v>3</v>
      </c>
      <c r="B206" s="179">
        <f>COUNTA($C$3:C206)</f>
        <v>196</v>
      </c>
      <c r="C206" s="178" t="s">
        <v>556</v>
      </c>
      <c r="D206" s="178"/>
      <c r="E206" s="178"/>
      <c r="F206" s="178"/>
      <c r="G206" s="178" t="s">
        <v>74</v>
      </c>
      <c r="H206" s="178"/>
      <c r="I206" s="178" t="s">
        <v>58</v>
      </c>
      <c r="J206" s="178"/>
      <c r="K206" s="179">
        <v>0</v>
      </c>
      <c r="L206" s="178" t="s">
        <v>60</v>
      </c>
      <c r="M206" s="178">
        <v>3</v>
      </c>
      <c r="N206" s="184"/>
      <c r="O206" s="178"/>
      <c r="P206" s="178"/>
      <c r="Q206" s="184"/>
      <c r="R206" s="184"/>
      <c r="S206" s="178"/>
      <c r="T206" s="178"/>
      <c r="U206" s="178"/>
      <c r="V206" s="178"/>
      <c r="W206" s="178"/>
      <c r="X206" s="178"/>
      <c r="Y206" s="178"/>
    </row>
    <row r="207" spans="1:25" s="185" customFormat="1" outlineLevel="1">
      <c r="A207" s="178" t="str">
        <f>IF($R$35&gt;"0","Y","N")</f>
        <v>N</v>
      </c>
      <c r="B207" s="179">
        <f>COUNTA($C$3:C207)</f>
        <v>197</v>
      </c>
      <c r="C207" s="178" t="s">
        <v>231</v>
      </c>
      <c r="D207" s="178"/>
      <c r="E207" s="178"/>
      <c r="F207" s="178"/>
      <c r="G207" s="178" t="s">
        <v>74</v>
      </c>
      <c r="H207" s="178"/>
      <c r="I207" s="178" t="s">
        <v>58</v>
      </c>
      <c r="J207" s="178" t="s">
        <v>209</v>
      </c>
      <c r="K207" s="179">
        <v>1</v>
      </c>
      <c r="L207" s="178" t="s">
        <v>59</v>
      </c>
      <c r="M207" s="178" t="s">
        <v>232</v>
      </c>
      <c r="N207" s="178"/>
      <c r="O207" s="178"/>
      <c r="P207" s="178"/>
      <c r="Q207" s="184"/>
      <c r="R207" s="184"/>
      <c r="S207" s="178"/>
      <c r="T207" s="178"/>
      <c r="U207" s="178"/>
      <c r="V207" s="178"/>
      <c r="W207" s="178"/>
      <c r="X207" s="178"/>
      <c r="Y207" s="178"/>
    </row>
    <row r="208" spans="1:25" s="185" customFormat="1" outlineLevel="1">
      <c r="A208" s="178" t="str">
        <f>A207</f>
        <v>N</v>
      </c>
      <c r="B208" s="179">
        <f>COUNTA($C$3:C208)</f>
        <v>198</v>
      </c>
      <c r="C208" s="178" t="s">
        <v>233</v>
      </c>
      <c r="D208" s="178"/>
      <c r="E208" s="178"/>
      <c r="F208" s="178"/>
      <c r="G208" s="178" t="s">
        <v>74</v>
      </c>
      <c r="H208" s="178"/>
      <c r="I208" s="178" t="s">
        <v>58</v>
      </c>
      <c r="J208" s="178" t="s">
        <v>212</v>
      </c>
      <c r="K208" s="179">
        <v>1</v>
      </c>
      <c r="L208" s="178" t="s">
        <v>59</v>
      </c>
      <c r="M208" s="178" t="s">
        <v>234</v>
      </c>
      <c r="N208" s="178"/>
      <c r="O208" s="178"/>
      <c r="P208" s="178"/>
      <c r="Q208" s="184"/>
      <c r="R208" s="184"/>
      <c r="S208" s="178"/>
      <c r="T208" s="178"/>
      <c r="U208" s="178"/>
      <c r="V208" s="178"/>
      <c r="W208" s="178"/>
      <c r="X208" s="178"/>
      <c r="Y208" s="178"/>
    </row>
    <row r="209" spans="1:25" s="185" customFormat="1" outlineLevel="1">
      <c r="A209" s="178" t="str">
        <f>A208</f>
        <v>N</v>
      </c>
      <c r="B209" s="179">
        <f>COUNTA($C$3:C209)</f>
        <v>199</v>
      </c>
      <c r="C209" s="178" t="s">
        <v>235</v>
      </c>
      <c r="D209" s="178"/>
      <c r="E209" s="178"/>
      <c r="F209" s="178"/>
      <c r="G209" s="178" t="s">
        <v>74</v>
      </c>
      <c r="H209" s="178"/>
      <c r="I209" s="178" t="s">
        <v>58</v>
      </c>
      <c r="J209" s="178" t="s">
        <v>236</v>
      </c>
      <c r="K209" s="179">
        <v>1</v>
      </c>
      <c r="L209" s="178" t="s">
        <v>59</v>
      </c>
      <c r="M209" s="178" t="s">
        <v>237</v>
      </c>
      <c r="N209" s="178"/>
      <c r="O209" s="178"/>
      <c r="P209" s="178"/>
      <c r="Q209" s="184"/>
      <c r="R209" s="184"/>
      <c r="S209" s="178"/>
      <c r="T209" s="178"/>
      <c r="U209" s="178"/>
      <c r="V209" s="178"/>
      <c r="W209" s="178"/>
      <c r="X209" s="178"/>
      <c r="Y209" s="178"/>
    </row>
    <row r="210" spans="1:25" s="185" customFormat="1" outlineLevel="1">
      <c r="A210" s="178" t="str">
        <f>A209</f>
        <v>N</v>
      </c>
      <c r="B210" s="179">
        <f>COUNTA($C$3:C210)</f>
        <v>200</v>
      </c>
      <c r="C210" s="178" t="s">
        <v>506</v>
      </c>
      <c r="D210" s="178"/>
      <c r="E210" s="184" t="s">
        <v>33</v>
      </c>
      <c r="F210" s="178"/>
      <c r="G210" s="178" t="s">
        <v>74</v>
      </c>
      <c r="H210" s="178"/>
      <c r="I210" s="178"/>
      <c r="J210" s="178"/>
      <c r="K210" s="179">
        <v>0</v>
      </c>
      <c r="L210" s="178" t="s">
        <v>133</v>
      </c>
      <c r="M210" s="178" t="s">
        <v>134</v>
      </c>
      <c r="N210" s="178"/>
      <c r="O210" s="178"/>
      <c r="P210" s="178"/>
      <c r="Q210" s="184"/>
      <c r="R210" s="184"/>
      <c r="S210" s="178"/>
      <c r="T210" s="178"/>
      <c r="U210" s="178"/>
      <c r="V210" s="178"/>
      <c r="W210" s="178"/>
      <c r="X210" s="178"/>
      <c r="Y210" s="178"/>
    </row>
    <row r="211" spans="1:25" s="185" customFormat="1" outlineLevel="1">
      <c r="A211" s="178" t="str">
        <f>IF($R$35&gt;"0","Y","N")</f>
        <v>N</v>
      </c>
      <c r="B211" s="179">
        <f>COUNTA($C$3:C211)</f>
        <v>201</v>
      </c>
      <c r="C211" s="178" t="s">
        <v>238</v>
      </c>
      <c r="D211" s="178"/>
      <c r="E211" s="178"/>
      <c r="F211" s="178"/>
      <c r="G211" s="178" t="s">
        <v>74</v>
      </c>
      <c r="H211" s="178"/>
      <c r="I211" s="178" t="s">
        <v>58</v>
      </c>
      <c r="J211" s="178" t="s">
        <v>209</v>
      </c>
      <c r="K211" s="179">
        <v>2</v>
      </c>
      <c r="L211" s="178" t="s">
        <v>59</v>
      </c>
      <c r="M211" s="178" t="s">
        <v>239</v>
      </c>
      <c r="N211" s="178"/>
      <c r="O211" s="178"/>
      <c r="P211" s="178"/>
      <c r="Q211" s="184"/>
      <c r="R211" s="184"/>
      <c r="S211" s="178"/>
      <c r="T211" s="178"/>
      <c r="U211" s="178"/>
      <c r="V211" s="178"/>
      <c r="W211" s="178"/>
      <c r="X211" s="178"/>
      <c r="Y211" s="178"/>
    </row>
    <row r="212" spans="1:25" s="185" customFormat="1" outlineLevel="1">
      <c r="A212" s="178" t="str">
        <f t="shared" ref="A212:A213" si="3">IF($R$35&gt;"0","Y","N")</f>
        <v>N</v>
      </c>
      <c r="B212" s="179">
        <f>COUNTA($C$3:C212)</f>
        <v>202</v>
      </c>
      <c r="C212" s="178" t="s">
        <v>240</v>
      </c>
      <c r="D212" s="178"/>
      <c r="E212" s="178"/>
      <c r="F212" s="178"/>
      <c r="G212" s="178" t="s">
        <v>74</v>
      </c>
      <c r="H212" s="178"/>
      <c r="I212" s="178" t="s">
        <v>58</v>
      </c>
      <c r="J212" s="178" t="s">
        <v>212</v>
      </c>
      <c r="K212" s="179">
        <v>2</v>
      </c>
      <c r="L212" s="178" t="s">
        <v>59</v>
      </c>
      <c r="M212" s="178" t="s">
        <v>241</v>
      </c>
      <c r="N212" s="178"/>
      <c r="O212" s="178"/>
      <c r="P212" s="178"/>
      <c r="Q212" s="184"/>
      <c r="R212" s="184"/>
      <c r="S212" s="178"/>
      <c r="T212" s="178"/>
      <c r="U212" s="178"/>
      <c r="V212" s="178"/>
      <c r="W212" s="178"/>
      <c r="X212" s="178"/>
      <c r="Y212" s="178"/>
    </row>
    <row r="213" spans="1:25" s="185" customFormat="1" outlineLevel="1">
      <c r="A213" s="178" t="str">
        <f t="shared" si="3"/>
        <v>N</v>
      </c>
      <c r="B213" s="179">
        <f>COUNTA($C$3:C213)</f>
        <v>203</v>
      </c>
      <c r="C213" s="178" t="s">
        <v>242</v>
      </c>
      <c r="D213" s="178"/>
      <c r="E213" s="178"/>
      <c r="F213" s="178"/>
      <c r="G213" s="178" t="s">
        <v>74</v>
      </c>
      <c r="H213" s="178"/>
      <c r="I213" s="178" t="s">
        <v>58</v>
      </c>
      <c r="J213" s="178" t="s">
        <v>236</v>
      </c>
      <c r="K213" s="179">
        <v>2</v>
      </c>
      <c r="L213" s="178" t="s">
        <v>59</v>
      </c>
      <c r="M213" s="178" t="s">
        <v>243</v>
      </c>
      <c r="N213" s="178"/>
      <c r="O213" s="178"/>
      <c r="P213" s="178"/>
      <c r="Q213" s="184"/>
      <c r="R213" s="184"/>
      <c r="S213" s="178"/>
      <c r="T213" s="178"/>
      <c r="U213" s="178"/>
      <c r="V213" s="178"/>
      <c r="W213" s="178"/>
      <c r="X213" s="178"/>
      <c r="Y213" s="178"/>
    </row>
    <row r="214" spans="1:25" s="185" customFormat="1" outlineLevel="1">
      <c r="A214" s="178" t="str">
        <f t="shared" ref="A214:A234" si="4">A213</f>
        <v>N</v>
      </c>
      <c r="B214" s="179">
        <f>COUNTA($C$3:C214)</f>
        <v>204</v>
      </c>
      <c r="C214" s="178" t="s">
        <v>506</v>
      </c>
      <c r="D214" s="178"/>
      <c r="E214" s="184" t="s">
        <v>33</v>
      </c>
      <c r="F214" s="178"/>
      <c r="G214" s="178" t="s">
        <v>74</v>
      </c>
      <c r="H214" s="178"/>
      <c r="I214" s="178"/>
      <c r="J214" s="178"/>
      <c r="K214" s="179">
        <v>0</v>
      </c>
      <c r="L214" s="178" t="s">
        <v>133</v>
      </c>
      <c r="M214" s="178" t="s">
        <v>134</v>
      </c>
      <c r="N214" s="178"/>
      <c r="O214" s="178"/>
      <c r="P214" s="178"/>
      <c r="Q214" s="184"/>
      <c r="R214" s="184"/>
      <c r="S214" s="178"/>
      <c r="T214" s="178"/>
      <c r="U214" s="178"/>
      <c r="V214" s="178"/>
      <c r="W214" s="178"/>
      <c r="X214" s="178"/>
      <c r="Y214" s="178"/>
    </row>
    <row r="215" spans="1:25" s="185" customFormat="1" outlineLevel="1">
      <c r="A215" s="178" t="str">
        <f>IF($R$35&gt;"2","Y","N")</f>
        <v>N</v>
      </c>
      <c r="B215" s="179">
        <f>COUNTA($C$3:C215)</f>
        <v>205</v>
      </c>
      <c r="C215" s="178" t="s">
        <v>244</v>
      </c>
      <c r="D215" s="178"/>
      <c r="E215" s="178"/>
      <c r="F215" s="178"/>
      <c r="G215" s="178" t="s">
        <v>74</v>
      </c>
      <c r="H215" s="178"/>
      <c r="I215" s="178" t="s">
        <v>58</v>
      </c>
      <c r="J215" s="178" t="s">
        <v>209</v>
      </c>
      <c r="K215" s="179">
        <v>3</v>
      </c>
      <c r="L215" s="178" t="s">
        <v>59</v>
      </c>
      <c r="M215" s="178" t="s">
        <v>245</v>
      </c>
      <c r="N215" s="178"/>
      <c r="O215" s="178"/>
      <c r="P215" s="178"/>
      <c r="Q215" s="184"/>
      <c r="R215" s="184"/>
      <c r="S215" s="178"/>
      <c r="T215" s="178"/>
      <c r="U215" s="178"/>
      <c r="V215" s="178"/>
      <c r="W215" s="178"/>
      <c r="X215" s="178"/>
      <c r="Y215" s="178"/>
    </row>
    <row r="216" spans="1:25" s="185" customFormat="1" outlineLevel="1">
      <c r="A216" s="178" t="str">
        <f>A215</f>
        <v>N</v>
      </c>
      <c r="B216" s="179">
        <f>COUNTA($C$3:C216)</f>
        <v>206</v>
      </c>
      <c r="C216" s="178" t="s">
        <v>246</v>
      </c>
      <c r="D216" s="178"/>
      <c r="E216" s="178"/>
      <c r="F216" s="178"/>
      <c r="G216" s="178" t="s">
        <v>74</v>
      </c>
      <c r="H216" s="178"/>
      <c r="I216" s="178" t="s">
        <v>58</v>
      </c>
      <c r="J216" s="178" t="s">
        <v>212</v>
      </c>
      <c r="K216" s="179">
        <v>3</v>
      </c>
      <c r="L216" s="178" t="s">
        <v>59</v>
      </c>
      <c r="M216" s="178" t="s">
        <v>247</v>
      </c>
      <c r="N216" s="178"/>
      <c r="O216" s="178"/>
      <c r="P216" s="178"/>
      <c r="Q216" s="184"/>
      <c r="R216" s="184"/>
      <c r="S216" s="178"/>
      <c r="T216" s="178"/>
      <c r="U216" s="178"/>
      <c r="V216" s="178"/>
      <c r="W216" s="178"/>
      <c r="X216" s="178"/>
      <c r="Y216" s="178"/>
    </row>
    <row r="217" spans="1:25" s="185" customFormat="1" outlineLevel="1">
      <c r="A217" s="178" t="str">
        <f>A216</f>
        <v>N</v>
      </c>
      <c r="B217" s="179">
        <f>COUNTA($C$3:C217)</f>
        <v>207</v>
      </c>
      <c r="C217" s="178" t="s">
        <v>248</v>
      </c>
      <c r="D217" s="178"/>
      <c r="E217" s="178"/>
      <c r="F217" s="178"/>
      <c r="G217" s="178" t="s">
        <v>74</v>
      </c>
      <c r="H217" s="178"/>
      <c r="I217" s="178" t="s">
        <v>58</v>
      </c>
      <c r="J217" s="178" t="s">
        <v>236</v>
      </c>
      <c r="K217" s="179">
        <v>3</v>
      </c>
      <c r="L217" s="178" t="s">
        <v>59</v>
      </c>
      <c r="M217" s="178" t="s">
        <v>249</v>
      </c>
      <c r="N217" s="178"/>
      <c r="O217" s="178"/>
      <c r="P217" s="178"/>
      <c r="Q217" s="184"/>
      <c r="R217" s="184"/>
      <c r="S217" s="178"/>
      <c r="T217" s="178"/>
      <c r="U217" s="178"/>
      <c r="V217" s="178"/>
      <c r="W217" s="178"/>
      <c r="X217" s="178"/>
      <c r="Y217" s="178"/>
    </row>
    <row r="218" spans="1:25" s="185" customFormat="1" outlineLevel="1">
      <c r="A218" s="178" t="str">
        <f>A217</f>
        <v>N</v>
      </c>
      <c r="B218" s="179">
        <f>COUNTA($C$3:C218)</f>
        <v>208</v>
      </c>
      <c r="C218" s="178" t="s">
        <v>506</v>
      </c>
      <c r="D218" s="178"/>
      <c r="E218" s="184" t="s">
        <v>33</v>
      </c>
      <c r="F218" s="178"/>
      <c r="G218" s="178" t="s">
        <v>74</v>
      </c>
      <c r="H218" s="178"/>
      <c r="I218" s="178"/>
      <c r="J218" s="178"/>
      <c r="K218" s="179">
        <v>0</v>
      </c>
      <c r="L218" s="178" t="s">
        <v>133</v>
      </c>
      <c r="M218" s="178" t="s">
        <v>134</v>
      </c>
      <c r="N218" s="178"/>
      <c r="O218" s="178"/>
      <c r="P218" s="178"/>
      <c r="Q218" s="184"/>
      <c r="R218" s="184"/>
      <c r="S218" s="178"/>
      <c r="T218" s="178"/>
      <c r="U218" s="178"/>
      <c r="V218" s="178"/>
      <c r="W218" s="178"/>
      <c r="X218" s="178"/>
      <c r="Y218" s="178"/>
    </row>
    <row r="219" spans="1:25" s="185" customFormat="1" outlineLevel="1">
      <c r="A219" s="178" t="str">
        <f>IF($R$35&gt;"3","Y","N")</f>
        <v>N</v>
      </c>
      <c r="B219" s="179">
        <f>COUNTA($C$3:C219)</f>
        <v>209</v>
      </c>
      <c r="C219" s="178" t="s">
        <v>250</v>
      </c>
      <c r="D219" s="178"/>
      <c r="E219" s="178"/>
      <c r="F219" s="178"/>
      <c r="G219" s="178" t="s">
        <v>74</v>
      </c>
      <c r="H219" s="178"/>
      <c r="I219" s="178" t="s">
        <v>58</v>
      </c>
      <c r="J219" s="178" t="s">
        <v>209</v>
      </c>
      <c r="K219" s="179">
        <v>4</v>
      </c>
      <c r="L219" s="178" t="s">
        <v>59</v>
      </c>
      <c r="M219" s="178" t="s">
        <v>251</v>
      </c>
      <c r="N219" s="178"/>
      <c r="O219" s="178"/>
      <c r="P219" s="178"/>
      <c r="Q219" s="184"/>
      <c r="R219" s="184"/>
      <c r="S219" s="178"/>
      <c r="T219" s="178"/>
      <c r="U219" s="178"/>
      <c r="V219" s="178"/>
      <c r="W219" s="178"/>
      <c r="X219" s="178"/>
      <c r="Y219" s="178"/>
    </row>
    <row r="220" spans="1:25" s="185" customFormat="1" outlineLevel="1">
      <c r="A220" s="178" t="str">
        <f>A219</f>
        <v>N</v>
      </c>
      <c r="B220" s="179">
        <f>COUNTA($C$3:C220)</f>
        <v>210</v>
      </c>
      <c r="C220" s="178" t="s">
        <v>252</v>
      </c>
      <c r="D220" s="178"/>
      <c r="E220" s="178"/>
      <c r="F220" s="178"/>
      <c r="G220" s="178" t="s">
        <v>74</v>
      </c>
      <c r="H220" s="178"/>
      <c r="I220" s="178" t="s">
        <v>58</v>
      </c>
      <c r="J220" s="178" t="s">
        <v>212</v>
      </c>
      <c r="K220" s="179">
        <v>4</v>
      </c>
      <c r="L220" s="178" t="s">
        <v>59</v>
      </c>
      <c r="M220" s="178" t="s">
        <v>253</v>
      </c>
      <c r="N220" s="178"/>
      <c r="O220" s="178"/>
      <c r="P220" s="178"/>
      <c r="Q220" s="184"/>
      <c r="R220" s="184"/>
      <c r="S220" s="178"/>
      <c r="T220" s="178"/>
      <c r="U220" s="178"/>
      <c r="V220" s="178"/>
      <c r="W220" s="178"/>
      <c r="X220" s="178"/>
      <c r="Y220" s="178"/>
    </row>
    <row r="221" spans="1:25" s="185" customFormat="1" outlineLevel="1">
      <c r="A221" s="178" t="str">
        <f>A220</f>
        <v>N</v>
      </c>
      <c r="B221" s="179">
        <f>COUNTA($C$3:C221)</f>
        <v>211</v>
      </c>
      <c r="C221" s="178" t="s">
        <v>254</v>
      </c>
      <c r="D221" s="178"/>
      <c r="E221" s="178"/>
      <c r="F221" s="178"/>
      <c r="G221" s="178" t="s">
        <v>74</v>
      </c>
      <c r="H221" s="178"/>
      <c r="I221" s="178" t="s">
        <v>58</v>
      </c>
      <c r="J221" s="178" t="s">
        <v>236</v>
      </c>
      <c r="K221" s="179">
        <v>4</v>
      </c>
      <c r="L221" s="178" t="s">
        <v>59</v>
      </c>
      <c r="M221" s="178" t="s">
        <v>255</v>
      </c>
      <c r="N221" s="178"/>
      <c r="O221" s="178"/>
      <c r="P221" s="178"/>
      <c r="Q221" s="184"/>
      <c r="R221" s="184"/>
      <c r="S221" s="178"/>
      <c r="T221" s="178"/>
      <c r="U221" s="178"/>
      <c r="V221" s="178"/>
      <c r="W221" s="178"/>
      <c r="X221" s="178"/>
      <c r="Y221" s="178"/>
    </row>
    <row r="222" spans="1:25" s="185" customFormat="1" outlineLevel="1">
      <c r="A222" s="178" t="str">
        <f t="shared" si="4"/>
        <v>N</v>
      </c>
      <c r="B222" s="179">
        <f>COUNTA($C$3:C222)</f>
        <v>212</v>
      </c>
      <c r="C222" s="178" t="s">
        <v>506</v>
      </c>
      <c r="D222" s="178"/>
      <c r="E222" s="184" t="s">
        <v>33</v>
      </c>
      <c r="F222" s="178"/>
      <c r="G222" s="178" t="s">
        <v>74</v>
      </c>
      <c r="H222" s="178"/>
      <c r="I222" s="178"/>
      <c r="J222" s="178"/>
      <c r="K222" s="179">
        <v>0</v>
      </c>
      <c r="L222" s="178" t="s">
        <v>133</v>
      </c>
      <c r="M222" s="178" t="s">
        <v>134</v>
      </c>
      <c r="N222" s="178"/>
      <c r="O222" s="178"/>
      <c r="P222" s="178"/>
      <c r="Q222" s="184"/>
      <c r="R222" s="184"/>
      <c r="S222" s="178"/>
      <c r="T222" s="178"/>
      <c r="U222" s="178"/>
      <c r="V222" s="178"/>
      <c r="W222" s="178"/>
      <c r="X222" s="178"/>
      <c r="Y222" s="178"/>
    </row>
    <row r="223" spans="1:25" s="185" customFormat="1" outlineLevel="1">
      <c r="A223" s="178" t="str">
        <f>IF($R$35&gt;"4","Y","N")</f>
        <v>N</v>
      </c>
      <c r="B223" s="179">
        <f>COUNTA($C$3:C223)</f>
        <v>213</v>
      </c>
      <c r="C223" s="178" t="s">
        <v>256</v>
      </c>
      <c r="D223" s="178"/>
      <c r="E223" s="178"/>
      <c r="F223" s="178"/>
      <c r="G223" s="178" t="s">
        <v>74</v>
      </c>
      <c r="H223" s="178"/>
      <c r="I223" s="178" t="s">
        <v>58</v>
      </c>
      <c r="J223" s="178" t="s">
        <v>209</v>
      </c>
      <c r="K223" s="179">
        <v>5</v>
      </c>
      <c r="L223" s="178" t="s">
        <v>59</v>
      </c>
      <c r="M223" s="178" t="s">
        <v>257</v>
      </c>
      <c r="N223" s="178"/>
      <c r="O223" s="178"/>
      <c r="P223" s="178"/>
      <c r="Q223" s="184"/>
      <c r="R223" s="184"/>
      <c r="S223" s="178"/>
      <c r="T223" s="178"/>
      <c r="U223" s="178"/>
      <c r="V223" s="178"/>
      <c r="W223" s="178"/>
      <c r="X223" s="178"/>
      <c r="Y223" s="178"/>
    </row>
    <row r="224" spans="1:25" s="185" customFormat="1" outlineLevel="1">
      <c r="A224" s="178" t="str">
        <f>A223</f>
        <v>N</v>
      </c>
      <c r="B224" s="179">
        <f>COUNTA($C$3:C224)</f>
        <v>214</v>
      </c>
      <c r="C224" s="178" t="s">
        <v>258</v>
      </c>
      <c r="D224" s="178"/>
      <c r="E224" s="178"/>
      <c r="F224" s="178"/>
      <c r="G224" s="178" t="s">
        <v>74</v>
      </c>
      <c r="H224" s="178"/>
      <c r="I224" s="178" t="s">
        <v>58</v>
      </c>
      <c r="J224" s="178" t="s">
        <v>212</v>
      </c>
      <c r="K224" s="179">
        <v>5</v>
      </c>
      <c r="L224" s="178" t="s">
        <v>59</v>
      </c>
      <c r="M224" s="178" t="s">
        <v>259</v>
      </c>
      <c r="N224" s="178"/>
      <c r="O224" s="178"/>
      <c r="P224" s="178"/>
      <c r="Q224" s="184"/>
      <c r="R224" s="184"/>
      <c r="S224" s="178"/>
      <c r="T224" s="178"/>
      <c r="U224" s="178"/>
      <c r="V224" s="178"/>
      <c r="W224" s="178"/>
      <c r="X224" s="178"/>
      <c r="Y224" s="178"/>
    </row>
    <row r="225" spans="1:25" s="185" customFormat="1" outlineLevel="1">
      <c r="A225" s="178" t="str">
        <f>A224</f>
        <v>N</v>
      </c>
      <c r="B225" s="179">
        <f>COUNTA($C$3:C225)</f>
        <v>215</v>
      </c>
      <c r="C225" s="178" t="s">
        <v>260</v>
      </c>
      <c r="D225" s="178"/>
      <c r="E225" s="178"/>
      <c r="F225" s="178"/>
      <c r="G225" s="178" t="s">
        <v>74</v>
      </c>
      <c r="H225" s="178"/>
      <c r="I225" s="178" t="s">
        <v>58</v>
      </c>
      <c r="J225" s="178" t="s">
        <v>236</v>
      </c>
      <c r="K225" s="179">
        <v>5</v>
      </c>
      <c r="L225" s="178" t="s">
        <v>59</v>
      </c>
      <c r="M225" s="178" t="s">
        <v>261</v>
      </c>
      <c r="N225" s="178"/>
      <c r="O225" s="178"/>
      <c r="P225" s="178"/>
      <c r="Q225" s="184"/>
      <c r="R225" s="184"/>
      <c r="S225" s="178"/>
      <c r="T225" s="178"/>
      <c r="U225" s="178"/>
      <c r="V225" s="178"/>
      <c r="W225" s="178"/>
      <c r="X225" s="178"/>
      <c r="Y225" s="178"/>
    </row>
    <row r="226" spans="1:25" s="185" customFormat="1" outlineLevel="1">
      <c r="A226" s="178" t="str">
        <f t="shared" si="4"/>
        <v>N</v>
      </c>
      <c r="B226" s="179">
        <f>COUNTA($C$3:C226)</f>
        <v>216</v>
      </c>
      <c r="C226" s="178" t="s">
        <v>506</v>
      </c>
      <c r="D226" s="178"/>
      <c r="E226" s="184" t="s">
        <v>33</v>
      </c>
      <c r="F226" s="178"/>
      <c r="G226" s="178" t="s">
        <v>74</v>
      </c>
      <c r="H226" s="178"/>
      <c r="I226" s="178"/>
      <c r="J226" s="178"/>
      <c r="K226" s="179">
        <v>0</v>
      </c>
      <c r="L226" s="178" t="s">
        <v>133</v>
      </c>
      <c r="M226" s="178" t="s">
        <v>134</v>
      </c>
      <c r="N226" s="178"/>
      <c r="O226" s="178"/>
      <c r="P226" s="178"/>
      <c r="Q226" s="184"/>
      <c r="R226" s="184"/>
      <c r="S226" s="178"/>
      <c r="T226" s="178"/>
      <c r="U226" s="178"/>
      <c r="V226" s="178"/>
      <c r="W226" s="178"/>
      <c r="X226" s="178"/>
      <c r="Y226" s="178"/>
    </row>
    <row r="227" spans="1:25" s="185" customFormat="1" outlineLevel="1">
      <c r="A227" s="178" t="str">
        <f>IF($R$35&gt;"5","Y","N")</f>
        <v>N</v>
      </c>
      <c r="B227" s="179">
        <f>COUNTA($C$3:C227)</f>
        <v>217</v>
      </c>
      <c r="C227" s="178" t="s">
        <v>262</v>
      </c>
      <c r="D227" s="178"/>
      <c r="E227" s="178"/>
      <c r="F227" s="178"/>
      <c r="G227" s="178" t="s">
        <v>74</v>
      </c>
      <c r="H227" s="178"/>
      <c r="I227" s="178" t="s">
        <v>58</v>
      </c>
      <c r="J227" s="178" t="s">
        <v>209</v>
      </c>
      <c r="K227" s="179">
        <v>6</v>
      </c>
      <c r="L227" s="178" t="s">
        <v>59</v>
      </c>
      <c r="M227" s="178" t="s">
        <v>263</v>
      </c>
      <c r="N227" s="178"/>
      <c r="O227" s="178"/>
      <c r="P227" s="178"/>
      <c r="Q227" s="184"/>
      <c r="R227" s="184"/>
      <c r="S227" s="178"/>
      <c r="T227" s="178"/>
      <c r="U227" s="178"/>
      <c r="V227" s="178"/>
      <c r="W227" s="178"/>
      <c r="X227" s="178"/>
      <c r="Y227" s="178"/>
    </row>
    <row r="228" spans="1:25" s="185" customFormat="1" outlineLevel="1">
      <c r="A228" s="178" t="str">
        <f>A227</f>
        <v>N</v>
      </c>
      <c r="B228" s="179">
        <f>COUNTA($C$3:C228)</f>
        <v>218</v>
      </c>
      <c r="C228" s="178" t="s">
        <v>264</v>
      </c>
      <c r="D228" s="178"/>
      <c r="E228" s="178"/>
      <c r="F228" s="178"/>
      <c r="G228" s="178" t="s">
        <v>74</v>
      </c>
      <c r="H228" s="178"/>
      <c r="I228" s="178" t="s">
        <v>58</v>
      </c>
      <c r="J228" s="178" t="s">
        <v>212</v>
      </c>
      <c r="K228" s="179">
        <v>6</v>
      </c>
      <c r="L228" s="178" t="s">
        <v>59</v>
      </c>
      <c r="M228" s="178" t="s">
        <v>265</v>
      </c>
      <c r="N228" s="178"/>
      <c r="O228" s="178"/>
      <c r="P228" s="178"/>
      <c r="Q228" s="184"/>
      <c r="R228" s="184"/>
      <c r="S228" s="178"/>
      <c r="T228" s="178"/>
      <c r="U228" s="178"/>
      <c r="V228" s="178"/>
      <c r="W228" s="178"/>
      <c r="X228" s="178"/>
      <c r="Y228" s="178"/>
    </row>
    <row r="229" spans="1:25" s="185" customFormat="1" outlineLevel="1">
      <c r="A229" s="178" t="str">
        <f>A228</f>
        <v>N</v>
      </c>
      <c r="B229" s="179">
        <f>COUNTA($C$3:C229)</f>
        <v>219</v>
      </c>
      <c r="C229" s="178" t="s">
        <v>266</v>
      </c>
      <c r="D229" s="178"/>
      <c r="E229" s="178"/>
      <c r="F229" s="178"/>
      <c r="G229" s="178" t="s">
        <v>74</v>
      </c>
      <c r="H229" s="178"/>
      <c r="I229" s="178" t="s">
        <v>58</v>
      </c>
      <c r="J229" s="178" t="s">
        <v>236</v>
      </c>
      <c r="K229" s="179">
        <v>6</v>
      </c>
      <c r="L229" s="178" t="s">
        <v>59</v>
      </c>
      <c r="M229" s="178" t="s">
        <v>267</v>
      </c>
      <c r="N229" s="178"/>
      <c r="O229" s="178"/>
      <c r="P229" s="178"/>
      <c r="Q229" s="184"/>
      <c r="R229" s="184"/>
      <c r="S229" s="178"/>
      <c r="T229" s="178"/>
      <c r="U229" s="178"/>
      <c r="V229" s="178"/>
      <c r="W229" s="178"/>
      <c r="X229" s="178"/>
      <c r="Y229" s="178"/>
    </row>
    <row r="230" spans="1:25" s="185" customFormat="1" outlineLevel="1">
      <c r="A230" s="178" t="str">
        <f t="shared" si="4"/>
        <v>N</v>
      </c>
      <c r="B230" s="179">
        <f>COUNTA($C$3:C230)</f>
        <v>220</v>
      </c>
      <c r="C230" s="178" t="s">
        <v>506</v>
      </c>
      <c r="D230" s="178"/>
      <c r="E230" s="184" t="s">
        <v>33</v>
      </c>
      <c r="F230" s="178"/>
      <c r="G230" s="178" t="s">
        <v>74</v>
      </c>
      <c r="H230" s="178"/>
      <c r="I230" s="178"/>
      <c r="J230" s="178"/>
      <c r="K230" s="179">
        <v>0</v>
      </c>
      <c r="L230" s="178" t="s">
        <v>133</v>
      </c>
      <c r="M230" s="178" t="s">
        <v>134</v>
      </c>
      <c r="N230" s="178"/>
      <c r="O230" s="178"/>
      <c r="P230" s="178"/>
      <c r="Q230" s="184"/>
      <c r="R230" s="184"/>
      <c r="S230" s="178"/>
      <c r="T230" s="178"/>
      <c r="U230" s="178"/>
      <c r="V230" s="178"/>
      <c r="W230" s="178"/>
      <c r="X230" s="178"/>
      <c r="Y230" s="178"/>
    </row>
    <row r="231" spans="1:25" s="185" customFormat="1" outlineLevel="1">
      <c r="A231" s="178" t="str">
        <f>IF($R$35&gt;"6","Y","N")</f>
        <v>N</v>
      </c>
      <c r="B231" s="179">
        <f>COUNTA($C$3:C231)</f>
        <v>221</v>
      </c>
      <c r="C231" s="178" t="s">
        <v>268</v>
      </c>
      <c r="D231" s="178"/>
      <c r="E231" s="178"/>
      <c r="F231" s="178"/>
      <c r="G231" s="178" t="s">
        <v>74</v>
      </c>
      <c r="H231" s="178"/>
      <c r="I231" s="178" t="s">
        <v>58</v>
      </c>
      <c r="J231" s="178" t="s">
        <v>209</v>
      </c>
      <c r="K231" s="179">
        <v>7</v>
      </c>
      <c r="L231" s="178" t="s">
        <v>59</v>
      </c>
      <c r="M231" s="178" t="s">
        <v>269</v>
      </c>
      <c r="N231" s="178"/>
      <c r="O231" s="178"/>
      <c r="P231" s="178"/>
      <c r="Q231" s="184"/>
      <c r="R231" s="184"/>
      <c r="S231" s="178"/>
      <c r="T231" s="178"/>
      <c r="U231" s="178"/>
      <c r="V231" s="178"/>
      <c r="W231" s="178"/>
      <c r="X231" s="178"/>
      <c r="Y231" s="178"/>
    </row>
    <row r="232" spans="1:25" s="185" customFormat="1" outlineLevel="1">
      <c r="A232" s="178" t="str">
        <f>A231</f>
        <v>N</v>
      </c>
      <c r="B232" s="179">
        <f>COUNTA($C$3:C232)</f>
        <v>222</v>
      </c>
      <c r="C232" s="178" t="s">
        <v>270</v>
      </c>
      <c r="D232" s="178"/>
      <c r="E232" s="178"/>
      <c r="F232" s="178"/>
      <c r="G232" s="178" t="s">
        <v>74</v>
      </c>
      <c r="H232" s="178"/>
      <c r="I232" s="178" t="s">
        <v>58</v>
      </c>
      <c r="J232" s="178" t="s">
        <v>212</v>
      </c>
      <c r="K232" s="179">
        <v>7</v>
      </c>
      <c r="L232" s="178" t="s">
        <v>59</v>
      </c>
      <c r="M232" s="178" t="s">
        <v>271</v>
      </c>
      <c r="N232" s="178"/>
      <c r="O232" s="178"/>
      <c r="P232" s="178"/>
      <c r="Q232" s="184"/>
      <c r="R232" s="184"/>
      <c r="S232" s="178"/>
      <c r="T232" s="178"/>
      <c r="U232" s="178"/>
      <c r="V232" s="178"/>
      <c r="W232" s="178"/>
      <c r="X232" s="178"/>
      <c r="Y232" s="178"/>
    </row>
    <row r="233" spans="1:25" s="185" customFormat="1" outlineLevel="1">
      <c r="A233" s="178" t="str">
        <f>A232</f>
        <v>N</v>
      </c>
      <c r="B233" s="179">
        <f>COUNTA($C$3:C233)</f>
        <v>223</v>
      </c>
      <c r="C233" s="178" t="s">
        <v>272</v>
      </c>
      <c r="D233" s="178"/>
      <c r="E233" s="178"/>
      <c r="F233" s="178"/>
      <c r="G233" s="178" t="s">
        <v>74</v>
      </c>
      <c r="H233" s="178"/>
      <c r="I233" s="178" t="s">
        <v>58</v>
      </c>
      <c r="J233" s="178" t="s">
        <v>236</v>
      </c>
      <c r="K233" s="179">
        <v>7</v>
      </c>
      <c r="L233" s="178" t="s">
        <v>59</v>
      </c>
      <c r="M233" s="178" t="s">
        <v>273</v>
      </c>
      <c r="N233" s="178"/>
      <c r="O233" s="178"/>
      <c r="P233" s="178"/>
      <c r="Q233" s="184"/>
      <c r="R233" s="184"/>
      <c r="S233" s="178"/>
      <c r="T233" s="178"/>
      <c r="U233" s="178"/>
      <c r="V233" s="178"/>
      <c r="W233" s="178"/>
      <c r="X233" s="178"/>
      <c r="Y233" s="178"/>
    </row>
    <row r="234" spans="1:25" s="185" customFormat="1" outlineLevel="1">
      <c r="A234" s="178" t="str">
        <f t="shared" si="4"/>
        <v>N</v>
      </c>
      <c r="B234" s="179">
        <f>COUNTA($C$3:C234)</f>
        <v>224</v>
      </c>
      <c r="C234" s="178" t="s">
        <v>506</v>
      </c>
      <c r="D234" s="178"/>
      <c r="E234" s="184" t="s">
        <v>33</v>
      </c>
      <c r="F234" s="178"/>
      <c r="G234" s="178" t="s">
        <v>74</v>
      </c>
      <c r="H234" s="178"/>
      <c r="I234" s="178"/>
      <c r="J234" s="178"/>
      <c r="K234" s="179">
        <v>0</v>
      </c>
      <c r="L234" s="178" t="s">
        <v>133</v>
      </c>
      <c r="M234" s="178" t="s">
        <v>134</v>
      </c>
      <c r="N234" s="178"/>
      <c r="O234" s="178"/>
      <c r="P234" s="178"/>
      <c r="Q234" s="184"/>
      <c r="R234" s="184"/>
      <c r="S234" s="178"/>
      <c r="T234" s="178"/>
      <c r="U234" s="178"/>
      <c r="V234" s="178"/>
      <c r="W234" s="178"/>
      <c r="X234" s="178"/>
      <c r="Y234" s="178"/>
    </row>
    <row r="235" spans="1:25" s="185" customFormat="1" outlineLevel="1">
      <c r="A235" s="178" t="str">
        <f>IF($R$35&gt;"7","Y","N")</f>
        <v>N</v>
      </c>
      <c r="B235" s="179">
        <f>COUNTA($C$3:C235)</f>
        <v>225</v>
      </c>
      <c r="C235" s="178" t="s">
        <v>274</v>
      </c>
      <c r="D235" s="178"/>
      <c r="E235" s="178"/>
      <c r="F235" s="178"/>
      <c r="G235" s="178" t="s">
        <v>74</v>
      </c>
      <c r="H235" s="178"/>
      <c r="I235" s="178" t="s">
        <v>58</v>
      </c>
      <c r="J235" s="178" t="s">
        <v>209</v>
      </c>
      <c r="K235" s="179">
        <v>8</v>
      </c>
      <c r="L235" s="178" t="s">
        <v>59</v>
      </c>
      <c r="M235" s="178" t="s">
        <v>275</v>
      </c>
      <c r="N235" s="178"/>
      <c r="O235" s="178"/>
      <c r="P235" s="178"/>
      <c r="Q235" s="184"/>
      <c r="R235" s="184"/>
      <c r="S235" s="178"/>
      <c r="T235" s="178"/>
      <c r="U235" s="178"/>
      <c r="V235" s="178"/>
      <c r="W235" s="178"/>
      <c r="X235" s="178"/>
      <c r="Y235" s="178"/>
    </row>
    <row r="236" spans="1:25" s="185" customFormat="1" outlineLevel="1">
      <c r="A236" s="178" t="str">
        <f>A235</f>
        <v>N</v>
      </c>
      <c r="B236" s="179">
        <f>COUNTA($C$3:C236)</f>
        <v>226</v>
      </c>
      <c r="C236" s="178" t="s">
        <v>276</v>
      </c>
      <c r="D236" s="178"/>
      <c r="E236" s="178"/>
      <c r="F236" s="178"/>
      <c r="G236" s="178" t="s">
        <v>74</v>
      </c>
      <c r="H236" s="178"/>
      <c r="I236" s="178" t="s">
        <v>58</v>
      </c>
      <c r="J236" s="178" t="s">
        <v>212</v>
      </c>
      <c r="K236" s="179">
        <v>8</v>
      </c>
      <c r="L236" s="178" t="s">
        <v>59</v>
      </c>
      <c r="M236" s="178" t="s">
        <v>277</v>
      </c>
      <c r="N236" s="178"/>
      <c r="O236" s="178"/>
      <c r="P236" s="178"/>
      <c r="Q236" s="184"/>
      <c r="R236" s="184"/>
      <c r="S236" s="178"/>
      <c r="T236" s="178"/>
      <c r="U236" s="178"/>
      <c r="V236" s="178"/>
      <c r="W236" s="178"/>
      <c r="X236" s="178"/>
      <c r="Y236" s="178"/>
    </row>
    <row r="237" spans="1:25" s="185" customFormat="1" outlineLevel="1">
      <c r="A237" s="178" t="str">
        <f>A236</f>
        <v>N</v>
      </c>
      <c r="B237" s="179">
        <f>COUNTA($C$3:C237)</f>
        <v>227</v>
      </c>
      <c r="C237" s="178" t="s">
        <v>278</v>
      </c>
      <c r="D237" s="178"/>
      <c r="E237" s="178"/>
      <c r="F237" s="178"/>
      <c r="G237" s="178" t="s">
        <v>74</v>
      </c>
      <c r="H237" s="178"/>
      <c r="I237" s="178" t="s">
        <v>58</v>
      </c>
      <c r="J237" s="178" t="s">
        <v>236</v>
      </c>
      <c r="K237" s="179">
        <v>8</v>
      </c>
      <c r="L237" s="178" t="s">
        <v>59</v>
      </c>
      <c r="M237" s="178" t="s">
        <v>279</v>
      </c>
      <c r="N237" s="178"/>
      <c r="O237" s="178"/>
      <c r="P237" s="178"/>
      <c r="Q237" s="184"/>
      <c r="R237" s="184"/>
      <c r="S237" s="178"/>
      <c r="T237" s="178"/>
      <c r="U237" s="178"/>
      <c r="V237" s="178"/>
      <c r="W237" s="178"/>
      <c r="X237" s="178"/>
      <c r="Y237" s="178"/>
    </row>
    <row r="238" spans="1:25" s="185" customFormat="1" outlineLevel="1">
      <c r="A238" s="178" t="str">
        <f>A237</f>
        <v>N</v>
      </c>
      <c r="B238" s="179">
        <f>COUNTA($C$3:C238)</f>
        <v>228</v>
      </c>
      <c r="C238" s="178" t="s">
        <v>506</v>
      </c>
      <c r="D238" s="178"/>
      <c r="E238" s="184" t="s">
        <v>33</v>
      </c>
      <c r="F238" s="178"/>
      <c r="G238" s="178" t="s">
        <v>74</v>
      </c>
      <c r="H238" s="178"/>
      <c r="I238" s="178"/>
      <c r="J238" s="178"/>
      <c r="K238" s="179">
        <v>0</v>
      </c>
      <c r="L238" s="178" t="s">
        <v>133</v>
      </c>
      <c r="M238" s="178" t="s">
        <v>134</v>
      </c>
      <c r="N238" s="178"/>
      <c r="O238" s="178"/>
      <c r="P238" s="178"/>
      <c r="Q238" s="184"/>
      <c r="R238" s="184"/>
      <c r="S238" s="178"/>
      <c r="T238" s="178"/>
      <c r="U238" s="178"/>
      <c r="V238" s="178"/>
      <c r="W238" s="178"/>
      <c r="X238" s="178"/>
      <c r="Y238" s="178"/>
    </row>
    <row r="239" spans="1:25" s="185" customFormat="1" outlineLevel="1">
      <c r="A239" s="178" t="str">
        <f>IF($R$35&gt;"8","Y","N")</f>
        <v>N</v>
      </c>
      <c r="B239" s="179">
        <f>COUNTA($C$3:C239)</f>
        <v>229</v>
      </c>
      <c r="C239" s="178" t="s">
        <v>280</v>
      </c>
      <c r="D239" s="178"/>
      <c r="E239" s="178"/>
      <c r="F239" s="178"/>
      <c r="G239" s="178" t="s">
        <v>74</v>
      </c>
      <c r="H239" s="178"/>
      <c r="I239" s="178" t="s">
        <v>58</v>
      </c>
      <c r="J239" s="178" t="s">
        <v>209</v>
      </c>
      <c r="K239" s="179">
        <v>9</v>
      </c>
      <c r="L239" s="178" t="s">
        <v>59</v>
      </c>
      <c r="M239" s="178" t="s">
        <v>281</v>
      </c>
      <c r="N239" s="178"/>
      <c r="O239" s="178"/>
      <c r="P239" s="178"/>
      <c r="Q239" s="184"/>
      <c r="R239" s="184"/>
      <c r="S239" s="178"/>
      <c r="T239" s="178"/>
      <c r="U239" s="178"/>
      <c r="V239" s="178"/>
      <c r="W239" s="178"/>
      <c r="X239" s="178"/>
      <c r="Y239" s="178"/>
    </row>
    <row r="240" spans="1:25" s="185" customFormat="1" outlineLevel="1">
      <c r="A240" s="178" t="str">
        <f>A239</f>
        <v>N</v>
      </c>
      <c r="B240" s="179">
        <f>COUNTA($C$3:C240)</f>
        <v>230</v>
      </c>
      <c r="C240" s="178" t="s">
        <v>282</v>
      </c>
      <c r="D240" s="178"/>
      <c r="E240" s="178"/>
      <c r="F240" s="178"/>
      <c r="G240" s="178" t="s">
        <v>74</v>
      </c>
      <c r="H240" s="178"/>
      <c r="I240" s="178" t="s">
        <v>58</v>
      </c>
      <c r="J240" s="178" t="s">
        <v>212</v>
      </c>
      <c r="K240" s="179">
        <v>9</v>
      </c>
      <c r="L240" s="178" t="s">
        <v>59</v>
      </c>
      <c r="M240" s="178" t="s">
        <v>283</v>
      </c>
      <c r="N240" s="178"/>
      <c r="O240" s="178"/>
      <c r="P240" s="178"/>
      <c r="Q240" s="184"/>
      <c r="R240" s="184"/>
      <c r="S240" s="178"/>
      <c r="T240" s="178"/>
      <c r="U240" s="178"/>
      <c r="V240" s="178"/>
      <c r="W240" s="178"/>
      <c r="X240" s="178"/>
      <c r="Y240" s="178"/>
    </row>
    <row r="241" spans="1:25" s="185" customFormat="1" outlineLevel="1">
      <c r="A241" s="178" t="str">
        <f>A240</f>
        <v>N</v>
      </c>
      <c r="B241" s="179">
        <f>COUNTA($C$3:C241)</f>
        <v>231</v>
      </c>
      <c r="C241" s="178" t="s">
        <v>284</v>
      </c>
      <c r="D241" s="178"/>
      <c r="E241" s="178"/>
      <c r="F241" s="178"/>
      <c r="G241" s="178" t="s">
        <v>74</v>
      </c>
      <c r="H241" s="178"/>
      <c r="I241" s="178" t="s">
        <v>58</v>
      </c>
      <c r="J241" s="178" t="s">
        <v>236</v>
      </c>
      <c r="K241" s="179">
        <v>9</v>
      </c>
      <c r="L241" s="178" t="s">
        <v>59</v>
      </c>
      <c r="M241" s="178" t="s">
        <v>285</v>
      </c>
      <c r="N241" s="178"/>
      <c r="O241" s="178"/>
      <c r="P241" s="178"/>
      <c r="Q241" s="184"/>
      <c r="R241" s="184"/>
      <c r="S241" s="178"/>
      <c r="T241" s="178"/>
      <c r="U241" s="178"/>
      <c r="V241" s="178"/>
      <c r="W241" s="178"/>
      <c r="X241" s="178"/>
      <c r="Y241" s="178"/>
    </row>
    <row r="242" spans="1:25" s="185" customFormat="1" outlineLevel="1">
      <c r="A242" s="178" t="str">
        <f>A241</f>
        <v>N</v>
      </c>
      <c r="B242" s="179">
        <f>COUNTA($C$3:C242)</f>
        <v>232</v>
      </c>
      <c r="C242" s="178" t="s">
        <v>132</v>
      </c>
      <c r="D242" s="178"/>
      <c r="E242" s="178"/>
      <c r="F242" s="178"/>
      <c r="G242" s="178" t="s">
        <v>74</v>
      </c>
      <c r="H242" s="178"/>
      <c r="I242" s="178" t="s">
        <v>58</v>
      </c>
      <c r="J242" s="178"/>
      <c r="K242" s="179">
        <v>0</v>
      </c>
      <c r="L242" s="178" t="s">
        <v>133</v>
      </c>
      <c r="M242" s="178" t="s">
        <v>134</v>
      </c>
      <c r="N242" s="178"/>
      <c r="O242" s="178"/>
      <c r="P242" s="178"/>
      <c r="Q242" s="178"/>
      <c r="R242" s="184"/>
      <c r="S242" s="178"/>
      <c r="T242" s="178"/>
      <c r="U242" s="178"/>
      <c r="V242" s="178"/>
      <c r="W242" s="178"/>
      <c r="X242" s="178"/>
      <c r="Y242" s="178"/>
    </row>
    <row r="243" spans="1:25" s="185" customFormat="1" outlineLevel="1">
      <c r="A243" s="178" t="s">
        <v>3</v>
      </c>
      <c r="B243" s="179">
        <f>COUNTA($C$3:C243)</f>
        <v>233</v>
      </c>
      <c r="C243" s="178" t="s">
        <v>203</v>
      </c>
      <c r="D243" s="178"/>
      <c r="E243" s="178"/>
      <c r="F243" s="178"/>
      <c r="G243" s="178" t="s">
        <v>74</v>
      </c>
      <c r="H243" s="178"/>
      <c r="I243" s="178" t="s">
        <v>58</v>
      </c>
      <c r="J243" s="178" t="s">
        <v>123</v>
      </c>
      <c r="K243" s="179">
        <v>2</v>
      </c>
      <c r="L243" s="178" t="s">
        <v>110</v>
      </c>
      <c r="M243" s="178"/>
      <c r="N243" s="178"/>
      <c r="O243" s="178"/>
      <c r="P243" s="178"/>
      <c r="Q243" s="184"/>
      <c r="R243" s="184"/>
      <c r="S243" s="178"/>
      <c r="T243" s="178"/>
      <c r="U243" s="178"/>
      <c r="V243" s="178"/>
      <c r="W243" s="178"/>
      <c r="X243" s="178"/>
      <c r="Y243" s="178"/>
    </row>
    <row r="244" spans="1:25" s="185" customFormat="1" outlineLevel="1">
      <c r="A244" s="178" t="s">
        <v>3</v>
      </c>
      <c r="B244" s="179">
        <f>COUNTA($C$3:C244)</f>
        <v>234</v>
      </c>
      <c r="C244" s="178" t="s">
        <v>60</v>
      </c>
      <c r="D244" s="178"/>
      <c r="E244" s="178"/>
      <c r="F244" s="178"/>
      <c r="G244" s="178" t="s">
        <v>74</v>
      </c>
      <c r="H244" s="178"/>
      <c r="I244" s="178" t="s">
        <v>58</v>
      </c>
      <c r="J244" s="178"/>
      <c r="K244" s="179">
        <v>0</v>
      </c>
      <c r="L244" s="178" t="s">
        <v>60</v>
      </c>
      <c r="M244" s="178">
        <v>5</v>
      </c>
      <c r="N244" s="178"/>
      <c r="O244" s="178"/>
      <c r="P244" s="178"/>
      <c r="Q244" s="184"/>
      <c r="R244" s="184"/>
      <c r="S244" s="178"/>
      <c r="T244" s="178"/>
      <c r="U244" s="178"/>
      <c r="V244" s="178"/>
      <c r="W244" s="178"/>
      <c r="X244" s="178"/>
      <c r="Y244" s="178"/>
    </row>
    <row r="245" spans="1:25" s="185" customFormat="1" outlineLevel="1">
      <c r="A245" s="178" t="s">
        <v>14</v>
      </c>
      <c r="B245" s="179">
        <f>COUNTA($C$3:C245)</f>
        <v>235</v>
      </c>
      <c r="C245" s="178" t="s">
        <v>203</v>
      </c>
      <c r="D245" s="178"/>
      <c r="E245" s="178"/>
      <c r="F245" s="178"/>
      <c r="G245" s="178" t="s">
        <v>74</v>
      </c>
      <c r="H245" s="178"/>
      <c r="I245" s="178" t="s">
        <v>58</v>
      </c>
      <c r="J245" s="178" t="s">
        <v>123</v>
      </c>
      <c r="K245" s="179">
        <v>0</v>
      </c>
      <c r="L245" s="178" t="s">
        <v>110</v>
      </c>
      <c r="M245" s="178"/>
      <c r="N245" s="178"/>
      <c r="O245" s="178" t="s">
        <v>3</v>
      </c>
      <c r="P245" s="178"/>
      <c r="Q245" s="184"/>
      <c r="R245" s="184"/>
      <c r="S245" s="178"/>
      <c r="T245" s="178"/>
      <c r="U245" s="178"/>
      <c r="V245" s="178"/>
      <c r="W245" s="178"/>
      <c r="X245" s="178"/>
      <c r="Y245" s="178"/>
    </row>
    <row r="246" spans="1:25" s="185" customFormat="1" outlineLevel="1">
      <c r="A246" s="178" t="s">
        <v>3</v>
      </c>
      <c r="B246" s="179">
        <f>COUNTA($C$3:C246)</f>
        <v>236</v>
      </c>
      <c r="C246" s="178" t="s">
        <v>60</v>
      </c>
      <c r="D246" s="178"/>
      <c r="E246" s="178"/>
      <c r="F246" s="178"/>
      <c r="G246" s="178" t="s">
        <v>74</v>
      </c>
      <c r="H246" s="178"/>
      <c r="I246" s="178" t="s">
        <v>58</v>
      </c>
      <c r="J246" s="178"/>
      <c r="K246" s="179">
        <v>0</v>
      </c>
      <c r="L246" s="178" t="s">
        <v>60</v>
      </c>
      <c r="M246" s="178">
        <v>5</v>
      </c>
      <c r="N246" s="178"/>
      <c r="O246" s="178"/>
      <c r="P246" s="178"/>
      <c r="Q246" s="184"/>
      <c r="R246" s="184"/>
      <c r="S246" s="178"/>
      <c r="T246" s="178"/>
      <c r="U246" s="178"/>
      <c r="V246" s="178"/>
      <c r="W246" s="178"/>
      <c r="X246" s="178"/>
      <c r="Y246" s="178"/>
    </row>
    <row r="247" spans="1:25" s="130" customFormat="1" outlineLevel="1">
      <c r="A247" s="174" t="s">
        <v>286</v>
      </c>
      <c r="C247" s="175"/>
      <c r="D247" s="175"/>
      <c r="E247" s="175"/>
      <c r="F247" s="175"/>
      <c r="G247" s="175"/>
      <c r="H247" s="175"/>
      <c r="I247" s="175"/>
      <c r="J247" s="175"/>
      <c r="K247" s="176"/>
      <c r="L247" s="175"/>
      <c r="M247" s="175"/>
      <c r="N247" s="175"/>
      <c r="O247" s="175"/>
      <c r="P247" s="175"/>
      <c r="Q247" s="175"/>
      <c r="R247" s="177"/>
      <c r="S247" s="175"/>
      <c r="T247" s="175"/>
      <c r="U247" s="175"/>
      <c r="V247" s="175"/>
      <c r="W247" s="175"/>
      <c r="X247" s="175"/>
      <c r="Y247" s="175"/>
    </row>
    <row r="248" spans="1:25" s="185" customFormat="1" outlineLevel="1">
      <c r="A248" s="178" t="str">
        <f>IF($M$118="Australian Comprehensive","N","Y")</f>
        <v>Y</v>
      </c>
      <c r="B248" s="179">
        <f>COUNTA($C$3:C248)</f>
        <v>237</v>
      </c>
      <c r="C248" s="178" t="s">
        <v>287</v>
      </c>
      <c r="D248" s="178"/>
      <c r="E248" s="178"/>
      <c r="F248" s="178"/>
      <c r="G248" s="178" t="s">
        <v>74</v>
      </c>
      <c r="H248" s="178"/>
      <c r="I248" s="178" t="s">
        <v>58</v>
      </c>
      <c r="J248" s="178" t="str">
        <f>"//p[contains(.,'Does this traveller have any existing medical conditions?*')]/parent::span/parent::legend/following-sibling::label/input[@value='"&amp;M248&amp;"']"</f>
        <v>//p[contains(.,'Does this traveller have any existing medical conditions?*')]/parent::span/parent::legend/following-sibling::label/input[@value='DT_EMCQ1']</v>
      </c>
      <c r="K248" s="179">
        <v>0</v>
      </c>
      <c r="L248" s="178" t="s">
        <v>110</v>
      </c>
      <c r="M248" s="178" t="s">
        <v>288</v>
      </c>
      <c r="N248" s="178"/>
      <c r="O248" s="178"/>
      <c r="P248" s="178"/>
      <c r="Q248" s="184"/>
      <c r="R248" s="184"/>
      <c r="S248" s="178"/>
      <c r="T248" s="178"/>
      <c r="U248" s="178"/>
      <c r="V248" s="178"/>
      <c r="W248" s="178"/>
      <c r="X248" s="178"/>
      <c r="Y248" s="178"/>
    </row>
    <row r="249" spans="1:25" s="185" customFormat="1" outlineLevel="1">
      <c r="A249" s="178" t="s">
        <v>3</v>
      </c>
      <c r="B249" s="179">
        <f>COUNTA($C$3:C249)</f>
        <v>238</v>
      </c>
      <c r="C249" s="178" t="s">
        <v>60</v>
      </c>
      <c r="D249" s="178"/>
      <c r="E249" s="178"/>
      <c r="F249" s="178"/>
      <c r="G249" s="178" t="s">
        <v>74</v>
      </c>
      <c r="H249" s="178"/>
      <c r="I249" s="178" t="s">
        <v>58</v>
      </c>
      <c r="J249" s="178"/>
      <c r="K249" s="179">
        <v>0</v>
      </c>
      <c r="L249" s="178" t="s">
        <v>60</v>
      </c>
      <c r="M249" s="178">
        <v>3</v>
      </c>
      <c r="N249" s="178"/>
      <c r="O249" s="178"/>
      <c r="P249" s="178"/>
      <c r="Q249" s="184"/>
      <c r="R249" s="184"/>
      <c r="S249" s="178"/>
      <c r="T249" s="178"/>
      <c r="U249" s="178"/>
      <c r="V249" s="178"/>
      <c r="W249" s="178"/>
      <c r="X249" s="178"/>
      <c r="Y249" s="178"/>
    </row>
    <row r="250" spans="1:25" s="185" customFormat="1" outlineLevel="1">
      <c r="A250" s="178" t="str">
        <f>IF(M248="YES","Y","N")</f>
        <v>N</v>
      </c>
      <c r="B250" s="179">
        <f>COUNTA($C$3:C250)</f>
        <v>239</v>
      </c>
      <c r="C250" s="178" t="s">
        <v>289</v>
      </c>
      <c r="D250" s="178"/>
      <c r="E250" s="178"/>
      <c r="F250" s="178"/>
      <c r="G250" s="178" t="s">
        <v>74</v>
      </c>
      <c r="H250" s="178"/>
      <c r="I250" s="178" t="s">
        <v>58</v>
      </c>
      <c r="J250" s="178" t="str">
        <f>"//p[contains(.,'Do all of this traveller’s existing medical conditions meet the criteria for')]/parent::span/parent::legend/following-sibling::label/input[@value='"&amp;M250&amp;"']"</f>
        <v>//p[contains(.,'Do all of this traveller’s existing medical conditions meet the criteria for')]/parent::span/parent::legend/following-sibling::label/input[@value='DT_EMCQ2']</v>
      </c>
      <c r="K250" s="179">
        <v>0</v>
      </c>
      <c r="L250" s="178" t="s">
        <v>110</v>
      </c>
      <c r="M250" s="178" t="s">
        <v>290</v>
      </c>
      <c r="N250" s="178"/>
      <c r="O250" s="178"/>
      <c r="P250" s="178"/>
      <c r="Q250" s="184"/>
      <c r="R250" s="184"/>
      <c r="S250" s="178"/>
      <c r="T250" s="178"/>
      <c r="U250" s="178"/>
      <c r="V250" s="178"/>
      <c r="W250" s="178"/>
      <c r="X250" s="178"/>
      <c r="Y250" s="178"/>
    </row>
    <row r="251" spans="1:25" s="185" customFormat="1" outlineLevel="1">
      <c r="A251" s="178" t="str">
        <f>A250</f>
        <v>N</v>
      </c>
      <c r="B251" s="179">
        <f>COUNTA($C$3:C251)</f>
        <v>240</v>
      </c>
      <c r="C251" s="178" t="s">
        <v>60</v>
      </c>
      <c r="D251" s="178"/>
      <c r="E251" s="178"/>
      <c r="F251" s="178"/>
      <c r="G251" s="178" t="s">
        <v>74</v>
      </c>
      <c r="H251" s="178"/>
      <c r="I251" s="178" t="s">
        <v>58</v>
      </c>
      <c r="J251" s="178"/>
      <c r="K251" s="179">
        <v>0</v>
      </c>
      <c r="L251" s="178" t="s">
        <v>60</v>
      </c>
      <c r="M251" s="178">
        <v>2</v>
      </c>
      <c r="N251" s="178"/>
      <c r="O251" s="178"/>
      <c r="P251" s="178"/>
      <c r="Q251" s="184"/>
      <c r="R251" s="184"/>
      <c r="S251" s="178"/>
      <c r="T251" s="178"/>
      <c r="U251" s="178"/>
      <c r="V251" s="178"/>
      <c r="W251" s="178"/>
      <c r="X251" s="178"/>
      <c r="Y251" s="178"/>
    </row>
    <row r="252" spans="1:25" s="185" customFormat="1" outlineLevel="1">
      <c r="A252" s="178" t="str">
        <f>IF(M250="NO","Y","N")</f>
        <v>N</v>
      </c>
      <c r="B252" s="179">
        <f>COUNTA($C$3:C252)</f>
        <v>241</v>
      </c>
      <c r="C252" s="178" t="s">
        <v>291</v>
      </c>
      <c r="D252" s="178"/>
      <c r="E252" s="178"/>
      <c r="F252" s="178"/>
      <c r="G252" s="178" t="s">
        <v>74</v>
      </c>
      <c r="H252" s="178"/>
      <c r="I252" s="178" t="s">
        <v>58</v>
      </c>
      <c r="J252" s="178" t="str">
        <f>"//p[contains(.,'Would you like to complete a medical assessment for this traveller for existing medical conditions?')]/parent::span/parent::legend/following-sibling::label/input[@value='"&amp;M252&amp;"']"</f>
        <v>//p[contains(.,'Would you like to complete a medical assessment for this traveller for existing medical conditions?')]/parent::span/parent::legend/following-sibling::label/input[@value='DT_EMCQ3']</v>
      </c>
      <c r="K252" s="179">
        <v>0</v>
      </c>
      <c r="L252" s="178" t="s">
        <v>110</v>
      </c>
      <c r="M252" s="178" t="s">
        <v>292</v>
      </c>
      <c r="N252" s="178"/>
      <c r="O252" s="178"/>
      <c r="P252" s="178"/>
      <c r="Q252" s="184"/>
      <c r="R252" s="184"/>
      <c r="S252" s="178"/>
      <c r="T252" s="178"/>
      <c r="U252" s="178"/>
      <c r="V252" s="178"/>
      <c r="W252" s="178"/>
      <c r="X252" s="178"/>
      <c r="Y252" s="178"/>
    </row>
    <row r="253" spans="1:25" s="185" customFormat="1" outlineLevel="1">
      <c r="A253" s="178" t="str">
        <f>A252</f>
        <v>N</v>
      </c>
      <c r="B253" s="179">
        <f>COUNTA($C$3:C253)</f>
        <v>242</v>
      </c>
      <c r="C253" s="178" t="s">
        <v>60</v>
      </c>
      <c r="D253" s="178"/>
      <c r="E253" s="178"/>
      <c r="F253" s="178"/>
      <c r="G253" s="178" t="s">
        <v>74</v>
      </c>
      <c r="H253" s="178"/>
      <c r="I253" s="178" t="s">
        <v>58</v>
      </c>
      <c r="J253" s="178"/>
      <c r="K253" s="179">
        <v>0</v>
      </c>
      <c r="L253" s="178" t="s">
        <v>60</v>
      </c>
      <c r="M253" s="178">
        <v>2</v>
      </c>
      <c r="N253" s="178"/>
      <c r="O253" s="178"/>
      <c r="P253" s="178"/>
      <c r="Q253" s="184"/>
      <c r="R253" s="184"/>
      <c r="S253" s="178"/>
      <c r="T253" s="178"/>
      <c r="U253" s="178"/>
      <c r="V253" s="178"/>
      <c r="W253" s="178"/>
      <c r="X253" s="178"/>
      <c r="Y253" s="178"/>
    </row>
    <row r="254" spans="1:25" s="185" customFormat="1" outlineLevel="1">
      <c r="A254" s="178" t="str">
        <f>IF(M252="YES","Y","N")</f>
        <v>N</v>
      </c>
      <c r="B254" s="179">
        <f>COUNTA($C$3:C254)</f>
        <v>243</v>
      </c>
      <c r="C254" s="178" t="s">
        <v>293</v>
      </c>
      <c r="D254" s="178"/>
      <c r="E254" s="178"/>
      <c r="F254" s="178"/>
      <c r="G254" s="178" t="s">
        <v>74</v>
      </c>
      <c r="H254" s="178"/>
      <c r="I254" s="178" t="s">
        <v>58</v>
      </c>
      <c r="J254" s="178" t="str">
        <f>"//p[contains(.,'Has this traveller been advised not to travel by a medical practitioner?')]/parent::span/parent::legend/following-sibling::label/input[@value='"&amp;M254&amp;"']"</f>
        <v>//p[contains(.,'Has this traveller been advised not to travel by a medical practitioner?')]/parent::span/parent::legend/following-sibling::label/input[@value='DT_EMCQ4']</v>
      </c>
      <c r="K254" s="179">
        <v>0</v>
      </c>
      <c r="L254" s="178" t="s">
        <v>110</v>
      </c>
      <c r="M254" s="178" t="s">
        <v>294</v>
      </c>
      <c r="N254" s="178"/>
      <c r="O254" s="178"/>
      <c r="P254" s="178"/>
      <c r="Q254" s="184"/>
      <c r="R254" s="184"/>
      <c r="S254" s="178"/>
      <c r="T254" s="178"/>
      <c r="U254" s="178"/>
      <c r="V254" s="178"/>
      <c r="W254" s="178"/>
      <c r="X254" s="178"/>
      <c r="Y254" s="178"/>
    </row>
    <row r="255" spans="1:25" s="185" customFormat="1" outlineLevel="1">
      <c r="A255" s="178" t="str">
        <f>A254</f>
        <v>N</v>
      </c>
      <c r="B255" s="179">
        <f>COUNTA($C$3:C255)</f>
        <v>244</v>
      </c>
      <c r="C255" s="178" t="s">
        <v>60</v>
      </c>
      <c r="D255" s="178"/>
      <c r="E255" s="178"/>
      <c r="F255" s="178"/>
      <c r="G255" s="178" t="s">
        <v>74</v>
      </c>
      <c r="H255" s="178"/>
      <c r="I255" s="178" t="s">
        <v>58</v>
      </c>
      <c r="J255" s="178"/>
      <c r="K255" s="179">
        <v>0</v>
      </c>
      <c r="L255" s="178" t="s">
        <v>60</v>
      </c>
      <c r="M255" s="178">
        <v>2</v>
      </c>
      <c r="N255" s="178"/>
      <c r="O255" s="178"/>
      <c r="P255" s="178"/>
      <c r="Q255" s="184"/>
      <c r="R255" s="184"/>
      <c r="S255" s="178"/>
      <c r="T255" s="178"/>
      <c r="U255" s="178"/>
      <c r="V255" s="178"/>
      <c r="W255" s="178"/>
      <c r="X255" s="178"/>
      <c r="Y255" s="178"/>
    </row>
    <row r="256" spans="1:25" s="185" customFormat="1" outlineLevel="1">
      <c r="A256" s="178" t="str">
        <f>IF(M254="NO","Y","N")</f>
        <v>N</v>
      </c>
      <c r="B256" s="179">
        <f>COUNTA($C$3:C256)</f>
        <v>245</v>
      </c>
      <c r="C256" s="178" t="s">
        <v>295</v>
      </c>
      <c r="D256" s="178"/>
      <c r="E256" s="178"/>
      <c r="F256" s="178"/>
      <c r="G256" s="178" t="s">
        <v>74</v>
      </c>
      <c r="H256" s="178"/>
      <c r="I256" s="178" t="s">
        <v>58</v>
      </c>
      <c r="J256" s="178" t="str">
        <f>"//p[contains(.,'Does this traveller have any condition that has been given a metastatic or terminal prognosis?')]/parent::span/parent::legend/following-sibling::label/input[@value='"&amp;M256&amp;"']"</f>
        <v>//p[contains(.,'Does this traveller have any condition that has been given a metastatic or terminal prognosis?')]/parent::span/parent::legend/following-sibling::label/input[@value='DT_EMCQ5']</v>
      </c>
      <c r="K256" s="179">
        <v>0</v>
      </c>
      <c r="L256" s="178" t="s">
        <v>110</v>
      </c>
      <c r="M256" s="178" t="s">
        <v>296</v>
      </c>
      <c r="N256" s="178"/>
      <c r="O256" s="178"/>
      <c r="P256" s="178"/>
      <c r="Q256" s="184"/>
      <c r="R256" s="184"/>
      <c r="S256" s="178"/>
      <c r="T256" s="178"/>
      <c r="U256" s="178"/>
      <c r="V256" s="178"/>
      <c r="W256" s="178"/>
      <c r="X256" s="178"/>
      <c r="Y256" s="178"/>
    </row>
    <row r="257" spans="1:25" s="185" customFormat="1" outlineLevel="1">
      <c r="A257" s="178" t="str">
        <f>A256</f>
        <v>N</v>
      </c>
      <c r="B257" s="179">
        <f>COUNTA($C$3:C257)</f>
        <v>246</v>
      </c>
      <c r="C257" s="178" t="s">
        <v>60</v>
      </c>
      <c r="D257" s="178"/>
      <c r="E257" s="178"/>
      <c r="F257" s="178"/>
      <c r="G257" s="178" t="s">
        <v>74</v>
      </c>
      <c r="H257" s="178"/>
      <c r="I257" s="178" t="s">
        <v>58</v>
      </c>
      <c r="J257" s="178"/>
      <c r="K257" s="179">
        <v>0</v>
      </c>
      <c r="L257" s="178" t="s">
        <v>60</v>
      </c>
      <c r="M257" s="178">
        <v>2</v>
      </c>
      <c r="N257" s="178"/>
      <c r="O257" s="178"/>
      <c r="P257" s="178"/>
      <c r="Q257" s="184"/>
      <c r="R257" s="184"/>
      <c r="S257" s="178"/>
      <c r="T257" s="178"/>
      <c r="U257" s="178"/>
      <c r="V257" s="178"/>
      <c r="W257" s="178"/>
      <c r="X257" s="178"/>
      <c r="Y257" s="178"/>
    </row>
    <row r="258" spans="1:25" s="185" customFormat="1" outlineLevel="1">
      <c r="A258" s="178" t="str">
        <f>IF(M256="NO","Y","N")</f>
        <v>N</v>
      </c>
      <c r="B258" s="179">
        <f>COUNTA($C$3:C258)</f>
        <v>247</v>
      </c>
      <c r="C258" s="178" t="s">
        <v>297</v>
      </c>
      <c r="D258" s="178"/>
      <c r="E258" s="178"/>
      <c r="F258" s="178"/>
      <c r="G258" s="178" t="s">
        <v>74</v>
      </c>
      <c r="H258" s="178"/>
      <c r="I258" s="178" t="s">
        <v>58</v>
      </c>
      <c r="J258" s="178" t="str">
        <f>"//p[contains(.,'Does this traveller have any condition or set of symptoms that are under or')]/parent::span/parent::legend/following-sibling::label/input[@value='"&amp;M258&amp;"']"</f>
        <v>//p[contains(.,'Does this traveller have any condition or set of symptoms that are under or')]/parent::span/parent::legend/following-sibling::label/input[@value='DT_EMCQ6']</v>
      </c>
      <c r="K258" s="179">
        <v>0</v>
      </c>
      <c r="L258" s="178" t="s">
        <v>110</v>
      </c>
      <c r="M258" s="178" t="s">
        <v>298</v>
      </c>
      <c r="N258" s="178"/>
      <c r="O258" s="178"/>
      <c r="P258" s="178"/>
      <c r="Q258" s="184"/>
      <c r="R258" s="184"/>
      <c r="S258" s="178"/>
      <c r="T258" s="178"/>
      <c r="U258" s="178"/>
      <c r="V258" s="178"/>
      <c r="W258" s="178"/>
      <c r="X258" s="178"/>
      <c r="Y258" s="178"/>
    </row>
    <row r="259" spans="1:25" s="185" customFormat="1" outlineLevel="1">
      <c r="A259" s="178" t="str">
        <f>A258</f>
        <v>N</v>
      </c>
      <c r="B259" s="179">
        <f>COUNTA($C$3:C259)</f>
        <v>248</v>
      </c>
      <c r="C259" s="178" t="s">
        <v>60</v>
      </c>
      <c r="D259" s="178"/>
      <c r="E259" s="178"/>
      <c r="F259" s="178"/>
      <c r="G259" s="178" t="s">
        <v>74</v>
      </c>
      <c r="H259" s="178"/>
      <c r="I259" s="178" t="s">
        <v>58</v>
      </c>
      <c r="J259" s="178"/>
      <c r="K259" s="179">
        <v>0</v>
      </c>
      <c r="L259" s="178" t="s">
        <v>60</v>
      </c>
      <c r="M259" s="178">
        <v>2</v>
      </c>
      <c r="N259" s="178"/>
      <c r="O259" s="178"/>
      <c r="P259" s="178"/>
      <c r="Q259" s="184"/>
      <c r="R259" s="184"/>
      <c r="S259" s="178"/>
      <c r="T259" s="178"/>
      <c r="U259" s="178"/>
      <c r="V259" s="178"/>
      <c r="W259" s="178"/>
      <c r="X259" s="178"/>
      <c r="Y259" s="178"/>
    </row>
    <row r="260" spans="1:25" s="185" customFormat="1" outlineLevel="1">
      <c r="A260" s="178" t="str">
        <f>IF(M258="NO","Y","N")</f>
        <v>N</v>
      </c>
      <c r="B260" s="179">
        <f>COUNTA($C$3:C260)</f>
        <v>249</v>
      </c>
      <c r="C260" s="178" t="s">
        <v>299</v>
      </c>
      <c r="D260" s="178"/>
      <c r="E260" s="178"/>
      <c r="F260" s="178"/>
      <c r="G260" s="178" t="s">
        <v>74</v>
      </c>
      <c r="H260" s="178"/>
      <c r="I260" s="178" t="s">
        <v>58</v>
      </c>
      <c r="J260" s="178" t="str">
        <f>"//p[contains(.,'Will this traveller be travelling to obtain medical care, treatment or advice of any kind, whether or not this is the sole purpose for their trip?')]/parent::span/parent::legend/following-sibling::label/input[@value='"&amp;M260&amp;"']"</f>
        <v>//p[contains(.,'Will this traveller be travelling to obtain medical care, treatment or advice of any kind, whether or not this is the sole purpose for their trip?')]/parent::span/parent::legend/following-sibling::label/input[@value='DT_EMCQ7']</v>
      </c>
      <c r="K260" s="179">
        <v>0</v>
      </c>
      <c r="L260" s="178" t="s">
        <v>110</v>
      </c>
      <c r="M260" s="178" t="s">
        <v>300</v>
      </c>
      <c r="N260" s="178"/>
      <c r="O260" s="178"/>
      <c r="P260" s="178"/>
      <c r="Q260" s="184"/>
      <c r="R260" s="184"/>
      <c r="S260" s="178"/>
      <c r="T260" s="178"/>
      <c r="U260" s="178"/>
      <c r="V260" s="178"/>
      <c r="W260" s="178"/>
      <c r="X260" s="178"/>
      <c r="Y260" s="178"/>
    </row>
    <row r="261" spans="1:25" s="185" customFormat="1" outlineLevel="1">
      <c r="A261" s="178" t="str">
        <f>A260</f>
        <v>N</v>
      </c>
      <c r="B261" s="179">
        <f>COUNTA($C$3:C261)</f>
        <v>250</v>
      </c>
      <c r="C261" s="178" t="s">
        <v>60</v>
      </c>
      <c r="D261" s="178"/>
      <c r="E261" s="178"/>
      <c r="F261" s="178"/>
      <c r="G261" s="178" t="s">
        <v>74</v>
      </c>
      <c r="H261" s="178"/>
      <c r="I261" s="178" t="s">
        <v>58</v>
      </c>
      <c r="J261" s="178"/>
      <c r="K261" s="179">
        <v>0</v>
      </c>
      <c r="L261" s="178" t="s">
        <v>60</v>
      </c>
      <c r="M261" s="178">
        <v>2</v>
      </c>
      <c r="N261" s="178"/>
      <c r="O261" s="178"/>
      <c r="P261" s="178"/>
      <c r="Q261" s="184"/>
      <c r="R261" s="184"/>
      <c r="S261" s="178"/>
      <c r="T261" s="178"/>
      <c r="U261" s="178"/>
      <c r="V261" s="178"/>
      <c r="W261" s="178"/>
      <c r="X261" s="178"/>
      <c r="Y261" s="178"/>
    </row>
    <row r="262" spans="1:25" s="185" customFormat="1" outlineLevel="1">
      <c r="A262" s="178" t="str">
        <f>IF(M260="YES","Y","N")</f>
        <v>N</v>
      </c>
      <c r="B262" s="179">
        <f>COUNTA($C$3:C262)</f>
        <v>251</v>
      </c>
      <c r="C262" s="178" t="s">
        <v>301</v>
      </c>
      <c r="D262" s="178"/>
      <c r="E262" s="178"/>
      <c r="F262" s="178"/>
      <c r="G262" s="178" t="s">
        <v>74</v>
      </c>
      <c r="H262" s="178"/>
      <c r="I262" s="178" t="s">
        <v>58</v>
      </c>
      <c r="J262" s="178" t="s">
        <v>302</v>
      </c>
      <c r="K262" s="179">
        <v>25</v>
      </c>
      <c r="L262" s="178" t="s">
        <v>32</v>
      </c>
      <c r="M262" s="178"/>
      <c r="N262" s="178" t="s">
        <v>61</v>
      </c>
      <c r="O262" s="178"/>
      <c r="P262" s="178"/>
      <c r="Q262" s="184"/>
      <c r="R262" s="184" t="s">
        <v>303</v>
      </c>
      <c r="S262" s="178"/>
      <c r="T262" s="178"/>
      <c r="U262" s="178"/>
      <c r="V262" s="178"/>
      <c r="W262" s="178"/>
      <c r="X262" s="178"/>
      <c r="Y262" s="178"/>
    </row>
    <row r="263" spans="1:25" s="185" customFormat="1" outlineLevel="1">
      <c r="A263" s="178" t="str">
        <f>A262</f>
        <v>N</v>
      </c>
      <c r="B263" s="179">
        <f>COUNTA($C$3:C263)</f>
        <v>252</v>
      </c>
      <c r="C263" s="178" t="s">
        <v>304</v>
      </c>
      <c r="D263" s="178"/>
      <c r="E263" s="178"/>
      <c r="F263" s="178"/>
      <c r="G263" s="178" t="s">
        <v>74</v>
      </c>
      <c r="H263" s="178"/>
      <c r="I263" s="178" t="s">
        <v>58</v>
      </c>
      <c r="J263" s="178" t="s">
        <v>900</v>
      </c>
      <c r="K263" s="179">
        <v>8</v>
      </c>
      <c r="L263" s="178" t="s">
        <v>306</v>
      </c>
      <c r="M263" s="178"/>
      <c r="N263" s="178"/>
      <c r="O263" s="178"/>
      <c r="P263" s="178"/>
      <c r="Q263" s="184"/>
      <c r="R263" s="184"/>
      <c r="S263" s="178"/>
      <c r="T263" s="178"/>
      <c r="U263" s="178"/>
      <c r="V263" s="178"/>
      <c r="W263" s="178"/>
      <c r="X263" s="178"/>
      <c r="Y263" s="178"/>
    </row>
    <row r="264" spans="1:25" s="214" customFormat="1" outlineLevel="2">
      <c r="A264" s="211" t="s">
        <v>307</v>
      </c>
      <c r="B264" s="212">
        <f>COUNTA($C$3:C264)</f>
        <v>253</v>
      </c>
      <c r="C264" s="211" t="s">
        <v>308</v>
      </c>
      <c r="D264" s="211"/>
      <c r="E264" s="211"/>
      <c r="F264" s="211"/>
      <c r="G264" s="211" t="s">
        <v>74</v>
      </c>
      <c r="H264" s="211"/>
      <c r="I264" s="211" t="s">
        <v>58</v>
      </c>
      <c r="J264" s="211" t="s">
        <v>309</v>
      </c>
      <c r="K264" s="212">
        <v>0</v>
      </c>
      <c r="L264" s="211" t="s">
        <v>110</v>
      </c>
      <c r="M264" s="211"/>
      <c r="N264" s="211"/>
      <c r="O264" s="211"/>
      <c r="P264" s="211"/>
      <c r="Q264" s="213"/>
      <c r="R264" s="213"/>
      <c r="S264" s="211"/>
      <c r="T264" s="211"/>
      <c r="U264" s="211"/>
      <c r="V264" s="211"/>
      <c r="W264" s="211"/>
      <c r="X264" s="211"/>
      <c r="Y264" s="211"/>
    </row>
    <row r="265" spans="1:25" s="214" customFormat="1" outlineLevel="2">
      <c r="A265" s="211" t="str">
        <f>A264</f>
        <v>bln_EMC5</v>
      </c>
      <c r="B265" s="212">
        <f>COUNTA($C$3:C265)</f>
        <v>254</v>
      </c>
      <c r="C265" s="211" t="s">
        <v>60</v>
      </c>
      <c r="D265" s="211"/>
      <c r="E265" s="211"/>
      <c r="F265" s="211"/>
      <c r="G265" s="211" t="s">
        <v>74</v>
      </c>
      <c r="H265" s="211"/>
      <c r="I265" s="211" t="s">
        <v>58</v>
      </c>
      <c r="J265" s="211"/>
      <c r="K265" s="212">
        <v>0</v>
      </c>
      <c r="L265" s="211" t="s">
        <v>60</v>
      </c>
      <c r="M265" s="211">
        <v>3</v>
      </c>
      <c r="N265" s="211"/>
      <c r="O265" s="211"/>
      <c r="P265" s="211"/>
      <c r="Q265" s="213"/>
      <c r="R265" s="213"/>
      <c r="S265" s="211"/>
      <c r="T265" s="211"/>
      <c r="U265" s="211"/>
      <c r="V265" s="211"/>
      <c r="W265" s="211"/>
      <c r="X265" s="211"/>
      <c r="Y265" s="211"/>
    </row>
    <row r="266" spans="1:25" s="214" customFormat="1" outlineLevel="2">
      <c r="A266" s="211" t="str">
        <f t="shared" ref="A266:A299" si="5">A265</f>
        <v>bln_EMC5</v>
      </c>
      <c r="B266" s="212">
        <f>COUNTA($C$3:C266)</f>
        <v>255</v>
      </c>
      <c r="C266" s="211" t="s">
        <v>310</v>
      </c>
      <c r="D266" s="211"/>
      <c r="E266" s="211"/>
      <c r="F266" s="211"/>
      <c r="G266" s="211" t="s">
        <v>74</v>
      </c>
      <c r="H266" s="211"/>
      <c r="I266" s="211" t="s">
        <v>58</v>
      </c>
      <c r="J266" s="211" t="s">
        <v>311</v>
      </c>
      <c r="K266" s="212">
        <v>0</v>
      </c>
      <c r="L266" s="211" t="s">
        <v>59</v>
      </c>
      <c r="M266" s="211" t="s">
        <v>312</v>
      </c>
      <c r="N266" s="211"/>
      <c r="O266" s="211"/>
      <c r="P266" s="211"/>
      <c r="Q266" s="213"/>
      <c r="R266" s="213"/>
      <c r="S266" s="211"/>
      <c r="T266" s="211"/>
      <c r="U266" s="211"/>
      <c r="V266" s="211"/>
      <c r="W266" s="211"/>
      <c r="X266" s="211"/>
      <c r="Y266" s="211"/>
    </row>
    <row r="267" spans="1:25" s="214" customFormat="1" outlineLevel="2">
      <c r="A267" s="211" t="str">
        <f t="shared" si="5"/>
        <v>bln_EMC5</v>
      </c>
      <c r="B267" s="212">
        <f>COUNTA($C$3:C267)</f>
        <v>256</v>
      </c>
      <c r="C267" s="211" t="s">
        <v>313</v>
      </c>
      <c r="D267" s="211"/>
      <c r="E267" s="211"/>
      <c r="F267" s="211"/>
      <c r="G267" s="211" t="s">
        <v>74</v>
      </c>
      <c r="H267" s="211"/>
      <c r="I267" s="211" t="s">
        <v>58</v>
      </c>
      <c r="J267" s="211"/>
      <c r="K267" s="212">
        <v>0</v>
      </c>
      <c r="L267" s="211" t="s">
        <v>133</v>
      </c>
      <c r="M267" s="211" t="s">
        <v>314</v>
      </c>
      <c r="N267" s="211"/>
      <c r="O267" s="211"/>
      <c r="P267" s="211"/>
      <c r="Q267" s="213"/>
      <c r="R267" s="213"/>
      <c r="S267" s="211"/>
      <c r="T267" s="211"/>
      <c r="U267" s="211"/>
      <c r="V267" s="211"/>
      <c r="W267" s="211"/>
      <c r="X267" s="211"/>
      <c r="Y267" s="211"/>
    </row>
    <row r="268" spans="1:25" s="214" customFormat="1" outlineLevel="2">
      <c r="A268" s="211" t="str">
        <f t="shared" si="5"/>
        <v>bln_EMC5</v>
      </c>
      <c r="B268" s="212">
        <f>COUNTA($C$3:C268)</f>
        <v>257</v>
      </c>
      <c r="C268" s="211" t="s">
        <v>60</v>
      </c>
      <c r="D268" s="211"/>
      <c r="E268" s="211"/>
      <c r="F268" s="211"/>
      <c r="G268" s="211" t="s">
        <v>74</v>
      </c>
      <c r="H268" s="211"/>
      <c r="I268" s="211" t="s">
        <v>58</v>
      </c>
      <c r="J268" s="211"/>
      <c r="K268" s="212">
        <v>0</v>
      </c>
      <c r="L268" s="211" t="s">
        <v>60</v>
      </c>
      <c r="M268" s="211">
        <v>5</v>
      </c>
      <c r="N268" s="211"/>
      <c r="O268" s="211"/>
      <c r="P268" s="211"/>
      <c r="Q268" s="213"/>
      <c r="R268" s="213"/>
      <c r="S268" s="211"/>
      <c r="T268" s="211"/>
      <c r="U268" s="211"/>
      <c r="V268" s="211"/>
      <c r="W268" s="211"/>
      <c r="X268" s="211"/>
      <c r="Y268" s="211"/>
    </row>
    <row r="269" spans="1:25" s="214" customFormat="1" outlineLevel="2">
      <c r="A269" s="211" t="str">
        <f t="shared" si="5"/>
        <v>bln_EMC5</v>
      </c>
      <c r="B269" s="212">
        <f>COUNTA($C$3:C269)</f>
        <v>258</v>
      </c>
      <c r="C269" s="211" t="s">
        <v>315</v>
      </c>
      <c r="D269" s="211"/>
      <c r="E269" s="211"/>
      <c r="F269" s="211"/>
      <c r="G269" s="211" t="s">
        <v>74</v>
      </c>
      <c r="H269" s="211"/>
      <c r="I269" s="211" t="s">
        <v>58</v>
      </c>
      <c r="J269" s="211" t="str">
        <f>"//button[contains(.,'"&amp;M269&amp;"')]"</f>
        <v>//button[contains(.,'DT_EMCQ8')]</v>
      </c>
      <c r="K269" s="212">
        <v>0</v>
      </c>
      <c r="L269" s="211" t="s">
        <v>69</v>
      </c>
      <c r="M269" s="211" t="s">
        <v>312</v>
      </c>
      <c r="N269" s="211"/>
      <c r="O269" s="211"/>
      <c r="P269" s="211"/>
      <c r="Q269" s="213"/>
      <c r="R269" s="213"/>
      <c r="S269" s="211"/>
      <c r="T269" s="211"/>
      <c r="U269" s="211"/>
      <c r="V269" s="211"/>
      <c r="W269" s="211"/>
      <c r="X269" s="211"/>
      <c r="Y269" s="211"/>
    </row>
    <row r="270" spans="1:25" s="214" customFormat="1" outlineLevel="2">
      <c r="A270" s="211" t="str">
        <f t="shared" si="5"/>
        <v>bln_EMC5</v>
      </c>
      <c r="B270" s="212">
        <f>COUNTA($C$3:C270)</f>
        <v>259</v>
      </c>
      <c r="C270" s="211" t="s">
        <v>60</v>
      </c>
      <c r="D270" s="211"/>
      <c r="E270" s="211"/>
      <c r="F270" s="211"/>
      <c r="G270" s="211" t="s">
        <v>74</v>
      </c>
      <c r="H270" s="211"/>
      <c r="I270" s="211" t="s">
        <v>58</v>
      </c>
      <c r="J270" s="211"/>
      <c r="K270" s="212">
        <v>0</v>
      </c>
      <c r="L270" s="211" t="s">
        <v>60</v>
      </c>
      <c r="M270" s="211">
        <v>5</v>
      </c>
      <c r="N270" s="211"/>
      <c r="O270" s="211"/>
      <c r="P270" s="211"/>
      <c r="Q270" s="213"/>
      <c r="R270" s="213"/>
      <c r="S270" s="211"/>
      <c r="T270" s="211"/>
      <c r="U270" s="211"/>
      <c r="V270" s="211"/>
      <c r="W270" s="211"/>
      <c r="X270" s="211"/>
      <c r="Y270" s="211"/>
    </row>
    <row r="271" spans="1:25" s="214" customFormat="1" outlineLevel="2">
      <c r="A271" s="211" t="str">
        <f t="shared" si="5"/>
        <v>bln_EMC5</v>
      </c>
      <c r="B271" s="212">
        <f>COUNTA($C$3:C271)</f>
        <v>260</v>
      </c>
      <c r="C271" s="211" t="s">
        <v>316</v>
      </c>
      <c r="D271" s="211"/>
      <c r="E271" s="211"/>
      <c r="F271" s="211"/>
      <c r="G271" s="211" t="s">
        <v>74</v>
      </c>
      <c r="H271" s="211"/>
      <c r="I271" s="211" t="s">
        <v>58</v>
      </c>
      <c r="J271" s="211" t="s">
        <v>317</v>
      </c>
      <c r="K271" s="212">
        <v>0</v>
      </c>
      <c r="L271" s="211" t="s">
        <v>69</v>
      </c>
      <c r="M271" s="211" t="s">
        <v>318</v>
      </c>
      <c r="N271" s="211"/>
      <c r="O271" s="211"/>
      <c r="P271" s="211"/>
      <c r="Q271" s="213"/>
      <c r="R271" s="213"/>
      <c r="S271" s="211"/>
      <c r="T271" s="211"/>
      <c r="U271" s="211"/>
      <c r="V271" s="211"/>
      <c r="W271" s="211"/>
      <c r="X271" s="211"/>
      <c r="Y271" s="211"/>
    </row>
    <row r="272" spans="1:25" s="214" customFormat="1" outlineLevel="2">
      <c r="A272" s="211" t="str">
        <f t="shared" si="5"/>
        <v>bln_EMC5</v>
      </c>
      <c r="B272" s="212">
        <f>COUNTA($C$3:C272)</f>
        <v>261</v>
      </c>
      <c r="C272" s="211" t="s">
        <v>60</v>
      </c>
      <c r="D272" s="211"/>
      <c r="E272" s="211"/>
      <c r="F272" s="211"/>
      <c r="G272" s="211" t="s">
        <v>74</v>
      </c>
      <c r="H272" s="211"/>
      <c r="I272" s="211" t="s">
        <v>58</v>
      </c>
      <c r="J272" s="211"/>
      <c r="K272" s="212">
        <v>0</v>
      </c>
      <c r="L272" s="211" t="s">
        <v>60</v>
      </c>
      <c r="M272" s="211">
        <v>5</v>
      </c>
      <c r="N272" s="211"/>
      <c r="O272" s="211"/>
      <c r="P272" s="211"/>
      <c r="Q272" s="213"/>
      <c r="R272" s="213"/>
      <c r="S272" s="211"/>
      <c r="T272" s="211"/>
      <c r="U272" s="211"/>
      <c r="V272" s="211"/>
      <c r="W272" s="211"/>
      <c r="X272" s="211"/>
      <c r="Y272" s="211"/>
    </row>
    <row r="273" spans="1:25" s="214" customFormat="1" outlineLevel="2">
      <c r="A273" s="211" t="str">
        <f t="shared" si="5"/>
        <v>bln_EMC5</v>
      </c>
      <c r="B273" s="212">
        <f>COUNTA($C$3:C273)</f>
        <v>262</v>
      </c>
      <c r="C273" s="211" t="s">
        <v>60</v>
      </c>
      <c r="D273" s="211"/>
      <c r="E273" s="211"/>
      <c r="F273" s="211"/>
      <c r="G273" s="211" t="s">
        <v>74</v>
      </c>
      <c r="H273" s="211"/>
      <c r="I273" s="211" t="s">
        <v>58</v>
      </c>
      <c r="J273" s="211"/>
      <c r="K273" s="212">
        <v>0</v>
      </c>
      <c r="L273" s="211" t="s">
        <v>133</v>
      </c>
      <c r="M273" s="211" t="s">
        <v>318</v>
      </c>
      <c r="N273" s="211"/>
      <c r="O273" s="211"/>
      <c r="P273" s="211"/>
      <c r="Q273" s="213"/>
      <c r="R273" s="213"/>
      <c r="S273" s="211"/>
      <c r="T273" s="211"/>
      <c r="U273" s="211"/>
      <c r="V273" s="211"/>
      <c r="W273" s="211"/>
      <c r="X273" s="211"/>
      <c r="Y273" s="211"/>
    </row>
    <row r="274" spans="1:25" s="214" customFormat="1" outlineLevel="2">
      <c r="A274" s="211" t="str">
        <f t="shared" si="5"/>
        <v>bln_EMC5</v>
      </c>
      <c r="B274" s="212">
        <f>COUNTA($C$3:C274)</f>
        <v>263</v>
      </c>
      <c r="C274" s="211" t="s">
        <v>60</v>
      </c>
      <c r="D274" s="211"/>
      <c r="E274" s="211"/>
      <c r="F274" s="211"/>
      <c r="G274" s="211" t="s">
        <v>74</v>
      </c>
      <c r="H274" s="211"/>
      <c r="I274" s="211" t="s">
        <v>58</v>
      </c>
      <c r="J274" s="211"/>
      <c r="K274" s="212">
        <v>0</v>
      </c>
      <c r="L274" s="211" t="s">
        <v>60</v>
      </c>
      <c r="M274" s="211">
        <v>5</v>
      </c>
      <c r="N274" s="211"/>
      <c r="O274" s="211"/>
      <c r="P274" s="211"/>
      <c r="Q274" s="213"/>
      <c r="R274" s="213"/>
      <c r="S274" s="211"/>
      <c r="T274" s="211"/>
      <c r="U274" s="211"/>
      <c r="V274" s="211"/>
      <c r="W274" s="211"/>
      <c r="X274" s="211"/>
      <c r="Y274" s="211"/>
    </row>
    <row r="275" spans="1:25" s="214" customFormat="1" outlineLevel="2">
      <c r="A275" s="211" t="str">
        <f t="shared" si="5"/>
        <v>bln_EMC5</v>
      </c>
      <c r="B275" s="212">
        <f>COUNTA($C$3:C275)</f>
        <v>264</v>
      </c>
      <c r="C275" s="211" t="s">
        <v>313</v>
      </c>
      <c r="D275" s="211"/>
      <c r="E275" s="211"/>
      <c r="F275" s="211"/>
      <c r="G275" s="211" t="s">
        <v>74</v>
      </c>
      <c r="H275" s="211"/>
      <c r="I275" s="211" t="s">
        <v>58</v>
      </c>
      <c r="J275" s="211"/>
      <c r="K275" s="212">
        <v>0</v>
      </c>
      <c r="L275" s="211" t="s">
        <v>133</v>
      </c>
      <c r="M275" s="211" t="s">
        <v>314</v>
      </c>
      <c r="N275" s="211"/>
      <c r="O275" s="211"/>
      <c r="P275" s="211"/>
      <c r="Q275" s="213"/>
      <c r="R275" s="213"/>
      <c r="S275" s="211"/>
      <c r="T275" s="211"/>
      <c r="U275" s="211"/>
      <c r="V275" s="211"/>
      <c r="W275" s="211"/>
      <c r="X275" s="211"/>
      <c r="Y275" s="211"/>
    </row>
    <row r="276" spans="1:25" s="214" customFormat="1" outlineLevel="2">
      <c r="A276" s="211" t="str">
        <f t="shared" si="5"/>
        <v>bln_EMC5</v>
      </c>
      <c r="B276" s="212">
        <f>COUNTA($C$3:C276)</f>
        <v>265</v>
      </c>
      <c r="C276" s="211" t="s">
        <v>60</v>
      </c>
      <c r="D276" s="211"/>
      <c r="E276" s="211"/>
      <c r="F276" s="211"/>
      <c r="G276" s="211" t="s">
        <v>74</v>
      </c>
      <c r="H276" s="211"/>
      <c r="I276" s="211" t="s">
        <v>58</v>
      </c>
      <c r="J276" s="211"/>
      <c r="K276" s="212">
        <v>0</v>
      </c>
      <c r="L276" s="211" t="s">
        <v>60</v>
      </c>
      <c r="M276" s="211">
        <v>5</v>
      </c>
      <c r="N276" s="211"/>
      <c r="O276" s="211"/>
      <c r="P276" s="211"/>
      <c r="Q276" s="213"/>
      <c r="R276" s="213"/>
      <c r="S276" s="211"/>
      <c r="T276" s="211"/>
      <c r="U276" s="211"/>
      <c r="V276" s="211"/>
      <c r="W276" s="211"/>
      <c r="X276" s="211"/>
      <c r="Y276" s="211"/>
    </row>
    <row r="277" spans="1:25" s="214" customFormat="1" outlineLevel="2">
      <c r="A277" s="211" t="str">
        <f t="shared" si="5"/>
        <v>bln_EMC5</v>
      </c>
      <c r="B277" s="212">
        <f>COUNTA($C$3:C277)</f>
        <v>266</v>
      </c>
      <c r="C277" s="211" t="s">
        <v>319</v>
      </c>
      <c r="D277" s="211"/>
      <c r="E277" s="211"/>
      <c r="F277" s="211"/>
      <c r="G277" s="211" t="s">
        <v>74</v>
      </c>
      <c r="H277" s="211"/>
      <c r="I277" s="211" t="s">
        <v>58</v>
      </c>
      <c r="J277" s="211" t="s">
        <v>320</v>
      </c>
      <c r="K277" s="212">
        <v>0</v>
      </c>
      <c r="L277" s="211" t="s">
        <v>69</v>
      </c>
      <c r="M277" s="211"/>
      <c r="N277" s="211"/>
      <c r="O277" s="211"/>
      <c r="P277" s="211"/>
      <c r="Q277" s="213"/>
      <c r="R277" s="213"/>
      <c r="S277" s="211"/>
      <c r="T277" s="211"/>
      <c r="U277" s="211"/>
      <c r="V277" s="211"/>
      <c r="W277" s="211"/>
      <c r="X277" s="211"/>
      <c r="Y277" s="211"/>
    </row>
    <row r="278" spans="1:25" s="214" customFormat="1" outlineLevel="2">
      <c r="A278" s="211" t="str">
        <f t="shared" si="5"/>
        <v>bln_EMC5</v>
      </c>
      <c r="B278" s="212">
        <f>COUNTA($C$3:C278)</f>
        <v>267</v>
      </c>
      <c r="C278" s="211" t="s">
        <v>60</v>
      </c>
      <c r="D278" s="211"/>
      <c r="E278" s="211"/>
      <c r="F278" s="211"/>
      <c r="G278" s="211" t="s">
        <v>74</v>
      </c>
      <c r="H278" s="211"/>
      <c r="I278" s="211" t="s">
        <v>58</v>
      </c>
      <c r="J278" s="211"/>
      <c r="K278" s="212">
        <v>0</v>
      </c>
      <c r="L278" s="211" t="s">
        <v>60</v>
      </c>
      <c r="M278" s="211">
        <v>5</v>
      </c>
      <c r="N278" s="211"/>
      <c r="O278" s="211"/>
      <c r="P278" s="211"/>
      <c r="Q278" s="213"/>
      <c r="R278" s="213"/>
      <c r="S278" s="211"/>
      <c r="T278" s="211"/>
      <c r="U278" s="211"/>
      <c r="V278" s="211"/>
      <c r="W278" s="211"/>
      <c r="X278" s="211"/>
      <c r="Y278" s="211"/>
    </row>
    <row r="279" spans="1:25" s="214" customFormat="1" outlineLevel="2">
      <c r="A279" s="211" t="str">
        <f t="shared" si="5"/>
        <v>bln_EMC5</v>
      </c>
      <c r="B279" s="212">
        <f>COUNTA($C$3:C279)</f>
        <v>268</v>
      </c>
      <c r="C279" s="211" t="s">
        <v>319</v>
      </c>
      <c r="D279" s="211"/>
      <c r="E279" s="211"/>
      <c r="F279" s="211"/>
      <c r="G279" s="211" t="s">
        <v>74</v>
      </c>
      <c r="H279" s="211"/>
      <c r="I279" s="211" t="s">
        <v>58</v>
      </c>
      <c r="J279" s="211"/>
      <c r="K279" s="212"/>
      <c r="L279" s="211" t="s">
        <v>133</v>
      </c>
      <c r="M279" s="211" t="s">
        <v>321</v>
      </c>
      <c r="N279" s="211"/>
      <c r="O279" s="211"/>
      <c r="P279" s="211"/>
      <c r="Q279" s="213"/>
      <c r="R279" s="213"/>
      <c r="S279" s="211"/>
      <c r="T279" s="211"/>
      <c r="U279" s="211"/>
      <c r="V279" s="211"/>
      <c r="W279" s="211"/>
      <c r="X279" s="211"/>
      <c r="Y279" s="211"/>
    </row>
    <row r="280" spans="1:25" s="214" customFormat="1" outlineLevel="2">
      <c r="A280" s="211" t="str">
        <f t="shared" si="5"/>
        <v>bln_EMC5</v>
      </c>
      <c r="B280" s="212">
        <f>COUNTA($C$3:C280)</f>
        <v>269</v>
      </c>
      <c r="C280" s="211" t="s">
        <v>60</v>
      </c>
      <c r="D280" s="211"/>
      <c r="E280" s="211"/>
      <c r="F280" s="211"/>
      <c r="G280" s="211" t="s">
        <v>74</v>
      </c>
      <c r="H280" s="211"/>
      <c r="I280" s="211" t="s">
        <v>58</v>
      </c>
      <c r="J280" s="211"/>
      <c r="K280" s="212">
        <v>0</v>
      </c>
      <c r="L280" s="211" t="s">
        <v>60</v>
      </c>
      <c r="M280" s="211">
        <v>5</v>
      </c>
      <c r="N280" s="211"/>
      <c r="O280" s="211"/>
      <c r="P280" s="211"/>
      <c r="Q280" s="213"/>
      <c r="R280" s="213"/>
      <c r="S280" s="211"/>
      <c r="T280" s="211"/>
      <c r="U280" s="211"/>
      <c r="V280" s="211"/>
      <c r="W280" s="211"/>
      <c r="X280" s="211"/>
      <c r="Y280" s="211"/>
    </row>
    <row r="281" spans="1:25" s="214" customFormat="1" outlineLevel="2">
      <c r="A281" s="211" t="str">
        <f t="shared" si="5"/>
        <v>bln_EMC5</v>
      </c>
      <c r="B281" s="212">
        <f>COUNTA($C$3:C281)</f>
        <v>270</v>
      </c>
      <c r="C281" s="211" t="s">
        <v>313</v>
      </c>
      <c r="D281" s="211"/>
      <c r="E281" s="211"/>
      <c r="F281" s="211"/>
      <c r="G281" s="211" t="s">
        <v>74</v>
      </c>
      <c r="H281" s="211"/>
      <c r="I281" s="211" t="s">
        <v>58</v>
      </c>
      <c r="J281" s="211"/>
      <c r="K281" s="212">
        <v>0</v>
      </c>
      <c r="L281" s="211" t="s">
        <v>133</v>
      </c>
      <c r="M281" s="211" t="s">
        <v>314</v>
      </c>
      <c r="N281" s="211"/>
      <c r="O281" s="211"/>
      <c r="P281" s="211"/>
      <c r="Q281" s="213"/>
      <c r="R281" s="213"/>
      <c r="S281" s="211"/>
      <c r="T281" s="211"/>
      <c r="U281" s="211"/>
      <c r="V281" s="211"/>
      <c r="W281" s="211"/>
      <c r="X281" s="211"/>
      <c r="Y281" s="211"/>
    </row>
    <row r="282" spans="1:25" s="214" customFormat="1" outlineLevel="2">
      <c r="A282" s="211" t="str">
        <f t="shared" si="5"/>
        <v>bln_EMC5</v>
      </c>
      <c r="B282" s="212">
        <f>COUNTA($C$3:C282)</f>
        <v>271</v>
      </c>
      <c r="C282" s="211" t="s">
        <v>60</v>
      </c>
      <c r="D282" s="211"/>
      <c r="E282" s="211"/>
      <c r="F282" s="211"/>
      <c r="G282" s="211" t="s">
        <v>74</v>
      </c>
      <c r="H282" s="211"/>
      <c r="I282" s="211" t="s">
        <v>58</v>
      </c>
      <c r="J282" s="211"/>
      <c r="K282" s="212">
        <v>0</v>
      </c>
      <c r="L282" s="211" t="s">
        <v>60</v>
      </c>
      <c r="M282" s="211">
        <v>5</v>
      </c>
      <c r="N282" s="211"/>
      <c r="O282" s="211"/>
      <c r="P282" s="211"/>
      <c r="Q282" s="213"/>
      <c r="R282" s="213"/>
      <c r="S282" s="211"/>
      <c r="T282" s="211"/>
      <c r="U282" s="211"/>
      <c r="V282" s="211"/>
      <c r="W282" s="211"/>
      <c r="X282" s="211"/>
      <c r="Y282" s="211"/>
    </row>
    <row r="283" spans="1:25" s="214" customFormat="1" outlineLevel="2">
      <c r="A283" s="211" t="str">
        <f t="shared" si="5"/>
        <v>bln_EMC5</v>
      </c>
      <c r="B283" s="212">
        <f>COUNTA($C$3:C283)</f>
        <v>272</v>
      </c>
      <c r="C283" s="211" t="s">
        <v>322</v>
      </c>
      <c r="D283" s="211"/>
      <c r="E283" s="211"/>
      <c r="F283" s="211"/>
      <c r="G283" s="211" t="s">
        <v>74</v>
      </c>
      <c r="H283" s="211"/>
      <c r="I283" s="211" t="s">
        <v>58</v>
      </c>
      <c r="J283" s="211" t="str">
        <f>"//strong[contains(.,'In the last 12 months, have you had any chest infections or developed pneumonia?')]/parent::label/parent::p/following-sibling::div/div/label[contains(.,'"&amp;M283&amp;"')]"</f>
        <v>//strong[contains(.,'In the last 12 months, have you had any chest infections or developed pneumonia?')]/parent::label/parent::p/following-sibling::div/div/label[contains(.,'DT_EMCQ11')]</v>
      </c>
      <c r="K283" s="212">
        <v>0</v>
      </c>
      <c r="L283" s="211" t="s">
        <v>100</v>
      </c>
      <c r="M283" s="211" t="s">
        <v>323</v>
      </c>
      <c r="N283" s="211"/>
      <c r="O283" s="211"/>
      <c r="P283" s="211"/>
      <c r="Q283" s="213"/>
      <c r="R283" s="213"/>
      <c r="S283" s="211"/>
      <c r="T283" s="211"/>
      <c r="U283" s="211"/>
      <c r="V283" s="211"/>
      <c r="W283" s="211"/>
      <c r="X283" s="211"/>
      <c r="Y283" s="211"/>
    </row>
    <row r="284" spans="1:25" s="214" customFormat="1" outlineLevel="2">
      <c r="A284" s="211" t="str">
        <f t="shared" si="5"/>
        <v>bln_EMC5</v>
      </c>
      <c r="B284" s="212">
        <f>COUNTA($C$3:C284)</f>
        <v>273</v>
      </c>
      <c r="C284" s="211" t="s">
        <v>60</v>
      </c>
      <c r="D284" s="211"/>
      <c r="E284" s="211"/>
      <c r="F284" s="211"/>
      <c r="G284" s="211" t="s">
        <v>74</v>
      </c>
      <c r="H284" s="211"/>
      <c r="I284" s="211" t="s">
        <v>58</v>
      </c>
      <c r="J284" s="211"/>
      <c r="K284" s="212">
        <v>0</v>
      </c>
      <c r="L284" s="211" t="s">
        <v>60</v>
      </c>
      <c r="M284" s="211">
        <v>5</v>
      </c>
      <c r="N284" s="211"/>
      <c r="O284" s="211"/>
      <c r="P284" s="211"/>
      <c r="Q284" s="213"/>
      <c r="R284" s="213"/>
      <c r="S284" s="211"/>
      <c r="T284" s="211"/>
      <c r="U284" s="211"/>
      <c r="V284" s="211"/>
      <c r="W284" s="211"/>
      <c r="X284" s="211"/>
      <c r="Y284" s="211"/>
    </row>
    <row r="285" spans="1:25" s="214" customFormat="1" outlineLevel="2">
      <c r="A285" s="211" t="str">
        <f t="shared" si="5"/>
        <v>bln_EMC5</v>
      </c>
      <c r="B285" s="212">
        <f>COUNTA($C$3:C285)</f>
        <v>274</v>
      </c>
      <c r="C285" s="211" t="s">
        <v>324</v>
      </c>
      <c r="D285" s="211"/>
      <c r="E285" s="211"/>
      <c r="F285" s="211"/>
      <c r="G285" s="211" t="s">
        <v>74</v>
      </c>
      <c r="H285" s="211"/>
      <c r="I285" s="211" t="s">
        <v>58</v>
      </c>
      <c r="J285" s="211" t="s">
        <v>325</v>
      </c>
      <c r="K285" s="212">
        <v>0</v>
      </c>
      <c r="L285" s="211" t="s">
        <v>69</v>
      </c>
      <c r="M285" s="213"/>
      <c r="N285" s="211"/>
      <c r="O285" s="211"/>
      <c r="P285" s="211"/>
      <c r="Q285" s="213"/>
      <c r="R285" s="213"/>
      <c r="S285" s="211"/>
      <c r="T285" s="211"/>
      <c r="U285" s="211"/>
      <c r="V285" s="211"/>
      <c r="W285" s="211"/>
      <c r="X285" s="211"/>
      <c r="Y285" s="211"/>
    </row>
    <row r="286" spans="1:25" s="214" customFormat="1" outlineLevel="2">
      <c r="A286" s="211" t="str">
        <f t="shared" si="5"/>
        <v>bln_EMC5</v>
      </c>
      <c r="B286" s="212">
        <f>COUNTA($C$3:C286)</f>
        <v>275</v>
      </c>
      <c r="C286" s="211" t="s">
        <v>60</v>
      </c>
      <c r="D286" s="211"/>
      <c r="E286" s="211"/>
      <c r="F286" s="211"/>
      <c r="G286" s="211" t="s">
        <v>74</v>
      </c>
      <c r="H286" s="211"/>
      <c r="I286" s="211" t="s">
        <v>58</v>
      </c>
      <c r="J286" s="211"/>
      <c r="K286" s="212">
        <v>0</v>
      </c>
      <c r="L286" s="211" t="s">
        <v>60</v>
      </c>
      <c r="M286" s="211">
        <v>5</v>
      </c>
      <c r="N286" s="211"/>
      <c r="O286" s="211"/>
      <c r="P286" s="211"/>
      <c r="Q286" s="213"/>
      <c r="R286" s="213"/>
      <c r="S286" s="211"/>
      <c r="T286" s="211"/>
      <c r="U286" s="211"/>
      <c r="V286" s="211"/>
      <c r="W286" s="211"/>
      <c r="X286" s="211"/>
      <c r="Y286" s="211"/>
    </row>
    <row r="287" spans="1:25" s="214" customFormat="1" outlineLevel="2">
      <c r="A287" s="211" t="str">
        <f t="shared" si="5"/>
        <v>bln_EMC5</v>
      </c>
      <c r="B287" s="212">
        <f>COUNTA($C$3:C287)</f>
        <v>276</v>
      </c>
      <c r="C287" s="211" t="s">
        <v>326</v>
      </c>
      <c r="D287" s="211"/>
      <c r="E287" s="211"/>
      <c r="F287" s="211"/>
      <c r="G287" s="211" t="s">
        <v>74</v>
      </c>
      <c r="H287" s="211"/>
      <c r="I287" s="211" t="s">
        <v>58</v>
      </c>
      <c r="J287" s="211"/>
      <c r="K287" s="212">
        <v>0</v>
      </c>
      <c r="L287" s="211" t="s">
        <v>133</v>
      </c>
      <c r="M287" s="211" t="s">
        <v>327</v>
      </c>
      <c r="N287" s="211"/>
      <c r="O287" s="211"/>
      <c r="P287" s="211"/>
      <c r="Q287" s="213"/>
      <c r="R287" s="213"/>
      <c r="S287" s="211"/>
      <c r="T287" s="211"/>
      <c r="U287" s="211"/>
      <c r="V287" s="211"/>
      <c r="W287" s="211"/>
      <c r="X287" s="211"/>
      <c r="Y287" s="211"/>
    </row>
    <row r="288" spans="1:25" s="214" customFormat="1" outlineLevel="2">
      <c r="A288" s="211" t="str">
        <f t="shared" si="5"/>
        <v>bln_EMC5</v>
      </c>
      <c r="B288" s="212">
        <f>COUNTA($C$3:C288)</f>
        <v>277</v>
      </c>
      <c r="C288" s="211" t="s">
        <v>313</v>
      </c>
      <c r="D288" s="211"/>
      <c r="E288" s="211"/>
      <c r="F288" s="211"/>
      <c r="G288" s="211" t="s">
        <v>74</v>
      </c>
      <c r="H288" s="211"/>
      <c r="I288" s="211" t="s">
        <v>58</v>
      </c>
      <c r="J288" s="211"/>
      <c r="K288" s="212">
        <v>0</v>
      </c>
      <c r="L288" s="211" t="s">
        <v>133</v>
      </c>
      <c r="M288" s="211" t="s">
        <v>314</v>
      </c>
      <c r="N288" s="211"/>
      <c r="O288" s="211"/>
      <c r="P288" s="211"/>
      <c r="Q288" s="213"/>
      <c r="R288" s="213"/>
      <c r="S288" s="211"/>
      <c r="T288" s="211"/>
      <c r="U288" s="211"/>
      <c r="V288" s="211"/>
      <c r="W288" s="211"/>
      <c r="X288" s="211"/>
      <c r="Y288" s="211"/>
    </row>
    <row r="289" spans="1:25" s="214" customFormat="1" outlineLevel="2">
      <c r="A289" s="211" t="str">
        <f t="shared" si="5"/>
        <v>bln_EMC5</v>
      </c>
      <c r="B289" s="212">
        <f>COUNTA($C$3:C289)</f>
        <v>278</v>
      </c>
      <c r="C289" s="211" t="s">
        <v>60</v>
      </c>
      <c r="D289" s="211"/>
      <c r="E289" s="211"/>
      <c r="F289" s="211"/>
      <c r="G289" s="211" t="s">
        <v>74</v>
      </c>
      <c r="H289" s="211"/>
      <c r="I289" s="211" t="s">
        <v>58</v>
      </c>
      <c r="J289" s="211"/>
      <c r="K289" s="212">
        <v>0</v>
      </c>
      <c r="L289" s="211" t="s">
        <v>60</v>
      </c>
      <c r="M289" s="211">
        <v>5</v>
      </c>
      <c r="N289" s="211"/>
      <c r="O289" s="211"/>
      <c r="P289" s="211"/>
      <c r="Q289" s="213"/>
      <c r="R289" s="213"/>
      <c r="S289" s="211"/>
      <c r="T289" s="211"/>
      <c r="U289" s="211"/>
      <c r="V289" s="211"/>
      <c r="W289" s="211"/>
      <c r="X289" s="211"/>
      <c r="Y289" s="211"/>
    </row>
    <row r="290" spans="1:25" s="214" customFormat="1" outlineLevel="2">
      <c r="A290" s="211" t="str">
        <f t="shared" si="5"/>
        <v>bln_EMC5</v>
      </c>
      <c r="B290" s="212">
        <f>COUNTA($C$3:C290)</f>
        <v>279</v>
      </c>
      <c r="C290" s="211" t="s">
        <v>203</v>
      </c>
      <c r="D290" s="211"/>
      <c r="E290" s="211"/>
      <c r="F290" s="211"/>
      <c r="G290" s="211" t="s">
        <v>74</v>
      </c>
      <c r="H290" s="211"/>
      <c r="I290" s="211" t="s">
        <v>58</v>
      </c>
      <c r="J290" s="211" t="s">
        <v>328</v>
      </c>
      <c r="K290" s="212">
        <v>0</v>
      </c>
      <c r="L290" s="211" t="s">
        <v>110</v>
      </c>
      <c r="M290" s="211"/>
      <c r="N290" s="211"/>
      <c r="O290" s="211"/>
      <c r="P290" s="211"/>
      <c r="Q290" s="213"/>
      <c r="R290" s="213"/>
      <c r="S290" s="211"/>
      <c r="T290" s="211"/>
      <c r="U290" s="211"/>
      <c r="V290" s="211"/>
      <c r="W290" s="211"/>
      <c r="X290" s="211"/>
      <c r="Y290" s="211"/>
    </row>
    <row r="291" spans="1:25" s="214" customFormat="1" outlineLevel="2">
      <c r="A291" s="211" t="str">
        <f t="shared" si="5"/>
        <v>bln_EMC5</v>
      </c>
      <c r="B291" s="212">
        <f>COUNTA($C$3:C291)</f>
        <v>280</v>
      </c>
      <c r="C291" s="211" t="s">
        <v>60</v>
      </c>
      <c r="D291" s="211"/>
      <c r="E291" s="211"/>
      <c r="F291" s="211"/>
      <c r="G291" s="211" t="s">
        <v>74</v>
      </c>
      <c r="H291" s="211"/>
      <c r="I291" s="211" t="s">
        <v>58</v>
      </c>
      <c r="J291" s="211"/>
      <c r="K291" s="212">
        <v>0</v>
      </c>
      <c r="L291" s="211" t="s">
        <v>60</v>
      </c>
      <c r="M291" s="211">
        <v>5</v>
      </c>
      <c r="N291" s="211"/>
      <c r="O291" s="211"/>
      <c r="P291" s="211"/>
      <c r="Q291" s="213"/>
      <c r="R291" s="213"/>
      <c r="S291" s="211"/>
      <c r="T291" s="211"/>
      <c r="U291" s="211"/>
      <c r="V291" s="211"/>
      <c r="W291" s="211"/>
      <c r="X291" s="211"/>
      <c r="Y291" s="211"/>
    </row>
    <row r="292" spans="1:25" s="214" customFormat="1" outlineLevel="2">
      <c r="A292" s="211" t="str">
        <f t="shared" si="5"/>
        <v>bln_EMC5</v>
      </c>
      <c r="B292" s="212">
        <f>COUNTA($C$3:C292)</f>
        <v>281</v>
      </c>
      <c r="C292" s="211" t="s">
        <v>329</v>
      </c>
      <c r="D292" s="211"/>
      <c r="E292" s="211"/>
      <c r="F292" s="211"/>
      <c r="G292" s="211" t="s">
        <v>74</v>
      </c>
      <c r="H292" s="211"/>
      <c r="I292" s="211" t="s">
        <v>58</v>
      </c>
      <c r="J292" s="211" t="s">
        <v>330</v>
      </c>
      <c r="K292" s="212">
        <v>0</v>
      </c>
      <c r="L292" s="211" t="s">
        <v>110</v>
      </c>
      <c r="M292" s="211"/>
      <c r="N292" s="211"/>
      <c r="O292" s="211"/>
      <c r="P292" s="211"/>
      <c r="Q292" s="213"/>
      <c r="R292" s="213"/>
      <c r="S292" s="211"/>
      <c r="T292" s="211"/>
      <c r="U292" s="211"/>
      <c r="V292" s="211"/>
      <c r="W292" s="211"/>
      <c r="X292" s="211"/>
      <c r="Y292" s="211"/>
    </row>
    <row r="293" spans="1:25" s="214" customFormat="1" outlineLevel="2">
      <c r="A293" s="211" t="str">
        <f t="shared" si="5"/>
        <v>bln_EMC5</v>
      </c>
      <c r="B293" s="212">
        <f>COUNTA($C$3:C293)</f>
        <v>282</v>
      </c>
      <c r="C293" s="211" t="s">
        <v>60</v>
      </c>
      <c r="D293" s="211"/>
      <c r="E293" s="211"/>
      <c r="F293" s="211"/>
      <c r="G293" s="211" t="s">
        <v>74</v>
      </c>
      <c r="H293" s="211"/>
      <c r="I293" s="211" t="s">
        <v>58</v>
      </c>
      <c r="J293" s="211"/>
      <c r="K293" s="212">
        <v>0</v>
      </c>
      <c r="L293" s="211" t="s">
        <v>60</v>
      </c>
      <c r="M293" s="211">
        <v>7</v>
      </c>
      <c r="N293" s="211"/>
      <c r="O293" s="211"/>
      <c r="P293" s="211"/>
      <c r="Q293" s="213"/>
      <c r="R293" s="213"/>
      <c r="S293" s="211"/>
      <c r="T293" s="211"/>
      <c r="U293" s="211"/>
      <c r="V293" s="211"/>
      <c r="W293" s="211"/>
      <c r="X293" s="211"/>
      <c r="Y293" s="211"/>
    </row>
    <row r="294" spans="1:25" s="214" customFormat="1" outlineLevel="2">
      <c r="A294" s="211" t="str">
        <f t="shared" si="5"/>
        <v>bln_EMC5</v>
      </c>
      <c r="B294" s="212">
        <f>COUNTA($C$3:C294)</f>
        <v>283</v>
      </c>
      <c r="C294" s="211" t="s">
        <v>331</v>
      </c>
      <c r="D294" s="211"/>
      <c r="E294" s="211"/>
      <c r="F294" s="211"/>
      <c r="G294" s="211" t="s">
        <v>74</v>
      </c>
      <c r="H294" s="211"/>
      <c r="I294" s="211" t="s">
        <v>58</v>
      </c>
      <c r="J294" s="211" t="str">
        <f>"//fieldset[@data-radio-required-message='Please select one option.']/label/span/div/p[contains(.,'"&amp;M294&amp;"')]"</f>
        <v>//fieldset[@data-radio-required-message='Please select one option.']/label/span/div/p[contains(.,'DT_EMCQ13')]</v>
      </c>
      <c r="K294" s="212">
        <v>0</v>
      </c>
      <c r="L294" s="211" t="s">
        <v>100</v>
      </c>
      <c r="M294" s="211" t="s">
        <v>332</v>
      </c>
      <c r="N294" s="211"/>
      <c r="O294" s="211"/>
      <c r="P294" s="211"/>
      <c r="Q294" s="213"/>
      <c r="R294" s="213"/>
      <c r="S294" s="211"/>
      <c r="T294" s="211"/>
      <c r="U294" s="211"/>
      <c r="V294" s="211"/>
      <c r="W294" s="211"/>
      <c r="X294" s="211"/>
      <c r="Y294" s="211"/>
    </row>
    <row r="295" spans="1:25" s="214" customFormat="1" outlineLevel="2">
      <c r="A295" s="211" t="str">
        <f t="shared" si="5"/>
        <v>bln_EMC5</v>
      </c>
      <c r="B295" s="212">
        <f>COUNTA($C$3:C295)</f>
        <v>284</v>
      </c>
      <c r="C295" s="211" t="s">
        <v>60</v>
      </c>
      <c r="D295" s="211"/>
      <c r="E295" s="211"/>
      <c r="F295" s="211"/>
      <c r="G295" s="211" t="s">
        <v>74</v>
      </c>
      <c r="H295" s="211"/>
      <c r="I295" s="211" t="s">
        <v>58</v>
      </c>
      <c r="J295" s="211"/>
      <c r="K295" s="212">
        <v>0</v>
      </c>
      <c r="L295" s="211" t="s">
        <v>60</v>
      </c>
      <c r="M295" s="211">
        <v>1</v>
      </c>
      <c r="N295" s="211"/>
      <c r="O295" s="211"/>
      <c r="P295" s="211"/>
      <c r="Q295" s="213"/>
      <c r="R295" s="213"/>
      <c r="S295" s="211"/>
      <c r="T295" s="211"/>
      <c r="U295" s="211"/>
      <c r="V295" s="211"/>
      <c r="W295" s="211"/>
      <c r="X295" s="211"/>
      <c r="Y295" s="211"/>
    </row>
    <row r="296" spans="1:25" s="214" customFormat="1" outlineLevel="2">
      <c r="A296" s="211" t="str">
        <f t="shared" si="5"/>
        <v>bln_EMC5</v>
      </c>
      <c r="B296" s="212">
        <f>COUNTA($C$3:C296)</f>
        <v>285</v>
      </c>
      <c r="C296" s="211" t="s">
        <v>592</v>
      </c>
      <c r="D296" s="211"/>
      <c r="E296" s="211"/>
      <c r="F296" s="211"/>
      <c r="G296" s="211" t="s">
        <v>74</v>
      </c>
      <c r="H296" s="211"/>
      <c r="I296" s="211" t="s">
        <v>58</v>
      </c>
      <c r="J296" s="211" t="s">
        <v>591</v>
      </c>
      <c r="K296" s="212">
        <v>0</v>
      </c>
      <c r="L296" s="211" t="s">
        <v>32</v>
      </c>
      <c r="M296" s="211"/>
      <c r="N296" s="211" t="s">
        <v>61</v>
      </c>
      <c r="O296" s="211"/>
      <c r="P296" s="211"/>
      <c r="Q296" s="213"/>
      <c r="R296" s="213"/>
      <c r="S296" s="211"/>
      <c r="T296" s="211"/>
      <c r="U296" s="211"/>
      <c r="V296" s="211"/>
      <c r="W296" s="211"/>
      <c r="X296" s="211"/>
      <c r="Y296" s="211"/>
    </row>
    <row r="297" spans="1:25" s="214" customFormat="1" outlineLevel="2">
      <c r="A297" s="211" t="str">
        <f t="shared" si="5"/>
        <v>bln_EMC5</v>
      </c>
      <c r="B297" s="212">
        <f>COUNTA($C$3:C297)</f>
        <v>286</v>
      </c>
      <c r="C297" s="211" t="s">
        <v>590</v>
      </c>
      <c r="D297" s="211"/>
      <c r="E297" s="211"/>
      <c r="F297" s="211"/>
      <c r="G297" s="211" t="s">
        <v>74</v>
      </c>
      <c r="H297" s="211"/>
      <c r="I297" s="211" t="s">
        <v>58</v>
      </c>
      <c r="J297" s="211" t="s">
        <v>525</v>
      </c>
      <c r="K297" s="212">
        <v>0</v>
      </c>
      <c r="L297" s="211" t="s">
        <v>32</v>
      </c>
      <c r="M297" s="211"/>
      <c r="N297" s="211" t="s">
        <v>61</v>
      </c>
      <c r="O297" s="211"/>
      <c r="P297" s="211"/>
      <c r="Q297" s="213"/>
      <c r="R297" s="215" t="e">
        <f>R296+R189</f>
        <v>#VALUE!</v>
      </c>
      <c r="S297" s="211"/>
      <c r="T297" s="211"/>
      <c r="U297" s="211"/>
      <c r="V297" s="211"/>
      <c r="W297" s="211"/>
      <c r="X297" s="211"/>
      <c r="Y297" s="211"/>
    </row>
    <row r="298" spans="1:25" s="214" customFormat="1" outlineLevel="2">
      <c r="A298" s="211" t="str">
        <f t="shared" si="5"/>
        <v>bln_EMC5</v>
      </c>
      <c r="B298" s="212">
        <f>COUNTA($C$3:C298)</f>
        <v>287</v>
      </c>
      <c r="C298" s="211" t="s">
        <v>333</v>
      </c>
      <c r="D298" s="211"/>
      <c r="E298" s="211"/>
      <c r="F298" s="211"/>
      <c r="G298" s="211" t="s">
        <v>74</v>
      </c>
      <c r="H298" s="211"/>
      <c r="I298" s="211" t="s">
        <v>58</v>
      </c>
      <c r="J298" s="211" t="s">
        <v>334</v>
      </c>
      <c r="K298" s="212">
        <v>0</v>
      </c>
      <c r="L298" s="211" t="s">
        <v>306</v>
      </c>
      <c r="M298" s="211"/>
      <c r="N298" s="211"/>
      <c r="O298" s="211"/>
      <c r="P298" s="211"/>
      <c r="Q298" s="213"/>
      <c r="R298" s="213"/>
      <c r="S298" s="211"/>
      <c r="T298" s="211"/>
      <c r="U298" s="211"/>
      <c r="V298" s="211"/>
      <c r="W298" s="211"/>
      <c r="X298" s="211"/>
      <c r="Y298" s="211"/>
    </row>
    <row r="299" spans="1:25" s="214" customFormat="1" outlineLevel="2">
      <c r="A299" s="211" t="str">
        <f t="shared" si="5"/>
        <v>bln_EMC5</v>
      </c>
      <c r="B299" s="212">
        <f>COUNTA($C$3:C299)</f>
        <v>288</v>
      </c>
      <c r="C299" s="211" t="s">
        <v>333</v>
      </c>
      <c r="D299" s="211"/>
      <c r="E299" s="211"/>
      <c r="F299" s="211"/>
      <c r="G299" s="211" t="s">
        <v>74</v>
      </c>
      <c r="H299" s="211"/>
      <c r="I299" s="211" t="s">
        <v>58</v>
      </c>
      <c r="J299" s="211" t="s">
        <v>335</v>
      </c>
      <c r="K299" s="212">
        <v>0</v>
      </c>
      <c r="L299" s="211" t="s">
        <v>306</v>
      </c>
      <c r="M299" s="211"/>
      <c r="N299" s="211"/>
      <c r="O299" s="211"/>
      <c r="P299" s="211"/>
      <c r="Q299" s="213"/>
      <c r="R299" s="213"/>
      <c r="S299" s="211"/>
      <c r="T299" s="211"/>
      <c r="U299" s="211"/>
      <c r="V299" s="211"/>
      <c r="W299" s="211"/>
      <c r="X299" s="211"/>
      <c r="Y299" s="211"/>
    </row>
    <row r="300" spans="1:25" s="219" customFormat="1" outlineLevel="2">
      <c r="A300" s="216" t="s">
        <v>336</v>
      </c>
      <c r="B300" s="217">
        <f>COUNTA($C$3:C300)</f>
        <v>289</v>
      </c>
      <c r="C300" s="216" t="s">
        <v>308</v>
      </c>
      <c r="D300" s="216"/>
      <c r="E300" s="216"/>
      <c r="F300" s="216"/>
      <c r="G300" s="216" t="s">
        <v>74</v>
      </c>
      <c r="H300" s="216"/>
      <c r="I300" s="216" t="s">
        <v>58</v>
      </c>
      <c r="J300" s="216" t="s">
        <v>309</v>
      </c>
      <c r="K300" s="217">
        <v>0</v>
      </c>
      <c r="L300" s="216" t="s">
        <v>110</v>
      </c>
      <c r="M300" s="216"/>
      <c r="N300" s="216"/>
      <c r="O300" s="216"/>
      <c r="P300" s="216"/>
      <c r="Q300" s="218"/>
      <c r="R300" s="218"/>
      <c r="S300" s="216"/>
      <c r="T300" s="216"/>
      <c r="U300" s="216"/>
      <c r="V300" s="216"/>
      <c r="W300" s="216"/>
      <c r="X300" s="216"/>
      <c r="Y300" s="216"/>
    </row>
    <row r="301" spans="1:25" s="219" customFormat="1" outlineLevel="2">
      <c r="A301" s="216" t="str">
        <f>A300</f>
        <v>bln_EMC6</v>
      </c>
      <c r="B301" s="217">
        <f>COUNTA($C$3:C301)</f>
        <v>290</v>
      </c>
      <c r="C301" s="216" t="s">
        <v>60</v>
      </c>
      <c r="D301" s="216"/>
      <c r="E301" s="216"/>
      <c r="F301" s="216"/>
      <c r="G301" s="216" t="s">
        <v>74</v>
      </c>
      <c r="H301" s="216"/>
      <c r="I301" s="216" t="s">
        <v>58</v>
      </c>
      <c r="J301" s="216"/>
      <c r="K301" s="217">
        <v>0</v>
      </c>
      <c r="L301" s="216" t="s">
        <v>60</v>
      </c>
      <c r="M301" s="216">
        <v>3</v>
      </c>
      <c r="N301" s="216"/>
      <c r="O301" s="216"/>
      <c r="P301" s="216"/>
      <c r="Q301" s="218"/>
      <c r="R301" s="218"/>
      <c r="S301" s="216"/>
      <c r="T301" s="216"/>
      <c r="U301" s="216"/>
      <c r="V301" s="216"/>
      <c r="W301" s="216"/>
      <c r="X301" s="216"/>
      <c r="Y301" s="216"/>
    </row>
    <row r="302" spans="1:25" s="219" customFormat="1" outlineLevel="2">
      <c r="A302" s="216" t="str">
        <f t="shared" ref="A302:A330" si="6">A301</f>
        <v>bln_EMC6</v>
      </c>
      <c r="B302" s="217">
        <f>COUNTA($C$3:C302)</f>
        <v>291</v>
      </c>
      <c r="C302" s="216" t="s">
        <v>310</v>
      </c>
      <c r="D302" s="216"/>
      <c r="E302" s="216"/>
      <c r="F302" s="216"/>
      <c r="G302" s="216" t="s">
        <v>74</v>
      </c>
      <c r="H302" s="216"/>
      <c r="I302" s="216" t="s">
        <v>58</v>
      </c>
      <c r="J302" s="216" t="s">
        <v>311</v>
      </c>
      <c r="K302" s="217">
        <v>0</v>
      </c>
      <c r="L302" s="216" t="s">
        <v>59</v>
      </c>
      <c r="M302" s="216" t="s">
        <v>312</v>
      </c>
      <c r="N302" s="216"/>
      <c r="O302" s="216"/>
      <c r="P302" s="216"/>
      <c r="Q302" s="218"/>
      <c r="R302" s="218"/>
      <c r="S302" s="216"/>
      <c r="T302" s="216"/>
      <c r="U302" s="216"/>
      <c r="V302" s="216"/>
      <c r="W302" s="216"/>
      <c r="X302" s="216"/>
      <c r="Y302" s="216"/>
    </row>
    <row r="303" spans="1:25" s="219" customFormat="1" outlineLevel="2">
      <c r="A303" s="216" t="str">
        <f t="shared" si="6"/>
        <v>bln_EMC6</v>
      </c>
      <c r="B303" s="217">
        <f>COUNTA($C$3:C303)</f>
        <v>292</v>
      </c>
      <c r="C303" s="216" t="s">
        <v>313</v>
      </c>
      <c r="D303" s="216"/>
      <c r="E303" s="216"/>
      <c r="F303" s="216"/>
      <c r="G303" s="216" t="s">
        <v>74</v>
      </c>
      <c r="H303" s="216"/>
      <c r="I303" s="216" t="s">
        <v>58</v>
      </c>
      <c r="J303" s="216"/>
      <c r="K303" s="217">
        <v>0</v>
      </c>
      <c r="L303" s="216" t="s">
        <v>133</v>
      </c>
      <c r="M303" s="216" t="s">
        <v>314</v>
      </c>
      <c r="N303" s="216"/>
      <c r="O303" s="216"/>
      <c r="P303" s="216"/>
      <c r="Q303" s="218"/>
      <c r="R303" s="218"/>
      <c r="S303" s="216"/>
      <c r="T303" s="216"/>
      <c r="U303" s="216"/>
      <c r="V303" s="216"/>
      <c r="W303" s="216"/>
      <c r="X303" s="216"/>
      <c r="Y303" s="216"/>
    </row>
    <row r="304" spans="1:25" s="219" customFormat="1" outlineLevel="2">
      <c r="A304" s="216" t="str">
        <f t="shared" si="6"/>
        <v>bln_EMC6</v>
      </c>
      <c r="B304" s="217">
        <f>COUNTA($C$3:C304)</f>
        <v>293</v>
      </c>
      <c r="C304" s="216" t="s">
        <v>60</v>
      </c>
      <c r="D304" s="216"/>
      <c r="E304" s="216"/>
      <c r="F304" s="216"/>
      <c r="G304" s="216" t="s">
        <v>74</v>
      </c>
      <c r="H304" s="216"/>
      <c r="I304" s="216" t="s">
        <v>58</v>
      </c>
      <c r="J304" s="216"/>
      <c r="K304" s="217">
        <v>0</v>
      </c>
      <c r="L304" s="216" t="s">
        <v>60</v>
      </c>
      <c r="M304" s="216">
        <v>1</v>
      </c>
      <c r="N304" s="216"/>
      <c r="O304" s="216"/>
      <c r="P304" s="216"/>
      <c r="Q304" s="218"/>
      <c r="R304" s="218"/>
      <c r="S304" s="216"/>
      <c r="T304" s="216"/>
      <c r="U304" s="216"/>
      <c r="V304" s="216"/>
      <c r="W304" s="216"/>
      <c r="X304" s="216"/>
      <c r="Y304" s="216"/>
    </row>
    <row r="305" spans="1:25" s="219" customFormat="1" outlineLevel="2">
      <c r="A305" s="216" t="str">
        <f t="shared" si="6"/>
        <v>bln_EMC6</v>
      </c>
      <c r="B305" s="217">
        <f>COUNTA($C$3:C305)</f>
        <v>294</v>
      </c>
      <c r="C305" s="216" t="s">
        <v>315</v>
      </c>
      <c r="D305" s="216"/>
      <c r="E305" s="216"/>
      <c r="F305" s="216"/>
      <c r="G305" s="216" t="s">
        <v>74</v>
      </c>
      <c r="H305" s="216"/>
      <c r="I305" s="216" t="s">
        <v>58</v>
      </c>
      <c r="J305" s="216" t="str">
        <f>"//button[contains(.,'"&amp;M305&amp;"')]"</f>
        <v>//button[contains(.,'DT_EMCQ8')]</v>
      </c>
      <c r="K305" s="217">
        <v>0</v>
      </c>
      <c r="L305" s="216" t="s">
        <v>69</v>
      </c>
      <c r="M305" s="216" t="s">
        <v>312</v>
      </c>
      <c r="N305" s="216"/>
      <c r="O305" s="216"/>
      <c r="P305" s="216"/>
      <c r="Q305" s="218"/>
      <c r="R305" s="218"/>
      <c r="S305" s="216"/>
      <c r="T305" s="216"/>
      <c r="U305" s="216"/>
      <c r="V305" s="216"/>
      <c r="W305" s="216"/>
      <c r="X305" s="216"/>
      <c r="Y305" s="216"/>
    </row>
    <row r="306" spans="1:25" s="219" customFormat="1" outlineLevel="2">
      <c r="A306" s="216" t="str">
        <f t="shared" si="6"/>
        <v>bln_EMC6</v>
      </c>
      <c r="B306" s="217">
        <f>COUNTA($C$3:C306)</f>
        <v>295</v>
      </c>
      <c r="C306" s="216" t="s">
        <v>60</v>
      </c>
      <c r="D306" s="216"/>
      <c r="E306" s="216"/>
      <c r="F306" s="216"/>
      <c r="G306" s="216" t="s">
        <v>74</v>
      </c>
      <c r="H306" s="216"/>
      <c r="I306" s="216" t="s">
        <v>58</v>
      </c>
      <c r="J306" s="216"/>
      <c r="K306" s="217">
        <v>0</v>
      </c>
      <c r="L306" s="216" t="s">
        <v>60</v>
      </c>
      <c r="M306" s="216">
        <v>1</v>
      </c>
      <c r="N306" s="216"/>
      <c r="O306" s="216"/>
      <c r="P306" s="216"/>
      <c r="Q306" s="218"/>
      <c r="R306" s="218"/>
      <c r="S306" s="216"/>
      <c r="T306" s="216"/>
      <c r="U306" s="216"/>
      <c r="V306" s="216"/>
      <c r="W306" s="216"/>
      <c r="X306" s="216"/>
      <c r="Y306" s="216"/>
    </row>
    <row r="307" spans="1:25" s="219" customFormat="1" outlineLevel="2">
      <c r="A307" s="216" t="str">
        <f t="shared" si="6"/>
        <v>bln_EMC6</v>
      </c>
      <c r="B307" s="217">
        <f>COUNTA($C$3:C307)</f>
        <v>296</v>
      </c>
      <c r="C307" s="216" t="s">
        <v>316</v>
      </c>
      <c r="D307" s="216"/>
      <c r="E307" s="216"/>
      <c r="F307" s="216"/>
      <c r="G307" s="216" t="s">
        <v>74</v>
      </c>
      <c r="H307" s="216"/>
      <c r="I307" s="216" t="s">
        <v>58</v>
      </c>
      <c r="J307" s="216" t="s">
        <v>317</v>
      </c>
      <c r="K307" s="217">
        <v>0</v>
      </c>
      <c r="L307" s="216" t="s">
        <v>69</v>
      </c>
      <c r="M307" s="216" t="s">
        <v>318</v>
      </c>
      <c r="N307" s="216"/>
      <c r="O307" s="216"/>
      <c r="P307" s="216"/>
      <c r="Q307" s="218"/>
      <c r="R307" s="218"/>
      <c r="S307" s="216"/>
      <c r="T307" s="216"/>
      <c r="U307" s="216"/>
      <c r="V307" s="216"/>
      <c r="W307" s="216"/>
      <c r="X307" s="216"/>
      <c r="Y307" s="216"/>
    </row>
    <row r="308" spans="1:25" s="219" customFormat="1" outlineLevel="2">
      <c r="A308" s="216" t="str">
        <f t="shared" si="6"/>
        <v>bln_EMC6</v>
      </c>
      <c r="B308" s="217">
        <f>COUNTA($C$3:C308)</f>
        <v>297</v>
      </c>
      <c r="C308" s="216" t="s">
        <v>60</v>
      </c>
      <c r="D308" s="216"/>
      <c r="E308" s="216"/>
      <c r="F308" s="216"/>
      <c r="G308" s="216" t="s">
        <v>74</v>
      </c>
      <c r="H308" s="216"/>
      <c r="I308" s="216" t="s">
        <v>58</v>
      </c>
      <c r="J308" s="216"/>
      <c r="K308" s="217">
        <v>0</v>
      </c>
      <c r="L308" s="216" t="s">
        <v>60</v>
      </c>
      <c r="M308" s="216">
        <v>3</v>
      </c>
      <c r="N308" s="216"/>
      <c r="O308" s="216"/>
      <c r="P308" s="216"/>
      <c r="Q308" s="218"/>
      <c r="R308" s="218"/>
      <c r="S308" s="216"/>
      <c r="T308" s="216"/>
      <c r="U308" s="216"/>
      <c r="V308" s="216"/>
      <c r="W308" s="216"/>
      <c r="X308" s="216"/>
      <c r="Y308" s="216"/>
    </row>
    <row r="309" spans="1:25" s="219" customFormat="1" outlineLevel="2">
      <c r="A309" s="216" t="str">
        <f t="shared" si="6"/>
        <v>bln_EMC6</v>
      </c>
      <c r="B309" s="217">
        <f>COUNTA($C$3:C309)</f>
        <v>298</v>
      </c>
      <c r="C309" s="216" t="s">
        <v>60</v>
      </c>
      <c r="D309" s="216"/>
      <c r="E309" s="216"/>
      <c r="F309" s="216"/>
      <c r="G309" s="216" t="s">
        <v>74</v>
      </c>
      <c r="H309" s="216"/>
      <c r="I309" s="216" t="s">
        <v>58</v>
      </c>
      <c r="J309" s="216"/>
      <c r="K309" s="217">
        <v>0</v>
      </c>
      <c r="L309" s="216" t="s">
        <v>133</v>
      </c>
      <c r="M309" s="216" t="s">
        <v>318</v>
      </c>
      <c r="N309" s="216"/>
      <c r="O309" s="216"/>
      <c r="P309" s="216"/>
      <c r="Q309" s="218"/>
      <c r="R309" s="218"/>
      <c r="S309" s="216"/>
      <c r="T309" s="216"/>
      <c r="U309" s="216"/>
      <c r="V309" s="216"/>
      <c r="W309" s="216"/>
      <c r="X309" s="216"/>
      <c r="Y309" s="216"/>
    </row>
    <row r="310" spans="1:25" s="219" customFormat="1" outlineLevel="2">
      <c r="A310" s="216" t="str">
        <f t="shared" si="6"/>
        <v>bln_EMC6</v>
      </c>
      <c r="B310" s="217">
        <f>COUNTA($C$3:C310)</f>
        <v>299</v>
      </c>
      <c r="C310" s="216" t="s">
        <v>60</v>
      </c>
      <c r="D310" s="216"/>
      <c r="E310" s="216"/>
      <c r="F310" s="216"/>
      <c r="G310" s="216" t="s">
        <v>74</v>
      </c>
      <c r="H310" s="216"/>
      <c r="I310" s="216" t="s">
        <v>58</v>
      </c>
      <c r="J310" s="216"/>
      <c r="K310" s="217">
        <v>0</v>
      </c>
      <c r="L310" s="216" t="s">
        <v>60</v>
      </c>
      <c r="M310" s="216">
        <v>1</v>
      </c>
      <c r="N310" s="216"/>
      <c r="O310" s="216"/>
      <c r="P310" s="216"/>
      <c r="Q310" s="218"/>
      <c r="R310" s="218"/>
      <c r="S310" s="216"/>
      <c r="T310" s="216"/>
      <c r="U310" s="216"/>
      <c r="V310" s="216"/>
      <c r="W310" s="216"/>
      <c r="X310" s="216"/>
      <c r="Y310" s="216"/>
    </row>
    <row r="311" spans="1:25" s="219" customFormat="1" outlineLevel="2">
      <c r="A311" s="216" t="str">
        <f t="shared" si="6"/>
        <v>bln_EMC6</v>
      </c>
      <c r="B311" s="217">
        <f>COUNTA($C$3:C311)</f>
        <v>300</v>
      </c>
      <c r="C311" s="216" t="s">
        <v>313</v>
      </c>
      <c r="D311" s="216"/>
      <c r="E311" s="216"/>
      <c r="F311" s="216"/>
      <c r="G311" s="216" t="s">
        <v>74</v>
      </c>
      <c r="H311" s="216"/>
      <c r="I311" s="216" t="s">
        <v>58</v>
      </c>
      <c r="J311" s="216"/>
      <c r="K311" s="217">
        <v>0</v>
      </c>
      <c r="L311" s="216" t="s">
        <v>133</v>
      </c>
      <c r="M311" s="216" t="s">
        <v>314</v>
      </c>
      <c r="N311" s="216"/>
      <c r="O311" s="216"/>
      <c r="P311" s="216"/>
      <c r="Q311" s="218"/>
      <c r="R311" s="218"/>
      <c r="S311" s="216"/>
      <c r="T311" s="216"/>
      <c r="U311" s="216"/>
      <c r="V311" s="216"/>
      <c r="W311" s="216"/>
      <c r="X311" s="216"/>
      <c r="Y311" s="216"/>
    </row>
    <row r="312" spans="1:25" s="219" customFormat="1" outlineLevel="2">
      <c r="A312" s="216" t="str">
        <f t="shared" si="6"/>
        <v>bln_EMC6</v>
      </c>
      <c r="B312" s="217">
        <f>COUNTA($C$3:C312)</f>
        <v>301</v>
      </c>
      <c r="C312" s="216" t="s">
        <v>60</v>
      </c>
      <c r="D312" s="216"/>
      <c r="E312" s="216"/>
      <c r="F312" s="216"/>
      <c r="G312" s="216" t="s">
        <v>74</v>
      </c>
      <c r="H312" s="216"/>
      <c r="I312" s="216" t="s">
        <v>58</v>
      </c>
      <c r="J312" s="216"/>
      <c r="K312" s="217">
        <v>0</v>
      </c>
      <c r="L312" s="216" t="s">
        <v>60</v>
      </c>
      <c r="M312" s="216">
        <v>1</v>
      </c>
      <c r="N312" s="216"/>
      <c r="O312" s="216"/>
      <c r="P312" s="216"/>
      <c r="Q312" s="218"/>
      <c r="R312" s="218"/>
      <c r="S312" s="216"/>
      <c r="T312" s="216"/>
      <c r="U312" s="216"/>
      <c r="V312" s="216"/>
      <c r="W312" s="216"/>
      <c r="X312" s="216"/>
      <c r="Y312" s="216"/>
    </row>
    <row r="313" spans="1:25" s="219" customFormat="1" outlineLevel="2">
      <c r="A313" s="216" t="str">
        <f t="shared" si="6"/>
        <v>bln_EMC6</v>
      </c>
      <c r="B313" s="217">
        <f>COUNTA($C$3:C313)</f>
        <v>302</v>
      </c>
      <c r="C313" s="216" t="s">
        <v>319</v>
      </c>
      <c r="D313" s="216"/>
      <c r="E313" s="216"/>
      <c r="F313" s="216"/>
      <c r="G313" s="216" t="s">
        <v>74</v>
      </c>
      <c r="H313" s="216"/>
      <c r="I313" s="216" t="s">
        <v>58</v>
      </c>
      <c r="J313" s="216" t="s">
        <v>337</v>
      </c>
      <c r="K313" s="217">
        <v>1</v>
      </c>
      <c r="L313" s="216" t="s">
        <v>69</v>
      </c>
      <c r="M313" s="216"/>
      <c r="N313" s="216"/>
      <c r="O313" s="216"/>
      <c r="P313" s="216"/>
      <c r="Q313" s="218"/>
      <c r="R313" s="218"/>
      <c r="S313" s="216"/>
      <c r="T313" s="216"/>
      <c r="U313" s="216"/>
      <c r="V313" s="216"/>
      <c r="W313" s="216"/>
      <c r="X313" s="216"/>
      <c r="Y313" s="216"/>
    </row>
    <row r="314" spans="1:25" s="219" customFormat="1" outlineLevel="2">
      <c r="A314" s="216" t="str">
        <f t="shared" si="6"/>
        <v>bln_EMC6</v>
      </c>
      <c r="B314" s="217">
        <f>COUNTA($C$3:C314)</f>
        <v>303</v>
      </c>
      <c r="C314" s="216" t="s">
        <v>60</v>
      </c>
      <c r="D314" s="216"/>
      <c r="E314" s="216"/>
      <c r="F314" s="216"/>
      <c r="G314" s="216" t="s">
        <v>74</v>
      </c>
      <c r="H314" s="216"/>
      <c r="I314" s="216" t="s">
        <v>58</v>
      </c>
      <c r="J314" s="216"/>
      <c r="K314" s="217">
        <v>0</v>
      </c>
      <c r="L314" s="216" t="s">
        <v>60</v>
      </c>
      <c r="M314" s="216">
        <v>1</v>
      </c>
      <c r="N314" s="216"/>
      <c r="O314" s="216"/>
      <c r="P314" s="216"/>
      <c r="Q314" s="218"/>
      <c r="R314" s="218"/>
      <c r="S314" s="216"/>
      <c r="T314" s="216"/>
      <c r="U314" s="216"/>
      <c r="V314" s="216"/>
      <c r="W314" s="216"/>
      <c r="X314" s="216"/>
      <c r="Y314" s="216"/>
    </row>
    <row r="315" spans="1:25" s="219" customFormat="1" outlineLevel="2">
      <c r="A315" s="216" t="str">
        <f t="shared" si="6"/>
        <v>bln_EMC6</v>
      </c>
      <c r="B315" s="217">
        <f>COUNTA($C$3:C315)</f>
        <v>304</v>
      </c>
      <c r="C315" s="216" t="s">
        <v>319</v>
      </c>
      <c r="D315" s="216"/>
      <c r="E315" s="216"/>
      <c r="F315" s="216"/>
      <c r="G315" s="216" t="s">
        <v>74</v>
      </c>
      <c r="H315" s="216"/>
      <c r="I315" s="216" t="s">
        <v>58</v>
      </c>
      <c r="J315" s="216"/>
      <c r="K315" s="217"/>
      <c r="L315" s="216" t="s">
        <v>133</v>
      </c>
      <c r="M315" s="216" t="s">
        <v>321</v>
      </c>
      <c r="N315" s="216"/>
      <c r="O315" s="216"/>
      <c r="P315" s="216"/>
      <c r="Q315" s="218"/>
      <c r="R315" s="218"/>
      <c r="S315" s="216"/>
      <c r="T315" s="216"/>
      <c r="U315" s="216"/>
      <c r="V315" s="216"/>
      <c r="W315" s="216"/>
      <c r="X315" s="216"/>
      <c r="Y315" s="216"/>
    </row>
    <row r="316" spans="1:25" s="219" customFormat="1" outlineLevel="2">
      <c r="A316" s="216" t="str">
        <f t="shared" si="6"/>
        <v>bln_EMC6</v>
      </c>
      <c r="B316" s="217">
        <f>COUNTA($C$3:C316)</f>
        <v>305</v>
      </c>
      <c r="C316" s="216" t="s">
        <v>60</v>
      </c>
      <c r="D316" s="216"/>
      <c r="E316" s="216"/>
      <c r="F316" s="216"/>
      <c r="G316" s="216" t="s">
        <v>74</v>
      </c>
      <c r="H316" s="216"/>
      <c r="I316" s="216" t="s">
        <v>58</v>
      </c>
      <c r="J316" s="216"/>
      <c r="K316" s="217">
        <v>0</v>
      </c>
      <c r="L316" s="216" t="s">
        <v>60</v>
      </c>
      <c r="M316" s="216">
        <v>1</v>
      </c>
      <c r="N316" s="216"/>
      <c r="O316" s="216"/>
      <c r="P316" s="216"/>
      <c r="Q316" s="218"/>
      <c r="R316" s="218"/>
      <c r="S316" s="216"/>
      <c r="T316" s="216"/>
      <c r="U316" s="216"/>
      <c r="V316" s="216"/>
      <c r="W316" s="216"/>
      <c r="X316" s="216"/>
      <c r="Y316" s="216"/>
    </row>
    <row r="317" spans="1:25" s="219" customFormat="1" outlineLevel="2">
      <c r="A317" s="216" t="str">
        <f t="shared" si="6"/>
        <v>bln_EMC6</v>
      </c>
      <c r="B317" s="217">
        <f>COUNTA($C$3:C317)</f>
        <v>306</v>
      </c>
      <c r="C317" s="216" t="s">
        <v>313</v>
      </c>
      <c r="D317" s="216"/>
      <c r="E317" s="216"/>
      <c r="F317" s="216"/>
      <c r="G317" s="216" t="s">
        <v>74</v>
      </c>
      <c r="H317" s="216"/>
      <c r="I317" s="216" t="s">
        <v>58</v>
      </c>
      <c r="J317" s="216"/>
      <c r="K317" s="217">
        <v>0</v>
      </c>
      <c r="L317" s="216" t="s">
        <v>133</v>
      </c>
      <c r="M317" s="216" t="s">
        <v>314</v>
      </c>
      <c r="N317" s="216"/>
      <c r="O317" s="216"/>
      <c r="P317" s="216"/>
      <c r="Q317" s="218"/>
      <c r="R317" s="218"/>
      <c r="S317" s="216"/>
      <c r="T317" s="216"/>
      <c r="U317" s="216"/>
      <c r="V317" s="216"/>
      <c r="W317" s="216"/>
      <c r="X317" s="216"/>
      <c r="Y317" s="216"/>
    </row>
    <row r="318" spans="1:25" s="219" customFormat="1" outlineLevel="2">
      <c r="A318" s="216" t="str">
        <f t="shared" si="6"/>
        <v>bln_EMC6</v>
      </c>
      <c r="B318" s="217">
        <f>COUNTA($C$3:C318)</f>
        <v>307</v>
      </c>
      <c r="C318" s="216" t="s">
        <v>60</v>
      </c>
      <c r="D318" s="216"/>
      <c r="E318" s="216"/>
      <c r="F318" s="216"/>
      <c r="G318" s="216" t="s">
        <v>74</v>
      </c>
      <c r="H318" s="216"/>
      <c r="I318" s="216" t="s">
        <v>58</v>
      </c>
      <c r="J318" s="216"/>
      <c r="K318" s="217">
        <v>0</v>
      </c>
      <c r="L318" s="216" t="s">
        <v>60</v>
      </c>
      <c r="M318" s="216">
        <v>1</v>
      </c>
      <c r="N318" s="216"/>
      <c r="O318" s="216"/>
      <c r="P318" s="216"/>
      <c r="Q318" s="218"/>
      <c r="R318" s="218"/>
      <c r="S318" s="216"/>
      <c r="T318" s="216"/>
      <c r="U318" s="216"/>
      <c r="V318" s="216"/>
      <c r="W318" s="216"/>
      <c r="X318" s="216"/>
      <c r="Y318" s="216"/>
    </row>
    <row r="319" spans="1:25" s="219" customFormat="1" outlineLevel="2">
      <c r="A319" s="216" t="str">
        <f t="shared" si="6"/>
        <v>bln_EMC6</v>
      </c>
      <c r="B319" s="217">
        <f>COUNTA($C$3:C319)</f>
        <v>308</v>
      </c>
      <c r="C319" s="216" t="s">
        <v>322</v>
      </c>
      <c r="D319" s="216"/>
      <c r="E319" s="216"/>
      <c r="F319" s="216"/>
      <c r="G319" s="216" t="s">
        <v>74</v>
      </c>
      <c r="H319" s="216"/>
      <c r="I319" s="216" t="s">
        <v>58</v>
      </c>
      <c r="J319" s="216" t="str">
        <f>"//strong[contains(.,'In the last 12 months, have you had any chest infections or developed pneumonia?')]/parent::label/parent::p/following-sibling::div/div/label[contains(.,'"&amp;M319&amp;"')]"</f>
        <v>//strong[contains(.,'In the last 12 months, have you had any chest infections or developed pneumonia?')]/parent::label/parent::p/following-sibling::div/div/label[contains(.,'DT_EMCQ11')]</v>
      </c>
      <c r="K319" s="217">
        <v>0</v>
      </c>
      <c r="L319" s="216" t="s">
        <v>100</v>
      </c>
      <c r="M319" s="216" t="s">
        <v>323</v>
      </c>
      <c r="N319" s="216"/>
      <c r="O319" s="216"/>
      <c r="P319" s="216"/>
      <c r="Q319" s="218"/>
      <c r="R319" s="218"/>
      <c r="S319" s="216"/>
      <c r="T319" s="216"/>
      <c r="U319" s="216"/>
      <c r="V319" s="216"/>
      <c r="W319" s="216"/>
      <c r="X319" s="216"/>
      <c r="Y319" s="216"/>
    </row>
    <row r="320" spans="1:25" s="219" customFormat="1" outlineLevel="2">
      <c r="A320" s="216" t="str">
        <f t="shared" si="6"/>
        <v>bln_EMC6</v>
      </c>
      <c r="B320" s="217">
        <f>COUNTA($C$3:C320)</f>
        <v>309</v>
      </c>
      <c r="C320" s="216" t="s">
        <v>60</v>
      </c>
      <c r="D320" s="216"/>
      <c r="E320" s="216"/>
      <c r="F320" s="216"/>
      <c r="G320" s="216" t="s">
        <v>74</v>
      </c>
      <c r="H320" s="216"/>
      <c r="I320" s="216" t="s">
        <v>58</v>
      </c>
      <c r="J320" s="216"/>
      <c r="K320" s="217">
        <v>0</v>
      </c>
      <c r="L320" s="216" t="s">
        <v>60</v>
      </c>
      <c r="M320" s="216">
        <v>1</v>
      </c>
      <c r="N320" s="216"/>
      <c r="O320" s="216"/>
      <c r="P320" s="216"/>
      <c r="Q320" s="218"/>
      <c r="R320" s="218"/>
      <c r="S320" s="216"/>
      <c r="T320" s="216"/>
      <c r="U320" s="216"/>
      <c r="V320" s="216"/>
      <c r="W320" s="216"/>
      <c r="X320" s="216"/>
      <c r="Y320" s="216"/>
    </row>
    <row r="321" spans="1:25" s="219" customFormat="1" outlineLevel="2">
      <c r="A321" s="216" t="str">
        <f t="shared" si="6"/>
        <v>bln_EMC6</v>
      </c>
      <c r="B321" s="217">
        <f>COUNTA($C$3:C321)</f>
        <v>310</v>
      </c>
      <c r="C321" s="216" t="s">
        <v>324</v>
      </c>
      <c r="D321" s="216"/>
      <c r="E321" s="216"/>
      <c r="F321" s="216"/>
      <c r="G321" s="216" t="s">
        <v>74</v>
      </c>
      <c r="H321" s="216"/>
      <c r="I321" s="216" t="s">
        <v>58</v>
      </c>
      <c r="J321" s="216" t="s">
        <v>325</v>
      </c>
      <c r="K321" s="217">
        <v>0</v>
      </c>
      <c r="L321" s="216" t="s">
        <v>69</v>
      </c>
      <c r="M321" s="218"/>
      <c r="N321" s="216"/>
      <c r="O321" s="216"/>
      <c r="P321" s="216"/>
      <c r="Q321" s="218"/>
      <c r="R321" s="218"/>
      <c r="S321" s="216"/>
      <c r="T321" s="216"/>
      <c r="U321" s="216"/>
      <c r="V321" s="216"/>
      <c r="W321" s="216"/>
      <c r="X321" s="216"/>
      <c r="Y321" s="216"/>
    </row>
    <row r="322" spans="1:25" s="219" customFormat="1" outlineLevel="2">
      <c r="A322" s="216" t="str">
        <f t="shared" si="6"/>
        <v>bln_EMC6</v>
      </c>
      <c r="B322" s="217">
        <f>COUNTA($C$3:C322)</f>
        <v>311</v>
      </c>
      <c r="C322" s="216" t="s">
        <v>60</v>
      </c>
      <c r="D322" s="216"/>
      <c r="E322" s="216"/>
      <c r="F322" s="216"/>
      <c r="G322" s="216" t="s">
        <v>74</v>
      </c>
      <c r="H322" s="216"/>
      <c r="I322" s="216" t="s">
        <v>58</v>
      </c>
      <c r="J322" s="216"/>
      <c r="K322" s="217">
        <v>0</v>
      </c>
      <c r="L322" s="216" t="s">
        <v>60</v>
      </c>
      <c r="M322" s="216">
        <v>1</v>
      </c>
      <c r="N322" s="216"/>
      <c r="O322" s="216"/>
      <c r="P322" s="216"/>
      <c r="Q322" s="218"/>
      <c r="R322" s="218"/>
      <c r="S322" s="216"/>
      <c r="T322" s="216"/>
      <c r="U322" s="216"/>
      <c r="V322" s="216"/>
      <c r="W322" s="216"/>
      <c r="X322" s="216"/>
      <c r="Y322" s="216"/>
    </row>
    <row r="323" spans="1:25" s="219" customFormat="1" outlineLevel="2">
      <c r="A323" s="216" t="str">
        <f t="shared" si="6"/>
        <v>bln_EMC6</v>
      </c>
      <c r="B323" s="217">
        <f>COUNTA($C$3:C323)</f>
        <v>312</v>
      </c>
      <c r="C323" s="216" t="s">
        <v>326</v>
      </c>
      <c r="D323" s="216"/>
      <c r="E323" s="216"/>
      <c r="F323" s="216"/>
      <c r="G323" s="216" t="s">
        <v>74</v>
      </c>
      <c r="H323" s="216"/>
      <c r="I323" s="216" t="s">
        <v>58</v>
      </c>
      <c r="J323" s="216"/>
      <c r="K323" s="217">
        <v>0</v>
      </c>
      <c r="L323" s="216" t="s">
        <v>133</v>
      </c>
      <c r="M323" s="216" t="s">
        <v>327</v>
      </c>
      <c r="N323" s="216"/>
      <c r="O323" s="216"/>
      <c r="P323" s="216"/>
      <c r="Q323" s="218"/>
      <c r="R323" s="218"/>
      <c r="S323" s="216"/>
      <c r="T323" s="216"/>
      <c r="U323" s="216"/>
      <c r="V323" s="216"/>
      <c r="W323" s="216"/>
      <c r="X323" s="216"/>
      <c r="Y323" s="216"/>
    </row>
    <row r="324" spans="1:25" s="219" customFormat="1" outlineLevel="2">
      <c r="A324" s="216" t="str">
        <f t="shared" si="6"/>
        <v>bln_EMC6</v>
      </c>
      <c r="B324" s="217">
        <f>COUNTA($C$3:C324)</f>
        <v>313</v>
      </c>
      <c r="C324" s="216" t="s">
        <v>313</v>
      </c>
      <c r="D324" s="216"/>
      <c r="E324" s="216"/>
      <c r="F324" s="216"/>
      <c r="G324" s="216" t="s">
        <v>74</v>
      </c>
      <c r="H324" s="216"/>
      <c r="I324" s="216" t="s">
        <v>58</v>
      </c>
      <c r="J324" s="216"/>
      <c r="K324" s="217">
        <v>0</v>
      </c>
      <c r="L324" s="216" t="s">
        <v>133</v>
      </c>
      <c r="M324" s="216" t="s">
        <v>314</v>
      </c>
      <c r="N324" s="216"/>
      <c r="O324" s="216"/>
      <c r="P324" s="216"/>
      <c r="Q324" s="218"/>
      <c r="R324" s="218"/>
      <c r="S324" s="216"/>
      <c r="T324" s="216"/>
      <c r="U324" s="216"/>
      <c r="V324" s="216"/>
      <c r="W324" s="216"/>
      <c r="X324" s="216"/>
      <c r="Y324" s="216"/>
    </row>
    <row r="325" spans="1:25" s="219" customFormat="1" outlineLevel="2">
      <c r="A325" s="216" t="str">
        <f t="shared" si="6"/>
        <v>bln_EMC6</v>
      </c>
      <c r="B325" s="217">
        <f>COUNTA($C$3:C325)</f>
        <v>314</v>
      </c>
      <c r="C325" s="216" t="s">
        <v>60</v>
      </c>
      <c r="D325" s="216"/>
      <c r="E325" s="216"/>
      <c r="F325" s="216"/>
      <c r="G325" s="216" t="s">
        <v>74</v>
      </c>
      <c r="H325" s="216"/>
      <c r="I325" s="216" t="s">
        <v>58</v>
      </c>
      <c r="J325" s="216"/>
      <c r="K325" s="217">
        <v>0</v>
      </c>
      <c r="L325" s="216" t="s">
        <v>60</v>
      </c>
      <c r="M325" s="216">
        <v>1</v>
      </c>
      <c r="N325" s="216"/>
      <c r="O325" s="216"/>
      <c r="P325" s="216"/>
      <c r="Q325" s="218"/>
      <c r="R325" s="218"/>
      <c r="S325" s="216"/>
      <c r="T325" s="216"/>
      <c r="U325" s="216"/>
      <c r="V325" s="216"/>
      <c r="W325" s="216"/>
      <c r="X325" s="216"/>
      <c r="Y325" s="216"/>
    </row>
    <row r="326" spans="1:25" s="219" customFormat="1" outlineLevel="2">
      <c r="A326" s="216" t="str">
        <f t="shared" si="6"/>
        <v>bln_EMC6</v>
      </c>
      <c r="B326" s="217">
        <f>COUNTA($C$3:C326)</f>
        <v>315</v>
      </c>
      <c r="C326" s="216" t="s">
        <v>203</v>
      </c>
      <c r="D326" s="216"/>
      <c r="E326" s="216"/>
      <c r="F326" s="216"/>
      <c r="G326" s="216" t="s">
        <v>74</v>
      </c>
      <c r="H326" s="216"/>
      <c r="I326" s="216" t="s">
        <v>58</v>
      </c>
      <c r="J326" s="216" t="s">
        <v>328</v>
      </c>
      <c r="K326" s="217">
        <v>0</v>
      </c>
      <c r="L326" s="216" t="s">
        <v>110</v>
      </c>
      <c r="M326" s="216"/>
      <c r="N326" s="216"/>
      <c r="O326" s="216"/>
      <c r="P326" s="216"/>
      <c r="Q326" s="218"/>
      <c r="R326" s="218"/>
      <c r="S326" s="216"/>
      <c r="T326" s="216"/>
      <c r="U326" s="216"/>
      <c r="V326" s="216"/>
      <c r="W326" s="216"/>
      <c r="X326" s="216"/>
      <c r="Y326" s="216"/>
    </row>
    <row r="327" spans="1:25" s="219" customFormat="1" outlineLevel="2">
      <c r="A327" s="216" t="str">
        <f t="shared" si="6"/>
        <v>bln_EMC6</v>
      </c>
      <c r="B327" s="217">
        <f>COUNTA($C$3:C327)</f>
        <v>316</v>
      </c>
      <c r="C327" s="216" t="s">
        <v>60</v>
      </c>
      <c r="D327" s="216"/>
      <c r="E327" s="216"/>
      <c r="F327" s="216"/>
      <c r="G327" s="216" t="s">
        <v>74</v>
      </c>
      <c r="H327" s="216"/>
      <c r="I327" s="216" t="s">
        <v>58</v>
      </c>
      <c r="J327" s="216"/>
      <c r="K327" s="217">
        <v>0</v>
      </c>
      <c r="L327" s="216" t="s">
        <v>60</v>
      </c>
      <c r="M327" s="216">
        <v>1</v>
      </c>
      <c r="N327" s="216"/>
      <c r="O327" s="216"/>
      <c r="P327" s="216"/>
      <c r="Q327" s="218"/>
      <c r="R327" s="218"/>
      <c r="S327" s="216"/>
      <c r="T327" s="216"/>
      <c r="U327" s="216"/>
      <c r="V327" s="216"/>
      <c r="W327" s="216"/>
      <c r="X327" s="216"/>
      <c r="Y327" s="216"/>
    </row>
    <row r="328" spans="1:25" s="219" customFormat="1" outlineLevel="2">
      <c r="A328" s="216" t="str">
        <f t="shared" si="6"/>
        <v>bln_EMC6</v>
      </c>
      <c r="B328" s="217">
        <f>COUNTA($C$3:C328)</f>
        <v>317</v>
      </c>
      <c r="C328" s="216" t="s">
        <v>329</v>
      </c>
      <c r="D328" s="216"/>
      <c r="E328" s="216"/>
      <c r="F328" s="216"/>
      <c r="G328" s="216" t="s">
        <v>74</v>
      </c>
      <c r="H328" s="216"/>
      <c r="I328" s="216" t="s">
        <v>58</v>
      </c>
      <c r="J328" s="216" t="s">
        <v>330</v>
      </c>
      <c r="K328" s="217">
        <v>0</v>
      </c>
      <c r="L328" s="216" t="s">
        <v>110</v>
      </c>
      <c r="M328" s="216"/>
      <c r="N328" s="216"/>
      <c r="O328" s="216"/>
      <c r="P328" s="216"/>
      <c r="Q328" s="218"/>
      <c r="R328" s="218"/>
      <c r="S328" s="216"/>
      <c r="T328" s="216"/>
      <c r="U328" s="216"/>
      <c r="V328" s="216"/>
      <c r="W328" s="216"/>
      <c r="X328" s="216"/>
      <c r="Y328" s="216"/>
    </row>
    <row r="329" spans="1:25" s="219" customFormat="1" outlineLevel="2">
      <c r="A329" s="216" t="str">
        <f t="shared" si="6"/>
        <v>bln_EMC6</v>
      </c>
      <c r="B329" s="217">
        <f>COUNTA($C$3:C329)</f>
        <v>318</v>
      </c>
      <c r="C329" s="216" t="s">
        <v>60</v>
      </c>
      <c r="D329" s="216"/>
      <c r="E329" s="216"/>
      <c r="F329" s="216"/>
      <c r="G329" s="216" t="s">
        <v>74</v>
      </c>
      <c r="H329" s="216"/>
      <c r="I329" s="216" t="s">
        <v>58</v>
      </c>
      <c r="J329" s="216"/>
      <c r="K329" s="217">
        <v>0</v>
      </c>
      <c r="L329" s="216" t="s">
        <v>60</v>
      </c>
      <c r="M329" s="216">
        <v>7</v>
      </c>
      <c r="N329" s="216"/>
      <c r="O329" s="216"/>
      <c r="P329" s="216"/>
      <c r="Q329" s="218"/>
      <c r="R329" s="218"/>
      <c r="S329" s="216"/>
      <c r="T329" s="216"/>
      <c r="U329" s="216"/>
      <c r="V329" s="216"/>
      <c r="W329" s="216"/>
      <c r="X329" s="216"/>
      <c r="Y329" s="216"/>
    </row>
    <row r="330" spans="1:25" s="219" customFormat="1" outlineLevel="2">
      <c r="A330" s="216" t="str">
        <f t="shared" si="6"/>
        <v>bln_EMC6</v>
      </c>
      <c r="B330" s="217">
        <f>COUNTA($C$3:C330)</f>
        <v>319</v>
      </c>
      <c r="C330" s="216" t="s">
        <v>331</v>
      </c>
      <c r="D330" s="216"/>
      <c r="E330" s="216"/>
      <c r="F330" s="216"/>
      <c r="G330" s="216" t="s">
        <v>74</v>
      </c>
      <c r="H330" s="216"/>
      <c r="I330" s="216" t="s">
        <v>58</v>
      </c>
      <c r="J330" s="216" t="str">
        <f>"//fieldset[@data-radio-required-message='Please select one option.']/label/span/div/p[contains(.,'"&amp;M330&amp;"')]"</f>
        <v>//fieldset[@data-radio-required-message='Please select one option.']/label/span/div/p[contains(.,'DT_EMCQ13')]</v>
      </c>
      <c r="K330" s="217">
        <v>0</v>
      </c>
      <c r="L330" s="216" t="s">
        <v>100</v>
      </c>
      <c r="M330" s="216" t="s">
        <v>332</v>
      </c>
      <c r="N330" s="216"/>
      <c r="O330" s="216"/>
      <c r="P330" s="216"/>
      <c r="Q330" s="218"/>
      <c r="R330" s="218"/>
      <c r="S330" s="216"/>
      <c r="T330" s="216"/>
      <c r="U330" s="216"/>
      <c r="V330" s="216"/>
      <c r="W330" s="216"/>
      <c r="X330" s="216"/>
      <c r="Y330" s="216"/>
    </row>
    <row r="331" spans="1:25" s="219" customFormat="1" outlineLevel="2">
      <c r="A331" s="216" t="str">
        <f>A330</f>
        <v>bln_EMC6</v>
      </c>
      <c r="B331" s="217">
        <f>COUNTA($C$3:C331)</f>
        <v>320</v>
      </c>
      <c r="C331" s="216" t="s">
        <v>60</v>
      </c>
      <c r="D331" s="216"/>
      <c r="E331" s="216"/>
      <c r="F331" s="216"/>
      <c r="G331" s="216" t="s">
        <v>74</v>
      </c>
      <c r="H331" s="216"/>
      <c r="I331" s="216" t="s">
        <v>58</v>
      </c>
      <c r="J331" s="216"/>
      <c r="K331" s="217">
        <v>0</v>
      </c>
      <c r="L331" s="216" t="s">
        <v>60</v>
      </c>
      <c r="M331" s="216">
        <v>1</v>
      </c>
      <c r="N331" s="216"/>
      <c r="O331" s="216"/>
      <c r="P331" s="216"/>
      <c r="Q331" s="218"/>
      <c r="R331" s="218"/>
      <c r="S331" s="216"/>
      <c r="T331" s="216"/>
      <c r="U331" s="216"/>
      <c r="V331" s="216"/>
      <c r="W331" s="216"/>
      <c r="X331" s="216"/>
      <c r="Y331" s="216"/>
    </row>
    <row r="332" spans="1:25" s="219" customFormat="1" outlineLevel="2">
      <c r="A332" s="216" t="str">
        <f t="shared" ref="A332:A333" si="7">A331</f>
        <v>bln_EMC6</v>
      </c>
      <c r="B332" s="217">
        <f>COUNTA($C$3:C332)</f>
        <v>321</v>
      </c>
      <c r="C332" s="216" t="s">
        <v>333</v>
      </c>
      <c r="D332" s="216"/>
      <c r="E332" s="216"/>
      <c r="F332" s="216"/>
      <c r="G332" s="216" t="s">
        <v>74</v>
      </c>
      <c r="H332" s="216"/>
      <c r="I332" s="216" t="s">
        <v>58</v>
      </c>
      <c r="J332" s="216" t="s">
        <v>338</v>
      </c>
      <c r="K332" s="217">
        <v>1</v>
      </c>
      <c r="L332" s="216" t="s">
        <v>306</v>
      </c>
      <c r="M332" s="216"/>
      <c r="N332" s="216"/>
      <c r="O332" s="216"/>
      <c r="P332" s="216"/>
      <c r="Q332" s="218"/>
      <c r="R332" s="218"/>
      <c r="S332" s="216"/>
      <c r="T332" s="216"/>
      <c r="U332" s="216"/>
      <c r="V332" s="216"/>
      <c r="W332" s="216"/>
      <c r="X332" s="216"/>
      <c r="Y332" s="216"/>
    </row>
    <row r="333" spans="1:25" s="219" customFormat="1" outlineLevel="2">
      <c r="A333" s="216" t="str">
        <f t="shared" si="7"/>
        <v>bln_EMC6</v>
      </c>
      <c r="B333" s="217">
        <f>COUNTA($C$3:C333)</f>
        <v>322</v>
      </c>
      <c r="C333" s="216" t="s">
        <v>333</v>
      </c>
      <c r="D333" s="216"/>
      <c r="E333" s="216"/>
      <c r="F333" s="216"/>
      <c r="G333" s="216" t="s">
        <v>74</v>
      </c>
      <c r="H333" s="216"/>
      <c r="I333" s="216" t="s">
        <v>58</v>
      </c>
      <c r="J333" s="216" t="s">
        <v>339</v>
      </c>
      <c r="K333" s="217">
        <v>1</v>
      </c>
      <c r="L333" s="216" t="s">
        <v>306</v>
      </c>
      <c r="M333" s="216"/>
      <c r="N333" s="216"/>
      <c r="O333" s="216"/>
      <c r="P333" s="216"/>
      <c r="Q333" s="218"/>
      <c r="R333" s="218"/>
      <c r="S333" s="216"/>
      <c r="T333" s="216"/>
      <c r="U333" s="216"/>
      <c r="V333" s="216"/>
      <c r="W333" s="216"/>
      <c r="X333" s="216"/>
      <c r="Y333" s="216"/>
    </row>
    <row r="334" spans="1:25" s="223" customFormat="1" outlineLevel="2">
      <c r="A334" s="220" t="s">
        <v>340</v>
      </c>
      <c r="B334" s="221">
        <f>COUNTA($C$3:C334)</f>
        <v>323</v>
      </c>
      <c r="C334" s="220" t="s">
        <v>308</v>
      </c>
      <c r="D334" s="220"/>
      <c r="E334" s="220"/>
      <c r="F334" s="220"/>
      <c r="G334" s="220" t="s">
        <v>74</v>
      </c>
      <c r="H334" s="220"/>
      <c r="I334" s="220" t="s">
        <v>58</v>
      </c>
      <c r="J334" s="220" t="s">
        <v>901</v>
      </c>
      <c r="K334" s="221">
        <v>0</v>
      </c>
      <c r="L334" s="220" t="s">
        <v>110</v>
      </c>
      <c r="M334" s="220"/>
      <c r="N334" s="220"/>
      <c r="O334" s="220"/>
      <c r="P334" s="220"/>
      <c r="Q334" s="222"/>
      <c r="R334" s="222"/>
      <c r="S334" s="220"/>
      <c r="T334" s="220"/>
      <c r="U334" s="220"/>
      <c r="V334" s="220"/>
      <c r="W334" s="220"/>
      <c r="X334" s="220"/>
      <c r="Y334" s="220"/>
    </row>
    <row r="335" spans="1:25" s="223" customFormat="1" outlineLevel="2">
      <c r="A335" s="220" t="str">
        <f>A334</f>
        <v>bln_EMC7</v>
      </c>
      <c r="B335" s="221">
        <f>COUNTA($C$3:C335)</f>
        <v>324</v>
      </c>
      <c r="C335" s="220" t="s">
        <v>60</v>
      </c>
      <c r="D335" s="220"/>
      <c r="E335" s="220"/>
      <c r="F335" s="220"/>
      <c r="G335" s="220" t="s">
        <v>74</v>
      </c>
      <c r="H335" s="220"/>
      <c r="I335" s="220" t="s">
        <v>58</v>
      </c>
      <c r="J335" s="220"/>
      <c r="K335" s="221">
        <v>0</v>
      </c>
      <c r="L335" s="220" t="s">
        <v>60</v>
      </c>
      <c r="M335" s="220">
        <v>3</v>
      </c>
      <c r="N335" s="220"/>
      <c r="O335" s="220"/>
      <c r="P335" s="220"/>
      <c r="Q335" s="222"/>
      <c r="R335" s="222"/>
      <c r="S335" s="220"/>
      <c r="T335" s="220"/>
      <c r="U335" s="220"/>
      <c r="V335" s="220"/>
      <c r="W335" s="220"/>
      <c r="X335" s="220"/>
      <c r="Y335" s="220"/>
    </row>
    <row r="336" spans="1:25" s="223" customFormat="1" outlineLevel="2">
      <c r="A336" s="220" t="str">
        <f t="shared" ref="A336:A345" si="8">A335</f>
        <v>bln_EMC7</v>
      </c>
      <c r="B336" s="221">
        <f>COUNTA($C$3:C336)</f>
        <v>325</v>
      </c>
      <c r="C336" s="220" t="s">
        <v>310</v>
      </c>
      <c r="D336" s="220"/>
      <c r="E336" s="220"/>
      <c r="F336" s="220"/>
      <c r="G336" s="220" t="s">
        <v>74</v>
      </c>
      <c r="H336" s="220"/>
      <c r="I336" s="220" t="s">
        <v>58</v>
      </c>
      <c r="J336" s="220" t="s">
        <v>311</v>
      </c>
      <c r="K336" s="221">
        <v>0</v>
      </c>
      <c r="L336" s="220" t="s">
        <v>59</v>
      </c>
      <c r="M336" s="220" t="s">
        <v>312</v>
      </c>
      <c r="N336" s="220" t="s">
        <v>341</v>
      </c>
      <c r="O336" s="220"/>
      <c r="P336" s="220"/>
      <c r="Q336" s="222"/>
      <c r="R336" s="222"/>
      <c r="S336" s="220"/>
      <c r="T336" s="220"/>
      <c r="U336" s="220"/>
      <c r="V336" s="220"/>
      <c r="W336" s="220"/>
      <c r="X336" s="220"/>
      <c r="Y336" s="220"/>
    </row>
    <row r="337" spans="1:25" s="223" customFormat="1" outlineLevel="2">
      <c r="A337" s="220" t="str">
        <f t="shared" si="8"/>
        <v>bln_EMC7</v>
      </c>
      <c r="B337" s="221">
        <f>COUNTA($C$3:C337)</f>
        <v>326</v>
      </c>
      <c r="C337" s="220" t="s">
        <v>313</v>
      </c>
      <c r="D337" s="220"/>
      <c r="E337" s="220"/>
      <c r="F337" s="220"/>
      <c r="G337" s="220" t="s">
        <v>74</v>
      </c>
      <c r="H337" s="220"/>
      <c r="I337" s="220" t="s">
        <v>58</v>
      </c>
      <c r="J337" s="220"/>
      <c r="K337" s="221">
        <v>0</v>
      </c>
      <c r="L337" s="220" t="s">
        <v>133</v>
      </c>
      <c r="M337" s="220" t="s">
        <v>314</v>
      </c>
      <c r="N337" s="220"/>
      <c r="O337" s="220"/>
      <c r="P337" s="220"/>
      <c r="Q337" s="222"/>
      <c r="R337" s="222"/>
      <c r="S337" s="220"/>
      <c r="T337" s="220"/>
      <c r="U337" s="220"/>
      <c r="V337" s="220"/>
      <c r="W337" s="220"/>
      <c r="X337" s="220"/>
      <c r="Y337" s="220"/>
    </row>
    <row r="338" spans="1:25" s="223" customFormat="1" outlineLevel="2">
      <c r="A338" s="220" t="str">
        <f t="shared" si="8"/>
        <v>bln_EMC7</v>
      </c>
      <c r="B338" s="221">
        <f>COUNTA($C$3:C338)</f>
        <v>327</v>
      </c>
      <c r="C338" s="220" t="s">
        <v>60</v>
      </c>
      <c r="D338" s="220"/>
      <c r="E338" s="220"/>
      <c r="F338" s="220"/>
      <c r="G338" s="220" t="s">
        <v>74</v>
      </c>
      <c r="H338" s="220"/>
      <c r="I338" s="220" t="s">
        <v>58</v>
      </c>
      <c r="J338" s="220"/>
      <c r="K338" s="221">
        <v>0</v>
      </c>
      <c r="L338" s="220" t="s">
        <v>60</v>
      </c>
      <c r="M338" s="220">
        <v>1</v>
      </c>
      <c r="N338" s="220"/>
      <c r="O338" s="220"/>
      <c r="P338" s="220"/>
      <c r="Q338" s="222"/>
      <c r="R338" s="222"/>
      <c r="S338" s="220"/>
      <c r="T338" s="220"/>
      <c r="U338" s="220"/>
      <c r="V338" s="220"/>
      <c r="W338" s="220"/>
      <c r="X338" s="220"/>
      <c r="Y338" s="220"/>
    </row>
    <row r="339" spans="1:25" s="223" customFormat="1" outlineLevel="2">
      <c r="A339" s="220" t="str">
        <f t="shared" si="8"/>
        <v>bln_EMC7</v>
      </c>
      <c r="B339" s="221">
        <f>COUNTA($C$3:C339)</f>
        <v>328</v>
      </c>
      <c r="C339" s="220" t="s">
        <v>315</v>
      </c>
      <c r="D339" s="220"/>
      <c r="E339" s="220"/>
      <c r="F339" s="220"/>
      <c r="G339" s="220" t="s">
        <v>74</v>
      </c>
      <c r="H339" s="220"/>
      <c r="I339" s="220" t="s">
        <v>58</v>
      </c>
      <c r="J339" s="220" t="str">
        <f>"//button[contains(.,'"&amp;M339&amp;"')]"</f>
        <v>//button[contains(.,'DT_EMCQ8')]</v>
      </c>
      <c r="K339" s="221">
        <v>0</v>
      </c>
      <c r="L339" s="220" t="s">
        <v>69</v>
      </c>
      <c r="M339" s="220" t="s">
        <v>312</v>
      </c>
      <c r="N339" s="220" t="s">
        <v>341</v>
      </c>
      <c r="O339" s="220"/>
      <c r="P339" s="220"/>
      <c r="Q339" s="222"/>
      <c r="R339" s="222"/>
      <c r="S339" s="220"/>
      <c r="T339" s="220"/>
      <c r="U339" s="220"/>
      <c r="V339" s="220"/>
      <c r="W339" s="220"/>
      <c r="X339" s="220"/>
      <c r="Y339" s="220"/>
    </row>
    <row r="340" spans="1:25" s="223" customFormat="1" outlineLevel="2">
      <c r="A340" s="220" t="str">
        <f t="shared" si="8"/>
        <v>bln_EMC7</v>
      </c>
      <c r="B340" s="221">
        <f>COUNTA($C$3:C340)</f>
        <v>329</v>
      </c>
      <c r="C340" s="220" t="s">
        <v>60</v>
      </c>
      <c r="D340" s="220"/>
      <c r="E340" s="220"/>
      <c r="F340" s="220"/>
      <c r="G340" s="220" t="s">
        <v>74</v>
      </c>
      <c r="H340" s="220"/>
      <c r="I340" s="220" t="s">
        <v>58</v>
      </c>
      <c r="J340" s="220"/>
      <c r="K340" s="221">
        <v>0</v>
      </c>
      <c r="L340" s="220" t="s">
        <v>60</v>
      </c>
      <c r="M340" s="220">
        <v>1</v>
      </c>
      <c r="N340" s="220"/>
      <c r="O340" s="220"/>
      <c r="P340" s="220"/>
      <c r="Q340" s="222"/>
      <c r="R340" s="222"/>
      <c r="S340" s="220"/>
      <c r="T340" s="220"/>
      <c r="U340" s="220"/>
      <c r="V340" s="220"/>
      <c r="W340" s="220"/>
      <c r="X340" s="220"/>
      <c r="Y340" s="220"/>
    </row>
    <row r="341" spans="1:25" s="223" customFormat="1" outlineLevel="2">
      <c r="A341" s="220" t="str">
        <f t="shared" si="8"/>
        <v>bln_EMC7</v>
      </c>
      <c r="B341" s="221">
        <f>COUNTA($C$3:C341)</f>
        <v>330</v>
      </c>
      <c r="C341" s="220" t="s">
        <v>316</v>
      </c>
      <c r="D341" s="220"/>
      <c r="E341" s="220"/>
      <c r="F341" s="220"/>
      <c r="G341" s="220" t="s">
        <v>74</v>
      </c>
      <c r="H341" s="220"/>
      <c r="I341" s="220" t="s">
        <v>58</v>
      </c>
      <c r="J341" s="220" t="s">
        <v>317</v>
      </c>
      <c r="K341" s="221">
        <v>0</v>
      </c>
      <c r="L341" s="220" t="s">
        <v>69</v>
      </c>
      <c r="M341" s="220" t="s">
        <v>318</v>
      </c>
      <c r="N341" s="220"/>
      <c r="O341" s="220"/>
      <c r="P341" s="220"/>
      <c r="Q341" s="222"/>
      <c r="R341" s="222"/>
      <c r="S341" s="220"/>
      <c r="T341" s="220"/>
      <c r="U341" s="220"/>
      <c r="V341" s="220"/>
      <c r="W341" s="220"/>
      <c r="X341" s="220"/>
      <c r="Y341" s="220"/>
    </row>
    <row r="342" spans="1:25" s="223" customFormat="1" outlineLevel="2">
      <c r="A342" s="220" t="str">
        <f t="shared" si="8"/>
        <v>bln_EMC7</v>
      </c>
      <c r="B342" s="221">
        <f>COUNTA($C$3:C342)</f>
        <v>331</v>
      </c>
      <c r="C342" s="220" t="s">
        <v>60</v>
      </c>
      <c r="D342" s="220"/>
      <c r="E342" s="220"/>
      <c r="F342" s="220"/>
      <c r="G342" s="220" t="s">
        <v>74</v>
      </c>
      <c r="H342" s="220"/>
      <c r="I342" s="220" t="s">
        <v>58</v>
      </c>
      <c r="J342" s="220"/>
      <c r="K342" s="221">
        <v>0</v>
      </c>
      <c r="L342" s="220" t="s">
        <v>60</v>
      </c>
      <c r="M342" s="220">
        <v>3</v>
      </c>
      <c r="N342" s="220"/>
      <c r="O342" s="220"/>
      <c r="P342" s="220"/>
      <c r="Q342" s="222"/>
      <c r="R342" s="222"/>
      <c r="S342" s="220"/>
      <c r="T342" s="220"/>
      <c r="U342" s="220"/>
      <c r="V342" s="220"/>
      <c r="W342" s="220"/>
      <c r="X342" s="220"/>
      <c r="Y342" s="220"/>
    </row>
    <row r="343" spans="1:25" s="223" customFormat="1" outlineLevel="2">
      <c r="A343" s="220" t="str">
        <f t="shared" si="8"/>
        <v>bln_EMC7</v>
      </c>
      <c r="B343" s="221">
        <f>COUNTA($C$3:C343)</f>
        <v>332</v>
      </c>
      <c r="C343" s="220" t="s">
        <v>60</v>
      </c>
      <c r="D343" s="220"/>
      <c r="E343" s="220"/>
      <c r="F343" s="220"/>
      <c r="G343" s="220" t="s">
        <v>74</v>
      </c>
      <c r="H343" s="220"/>
      <c r="I343" s="220" t="s">
        <v>58</v>
      </c>
      <c r="J343" s="220"/>
      <c r="K343" s="221">
        <v>0</v>
      </c>
      <c r="L343" s="220" t="s">
        <v>133</v>
      </c>
      <c r="M343" s="220" t="s">
        <v>318</v>
      </c>
      <c r="N343" s="220" t="s">
        <v>342</v>
      </c>
      <c r="O343" s="220"/>
      <c r="P343" s="220"/>
      <c r="Q343" s="222"/>
      <c r="R343" s="222"/>
      <c r="S343" s="220"/>
      <c r="T343" s="220"/>
      <c r="U343" s="220"/>
      <c r="V343" s="220"/>
      <c r="W343" s="220"/>
      <c r="X343" s="220"/>
      <c r="Y343" s="220"/>
    </row>
    <row r="344" spans="1:25" s="223" customFormat="1" outlineLevel="2">
      <c r="A344" s="220" t="str">
        <f t="shared" si="8"/>
        <v>bln_EMC7</v>
      </c>
      <c r="B344" s="221">
        <f>COUNTA($C$3:C344)</f>
        <v>333</v>
      </c>
      <c r="C344" s="220" t="s">
        <v>60</v>
      </c>
      <c r="D344" s="220"/>
      <c r="E344" s="220"/>
      <c r="F344" s="220"/>
      <c r="G344" s="220" t="s">
        <v>74</v>
      </c>
      <c r="H344" s="220"/>
      <c r="I344" s="220" t="s">
        <v>58</v>
      </c>
      <c r="J344" s="220"/>
      <c r="K344" s="221">
        <v>0</v>
      </c>
      <c r="L344" s="220" t="s">
        <v>60</v>
      </c>
      <c r="M344" s="220">
        <v>1</v>
      </c>
      <c r="N344" s="220"/>
      <c r="O344" s="220"/>
      <c r="P344" s="220"/>
      <c r="Q344" s="222"/>
      <c r="R344" s="222"/>
      <c r="S344" s="220"/>
      <c r="T344" s="220"/>
      <c r="U344" s="220"/>
      <c r="V344" s="220"/>
      <c r="W344" s="220"/>
      <c r="X344" s="220"/>
      <c r="Y344" s="220"/>
    </row>
    <row r="345" spans="1:25" s="223" customFormat="1" outlineLevel="2">
      <c r="A345" s="220" t="str">
        <f t="shared" si="8"/>
        <v>bln_EMC7</v>
      </c>
      <c r="B345" s="221">
        <f>COUNTA($C$3:C345)</f>
        <v>334</v>
      </c>
      <c r="C345" s="220" t="s">
        <v>313</v>
      </c>
      <c r="D345" s="220"/>
      <c r="E345" s="220"/>
      <c r="F345" s="220"/>
      <c r="G345" s="220" t="s">
        <v>74</v>
      </c>
      <c r="H345" s="220"/>
      <c r="I345" s="220" t="s">
        <v>58</v>
      </c>
      <c r="J345" s="220"/>
      <c r="K345" s="221">
        <v>0</v>
      </c>
      <c r="L345" s="220" t="s">
        <v>133</v>
      </c>
      <c r="M345" s="220" t="s">
        <v>314</v>
      </c>
      <c r="N345" s="220"/>
      <c r="O345" s="220"/>
      <c r="P345" s="220"/>
      <c r="Q345" s="222"/>
      <c r="R345" s="222"/>
      <c r="S345" s="220"/>
      <c r="T345" s="220"/>
      <c r="U345" s="220"/>
      <c r="V345" s="220"/>
      <c r="W345" s="220"/>
      <c r="X345" s="220"/>
      <c r="Y345" s="220"/>
    </row>
    <row r="346" spans="1:25" s="223" customFormat="1" outlineLevel="2">
      <c r="A346" s="220" t="str">
        <f>A345</f>
        <v>bln_EMC7</v>
      </c>
      <c r="B346" s="221">
        <f>COUNTA($C$3:C346)</f>
        <v>335</v>
      </c>
      <c r="C346" s="220" t="s">
        <v>60</v>
      </c>
      <c r="D346" s="220"/>
      <c r="E346" s="220"/>
      <c r="F346" s="220"/>
      <c r="G346" s="220" t="s">
        <v>74</v>
      </c>
      <c r="H346" s="220"/>
      <c r="I346" s="220" t="s">
        <v>58</v>
      </c>
      <c r="J346" s="220"/>
      <c r="K346" s="221">
        <v>0</v>
      </c>
      <c r="L346" s="220" t="s">
        <v>60</v>
      </c>
      <c r="M346" s="220">
        <v>1</v>
      </c>
      <c r="N346" s="220"/>
      <c r="O346" s="220"/>
      <c r="P346" s="220"/>
      <c r="Q346" s="222"/>
      <c r="R346" s="222"/>
      <c r="S346" s="220"/>
      <c r="T346" s="220"/>
      <c r="U346" s="220"/>
      <c r="V346" s="220"/>
      <c r="W346" s="220"/>
      <c r="X346" s="220"/>
      <c r="Y346" s="220"/>
    </row>
    <row r="347" spans="1:25" s="223" customFormat="1" outlineLevel="2">
      <c r="A347" s="220" t="str">
        <f>A346</f>
        <v>bln_EMC7</v>
      </c>
      <c r="B347" s="221">
        <f>COUNTA($C$3:C347)</f>
        <v>336</v>
      </c>
      <c r="C347" s="220" t="s">
        <v>319</v>
      </c>
      <c r="D347" s="220"/>
      <c r="E347" s="220"/>
      <c r="F347" s="220"/>
      <c r="G347" s="220" t="s">
        <v>74</v>
      </c>
      <c r="H347" s="220"/>
      <c r="I347" s="220" t="s">
        <v>58</v>
      </c>
      <c r="J347" s="220" t="s">
        <v>337</v>
      </c>
      <c r="K347" s="221">
        <v>1</v>
      </c>
      <c r="L347" s="220" t="s">
        <v>69</v>
      </c>
      <c r="M347" s="220"/>
      <c r="N347" s="220"/>
      <c r="O347" s="220"/>
      <c r="P347" s="220"/>
      <c r="Q347" s="222"/>
      <c r="R347" s="222"/>
      <c r="S347" s="220"/>
      <c r="T347" s="220"/>
      <c r="U347" s="220"/>
      <c r="V347" s="220"/>
      <c r="W347" s="220"/>
      <c r="X347" s="220"/>
      <c r="Y347" s="220"/>
    </row>
    <row r="348" spans="1:25" s="223" customFormat="1" outlineLevel="2">
      <c r="A348" s="220" t="str">
        <f t="shared" ref="A348:A359" si="9">A347</f>
        <v>bln_EMC7</v>
      </c>
      <c r="B348" s="221">
        <f>COUNTA($C$3:C348)</f>
        <v>337</v>
      </c>
      <c r="C348" s="220" t="s">
        <v>60</v>
      </c>
      <c r="D348" s="220"/>
      <c r="E348" s="220"/>
      <c r="F348" s="220"/>
      <c r="G348" s="220" t="s">
        <v>74</v>
      </c>
      <c r="H348" s="220"/>
      <c r="I348" s="220" t="s">
        <v>58</v>
      </c>
      <c r="J348" s="220"/>
      <c r="K348" s="221">
        <v>0</v>
      </c>
      <c r="L348" s="220" t="s">
        <v>60</v>
      </c>
      <c r="M348" s="220">
        <v>1</v>
      </c>
      <c r="N348" s="220"/>
      <c r="O348" s="220"/>
      <c r="P348" s="220"/>
      <c r="Q348" s="222"/>
      <c r="R348" s="222"/>
      <c r="S348" s="220"/>
      <c r="T348" s="220"/>
      <c r="U348" s="220"/>
      <c r="V348" s="220"/>
      <c r="W348" s="220"/>
      <c r="X348" s="220"/>
      <c r="Y348" s="220"/>
    </row>
    <row r="349" spans="1:25" s="223" customFormat="1" outlineLevel="2">
      <c r="A349" s="220" t="str">
        <f t="shared" si="9"/>
        <v>bln_EMC7</v>
      </c>
      <c r="B349" s="221">
        <f>COUNTA($C$3:C349)</f>
        <v>338</v>
      </c>
      <c r="C349" s="220" t="s">
        <v>319</v>
      </c>
      <c r="D349" s="220"/>
      <c r="E349" s="220"/>
      <c r="F349" s="220"/>
      <c r="G349" s="220" t="s">
        <v>74</v>
      </c>
      <c r="H349" s="220"/>
      <c r="I349" s="220" t="s">
        <v>58</v>
      </c>
      <c r="J349" s="220"/>
      <c r="K349" s="221"/>
      <c r="L349" s="220" t="s">
        <v>133</v>
      </c>
      <c r="M349" s="220" t="s">
        <v>321</v>
      </c>
      <c r="N349" s="220" t="s">
        <v>343</v>
      </c>
      <c r="O349" s="220"/>
      <c r="P349" s="220"/>
      <c r="Q349" s="222"/>
      <c r="R349" s="222"/>
      <c r="S349" s="220"/>
      <c r="T349" s="220"/>
      <c r="U349" s="220"/>
      <c r="V349" s="220"/>
      <c r="W349" s="220"/>
      <c r="X349" s="220"/>
      <c r="Y349" s="220"/>
    </row>
    <row r="350" spans="1:25" s="223" customFormat="1" outlineLevel="2">
      <c r="A350" s="220" t="str">
        <f t="shared" si="9"/>
        <v>bln_EMC7</v>
      </c>
      <c r="B350" s="221">
        <f>COUNTA($C$3:C350)</f>
        <v>339</v>
      </c>
      <c r="C350" s="220" t="s">
        <v>60</v>
      </c>
      <c r="D350" s="220"/>
      <c r="E350" s="220"/>
      <c r="F350" s="220"/>
      <c r="G350" s="220" t="s">
        <v>74</v>
      </c>
      <c r="H350" s="220"/>
      <c r="I350" s="220" t="s">
        <v>58</v>
      </c>
      <c r="J350" s="220"/>
      <c r="K350" s="221">
        <v>0</v>
      </c>
      <c r="L350" s="220" t="s">
        <v>60</v>
      </c>
      <c r="M350" s="220">
        <v>1</v>
      </c>
      <c r="N350" s="220"/>
      <c r="O350" s="220"/>
      <c r="P350" s="220"/>
      <c r="Q350" s="222"/>
      <c r="R350" s="222"/>
      <c r="S350" s="220"/>
      <c r="T350" s="220"/>
      <c r="U350" s="220"/>
      <c r="V350" s="220"/>
      <c r="W350" s="220"/>
      <c r="X350" s="220"/>
      <c r="Y350" s="220"/>
    </row>
    <row r="351" spans="1:25" s="223" customFormat="1" outlineLevel="2">
      <c r="A351" s="220" t="str">
        <f t="shared" si="9"/>
        <v>bln_EMC7</v>
      </c>
      <c r="B351" s="221">
        <f>COUNTA($C$3:C351)</f>
        <v>340</v>
      </c>
      <c r="C351" s="220" t="s">
        <v>313</v>
      </c>
      <c r="D351" s="220"/>
      <c r="E351" s="220"/>
      <c r="F351" s="220"/>
      <c r="G351" s="220" t="s">
        <v>74</v>
      </c>
      <c r="H351" s="220"/>
      <c r="I351" s="220" t="s">
        <v>58</v>
      </c>
      <c r="J351" s="220"/>
      <c r="K351" s="221">
        <v>0</v>
      </c>
      <c r="L351" s="220" t="s">
        <v>133</v>
      </c>
      <c r="M351" s="220" t="s">
        <v>314</v>
      </c>
      <c r="N351" s="220"/>
      <c r="O351" s="220"/>
      <c r="P351" s="220"/>
      <c r="Q351" s="222"/>
      <c r="R351" s="222"/>
      <c r="S351" s="220"/>
      <c r="T351" s="220"/>
      <c r="U351" s="220"/>
      <c r="V351" s="220"/>
      <c r="W351" s="220"/>
      <c r="X351" s="220"/>
      <c r="Y351" s="220"/>
    </row>
    <row r="352" spans="1:25" s="223" customFormat="1" outlineLevel="2">
      <c r="A352" s="220" t="str">
        <f t="shared" si="9"/>
        <v>bln_EMC7</v>
      </c>
      <c r="B352" s="221">
        <f>COUNTA($C$3:C352)</f>
        <v>341</v>
      </c>
      <c r="C352" s="220" t="s">
        <v>60</v>
      </c>
      <c r="D352" s="220"/>
      <c r="E352" s="220"/>
      <c r="F352" s="220"/>
      <c r="G352" s="220" t="s">
        <v>74</v>
      </c>
      <c r="H352" s="220"/>
      <c r="I352" s="220" t="s">
        <v>58</v>
      </c>
      <c r="J352" s="220"/>
      <c r="K352" s="221">
        <v>0</v>
      </c>
      <c r="L352" s="220" t="s">
        <v>60</v>
      </c>
      <c r="M352" s="220">
        <v>1</v>
      </c>
      <c r="N352" s="220"/>
      <c r="O352" s="220"/>
      <c r="P352" s="220"/>
      <c r="Q352" s="222"/>
      <c r="R352" s="222"/>
      <c r="S352" s="220"/>
      <c r="T352" s="220"/>
      <c r="U352" s="220"/>
      <c r="V352" s="220"/>
      <c r="W352" s="220"/>
      <c r="X352" s="220"/>
      <c r="Y352" s="220"/>
    </row>
    <row r="353" spans="1:25" s="223" customFormat="1" outlineLevel="2">
      <c r="A353" s="220" t="str">
        <f t="shared" si="9"/>
        <v>bln_EMC7</v>
      </c>
      <c r="B353" s="221">
        <f>COUNTA($C$3:C353)</f>
        <v>342</v>
      </c>
      <c r="C353" s="220" t="s">
        <v>322</v>
      </c>
      <c r="D353" s="220"/>
      <c r="E353" s="220"/>
      <c r="F353" s="220"/>
      <c r="G353" s="220" t="s">
        <v>74</v>
      </c>
      <c r="H353" s="220"/>
      <c r="I353" s="220" t="s">
        <v>58</v>
      </c>
      <c r="J353" s="220" t="str">
        <f>"//strong[contains(.,'In the last 12 months, have you had any chest infections or developed pneumonia?')]/parent::label/parent::p/following-sibling::div/div/label[contains(.,'"&amp;M353&amp;"')]"</f>
        <v>//strong[contains(.,'In the last 12 months, have you had any chest infections or developed pneumonia?')]/parent::label/parent::p/following-sibling::div/div/label[contains(.,'DT_EMCQ11')]</v>
      </c>
      <c r="K353" s="221">
        <v>0</v>
      </c>
      <c r="L353" s="220" t="s">
        <v>100</v>
      </c>
      <c r="M353" s="220" t="s">
        <v>323</v>
      </c>
      <c r="N353" s="220" t="s">
        <v>344</v>
      </c>
      <c r="O353" s="220"/>
      <c r="P353" s="220"/>
      <c r="Q353" s="222"/>
      <c r="R353" s="222"/>
      <c r="S353" s="220"/>
      <c r="T353" s="220"/>
      <c r="U353" s="220"/>
      <c r="V353" s="220"/>
      <c r="W353" s="220"/>
      <c r="X353" s="220"/>
      <c r="Y353" s="220"/>
    </row>
    <row r="354" spans="1:25" s="223" customFormat="1" outlineLevel="2">
      <c r="A354" s="220" t="str">
        <f t="shared" si="9"/>
        <v>bln_EMC7</v>
      </c>
      <c r="B354" s="221">
        <f>COUNTA($C$3:C354)</f>
        <v>343</v>
      </c>
      <c r="C354" s="220" t="s">
        <v>60</v>
      </c>
      <c r="D354" s="220"/>
      <c r="E354" s="220"/>
      <c r="F354" s="220"/>
      <c r="G354" s="220" t="s">
        <v>74</v>
      </c>
      <c r="H354" s="220"/>
      <c r="I354" s="220" t="s">
        <v>58</v>
      </c>
      <c r="J354" s="220"/>
      <c r="K354" s="221">
        <v>0</v>
      </c>
      <c r="L354" s="220" t="s">
        <v>60</v>
      </c>
      <c r="M354" s="220">
        <v>1</v>
      </c>
      <c r="N354" s="220"/>
      <c r="O354" s="220"/>
      <c r="P354" s="220"/>
      <c r="Q354" s="222"/>
      <c r="R354" s="222"/>
      <c r="S354" s="220"/>
      <c r="T354" s="220"/>
      <c r="U354" s="220"/>
      <c r="V354" s="220"/>
      <c r="W354" s="220"/>
      <c r="X354" s="220"/>
      <c r="Y354" s="220"/>
    </row>
    <row r="355" spans="1:25" s="223" customFormat="1" outlineLevel="2">
      <c r="A355" s="220" t="str">
        <f t="shared" si="9"/>
        <v>bln_EMC7</v>
      </c>
      <c r="B355" s="221">
        <f>COUNTA($C$3:C355)</f>
        <v>344</v>
      </c>
      <c r="C355" s="220" t="s">
        <v>345</v>
      </c>
      <c r="D355" s="220"/>
      <c r="E355" s="220"/>
      <c r="F355" s="220"/>
      <c r="G355" s="220" t="s">
        <v>74</v>
      </c>
      <c r="H355" s="220"/>
      <c r="I355" s="220" t="s">
        <v>58</v>
      </c>
      <c r="J355" s="220" t="s">
        <v>346</v>
      </c>
      <c r="K355" s="221">
        <v>0</v>
      </c>
      <c r="L355" s="220" t="s">
        <v>69</v>
      </c>
      <c r="M355" s="220"/>
      <c r="N355" s="220"/>
      <c r="O355" s="220"/>
      <c r="P355" s="220"/>
      <c r="Q355" s="222"/>
      <c r="R355" s="222"/>
      <c r="S355" s="220"/>
      <c r="T355" s="220"/>
      <c r="U355" s="220"/>
      <c r="V355" s="220"/>
      <c r="W355" s="220"/>
      <c r="X355" s="220"/>
      <c r="Y355" s="220"/>
    </row>
    <row r="356" spans="1:25" s="223" customFormat="1" outlineLevel="2">
      <c r="A356" s="220" t="str">
        <f t="shared" si="9"/>
        <v>bln_EMC7</v>
      </c>
      <c r="B356" s="221">
        <f>COUNTA($C$3:C356)</f>
        <v>345</v>
      </c>
      <c r="C356" s="220" t="s">
        <v>60</v>
      </c>
      <c r="D356" s="220"/>
      <c r="E356" s="220"/>
      <c r="F356" s="220"/>
      <c r="G356" s="220" t="s">
        <v>74</v>
      </c>
      <c r="H356" s="220"/>
      <c r="I356" s="220" t="s">
        <v>58</v>
      </c>
      <c r="J356" s="220"/>
      <c r="K356" s="221">
        <v>0</v>
      </c>
      <c r="L356" s="220" t="s">
        <v>60</v>
      </c>
      <c r="M356" s="220">
        <v>1</v>
      </c>
      <c r="N356" s="220"/>
      <c r="O356" s="220"/>
      <c r="P356" s="220"/>
      <c r="Q356" s="222"/>
      <c r="R356" s="222"/>
      <c r="S356" s="220"/>
      <c r="T356" s="220"/>
      <c r="U356" s="220"/>
      <c r="V356" s="220"/>
      <c r="W356" s="220"/>
      <c r="X356" s="220"/>
      <c r="Y356" s="220"/>
    </row>
    <row r="357" spans="1:25" s="223" customFormat="1" outlineLevel="2">
      <c r="A357" s="220" t="str">
        <f t="shared" si="9"/>
        <v>bln_EMC7</v>
      </c>
      <c r="B357" s="221">
        <f>COUNTA($C$3:C357)</f>
        <v>346</v>
      </c>
      <c r="C357" s="220" t="s">
        <v>68</v>
      </c>
      <c r="D357" s="220"/>
      <c r="E357" s="220"/>
      <c r="F357" s="220"/>
      <c r="G357" s="220" t="s">
        <v>74</v>
      </c>
      <c r="H357" s="220"/>
      <c r="I357" s="220" t="s">
        <v>58</v>
      </c>
      <c r="J357" s="220"/>
      <c r="K357" s="221">
        <v>0</v>
      </c>
      <c r="L357" s="220" t="s">
        <v>133</v>
      </c>
      <c r="M357" s="220" t="s">
        <v>327</v>
      </c>
      <c r="N357" s="220" t="s">
        <v>347</v>
      </c>
      <c r="O357" s="220"/>
      <c r="P357" s="220"/>
      <c r="Q357" s="222"/>
      <c r="R357" s="222"/>
      <c r="S357" s="220"/>
      <c r="T357" s="220"/>
      <c r="U357" s="220"/>
      <c r="V357" s="220"/>
      <c r="W357" s="220"/>
      <c r="X357" s="220"/>
      <c r="Y357" s="220"/>
    </row>
    <row r="358" spans="1:25" s="223" customFormat="1" outlineLevel="2">
      <c r="A358" s="220" t="str">
        <f t="shared" si="9"/>
        <v>bln_EMC7</v>
      </c>
      <c r="B358" s="221">
        <f>COUNTA($C$3:C358)</f>
        <v>347</v>
      </c>
      <c r="C358" s="220" t="s">
        <v>60</v>
      </c>
      <c r="D358" s="220"/>
      <c r="E358" s="220"/>
      <c r="F358" s="220"/>
      <c r="G358" s="220" t="s">
        <v>74</v>
      </c>
      <c r="H358" s="220"/>
      <c r="I358" s="220" t="s">
        <v>58</v>
      </c>
      <c r="J358" s="220"/>
      <c r="K358" s="221">
        <v>0</v>
      </c>
      <c r="L358" s="220" t="s">
        <v>60</v>
      </c>
      <c r="M358" s="220">
        <v>1</v>
      </c>
      <c r="N358" s="220"/>
      <c r="O358" s="220"/>
      <c r="P358" s="220"/>
      <c r="Q358" s="222"/>
      <c r="R358" s="222"/>
      <c r="S358" s="220"/>
      <c r="T358" s="220"/>
      <c r="U358" s="220"/>
      <c r="V358" s="220"/>
      <c r="W358" s="220"/>
      <c r="X358" s="220"/>
      <c r="Y358" s="220"/>
    </row>
    <row r="359" spans="1:25" s="223" customFormat="1" outlineLevel="2">
      <c r="A359" s="220" t="str">
        <f t="shared" si="9"/>
        <v>bln_EMC7</v>
      </c>
      <c r="B359" s="221">
        <f>COUNTA($C$3:C359)</f>
        <v>348</v>
      </c>
      <c r="C359" s="220" t="s">
        <v>313</v>
      </c>
      <c r="D359" s="220"/>
      <c r="E359" s="220"/>
      <c r="F359" s="220"/>
      <c r="G359" s="220" t="s">
        <v>74</v>
      </c>
      <c r="H359" s="220"/>
      <c r="I359" s="220" t="s">
        <v>58</v>
      </c>
      <c r="J359" s="220"/>
      <c r="K359" s="221">
        <v>0</v>
      </c>
      <c r="L359" s="220" t="s">
        <v>133</v>
      </c>
      <c r="M359" s="220" t="s">
        <v>314</v>
      </c>
      <c r="N359" s="220"/>
      <c r="O359" s="220"/>
      <c r="P359" s="220"/>
      <c r="Q359" s="222"/>
      <c r="R359" s="222"/>
      <c r="S359" s="220"/>
      <c r="T359" s="220"/>
      <c r="U359" s="220"/>
      <c r="V359" s="220"/>
      <c r="W359" s="220"/>
      <c r="X359" s="220"/>
      <c r="Y359" s="220"/>
    </row>
    <row r="360" spans="1:25" s="223" customFormat="1" outlineLevel="2">
      <c r="A360" s="220" t="str">
        <f>A359</f>
        <v>bln_EMC7</v>
      </c>
      <c r="B360" s="221">
        <f>COUNTA($C$3:C360)</f>
        <v>349</v>
      </c>
      <c r="C360" s="220" t="s">
        <v>348</v>
      </c>
      <c r="D360" s="220"/>
      <c r="E360" s="220"/>
      <c r="F360" s="220"/>
      <c r="G360" s="220" t="s">
        <v>74</v>
      </c>
      <c r="H360" s="220"/>
      <c r="I360" s="220" t="s">
        <v>58</v>
      </c>
      <c r="J360" s="220" t="s">
        <v>325</v>
      </c>
      <c r="K360" s="221">
        <v>0</v>
      </c>
      <c r="L360" s="220" t="s">
        <v>69</v>
      </c>
      <c r="M360" s="222"/>
      <c r="N360" s="220"/>
      <c r="O360" s="220"/>
      <c r="P360" s="220"/>
      <c r="Q360" s="222"/>
      <c r="R360" s="222"/>
      <c r="S360" s="220"/>
      <c r="T360" s="220"/>
      <c r="U360" s="220"/>
      <c r="V360" s="220"/>
      <c r="W360" s="220"/>
      <c r="X360" s="220"/>
      <c r="Y360" s="220"/>
    </row>
    <row r="361" spans="1:25" s="223" customFormat="1" outlineLevel="2">
      <c r="A361" s="220" t="str">
        <f t="shared" ref="A361:A366" si="10">A360</f>
        <v>bln_EMC7</v>
      </c>
      <c r="B361" s="221">
        <f>COUNTA($C$3:C361)</f>
        <v>350</v>
      </c>
      <c r="C361" s="220" t="s">
        <v>60</v>
      </c>
      <c r="D361" s="220"/>
      <c r="E361" s="220"/>
      <c r="F361" s="220"/>
      <c r="G361" s="220" t="s">
        <v>74</v>
      </c>
      <c r="H361" s="220"/>
      <c r="I361" s="220" t="s">
        <v>58</v>
      </c>
      <c r="J361" s="220"/>
      <c r="K361" s="221">
        <v>0</v>
      </c>
      <c r="L361" s="220" t="s">
        <v>60</v>
      </c>
      <c r="M361" s="220">
        <v>1</v>
      </c>
      <c r="N361" s="220"/>
      <c r="O361" s="220"/>
      <c r="P361" s="220"/>
      <c r="Q361" s="222"/>
      <c r="R361" s="222"/>
      <c r="S361" s="220"/>
      <c r="T361" s="220"/>
      <c r="U361" s="220"/>
      <c r="V361" s="220"/>
      <c r="W361" s="220"/>
      <c r="X361" s="220"/>
      <c r="Y361" s="220"/>
    </row>
    <row r="362" spans="1:25" s="223" customFormat="1" outlineLevel="2">
      <c r="A362" s="220" t="str">
        <f t="shared" si="10"/>
        <v>bln_EMC7</v>
      </c>
      <c r="B362" s="221">
        <f>COUNTA($C$3:C362)</f>
        <v>351</v>
      </c>
      <c r="C362" s="220" t="s">
        <v>326</v>
      </c>
      <c r="D362" s="220"/>
      <c r="E362" s="220"/>
      <c r="F362" s="220"/>
      <c r="G362" s="220" t="s">
        <v>74</v>
      </c>
      <c r="H362" s="220"/>
      <c r="I362" s="220" t="s">
        <v>58</v>
      </c>
      <c r="J362" s="220"/>
      <c r="K362" s="221">
        <v>0</v>
      </c>
      <c r="L362" s="220" t="s">
        <v>133</v>
      </c>
      <c r="M362" s="220" t="s">
        <v>332</v>
      </c>
      <c r="N362" s="220"/>
      <c r="O362" s="220"/>
      <c r="P362" s="220"/>
      <c r="Q362" s="222"/>
      <c r="R362" s="222"/>
      <c r="S362" s="220"/>
      <c r="T362" s="220"/>
      <c r="U362" s="220"/>
      <c r="V362" s="220"/>
      <c r="W362" s="220"/>
      <c r="X362" s="220"/>
      <c r="Y362" s="220"/>
    </row>
    <row r="363" spans="1:25" s="223" customFormat="1" outlineLevel="2">
      <c r="A363" s="220" t="str">
        <f t="shared" si="10"/>
        <v>bln_EMC7</v>
      </c>
      <c r="B363" s="221">
        <f>COUNTA($C$3:C363)</f>
        <v>352</v>
      </c>
      <c r="C363" s="220" t="s">
        <v>313</v>
      </c>
      <c r="D363" s="220"/>
      <c r="E363" s="220"/>
      <c r="F363" s="220"/>
      <c r="G363" s="220" t="s">
        <v>74</v>
      </c>
      <c r="H363" s="220"/>
      <c r="I363" s="220" t="s">
        <v>58</v>
      </c>
      <c r="J363" s="220"/>
      <c r="K363" s="221">
        <v>0</v>
      </c>
      <c r="L363" s="220" t="s">
        <v>133</v>
      </c>
      <c r="M363" s="220" t="s">
        <v>314</v>
      </c>
      <c r="N363" s="220"/>
      <c r="O363" s="220"/>
      <c r="P363" s="220"/>
      <c r="Q363" s="222"/>
      <c r="R363" s="222"/>
      <c r="S363" s="220"/>
      <c r="T363" s="220"/>
      <c r="U363" s="220"/>
      <c r="V363" s="220"/>
      <c r="W363" s="220"/>
      <c r="X363" s="220"/>
      <c r="Y363" s="220"/>
    </row>
    <row r="364" spans="1:25" s="223" customFormat="1" outlineLevel="2">
      <c r="A364" s="220" t="str">
        <f t="shared" si="10"/>
        <v>bln_EMC7</v>
      </c>
      <c r="B364" s="221">
        <f>COUNTA($C$3:C364)</f>
        <v>353</v>
      </c>
      <c r="C364" s="220" t="s">
        <v>60</v>
      </c>
      <c r="D364" s="220"/>
      <c r="E364" s="220"/>
      <c r="F364" s="220"/>
      <c r="G364" s="220" t="s">
        <v>74</v>
      </c>
      <c r="H364" s="220"/>
      <c r="I364" s="220" t="s">
        <v>58</v>
      </c>
      <c r="J364" s="220"/>
      <c r="K364" s="221">
        <v>0</v>
      </c>
      <c r="L364" s="220" t="s">
        <v>60</v>
      </c>
      <c r="M364" s="220">
        <v>1</v>
      </c>
      <c r="N364" s="220"/>
      <c r="O364" s="220"/>
      <c r="P364" s="220"/>
      <c r="Q364" s="222"/>
      <c r="R364" s="222"/>
      <c r="S364" s="220"/>
      <c r="T364" s="220"/>
      <c r="U364" s="220"/>
      <c r="V364" s="220"/>
      <c r="W364" s="220"/>
      <c r="X364" s="220"/>
      <c r="Y364" s="220"/>
    </row>
    <row r="365" spans="1:25" s="223" customFormat="1" outlineLevel="2">
      <c r="A365" s="220" t="str">
        <f t="shared" si="10"/>
        <v>bln_EMC7</v>
      </c>
      <c r="B365" s="221">
        <f>COUNTA($C$3:C365)</f>
        <v>354</v>
      </c>
      <c r="C365" s="220" t="s">
        <v>203</v>
      </c>
      <c r="D365" s="220"/>
      <c r="E365" s="220"/>
      <c r="F365" s="220"/>
      <c r="G365" s="220" t="s">
        <v>74</v>
      </c>
      <c r="H365" s="220"/>
      <c r="I365" s="220" t="s">
        <v>58</v>
      </c>
      <c r="J365" s="220" t="s">
        <v>328</v>
      </c>
      <c r="K365" s="221">
        <v>0</v>
      </c>
      <c r="L365" s="220" t="s">
        <v>110</v>
      </c>
      <c r="M365" s="220"/>
      <c r="N365" s="220"/>
      <c r="O365" s="220"/>
      <c r="P365" s="220"/>
      <c r="Q365" s="222"/>
      <c r="R365" s="222"/>
      <c r="S365" s="220"/>
      <c r="T365" s="220"/>
      <c r="U365" s="220"/>
      <c r="V365" s="220"/>
      <c r="W365" s="220"/>
      <c r="X365" s="220"/>
      <c r="Y365" s="220"/>
    </row>
    <row r="366" spans="1:25" s="223" customFormat="1" outlineLevel="2">
      <c r="A366" s="220" t="str">
        <f t="shared" si="10"/>
        <v>bln_EMC7</v>
      </c>
      <c r="B366" s="221">
        <f>COUNTA($C$3:C366)</f>
        <v>355</v>
      </c>
      <c r="C366" s="220" t="s">
        <v>60</v>
      </c>
      <c r="D366" s="220"/>
      <c r="E366" s="220"/>
      <c r="F366" s="220"/>
      <c r="G366" s="220" t="s">
        <v>74</v>
      </c>
      <c r="H366" s="220"/>
      <c r="I366" s="220" t="s">
        <v>58</v>
      </c>
      <c r="J366" s="220"/>
      <c r="K366" s="221">
        <v>0</v>
      </c>
      <c r="L366" s="220" t="s">
        <v>60</v>
      </c>
      <c r="M366" s="220">
        <v>1</v>
      </c>
      <c r="N366" s="220"/>
      <c r="O366" s="220"/>
      <c r="P366" s="220"/>
      <c r="Q366" s="222"/>
      <c r="R366" s="222"/>
      <c r="S366" s="220"/>
      <c r="T366" s="220"/>
      <c r="U366" s="220"/>
      <c r="V366" s="220"/>
      <c r="W366" s="220"/>
      <c r="X366" s="220"/>
      <c r="Y366" s="220"/>
    </row>
    <row r="367" spans="1:25" s="223" customFormat="1" outlineLevel="2">
      <c r="A367" s="220" t="str">
        <f>A364</f>
        <v>bln_EMC7</v>
      </c>
      <c r="B367" s="221">
        <f>COUNTA($C$3:C367)</f>
        <v>356</v>
      </c>
      <c r="C367" s="220" t="s">
        <v>349</v>
      </c>
      <c r="D367" s="220"/>
      <c r="E367" s="220"/>
      <c r="F367" s="220"/>
      <c r="G367" s="220" t="s">
        <v>74</v>
      </c>
      <c r="H367" s="220"/>
      <c r="I367" s="220" t="s">
        <v>58</v>
      </c>
      <c r="J367" s="220" t="s">
        <v>350</v>
      </c>
      <c r="K367" s="221">
        <v>0</v>
      </c>
      <c r="L367" s="220" t="s">
        <v>69</v>
      </c>
      <c r="M367" s="220"/>
      <c r="N367" s="220"/>
      <c r="O367" s="220"/>
      <c r="P367" s="220"/>
      <c r="Q367" s="222"/>
      <c r="R367" s="222"/>
      <c r="S367" s="220"/>
      <c r="T367" s="220"/>
      <c r="U367" s="220"/>
      <c r="V367" s="220"/>
      <c r="W367" s="220"/>
      <c r="X367" s="220"/>
      <c r="Y367" s="220"/>
    </row>
    <row r="368" spans="1:25" s="223" customFormat="1" outlineLevel="2">
      <c r="A368" s="220" t="str">
        <f t="shared" ref="A368:A384" si="11">A367</f>
        <v>bln_EMC7</v>
      </c>
      <c r="B368" s="221">
        <f>COUNTA($C$3:C368)</f>
        <v>357</v>
      </c>
      <c r="C368" s="220" t="s">
        <v>60</v>
      </c>
      <c r="D368" s="220"/>
      <c r="E368" s="220"/>
      <c r="F368" s="220"/>
      <c r="G368" s="220" t="s">
        <v>74</v>
      </c>
      <c r="H368" s="220"/>
      <c r="I368" s="220" t="s">
        <v>58</v>
      </c>
      <c r="J368" s="220"/>
      <c r="K368" s="221">
        <v>0</v>
      </c>
      <c r="L368" s="220" t="s">
        <v>60</v>
      </c>
      <c r="M368" s="220">
        <v>1</v>
      </c>
      <c r="N368" s="220"/>
      <c r="O368" s="220"/>
      <c r="P368" s="220"/>
      <c r="Q368" s="222"/>
      <c r="R368" s="222"/>
      <c r="S368" s="220"/>
      <c r="T368" s="220"/>
      <c r="U368" s="220"/>
      <c r="V368" s="220"/>
      <c r="W368" s="220"/>
      <c r="X368" s="220"/>
      <c r="Y368" s="220"/>
    </row>
    <row r="369" spans="1:25" s="223" customFormat="1" outlineLevel="2">
      <c r="A369" s="220" t="str">
        <f t="shared" si="11"/>
        <v>bln_EMC7</v>
      </c>
      <c r="B369" s="221">
        <f>COUNTA($C$3:C369)</f>
        <v>358</v>
      </c>
      <c r="C369" s="220" t="s">
        <v>68</v>
      </c>
      <c r="D369" s="220"/>
      <c r="E369" s="220"/>
      <c r="F369" s="220"/>
      <c r="G369" s="220" t="s">
        <v>74</v>
      </c>
      <c r="H369" s="220"/>
      <c r="I369" s="220" t="s">
        <v>58</v>
      </c>
      <c r="J369" s="220"/>
      <c r="K369" s="221">
        <v>0</v>
      </c>
      <c r="L369" s="220" t="s">
        <v>133</v>
      </c>
      <c r="M369" s="220" t="s">
        <v>351</v>
      </c>
      <c r="N369" s="220"/>
      <c r="O369" s="220"/>
      <c r="P369" s="220"/>
      <c r="Q369" s="222"/>
      <c r="R369" s="222"/>
      <c r="S369" s="220"/>
      <c r="T369" s="220"/>
      <c r="U369" s="220"/>
      <c r="V369" s="220"/>
      <c r="W369" s="220"/>
      <c r="X369" s="220"/>
      <c r="Y369" s="220"/>
    </row>
    <row r="370" spans="1:25" s="223" customFormat="1" outlineLevel="2">
      <c r="A370" s="220" t="str">
        <f t="shared" si="11"/>
        <v>bln_EMC7</v>
      </c>
      <c r="B370" s="221">
        <f>COUNTA($C$3:C370)</f>
        <v>359</v>
      </c>
      <c r="C370" s="220" t="s">
        <v>60</v>
      </c>
      <c r="D370" s="220"/>
      <c r="E370" s="220"/>
      <c r="F370" s="220"/>
      <c r="G370" s="220" t="s">
        <v>74</v>
      </c>
      <c r="H370" s="220"/>
      <c r="I370" s="220" t="s">
        <v>58</v>
      </c>
      <c r="J370" s="220"/>
      <c r="K370" s="221">
        <v>0</v>
      </c>
      <c r="L370" s="220" t="s">
        <v>60</v>
      </c>
      <c r="M370" s="220">
        <v>1</v>
      </c>
      <c r="N370" s="220"/>
      <c r="O370" s="220"/>
      <c r="P370" s="220"/>
      <c r="Q370" s="222"/>
      <c r="R370" s="222"/>
      <c r="S370" s="220"/>
      <c r="T370" s="220"/>
      <c r="U370" s="220"/>
      <c r="V370" s="220"/>
      <c r="W370" s="220"/>
      <c r="X370" s="220"/>
      <c r="Y370" s="220"/>
    </row>
    <row r="371" spans="1:25" s="223" customFormat="1" outlineLevel="2">
      <c r="A371" s="220" t="str">
        <f t="shared" si="11"/>
        <v>bln_EMC7</v>
      </c>
      <c r="B371" s="221">
        <f>COUNTA($C$3:C371)</f>
        <v>360</v>
      </c>
      <c r="C371" s="220" t="s">
        <v>313</v>
      </c>
      <c r="D371" s="220"/>
      <c r="E371" s="220"/>
      <c r="F371" s="220"/>
      <c r="G371" s="220" t="s">
        <v>74</v>
      </c>
      <c r="H371" s="220"/>
      <c r="I371" s="220" t="s">
        <v>58</v>
      </c>
      <c r="J371" s="220"/>
      <c r="K371" s="221">
        <v>0</v>
      </c>
      <c r="L371" s="220" t="s">
        <v>133</v>
      </c>
      <c r="M371" s="220" t="s">
        <v>314</v>
      </c>
      <c r="N371" s="220"/>
      <c r="O371" s="220"/>
      <c r="P371" s="220"/>
      <c r="Q371" s="222"/>
      <c r="R371" s="222"/>
      <c r="S371" s="220"/>
      <c r="T371" s="220"/>
      <c r="U371" s="220"/>
      <c r="V371" s="220"/>
      <c r="W371" s="220"/>
      <c r="X371" s="220"/>
      <c r="Y371" s="220"/>
    </row>
    <row r="372" spans="1:25" s="223" customFormat="1" outlineLevel="2">
      <c r="A372" s="220" t="str">
        <f t="shared" si="11"/>
        <v>bln_EMC7</v>
      </c>
      <c r="B372" s="221">
        <f>COUNTA($C$3:C372)</f>
        <v>361</v>
      </c>
      <c r="C372" s="220" t="s">
        <v>60</v>
      </c>
      <c r="D372" s="220"/>
      <c r="E372" s="220"/>
      <c r="F372" s="220"/>
      <c r="G372" s="220" t="s">
        <v>74</v>
      </c>
      <c r="H372" s="220"/>
      <c r="I372" s="220" t="s">
        <v>58</v>
      </c>
      <c r="J372" s="220"/>
      <c r="K372" s="221">
        <v>0</v>
      </c>
      <c r="L372" s="220" t="s">
        <v>60</v>
      </c>
      <c r="M372" s="220">
        <v>1</v>
      </c>
      <c r="N372" s="220"/>
      <c r="O372" s="220"/>
      <c r="P372" s="220"/>
      <c r="Q372" s="222"/>
      <c r="R372" s="222"/>
      <c r="S372" s="220"/>
      <c r="T372" s="220"/>
      <c r="U372" s="220"/>
      <c r="V372" s="220"/>
      <c r="W372" s="220"/>
      <c r="X372" s="220"/>
      <c r="Y372" s="220"/>
    </row>
    <row r="373" spans="1:25" s="223" customFormat="1" outlineLevel="2">
      <c r="A373" s="220" t="str">
        <f t="shared" si="11"/>
        <v>bln_EMC7</v>
      </c>
      <c r="B373" s="221">
        <f>COUNTA($C$3:C373)</f>
        <v>362</v>
      </c>
      <c r="C373" s="220" t="s">
        <v>352</v>
      </c>
      <c r="D373" s="220"/>
      <c r="E373" s="220"/>
      <c r="F373" s="220"/>
      <c r="G373" s="220" t="s">
        <v>74</v>
      </c>
      <c r="H373" s="220"/>
      <c r="I373" s="220" t="s">
        <v>58</v>
      </c>
      <c r="J373" s="220" t="s">
        <v>353</v>
      </c>
      <c r="K373" s="221">
        <v>0</v>
      </c>
      <c r="L373" s="220" t="s">
        <v>69</v>
      </c>
      <c r="M373" s="220"/>
      <c r="N373" s="220"/>
      <c r="O373" s="220"/>
      <c r="P373" s="220"/>
      <c r="Q373" s="222"/>
      <c r="R373" s="222"/>
      <c r="S373" s="220"/>
      <c r="T373" s="220"/>
      <c r="U373" s="220"/>
      <c r="V373" s="220"/>
      <c r="W373" s="220"/>
      <c r="X373" s="220"/>
      <c r="Y373" s="220"/>
    </row>
    <row r="374" spans="1:25" s="223" customFormat="1" outlineLevel="2">
      <c r="A374" s="220" t="str">
        <f t="shared" si="11"/>
        <v>bln_EMC7</v>
      </c>
      <c r="B374" s="221">
        <f>COUNTA($C$3:C374)</f>
        <v>363</v>
      </c>
      <c r="C374" s="220" t="s">
        <v>60</v>
      </c>
      <c r="D374" s="220"/>
      <c r="E374" s="220"/>
      <c r="F374" s="220"/>
      <c r="G374" s="220" t="s">
        <v>74</v>
      </c>
      <c r="H374" s="220"/>
      <c r="I374" s="220" t="s">
        <v>58</v>
      </c>
      <c r="J374" s="220"/>
      <c r="K374" s="221">
        <v>0</v>
      </c>
      <c r="L374" s="220" t="s">
        <v>60</v>
      </c>
      <c r="M374" s="220">
        <v>1</v>
      </c>
      <c r="N374" s="220"/>
      <c r="O374" s="220"/>
      <c r="P374" s="220"/>
      <c r="Q374" s="222"/>
      <c r="R374" s="222"/>
      <c r="S374" s="220"/>
      <c r="T374" s="220"/>
      <c r="U374" s="220"/>
      <c r="V374" s="220"/>
      <c r="W374" s="220"/>
      <c r="X374" s="220"/>
      <c r="Y374" s="220"/>
    </row>
    <row r="375" spans="1:25" s="223" customFormat="1" outlineLevel="2">
      <c r="A375" s="220" t="str">
        <f t="shared" si="11"/>
        <v>bln_EMC7</v>
      </c>
      <c r="B375" s="221">
        <f>COUNTA($C$3:C375)</f>
        <v>364</v>
      </c>
      <c r="C375" s="220" t="s">
        <v>68</v>
      </c>
      <c r="D375" s="220"/>
      <c r="E375" s="220"/>
      <c r="F375" s="220"/>
      <c r="G375" s="220" t="s">
        <v>74</v>
      </c>
      <c r="H375" s="220"/>
      <c r="I375" s="220" t="s">
        <v>58</v>
      </c>
      <c r="J375" s="220"/>
      <c r="K375" s="221">
        <v>0</v>
      </c>
      <c r="L375" s="220" t="s">
        <v>133</v>
      </c>
      <c r="M375" s="220" t="s">
        <v>354</v>
      </c>
      <c r="N375" s="220"/>
      <c r="O375" s="220"/>
      <c r="P375" s="220"/>
      <c r="Q375" s="222"/>
      <c r="R375" s="222"/>
      <c r="S375" s="220"/>
      <c r="T375" s="220"/>
      <c r="U375" s="220"/>
      <c r="V375" s="220"/>
      <c r="W375" s="220"/>
      <c r="X375" s="220"/>
      <c r="Y375" s="220"/>
    </row>
    <row r="376" spans="1:25" s="223" customFormat="1" outlineLevel="2">
      <c r="A376" s="220" t="str">
        <f t="shared" si="11"/>
        <v>bln_EMC7</v>
      </c>
      <c r="B376" s="221">
        <f>COUNTA($C$3:C376)</f>
        <v>365</v>
      </c>
      <c r="C376" s="220" t="s">
        <v>60</v>
      </c>
      <c r="D376" s="220"/>
      <c r="E376" s="220"/>
      <c r="F376" s="220"/>
      <c r="G376" s="220" t="s">
        <v>74</v>
      </c>
      <c r="H376" s="220"/>
      <c r="I376" s="220" t="s">
        <v>58</v>
      </c>
      <c r="J376" s="220"/>
      <c r="K376" s="221">
        <v>0</v>
      </c>
      <c r="L376" s="220" t="s">
        <v>60</v>
      </c>
      <c r="M376" s="220">
        <v>1</v>
      </c>
      <c r="N376" s="220"/>
      <c r="O376" s="220"/>
      <c r="P376" s="220"/>
      <c r="Q376" s="222"/>
      <c r="R376" s="222"/>
      <c r="S376" s="220"/>
      <c r="T376" s="220"/>
      <c r="U376" s="220"/>
      <c r="V376" s="220"/>
      <c r="W376" s="220"/>
      <c r="X376" s="220"/>
      <c r="Y376" s="220"/>
    </row>
    <row r="377" spans="1:25" s="223" customFormat="1" outlineLevel="2">
      <c r="A377" s="220" t="str">
        <f t="shared" si="11"/>
        <v>bln_EMC7</v>
      </c>
      <c r="B377" s="221">
        <f>COUNTA($C$3:C377)</f>
        <v>366</v>
      </c>
      <c r="C377" s="220" t="s">
        <v>313</v>
      </c>
      <c r="D377" s="220"/>
      <c r="E377" s="220"/>
      <c r="F377" s="220"/>
      <c r="G377" s="220" t="s">
        <v>74</v>
      </c>
      <c r="H377" s="220"/>
      <c r="I377" s="220" t="s">
        <v>58</v>
      </c>
      <c r="J377" s="220"/>
      <c r="K377" s="221">
        <v>0</v>
      </c>
      <c r="L377" s="220" t="s">
        <v>133</v>
      </c>
      <c r="M377" s="220" t="s">
        <v>314</v>
      </c>
      <c r="N377" s="220"/>
      <c r="O377" s="220"/>
      <c r="P377" s="220"/>
      <c r="Q377" s="222"/>
      <c r="R377" s="222"/>
      <c r="S377" s="220"/>
      <c r="T377" s="220"/>
      <c r="U377" s="220"/>
      <c r="V377" s="220"/>
      <c r="W377" s="220"/>
      <c r="X377" s="220"/>
      <c r="Y377" s="220"/>
    </row>
    <row r="378" spans="1:25" s="223" customFormat="1" outlineLevel="2">
      <c r="A378" s="220" t="str">
        <f t="shared" si="11"/>
        <v>bln_EMC7</v>
      </c>
      <c r="B378" s="221">
        <f>COUNTA($C$3:C378)</f>
        <v>367</v>
      </c>
      <c r="C378" s="220" t="s">
        <v>60</v>
      </c>
      <c r="D378" s="220"/>
      <c r="E378" s="220"/>
      <c r="F378" s="220"/>
      <c r="G378" s="220" t="s">
        <v>74</v>
      </c>
      <c r="H378" s="220"/>
      <c r="I378" s="220" t="s">
        <v>58</v>
      </c>
      <c r="J378" s="220"/>
      <c r="K378" s="221">
        <v>0</v>
      </c>
      <c r="L378" s="220" t="s">
        <v>60</v>
      </c>
      <c r="M378" s="220">
        <v>1</v>
      </c>
      <c r="N378" s="220"/>
      <c r="O378" s="220"/>
      <c r="P378" s="220"/>
      <c r="Q378" s="222"/>
      <c r="R378" s="222"/>
      <c r="S378" s="220"/>
      <c r="T378" s="220"/>
      <c r="U378" s="220"/>
      <c r="V378" s="220"/>
      <c r="W378" s="220"/>
      <c r="X378" s="220"/>
      <c r="Y378" s="220"/>
    </row>
    <row r="379" spans="1:25" s="223" customFormat="1" outlineLevel="2">
      <c r="A379" s="220" t="str">
        <f t="shared" si="11"/>
        <v>bln_EMC7</v>
      </c>
      <c r="B379" s="221">
        <f>COUNTA($C$3:C379)</f>
        <v>368</v>
      </c>
      <c r="C379" s="220" t="s">
        <v>203</v>
      </c>
      <c r="D379" s="220"/>
      <c r="E379" s="220"/>
      <c r="F379" s="220"/>
      <c r="G379" s="220" t="s">
        <v>74</v>
      </c>
      <c r="H379" s="220"/>
      <c r="I379" s="220" t="s">
        <v>58</v>
      </c>
      <c r="J379" s="220" t="s">
        <v>328</v>
      </c>
      <c r="K379" s="221">
        <v>0</v>
      </c>
      <c r="L379" s="220" t="s">
        <v>110</v>
      </c>
      <c r="M379" s="220"/>
      <c r="N379" s="220"/>
      <c r="O379" s="220"/>
      <c r="P379" s="220"/>
      <c r="Q379" s="222"/>
      <c r="R379" s="222"/>
      <c r="S379" s="220"/>
      <c r="T379" s="220"/>
      <c r="U379" s="220"/>
      <c r="V379" s="220"/>
      <c r="W379" s="220"/>
      <c r="X379" s="220"/>
      <c r="Y379" s="220"/>
    </row>
    <row r="380" spans="1:25" s="223" customFormat="1" outlineLevel="2">
      <c r="A380" s="220" t="str">
        <f t="shared" si="11"/>
        <v>bln_EMC7</v>
      </c>
      <c r="B380" s="221">
        <f>COUNTA($C$3:C380)</f>
        <v>369</v>
      </c>
      <c r="C380" s="220" t="s">
        <v>60</v>
      </c>
      <c r="D380" s="220"/>
      <c r="E380" s="220"/>
      <c r="F380" s="220"/>
      <c r="G380" s="220" t="s">
        <v>74</v>
      </c>
      <c r="H380" s="220"/>
      <c r="I380" s="220" t="s">
        <v>58</v>
      </c>
      <c r="J380" s="220"/>
      <c r="K380" s="221">
        <v>0</v>
      </c>
      <c r="L380" s="220" t="s">
        <v>60</v>
      </c>
      <c r="M380" s="220">
        <v>1</v>
      </c>
      <c r="N380" s="220"/>
      <c r="O380" s="220"/>
      <c r="P380" s="220"/>
      <c r="Q380" s="222"/>
      <c r="R380" s="222"/>
      <c r="S380" s="220"/>
      <c r="T380" s="220"/>
      <c r="U380" s="220"/>
      <c r="V380" s="220"/>
      <c r="W380" s="220"/>
      <c r="X380" s="220"/>
      <c r="Y380" s="220"/>
    </row>
    <row r="381" spans="1:25" s="223" customFormat="1" outlineLevel="2">
      <c r="A381" s="220" t="str">
        <f t="shared" si="11"/>
        <v>bln_EMC7</v>
      </c>
      <c r="B381" s="221">
        <f>COUNTA($C$3:C381)</f>
        <v>370</v>
      </c>
      <c r="C381" s="220" t="s">
        <v>329</v>
      </c>
      <c r="D381" s="220"/>
      <c r="E381" s="220"/>
      <c r="F381" s="220"/>
      <c r="G381" s="220" t="s">
        <v>74</v>
      </c>
      <c r="H381" s="220"/>
      <c r="I381" s="220" t="s">
        <v>58</v>
      </c>
      <c r="J381" s="220" t="s">
        <v>330</v>
      </c>
      <c r="K381" s="221">
        <v>0</v>
      </c>
      <c r="L381" s="220" t="s">
        <v>110</v>
      </c>
      <c r="M381" s="220"/>
      <c r="N381" s="220"/>
      <c r="O381" s="220"/>
      <c r="P381" s="220"/>
      <c r="Q381" s="222"/>
      <c r="R381" s="222"/>
      <c r="S381" s="220"/>
      <c r="T381" s="220"/>
      <c r="U381" s="220"/>
      <c r="V381" s="220"/>
      <c r="W381" s="220"/>
      <c r="X381" s="220"/>
      <c r="Y381" s="220"/>
    </row>
    <row r="382" spans="1:25" s="223" customFormat="1" outlineLevel="2">
      <c r="A382" s="220" t="str">
        <f t="shared" si="11"/>
        <v>bln_EMC7</v>
      </c>
      <c r="B382" s="221">
        <f>COUNTA($C$3:C382)</f>
        <v>371</v>
      </c>
      <c r="C382" s="220" t="s">
        <v>60</v>
      </c>
      <c r="D382" s="220"/>
      <c r="E382" s="220"/>
      <c r="F382" s="220"/>
      <c r="G382" s="220" t="s">
        <v>74</v>
      </c>
      <c r="H382" s="220"/>
      <c r="I382" s="220" t="s">
        <v>58</v>
      </c>
      <c r="J382" s="220"/>
      <c r="K382" s="221">
        <v>0</v>
      </c>
      <c r="L382" s="220" t="s">
        <v>60</v>
      </c>
      <c r="M382" s="220">
        <v>5</v>
      </c>
      <c r="N382" s="220"/>
      <c r="O382" s="220"/>
      <c r="P382" s="220"/>
      <c r="Q382" s="222"/>
      <c r="R382" s="222"/>
      <c r="S382" s="220"/>
      <c r="T382" s="220"/>
      <c r="U382" s="220"/>
      <c r="V382" s="220"/>
      <c r="W382" s="220"/>
      <c r="X382" s="220"/>
      <c r="Y382" s="220"/>
    </row>
    <row r="383" spans="1:25" s="223" customFormat="1" outlineLevel="2">
      <c r="A383" s="220" t="str">
        <f t="shared" si="11"/>
        <v>bln_EMC7</v>
      </c>
      <c r="B383" s="221">
        <f>COUNTA($C$3:C383)</f>
        <v>372</v>
      </c>
      <c r="C383" s="220" t="s">
        <v>355</v>
      </c>
      <c r="D383" s="220"/>
      <c r="E383" s="220"/>
      <c r="F383" s="220"/>
      <c r="G383" s="220" t="s">
        <v>74</v>
      </c>
      <c r="H383" s="220"/>
      <c r="I383" s="220" t="s">
        <v>58</v>
      </c>
      <c r="J383" s="220" t="s">
        <v>583</v>
      </c>
      <c r="K383" s="221">
        <v>0</v>
      </c>
      <c r="L383" s="220" t="s">
        <v>306</v>
      </c>
      <c r="M383" s="220"/>
      <c r="N383" s="220"/>
      <c r="O383" s="220"/>
      <c r="P383" s="220"/>
      <c r="Q383" s="222"/>
      <c r="R383" s="222"/>
      <c r="S383" s="220"/>
      <c r="T383" s="220"/>
      <c r="U383" s="220"/>
      <c r="V383" s="220"/>
      <c r="W383" s="220"/>
      <c r="X383" s="220"/>
      <c r="Y383" s="220"/>
    </row>
    <row r="384" spans="1:25" s="223" customFormat="1" outlineLevel="2">
      <c r="A384" s="220" t="str">
        <f t="shared" si="11"/>
        <v>bln_EMC7</v>
      </c>
      <c r="B384" s="221">
        <f>COUNTA($C$3:C384)</f>
        <v>373</v>
      </c>
      <c r="C384" s="220" t="s">
        <v>355</v>
      </c>
      <c r="D384" s="220"/>
      <c r="E384" s="220"/>
      <c r="F384" s="220"/>
      <c r="G384" s="220" t="s">
        <v>74</v>
      </c>
      <c r="H384" s="220"/>
      <c r="I384" s="220" t="s">
        <v>58</v>
      </c>
      <c r="J384" s="220" t="s">
        <v>907</v>
      </c>
      <c r="K384" s="221">
        <v>0</v>
      </c>
      <c r="L384" s="220" t="s">
        <v>306</v>
      </c>
      <c r="M384" s="220"/>
      <c r="N384" s="220"/>
      <c r="O384" s="220"/>
      <c r="P384" s="220"/>
      <c r="Q384" s="222"/>
      <c r="R384" s="222"/>
      <c r="S384" s="220"/>
      <c r="T384" s="220"/>
      <c r="U384" s="220"/>
      <c r="V384" s="220"/>
      <c r="W384" s="220"/>
      <c r="X384" s="220"/>
      <c r="Y384" s="220"/>
    </row>
    <row r="385" spans="1:25" s="227" customFormat="1" outlineLevel="2">
      <c r="A385" s="224" t="s">
        <v>357</v>
      </c>
      <c r="B385" s="225">
        <f>COUNTA($C$3:C385)</f>
        <v>374</v>
      </c>
      <c r="C385" s="224" t="s">
        <v>358</v>
      </c>
      <c r="D385" s="224"/>
      <c r="E385" s="224"/>
      <c r="F385" s="224"/>
      <c r="G385" s="224" t="s">
        <v>74</v>
      </c>
      <c r="H385" s="224"/>
      <c r="I385" s="224" t="s">
        <v>58</v>
      </c>
      <c r="J385" s="224" t="s">
        <v>359</v>
      </c>
      <c r="K385" s="225">
        <v>0</v>
      </c>
      <c r="L385" s="224" t="s">
        <v>306</v>
      </c>
      <c r="M385" s="224"/>
      <c r="N385" s="224"/>
      <c r="O385" s="224"/>
      <c r="P385" s="224"/>
      <c r="Q385" s="226"/>
      <c r="R385" s="226"/>
      <c r="S385" s="224"/>
      <c r="T385" s="224"/>
      <c r="U385" s="224"/>
      <c r="V385" s="224"/>
      <c r="W385" s="224"/>
      <c r="X385" s="224"/>
      <c r="Y385" s="224"/>
    </row>
    <row r="386" spans="1:25" s="227" customFormat="1" outlineLevel="2">
      <c r="A386" s="224" t="s">
        <v>360</v>
      </c>
      <c r="B386" s="225">
        <f>COUNTA($C$3:C386)</f>
        <v>375</v>
      </c>
      <c r="C386" s="224" t="s">
        <v>361</v>
      </c>
      <c r="D386" s="224"/>
      <c r="E386" s="224"/>
      <c r="F386" s="224"/>
      <c r="G386" s="224" t="s">
        <v>74</v>
      </c>
      <c r="H386" s="224"/>
      <c r="I386" s="224" t="s">
        <v>58</v>
      </c>
      <c r="J386" s="224" t="s">
        <v>338</v>
      </c>
      <c r="K386" s="225">
        <v>0</v>
      </c>
      <c r="L386" s="224" t="s">
        <v>306</v>
      </c>
      <c r="M386" s="224"/>
      <c r="N386" s="224"/>
      <c r="O386" s="224"/>
      <c r="P386" s="224"/>
      <c r="Q386" s="226"/>
      <c r="R386" s="226"/>
      <c r="S386" s="224"/>
      <c r="T386" s="224"/>
      <c r="U386" s="224"/>
      <c r="V386" s="224"/>
      <c r="W386" s="224"/>
      <c r="X386" s="224"/>
      <c r="Y386" s="224"/>
    </row>
    <row r="387" spans="1:25" s="227" customFormat="1" outlineLevel="2">
      <c r="A387" s="224" t="s">
        <v>360</v>
      </c>
      <c r="B387" s="225">
        <f>COUNTA($C$3:C387)</f>
        <v>376</v>
      </c>
      <c r="C387" s="224" t="s">
        <v>361</v>
      </c>
      <c r="D387" s="224"/>
      <c r="E387" s="224"/>
      <c r="F387" s="224"/>
      <c r="G387" s="224" t="s">
        <v>74</v>
      </c>
      <c r="H387" s="224"/>
      <c r="I387" s="224" t="s">
        <v>58</v>
      </c>
      <c r="J387" s="224" t="s">
        <v>339</v>
      </c>
      <c r="K387" s="225">
        <v>0</v>
      </c>
      <c r="L387" s="224" t="s">
        <v>306</v>
      </c>
      <c r="M387" s="224"/>
      <c r="N387" s="224"/>
      <c r="O387" s="224"/>
      <c r="P387" s="224"/>
      <c r="Q387" s="226"/>
      <c r="R387" s="226"/>
      <c r="S387" s="224"/>
      <c r="T387" s="224"/>
      <c r="U387" s="224"/>
      <c r="V387" s="224"/>
      <c r="W387" s="224"/>
      <c r="X387" s="224"/>
      <c r="Y387" s="224"/>
    </row>
    <row r="388" spans="1:25" s="183" customFormat="1" outlineLevel="1">
      <c r="A388" s="180" t="str">
        <f>IF($R$39="0","Y","N")</f>
        <v>N</v>
      </c>
      <c r="B388" s="181">
        <f>COUNTA($C$3:C388)</f>
        <v>377</v>
      </c>
      <c r="C388" s="180" t="s">
        <v>60</v>
      </c>
      <c r="D388" s="180"/>
      <c r="E388" s="180"/>
      <c r="F388" s="180"/>
      <c r="G388" s="180" t="s">
        <v>74</v>
      </c>
      <c r="H388" s="180"/>
      <c r="I388" s="180" t="s">
        <v>58</v>
      </c>
      <c r="J388" s="180"/>
      <c r="K388" s="181"/>
      <c r="L388" s="180" t="s">
        <v>60</v>
      </c>
      <c r="M388" s="180">
        <v>5</v>
      </c>
      <c r="N388" s="180"/>
      <c r="O388" s="180"/>
      <c r="P388" s="180"/>
      <c r="Q388" s="182"/>
      <c r="R388" s="182"/>
      <c r="S388" s="180"/>
      <c r="T388" s="180"/>
      <c r="U388" s="180"/>
      <c r="V388" s="180"/>
      <c r="W388" s="180"/>
      <c r="X388" s="180"/>
      <c r="Y388" s="180"/>
    </row>
    <row r="389" spans="1:25" s="183" customFormat="1" outlineLevel="1">
      <c r="A389" s="180" t="str">
        <f>A388</f>
        <v>N</v>
      </c>
      <c r="B389" s="181">
        <f>COUNTA($C$3:C389)</f>
        <v>378</v>
      </c>
      <c r="C389" s="180" t="s">
        <v>203</v>
      </c>
      <c r="D389" s="180"/>
      <c r="E389" s="180"/>
      <c r="F389" s="180"/>
      <c r="G389" s="180" t="s">
        <v>74</v>
      </c>
      <c r="H389" s="180"/>
      <c r="I389" s="180" t="s">
        <v>58</v>
      </c>
      <c r="J389" s="180" t="s">
        <v>362</v>
      </c>
      <c r="K389" s="181">
        <v>3</v>
      </c>
      <c r="L389" s="180" t="s">
        <v>167</v>
      </c>
      <c r="M389" s="180"/>
      <c r="N389" s="180"/>
      <c r="O389" s="180" t="s">
        <v>3</v>
      </c>
      <c r="P389" s="180"/>
      <c r="Q389" s="182"/>
      <c r="R389" s="182"/>
      <c r="S389" s="180"/>
      <c r="T389" s="180"/>
      <c r="U389" s="180"/>
      <c r="V389" s="180"/>
      <c r="W389" s="180"/>
      <c r="X389" s="180"/>
      <c r="Y389" s="180"/>
    </row>
    <row r="390" spans="1:25" s="183" customFormat="1" outlineLevel="1">
      <c r="A390" s="180" t="str">
        <f>IF($R$35="0","Y","N")</f>
        <v>N</v>
      </c>
      <c r="B390" s="181">
        <f>COUNTA($C$3:C390)</f>
        <v>379</v>
      </c>
      <c r="C390" s="180" t="s">
        <v>60</v>
      </c>
      <c r="D390" s="180"/>
      <c r="E390" s="180"/>
      <c r="F390" s="180"/>
      <c r="G390" s="180" t="s">
        <v>74</v>
      </c>
      <c r="H390" s="180"/>
      <c r="I390" s="180" t="s">
        <v>58</v>
      </c>
      <c r="J390" s="180"/>
      <c r="K390" s="181"/>
      <c r="L390" s="180" t="s">
        <v>60</v>
      </c>
      <c r="M390" s="180">
        <v>5</v>
      </c>
      <c r="N390" s="180"/>
      <c r="O390" s="180"/>
      <c r="P390" s="180"/>
      <c r="Q390" s="182"/>
      <c r="R390" s="182"/>
      <c r="S390" s="180"/>
      <c r="T390" s="180"/>
      <c r="U390" s="180"/>
      <c r="V390" s="180"/>
      <c r="W390" s="180"/>
      <c r="X390" s="180"/>
      <c r="Y390" s="180"/>
    </row>
    <row r="391" spans="1:25" s="183" customFormat="1" outlineLevel="1">
      <c r="A391" s="180" t="str">
        <f>A389</f>
        <v>N</v>
      </c>
      <c r="B391" s="181">
        <f>COUNTA($C$3:C391)</f>
        <v>380</v>
      </c>
      <c r="C391" s="180" t="s">
        <v>363</v>
      </c>
      <c r="D391" s="180"/>
      <c r="E391" s="180"/>
      <c r="F391" s="180"/>
      <c r="G391" s="180" t="s">
        <v>74</v>
      </c>
      <c r="H391" s="180"/>
      <c r="I391" s="180" t="s">
        <v>58</v>
      </c>
      <c r="J391" s="180" t="s">
        <v>364</v>
      </c>
      <c r="K391" s="181">
        <v>0</v>
      </c>
      <c r="L391" s="180" t="s">
        <v>100</v>
      </c>
      <c r="M391" s="180"/>
      <c r="N391" s="180"/>
      <c r="O391" s="180"/>
      <c r="P391" s="180"/>
      <c r="Q391" s="182"/>
      <c r="R391" s="182"/>
      <c r="S391" s="180"/>
      <c r="T391" s="180"/>
      <c r="U391" s="180"/>
      <c r="V391" s="180"/>
      <c r="W391" s="180"/>
      <c r="X391" s="180"/>
      <c r="Y391" s="180"/>
    </row>
    <row r="392" spans="1:25" s="183" customFormat="1" outlineLevel="1">
      <c r="A392" s="180" t="str">
        <f t="shared" ref="A392:A414" si="12">A391</f>
        <v>N</v>
      </c>
      <c r="B392" s="181">
        <f>COUNTA($C$3:C392)</f>
        <v>381</v>
      </c>
      <c r="C392" s="180" t="s">
        <v>365</v>
      </c>
      <c r="D392" s="180"/>
      <c r="E392" s="180"/>
      <c r="F392" s="180"/>
      <c r="G392" s="180" t="s">
        <v>74</v>
      </c>
      <c r="H392" s="180"/>
      <c r="I392" s="180" t="s">
        <v>58</v>
      </c>
      <c r="J392" s="180" t="s">
        <v>364</v>
      </c>
      <c r="K392" s="181">
        <v>1</v>
      </c>
      <c r="L392" s="180" t="s">
        <v>100</v>
      </c>
      <c r="M392" s="180"/>
      <c r="N392" s="180"/>
      <c r="O392" s="180"/>
      <c r="P392" s="180"/>
      <c r="Q392" s="182"/>
      <c r="R392" s="182"/>
      <c r="S392" s="180"/>
      <c r="T392" s="180"/>
      <c r="U392" s="180"/>
      <c r="V392" s="180"/>
      <c r="W392" s="180"/>
      <c r="X392" s="180"/>
      <c r="Y392" s="180"/>
    </row>
    <row r="393" spans="1:25" s="183" customFormat="1" outlineLevel="1">
      <c r="A393" s="180" t="str">
        <f t="shared" si="12"/>
        <v>N</v>
      </c>
      <c r="B393" s="181">
        <f>COUNTA($C$3:C393)</f>
        <v>382</v>
      </c>
      <c r="C393" s="180" t="s">
        <v>366</v>
      </c>
      <c r="D393" s="180"/>
      <c r="E393" s="180"/>
      <c r="F393" s="180"/>
      <c r="G393" s="180" t="s">
        <v>74</v>
      </c>
      <c r="H393" s="180"/>
      <c r="I393" s="180" t="s">
        <v>58</v>
      </c>
      <c r="J393" s="180" t="s">
        <v>364</v>
      </c>
      <c r="K393" s="181">
        <v>2</v>
      </c>
      <c r="L393" s="180" t="s">
        <v>100</v>
      </c>
      <c r="M393" s="180"/>
      <c r="N393" s="180"/>
      <c r="O393" s="180"/>
      <c r="P393" s="180"/>
      <c r="Q393" s="182"/>
      <c r="R393" s="182"/>
      <c r="S393" s="180"/>
      <c r="T393" s="180"/>
      <c r="U393" s="180"/>
      <c r="V393" s="180"/>
      <c r="W393" s="180"/>
      <c r="X393" s="180"/>
      <c r="Y393" s="180"/>
    </row>
    <row r="394" spans="1:25" s="183" customFormat="1" outlineLevel="1">
      <c r="A394" s="180" t="str">
        <f t="shared" si="12"/>
        <v>N</v>
      </c>
      <c r="B394" s="181">
        <f>COUNTA($C$3:C394)</f>
        <v>383</v>
      </c>
      <c r="C394" s="180" t="s">
        <v>367</v>
      </c>
      <c r="D394" s="180"/>
      <c r="E394" s="180"/>
      <c r="F394" s="180"/>
      <c r="G394" s="180" t="s">
        <v>74</v>
      </c>
      <c r="H394" s="180"/>
      <c r="I394" s="180" t="s">
        <v>58</v>
      </c>
      <c r="J394" s="180" t="s">
        <v>364</v>
      </c>
      <c r="K394" s="181">
        <v>3</v>
      </c>
      <c r="L394" s="180" t="s">
        <v>100</v>
      </c>
      <c r="M394" s="180"/>
      <c r="N394" s="180"/>
      <c r="O394" s="180"/>
      <c r="P394" s="180"/>
      <c r="Q394" s="182"/>
      <c r="R394" s="182"/>
      <c r="S394" s="180"/>
      <c r="T394" s="180"/>
      <c r="U394" s="180"/>
      <c r="V394" s="180"/>
      <c r="W394" s="180"/>
      <c r="X394" s="180"/>
      <c r="Y394" s="180"/>
    </row>
    <row r="395" spans="1:25" s="183" customFormat="1" outlineLevel="1">
      <c r="A395" s="180" t="str">
        <f t="shared" si="12"/>
        <v>N</v>
      </c>
      <c r="B395" s="181">
        <f>COUNTA($C$3:C395)</f>
        <v>384</v>
      </c>
      <c r="C395" s="180" t="s">
        <v>368</v>
      </c>
      <c r="D395" s="180"/>
      <c r="E395" s="180"/>
      <c r="F395" s="180"/>
      <c r="G395" s="180" t="s">
        <v>74</v>
      </c>
      <c r="H395" s="180"/>
      <c r="I395" s="180" t="s">
        <v>58</v>
      </c>
      <c r="J395" s="180" t="s">
        <v>364</v>
      </c>
      <c r="K395" s="181">
        <v>4</v>
      </c>
      <c r="L395" s="180" t="s">
        <v>100</v>
      </c>
      <c r="M395" s="180"/>
      <c r="N395" s="180"/>
      <c r="O395" s="180"/>
      <c r="P395" s="180"/>
      <c r="Q395" s="182"/>
      <c r="R395" s="182"/>
      <c r="S395" s="180"/>
      <c r="T395" s="180"/>
      <c r="U395" s="180"/>
      <c r="V395" s="180"/>
      <c r="W395" s="180"/>
      <c r="X395" s="180"/>
      <c r="Y395" s="180"/>
    </row>
    <row r="396" spans="1:25" s="183" customFormat="1" outlineLevel="1">
      <c r="A396" s="180" t="str">
        <f t="shared" si="12"/>
        <v>N</v>
      </c>
      <c r="B396" s="181">
        <f>COUNTA($C$3:C396)</f>
        <v>385</v>
      </c>
      <c r="C396" s="180" t="s">
        <v>203</v>
      </c>
      <c r="D396" s="180"/>
      <c r="E396" s="180"/>
      <c r="F396" s="180"/>
      <c r="G396" s="180" t="s">
        <v>74</v>
      </c>
      <c r="H396" s="180"/>
      <c r="I396" s="180" t="s">
        <v>58</v>
      </c>
      <c r="J396" s="180" t="s">
        <v>123</v>
      </c>
      <c r="K396" s="181">
        <v>4</v>
      </c>
      <c r="L396" s="180" t="s">
        <v>69</v>
      </c>
      <c r="M396" s="180"/>
      <c r="N396" s="180"/>
      <c r="O396" s="180"/>
      <c r="P396" s="180"/>
      <c r="Q396" s="182"/>
      <c r="R396" s="182"/>
      <c r="S396" s="180"/>
      <c r="T396" s="180"/>
      <c r="U396" s="180"/>
      <c r="V396" s="180"/>
      <c r="W396" s="180"/>
      <c r="X396" s="180"/>
      <c r="Y396" s="180"/>
    </row>
    <row r="397" spans="1:25" s="183" customFormat="1" outlineLevel="1">
      <c r="A397" s="180" t="str">
        <f t="shared" si="12"/>
        <v>N</v>
      </c>
      <c r="B397" s="181">
        <f>COUNTA($C$3:C397)</f>
        <v>386</v>
      </c>
      <c r="C397" s="180" t="s">
        <v>60</v>
      </c>
      <c r="D397" s="180"/>
      <c r="E397" s="180"/>
      <c r="F397" s="180"/>
      <c r="G397" s="180" t="s">
        <v>74</v>
      </c>
      <c r="H397" s="180"/>
      <c r="I397" s="180" t="s">
        <v>58</v>
      </c>
      <c r="J397" s="180"/>
      <c r="K397" s="181">
        <v>0</v>
      </c>
      <c r="L397" s="180" t="s">
        <v>60</v>
      </c>
      <c r="M397" s="180">
        <v>3</v>
      </c>
      <c r="N397" s="180" t="s">
        <v>147</v>
      </c>
      <c r="O397" s="180"/>
      <c r="P397" s="180"/>
      <c r="Q397" s="182"/>
      <c r="R397" s="182"/>
      <c r="S397" s="180"/>
      <c r="T397" s="180"/>
      <c r="U397" s="180"/>
      <c r="V397" s="180"/>
      <c r="W397" s="180"/>
      <c r="X397" s="180"/>
      <c r="Y397" s="180"/>
    </row>
    <row r="398" spans="1:25" s="183" customFormat="1" outlineLevel="1">
      <c r="A398" s="180" t="str">
        <f>IF([4]Global!$B$2="PROD","N",A397)</f>
        <v>N</v>
      </c>
      <c r="B398" s="181">
        <f>COUNTA($C$3:C398)</f>
        <v>387</v>
      </c>
      <c r="C398" s="180" t="s">
        <v>369</v>
      </c>
      <c r="D398" s="180"/>
      <c r="E398" s="180"/>
      <c r="F398" s="180"/>
      <c r="G398" s="180" t="s">
        <v>74</v>
      </c>
      <c r="H398" s="180"/>
      <c r="I398" s="180" t="s">
        <v>58</v>
      </c>
      <c r="J398" s="180" t="s">
        <v>370</v>
      </c>
      <c r="K398" s="181">
        <v>0</v>
      </c>
      <c r="L398" s="180" t="s">
        <v>110</v>
      </c>
      <c r="M398" s="180"/>
      <c r="N398" s="180"/>
      <c r="O398" s="180"/>
      <c r="P398" s="180"/>
      <c r="Q398" s="182"/>
      <c r="R398" s="182"/>
      <c r="S398" s="180"/>
      <c r="T398" s="180"/>
      <c r="U398" s="180"/>
      <c r="V398" s="180"/>
      <c r="W398" s="180"/>
      <c r="X398" s="180"/>
      <c r="Y398" s="180"/>
    </row>
    <row r="399" spans="1:25" s="183" customFormat="1" outlineLevel="1">
      <c r="A399" s="180" t="str">
        <f>A398</f>
        <v>N</v>
      </c>
      <c r="B399" s="181">
        <f>COUNTA($C$3:C399)</f>
        <v>388</v>
      </c>
      <c r="C399" s="180" t="s">
        <v>371</v>
      </c>
      <c r="D399" s="180"/>
      <c r="E399" s="180"/>
      <c r="F399" s="180"/>
      <c r="G399" s="180" t="s">
        <v>74</v>
      </c>
      <c r="H399" s="180"/>
      <c r="I399" s="180" t="s">
        <v>58</v>
      </c>
      <c r="J399" s="180" t="s">
        <v>370</v>
      </c>
      <c r="K399" s="181">
        <v>0</v>
      </c>
      <c r="L399" s="180" t="s">
        <v>59</v>
      </c>
      <c r="M399" s="180" t="s">
        <v>372</v>
      </c>
      <c r="N399" s="180"/>
      <c r="O399" s="180"/>
      <c r="P399" s="180"/>
      <c r="Q399" s="182"/>
      <c r="R399" s="182"/>
      <c r="S399" s="180"/>
      <c r="T399" s="180"/>
      <c r="U399" s="180"/>
      <c r="V399" s="180"/>
      <c r="W399" s="180"/>
      <c r="X399" s="180"/>
      <c r="Y399" s="180"/>
    </row>
    <row r="400" spans="1:25" s="183" customFormat="1" outlineLevel="1">
      <c r="A400" s="180" t="str">
        <f>A399</f>
        <v>N</v>
      </c>
      <c r="B400" s="181">
        <f>COUNTA($C$3:C400)</f>
        <v>389</v>
      </c>
      <c r="C400" s="180" t="s">
        <v>373</v>
      </c>
      <c r="D400" s="180"/>
      <c r="E400" s="180"/>
      <c r="F400" s="180"/>
      <c r="G400" s="180" t="s">
        <v>74</v>
      </c>
      <c r="H400" s="180"/>
      <c r="I400" s="180"/>
      <c r="J400" s="180"/>
      <c r="K400" s="181">
        <v>0</v>
      </c>
      <c r="L400" s="180" t="s">
        <v>374</v>
      </c>
      <c r="M400" s="180" t="str">
        <f>IF(N397="Australian Comprehensive","tx_iframe_card-domestic","tx_iframe_card-international")</f>
        <v>tx_iframe_card-international</v>
      </c>
      <c r="N400" s="180"/>
      <c r="O400" s="180"/>
      <c r="P400" s="180"/>
      <c r="Q400" s="182"/>
      <c r="R400" s="182"/>
      <c r="S400" s="180"/>
      <c r="T400" s="180"/>
      <c r="U400" s="180"/>
      <c r="V400" s="180"/>
      <c r="W400" s="180"/>
      <c r="X400" s="180"/>
      <c r="Y400" s="180"/>
    </row>
    <row r="401" spans="1:25" s="183" customFormat="1" outlineLevel="1">
      <c r="A401" s="180" t="str">
        <f>A400</f>
        <v>N</v>
      </c>
      <c r="B401" s="181">
        <f>COUNTA($C$3:C401)</f>
        <v>390</v>
      </c>
      <c r="C401" s="180" t="s">
        <v>375</v>
      </c>
      <c r="D401" s="180"/>
      <c r="E401" s="180"/>
      <c r="F401" s="180"/>
      <c r="G401" s="180" t="s">
        <v>74</v>
      </c>
      <c r="H401" s="180"/>
      <c r="I401" s="180" t="s">
        <v>58</v>
      </c>
      <c r="J401" s="180" t="s">
        <v>376</v>
      </c>
      <c r="K401" s="181">
        <v>0</v>
      </c>
      <c r="L401" s="180" t="s">
        <v>59</v>
      </c>
      <c r="M401" s="180" t="s">
        <v>377</v>
      </c>
      <c r="N401" s="180"/>
      <c r="O401" s="180"/>
      <c r="P401" s="180"/>
      <c r="Q401" s="182"/>
      <c r="R401" s="182"/>
      <c r="S401" s="180"/>
      <c r="T401" s="180"/>
      <c r="U401" s="180"/>
      <c r="V401" s="180"/>
      <c r="W401" s="180"/>
      <c r="X401" s="180"/>
      <c r="Y401" s="180"/>
    </row>
    <row r="402" spans="1:25" s="183" customFormat="1" outlineLevel="1">
      <c r="A402" s="180" t="str">
        <f t="shared" si="12"/>
        <v>N</v>
      </c>
      <c r="B402" s="181">
        <f>COUNTA($C$3:C402)</f>
        <v>391</v>
      </c>
      <c r="C402" s="180" t="s">
        <v>373</v>
      </c>
      <c r="D402" s="180"/>
      <c r="E402" s="180"/>
      <c r="F402" s="180"/>
      <c r="G402" s="180" t="s">
        <v>74</v>
      </c>
      <c r="H402" s="180"/>
      <c r="I402" s="180"/>
      <c r="J402" s="180"/>
      <c r="K402" s="181">
        <v>0</v>
      </c>
      <c r="L402" s="180" t="s">
        <v>378</v>
      </c>
      <c r="M402" s="180"/>
      <c r="N402" s="180"/>
      <c r="O402" s="180"/>
      <c r="P402" s="180"/>
      <c r="Q402" s="182"/>
      <c r="R402" s="182"/>
      <c r="S402" s="180"/>
      <c r="T402" s="180"/>
      <c r="U402" s="180"/>
      <c r="V402" s="180"/>
      <c r="W402" s="180"/>
      <c r="X402" s="180"/>
      <c r="Y402" s="180"/>
    </row>
    <row r="403" spans="1:25" s="183" customFormat="1" outlineLevel="1">
      <c r="A403" s="180" t="str">
        <f t="shared" si="12"/>
        <v>N</v>
      </c>
      <c r="B403" s="181">
        <f>COUNTA($C$3:C403)</f>
        <v>392</v>
      </c>
      <c r="C403" s="180" t="s">
        <v>379</v>
      </c>
      <c r="D403" s="180"/>
      <c r="E403" s="180"/>
      <c r="F403" s="180"/>
      <c r="G403" s="180" t="s">
        <v>74</v>
      </c>
      <c r="H403" s="180"/>
      <c r="I403" s="180" t="s">
        <v>58</v>
      </c>
      <c r="J403" s="180" t="s">
        <v>380</v>
      </c>
      <c r="K403" s="181">
        <v>0</v>
      </c>
      <c r="L403" s="180" t="s">
        <v>59</v>
      </c>
      <c r="M403" s="180" t="s">
        <v>381</v>
      </c>
      <c r="N403" s="180"/>
      <c r="O403" s="180"/>
      <c r="P403" s="180"/>
      <c r="Q403" s="182"/>
      <c r="R403" s="182"/>
      <c r="S403" s="180"/>
      <c r="T403" s="180"/>
      <c r="U403" s="180"/>
      <c r="V403" s="180"/>
      <c r="W403" s="180"/>
      <c r="X403" s="180"/>
      <c r="Y403" s="180"/>
    </row>
    <row r="404" spans="1:25" s="183" customFormat="1" outlineLevel="1">
      <c r="A404" s="180" t="str">
        <f t="shared" si="12"/>
        <v>N</v>
      </c>
      <c r="B404" s="181">
        <f>COUNTA($C$3:C404)</f>
        <v>393</v>
      </c>
      <c r="C404" s="180" t="s">
        <v>382</v>
      </c>
      <c r="D404" s="180"/>
      <c r="E404" s="180"/>
      <c r="F404" s="180"/>
      <c r="G404" s="180" t="s">
        <v>74</v>
      </c>
      <c r="H404" s="180"/>
      <c r="I404" s="180" t="s">
        <v>58</v>
      </c>
      <c r="J404" s="180" t="s">
        <v>383</v>
      </c>
      <c r="K404" s="181">
        <v>0</v>
      </c>
      <c r="L404" s="180" t="s">
        <v>59</v>
      </c>
      <c r="M404" s="180" t="s">
        <v>384</v>
      </c>
      <c r="N404" s="180"/>
      <c r="O404" s="180"/>
      <c r="P404" s="180"/>
      <c r="Q404" s="182"/>
      <c r="R404" s="182"/>
      <c r="S404" s="180"/>
      <c r="T404" s="180"/>
      <c r="U404" s="180"/>
      <c r="V404" s="180"/>
      <c r="W404" s="180"/>
      <c r="X404" s="180"/>
      <c r="Y404" s="180"/>
    </row>
    <row r="405" spans="1:25" s="183" customFormat="1" outlineLevel="1">
      <c r="A405" s="180" t="str">
        <f t="shared" si="12"/>
        <v>N</v>
      </c>
      <c r="B405" s="181">
        <f>COUNTA($C$3:C405)</f>
        <v>394</v>
      </c>
      <c r="C405" s="180" t="s">
        <v>385</v>
      </c>
      <c r="D405" s="180"/>
      <c r="E405" s="180"/>
      <c r="F405" s="180" t="str">
        <f>IF($A$7="Y","Y","")</f>
        <v/>
      </c>
      <c r="G405" s="180" t="s">
        <v>74</v>
      </c>
      <c r="H405" s="180"/>
      <c r="I405" s="180" t="s">
        <v>58</v>
      </c>
      <c r="J405" s="180" t="s">
        <v>386</v>
      </c>
      <c r="K405" s="181">
        <v>0</v>
      </c>
      <c r="L405" s="180" t="s">
        <v>69</v>
      </c>
      <c r="M405" s="180">
        <v>1</v>
      </c>
      <c r="N405" s="180"/>
      <c r="O405" s="180"/>
      <c r="P405" s="180"/>
      <c r="Q405" s="182"/>
      <c r="R405" s="182"/>
      <c r="S405" s="180"/>
      <c r="T405" s="180"/>
      <c r="U405" s="180"/>
      <c r="V405" s="180"/>
      <c r="W405" s="180"/>
      <c r="X405" s="180"/>
      <c r="Y405" s="180"/>
    </row>
    <row r="406" spans="1:25" s="183" customFormat="1" outlineLevel="1">
      <c r="A406" s="180" t="str">
        <f t="shared" si="12"/>
        <v>N</v>
      </c>
      <c r="B406" s="181">
        <f>COUNTA($C$3:C406)</f>
        <v>395</v>
      </c>
      <c r="C406" s="180" t="s">
        <v>60</v>
      </c>
      <c r="D406" s="180"/>
      <c r="E406" s="180"/>
      <c r="F406" s="180"/>
      <c r="G406" s="180" t="s">
        <v>74</v>
      </c>
      <c r="H406" s="180"/>
      <c r="I406" s="180" t="s">
        <v>58</v>
      </c>
      <c r="J406" s="180"/>
      <c r="K406" s="181">
        <v>0</v>
      </c>
      <c r="L406" s="180" t="s">
        <v>60</v>
      </c>
      <c r="M406" s="180">
        <v>20</v>
      </c>
      <c r="N406" s="180"/>
      <c r="O406" s="180"/>
      <c r="P406" s="180"/>
      <c r="Q406" s="182"/>
      <c r="R406" s="182"/>
      <c r="S406" s="180"/>
      <c r="T406" s="180"/>
      <c r="U406" s="180"/>
      <c r="V406" s="180"/>
      <c r="W406" s="180"/>
      <c r="X406" s="180"/>
      <c r="Y406" s="180"/>
    </row>
    <row r="407" spans="1:25" s="183" customFormat="1" outlineLevel="1">
      <c r="A407" s="180" t="str">
        <f t="shared" si="12"/>
        <v>N</v>
      </c>
      <c r="B407" s="181">
        <f>COUNTA($C$3:C407)</f>
        <v>396</v>
      </c>
      <c r="C407" s="180" t="s">
        <v>387</v>
      </c>
      <c r="D407" s="180"/>
      <c r="E407" s="180"/>
      <c r="F407" s="180"/>
      <c r="G407" s="180" t="s">
        <v>74</v>
      </c>
      <c r="H407" s="180"/>
      <c r="I407" s="180" t="s">
        <v>58</v>
      </c>
      <c r="J407" s="180" t="s">
        <v>388</v>
      </c>
      <c r="K407" s="181">
        <v>0</v>
      </c>
      <c r="L407" s="180" t="s">
        <v>306</v>
      </c>
      <c r="M407" s="180"/>
      <c r="N407" s="180"/>
      <c r="O407" s="180" t="s">
        <v>3</v>
      </c>
      <c r="P407" s="180"/>
      <c r="Q407" s="182"/>
      <c r="R407" s="182"/>
      <c r="S407" s="180"/>
      <c r="T407" s="180"/>
      <c r="U407" s="180"/>
      <c r="V407" s="180"/>
      <c r="W407" s="180"/>
      <c r="X407" s="180"/>
      <c r="Y407" s="180"/>
    </row>
    <row r="408" spans="1:25" s="183" customFormat="1" outlineLevel="1">
      <c r="A408" s="180" t="str">
        <f t="shared" si="12"/>
        <v>N</v>
      </c>
      <c r="B408" s="181">
        <f>COUNTA($C$3:C408)</f>
        <v>397</v>
      </c>
      <c r="C408" s="180" t="s">
        <v>744</v>
      </c>
      <c r="D408" s="180"/>
      <c r="E408" s="180"/>
      <c r="F408" s="180"/>
      <c r="G408" s="180" t="s">
        <v>74</v>
      </c>
      <c r="H408" s="180"/>
      <c r="I408" s="180" t="s">
        <v>58</v>
      </c>
      <c r="J408" s="180" t="s">
        <v>745</v>
      </c>
      <c r="K408" s="181">
        <v>0</v>
      </c>
      <c r="L408" s="180" t="s">
        <v>32</v>
      </c>
      <c r="M408" s="180"/>
      <c r="N408" s="180" t="s">
        <v>61</v>
      </c>
      <c r="O408" s="180" t="s">
        <v>3</v>
      </c>
      <c r="P408" s="180"/>
      <c r="Q408" s="182"/>
      <c r="R408" s="182"/>
      <c r="S408" s="180" t="s">
        <v>746</v>
      </c>
      <c r="T408" s="180"/>
      <c r="U408" s="180"/>
      <c r="V408" s="180"/>
      <c r="W408" s="180"/>
      <c r="X408" s="180"/>
      <c r="Y408" s="180"/>
    </row>
    <row r="409" spans="1:25" s="183" customFormat="1" outlineLevel="1">
      <c r="A409" s="180" t="str">
        <f t="shared" si="12"/>
        <v>N</v>
      </c>
      <c r="B409" s="181">
        <f>COUNTA($C$3:C409)</f>
        <v>398</v>
      </c>
      <c r="C409" s="180" t="s">
        <v>389</v>
      </c>
      <c r="D409" s="180"/>
      <c r="E409" s="180"/>
      <c r="F409" s="180"/>
      <c r="G409" s="180" t="s">
        <v>74</v>
      </c>
      <c r="H409" s="180"/>
      <c r="I409" s="180" t="s">
        <v>58</v>
      </c>
      <c r="J409" s="180" t="s">
        <v>390</v>
      </c>
      <c r="K409" s="181">
        <v>0</v>
      </c>
      <c r="L409" s="180" t="s">
        <v>32</v>
      </c>
      <c r="M409" s="180"/>
      <c r="N409" s="180" t="s">
        <v>61</v>
      </c>
      <c r="O409" s="180" t="s">
        <v>3</v>
      </c>
      <c r="P409" s="180"/>
      <c r="Q409" s="182"/>
      <c r="R409" s="182"/>
      <c r="S409" s="180" t="s">
        <v>391</v>
      </c>
      <c r="T409" s="180"/>
      <c r="U409" s="180"/>
      <c r="V409" s="180"/>
      <c r="W409" s="180"/>
      <c r="X409" s="180"/>
      <c r="Y409" s="180"/>
    </row>
    <row r="410" spans="1:25" s="183" customFormat="1" outlineLevel="1">
      <c r="A410" s="180" t="str">
        <f>A408</f>
        <v>N</v>
      </c>
      <c r="B410" s="181">
        <f>COUNTA($C$3:C410)</f>
        <v>399</v>
      </c>
      <c r="C410" s="180" t="s">
        <v>392</v>
      </c>
      <c r="D410" s="180"/>
      <c r="E410" s="180"/>
      <c r="F410" s="180"/>
      <c r="G410" s="180" t="s">
        <v>74</v>
      </c>
      <c r="H410" s="180"/>
      <c r="I410" s="180" t="s">
        <v>58</v>
      </c>
      <c r="J410" s="180" t="s">
        <v>393</v>
      </c>
      <c r="K410" s="181">
        <v>1</v>
      </c>
      <c r="L410" s="180" t="s">
        <v>32</v>
      </c>
      <c r="M410" s="180"/>
      <c r="N410" s="180" t="s">
        <v>61</v>
      </c>
      <c r="O410" s="180" t="s">
        <v>3</v>
      </c>
      <c r="P410" s="180"/>
      <c r="Q410" s="182"/>
      <c r="R410" s="182"/>
      <c r="S410" s="180" t="s">
        <v>394</v>
      </c>
      <c r="T410" s="180"/>
      <c r="U410" s="180"/>
      <c r="V410" s="180"/>
      <c r="W410" s="180"/>
      <c r="X410" s="180"/>
      <c r="Y410" s="180"/>
    </row>
    <row r="411" spans="1:25" s="183" customFormat="1" outlineLevel="1">
      <c r="A411" s="180" t="str">
        <f>IF($R$35="0",IF([4]Global!$B$2="PROD","Y","N"),"N")</f>
        <v>N</v>
      </c>
      <c r="B411" s="181">
        <f>COUNTA($C$3:C411)</f>
        <v>400</v>
      </c>
      <c r="C411" s="180" t="s">
        <v>514</v>
      </c>
      <c r="D411" s="180"/>
      <c r="E411" s="180"/>
      <c r="F411" s="180"/>
      <c r="G411" s="180" t="s">
        <v>74</v>
      </c>
      <c r="H411" s="180"/>
      <c r="I411" s="180" t="s">
        <v>58</v>
      </c>
      <c r="J411" s="180" t="s">
        <v>518</v>
      </c>
      <c r="K411" s="181">
        <v>0</v>
      </c>
      <c r="L411" s="180" t="s">
        <v>306</v>
      </c>
      <c r="M411" s="180"/>
      <c r="N411" s="180"/>
      <c r="O411" s="180"/>
      <c r="P411" s="180"/>
      <c r="Q411" s="182"/>
      <c r="R411" s="182"/>
      <c r="S411" s="180"/>
      <c r="T411" s="180"/>
      <c r="U411" s="180"/>
      <c r="V411" s="180"/>
      <c r="W411" s="180"/>
      <c r="X411" s="180"/>
      <c r="Y411" s="180"/>
    </row>
    <row r="412" spans="1:25" s="183" customFormat="1" outlineLevel="1">
      <c r="A412" s="180" t="str">
        <f t="shared" si="12"/>
        <v>N</v>
      </c>
      <c r="B412" s="181">
        <f>COUNTA($C$3:C412)</f>
        <v>401</v>
      </c>
      <c r="C412" s="180" t="s">
        <v>515</v>
      </c>
      <c r="D412" s="180"/>
      <c r="E412" s="180"/>
      <c r="F412" s="180"/>
      <c r="G412" s="180" t="s">
        <v>74</v>
      </c>
      <c r="H412" s="180"/>
      <c r="I412" s="180" t="s">
        <v>58</v>
      </c>
      <c r="J412" s="180" t="s">
        <v>519</v>
      </c>
      <c r="K412" s="181">
        <v>0</v>
      </c>
      <c r="L412" s="180" t="s">
        <v>306</v>
      </c>
      <c r="M412" s="180"/>
      <c r="N412" s="180"/>
      <c r="O412" s="180"/>
      <c r="P412" s="180"/>
      <c r="Q412" s="182"/>
      <c r="R412" s="182"/>
      <c r="S412" s="180"/>
      <c r="T412" s="180"/>
      <c r="U412" s="180"/>
      <c r="V412" s="180"/>
      <c r="W412" s="180"/>
      <c r="X412" s="180"/>
      <c r="Y412" s="180"/>
    </row>
    <row r="413" spans="1:25" s="183" customFormat="1" outlineLevel="1">
      <c r="A413" s="180" t="str">
        <f t="shared" si="12"/>
        <v>N</v>
      </c>
      <c r="B413" s="181">
        <f>COUNTA($C$3:C413)</f>
        <v>402</v>
      </c>
      <c r="C413" s="180" t="s">
        <v>516</v>
      </c>
      <c r="D413" s="180"/>
      <c r="E413" s="180"/>
      <c r="F413" s="180"/>
      <c r="G413" s="180" t="s">
        <v>74</v>
      </c>
      <c r="H413" s="180"/>
      <c r="I413" s="180" t="s">
        <v>58</v>
      </c>
      <c r="J413" s="180" t="s">
        <v>520</v>
      </c>
      <c r="K413" s="181">
        <v>0</v>
      </c>
      <c r="L413" s="180" t="s">
        <v>306</v>
      </c>
      <c r="M413" s="180"/>
      <c r="N413" s="180"/>
      <c r="O413" s="180"/>
      <c r="P413" s="180"/>
      <c r="Q413" s="182"/>
      <c r="R413" s="182"/>
      <c r="S413" s="180"/>
      <c r="T413" s="180"/>
      <c r="U413" s="180"/>
      <c r="V413" s="180"/>
      <c r="W413" s="180"/>
      <c r="X413" s="180"/>
      <c r="Y413" s="180"/>
    </row>
    <row r="414" spans="1:25" s="183" customFormat="1" outlineLevel="1">
      <c r="A414" s="180" t="str">
        <f t="shared" si="12"/>
        <v>N</v>
      </c>
      <c r="B414" s="181">
        <f>COUNTA($C$3:C414)</f>
        <v>403</v>
      </c>
      <c r="C414" s="180" t="s">
        <v>517</v>
      </c>
      <c r="D414" s="180"/>
      <c r="E414" s="180"/>
      <c r="F414" s="180"/>
      <c r="G414" s="180" t="s">
        <v>74</v>
      </c>
      <c r="H414" s="180"/>
      <c r="I414" s="180" t="s">
        <v>58</v>
      </c>
      <c r="J414" s="180" t="s">
        <v>521</v>
      </c>
      <c r="K414" s="181">
        <v>0</v>
      </c>
      <c r="L414" s="180" t="s">
        <v>306</v>
      </c>
      <c r="M414" s="180"/>
      <c r="N414" s="180"/>
      <c r="O414" s="180"/>
      <c r="P414" s="180"/>
      <c r="Q414" s="182"/>
      <c r="R414" s="182"/>
      <c r="S414" s="180"/>
      <c r="T414" s="180"/>
      <c r="U414" s="180"/>
      <c r="V414" s="180"/>
      <c r="W414" s="180"/>
      <c r="X414" s="180"/>
      <c r="Y414" s="180"/>
    </row>
    <row r="415" spans="1:25" s="183" customFormat="1" outlineLevel="1">
      <c r="A415" s="180" t="str">
        <f>A388</f>
        <v>N</v>
      </c>
      <c r="B415" s="181">
        <f>COUNTA($C$3:C415)</f>
        <v>404</v>
      </c>
      <c r="C415" s="180" t="s">
        <v>60</v>
      </c>
      <c r="D415" s="180"/>
      <c r="E415" s="180"/>
      <c r="F415" s="180"/>
      <c r="G415" s="180" t="s">
        <v>74</v>
      </c>
      <c r="H415" s="180"/>
      <c r="I415" s="180" t="s">
        <v>58</v>
      </c>
      <c r="J415" s="180"/>
      <c r="K415" s="181">
        <v>0</v>
      </c>
      <c r="L415" s="180" t="s">
        <v>60</v>
      </c>
      <c r="M415" s="180">
        <v>3</v>
      </c>
      <c r="N415" s="180"/>
      <c r="O415" s="180"/>
      <c r="P415" s="180"/>
      <c r="Q415" s="182"/>
      <c r="R415" s="182"/>
      <c r="S415" s="180"/>
      <c r="T415" s="180"/>
      <c r="U415" s="180"/>
      <c r="V415" s="180"/>
      <c r="W415" s="180"/>
      <c r="X415" s="180"/>
      <c r="Y415" s="180"/>
    </row>
    <row r="416" spans="1:25" s="183" customFormat="1" outlineLevel="1">
      <c r="A416" s="180" t="str">
        <f>A415</f>
        <v>N</v>
      </c>
      <c r="B416" s="181">
        <f>COUNTA($C$3:C416)</f>
        <v>405</v>
      </c>
      <c r="C416" s="180" t="s">
        <v>747</v>
      </c>
      <c r="D416" s="180"/>
      <c r="E416" s="180"/>
      <c r="F416" s="180"/>
      <c r="G416" s="180" t="s">
        <v>74</v>
      </c>
      <c r="H416" s="180"/>
      <c r="I416" s="180" t="s">
        <v>58</v>
      </c>
      <c r="J416" s="180" t="s">
        <v>748</v>
      </c>
      <c r="K416" s="181">
        <v>0</v>
      </c>
      <c r="L416" s="180" t="s">
        <v>69</v>
      </c>
      <c r="M416" s="180"/>
      <c r="N416" s="180"/>
      <c r="O416" s="180"/>
      <c r="P416" s="180"/>
      <c r="Q416" s="182"/>
      <c r="R416" s="182"/>
      <c r="S416" s="180"/>
      <c r="T416" s="180"/>
      <c r="U416" s="180"/>
      <c r="V416" s="180"/>
      <c r="W416" s="180"/>
      <c r="X416" s="180"/>
      <c r="Y416" s="180"/>
    </row>
    <row r="417" spans="1:25" s="185" customFormat="1">
      <c r="A417" s="228" t="s">
        <v>71</v>
      </c>
      <c r="B417" s="229"/>
      <c r="C417" s="230"/>
      <c r="D417" s="230"/>
      <c r="E417" s="230"/>
      <c r="F417" s="230"/>
      <c r="G417" s="230"/>
      <c r="H417" s="230"/>
      <c r="I417" s="230"/>
      <c r="J417" s="230"/>
      <c r="K417" s="229"/>
      <c r="L417" s="230"/>
      <c r="M417" s="230"/>
      <c r="N417" s="230"/>
      <c r="O417" s="230"/>
      <c r="P417" s="230"/>
      <c r="Q417" s="230"/>
      <c r="R417" s="230"/>
      <c r="S417" s="230"/>
      <c r="T417" s="230"/>
      <c r="U417" s="230"/>
      <c r="V417" s="230"/>
      <c r="W417" s="230"/>
      <c r="X417" s="230"/>
      <c r="Y417" s="230"/>
    </row>
    <row r="418" spans="1:25" s="185" customFormat="1">
      <c r="A418" s="178" t="str">
        <f>A388</f>
        <v>N</v>
      </c>
      <c r="B418" s="179">
        <f>COUNTA($C$3:C418)</f>
        <v>406</v>
      </c>
      <c r="C418" s="178" t="s">
        <v>70</v>
      </c>
      <c r="D418" s="178"/>
      <c r="E418" s="178"/>
      <c r="F418" s="178"/>
      <c r="G418" s="178" t="s">
        <v>74</v>
      </c>
      <c r="H418" s="178"/>
      <c r="I418" s="178"/>
      <c r="J418" s="178"/>
      <c r="K418" s="179"/>
      <c r="L418" s="178" t="s">
        <v>70</v>
      </c>
      <c r="M418" s="178"/>
      <c r="N418" s="178"/>
      <c r="O418" s="178"/>
      <c r="P418" s="178"/>
      <c r="Q418" s="178"/>
      <c r="R418" s="178"/>
      <c r="S418" s="178"/>
      <c r="T418" s="178"/>
      <c r="U418" s="178"/>
      <c r="V418" s="178"/>
      <c r="W418" s="178"/>
      <c r="X418" s="178"/>
      <c r="Y418" s="178"/>
    </row>
    <row r="419" spans="1:25" s="185" customFormat="1">
      <c r="A419" s="178" t="str">
        <f>A418</f>
        <v>N</v>
      </c>
      <c r="B419" s="179">
        <f>COUNTA($C$3:C419)</f>
        <v>407</v>
      </c>
      <c r="C419" s="178" t="s">
        <v>72</v>
      </c>
      <c r="D419" s="178"/>
      <c r="E419" s="178"/>
      <c r="F419" s="178"/>
      <c r="G419" s="178" t="s">
        <v>74</v>
      </c>
      <c r="H419" s="178"/>
      <c r="I419" s="178"/>
      <c r="J419" s="178"/>
      <c r="K419" s="179"/>
      <c r="L419" s="178" t="s">
        <v>72</v>
      </c>
      <c r="M419" s="178"/>
      <c r="N419" s="178"/>
      <c r="O419" s="178"/>
      <c r="P419" s="178"/>
      <c r="Q419" s="178"/>
      <c r="R419" s="178"/>
      <c r="S419" s="178"/>
      <c r="T419" s="178"/>
      <c r="U419" s="178"/>
      <c r="V419" s="178"/>
      <c r="W419" s="178"/>
      <c r="X419" s="178"/>
      <c r="Y419" s="178"/>
    </row>
    <row r="420" spans="1:25" s="185" customFormat="1" outlineLevel="1">
      <c r="A420" s="178" t="str">
        <f>IF($R$35&gt;"0","Y","N")</f>
        <v>N</v>
      </c>
      <c r="B420" s="179">
        <f>COUNTA($C$3:C420)</f>
        <v>408</v>
      </c>
      <c r="C420" s="178" t="s">
        <v>395</v>
      </c>
      <c r="D420" s="231"/>
      <c r="E420" s="178"/>
      <c r="F420" s="178"/>
      <c r="G420" s="178" t="s">
        <v>74</v>
      </c>
      <c r="H420" s="178"/>
      <c r="I420" s="178" t="s">
        <v>58</v>
      </c>
      <c r="J420" s="178" t="str">
        <f>"//p[contains(.,'Does this traveller have any existing medical conditions?*')]/parent::span/parent::legend/following-sibling::label/input[@value='"&amp;M420&amp;"']"</f>
        <v>//p[contains(.,'Does this traveller have any existing medical conditions?*')]/parent::span/parent::legend/following-sibling::label/input[@value='DT_EMCQ1']</v>
      </c>
      <c r="K420" s="179">
        <v>1</v>
      </c>
      <c r="L420" s="178" t="s">
        <v>110</v>
      </c>
      <c r="M420" s="178" t="s">
        <v>288</v>
      </c>
      <c r="N420" s="178"/>
      <c r="O420" s="178"/>
      <c r="P420" s="178"/>
      <c r="Q420" s="184"/>
      <c r="R420" s="184"/>
      <c r="S420" s="178"/>
      <c r="T420" s="178"/>
      <c r="U420" s="178"/>
      <c r="V420" s="178"/>
      <c r="W420" s="178"/>
      <c r="X420" s="178"/>
      <c r="Y420" s="178"/>
    </row>
    <row r="421" spans="1:25" s="185" customFormat="1" outlineLevel="1">
      <c r="A421" s="178" t="str">
        <f>A420</f>
        <v>N</v>
      </c>
      <c r="B421" s="179">
        <f>COUNTA($C$3:C421)</f>
        <v>409</v>
      </c>
      <c r="C421" s="178" t="s">
        <v>60</v>
      </c>
      <c r="D421" s="178"/>
      <c r="E421" s="178"/>
      <c r="F421" s="178"/>
      <c r="G421" s="178" t="s">
        <v>74</v>
      </c>
      <c r="H421" s="178"/>
      <c r="I421" s="178" t="s">
        <v>58</v>
      </c>
      <c r="J421" s="178"/>
      <c r="K421" s="179">
        <v>0</v>
      </c>
      <c r="L421" s="178" t="s">
        <v>60</v>
      </c>
      <c r="M421" s="206">
        <v>3</v>
      </c>
      <c r="N421" s="178"/>
      <c r="O421" s="178"/>
      <c r="P421" s="178"/>
      <c r="Q421" s="184"/>
      <c r="R421" s="184"/>
      <c r="S421" s="178"/>
      <c r="T421" s="178"/>
      <c r="U421" s="178"/>
      <c r="V421" s="178"/>
      <c r="W421" s="178"/>
      <c r="X421" s="178"/>
      <c r="Y421" s="178"/>
    </row>
    <row r="422" spans="1:25" s="185" customFormat="1" outlineLevel="1">
      <c r="A422" s="178" t="str">
        <f>IF(M420="YES","Y","N")</f>
        <v>N</v>
      </c>
      <c r="B422" s="179">
        <f>COUNTA($C$3:C422)</f>
        <v>410</v>
      </c>
      <c r="C422" s="178" t="s">
        <v>396</v>
      </c>
      <c r="D422" s="178"/>
      <c r="E422" s="178"/>
      <c r="F422" s="178"/>
      <c r="G422" s="178" t="s">
        <v>74</v>
      </c>
      <c r="H422" s="178"/>
      <c r="I422" s="178" t="s">
        <v>58</v>
      </c>
      <c r="J422" s="178" t="str">
        <f>"//p[contains(.,'Do all existing medical conditions meet the criteria for')]/parent::span/parent::legend/following-sibling::label/input[@value='"&amp;M422&amp;"']"</f>
        <v>//p[contains(.,'Do all existing medical conditions meet the criteria for')]/parent::span/parent::legend/following-sibling::label/input[@value='DT_EMCQ1']</v>
      </c>
      <c r="K422" s="179">
        <v>1</v>
      </c>
      <c r="L422" s="178" t="s">
        <v>110</v>
      </c>
      <c r="M422" s="178" t="s">
        <v>288</v>
      </c>
      <c r="N422" s="178"/>
      <c r="O422" s="178"/>
      <c r="P422" s="178"/>
      <c r="Q422" s="184"/>
      <c r="R422" s="184"/>
      <c r="S422" s="178"/>
      <c r="T422" s="178"/>
      <c r="U422" s="178"/>
      <c r="V422" s="178"/>
      <c r="W422" s="178"/>
      <c r="X422" s="178"/>
      <c r="Y422" s="178"/>
    </row>
    <row r="423" spans="1:25" s="185" customFormat="1" outlineLevel="1">
      <c r="A423" s="178" t="str">
        <f>A422</f>
        <v>N</v>
      </c>
      <c r="B423" s="179">
        <f>COUNTA($C$3:C423)</f>
        <v>411</v>
      </c>
      <c r="C423" s="178" t="s">
        <v>60</v>
      </c>
      <c r="D423" s="178"/>
      <c r="E423" s="178"/>
      <c r="F423" s="178"/>
      <c r="G423" s="178" t="s">
        <v>74</v>
      </c>
      <c r="H423" s="178"/>
      <c r="I423" s="178" t="s">
        <v>58</v>
      </c>
      <c r="J423" s="178"/>
      <c r="K423" s="179"/>
      <c r="L423" s="178" t="s">
        <v>60</v>
      </c>
      <c r="M423" s="206">
        <v>2</v>
      </c>
      <c r="N423" s="178"/>
      <c r="O423" s="178"/>
      <c r="P423" s="178"/>
      <c r="Q423" s="184"/>
      <c r="R423" s="184"/>
      <c r="S423" s="178"/>
      <c r="T423" s="178"/>
      <c r="U423" s="178"/>
      <c r="V423" s="178"/>
      <c r="W423" s="178"/>
      <c r="X423" s="178"/>
      <c r="Y423" s="178"/>
    </row>
    <row r="424" spans="1:25" s="185" customFormat="1" outlineLevel="1">
      <c r="A424" s="178"/>
      <c r="B424" s="179">
        <f>COUNTA($C$3:C424)</f>
        <v>412</v>
      </c>
      <c r="C424" s="178" t="s">
        <v>397</v>
      </c>
      <c r="D424" s="178"/>
      <c r="E424" s="178"/>
      <c r="F424" s="178"/>
      <c r="G424" s="178" t="s">
        <v>74</v>
      </c>
      <c r="H424" s="178"/>
      <c r="I424" s="178" t="s">
        <v>58</v>
      </c>
      <c r="J424" s="178" t="str">
        <f>"//p[contains(.,'Would you like to screen this traveller for existing medical conditions coverage?')]/parent::span/parent::legend/following-sibling::label/input[@value='"&amp;M424&amp;"']"</f>
        <v>//p[contains(.,'Would you like to screen this traveller for existing medical conditions coverage?')]/parent::span/parent::legend/following-sibling::label/input[@value='DT_EMCQ3']</v>
      </c>
      <c r="K424" s="179">
        <v>1</v>
      </c>
      <c r="L424" s="178" t="s">
        <v>110</v>
      </c>
      <c r="M424" s="206" t="s">
        <v>292</v>
      </c>
      <c r="N424" s="178"/>
      <c r="O424" s="178"/>
      <c r="P424" s="178"/>
      <c r="Q424" s="184"/>
      <c r="R424" s="184"/>
      <c r="S424" s="178"/>
      <c r="T424" s="178"/>
      <c r="U424" s="178"/>
      <c r="V424" s="178"/>
      <c r="W424" s="178"/>
      <c r="X424" s="178"/>
      <c r="Y424" s="178"/>
    </row>
    <row r="425" spans="1:25" s="185" customFormat="1" outlineLevel="1">
      <c r="A425" s="178"/>
      <c r="B425" s="179">
        <f>COUNTA($C$3:C425)</f>
        <v>413</v>
      </c>
      <c r="C425" s="178" t="s">
        <v>60</v>
      </c>
      <c r="D425" s="178"/>
      <c r="E425" s="178"/>
      <c r="F425" s="178"/>
      <c r="G425" s="178" t="s">
        <v>74</v>
      </c>
      <c r="H425" s="178"/>
      <c r="I425" s="178" t="s">
        <v>58</v>
      </c>
      <c r="J425" s="178"/>
      <c r="K425" s="179"/>
      <c r="L425" s="178" t="s">
        <v>60</v>
      </c>
      <c r="M425" s="206">
        <v>2</v>
      </c>
      <c r="N425" s="178"/>
      <c r="O425" s="178"/>
      <c r="P425" s="178"/>
      <c r="Q425" s="184"/>
      <c r="R425" s="184"/>
      <c r="S425" s="178"/>
      <c r="T425" s="178"/>
      <c r="U425" s="178"/>
      <c r="V425" s="178"/>
      <c r="W425" s="178"/>
      <c r="X425" s="178"/>
      <c r="Y425" s="178"/>
    </row>
    <row r="426" spans="1:25" s="185" customFormat="1" outlineLevel="1">
      <c r="A426" s="178"/>
      <c r="B426" s="179">
        <f>COUNTA($C$3:C426)</f>
        <v>414</v>
      </c>
      <c r="C426" s="178" t="s">
        <v>398</v>
      </c>
      <c r="D426" s="178"/>
      <c r="E426" s="178"/>
      <c r="F426" s="178"/>
      <c r="G426" s="178" t="s">
        <v>74</v>
      </c>
      <c r="H426" s="178"/>
      <c r="I426" s="178" t="s">
        <v>58</v>
      </c>
      <c r="J426" s="178" t="str">
        <f>"//p[contains(.,'Have you been advised not to travel by a medical practitioner?')]/parent::span/parent::legend/following-sibling::label/input[@value='"&amp;M426&amp;"']"</f>
        <v>//p[contains(.,'Have you been advised not to travel by a medical practitioner?')]/parent::span/parent::legend/following-sibling::label/input[@value='DT_EMCQ4']</v>
      </c>
      <c r="K426" s="179">
        <v>1</v>
      </c>
      <c r="L426" s="178" t="s">
        <v>110</v>
      </c>
      <c r="M426" s="206" t="s">
        <v>294</v>
      </c>
      <c r="N426" s="178"/>
      <c r="O426" s="178"/>
      <c r="P426" s="178"/>
      <c r="Q426" s="184"/>
      <c r="R426" s="184"/>
      <c r="S426" s="178"/>
      <c r="T426" s="178"/>
      <c r="U426" s="178"/>
      <c r="V426" s="178"/>
      <c r="W426" s="178"/>
      <c r="X426" s="178"/>
      <c r="Y426" s="178"/>
    </row>
    <row r="427" spans="1:25" s="185" customFormat="1" outlineLevel="1">
      <c r="A427" s="178"/>
      <c r="B427" s="179">
        <f>COUNTA($C$3:C427)</f>
        <v>415</v>
      </c>
      <c r="C427" s="178" t="s">
        <v>60</v>
      </c>
      <c r="D427" s="178"/>
      <c r="E427" s="178"/>
      <c r="F427" s="178"/>
      <c r="G427" s="178" t="s">
        <v>74</v>
      </c>
      <c r="H427" s="178"/>
      <c r="I427" s="178" t="s">
        <v>58</v>
      </c>
      <c r="J427" s="178"/>
      <c r="K427" s="179"/>
      <c r="L427" s="178" t="s">
        <v>60</v>
      </c>
      <c r="M427" s="206">
        <v>2</v>
      </c>
      <c r="N427" s="178"/>
      <c r="O427" s="178"/>
      <c r="P427" s="178"/>
      <c r="Q427" s="184"/>
      <c r="R427" s="184"/>
      <c r="S427" s="178"/>
      <c r="T427" s="178"/>
      <c r="U427" s="178"/>
      <c r="V427" s="178"/>
      <c r="W427" s="178"/>
      <c r="X427" s="178"/>
      <c r="Y427" s="178"/>
    </row>
    <row r="428" spans="1:25" s="185" customFormat="1" outlineLevel="1">
      <c r="A428" s="178"/>
      <c r="B428" s="179">
        <f>COUNTA($C$3:C428)</f>
        <v>416</v>
      </c>
      <c r="C428" s="178" t="s">
        <v>399</v>
      </c>
      <c r="D428" s="178"/>
      <c r="E428" s="178"/>
      <c r="F428" s="178"/>
      <c r="G428" s="178" t="s">
        <v>74</v>
      </c>
      <c r="H428" s="178"/>
      <c r="I428" s="178" t="s">
        <v>58</v>
      </c>
      <c r="J428" s="178" t="str">
        <f>"//p[contains(.,'Do you have any condition that has been given a metastatic or terminal prognosis?')]/parent::span/parent::legend/following-sibling::label/input[@value='"&amp;M428&amp;"']"</f>
        <v>//p[contains(.,'Do you have any condition that has been given a metastatic or terminal prognosis?')]/parent::span/parent::legend/following-sibling::label/input[@value='DT_EMCQ5']</v>
      </c>
      <c r="K428" s="179">
        <v>1</v>
      </c>
      <c r="L428" s="178" t="s">
        <v>110</v>
      </c>
      <c r="M428" s="206" t="s">
        <v>296</v>
      </c>
      <c r="N428" s="178"/>
      <c r="O428" s="178"/>
      <c r="P428" s="178"/>
      <c r="Q428" s="184"/>
      <c r="R428" s="184"/>
      <c r="S428" s="178"/>
      <c r="T428" s="178"/>
      <c r="U428" s="178"/>
      <c r="V428" s="178"/>
      <c r="W428" s="178"/>
      <c r="X428" s="178"/>
      <c r="Y428" s="178"/>
    </row>
    <row r="429" spans="1:25" s="185" customFormat="1" outlineLevel="1">
      <c r="A429" s="178"/>
      <c r="B429" s="179">
        <f>COUNTA($C$3:C429)</f>
        <v>417</v>
      </c>
      <c r="C429" s="178" t="s">
        <v>60</v>
      </c>
      <c r="D429" s="178"/>
      <c r="E429" s="178"/>
      <c r="F429" s="178"/>
      <c r="G429" s="178" t="s">
        <v>74</v>
      </c>
      <c r="H429" s="178"/>
      <c r="I429" s="178" t="s">
        <v>58</v>
      </c>
      <c r="J429" s="178"/>
      <c r="K429" s="179"/>
      <c r="L429" s="178" t="s">
        <v>60</v>
      </c>
      <c r="M429" s="206">
        <v>2</v>
      </c>
      <c r="N429" s="178"/>
      <c r="O429" s="178"/>
      <c r="P429" s="178"/>
      <c r="Q429" s="184"/>
      <c r="R429" s="184"/>
      <c r="S429" s="178"/>
      <c r="T429" s="178"/>
      <c r="U429" s="178"/>
      <c r="V429" s="178"/>
      <c r="W429" s="178"/>
      <c r="X429" s="178"/>
      <c r="Y429" s="178"/>
    </row>
    <row r="430" spans="1:25" s="185" customFormat="1" outlineLevel="1">
      <c r="A430" s="178"/>
      <c r="B430" s="179">
        <f>COUNTA($C$3:C430)</f>
        <v>418</v>
      </c>
      <c r="C430" s="178" t="s">
        <v>400</v>
      </c>
      <c r="D430" s="178"/>
      <c r="E430" s="178"/>
      <c r="F430" s="178"/>
      <c r="G430" s="178" t="s">
        <v>74</v>
      </c>
      <c r="H430" s="178"/>
      <c r="I430" s="178" t="s">
        <v>58</v>
      </c>
      <c r="J430" s="178" t="str">
        <f>"//p[contains(.,'Do you have any condition or set of symptoms that are under or awaiting further investigation')]/parent::span/parent::legend/following-sibling::label/input[@value='"&amp;M430&amp;"']"</f>
        <v>//p[contains(.,'Do you have any condition or set of symptoms that are under or awaiting further investigation')]/parent::span/parent::legend/following-sibling::label/input[@value='DT_EMCQ6']</v>
      </c>
      <c r="K430" s="179">
        <v>1</v>
      </c>
      <c r="L430" s="178" t="s">
        <v>110</v>
      </c>
      <c r="M430" s="206" t="s">
        <v>298</v>
      </c>
      <c r="N430" s="178"/>
      <c r="O430" s="178"/>
      <c r="P430" s="178"/>
      <c r="Q430" s="184"/>
      <c r="R430" s="184"/>
      <c r="S430" s="178"/>
      <c r="T430" s="178"/>
      <c r="U430" s="178"/>
      <c r="V430" s="178"/>
      <c r="W430" s="178"/>
      <c r="X430" s="178"/>
      <c r="Y430" s="178"/>
    </row>
    <row r="431" spans="1:25" s="185" customFormat="1" outlineLevel="1">
      <c r="A431" s="178"/>
      <c r="B431" s="179">
        <f>COUNTA($C$3:C431)</f>
        <v>419</v>
      </c>
      <c r="C431" s="178" t="s">
        <v>60</v>
      </c>
      <c r="D431" s="178"/>
      <c r="E431" s="178"/>
      <c r="F431" s="178"/>
      <c r="G431" s="178" t="s">
        <v>74</v>
      </c>
      <c r="H431" s="178"/>
      <c r="I431" s="178" t="s">
        <v>58</v>
      </c>
      <c r="J431" s="178"/>
      <c r="K431" s="179"/>
      <c r="L431" s="178" t="s">
        <v>60</v>
      </c>
      <c r="M431" s="206">
        <v>2</v>
      </c>
      <c r="N431" s="178"/>
      <c r="O431" s="178"/>
      <c r="P431" s="178"/>
      <c r="Q431" s="184"/>
      <c r="R431" s="184"/>
      <c r="S431" s="178"/>
      <c r="T431" s="178"/>
      <c r="U431" s="178"/>
      <c r="V431" s="178"/>
      <c r="W431" s="178"/>
      <c r="X431" s="178"/>
      <c r="Y431" s="178"/>
    </row>
    <row r="432" spans="1:25" s="185" customFormat="1" outlineLevel="1">
      <c r="A432" s="178"/>
      <c r="B432" s="179">
        <f>COUNTA($C$3:C432)</f>
        <v>420</v>
      </c>
      <c r="C432" s="178" t="s">
        <v>401</v>
      </c>
      <c r="D432" s="178"/>
      <c r="E432" s="178"/>
      <c r="F432" s="178"/>
      <c r="G432" s="178" t="s">
        <v>74</v>
      </c>
      <c r="H432" s="178"/>
      <c r="I432" s="178" t="s">
        <v>58</v>
      </c>
      <c r="J432" s="178" t="str">
        <f>"//p[contains(.,'Will you be travelling to obtain medical care, treatment or advice of any kind?')]/parent::span/parent::legend/following-sibling::label/input[@value='"&amp;M432&amp;"']"</f>
        <v>//p[contains(.,'Will you be travelling to obtain medical care, treatment or advice of any kind?')]/parent::span/parent::legend/following-sibling::label/input[@value='DT_EMCQ7']</v>
      </c>
      <c r="K432" s="179">
        <v>1</v>
      </c>
      <c r="L432" s="178" t="s">
        <v>110</v>
      </c>
      <c r="M432" s="206" t="s">
        <v>300</v>
      </c>
      <c r="N432" s="178"/>
      <c r="O432" s="178"/>
      <c r="P432" s="178"/>
      <c r="Q432" s="184"/>
      <c r="R432" s="184"/>
      <c r="S432" s="178"/>
      <c r="T432" s="178"/>
      <c r="U432" s="178"/>
      <c r="V432" s="178"/>
      <c r="W432" s="178"/>
      <c r="X432" s="178"/>
      <c r="Y432" s="178"/>
    </row>
    <row r="433" spans="1:25" s="185" customFormat="1" outlineLevel="1">
      <c r="A433" s="178"/>
      <c r="B433" s="179">
        <f>COUNTA($C$3:C433)</f>
        <v>421</v>
      </c>
      <c r="C433" s="178" t="s">
        <v>60</v>
      </c>
      <c r="D433" s="178"/>
      <c r="E433" s="178"/>
      <c r="F433" s="178"/>
      <c r="G433" s="178" t="s">
        <v>74</v>
      </c>
      <c r="H433" s="178"/>
      <c r="I433" s="178" t="s">
        <v>58</v>
      </c>
      <c r="J433" s="178"/>
      <c r="K433" s="179"/>
      <c r="L433" s="178" t="s">
        <v>60</v>
      </c>
      <c r="M433" s="206">
        <v>2</v>
      </c>
      <c r="N433" s="178"/>
      <c r="O433" s="178"/>
      <c r="P433" s="178"/>
      <c r="Q433" s="184"/>
      <c r="R433" s="184"/>
      <c r="S433" s="178"/>
      <c r="T433" s="178"/>
      <c r="U433" s="178"/>
      <c r="V433" s="178"/>
      <c r="W433" s="178"/>
      <c r="X433" s="178"/>
      <c r="Y433" s="178"/>
    </row>
    <row r="434" spans="1:25" s="185" customFormat="1" outlineLevel="1">
      <c r="A434" s="178" t="str">
        <f>A422</f>
        <v>N</v>
      </c>
      <c r="B434" s="179">
        <f>COUNTA($C$3:C434)</f>
        <v>422</v>
      </c>
      <c r="C434" s="206" t="s">
        <v>301</v>
      </c>
      <c r="D434" s="206"/>
      <c r="E434" s="206"/>
      <c r="F434" s="206"/>
      <c r="G434" s="206" t="s">
        <v>74</v>
      </c>
      <c r="H434" s="206"/>
      <c r="I434" s="206" t="s">
        <v>58</v>
      </c>
      <c r="J434" s="206" t="s">
        <v>574</v>
      </c>
      <c r="K434" s="207">
        <v>1</v>
      </c>
      <c r="L434" s="208" t="s">
        <v>306</v>
      </c>
      <c r="M434" s="206"/>
      <c r="N434" s="178"/>
      <c r="O434" s="178"/>
      <c r="P434" s="178"/>
      <c r="Q434" s="184"/>
      <c r="R434" s="184"/>
      <c r="S434" s="178"/>
      <c r="T434" s="178"/>
      <c r="U434" s="178"/>
      <c r="V434" s="178"/>
      <c r="W434" s="178"/>
      <c r="X434" s="178"/>
      <c r="Y434" s="178"/>
    </row>
    <row r="435" spans="1:25" s="183" customFormat="1" outlineLevel="1">
      <c r="A435" s="180" t="str">
        <f>IF($R$39="1","Y","N")</f>
        <v>N</v>
      </c>
      <c r="B435" s="181">
        <f>COUNTA($C$3:C435)</f>
        <v>423</v>
      </c>
      <c r="C435" s="180" t="s">
        <v>60</v>
      </c>
      <c r="D435" s="180"/>
      <c r="E435" s="180"/>
      <c r="F435" s="180"/>
      <c r="G435" s="180" t="s">
        <v>74</v>
      </c>
      <c r="H435" s="180"/>
      <c r="I435" s="180" t="s">
        <v>58</v>
      </c>
      <c r="J435" s="180"/>
      <c r="K435" s="181"/>
      <c r="L435" s="180" t="s">
        <v>60</v>
      </c>
      <c r="M435" s="180">
        <v>5</v>
      </c>
      <c r="N435" s="180"/>
      <c r="O435" s="180"/>
      <c r="P435" s="180"/>
      <c r="Q435" s="182"/>
      <c r="R435" s="182"/>
      <c r="S435" s="180"/>
      <c r="T435" s="180"/>
      <c r="U435" s="180"/>
      <c r="V435" s="180"/>
      <c r="W435" s="180"/>
      <c r="X435" s="180"/>
      <c r="Y435" s="180"/>
    </row>
    <row r="436" spans="1:25" s="183" customFormat="1" outlineLevel="1">
      <c r="A436" s="180" t="str">
        <f>A435</f>
        <v>N</v>
      </c>
      <c r="B436" s="181">
        <f>COUNTA($C$3:C436)</f>
        <v>424</v>
      </c>
      <c r="C436" s="180" t="s">
        <v>203</v>
      </c>
      <c r="D436" s="180"/>
      <c r="E436" s="180"/>
      <c r="F436" s="180"/>
      <c r="G436" s="180" t="s">
        <v>74</v>
      </c>
      <c r="H436" s="180"/>
      <c r="I436" s="180" t="s">
        <v>58</v>
      </c>
      <c r="J436" s="180" t="s">
        <v>362</v>
      </c>
      <c r="K436" s="181">
        <v>3</v>
      </c>
      <c r="L436" s="180" t="s">
        <v>167</v>
      </c>
      <c r="M436" s="180"/>
      <c r="N436" s="180"/>
      <c r="O436" s="180" t="s">
        <v>3</v>
      </c>
      <c r="P436" s="180"/>
      <c r="Q436" s="182"/>
      <c r="R436" s="182"/>
      <c r="S436" s="180"/>
      <c r="T436" s="180"/>
      <c r="U436" s="180"/>
      <c r="V436" s="180"/>
      <c r="W436" s="180"/>
      <c r="X436" s="180"/>
      <c r="Y436" s="180"/>
    </row>
    <row r="437" spans="1:25" s="183" customFormat="1" outlineLevel="1">
      <c r="A437" s="180" t="str">
        <f>IF($R$35="1","Y","N")</f>
        <v>N</v>
      </c>
      <c r="B437" s="181">
        <f>COUNTA($C$3:C437)</f>
        <v>425</v>
      </c>
      <c r="C437" s="180" t="s">
        <v>60</v>
      </c>
      <c r="D437" s="180"/>
      <c r="E437" s="180"/>
      <c r="F437" s="180"/>
      <c r="G437" s="180" t="s">
        <v>74</v>
      </c>
      <c r="H437" s="180"/>
      <c r="I437" s="180" t="s">
        <v>58</v>
      </c>
      <c r="J437" s="180"/>
      <c r="K437" s="181"/>
      <c r="L437" s="180" t="s">
        <v>60</v>
      </c>
      <c r="M437" s="180">
        <v>5</v>
      </c>
      <c r="N437" s="180"/>
      <c r="O437" s="180"/>
      <c r="P437" s="180"/>
      <c r="Q437" s="182"/>
      <c r="R437" s="182"/>
      <c r="S437" s="180"/>
      <c r="T437" s="180"/>
      <c r="U437" s="180"/>
      <c r="V437" s="180"/>
      <c r="W437" s="180"/>
      <c r="X437" s="180"/>
      <c r="Y437" s="180"/>
    </row>
    <row r="438" spans="1:25" s="183" customFormat="1" outlineLevel="1">
      <c r="A438" s="180" t="str">
        <f>A436</f>
        <v>N</v>
      </c>
      <c r="B438" s="181">
        <f>COUNTA($C$3:C438)</f>
        <v>426</v>
      </c>
      <c r="C438" s="180" t="s">
        <v>363</v>
      </c>
      <c r="D438" s="180"/>
      <c r="E438" s="180"/>
      <c r="F438" s="180"/>
      <c r="G438" s="180" t="s">
        <v>74</v>
      </c>
      <c r="H438" s="180"/>
      <c r="I438" s="180" t="s">
        <v>58</v>
      </c>
      <c r="J438" s="180" t="s">
        <v>364</v>
      </c>
      <c r="K438" s="181">
        <v>0</v>
      </c>
      <c r="L438" s="180" t="s">
        <v>100</v>
      </c>
      <c r="M438" s="180"/>
      <c r="N438" s="180"/>
      <c r="O438" s="180"/>
      <c r="P438" s="180"/>
      <c r="Q438" s="182"/>
      <c r="R438" s="182"/>
      <c r="S438" s="180"/>
      <c r="T438" s="180"/>
      <c r="U438" s="180"/>
      <c r="V438" s="180"/>
      <c r="W438" s="180"/>
      <c r="X438" s="180"/>
      <c r="Y438" s="180"/>
    </row>
    <row r="439" spans="1:25" s="183" customFormat="1" outlineLevel="1">
      <c r="A439" s="180" t="str">
        <f t="shared" ref="A439:A461" si="13">A438</f>
        <v>N</v>
      </c>
      <c r="B439" s="181">
        <f>COUNTA($C$3:C439)</f>
        <v>427</v>
      </c>
      <c r="C439" s="180" t="s">
        <v>365</v>
      </c>
      <c r="D439" s="180"/>
      <c r="E439" s="180"/>
      <c r="F439" s="180"/>
      <c r="G439" s="180" t="s">
        <v>74</v>
      </c>
      <c r="H439" s="180"/>
      <c r="I439" s="180" t="s">
        <v>58</v>
      </c>
      <c r="J439" s="180" t="s">
        <v>364</v>
      </c>
      <c r="K439" s="181">
        <v>1</v>
      </c>
      <c r="L439" s="180" t="s">
        <v>100</v>
      </c>
      <c r="M439" s="180"/>
      <c r="N439" s="180"/>
      <c r="O439" s="180"/>
      <c r="P439" s="180"/>
      <c r="Q439" s="182"/>
      <c r="R439" s="182"/>
      <c r="S439" s="180"/>
      <c r="T439" s="180"/>
      <c r="U439" s="180"/>
      <c r="V439" s="180"/>
      <c r="W439" s="180"/>
      <c r="X439" s="180"/>
      <c r="Y439" s="180"/>
    </row>
    <row r="440" spans="1:25" s="183" customFormat="1" outlineLevel="1">
      <c r="A440" s="180" t="str">
        <f t="shared" si="13"/>
        <v>N</v>
      </c>
      <c r="B440" s="181">
        <f>COUNTA($C$3:C440)</f>
        <v>428</v>
      </c>
      <c r="C440" s="180" t="s">
        <v>366</v>
      </c>
      <c r="D440" s="180"/>
      <c r="E440" s="180"/>
      <c r="F440" s="180"/>
      <c r="G440" s="180" t="s">
        <v>74</v>
      </c>
      <c r="H440" s="180"/>
      <c r="I440" s="180" t="s">
        <v>58</v>
      </c>
      <c r="J440" s="180" t="s">
        <v>364</v>
      </c>
      <c r="K440" s="181">
        <v>2</v>
      </c>
      <c r="L440" s="180" t="s">
        <v>100</v>
      </c>
      <c r="M440" s="180"/>
      <c r="N440" s="180"/>
      <c r="O440" s="180"/>
      <c r="P440" s="180"/>
      <c r="Q440" s="182"/>
      <c r="R440" s="182"/>
      <c r="S440" s="180"/>
      <c r="T440" s="180"/>
      <c r="U440" s="180"/>
      <c r="V440" s="180"/>
      <c r="W440" s="180"/>
      <c r="X440" s="180"/>
      <c r="Y440" s="180"/>
    </row>
    <row r="441" spans="1:25" s="183" customFormat="1" outlineLevel="1">
      <c r="A441" s="180" t="str">
        <f t="shared" si="13"/>
        <v>N</v>
      </c>
      <c r="B441" s="181">
        <f>COUNTA($C$3:C441)</f>
        <v>429</v>
      </c>
      <c r="C441" s="180" t="s">
        <v>367</v>
      </c>
      <c r="D441" s="180"/>
      <c r="E441" s="180"/>
      <c r="F441" s="180"/>
      <c r="G441" s="180" t="s">
        <v>74</v>
      </c>
      <c r="H441" s="180"/>
      <c r="I441" s="180" t="s">
        <v>58</v>
      </c>
      <c r="J441" s="180" t="s">
        <v>364</v>
      </c>
      <c r="K441" s="181">
        <v>3</v>
      </c>
      <c r="L441" s="180" t="s">
        <v>100</v>
      </c>
      <c r="M441" s="180"/>
      <c r="N441" s="180"/>
      <c r="O441" s="180"/>
      <c r="P441" s="180"/>
      <c r="Q441" s="182"/>
      <c r="R441" s="182"/>
      <c r="S441" s="180"/>
      <c r="T441" s="180"/>
      <c r="U441" s="180"/>
      <c r="V441" s="180"/>
      <c r="W441" s="180"/>
      <c r="X441" s="180"/>
      <c r="Y441" s="180"/>
    </row>
    <row r="442" spans="1:25" s="183" customFormat="1" outlineLevel="1">
      <c r="A442" s="180" t="str">
        <f t="shared" si="13"/>
        <v>N</v>
      </c>
      <c r="B442" s="181">
        <f>COUNTA($C$3:C442)</f>
        <v>430</v>
      </c>
      <c r="C442" s="180" t="s">
        <v>368</v>
      </c>
      <c r="D442" s="180"/>
      <c r="E442" s="180"/>
      <c r="F442" s="180"/>
      <c r="G442" s="180" t="s">
        <v>74</v>
      </c>
      <c r="H442" s="180"/>
      <c r="I442" s="180" t="s">
        <v>58</v>
      </c>
      <c r="J442" s="180" t="s">
        <v>364</v>
      </c>
      <c r="K442" s="181">
        <v>4</v>
      </c>
      <c r="L442" s="180" t="s">
        <v>100</v>
      </c>
      <c r="M442" s="180"/>
      <c r="N442" s="180"/>
      <c r="O442" s="180"/>
      <c r="P442" s="180"/>
      <c r="Q442" s="182"/>
      <c r="R442" s="182"/>
      <c r="S442" s="180"/>
      <c r="T442" s="180"/>
      <c r="U442" s="180"/>
      <c r="V442" s="180"/>
      <c r="W442" s="180"/>
      <c r="X442" s="180"/>
      <c r="Y442" s="180"/>
    </row>
    <row r="443" spans="1:25" s="183" customFormat="1" outlineLevel="1">
      <c r="A443" s="180" t="str">
        <f t="shared" si="13"/>
        <v>N</v>
      </c>
      <c r="B443" s="181">
        <f>COUNTA($C$3:C443)</f>
        <v>431</v>
      </c>
      <c r="C443" s="180" t="s">
        <v>203</v>
      </c>
      <c r="D443" s="180"/>
      <c r="E443" s="180"/>
      <c r="F443" s="180"/>
      <c r="G443" s="180" t="s">
        <v>74</v>
      </c>
      <c r="H443" s="180"/>
      <c r="I443" s="180" t="s">
        <v>58</v>
      </c>
      <c r="J443" s="180" t="s">
        <v>123</v>
      </c>
      <c r="K443" s="181">
        <v>4</v>
      </c>
      <c r="L443" s="180" t="s">
        <v>69</v>
      </c>
      <c r="M443" s="180"/>
      <c r="N443" s="180"/>
      <c r="O443" s="180"/>
      <c r="P443" s="180"/>
      <c r="Q443" s="182"/>
      <c r="R443" s="182"/>
      <c r="S443" s="180"/>
      <c r="T443" s="180"/>
      <c r="U443" s="180"/>
      <c r="V443" s="180"/>
      <c r="W443" s="180"/>
      <c r="X443" s="180"/>
      <c r="Y443" s="180"/>
    </row>
    <row r="444" spans="1:25" s="183" customFormat="1" outlineLevel="1">
      <c r="A444" s="180" t="str">
        <f t="shared" si="13"/>
        <v>N</v>
      </c>
      <c r="B444" s="181">
        <f>COUNTA($C$3:C444)</f>
        <v>432</v>
      </c>
      <c r="C444" s="180" t="s">
        <v>60</v>
      </c>
      <c r="D444" s="180"/>
      <c r="E444" s="180"/>
      <c r="F444" s="180"/>
      <c r="G444" s="180" t="s">
        <v>74</v>
      </c>
      <c r="H444" s="180"/>
      <c r="I444" s="180" t="s">
        <v>58</v>
      </c>
      <c r="J444" s="180"/>
      <c r="K444" s="181">
        <v>0</v>
      </c>
      <c r="L444" s="180" t="s">
        <v>60</v>
      </c>
      <c r="M444" s="180">
        <v>3</v>
      </c>
      <c r="N444" s="180" t="s">
        <v>147</v>
      </c>
      <c r="O444" s="180"/>
      <c r="P444" s="180"/>
      <c r="Q444" s="182"/>
      <c r="R444" s="182"/>
      <c r="S444" s="180"/>
      <c r="T444" s="180"/>
      <c r="U444" s="180"/>
      <c r="V444" s="180"/>
      <c r="W444" s="180"/>
      <c r="X444" s="180"/>
      <c r="Y444" s="180"/>
    </row>
    <row r="445" spans="1:25" s="183" customFormat="1" outlineLevel="1">
      <c r="A445" s="180" t="str">
        <f>IF([4]Global!$B$2="PROD","N",A444)</f>
        <v>N</v>
      </c>
      <c r="B445" s="181">
        <f>COUNTA($C$3:C445)</f>
        <v>433</v>
      </c>
      <c r="C445" s="180" t="s">
        <v>369</v>
      </c>
      <c r="D445" s="180"/>
      <c r="E445" s="180"/>
      <c r="F445" s="180"/>
      <c r="G445" s="180" t="s">
        <v>74</v>
      </c>
      <c r="H445" s="180"/>
      <c r="I445" s="180" t="s">
        <v>58</v>
      </c>
      <c r="J445" s="180" t="s">
        <v>370</v>
      </c>
      <c r="K445" s="181">
        <v>0</v>
      </c>
      <c r="L445" s="180" t="s">
        <v>110</v>
      </c>
      <c r="M445" s="180"/>
      <c r="N445" s="180"/>
      <c r="O445" s="180"/>
      <c r="P445" s="180"/>
      <c r="Q445" s="182"/>
      <c r="R445" s="182"/>
      <c r="S445" s="180"/>
      <c r="T445" s="180"/>
      <c r="U445" s="180"/>
      <c r="V445" s="180"/>
      <c r="W445" s="180"/>
      <c r="X445" s="180"/>
      <c r="Y445" s="180"/>
    </row>
    <row r="446" spans="1:25" s="183" customFormat="1" outlineLevel="1">
      <c r="A446" s="180" t="str">
        <f>A445</f>
        <v>N</v>
      </c>
      <c r="B446" s="181">
        <f>COUNTA($C$3:C446)</f>
        <v>434</v>
      </c>
      <c r="C446" s="180" t="s">
        <v>371</v>
      </c>
      <c r="D446" s="180"/>
      <c r="E446" s="180"/>
      <c r="F446" s="180"/>
      <c r="G446" s="180" t="s">
        <v>74</v>
      </c>
      <c r="H446" s="180"/>
      <c r="I446" s="180" t="s">
        <v>58</v>
      </c>
      <c r="J446" s="180" t="s">
        <v>370</v>
      </c>
      <c r="K446" s="181">
        <v>0</v>
      </c>
      <c r="L446" s="180" t="s">
        <v>59</v>
      </c>
      <c r="M446" s="180" t="s">
        <v>372</v>
      </c>
      <c r="N446" s="180"/>
      <c r="O446" s="180"/>
      <c r="P446" s="180"/>
      <c r="Q446" s="182"/>
      <c r="R446" s="182"/>
      <c r="S446" s="180"/>
      <c r="T446" s="180"/>
      <c r="U446" s="180"/>
      <c r="V446" s="180"/>
      <c r="W446" s="180"/>
      <c r="X446" s="180"/>
      <c r="Y446" s="180"/>
    </row>
    <row r="447" spans="1:25" s="183" customFormat="1" outlineLevel="1">
      <c r="A447" s="180" t="str">
        <f>A446</f>
        <v>N</v>
      </c>
      <c r="B447" s="181">
        <f>COUNTA($C$3:C447)</f>
        <v>435</v>
      </c>
      <c r="C447" s="180" t="s">
        <v>373</v>
      </c>
      <c r="D447" s="180"/>
      <c r="E447" s="180"/>
      <c r="F447" s="180"/>
      <c r="G447" s="180" t="s">
        <v>74</v>
      </c>
      <c r="H447" s="180"/>
      <c r="I447" s="180"/>
      <c r="J447" s="180"/>
      <c r="K447" s="181">
        <v>0</v>
      </c>
      <c r="L447" s="180" t="s">
        <v>374</v>
      </c>
      <c r="M447" s="180" t="str">
        <f>IF(N444="Australian Comprehensive","tx_iframe_card-domestic","tx_iframe_card-international")</f>
        <v>tx_iframe_card-international</v>
      </c>
      <c r="N447" s="180"/>
      <c r="O447" s="180"/>
      <c r="P447" s="180"/>
      <c r="Q447" s="182"/>
      <c r="R447" s="182"/>
      <c r="S447" s="180"/>
      <c r="T447" s="180"/>
      <c r="U447" s="180"/>
      <c r="V447" s="180"/>
      <c r="W447" s="180"/>
      <c r="X447" s="180"/>
      <c r="Y447" s="180"/>
    </row>
    <row r="448" spans="1:25" s="183" customFormat="1" outlineLevel="1">
      <c r="A448" s="180" t="str">
        <f>A447</f>
        <v>N</v>
      </c>
      <c r="B448" s="181">
        <f>COUNTA($C$3:C448)</f>
        <v>436</v>
      </c>
      <c r="C448" s="180" t="s">
        <v>375</v>
      </c>
      <c r="D448" s="180"/>
      <c r="E448" s="180"/>
      <c r="F448" s="180"/>
      <c r="G448" s="180" t="s">
        <v>74</v>
      </c>
      <c r="H448" s="180"/>
      <c r="I448" s="180" t="s">
        <v>58</v>
      </c>
      <c r="J448" s="180" t="s">
        <v>376</v>
      </c>
      <c r="K448" s="181">
        <v>0</v>
      </c>
      <c r="L448" s="180" t="s">
        <v>59</v>
      </c>
      <c r="M448" s="180" t="s">
        <v>377</v>
      </c>
      <c r="N448" s="180"/>
      <c r="O448" s="180"/>
      <c r="P448" s="180"/>
      <c r="Q448" s="182"/>
      <c r="R448" s="182"/>
      <c r="S448" s="180"/>
      <c r="T448" s="180"/>
      <c r="U448" s="180"/>
      <c r="V448" s="180"/>
      <c r="W448" s="180"/>
      <c r="X448" s="180"/>
      <c r="Y448" s="180"/>
    </row>
    <row r="449" spans="1:25" s="183" customFormat="1" outlineLevel="1">
      <c r="A449" s="180" t="str">
        <f t="shared" si="13"/>
        <v>N</v>
      </c>
      <c r="B449" s="181">
        <f>COUNTA($C$3:C449)</f>
        <v>437</v>
      </c>
      <c r="C449" s="180" t="s">
        <v>373</v>
      </c>
      <c r="D449" s="180"/>
      <c r="E449" s="180"/>
      <c r="F449" s="180"/>
      <c r="G449" s="180" t="s">
        <v>74</v>
      </c>
      <c r="H449" s="180"/>
      <c r="I449" s="180"/>
      <c r="J449" s="180"/>
      <c r="K449" s="181">
        <v>0</v>
      </c>
      <c r="L449" s="180" t="s">
        <v>378</v>
      </c>
      <c r="M449" s="180"/>
      <c r="N449" s="180"/>
      <c r="O449" s="180"/>
      <c r="P449" s="180"/>
      <c r="Q449" s="182"/>
      <c r="R449" s="182"/>
      <c r="S449" s="180"/>
      <c r="T449" s="180"/>
      <c r="U449" s="180"/>
      <c r="V449" s="180"/>
      <c r="W449" s="180"/>
      <c r="X449" s="180"/>
      <c r="Y449" s="180"/>
    </row>
    <row r="450" spans="1:25" s="183" customFormat="1" outlineLevel="1">
      <c r="A450" s="180" t="str">
        <f t="shared" si="13"/>
        <v>N</v>
      </c>
      <c r="B450" s="181">
        <f>COUNTA($C$3:C450)</f>
        <v>438</v>
      </c>
      <c r="C450" s="180" t="s">
        <v>379</v>
      </c>
      <c r="D450" s="180"/>
      <c r="E450" s="180"/>
      <c r="F450" s="180"/>
      <c r="G450" s="180" t="s">
        <v>74</v>
      </c>
      <c r="H450" s="180"/>
      <c r="I450" s="180" t="s">
        <v>58</v>
      </c>
      <c r="J450" s="180" t="s">
        <v>380</v>
      </c>
      <c r="K450" s="181">
        <v>0</v>
      </c>
      <c r="L450" s="180" t="s">
        <v>59</v>
      </c>
      <c r="M450" s="180" t="s">
        <v>381</v>
      </c>
      <c r="N450" s="180"/>
      <c r="O450" s="180"/>
      <c r="P450" s="180"/>
      <c r="Q450" s="182"/>
      <c r="R450" s="182"/>
      <c r="S450" s="180"/>
      <c r="T450" s="180"/>
      <c r="U450" s="180"/>
      <c r="V450" s="180"/>
      <c r="W450" s="180"/>
      <c r="X450" s="180"/>
      <c r="Y450" s="180"/>
    </row>
    <row r="451" spans="1:25" s="183" customFormat="1" outlineLevel="1">
      <c r="A451" s="180" t="str">
        <f t="shared" si="13"/>
        <v>N</v>
      </c>
      <c r="B451" s="181">
        <f>COUNTA($C$3:C451)</f>
        <v>439</v>
      </c>
      <c r="C451" s="180" t="s">
        <v>382</v>
      </c>
      <c r="D451" s="180"/>
      <c r="E451" s="180"/>
      <c r="F451" s="180"/>
      <c r="G451" s="180" t="s">
        <v>74</v>
      </c>
      <c r="H451" s="180"/>
      <c r="I451" s="180" t="s">
        <v>58</v>
      </c>
      <c r="J451" s="180" t="s">
        <v>383</v>
      </c>
      <c r="K451" s="181">
        <v>0</v>
      </c>
      <c r="L451" s="180" t="s">
        <v>59</v>
      </c>
      <c r="M451" s="180" t="s">
        <v>384</v>
      </c>
      <c r="N451" s="180"/>
      <c r="O451" s="180"/>
      <c r="P451" s="180"/>
      <c r="Q451" s="182"/>
      <c r="R451" s="182"/>
      <c r="S451" s="180"/>
      <c r="T451" s="180"/>
      <c r="U451" s="180"/>
      <c r="V451" s="180"/>
      <c r="W451" s="180"/>
      <c r="X451" s="180"/>
      <c r="Y451" s="180"/>
    </row>
    <row r="452" spans="1:25" s="183" customFormat="1" outlineLevel="1">
      <c r="A452" s="180" t="str">
        <f t="shared" si="13"/>
        <v>N</v>
      </c>
      <c r="B452" s="181">
        <f>COUNTA($C$3:C452)</f>
        <v>440</v>
      </c>
      <c r="C452" s="180" t="s">
        <v>385</v>
      </c>
      <c r="D452" s="180"/>
      <c r="E452" s="180"/>
      <c r="F452" s="180" t="str">
        <f>IF($A$7="Y","Y","")</f>
        <v/>
      </c>
      <c r="G452" s="180" t="s">
        <v>74</v>
      </c>
      <c r="H452" s="180"/>
      <c r="I452" s="180" t="s">
        <v>58</v>
      </c>
      <c r="J452" s="180" t="s">
        <v>386</v>
      </c>
      <c r="K452" s="181">
        <v>0</v>
      </c>
      <c r="L452" s="180" t="s">
        <v>69</v>
      </c>
      <c r="M452" s="180">
        <v>1</v>
      </c>
      <c r="N452" s="180"/>
      <c r="O452" s="180"/>
      <c r="P452" s="180"/>
      <c r="Q452" s="182"/>
      <c r="R452" s="182"/>
      <c r="S452" s="180"/>
      <c r="T452" s="180"/>
      <c r="U452" s="180"/>
      <c r="V452" s="180"/>
      <c r="W452" s="180"/>
      <c r="X452" s="180"/>
      <c r="Y452" s="180"/>
    </row>
    <row r="453" spans="1:25" s="183" customFormat="1" outlineLevel="1">
      <c r="A453" s="180" t="str">
        <f t="shared" si="13"/>
        <v>N</v>
      </c>
      <c r="B453" s="181">
        <f>COUNTA($C$3:C453)</f>
        <v>441</v>
      </c>
      <c r="C453" s="180" t="s">
        <v>60</v>
      </c>
      <c r="D453" s="180"/>
      <c r="E453" s="180"/>
      <c r="F453" s="180"/>
      <c r="G453" s="180" t="s">
        <v>74</v>
      </c>
      <c r="H453" s="180"/>
      <c r="I453" s="180" t="s">
        <v>58</v>
      </c>
      <c r="J453" s="180"/>
      <c r="K453" s="181">
        <v>0</v>
      </c>
      <c r="L453" s="180" t="s">
        <v>60</v>
      </c>
      <c r="M453" s="180">
        <v>20</v>
      </c>
      <c r="N453" s="180"/>
      <c r="O453" s="180"/>
      <c r="P453" s="180"/>
      <c r="Q453" s="182"/>
      <c r="R453" s="182"/>
      <c r="S453" s="180"/>
      <c r="T453" s="180"/>
      <c r="U453" s="180"/>
      <c r="V453" s="180"/>
      <c r="W453" s="180"/>
      <c r="X453" s="180"/>
      <c r="Y453" s="180"/>
    </row>
    <row r="454" spans="1:25" s="183" customFormat="1" outlineLevel="1">
      <c r="A454" s="180" t="str">
        <f t="shared" si="13"/>
        <v>N</v>
      </c>
      <c r="B454" s="181">
        <f>COUNTA($C$3:C454)</f>
        <v>442</v>
      </c>
      <c r="C454" s="180" t="s">
        <v>387</v>
      </c>
      <c r="D454" s="180"/>
      <c r="E454" s="180"/>
      <c r="F454" s="180"/>
      <c r="G454" s="180" t="s">
        <v>74</v>
      </c>
      <c r="H454" s="180"/>
      <c r="I454" s="180" t="s">
        <v>58</v>
      </c>
      <c r="J454" s="180" t="s">
        <v>388</v>
      </c>
      <c r="K454" s="181">
        <v>0</v>
      </c>
      <c r="L454" s="180" t="s">
        <v>306</v>
      </c>
      <c r="M454" s="180"/>
      <c r="N454" s="180"/>
      <c r="O454" s="180" t="s">
        <v>3</v>
      </c>
      <c r="P454" s="180"/>
      <c r="Q454" s="182"/>
      <c r="R454" s="182"/>
      <c r="S454" s="180"/>
      <c r="T454" s="180"/>
      <c r="U454" s="180"/>
      <c r="V454" s="180"/>
      <c r="W454" s="180"/>
      <c r="X454" s="180"/>
      <c r="Y454" s="180"/>
    </row>
    <row r="455" spans="1:25" s="183" customFormat="1" outlineLevel="1">
      <c r="A455" s="180" t="str">
        <f t="shared" si="13"/>
        <v>N</v>
      </c>
      <c r="B455" s="181">
        <f>COUNTA($C$3:C455)</f>
        <v>443</v>
      </c>
      <c r="C455" s="180" t="s">
        <v>744</v>
      </c>
      <c r="D455" s="180"/>
      <c r="E455" s="180"/>
      <c r="F455" s="180"/>
      <c r="G455" s="180" t="s">
        <v>74</v>
      </c>
      <c r="H455" s="180"/>
      <c r="I455" s="180" t="s">
        <v>58</v>
      </c>
      <c r="J455" s="180" t="s">
        <v>745</v>
      </c>
      <c r="K455" s="181">
        <v>0</v>
      </c>
      <c r="L455" s="180" t="s">
        <v>32</v>
      </c>
      <c r="M455" s="180"/>
      <c r="N455" s="180" t="s">
        <v>61</v>
      </c>
      <c r="O455" s="180" t="s">
        <v>3</v>
      </c>
      <c r="P455" s="180"/>
      <c r="Q455" s="182"/>
      <c r="R455" s="182"/>
      <c r="S455" s="180" t="s">
        <v>746</v>
      </c>
      <c r="T455" s="180"/>
      <c r="U455" s="180"/>
      <c r="V455" s="180"/>
      <c r="W455" s="180"/>
      <c r="X455" s="180"/>
      <c r="Y455" s="180"/>
    </row>
    <row r="456" spans="1:25" s="183" customFormat="1" outlineLevel="1">
      <c r="A456" s="180" t="str">
        <f t="shared" si="13"/>
        <v>N</v>
      </c>
      <c r="B456" s="181">
        <f>COUNTA($C$3:C456)</f>
        <v>444</v>
      </c>
      <c r="C456" s="180" t="s">
        <v>389</v>
      </c>
      <c r="D456" s="180"/>
      <c r="E456" s="180"/>
      <c r="F456" s="180"/>
      <c r="G456" s="180" t="s">
        <v>74</v>
      </c>
      <c r="H456" s="180"/>
      <c r="I456" s="180" t="s">
        <v>58</v>
      </c>
      <c r="J456" s="180" t="s">
        <v>390</v>
      </c>
      <c r="K456" s="181">
        <v>0</v>
      </c>
      <c r="L456" s="180" t="s">
        <v>32</v>
      </c>
      <c r="M456" s="180"/>
      <c r="N456" s="180" t="s">
        <v>61</v>
      </c>
      <c r="O456" s="180" t="s">
        <v>3</v>
      </c>
      <c r="P456" s="180"/>
      <c r="Q456" s="182"/>
      <c r="R456" s="182"/>
      <c r="S456" s="180" t="s">
        <v>391</v>
      </c>
      <c r="T456" s="180"/>
      <c r="U456" s="180"/>
      <c r="V456" s="180"/>
      <c r="W456" s="180"/>
      <c r="X456" s="180"/>
      <c r="Y456" s="180"/>
    </row>
    <row r="457" spans="1:25" s="183" customFormat="1" outlineLevel="1">
      <c r="A457" s="180" t="str">
        <f>A455</f>
        <v>N</v>
      </c>
      <c r="B457" s="181">
        <f>COUNTA($C$3:C457)</f>
        <v>445</v>
      </c>
      <c r="C457" s="180" t="s">
        <v>392</v>
      </c>
      <c r="D457" s="180"/>
      <c r="E457" s="180"/>
      <c r="F457" s="180"/>
      <c r="G457" s="180" t="s">
        <v>74</v>
      </c>
      <c r="H457" s="180"/>
      <c r="I457" s="180" t="s">
        <v>58</v>
      </c>
      <c r="J457" s="180" t="s">
        <v>393</v>
      </c>
      <c r="K457" s="181">
        <v>1</v>
      </c>
      <c r="L457" s="180" t="s">
        <v>32</v>
      </c>
      <c r="M457" s="180"/>
      <c r="N457" s="180" t="s">
        <v>61</v>
      </c>
      <c r="O457" s="180" t="s">
        <v>3</v>
      </c>
      <c r="P457" s="180"/>
      <c r="Q457" s="182"/>
      <c r="R457" s="182"/>
      <c r="S457" s="180" t="s">
        <v>394</v>
      </c>
      <c r="T457" s="180"/>
      <c r="U457" s="180"/>
      <c r="V457" s="180"/>
      <c r="W457" s="180"/>
      <c r="X457" s="180"/>
      <c r="Y457" s="180"/>
    </row>
    <row r="458" spans="1:25" s="183" customFormat="1" outlineLevel="1">
      <c r="A458" s="180" t="str">
        <f>IF($R$35="0",IF([4]Global!$B$2="PROD","Y","N"),"N")</f>
        <v>N</v>
      </c>
      <c r="B458" s="181">
        <f>COUNTA($C$3:C458)</f>
        <v>446</v>
      </c>
      <c r="C458" s="180" t="s">
        <v>514</v>
      </c>
      <c r="D458" s="180"/>
      <c r="E458" s="180"/>
      <c r="F458" s="180"/>
      <c r="G458" s="180" t="s">
        <v>74</v>
      </c>
      <c r="H458" s="180"/>
      <c r="I458" s="180" t="s">
        <v>58</v>
      </c>
      <c r="J458" s="180" t="s">
        <v>518</v>
      </c>
      <c r="K458" s="181">
        <v>0</v>
      </c>
      <c r="L458" s="180" t="s">
        <v>306</v>
      </c>
      <c r="M458" s="180"/>
      <c r="N458" s="180"/>
      <c r="O458" s="180"/>
      <c r="P458" s="180"/>
      <c r="Q458" s="182"/>
      <c r="R458" s="182"/>
      <c r="S458" s="180"/>
      <c r="T458" s="180"/>
      <c r="U458" s="180"/>
      <c r="V458" s="180"/>
      <c r="W458" s="180"/>
      <c r="X458" s="180"/>
      <c r="Y458" s="180"/>
    </row>
    <row r="459" spans="1:25" s="183" customFormat="1" outlineLevel="1">
      <c r="A459" s="180" t="str">
        <f t="shared" si="13"/>
        <v>N</v>
      </c>
      <c r="B459" s="181">
        <f>COUNTA($C$3:C459)</f>
        <v>447</v>
      </c>
      <c r="C459" s="180" t="s">
        <v>515</v>
      </c>
      <c r="D459" s="180"/>
      <c r="E459" s="180"/>
      <c r="F459" s="180"/>
      <c r="G459" s="180" t="s">
        <v>74</v>
      </c>
      <c r="H459" s="180"/>
      <c r="I459" s="180" t="s">
        <v>58</v>
      </c>
      <c r="J459" s="180" t="s">
        <v>519</v>
      </c>
      <c r="K459" s="181">
        <v>0</v>
      </c>
      <c r="L459" s="180" t="s">
        <v>306</v>
      </c>
      <c r="M459" s="180"/>
      <c r="N459" s="180"/>
      <c r="O459" s="180"/>
      <c r="P459" s="180"/>
      <c r="Q459" s="182"/>
      <c r="R459" s="182"/>
      <c r="S459" s="180"/>
      <c r="T459" s="180"/>
      <c r="U459" s="180"/>
      <c r="V459" s="180"/>
      <c r="W459" s="180"/>
      <c r="X459" s="180"/>
      <c r="Y459" s="180"/>
    </row>
    <row r="460" spans="1:25" s="183" customFormat="1" outlineLevel="1">
      <c r="A460" s="180" t="str">
        <f t="shared" si="13"/>
        <v>N</v>
      </c>
      <c r="B460" s="181">
        <f>COUNTA($C$3:C460)</f>
        <v>448</v>
      </c>
      <c r="C460" s="180" t="s">
        <v>516</v>
      </c>
      <c r="D460" s="180"/>
      <c r="E460" s="180"/>
      <c r="F460" s="180"/>
      <c r="G460" s="180" t="s">
        <v>74</v>
      </c>
      <c r="H460" s="180"/>
      <c r="I460" s="180" t="s">
        <v>58</v>
      </c>
      <c r="J460" s="180" t="s">
        <v>520</v>
      </c>
      <c r="K460" s="181">
        <v>0</v>
      </c>
      <c r="L460" s="180" t="s">
        <v>306</v>
      </c>
      <c r="M460" s="180"/>
      <c r="N460" s="180"/>
      <c r="O460" s="180"/>
      <c r="P460" s="180"/>
      <c r="Q460" s="182"/>
      <c r="R460" s="182"/>
      <c r="S460" s="180"/>
      <c r="T460" s="180"/>
      <c r="U460" s="180"/>
      <c r="V460" s="180"/>
      <c r="W460" s="180"/>
      <c r="X460" s="180"/>
      <c r="Y460" s="180"/>
    </row>
    <row r="461" spans="1:25" s="183" customFormat="1" outlineLevel="1">
      <c r="A461" s="180" t="str">
        <f t="shared" si="13"/>
        <v>N</v>
      </c>
      <c r="B461" s="181">
        <f>COUNTA($C$3:C461)</f>
        <v>449</v>
      </c>
      <c r="C461" s="180" t="s">
        <v>517</v>
      </c>
      <c r="D461" s="180"/>
      <c r="E461" s="180"/>
      <c r="F461" s="180"/>
      <c r="G461" s="180" t="s">
        <v>74</v>
      </c>
      <c r="H461" s="180"/>
      <c r="I461" s="180" t="s">
        <v>58</v>
      </c>
      <c r="J461" s="180" t="s">
        <v>521</v>
      </c>
      <c r="K461" s="181">
        <v>0</v>
      </c>
      <c r="L461" s="180" t="s">
        <v>306</v>
      </c>
      <c r="M461" s="180"/>
      <c r="N461" s="180"/>
      <c r="O461" s="180"/>
      <c r="P461" s="180"/>
      <c r="Q461" s="182"/>
      <c r="R461" s="182"/>
      <c r="S461" s="180"/>
      <c r="T461" s="180"/>
      <c r="U461" s="180"/>
      <c r="V461" s="180"/>
      <c r="W461" s="180"/>
      <c r="X461" s="180"/>
      <c r="Y461" s="180"/>
    </row>
    <row r="462" spans="1:25" s="183" customFormat="1" outlineLevel="1">
      <c r="A462" s="180" t="str">
        <f>A435</f>
        <v>N</v>
      </c>
      <c r="B462" s="181">
        <f>COUNTA($C$3:C462)</f>
        <v>450</v>
      </c>
      <c r="C462" s="180" t="s">
        <v>60</v>
      </c>
      <c r="D462" s="180"/>
      <c r="E462" s="180"/>
      <c r="F462" s="180"/>
      <c r="G462" s="180" t="s">
        <v>74</v>
      </c>
      <c r="H462" s="180"/>
      <c r="I462" s="180" t="s">
        <v>58</v>
      </c>
      <c r="J462" s="180"/>
      <c r="K462" s="181">
        <v>0</v>
      </c>
      <c r="L462" s="180" t="s">
        <v>60</v>
      </c>
      <c r="M462" s="180">
        <v>3</v>
      </c>
      <c r="N462" s="180"/>
      <c r="O462" s="180"/>
      <c r="P462" s="180"/>
      <c r="Q462" s="182"/>
      <c r="R462" s="182"/>
      <c r="S462" s="180"/>
      <c r="T462" s="180"/>
      <c r="U462" s="180"/>
      <c r="V462" s="180"/>
      <c r="W462" s="180"/>
      <c r="X462" s="180"/>
      <c r="Y462" s="180"/>
    </row>
    <row r="463" spans="1:25" s="183" customFormat="1" outlineLevel="1">
      <c r="A463" s="180" t="str">
        <f>A462</f>
        <v>N</v>
      </c>
      <c r="B463" s="181">
        <f>COUNTA($C$3:C463)</f>
        <v>451</v>
      </c>
      <c r="C463" s="180" t="s">
        <v>747</v>
      </c>
      <c r="D463" s="180"/>
      <c r="E463" s="180"/>
      <c r="F463" s="180"/>
      <c r="G463" s="180" t="s">
        <v>74</v>
      </c>
      <c r="H463" s="180"/>
      <c r="I463" s="180" t="s">
        <v>58</v>
      </c>
      <c r="J463" s="180" t="s">
        <v>748</v>
      </c>
      <c r="K463" s="181">
        <v>0</v>
      </c>
      <c r="L463" s="180" t="s">
        <v>69</v>
      </c>
      <c r="M463" s="180"/>
      <c r="N463" s="180"/>
      <c r="O463" s="180"/>
      <c r="P463" s="180"/>
      <c r="Q463" s="182"/>
      <c r="R463" s="182"/>
      <c r="S463" s="180"/>
      <c r="T463" s="180"/>
      <c r="U463" s="180"/>
      <c r="V463" s="180"/>
      <c r="W463" s="180"/>
      <c r="X463" s="180"/>
      <c r="Y463" s="180"/>
    </row>
    <row r="464" spans="1:25" s="185" customFormat="1">
      <c r="A464" s="228" t="s">
        <v>71</v>
      </c>
      <c r="B464" s="229"/>
      <c r="C464" s="230"/>
      <c r="D464" s="230"/>
      <c r="E464" s="230"/>
      <c r="F464" s="230"/>
      <c r="G464" s="230"/>
      <c r="H464" s="230"/>
      <c r="I464" s="230"/>
      <c r="J464" s="230"/>
      <c r="K464" s="229"/>
      <c r="L464" s="230"/>
      <c r="M464" s="230"/>
      <c r="N464" s="230"/>
      <c r="O464" s="230"/>
      <c r="P464" s="230"/>
      <c r="Q464" s="230"/>
      <c r="R464" s="230"/>
      <c r="S464" s="230"/>
      <c r="T464" s="230"/>
      <c r="U464" s="230"/>
      <c r="V464" s="230"/>
      <c r="W464" s="230"/>
      <c r="X464" s="230"/>
      <c r="Y464" s="230"/>
    </row>
    <row r="465" spans="1:25" s="185" customFormat="1">
      <c r="A465" s="178" t="str">
        <f>A435</f>
        <v>N</v>
      </c>
      <c r="B465" s="179">
        <f>COUNTA($C$3:C465)</f>
        <v>452</v>
      </c>
      <c r="C465" s="178" t="s">
        <v>70</v>
      </c>
      <c r="D465" s="178"/>
      <c r="E465" s="178"/>
      <c r="F465" s="178"/>
      <c r="G465" s="178" t="s">
        <v>74</v>
      </c>
      <c r="H465" s="178"/>
      <c r="I465" s="178"/>
      <c r="J465" s="178"/>
      <c r="K465" s="179"/>
      <c r="L465" s="178" t="s">
        <v>70</v>
      </c>
      <c r="M465" s="178"/>
      <c r="N465" s="178"/>
      <c r="O465" s="178"/>
      <c r="P465" s="178"/>
      <c r="Q465" s="178"/>
      <c r="R465" s="178"/>
      <c r="S465" s="178"/>
      <c r="T465" s="178"/>
      <c r="U465" s="178"/>
      <c r="V465" s="178"/>
      <c r="W465" s="178"/>
      <c r="X465" s="178"/>
      <c r="Y465" s="178"/>
    </row>
    <row r="466" spans="1:25" s="185" customFormat="1">
      <c r="A466" s="178" t="str">
        <f>A465</f>
        <v>N</v>
      </c>
      <c r="B466" s="179">
        <f>COUNTA($C$3:C466)</f>
        <v>453</v>
      </c>
      <c r="C466" s="178" t="s">
        <v>72</v>
      </c>
      <c r="D466" s="178"/>
      <c r="E466" s="178"/>
      <c r="F466" s="178"/>
      <c r="G466" s="178" t="s">
        <v>74</v>
      </c>
      <c r="H466" s="178"/>
      <c r="I466" s="178"/>
      <c r="J466" s="178"/>
      <c r="K466" s="179"/>
      <c r="L466" s="178" t="s">
        <v>72</v>
      </c>
      <c r="M466" s="178"/>
      <c r="N466" s="178"/>
      <c r="O466" s="178"/>
      <c r="P466" s="178"/>
      <c r="Q466" s="178"/>
      <c r="R466" s="178"/>
      <c r="S466" s="178"/>
      <c r="T466" s="178"/>
      <c r="U466" s="178"/>
      <c r="V466" s="178"/>
      <c r="W466" s="178"/>
      <c r="X466" s="178"/>
      <c r="Y466" s="178"/>
    </row>
    <row r="467" spans="1:25" s="185" customFormat="1" outlineLevel="1">
      <c r="A467" s="178" t="str">
        <f>IF($R$35&gt;"1","Y","N")</f>
        <v>N</v>
      </c>
      <c r="B467" s="179">
        <f>COUNTA($C$3:C467)</f>
        <v>454</v>
      </c>
      <c r="C467" s="178" t="s">
        <v>403</v>
      </c>
      <c r="D467" s="178"/>
      <c r="E467" s="178"/>
      <c r="F467" s="178"/>
      <c r="G467" s="178" t="s">
        <v>74</v>
      </c>
      <c r="H467" s="178"/>
      <c r="I467" s="178" t="s">
        <v>58</v>
      </c>
      <c r="J467" s="178" t="str">
        <f>"//p[contains(.,'Does this traveller have any existing medical conditions?*')]/parent::span/parent::legend/following-sibling::label/input[@value='"&amp;M467&amp;"']"</f>
        <v>//p[contains(.,'Does this traveller have any existing medical conditions?*')]/parent::span/parent::legend/following-sibling::label/input[@value='DT_EMCQ2']</v>
      </c>
      <c r="K467" s="179">
        <v>2</v>
      </c>
      <c r="L467" s="178" t="s">
        <v>110</v>
      </c>
      <c r="M467" s="178" t="s">
        <v>290</v>
      </c>
      <c r="N467" s="178"/>
      <c r="O467" s="178"/>
      <c r="P467" s="178"/>
      <c r="Q467" s="184"/>
      <c r="R467" s="184"/>
      <c r="S467" s="178"/>
      <c r="T467" s="178"/>
      <c r="U467" s="178"/>
      <c r="V467" s="178"/>
      <c r="W467" s="178"/>
      <c r="X467" s="178"/>
      <c r="Y467" s="178"/>
    </row>
    <row r="468" spans="1:25" s="185" customFormat="1" outlineLevel="1">
      <c r="A468" s="178" t="str">
        <f>A467</f>
        <v>N</v>
      </c>
      <c r="B468" s="179">
        <f>COUNTA($C$3:C468)</f>
        <v>455</v>
      </c>
      <c r="C468" s="178" t="s">
        <v>60</v>
      </c>
      <c r="D468" s="178"/>
      <c r="E468" s="178"/>
      <c r="F468" s="178"/>
      <c r="G468" s="178" t="s">
        <v>74</v>
      </c>
      <c r="H468" s="178"/>
      <c r="I468" s="178" t="s">
        <v>58</v>
      </c>
      <c r="J468" s="178"/>
      <c r="K468" s="179"/>
      <c r="L468" s="178" t="s">
        <v>60</v>
      </c>
      <c r="M468" s="178">
        <v>3</v>
      </c>
      <c r="N468" s="178"/>
      <c r="O468" s="178"/>
      <c r="P468" s="178"/>
      <c r="Q468" s="184"/>
      <c r="R468" s="184"/>
      <c r="S468" s="178"/>
      <c r="T468" s="178"/>
      <c r="U468" s="178"/>
      <c r="V468" s="178"/>
      <c r="W468" s="178"/>
      <c r="X468" s="178"/>
      <c r="Y468" s="178"/>
    </row>
    <row r="469" spans="1:25" s="185" customFormat="1" outlineLevel="1">
      <c r="A469" s="178" t="str">
        <f>IF(M467="YES","Y","N")</f>
        <v>N</v>
      </c>
      <c r="B469" s="179">
        <f>COUNTA($C$3:C469)</f>
        <v>456</v>
      </c>
      <c r="C469" s="178" t="s">
        <v>404</v>
      </c>
      <c r="D469" s="178"/>
      <c r="E469" s="178"/>
      <c r="F469" s="178"/>
      <c r="G469" s="178" t="s">
        <v>74</v>
      </c>
      <c r="H469" s="178"/>
      <c r="I469" s="178" t="s">
        <v>58</v>
      </c>
      <c r="J469" s="178" t="str">
        <f>"//p[contains(.,'Do all existing medical conditions meet the criteria for')]/parent::span/parent::legend/following-sibling::label/input[@value='"&amp;M469&amp;"']"</f>
        <v>//p[contains(.,'Do all existing medical conditions meet the criteria for')]/parent::span/parent::legend/following-sibling::label/input[@value='DT_EMCQ2']</v>
      </c>
      <c r="K469" s="179">
        <v>2</v>
      </c>
      <c r="L469" s="178" t="s">
        <v>110</v>
      </c>
      <c r="M469" s="178" t="s">
        <v>290</v>
      </c>
      <c r="N469" s="178"/>
      <c r="O469" s="178"/>
      <c r="P469" s="178"/>
      <c r="Q469" s="184"/>
      <c r="R469" s="184"/>
      <c r="S469" s="178"/>
      <c r="T469" s="178"/>
      <c r="U469" s="178"/>
      <c r="V469" s="178"/>
      <c r="W469" s="178"/>
      <c r="X469" s="178"/>
      <c r="Y469" s="178"/>
    </row>
    <row r="470" spans="1:25" s="185" customFormat="1" outlineLevel="1">
      <c r="A470" s="178" t="str">
        <f>A469</f>
        <v>N</v>
      </c>
      <c r="B470" s="179">
        <f>COUNTA($C$3:C470)</f>
        <v>457</v>
      </c>
      <c r="C470" s="178" t="s">
        <v>60</v>
      </c>
      <c r="D470" s="178"/>
      <c r="E470" s="178"/>
      <c r="F470" s="178"/>
      <c r="G470" s="178" t="s">
        <v>74</v>
      </c>
      <c r="H470" s="178"/>
      <c r="I470" s="178" t="s">
        <v>58</v>
      </c>
      <c r="J470" s="178"/>
      <c r="K470" s="179"/>
      <c r="L470" s="178" t="s">
        <v>60</v>
      </c>
      <c r="M470" s="178">
        <v>2</v>
      </c>
      <c r="N470" s="178"/>
      <c r="O470" s="178"/>
      <c r="P470" s="178"/>
      <c r="Q470" s="184"/>
      <c r="R470" s="184"/>
      <c r="S470" s="178"/>
      <c r="T470" s="178"/>
      <c r="U470" s="178"/>
      <c r="V470" s="178"/>
      <c r="W470" s="178"/>
      <c r="X470" s="178"/>
      <c r="Y470" s="178"/>
    </row>
    <row r="471" spans="1:25" s="185" customFormat="1" outlineLevel="1">
      <c r="A471" s="178" t="str">
        <f>IF(M469="NO","Y","N")</f>
        <v>N</v>
      </c>
      <c r="B471" s="179">
        <f>COUNTA($C$3:C471)</f>
        <v>458</v>
      </c>
      <c r="C471" s="178" t="s">
        <v>405</v>
      </c>
      <c r="D471" s="178"/>
      <c r="E471" s="178"/>
      <c r="F471" s="178"/>
      <c r="G471" s="178" t="s">
        <v>74</v>
      </c>
      <c r="H471" s="178"/>
      <c r="I471" s="178" t="s">
        <v>58</v>
      </c>
      <c r="J471" s="178" t="str">
        <f>"//p[contains(.,'Would you like to screen this traveller for existing medical conditions coverage?')]/parent::span/parent::legend/following-sibling::label/input[@value='"&amp;M471&amp;"']"</f>
        <v>//p[contains(.,'Would you like to screen this traveller for existing medical conditions coverage?')]/parent::span/parent::legend/following-sibling::label/input[@value='DT_EMCQ3']</v>
      </c>
      <c r="K471" s="179">
        <v>2</v>
      </c>
      <c r="L471" s="178" t="s">
        <v>110</v>
      </c>
      <c r="M471" s="178" t="s">
        <v>292</v>
      </c>
      <c r="N471" s="178"/>
      <c r="O471" s="178"/>
      <c r="P471" s="178"/>
      <c r="Q471" s="184"/>
      <c r="R471" s="184"/>
      <c r="S471" s="178"/>
      <c r="T471" s="178"/>
      <c r="U471" s="178"/>
      <c r="V471" s="178"/>
      <c r="W471" s="178"/>
      <c r="X471" s="178"/>
      <c r="Y471" s="178"/>
    </row>
    <row r="472" spans="1:25" s="185" customFormat="1" outlineLevel="1">
      <c r="A472" s="178" t="str">
        <f>A471</f>
        <v>N</v>
      </c>
      <c r="B472" s="179">
        <f>COUNTA($C$3:C472)</f>
        <v>459</v>
      </c>
      <c r="C472" s="178" t="s">
        <v>60</v>
      </c>
      <c r="D472" s="178"/>
      <c r="E472" s="178"/>
      <c r="F472" s="178"/>
      <c r="G472" s="178" t="s">
        <v>74</v>
      </c>
      <c r="H472" s="178"/>
      <c r="I472" s="178" t="s">
        <v>58</v>
      </c>
      <c r="J472" s="178"/>
      <c r="K472" s="179"/>
      <c r="L472" s="178" t="s">
        <v>60</v>
      </c>
      <c r="M472" s="178">
        <v>2</v>
      </c>
      <c r="N472" s="178"/>
      <c r="O472" s="178"/>
      <c r="P472" s="178"/>
      <c r="Q472" s="184"/>
      <c r="R472" s="184"/>
      <c r="S472" s="178"/>
      <c r="T472" s="178"/>
      <c r="U472" s="178"/>
      <c r="V472" s="178"/>
      <c r="W472" s="178"/>
      <c r="X472" s="178"/>
      <c r="Y472" s="178"/>
    </row>
    <row r="473" spans="1:25" s="185" customFormat="1" outlineLevel="1">
      <c r="A473" s="178"/>
      <c r="B473" s="179">
        <f>COUNTA($C$3:C473)</f>
        <v>460</v>
      </c>
      <c r="C473" s="178" t="s">
        <v>406</v>
      </c>
      <c r="D473" s="178"/>
      <c r="E473" s="178"/>
      <c r="F473" s="178"/>
      <c r="G473" s="178" t="s">
        <v>74</v>
      </c>
      <c r="H473" s="178"/>
      <c r="I473" s="178" t="s">
        <v>58</v>
      </c>
      <c r="J473" s="178" t="str">
        <f>"//p[contains(.,'Have you been advised not to travel by a medical practitioner?')]/parent::span/parent::legend/following-sibling::label/input[@value='"&amp;M473&amp;"']"</f>
        <v>//p[contains(.,'Have you been advised not to travel by a medical practitioner?')]/parent::span/parent::legend/following-sibling::label/input[@value='DT_EMCQ4']</v>
      </c>
      <c r="K473" s="179">
        <v>2</v>
      </c>
      <c r="L473" s="178" t="s">
        <v>110</v>
      </c>
      <c r="M473" s="178" t="s">
        <v>294</v>
      </c>
      <c r="N473" s="178"/>
      <c r="O473" s="178"/>
      <c r="P473" s="178"/>
      <c r="Q473" s="184"/>
      <c r="R473" s="184"/>
      <c r="S473" s="178"/>
      <c r="T473" s="178"/>
      <c r="U473" s="178"/>
      <c r="V473" s="178"/>
      <c r="W473" s="178"/>
      <c r="X473" s="178"/>
      <c r="Y473" s="178"/>
    </row>
    <row r="474" spans="1:25" s="185" customFormat="1" outlineLevel="1">
      <c r="A474" s="178"/>
      <c r="B474" s="179">
        <f>COUNTA($C$3:C474)</f>
        <v>461</v>
      </c>
      <c r="C474" s="178" t="s">
        <v>60</v>
      </c>
      <c r="D474" s="178"/>
      <c r="E474" s="178"/>
      <c r="F474" s="178"/>
      <c r="G474" s="178" t="s">
        <v>74</v>
      </c>
      <c r="H474" s="178"/>
      <c r="I474" s="178" t="s">
        <v>58</v>
      </c>
      <c r="J474" s="178"/>
      <c r="K474" s="179"/>
      <c r="L474" s="178" t="s">
        <v>60</v>
      </c>
      <c r="M474" s="178">
        <v>2</v>
      </c>
      <c r="N474" s="178"/>
      <c r="O474" s="178"/>
      <c r="P474" s="178"/>
      <c r="Q474" s="184"/>
      <c r="R474" s="184"/>
      <c r="S474" s="178"/>
      <c r="T474" s="178"/>
      <c r="U474" s="178"/>
      <c r="V474" s="178"/>
      <c r="W474" s="178"/>
      <c r="X474" s="178"/>
      <c r="Y474" s="178"/>
    </row>
    <row r="475" spans="1:25" s="185" customFormat="1" outlineLevel="1">
      <c r="A475" s="178"/>
      <c r="B475" s="179">
        <f>COUNTA($C$3:C475)</f>
        <v>462</v>
      </c>
      <c r="C475" s="178" t="s">
        <v>407</v>
      </c>
      <c r="D475" s="178"/>
      <c r="E475" s="178"/>
      <c r="F475" s="178"/>
      <c r="G475" s="178" t="s">
        <v>74</v>
      </c>
      <c r="H475" s="178"/>
      <c r="I475" s="178" t="s">
        <v>58</v>
      </c>
      <c r="J475" s="178" t="str">
        <f>"//p[contains(.,'Do you have any condition that has been given a metastatic or terminal prognosis?')]/parent::span/parent::legend/following-sibling::label/input[@value='"&amp;M475&amp;"']"</f>
        <v>//p[contains(.,'Do you have any condition that has been given a metastatic or terminal prognosis?')]/parent::span/parent::legend/following-sibling::label/input[@value='DT_EMCQ5']</v>
      </c>
      <c r="K475" s="179">
        <v>2</v>
      </c>
      <c r="L475" s="178" t="s">
        <v>110</v>
      </c>
      <c r="M475" s="178" t="s">
        <v>296</v>
      </c>
      <c r="N475" s="178"/>
      <c r="O475" s="178"/>
      <c r="P475" s="178"/>
      <c r="Q475" s="184"/>
      <c r="R475" s="184"/>
      <c r="S475" s="178"/>
      <c r="T475" s="178"/>
      <c r="U475" s="178"/>
      <c r="V475" s="178"/>
      <c r="W475" s="178"/>
      <c r="X475" s="178"/>
      <c r="Y475" s="178"/>
    </row>
    <row r="476" spans="1:25" s="185" customFormat="1" outlineLevel="1">
      <c r="A476" s="178"/>
      <c r="B476" s="179">
        <f>COUNTA($C$3:C476)</f>
        <v>463</v>
      </c>
      <c r="C476" s="178" t="s">
        <v>60</v>
      </c>
      <c r="D476" s="178"/>
      <c r="E476" s="178"/>
      <c r="F476" s="178"/>
      <c r="G476" s="178" t="s">
        <v>74</v>
      </c>
      <c r="H476" s="178"/>
      <c r="I476" s="178" t="s">
        <v>58</v>
      </c>
      <c r="J476" s="178"/>
      <c r="K476" s="179"/>
      <c r="L476" s="178" t="s">
        <v>60</v>
      </c>
      <c r="M476" s="178">
        <v>2</v>
      </c>
      <c r="N476" s="178"/>
      <c r="O476" s="178"/>
      <c r="P476" s="178"/>
      <c r="Q476" s="184"/>
      <c r="R476" s="184"/>
      <c r="S476" s="178"/>
      <c r="T476" s="178"/>
      <c r="U476" s="178"/>
      <c r="V476" s="178"/>
      <c r="W476" s="178"/>
      <c r="X476" s="178"/>
      <c r="Y476" s="178"/>
    </row>
    <row r="477" spans="1:25" s="185" customFormat="1" outlineLevel="1">
      <c r="A477" s="178"/>
      <c r="B477" s="179">
        <f>COUNTA($C$3:C477)</f>
        <v>464</v>
      </c>
      <c r="C477" s="178" t="s">
        <v>408</v>
      </c>
      <c r="D477" s="178"/>
      <c r="E477" s="178"/>
      <c r="F477" s="178"/>
      <c r="G477" s="178" t="s">
        <v>74</v>
      </c>
      <c r="H477" s="178"/>
      <c r="I477" s="178" t="s">
        <v>58</v>
      </c>
      <c r="J477" s="178" t="str">
        <f>"//p[contains(.,'Do you have any condition or set of symptoms that are under or awaiting further investigation')]/parent::span/parent::legend/following-sibling::label/input[@value='"&amp;M477&amp;"']"</f>
        <v>//p[contains(.,'Do you have any condition or set of symptoms that are under or awaiting further investigation')]/parent::span/parent::legend/following-sibling::label/input[@value='DT_EMCQ6']</v>
      </c>
      <c r="K477" s="179">
        <v>2</v>
      </c>
      <c r="L477" s="178" t="s">
        <v>110</v>
      </c>
      <c r="M477" s="178" t="s">
        <v>298</v>
      </c>
      <c r="N477" s="178"/>
      <c r="O477" s="178"/>
      <c r="P477" s="178"/>
      <c r="Q477" s="184"/>
      <c r="R477" s="184"/>
      <c r="S477" s="178"/>
      <c r="T477" s="178"/>
      <c r="U477" s="178"/>
      <c r="V477" s="178"/>
      <c r="W477" s="178"/>
      <c r="X477" s="178"/>
      <c r="Y477" s="178"/>
    </row>
    <row r="478" spans="1:25" s="185" customFormat="1" outlineLevel="1">
      <c r="A478" s="178"/>
      <c r="B478" s="179">
        <f>COUNTA($C$3:C478)</f>
        <v>465</v>
      </c>
      <c r="C478" s="178" t="s">
        <v>60</v>
      </c>
      <c r="D478" s="178"/>
      <c r="E478" s="178"/>
      <c r="F478" s="178"/>
      <c r="G478" s="178" t="s">
        <v>74</v>
      </c>
      <c r="H478" s="178"/>
      <c r="I478" s="178" t="s">
        <v>58</v>
      </c>
      <c r="J478" s="178"/>
      <c r="K478" s="179"/>
      <c r="L478" s="178" t="s">
        <v>60</v>
      </c>
      <c r="M478" s="178">
        <v>2</v>
      </c>
      <c r="N478" s="178"/>
      <c r="O478" s="178"/>
      <c r="P478" s="178"/>
      <c r="Q478" s="184"/>
      <c r="R478" s="184"/>
      <c r="S478" s="178"/>
      <c r="T478" s="178"/>
      <c r="U478" s="178"/>
      <c r="V478" s="178"/>
      <c r="W478" s="178"/>
      <c r="X478" s="178"/>
      <c r="Y478" s="178"/>
    </row>
    <row r="479" spans="1:25" s="185" customFormat="1" outlineLevel="1">
      <c r="A479" s="178"/>
      <c r="B479" s="179">
        <f>COUNTA($C$3:C479)</f>
        <v>466</v>
      </c>
      <c r="C479" s="178" t="s">
        <v>409</v>
      </c>
      <c r="D479" s="178"/>
      <c r="E479" s="178"/>
      <c r="F479" s="178"/>
      <c r="G479" s="178" t="s">
        <v>74</v>
      </c>
      <c r="H479" s="178"/>
      <c r="I479" s="178" t="s">
        <v>58</v>
      </c>
      <c r="J479" s="178" t="str">
        <f>"//p[contains(.,'Will you be travelling to obtain medical care, treatment or advice of any kind?')]/parent::span/parent::legend/following-sibling::label/input[@value='"&amp;M479&amp;"']"</f>
        <v>//p[contains(.,'Will you be travelling to obtain medical care, treatment or advice of any kind?')]/parent::span/parent::legend/following-sibling::label/input[@value='DT_EMCQ7']</v>
      </c>
      <c r="K479" s="179">
        <v>2</v>
      </c>
      <c r="L479" s="178" t="s">
        <v>110</v>
      </c>
      <c r="M479" s="178" t="s">
        <v>300</v>
      </c>
      <c r="N479" s="178"/>
      <c r="O479" s="178"/>
      <c r="P479" s="178"/>
      <c r="Q479" s="184"/>
      <c r="R479" s="184"/>
      <c r="S479" s="178"/>
      <c r="T479" s="178"/>
      <c r="U479" s="178"/>
      <c r="V479" s="178"/>
      <c r="W479" s="178"/>
      <c r="X479" s="178"/>
      <c r="Y479" s="178"/>
    </row>
    <row r="480" spans="1:25" s="185" customFormat="1" outlineLevel="1">
      <c r="A480" s="178"/>
      <c r="B480" s="179">
        <f>COUNTA($C$3:C480)</f>
        <v>467</v>
      </c>
      <c r="C480" s="178" t="s">
        <v>60</v>
      </c>
      <c r="D480" s="178"/>
      <c r="E480" s="178"/>
      <c r="F480" s="178"/>
      <c r="G480" s="178" t="s">
        <v>74</v>
      </c>
      <c r="H480" s="178"/>
      <c r="I480" s="178" t="s">
        <v>58</v>
      </c>
      <c r="J480" s="178"/>
      <c r="K480" s="179"/>
      <c r="L480" s="178" t="s">
        <v>60</v>
      </c>
      <c r="M480" s="178">
        <v>2</v>
      </c>
      <c r="N480" s="178"/>
      <c r="O480" s="178"/>
      <c r="P480" s="178"/>
      <c r="Q480" s="184"/>
      <c r="R480" s="184"/>
      <c r="S480" s="178"/>
      <c r="T480" s="178"/>
      <c r="U480" s="178"/>
      <c r="V480" s="178"/>
      <c r="W480" s="178"/>
      <c r="X480" s="178"/>
      <c r="Y480" s="178"/>
    </row>
    <row r="481" spans="1:25" s="185" customFormat="1" outlineLevel="1">
      <c r="A481" s="178" t="str">
        <f>A471</f>
        <v>N</v>
      </c>
      <c r="B481" s="179">
        <f>COUNTA($C$3:C481)</f>
        <v>468</v>
      </c>
      <c r="C481" s="178" t="s">
        <v>301</v>
      </c>
      <c r="D481" s="178"/>
      <c r="E481" s="178"/>
      <c r="F481" s="178"/>
      <c r="G481" s="178" t="s">
        <v>74</v>
      </c>
      <c r="H481" s="178"/>
      <c r="I481" s="178" t="s">
        <v>58</v>
      </c>
      <c r="J481" s="178" t="s">
        <v>338</v>
      </c>
      <c r="K481" s="179">
        <v>2</v>
      </c>
      <c r="L481" s="178" t="s">
        <v>306</v>
      </c>
      <c r="M481" s="178"/>
      <c r="N481" s="178" t="s">
        <v>61</v>
      </c>
      <c r="O481" s="178"/>
      <c r="P481" s="178"/>
      <c r="Q481" s="184"/>
      <c r="R481" s="184" t="s">
        <v>303</v>
      </c>
      <c r="S481" s="178"/>
      <c r="T481" s="178"/>
      <c r="U481" s="178"/>
      <c r="V481" s="178"/>
      <c r="W481" s="178"/>
      <c r="X481" s="178"/>
      <c r="Y481" s="178"/>
    </row>
    <row r="482" spans="1:25" s="185" customFormat="1" outlineLevel="1">
      <c r="A482" s="178" t="str">
        <f>A481</f>
        <v>N</v>
      </c>
      <c r="B482" s="179">
        <f>COUNTA($C$3:C482)</f>
        <v>469</v>
      </c>
      <c r="C482" s="178" t="s">
        <v>304</v>
      </c>
      <c r="D482" s="178"/>
      <c r="E482" s="178"/>
      <c r="F482" s="178"/>
      <c r="G482" s="178" t="s">
        <v>74</v>
      </c>
      <c r="H482" s="178"/>
      <c r="I482" s="178" t="s">
        <v>58</v>
      </c>
      <c r="J482" s="178" t="s">
        <v>339</v>
      </c>
      <c r="K482" s="179">
        <v>4</v>
      </c>
      <c r="L482" s="178" t="s">
        <v>306</v>
      </c>
      <c r="M482" s="178"/>
      <c r="N482" s="178"/>
      <c r="O482" s="178"/>
      <c r="P482" s="178"/>
      <c r="Q482" s="184"/>
      <c r="R482" s="184"/>
      <c r="S482" s="178"/>
      <c r="T482" s="178"/>
      <c r="U482" s="178"/>
      <c r="V482" s="178"/>
      <c r="W482" s="178"/>
      <c r="X482" s="178"/>
      <c r="Y482" s="178"/>
    </row>
    <row r="483" spans="1:25" s="183" customFormat="1" outlineLevel="1">
      <c r="A483" s="180" t="str">
        <f>IF($R$39="2","Y","N")</f>
        <v>N</v>
      </c>
      <c r="B483" s="181">
        <f>COUNTA($C$3:C483)</f>
        <v>470</v>
      </c>
      <c r="C483" s="180" t="s">
        <v>60</v>
      </c>
      <c r="D483" s="180"/>
      <c r="E483" s="180"/>
      <c r="F483" s="180"/>
      <c r="G483" s="180" t="s">
        <v>74</v>
      </c>
      <c r="H483" s="180"/>
      <c r="I483" s="180" t="s">
        <v>58</v>
      </c>
      <c r="J483" s="180"/>
      <c r="K483" s="181"/>
      <c r="L483" s="180" t="s">
        <v>60</v>
      </c>
      <c r="M483" s="180">
        <v>5</v>
      </c>
      <c r="N483" s="180"/>
      <c r="O483" s="180"/>
      <c r="P483" s="180"/>
      <c r="Q483" s="182"/>
      <c r="R483" s="182"/>
      <c r="S483" s="180"/>
      <c r="T483" s="180"/>
      <c r="U483" s="180"/>
      <c r="V483" s="180"/>
      <c r="W483" s="180"/>
      <c r="X483" s="180"/>
      <c r="Y483" s="180"/>
    </row>
    <row r="484" spans="1:25" s="183" customFormat="1" outlineLevel="1">
      <c r="A484" s="180" t="str">
        <f>A483</f>
        <v>N</v>
      </c>
      <c r="B484" s="181">
        <f>COUNTA($C$3:C484)</f>
        <v>471</v>
      </c>
      <c r="C484" s="180" t="s">
        <v>203</v>
      </c>
      <c r="D484" s="180"/>
      <c r="E484" s="180"/>
      <c r="F484" s="180"/>
      <c r="G484" s="180" t="s">
        <v>74</v>
      </c>
      <c r="H484" s="180"/>
      <c r="I484" s="180" t="s">
        <v>58</v>
      </c>
      <c r="J484" s="180" t="s">
        <v>362</v>
      </c>
      <c r="K484" s="181">
        <v>3</v>
      </c>
      <c r="L484" s="180" t="s">
        <v>167</v>
      </c>
      <c r="M484" s="180"/>
      <c r="N484" s="180"/>
      <c r="O484" s="180" t="s">
        <v>3</v>
      </c>
      <c r="P484" s="180"/>
      <c r="Q484" s="182"/>
      <c r="R484" s="182"/>
      <c r="S484" s="180"/>
      <c r="T484" s="180"/>
      <c r="U484" s="180"/>
      <c r="V484" s="180"/>
      <c r="W484" s="180"/>
      <c r="X484" s="180"/>
      <c r="Y484" s="180"/>
    </row>
    <row r="485" spans="1:25" s="183" customFormat="1" outlineLevel="1">
      <c r="A485" s="180" t="str">
        <f>IF($R$35="2","Y","N")</f>
        <v>N</v>
      </c>
      <c r="B485" s="181">
        <f>COUNTA($C$3:C485)</f>
        <v>472</v>
      </c>
      <c r="C485" s="180" t="s">
        <v>60</v>
      </c>
      <c r="D485" s="180"/>
      <c r="E485" s="180"/>
      <c r="F485" s="180"/>
      <c r="G485" s="180" t="s">
        <v>74</v>
      </c>
      <c r="H485" s="180"/>
      <c r="I485" s="180" t="s">
        <v>58</v>
      </c>
      <c r="J485" s="180"/>
      <c r="K485" s="181"/>
      <c r="L485" s="180" t="s">
        <v>60</v>
      </c>
      <c r="M485" s="180">
        <v>5</v>
      </c>
      <c r="N485" s="180"/>
      <c r="O485" s="180"/>
      <c r="P485" s="180"/>
      <c r="Q485" s="182"/>
      <c r="R485" s="182"/>
      <c r="S485" s="180"/>
      <c r="T485" s="180"/>
      <c r="U485" s="180"/>
      <c r="V485" s="180"/>
      <c r="W485" s="180"/>
      <c r="X485" s="180"/>
      <c r="Y485" s="180"/>
    </row>
    <row r="486" spans="1:25" s="183" customFormat="1" outlineLevel="1">
      <c r="A486" s="180" t="str">
        <f>A484</f>
        <v>N</v>
      </c>
      <c r="B486" s="181">
        <f>COUNTA($C$3:C486)</f>
        <v>473</v>
      </c>
      <c r="C486" s="180" t="s">
        <v>363</v>
      </c>
      <c r="D486" s="180"/>
      <c r="E486" s="180"/>
      <c r="F486" s="180"/>
      <c r="G486" s="180" t="s">
        <v>74</v>
      </c>
      <c r="H486" s="180"/>
      <c r="I486" s="180" t="s">
        <v>58</v>
      </c>
      <c r="J486" s="180" t="s">
        <v>364</v>
      </c>
      <c r="K486" s="181">
        <v>0</v>
      </c>
      <c r="L486" s="180" t="s">
        <v>100</v>
      </c>
      <c r="M486" s="180"/>
      <c r="N486" s="180"/>
      <c r="O486" s="180"/>
      <c r="P486" s="180"/>
      <c r="Q486" s="182"/>
      <c r="R486" s="182"/>
      <c r="S486" s="180"/>
      <c r="T486" s="180"/>
      <c r="U486" s="180"/>
      <c r="V486" s="180"/>
      <c r="W486" s="180"/>
      <c r="X486" s="180"/>
      <c r="Y486" s="180"/>
    </row>
    <row r="487" spans="1:25" s="183" customFormat="1" outlineLevel="1">
      <c r="A487" s="180" t="str">
        <f t="shared" ref="A487:A509" si="14">A486</f>
        <v>N</v>
      </c>
      <c r="B487" s="181">
        <f>COUNTA($C$3:C487)</f>
        <v>474</v>
      </c>
      <c r="C487" s="180" t="s">
        <v>365</v>
      </c>
      <c r="D487" s="180"/>
      <c r="E487" s="180"/>
      <c r="F487" s="180"/>
      <c r="G487" s="180" t="s">
        <v>74</v>
      </c>
      <c r="H487" s="180"/>
      <c r="I487" s="180" t="s">
        <v>58</v>
      </c>
      <c r="J487" s="180" t="s">
        <v>364</v>
      </c>
      <c r="K487" s="181">
        <v>1</v>
      </c>
      <c r="L487" s="180" t="s">
        <v>100</v>
      </c>
      <c r="M487" s="180"/>
      <c r="N487" s="180"/>
      <c r="O487" s="180"/>
      <c r="P487" s="180"/>
      <c r="Q487" s="182"/>
      <c r="R487" s="182"/>
      <c r="S487" s="180"/>
      <c r="T487" s="180"/>
      <c r="U487" s="180"/>
      <c r="V487" s="180"/>
      <c r="W487" s="180"/>
      <c r="X487" s="180"/>
      <c r="Y487" s="180"/>
    </row>
    <row r="488" spans="1:25" s="183" customFormat="1" outlineLevel="1">
      <c r="A488" s="180" t="str">
        <f t="shared" si="14"/>
        <v>N</v>
      </c>
      <c r="B488" s="181">
        <f>COUNTA($C$3:C488)</f>
        <v>475</v>
      </c>
      <c r="C488" s="180" t="s">
        <v>366</v>
      </c>
      <c r="D488" s="180"/>
      <c r="E488" s="180"/>
      <c r="F488" s="180"/>
      <c r="G488" s="180" t="s">
        <v>74</v>
      </c>
      <c r="H488" s="180"/>
      <c r="I488" s="180" t="s">
        <v>58</v>
      </c>
      <c r="J488" s="180" t="s">
        <v>364</v>
      </c>
      <c r="K488" s="181">
        <v>2</v>
      </c>
      <c r="L488" s="180" t="s">
        <v>100</v>
      </c>
      <c r="M488" s="180"/>
      <c r="N488" s="180"/>
      <c r="O488" s="180"/>
      <c r="P488" s="180"/>
      <c r="Q488" s="182"/>
      <c r="R488" s="182"/>
      <c r="S488" s="180"/>
      <c r="T488" s="180"/>
      <c r="U488" s="180"/>
      <c r="V488" s="180"/>
      <c r="W488" s="180"/>
      <c r="X488" s="180"/>
      <c r="Y488" s="180"/>
    </row>
    <row r="489" spans="1:25" s="183" customFormat="1" outlineLevel="1">
      <c r="A489" s="180" t="str">
        <f t="shared" si="14"/>
        <v>N</v>
      </c>
      <c r="B489" s="181">
        <f>COUNTA($C$3:C489)</f>
        <v>476</v>
      </c>
      <c r="C489" s="180" t="s">
        <v>367</v>
      </c>
      <c r="D489" s="180"/>
      <c r="E489" s="180"/>
      <c r="F489" s="180"/>
      <c r="G489" s="180" t="s">
        <v>74</v>
      </c>
      <c r="H489" s="180"/>
      <c r="I489" s="180" t="s">
        <v>58</v>
      </c>
      <c r="J489" s="180" t="s">
        <v>364</v>
      </c>
      <c r="K489" s="181">
        <v>3</v>
      </c>
      <c r="L489" s="180" t="s">
        <v>100</v>
      </c>
      <c r="M489" s="180"/>
      <c r="N489" s="180"/>
      <c r="O489" s="180"/>
      <c r="P489" s="180"/>
      <c r="Q489" s="182"/>
      <c r="R489" s="182"/>
      <c r="S489" s="180"/>
      <c r="T489" s="180"/>
      <c r="U489" s="180"/>
      <c r="V489" s="180"/>
      <c r="W489" s="180"/>
      <c r="X489" s="180"/>
      <c r="Y489" s="180"/>
    </row>
    <row r="490" spans="1:25" s="183" customFormat="1" outlineLevel="1">
      <c r="A490" s="180" t="str">
        <f t="shared" si="14"/>
        <v>N</v>
      </c>
      <c r="B490" s="181">
        <f>COUNTA($C$3:C490)</f>
        <v>477</v>
      </c>
      <c r="C490" s="180" t="s">
        <v>368</v>
      </c>
      <c r="D490" s="180"/>
      <c r="E490" s="180"/>
      <c r="F490" s="180"/>
      <c r="G490" s="180" t="s">
        <v>74</v>
      </c>
      <c r="H490" s="180"/>
      <c r="I490" s="180" t="s">
        <v>58</v>
      </c>
      <c r="J490" s="180" t="s">
        <v>364</v>
      </c>
      <c r="K490" s="181">
        <v>4</v>
      </c>
      <c r="L490" s="180" t="s">
        <v>100</v>
      </c>
      <c r="M490" s="180"/>
      <c r="N490" s="180"/>
      <c r="O490" s="180"/>
      <c r="P490" s="180"/>
      <c r="Q490" s="182"/>
      <c r="R490" s="182"/>
      <c r="S490" s="180"/>
      <c r="T490" s="180"/>
      <c r="U490" s="180"/>
      <c r="V490" s="180"/>
      <c r="W490" s="180"/>
      <c r="X490" s="180"/>
      <c r="Y490" s="180"/>
    </row>
    <row r="491" spans="1:25" s="183" customFormat="1" outlineLevel="1">
      <c r="A491" s="180" t="str">
        <f t="shared" si="14"/>
        <v>N</v>
      </c>
      <c r="B491" s="181">
        <f>COUNTA($C$3:C491)</f>
        <v>478</v>
      </c>
      <c r="C491" s="180" t="s">
        <v>203</v>
      </c>
      <c r="D491" s="180"/>
      <c r="E491" s="180"/>
      <c r="F491" s="180"/>
      <c r="G491" s="180" t="s">
        <v>74</v>
      </c>
      <c r="H491" s="180"/>
      <c r="I491" s="180" t="s">
        <v>58</v>
      </c>
      <c r="J491" s="180" t="s">
        <v>123</v>
      </c>
      <c r="K491" s="181">
        <v>4</v>
      </c>
      <c r="L491" s="180" t="s">
        <v>69</v>
      </c>
      <c r="M491" s="180"/>
      <c r="N491" s="180"/>
      <c r="O491" s="180"/>
      <c r="P491" s="180"/>
      <c r="Q491" s="182"/>
      <c r="R491" s="182"/>
      <c r="S491" s="180"/>
      <c r="T491" s="180"/>
      <c r="U491" s="180"/>
      <c r="V491" s="180"/>
      <c r="W491" s="180"/>
      <c r="X491" s="180"/>
      <c r="Y491" s="180"/>
    </row>
    <row r="492" spans="1:25" s="183" customFormat="1" outlineLevel="1">
      <c r="A492" s="180" t="str">
        <f t="shared" si="14"/>
        <v>N</v>
      </c>
      <c r="B492" s="181">
        <f>COUNTA($C$3:C492)</f>
        <v>479</v>
      </c>
      <c r="C492" s="180" t="s">
        <v>60</v>
      </c>
      <c r="D492" s="180"/>
      <c r="E492" s="180"/>
      <c r="F492" s="180"/>
      <c r="G492" s="180" t="s">
        <v>74</v>
      </c>
      <c r="H492" s="180"/>
      <c r="I492" s="180" t="s">
        <v>58</v>
      </c>
      <c r="J492" s="180"/>
      <c r="K492" s="181">
        <v>0</v>
      </c>
      <c r="L492" s="180" t="s">
        <v>60</v>
      </c>
      <c r="M492" s="180">
        <v>3</v>
      </c>
      <c r="N492" s="180" t="s">
        <v>147</v>
      </c>
      <c r="O492" s="180"/>
      <c r="P492" s="180"/>
      <c r="Q492" s="182"/>
      <c r="R492" s="182"/>
      <c r="S492" s="180"/>
      <c r="T492" s="180"/>
      <c r="U492" s="180"/>
      <c r="V492" s="180"/>
      <c r="W492" s="180"/>
      <c r="X492" s="180"/>
      <c r="Y492" s="180"/>
    </row>
    <row r="493" spans="1:25" s="183" customFormat="1" outlineLevel="1">
      <c r="A493" s="180" t="str">
        <f>IF([4]Global!$B$2="PROD","N",A492)</f>
        <v>N</v>
      </c>
      <c r="B493" s="181">
        <f>COUNTA($C$3:C493)</f>
        <v>480</v>
      </c>
      <c r="C493" s="180" t="s">
        <v>369</v>
      </c>
      <c r="D493" s="180"/>
      <c r="E493" s="180"/>
      <c r="F493" s="180"/>
      <c r="G493" s="180" t="s">
        <v>74</v>
      </c>
      <c r="H493" s="180"/>
      <c r="I493" s="180" t="s">
        <v>58</v>
      </c>
      <c r="J493" s="180" t="s">
        <v>370</v>
      </c>
      <c r="K493" s="181">
        <v>0</v>
      </c>
      <c r="L493" s="180" t="s">
        <v>110</v>
      </c>
      <c r="M493" s="180"/>
      <c r="N493" s="180"/>
      <c r="O493" s="180"/>
      <c r="P493" s="180"/>
      <c r="Q493" s="182"/>
      <c r="R493" s="182"/>
      <c r="S493" s="180"/>
      <c r="T493" s="180"/>
      <c r="U493" s="180"/>
      <c r="V493" s="180"/>
      <c r="W493" s="180"/>
      <c r="X493" s="180"/>
      <c r="Y493" s="180"/>
    </row>
    <row r="494" spans="1:25" s="183" customFormat="1" outlineLevel="1">
      <c r="A494" s="180" t="str">
        <f>A493</f>
        <v>N</v>
      </c>
      <c r="B494" s="181">
        <f>COUNTA($C$3:C494)</f>
        <v>481</v>
      </c>
      <c r="C494" s="180" t="s">
        <v>371</v>
      </c>
      <c r="D494" s="180"/>
      <c r="E494" s="180"/>
      <c r="F494" s="180"/>
      <c r="G494" s="180" t="s">
        <v>74</v>
      </c>
      <c r="H494" s="180"/>
      <c r="I494" s="180" t="s">
        <v>58</v>
      </c>
      <c r="J494" s="180" t="s">
        <v>370</v>
      </c>
      <c r="K494" s="181">
        <v>0</v>
      </c>
      <c r="L494" s="180" t="s">
        <v>59</v>
      </c>
      <c r="M494" s="180" t="s">
        <v>372</v>
      </c>
      <c r="N494" s="180"/>
      <c r="O494" s="180"/>
      <c r="P494" s="180"/>
      <c r="Q494" s="182"/>
      <c r="R494" s="182"/>
      <c r="S494" s="180"/>
      <c r="T494" s="180"/>
      <c r="U494" s="180"/>
      <c r="V494" s="180"/>
      <c r="W494" s="180"/>
      <c r="X494" s="180"/>
      <c r="Y494" s="180"/>
    </row>
    <row r="495" spans="1:25" s="183" customFormat="1" outlineLevel="1">
      <c r="A495" s="180" t="str">
        <f>A494</f>
        <v>N</v>
      </c>
      <c r="B495" s="181">
        <f>COUNTA($C$3:C495)</f>
        <v>482</v>
      </c>
      <c r="C495" s="180" t="s">
        <v>373</v>
      </c>
      <c r="D495" s="180"/>
      <c r="E495" s="180"/>
      <c r="F495" s="180"/>
      <c r="G495" s="180" t="s">
        <v>74</v>
      </c>
      <c r="H495" s="180"/>
      <c r="I495" s="180"/>
      <c r="J495" s="180"/>
      <c r="K495" s="181">
        <v>0</v>
      </c>
      <c r="L495" s="180" t="s">
        <v>374</v>
      </c>
      <c r="M495" s="180" t="str">
        <f>IF(N492="Australian Comprehensive","tx_iframe_card-domestic","tx_iframe_card-international")</f>
        <v>tx_iframe_card-international</v>
      </c>
      <c r="N495" s="180"/>
      <c r="O495" s="180"/>
      <c r="P495" s="180"/>
      <c r="Q495" s="182"/>
      <c r="R495" s="182"/>
      <c r="S495" s="180"/>
      <c r="T495" s="180"/>
      <c r="U495" s="180"/>
      <c r="V495" s="180"/>
      <c r="W495" s="180"/>
      <c r="X495" s="180"/>
      <c r="Y495" s="180"/>
    </row>
    <row r="496" spans="1:25" s="183" customFormat="1" outlineLevel="1">
      <c r="A496" s="180" t="str">
        <f>A495</f>
        <v>N</v>
      </c>
      <c r="B496" s="181">
        <f>COUNTA($C$3:C496)</f>
        <v>483</v>
      </c>
      <c r="C496" s="180" t="s">
        <v>375</v>
      </c>
      <c r="D496" s="180"/>
      <c r="E496" s="180"/>
      <c r="F496" s="180"/>
      <c r="G496" s="180" t="s">
        <v>74</v>
      </c>
      <c r="H496" s="180"/>
      <c r="I496" s="180" t="s">
        <v>58</v>
      </c>
      <c r="J496" s="180" t="s">
        <v>376</v>
      </c>
      <c r="K496" s="181">
        <v>0</v>
      </c>
      <c r="L496" s="180" t="s">
        <v>59</v>
      </c>
      <c r="M496" s="180" t="s">
        <v>377</v>
      </c>
      <c r="N496" s="180"/>
      <c r="O496" s="180"/>
      <c r="P496" s="180"/>
      <c r="Q496" s="182"/>
      <c r="R496" s="182"/>
      <c r="S496" s="180"/>
      <c r="T496" s="180"/>
      <c r="U496" s="180"/>
      <c r="V496" s="180"/>
      <c r="W496" s="180"/>
      <c r="X496" s="180"/>
      <c r="Y496" s="180"/>
    </row>
    <row r="497" spans="1:25" s="183" customFormat="1" outlineLevel="1">
      <c r="A497" s="180" t="str">
        <f t="shared" si="14"/>
        <v>N</v>
      </c>
      <c r="B497" s="181">
        <f>COUNTA($C$3:C497)</f>
        <v>484</v>
      </c>
      <c r="C497" s="180" t="s">
        <v>373</v>
      </c>
      <c r="D497" s="180"/>
      <c r="E497" s="180"/>
      <c r="F497" s="180"/>
      <c r="G497" s="180" t="s">
        <v>74</v>
      </c>
      <c r="H497" s="180"/>
      <c r="I497" s="180"/>
      <c r="J497" s="180"/>
      <c r="K497" s="181">
        <v>0</v>
      </c>
      <c r="L497" s="180" t="s">
        <v>378</v>
      </c>
      <c r="M497" s="180"/>
      <c r="N497" s="180"/>
      <c r="O497" s="180"/>
      <c r="P497" s="180"/>
      <c r="Q497" s="182"/>
      <c r="R497" s="182"/>
      <c r="S497" s="180"/>
      <c r="T497" s="180"/>
      <c r="U497" s="180"/>
      <c r="V497" s="180"/>
      <c r="W497" s="180"/>
      <c r="X497" s="180"/>
      <c r="Y497" s="180"/>
    </row>
    <row r="498" spans="1:25" s="183" customFormat="1" outlineLevel="1">
      <c r="A498" s="180" t="str">
        <f t="shared" si="14"/>
        <v>N</v>
      </c>
      <c r="B498" s="181">
        <f>COUNTA($C$3:C498)</f>
        <v>485</v>
      </c>
      <c r="C498" s="180" t="s">
        <v>379</v>
      </c>
      <c r="D498" s="180"/>
      <c r="E498" s="180"/>
      <c r="F498" s="180"/>
      <c r="G498" s="180" t="s">
        <v>74</v>
      </c>
      <c r="H498" s="180"/>
      <c r="I498" s="180" t="s">
        <v>58</v>
      </c>
      <c r="J498" s="180" t="s">
        <v>380</v>
      </c>
      <c r="K498" s="181">
        <v>0</v>
      </c>
      <c r="L498" s="180" t="s">
        <v>59</v>
      </c>
      <c r="M498" s="180" t="s">
        <v>381</v>
      </c>
      <c r="N498" s="180"/>
      <c r="O498" s="180"/>
      <c r="P498" s="180"/>
      <c r="Q498" s="182"/>
      <c r="R498" s="182"/>
      <c r="S498" s="180"/>
      <c r="T498" s="180"/>
      <c r="U498" s="180"/>
      <c r="V498" s="180"/>
      <c r="W498" s="180"/>
      <c r="X498" s="180"/>
      <c r="Y498" s="180"/>
    </row>
    <row r="499" spans="1:25" s="183" customFormat="1" outlineLevel="1">
      <c r="A499" s="180" t="str">
        <f t="shared" si="14"/>
        <v>N</v>
      </c>
      <c r="B499" s="181">
        <f>COUNTA($C$3:C499)</f>
        <v>486</v>
      </c>
      <c r="C499" s="180" t="s">
        <v>382</v>
      </c>
      <c r="D499" s="180"/>
      <c r="E499" s="180"/>
      <c r="F499" s="180"/>
      <c r="G499" s="180" t="s">
        <v>74</v>
      </c>
      <c r="H499" s="180"/>
      <c r="I499" s="180" t="s">
        <v>58</v>
      </c>
      <c r="J499" s="180" t="s">
        <v>383</v>
      </c>
      <c r="K499" s="181">
        <v>0</v>
      </c>
      <c r="L499" s="180" t="s">
        <v>59</v>
      </c>
      <c r="M499" s="180" t="s">
        <v>384</v>
      </c>
      <c r="N499" s="180"/>
      <c r="O499" s="180"/>
      <c r="P499" s="180"/>
      <c r="Q499" s="182"/>
      <c r="R499" s="182"/>
      <c r="S499" s="180"/>
      <c r="T499" s="180"/>
      <c r="U499" s="180"/>
      <c r="V499" s="180"/>
      <c r="W499" s="180"/>
      <c r="X499" s="180"/>
      <c r="Y499" s="180"/>
    </row>
    <row r="500" spans="1:25" s="183" customFormat="1" outlineLevel="1">
      <c r="A500" s="180" t="str">
        <f t="shared" si="14"/>
        <v>N</v>
      </c>
      <c r="B500" s="181">
        <f>COUNTA($C$3:C500)</f>
        <v>487</v>
      </c>
      <c r="C500" s="180" t="s">
        <v>385</v>
      </c>
      <c r="D500" s="180"/>
      <c r="E500" s="180"/>
      <c r="F500" s="180" t="str">
        <f>IF($A$7="Y","Y","")</f>
        <v/>
      </c>
      <c r="G500" s="180" t="s">
        <v>74</v>
      </c>
      <c r="H500" s="180"/>
      <c r="I500" s="180" t="s">
        <v>58</v>
      </c>
      <c r="J500" s="180" t="s">
        <v>386</v>
      </c>
      <c r="K500" s="181">
        <v>0</v>
      </c>
      <c r="L500" s="180" t="s">
        <v>69</v>
      </c>
      <c r="M500" s="180">
        <v>1</v>
      </c>
      <c r="N500" s="180"/>
      <c r="O500" s="180"/>
      <c r="P500" s="180"/>
      <c r="Q500" s="182"/>
      <c r="R500" s="182"/>
      <c r="S500" s="180"/>
      <c r="T500" s="180"/>
      <c r="U500" s="180"/>
      <c r="V500" s="180"/>
      <c r="W500" s="180"/>
      <c r="X500" s="180"/>
      <c r="Y500" s="180"/>
    </row>
    <row r="501" spans="1:25" s="183" customFormat="1" outlineLevel="1">
      <c r="A501" s="180" t="str">
        <f t="shared" si="14"/>
        <v>N</v>
      </c>
      <c r="B501" s="181">
        <f>COUNTA($C$3:C501)</f>
        <v>488</v>
      </c>
      <c r="C501" s="180" t="s">
        <v>60</v>
      </c>
      <c r="D501" s="180"/>
      <c r="E501" s="180"/>
      <c r="F501" s="180"/>
      <c r="G501" s="180" t="s">
        <v>74</v>
      </c>
      <c r="H501" s="180"/>
      <c r="I501" s="180" t="s">
        <v>58</v>
      </c>
      <c r="J501" s="180"/>
      <c r="K501" s="181">
        <v>0</v>
      </c>
      <c r="L501" s="180" t="s">
        <v>60</v>
      </c>
      <c r="M501" s="180">
        <v>20</v>
      </c>
      <c r="N501" s="180"/>
      <c r="O501" s="180"/>
      <c r="P501" s="180"/>
      <c r="Q501" s="182"/>
      <c r="R501" s="182"/>
      <c r="S501" s="180"/>
      <c r="T501" s="180"/>
      <c r="U501" s="180"/>
      <c r="V501" s="180"/>
      <c r="W501" s="180"/>
      <c r="X501" s="180"/>
      <c r="Y501" s="180"/>
    </row>
    <row r="502" spans="1:25" s="183" customFormat="1" outlineLevel="1">
      <c r="A502" s="180" t="str">
        <f t="shared" si="14"/>
        <v>N</v>
      </c>
      <c r="B502" s="181">
        <f>COUNTA($C$3:C502)</f>
        <v>489</v>
      </c>
      <c r="C502" s="180" t="s">
        <v>387</v>
      </c>
      <c r="D502" s="180"/>
      <c r="E502" s="180"/>
      <c r="F502" s="180"/>
      <c r="G502" s="180" t="s">
        <v>74</v>
      </c>
      <c r="H502" s="180"/>
      <c r="I502" s="180" t="s">
        <v>58</v>
      </c>
      <c r="J502" s="180" t="s">
        <v>388</v>
      </c>
      <c r="K502" s="181">
        <v>0</v>
      </c>
      <c r="L502" s="180" t="s">
        <v>306</v>
      </c>
      <c r="M502" s="180"/>
      <c r="N502" s="180"/>
      <c r="O502" s="180" t="s">
        <v>3</v>
      </c>
      <c r="P502" s="180"/>
      <c r="Q502" s="182"/>
      <c r="R502" s="182"/>
      <c r="S502" s="180"/>
      <c r="T502" s="180"/>
      <c r="U502" s="180"/>
      <c r="V502" s="180"/>
      <c r="W502" s="180"/>
      <c r="X502" s="180"/>
      <c r="Y502" s="180"/>
    </row>
    <row r="503" spans="1:25" s="183" customFormat="1" outlineLevel="1">
      <c r="A503" s="180" t="str">
        <f t="shared" si="14"/>
        <v>N</v>
      </c>
      <c r="B503" s="181">
        <f>COUNTA($C$3:C503)</f>
        <v>490</v>
      </c>
      <c r="C503" s="180" t="s">
        <v>744</v>
      </c>
      <c r="D503" s="180"/>
      <c r="E503" s="180"/>
      <c r="F503" s="180"/>
      <c r="G503" s="180" t="s">
        <v>74</v>
      </c>
      <c r="H503" s="180"/>
      <c r="I503" s="180" t="s">
        <v>58</v>
      </c>
      <c r="J503" s="180" t="s">
        <v>745</v>
      </c>
      <c r="K503" s="181">
        <v>0</v>
      </c>
      <c r="L503" s="180" t="s">
        <v>32</v>
      </c>
      <c r="M503" s="180"/>
      <c r="N503" s="180" t="s">
        <v>61</v>
      </c>
      <c r="O503" s="180" t="s">
        <v>3</v>
      </c>
      <c r="P503" s="180"/>
      <c r="Q503" s="182"/>
      <c r="R503" s="182"/>
      <c r="S503" s="180" t="s">
        <v>746</v>
      </c>
      <c r="T503" s="180"/>
      <c r="U503" s="180"/>
      <c r="V503" s="180"/>
      <c r="W503" s="180"/>
      <c r="X503" s="180"/>
      <c r="Y503" s="180"/>
    </row>
    <row r="504" spans="1:25" s="183" customFormat="1" outlineLevel="1">
      <c r="A504" s="180" t="str">
        <f t="shared" si="14"/>
        <v>N</v>
      </c>
      <c r="B504" s="181">
        <f>COUNTA($C$3:C504)</f>
        <v>491</v>
      </c>
      <c r="C504" s="180" t="s">
        <v>389</v>
      </c>
      <c r="D504" s="180"/>
      <c r="E504" s="180"/>
      <c r="F504" s="180"/>
      <c r="G504" s="180" t="s">
        <v>74</v>
      </c>
      <c r="H504" s="180"/>
      <c r="I504" s="180" t="s">
        <v>58</v>
      </c>
      <c r="J504" s="180" t="s">
        <v>390</v>
      </c>
      <c r="K504" s="181">
        <v>0</v>
      </c>
      <c r="L504" s="180" t="s">
        <v>32</v>
      </c>
      <c r="M504" s="180"/>
      <c r="N504" s="180" t="s">
        <v>61</v>
      </c>
      <c r="O504" s="180" t="s">
        <v>3</v>
      </c>
      <c r="P504" s="180"/>
      <c r="Q504" s="182"/>
      <c r="R504" s="182"/>
      <c r="S504" s="180" t="s">
        <v>391</v>
      </c>
      <c r="T504" s="180"/>
      <c r="U504" s="180"/>
      <c r="V504" s="180"/>
      <c r="W504" s="180"/>
      <c r="X504" s="180"/>
      <c r="Y504" s="180"/>
    </row>
    <row r="505" spans="1:25" s="183" customFormat="1" outlineLevel="1">
      <c r="A505" s="180" t="str">
        <f>A503</f>
        <v>N</v>
      </c>
      <c r="B505" s="181">
        <f>COUNTA($C$3:C505)</f>
        <v>492</v>
      </c>
      <c r="C505" s="180" t="s">
        <v>392</v>
      </c>
      <c r="D505" s="180"/>
      <c r="E505" s="180"/>
      <c r="F505" s="180"/>
      <c r="G505" s="180" t="s">
        <v>74</v>
      </c>
      <c r="H505" s="180"/>
      <c r="I505" s="180" t="s">
        <v>58</v>
      </c>
      <c r="J505" s="180" t="s">
        <v>393</v>
      </c>
      <c r="K505" s="181">
        <v>1</v>
      </c>
      <c r="L505" s="180" t="s">
        <v>32</v>
      </c>
      <c r="M505" s="180"/>
      <c r="N505" s="180" t="s">
        <v>61</v>
      </c>
      <c r="O505" s="180" t="s">
        <v>3</v>
      </c>
      <c r="P505" s="180"/>
      <c r="Q505" s="182"/>
      <c r="R505" s="182"/>
      <c r="S505" s="180" t="s">
        <v>394</v>
      </c>
      <c r="T505" s="180"/>
      <c r="U505" s="180"/>
      <c r="V505" s="180"/>
      <c r="W505" s="180"/>
      <c r="X505" s="180"/>
      <c r="Y505" s="180"/>
    </row>
    <row r="506" spans="1:25" s="183" customFormat="1" outlineLevel="1">
      <c r="A506" s="180" t="str">
        <f>IF($R$35="0",IF([4]Global!$B$2="PROD","Y","N"),"N")</f>
        <v>N</v>
      </c>
      <c r="B506" s="181">
        <f>COUNTA($C$3:C506)</f>
        <v>493</v>
      </c>
      <c r="C506" s="180" t="s">
        <v>514</v>
      </c>
      <c r="D506" s="180"/>
      <c r="E506" s="180"/>
      <c r="F506" s="180"/>
      <c r="G506" s="180" t="s">
        <v>74</v>
      </c>
      <c r="H506" s="180"/>
      <c r="I506" s="180" t="s">
        <v>58</v>
      </c>
      <c r="J506" s="180" t="s">
        <v>518</v>
      </c>
      <c r="K506" s="181">
        <v>0</v>
      </c>
      <c r="L506" s="180" t="s">
        <v>306</v>
      </c>
      <c r="M506" s="180"/>
      <c r="N506" s="180"/>
      <c r="O506" s="180"/>
      <c r="P506" s="180"/>
      <c r="Q506" s="182"/>
      <c r="R506" s="182"/>
      <c r="S506" s="180"/>
      <c r="T506" s="180"/>
      <c r="U506" s="180"/>
      <c r="V506" s="180"/>
      <c r="W506" s="180"/>
      <c r="X506" s="180"/>
      <c r="Y506" s="180"/>
    </row>
    <row r="507" spans="1:25" s="183" customFormat="1" outlineLevel="1">
      <c r="A507" s="180" t="str">
        <f t="shared" si="14"/>
        <v>N</v>
      </c>
      <c r="B507" s="181">
        <f>COUNTA($C$3:C507)</f>
        <v>494</v>
      </c>
      <c r="C507" s="180" t="s">
        <v>515</v>
      </c>
      <c r="D507" s="180"/>
      <c r="E507" s="180"/>
      <c r="F507" s="180"/>
      <c r="G507" s="180" t="s">
        <v>74</v>
      </c>
      <c r="H507" s="180"/>
      <c r="I507" s="180" t="s">
        <v>58</v>
      </c>
      <c r="J507" s="180" t="s">
        <v>519</v>
      </c>
      <c r="K507" s="181">
        <v>0</v>
      </c>
      <c r="L507" s="180" t="s">
        <v>306</v>
      </c>
      <c r="M507" s="180"/>
      <c r="N507" s="180"/>
      <c r="O507" s="180"/>
      <c r="P507" s="180"/>
      <c r="Q507" s="182"/>
      <c r="R507" s="182"/>
      <c r="S507" s="180"/>
      <c r="T507" s="180"/>
      <c r="U507" s="180"/>
      <c r="V507" s="180"/>
      <c r="W507" s="180"/>
      <c r="X507" s="180"/>
      <c r="Y507" s="180"/>
    </row>
    <row r="508" spans="1:25" s="183" customFormat="1" outlineLevel="1">
      <c r="A508" s="180" t="str">
        <f t="shared" si="14"/>
        <v>N</v>
      </c>
      <c r="B508" s="181">
        <f>COUNTA($C$3:C508)</f>
        <v>495</v>
      </c>
      <c r="C508" s="180" t="s">
        <v>516</v>
      </c>
      <c r="D508" s="180"/>
      <c r="E508" s="180"/>
      <c r="F508" s="180"/>
      <c r="G508" s="180" t="s">
        <v>74</v>
      </c>
      <c r="H508" s="180"/>
      <c r="I508" s="180" t="s">
        <v>58</v>
      </c>
      <c r="J508" s="180" t="s">
        <v>520</v>
      </c>
      <c r="K508" s="181">
        <v>0</v>
      </c>
      <c r="L508" s="180" t="s">
        <v>306</v>
      </c>
      <c r="M508" s="180"/>
      <c r="N508" s="180"/>
      <c r="O508" s="180"/>
      <c r="P508" s="180"/>
      <c r="Q508" s="182"/>
      <c r="R508" s="182"/>
      <c r="S508" s="180"/>
      <c r="T508" s="180"/>
      <c r="U508" s="180"/>
      <c r="V508" s="180"/>
      <c r="W508" s="180"/>
      <c r="X508" s="180"/>
      <c r="Y508" s="180"/>
    </row>
    <row r="509" spans="1:25" s="183" customFormat="1" outlineLevel="1">
      <c r="A509" s="180" t="str">
        <f t="shared" si="14"/>
        <v>N</v>
      </c>
      <c r="B509" s="181">
        <f>COUNTA($C$3:C509)</f>
        <v>496</v>
      </c>
      <c r="C509" s="180" t="s">
        <v>517</v>
      </c>
      <c r="D509" s="180"/>
      <c r="E509" s="180"/>
      <c r="F509" s="180"/>
      <c r="G509" s="180" t="s">
        <v>74</v>
      </c>
      <c r="H509" s="180"/>
      <c r="I509" s="180" t="s">
        <v>58</v>
      </c>
      <c r="J509" s="180" t="s">
        <v>521</v>
      </c>
      <c r="K509" s="181">
        <v>0</v>
      </c>
      <c r="L509" s="180" t="s">
        <v>306</v>
      </c>
      <c r="M509" s="180"/>
      <c r="N509" s="180"/>
      <c r="O509" s="180"/>
      <c r="P509" s="180"/>
      <c r="Q509" s="182"/>
      <c r="R509" s="182"/>
      <c r="S509" s="180"/>
      <c r="T509" s="180"/>
      <c r="U509" s="180"/>
      <c r="V509" s="180"/>
      <c r="W509" s="180"/>
      <c r="X509" s="180"/>
      <c r="Y509" s="180"/>
    </row>
    <row r="510" spans="1:25" s="183" customFormat="1" outlineLevel="1">
      <c r="A510" s="180" t="str">
        <f>A483</f>
        <v>N</v>
      </c>
      <c r="B510" s="181">
        <f>COUNTA($C$3:C510)</f>
        <v>497</v>
      </c>
      <c r="C510" s="180" t="s">
        <v>60</v>
      </c>
      <c r="D510" s="180"/>
      <c r="E510" s="180"/>
      <c r="F510" s="180"/>
      <c r="G510" s="180" t="s">
        <v>74</v>
      </c>
      <c r="H510" s="180"/>
      <c r="I510" s="180" t="s">
        <v>58</v>
      </c>
      <c r="J510" s="180"/>
      <c r="K510" s="181">
        <v>0</v>
      </c>
      <c r="L510" s="180" t="s">
        <v>60</v>
      </c>
      <c r="M510" s="180">
        <v>3</v>
      </c>
      <c r="N510" s="180"/>
      <c r="O510" s="180"/>
      <c r="P510" s="180"/>
      <c r="Q510" s="182"/>
      <c r="R510" s="182"/>
      <c r="S510" s="180"/>
      <c r="T510" s="180"/>
      <c r="U510" s="180"/>
      <c r="V510" s="180"/>
      <c r="W510" s="180"/>
      <c r="X510" s="180"/>
      <c r="Y510" s="180"/>
    </row>
    <row r="511" spans="1:25" s="183" customFormat="1" outlineLevel="1">
      <c r="A511" s="180" t="str">
        <f>A510</f>
        <v>N</v>
      </c>
      <c r="B511" s="181">
        <f>COUNTA($C$3:C511)</f>
        <v>498</v>
      </c>
      <c r="C511" s="180" t="s">
        <v>747</v>
      </c>
      <c r="D511" s="180"/>
      <c r="E511" s="180"/>
      <c r="F511" s="180"/>
      <c r="G511" s="180" t="s">
        <v>74</v>
      </c>
      <c r="H511" s="180"/>
      <c r="I511" s="180" t="s">
        <v>58</v>
      </c>
      <c r="J511" s="180" t="s">
        <v>748</v>
      </c>
      <c r="K511" s="181">
        <v>0</v>
      </c>
      <c r="L511" s="180" t="s">
        <v>69</v>
      </c>
      <c r="M511" s="180"/>
      <c r="N511" s="180"/>
      <c r="O511" s="180"/>
      <c r="P511" s="180"/>
      <c r="Q511" s="182"/>
      <c r="R511" s="182"/>
      <c r="S511" s="180"/>
      <c r="T511" s="180"/>
      <c r="U511" s="180"/>
      <c r="V511" s="180"/>
      <c r="W511" s="180"/>
      <c r="X511" s="180"/>
      <c r="Y511" s="180"/>
    </row>
    <row r="512" spans="1:25" s="185" customFormat="1">
      <c r="A512" s="228" t="s">
        <v>71</v>
      </c>
      <c r="B512" s="229"/>
      <c r="C512" s="230"/>
      <c r="D512" s="230"/>
      <c r="E512" s="230"/>
      <c r="F512" s="230"/>
      <c r="G512" s="230"/>
      <c r="H512" s="230"/>
      <c r="I512" s="230"/>
      <c r="J512" s="230"/>
      <c r="K512" s="229"/>
      <c r="L512" s="230"/>
      <c r="M512" s="230"/>
      <c r="N512" s="230"/>
      <c r="O512" s="230"/>
      <c r="P512" s="230"/>
      <c r="Q512" s="230"/>
      <c r="R512" s="230"/>
      <c r="S512" s="230"/>
      <c r="T512" s="230"/>
      <c r="U512" s="230"/>
      <c r="V512" s="230"/>
      <c r="W512" s="230"/>
      <c r="X512" s="230"/>
      <c r="Y512" s="230"/>
    </row>
    <row r="513" spans="1:25" s="185" customFormat="1">
      <c r="A513" s="178" t="str">
        <f>A483</f>
        <v>N</v>
      </c>
      <c r="B513" s="179">
        <f ca="1">IF(ISNUMBER(B512),B512+1,IF(ISNUMBER(OFFSET(B512,-1,0)),OFFSET(B512,-1,0)+1, IF(ISNUMBER(OFFSET(B512,-2,0)),OFFSET(B512,-2,0)+1,1)))</f>
        <v>499</v>
      </c>
      <c r="C513" s="178" t="s">
        <v>70</v>
      </c>
      <c r="D513" s="178"/>
      <c r="E513" s="178"/>
      <c r="F513" s="178"/>
      <c r="G513" s="178" t="s">
        <v>74</v>
      </c>
      <c r="H513" s="178"/>
      <c r="I513" s="178"/>
      <c r="J513" s="178"/>
      <c r="K513" s="179"/>
      <c r="L513" s="178" t="s">
        <v>70</v>
      </c>
      <c r="M513" s="178"/>
      <c r="N513" s="178"/>
      <c r="O513" s="178"/>
      <c r="P513" s="178"/>
      <c r="Q513" s="178"/>
      <c r="R513" s="178"/>
      <c r="S513" s="178"/>
      <c r="T513" s="178"/>
      <c r="U513" s="178"/>
      <c r="V513" s="178"/>
      <c r="W513" s="178"/>
      <c r="X513" s="178"/>
      <c r="Y513" s="178"/>
    </row>
    <row r="514" spans="1:25" s="185" customFormat="1">
      <c r="A514" s="178" t="str">
        <f>A513</f>
        <v>N</v>
      </c>
      <c r="B514" s="179">
        <f ca="1">IF(ISNUMBER(B513),B513+1,IF(ISNUMBER(OFFSET(B513,-1,0)),OFFSET(B513,-1,0)+1, IF(ISNUMBER(OFFSET(B513,-2,0)),OFFSET(B513,-2,0)+1,1)))</f>
        <v>500</v>
      </c>
      <c r="C514" s="178" t="s">
        <v>72</v>
      </c>
      <c r="D514" s="178"/>
      <c r="E514" s="178"/>
      <c r="F514" s="178"/>
      <c r="G514" s="178" t="s">
        <v>74</v>
      </c>
      <c r="H514" s="178"/>
      <c r="I514" s="178"/>
      <c r="J514" s="178"/>
      <c r="K514" s="179"/>
      <c r="L514" s="178" t="s">
        <v>72</v>
      </c>
      <c r="M514" s="178"/>
      <c r="N514" s="178"/>
      <c r="O514" s="178"/>
      <c r="P514" s="178"/>
      <c r="Q514" s="178"/>
      <c r="R514" s="178"/>
      <c r="S514" s="178"/>
      <c r="T514" s="178"/>
      <c r="U514" s="178"/>
      <c r="V514" s="178"/>
      <c r="W514" s="178"/>
      <c r="X514" s="178"/>
      <c r="Y514" s="178"/>
    </row>
    <row r="515" spans="1:25" s="185" customFormat="1" outlineLevel="1">
      <c r="A515" s="178" t="str">
        <f>IF($R$35&gt;"2","Y","N")</f>
        <v>N</v>
      </c>
      <c r="B515" s="179">
        <f>COUNTA($C$16:C515)</f>
        <v>489</v>
      </c>
      <c r="C515" s="178" t="s">
        <v>410</v>
      </c>
      <c r="D515" s="178"/>
      <c r="E515" s="178"/>
      <c r="F515" s="178"/>
      <c r="G515" s="178" t="s">
        <v>74</v>
      </c>
      <c r="H515" s="178"/>
      <c r="I515" s="178" t="s">
        <v>58</v>
      </c>
      <c r="J515" s="178" t="str">
        <f>"//p[contains(.,'Does this traveller have any existing medical conditions?*')]/parent::span/parent::legend/following-sibling::label/input[@value='"&amp;M515&amp;"']"</f>
        <v>//p[contains(.,'Does this traveller have any existing medical conditions?*')]/parent::span/parent::legend/following-sibling::label/input[@value='DT_EMCQ1']</v>
      </c>
      <c r="K515" s="179">
        <v>3</v>
      </c>
      <c r="L515" s="178" t="s">
        <v>110</v>
      </c>
      <c r="M515" s="178" t="s">
        <v>288</v>
      </c>
      <c r="N515" s="178"/>
      <c r="O515" s="178"/>
      <c r="P515" s="178"/>
      <c r="Q515" s="184"/>
      <c r="R515" s="184"/>
      <c r="S515" s="178"/>
      <c r="T515" s="178"/>
      <c r="U515" s="178"/>
      <c r="V515" s="178"/>
      <c r="W515" s="178"/>
      <c r="X515" s="178"/>
      <c r="Y515" s="178"/>
    </row>
    <row r="516" spans="1:25" s="185" customFormat="1" outlineLevel="1">
      <c r="A516" s="178" t="str">
        <f>A515</f>
        <v>N</v>
      </c>
      <c r="B516" s="179">
        <f>COUNTA($C$16:C516)</f>
        <v>490</v>
      </c>
      <c r="C516" s="178" t="s">
        <v>60</v>
      </c>
      <c r="D516" s="178"/>
      <c r="E516" s="178"/>
      <c r="F516" s="178"/>
      <c r="G516" s="178" t="s">
        <v>74</v>
      </c>
      <c r="H516" s="178"/>
      <c r="I516" s="178" t="s">
        <v>58</v>
      </c>
      <c r="J516" s="178"/>
      <c r="K516" s="179"/>
      <c r="L516" s="178" t="s">
        <v>60</v>
      </c>
      <c r="M516" s="178">
        <v>3</v>
      </c>
      <c r="N516" s="178"/>
      <c r="O516" s="178"/>
      <c r="P516" s="178"/>
      <c r="Q516" s="184"/>
      <c r="R516" s="184"/>
      <c r="S516" s="178"/>
      <c r="T516" s="178"/>
      <c r="U516" s="178"/>
      <c r="V516" s="178"/>
      <c r="W516" s="178"/>
      <c r="X516" s="178"/>
      <c r="Y516" s="178"/>
    </row>
    <row r="517" spans="1:25" s="185" customFormat="1" outlineLevel="1">
      <c r="A517" s="178" t="str">
        <f>IF(M515="YES","Y","N")</f>
        <v>N</v>
      </c>
      <c r="B517" s="179">
        <f>COUNTA($C$16:C517)</f>
        <v>491</v>
      </c>
      <c r="C517" s="178" t="s">
        <v>411</v>
      </c>
      <c r="D517" s="178"/>
      <c r="E517" s="178"/>
      <c r="F517" s="178"/>
      <c r="G517" s="178" t="s">
        <v>74</v>
      </c>
      <c r="H517" s="178"/>
      <c r="I517" s="178" t="s">
        <v>58</v>
      </c>
      <c r="J517" s="178" t="str">
        <f>"//p[contains(.,'Do all existing medical conditions meet the criteria for')]/parent::span/parent::legend/following-sibling::label/input[@value='"&amp;M517&amp;"']"</f>
        <v>//p[contains(.,'Do all existing medical conditions meet the criteria for')]/parent::span/parent::legend/following-sibling::label/input[@value='DT_EMCQ2']</v>
      </c>
      <c r="K517" s="179">
        <v>3</v>
      </c>
      <c r="L517" s="178" t="s">
        <v>110</v>
      </c>
      <c r="M517" s="178" t="s">
        <v>290</v>
      </c>
      <c r="N517" s="178"/>
      <c r="O517" s="178"/>
      <c r="P517" s="178"/>
      <c r="Q517" s="184"/>
      <c r="R517" s="184"/>
      <c r="S517" s="178"/>
      <c r="T517" s="178"/>
      <c r="U517" s="178"/>
      <c r="V517" s="178"/>
      <c r="W517" s="178"/>
      <c r="X517" s="178"/>
      <c r="Y517" s="178"/>
    </row>
    <row r="518" spans="1:25" s="185" customFormat="1" outlineLevel="1">
      <c r="A518" s="178" t="str">
        <f>A517</f>
        <v>N</v>
      </c>
      <c r="B518" s="179">
        <f>COUNTA($C$16:C518)</f>
        <v>492</v>
      </c>
      <c r="C518" s="178" t="s">
        <v>60</v>
      </c>
      <c r="D518" s="178"/>
      <c r="E518" s="178"/>
      <c r="F518" s="178"/>
      <c r="G518" s="178" t="s">
        <v>74</v>
      </c>
      <c r="H518" s="178"/>
      <c r="I518" s="178" t="s">
        <v>58</v>
      </c>
      <c r="J518" s="178"/>
      <c r="K518" s="179"/>
      <c r="L518" s="178" t="s">
        <v>60</v>
      </c>
      <c r="M518" s="178">
        <v>2</v>
      </c>
      <c r="N518" s="178"/>
      <c r="O518" s="178"/>
      <c r="P518" s="178"/>
      <c r="Q518" s="184"/>
      <c r="R518" s="184"/>
      <c r="S518" s="178"/>
      <c r="T518" s="178"/>
      <c r="U518" s="178"/>
      <c r="V518" s="178"/>
      <c r="W518" s="178"/>
      <c r="X518" s="178"/>
      <c r="Y518" s="178"/>
    </row>
    <row r="519" spans="1:25" s="185" customFormat="1" outlineLevel="1">
      <c r="A519" s="178" t="str">
        <f>IF(M517="NO","Y","N")</f>
        <v>N</v>
      </c>
      <c r="B519" s="179">
        <f>COUNTA($C$16:C519)</f>
        <v>493</v>
      </c>
      <c r="C519" s="178" t="s">
        <v>412</v>
      </c>
      <c r="D519" s="178"/>
      <c r="E519" s="178"/>
      <c r="F519" s="178"/>
      <c r="G519" s="178" t="s">
        <v>74</v>
      </c>
      <c r="H519" s="178"/>
      <c r="I519" s="178" t="s">
        <v>58</v>
      </c>
      <c r="J519" s="178" t="str">
        <f>"//p[contains(.,'Would you like to screen this traveller for existing medical conditions coverage?')]/parent::span/parent::legend/following-sibling::label/input[@value='"&amp;M519&amp;"']"</f>
        <v>//p[contains(.,'Would you like to screen this traveller for existing medical conditions coverage?')]/parent::span/parent::legend/following-sibling::label/input[@value='DT_EMCQ3']</v>
      </c>
      <c r="K519" s="179">
        <v>3</v>
      </c>
      <c r="L519" s="178" t="s">
        <v>110</v>
      </c>
      <c r="M519" s="178" t="s">
        <v>292</v>
      </c>
      <c r="N519" s="178"/>
      <c r="O519" s="178"/>
      <c r="P519" s="178"/>
      <c r="Q519" s="184"/>
      <c r="R519" s="184"/>
      <c r="S519" s="178"/>
      <c r="T519" s="178"/>
      <c r="U519" s="178"/>
      <c r="V519" s="178"/>
      <c r="W519" s="178"/>
      <c r="X519" s="178"/>
      <c r="Y519" s="178"/>
    </row>
    <row r="520" spans="1:25" s="185" customFormat="1" outlineLevel="1">
      <c r="A520" s="178" t="str">
        <f>A519</f>
        <v>N</v>
      </c>
      <c r="B520" s="179">
        <f>COUNTA($C$16:C520)</f>
        <v>494</v>
      </c>
      <c r="C520" s="178" t="s">
        <v>60</v>
      </c>
      <c r="D520" s="178"/>
      <c r="E520" s="178"/>
      <c r="F520" s="178"/>
      <c r="G520" s="178" t="s">
        <v>74</v>
      </c>
      <c r="H520" s="178"/>
      <c r="I520" s="178" t="s">
        <v>58</v>
      </c>
      <c r="J520" s="178"/>
      <c r="K520" s="179"/>
      <c r="L520" s="178" t="s">
        <v>60</v>
      </c>
      <c r="M520" s="178">
        <v>2</v>
      </c>
      <c r="N520" s="178"/>
      <c r="O520" s="178"/>
      <c r="P520" s="178"/>
      <c r="Q520" s="184"/>
      <c r="R520" s="184"/>
      <c r="S520" s="178"/>
      <c r="T520" s="178"/>
      <c r="U520" s="178"/>
      <c r="V520" s="178"/>
      <c r="W520" s="178"/>
      <c r="X520" s="178"/>
      <c r="Y520" s="178"/>
    </row>
    <row r="521" spans="1:25" s="185" customFormat="1" outlineLevel="1">
      <c r="A521" s="178" t="str">
        <f>IF(M519="YES","Y","N")</f>
        <v>N</v>
      </c>
      <c r="B521" s="179">
        <f>COUNTA($C$16:C521)</f>
        <v>495</v>
      </c>
      <c r="C521" s="178" t="s">
        <v>413</v>
      </c>
      <c r="D521" s="178"/>
      <c r="E521" s="178"/>
      <c r="F521" s="178"/>
      <c r="G521" s="178" t="s">
        <v>74</v>
      </c>
      <c r="H521" s="178"/>
      <c r="I521" s="178" t="s">
        <v>58</v>
      </c>
      <c r="J521" s="178" t="str">
        <f>"//p[contains(.,'Have you been advised not to travel by a medical practitioner?')]/parent::span/parent::legend/following-sibling::label/input[@value='"&amp;M521&amp;"']"</f>
        <v>//p[contains(.,'Have you been advised not to travel by a medical practitioner?')]/parent::span/parent::legend/following-sibling::label/input[@value='DT_EMCQ4']</v>
      </c>
      <c r="K521" s="179">
        <v>3</v>
      </c>
      <c r="L521" s="178" t="s">
        <v>110</v>
      </c>
      <c r="M521" s="178" t="s">
        <v>294</v>
      </c>
      <c r="N521" s="178"/>
      <c r="O521" s="178"/>
      <c r="P521" s="178"/>
      <c r="Q521" s="184"/>
      <c r="R521" s="184"/>
      <c r="S521" s="178"/>
      <c r="T521" s="178"/>
      <c r="U521" s="178"/>
      <c r="V521" s="178"/>
      <c r="W521" s="178"/>
      <c r="X521" s="178"/>
      <c r="Y521" s="178"/>
    </row>
    <row r="522" spans="1:25" s="185" customFormat="1" outlineLevel="1">
      <c r="A522" s="178" t="str">
        <f>A521</f>
        <v>N</v>
      </c>
      <c r="B522" s="179">
        <f>COUNTA($C$16:C522)</f>
        <v>496</v>
      </c>
      <c r="C522" s="178" t="s">
        <v>60</v>
      </c>
      <c r="D522" s="178"/>
      <c r="E522" s="178"/>
      <c r="F522" s="178"/>
      <c r="G522" s="178" t="s">
        <v>74</v>
      </c>
      <c r="H522" s="178"/>
      <c r="I522" s="178" t="s">
        <v>58</v>
      </c>
      <c r="J522" s="178"/>
      <c r="K522" s="179"/>
      <c r="L522" s="178" t="s">
        <v>60</v>
      </c>
      <c r="M522" s="178">
        <v>2</v>
      </c>
      <c r="N522" s="178"/>
      <c r="O522" s="178"/>
      <c r="P522" s="178"/>
      <c r="Q522" s="184"/>
      <c r="R522" s="184"/>
      <c r="S522" s="178"/>
      <c r="T522" s="178"/>
      <c r="U522" s="178"/>
      <c r="V522" s="178"/>
      <c r="W522" s="178"/>
      <c r="X522" s="178"/>
      <c r="Y522" s="178"/>
    </row>
    <row r="523" spans="1:25" s="185" customFormat="1" outlineLevel="1">
      <c r="A523" s="178"/>
      <c r="B523" s="179">
        <f>COUNTA($C$16:C523)</f>
        <v>497</v>
      </c>
      <c r="C523" s="178" t="s">
        <v>414</v>
      </c>
      <c r="D523" s="178"/>
      <c r="E523" s="178"/>
      <c r="F523" s="178"/>
      <c r="G523" s="178" t="s">
        <v>74</v>
      </c>
      <c r="H523" s="178"/>
      <c r="I523" s="178" t="s">
        <v>58</v>
      </c>
      <c r="J523" s="178" t="str">
        <f>"//p[contains(.,'Do you have any condition that has been given a metastatic or terminal prognosis?')]/parent::span/parent::legend/following-sibling::label/input[@value='"&amp;M523&amp;"']"</f>
        <v>//p[contains(.,'Do you have any condition that has been given a metastatic or terminal prognosis?')]/parent::span/parent::legend/following-sibling::label/input[@value='DT_EMCQ5']</v>
      </c>
      <c r="K523" s="179">
        <v>3</v>
      </c>
      <c r="L523" s="178" t="s">
        <v>110</v>
      </c>
      <c r="M523" s="178" t="s">
        <v>296</v>
      </c>
      <c r="N523" s="178"/>
      <c r="O523" s="178"/>
      <c r="P523" s="178"/>
      <c r="Q523" s="184"/>
      <c r="R523" s="184"/>
      <c r="S523" s="178"/>
      <c r="T523" s="178"/>
      <c r="U523" s="178"/>
      <c r="V523" s="178"/>
      <c r="W523" s="178"/>
      <c r="X523" s="178"/>
      <c r="Y523" s="178"/>
    </row>
    <row r="524" spans="1:25" s="185" customFormat="1" outlineLevel="1">
      <c r="A524" s="178"/>
      <c r="B524" s="179">
        <f>COUNTA($C$16:C524)</f>
        <v>498</v>
      </c>
      <c r="C524" s="178" t="s">
        <v>60</v>
      </c>
      <c r="D524" s="178"/>
      <c r="E524" s="178"/>
      <c r="F524" s="178"/>
      <c r="G524" s="178" t="s">
        <v>74</v>
      </c>
      <c r="H524" s="178"/>
      <c r="I524" s="178" t="s">
        <v>58</v>
      </c>
      <c r="J524" s="178"/>
      <c r="K524" s="179"/>
      <c r="L524" s="178" t="s">
        <v>60</v>
      </c>
      <c r="M524" s="178">
        <v>2</v>
      </c>
      <c r="N524" s="178"/>
      <c r="O524" s="178"/>
      <c r="P524" s="178"/>
      <c r="Q524" s="184"/>
      <c r="R524" s="184"/>
      <c r="S524" s="178"/>
      <c r="T524" s="178"/>
      <c r="U524" s="178"/>
      <c r="V524" s="178"/>
      <c r="W524" s="178"/>
      <c r="X524" s="178"/>
      <c r="Y524" s="178"/>
    </row>
    <row r="525" spans="1:25" s="185" customFormat="1" outlineLevel="1">
      <c r="A525" s="178"/>
      <c r="B525" s="179">
        <f>COUNTA($C$16:C525)</f>
        <v>499</v>
      </c>
      <c r="C525" s="178" t="s">
        <v>415</v>
      </c>
      <c r="D525" s="178"/>
      <c r="E525" s="178"/>
      <c r="F525" s="178"/>
      <c r="G525" s="178" t="s">
        <v>74</v>
      </c>
      <c r="H525" s="178"/>
      <c r="I525" s="178" t="s">
        <v>58</v>
      </c>
      <c r="J525" s="178" t="str">
        <f>"//p[contains(.,'Do you have any condition or set of symptoms that are under or awaiting further investigation')]/parent::span/parent::legend/following-sibling::label/input[@value='"&amp;M525&amp;"']"</f>
        <v>//p[contains(.,'Do you have any condition or set of symptoms that are under or awaiting further investigation')]/parent::span/parent::legend/following-sibling::label/input[@value='DT_EMCQ6']</v>
      </c>
      <c r="K525" s="179">
        <v>3</v>
      </c>
      <c r="L525" s="178" t="s">
        <v>110</v>
      </c>
      <c r="M525" s="178" t="s">
        <v>298</v>
      </c>
      <c r="N525" s="178"/>
      <c r="O525" s="178"/>
      <c r="P525" s="178"/>
      <c r="Q525" s="184"/>
      <c r="R525" s="184"/>
      <c r="S525" s="178"/>
      <c r="T525" s="178"/>
      <c r="U525" s="178"/>
      <c r="V525" s="178"/>
      <c r="W525" s="178"/>
      <c r="X525" s="178"/>
      <c r="Y525" s="178"/>
    </row>
    <row r="526" spans="1:25" s="185" customFormat="1" outlineLevel="1">
      <c r="A526" s="178"/>
      <c r="B526" s="179">
        <f>COUNTA($C$16:C526)</f>
        <v>500</v>
      </c>
      <c r="C526" s="178" t="s">
        <v>60</v>
      </c>
      <c r="D526" s="178"/>
      <c r="E526" s="178"/>
      <c r="F526" s="178"/>
      <c r="G526" s="178" t="s">
        <v>74</v>
      </c>
      <c r="H526" s="178"/>
      <c r="I526" s="178" t="s">
        <v>58</v>
      </c>
      <c r="J526" s="178"/>
      <c r="K526" s="179"/>
      <c r="L526" s="178" t="s">
        <v>60</v>
      </c>
      <c r="M526" s="178">
        <v>2</v>
      </c>
      <c r="N526" s="178"/>
      <c r="O526" s="178"/>
      <c r="P526" s="178"/>
      <c r="Q526" s="184"/>
      <c r="R526" s="184"/>
      <c r="S526" s="178"/>
      <c r="T526" s="178"/>
      <c r="U526" s="178"/>
      <c r="V526" s="178"/>
      <c r="W526" s="178"/>
      <c r="X526" s="178"/>
      <c r="Y526" s="178"/>
    </row>
    <row r="527" spans="1:25" s="185" customFormat="1" outlineLevel="1">
      <c r="A527" s="178"/>
      <c r="B527" s="179">
        <f>COUNTA($C$16:C527)</f>
        <v>501</v>
      </c>
      <c r="C527" s="178" t="s">
        <v>416</v>
      </c>
      <c r="D527" s="178"/>
      <c r="E527" s="178"/>
      <c r="F527" s="178"/>
      <c r="G527" s="178" t="s">
        <v>74</v>
      </c>
      <c r="H527" s="178"/>
      <c r="I527" s="178" t="s">
        <v>58</v>
      </c>
      <c r="J527" s="178" t="str">
        <f>"//p[contains(.,'Will you be travelling to obtain medical care, treatment or advice of any kind?')]/parent::span/parent::legend/following-sibling::label/input[@value='"&amp;M527&amp;"']"</f>
        <v>//p[contains(.,'Will you be travelling to obtain medical care, treatment or advice of any kind?')]/parent::span/parent::legend/following-sibling::label/input[@value='DT_EMCQ7']</v>
      </c>
      <c r="K527" s="179">
        <v>3</v>
      </c>
      <c r="L527" s="178" t="s">
        <v>110</v>
      </c>
      <c r="M527" s="178" t="s">
        <v>300</v>
      </c>
      <c r="N527" s="178"/>
      <c r="O527" s="178"/>
      <c r="P527" s="178"/>
      <c r="Q527" s="184"/>
      <c r="R527" s="184"/>
      <c r="S527" s="178"/>
      <c r="T527" s="178"/>
      <c r="U527" s="178"/>
      <c r="V527" s="178"/>
      <c r="W527" s="178"/>
      <c r="X527" s="178"/>
      <c r="Y527" s="178"/>
    </row>
    <row r="528" spans="1:25" s="185" customFormat="1" outlineLevel="1">
      <c r="A528" s="178"/>
      <c r="B528" s="179">
        <f>COUNTA($C$16:C528)</f>
        <v>502</v>
      </c>
      <c r="C528" s="178" t="s">
        <v>60</v>
      </c>
      <c r="D528" s="178"/>
      <c r="E528" s="178"/>
      <c r="F528" s="178"/>
      <c r="G528" s="178" t="s">
        <v>74</v>
      </c>
      <c r="H528" s="178"/>
      <c r="I528" s="178" t="s">
        <v>58</v>
      </c>
      <c r="J528" s="178"/>
      <c r="K528" s="179"/>
      <c r="L528" s="178" t="s">
        <v>60</v>
      </c>
      <c r="M528" s="178">
        <v>2</v>
      </c>
      <c r="N528" s="178"/>
      <c r="O528" s="178"/>
      <c r="P528" s="178"/>
      <c r="Q528" s="184"/>
      <c r="R528" s="184"/>
      <c r="S528" s="178"/>
      <c r="T528" s="178"/>
      <c r="U528" s="178"/>
      <c r="V528" s="178"/>
      <c r="W528" s="178"/>
      <c r="X528" s="178"/>
      <c r="Y528" s="178"/>
    </row>
    <row r="529" spans="1:25" s="185" customFormat="1" outlineLevel="1">
      <c r="A529" s="178" t="str">
        <f>A522</f>
        <v>N</v>
      </c>
      <c r="B529" s="179">
        <f>COUNTA($C$16:C529)</f>
        <v>503</v>
      </c>
      <c r="C529" s="178" t="s">
        <v>301</v>
      </c>
      <c r="D529" s="178"/>
      <c r="E529" s="178"/>
      <c r="F529" s="178"/>
      <c r="G529" s="178" t="s">
        <v>74</v>
      </c>
      <c r="H529" s="178"/>
      <c r="I529" s="178" t="s">
        <v>58</v>
      </c>
      <c r="J529" s="178" t="s">
        <v>575</v>
      </c>
      <c r="K529" s="179">
        <v>12</v>
      </c>
      <c r="L529" s="178" t="s">
        <v>306</v>
      </c>
      <c r="M529" s="178"/>
      <c r="N529" s="178"/>
      <c r="O529" s="178"/>
      <c r="P529" s="178"/>
      <c r="Q529" s="184"/>
      <c r="R529" s="184"/>
      <c r="S529" s="178"/>
      <c r="T529" s="178"/>
      <c r="U529" s="178"/>
      <c r="V529" s="178"/>
      <c r="W529" s="178"/>
      <c r="X529" s="178"/>
      <c r="Y529" s="178"/>
    </row>
    <row r="530" spans="1:25" s="185" customFormat="1" outlineLevel="1">
      <c r="A530" s="178" t="str">
        <f>A529</f>
        <v>N</v>
      </c>
      <c r="B530" s="179">
        <f>COUNTA($C$16:C530)</f>
        <v>504</v>
      </c>
      <c r="C530" s="178" t="s">
        <v>304</v>
      </c>
      <c r="D530" s="178"/>
      <c r="E530" s="178"/>
      <c r="F530" s="178"/>
      <c r="G530" s="178" t="s">
        <v>74</v>
      </c>
      <c r="H530" s="178"/>
      <c r="I530" s="178" t="s">
        <v>58</v>
      </c>
      <c r="J530" s="178" t="s">
        <v>305</v>
      </c>
      <c r="K530" s="179">
        <v>15</v>
      </c>
      <c r="L530" s="178" t="s">
        <v>306</v>
      </c>
      <c r="M530" s="178"/>
      <c r="N530" s="178"/>
      <c r="O530" s="178"/>
      <c r="P530" s="178"/>
      <c r="Q530" s="184"/>
      <c r="R530" s="184"/>
      <c r="S530" s="178"/>
      <c r="T530" s="178"/>
      <c r="U530" s="178"/>
      <c r="V530" s="178"/>
      <c r="W530" s="178"/>
      <c r="X530" s="178"/>
      <c r="Y530" s="178"/>
    </row>
    <row r="531" spans="1:25" s="183" customFormat="1" outlineLevel="1">
      <c r="A531" s="180" t="str">
        <f>IF($R$39="3","Y","N")</f>
        <v>N</v>
      </c>
      <c r="B531" s="181">
        <f>COUNTA($C$3:C531)</f>
        <v>517</v>
      </c>
      <c r="C531" s="180" t="s">
        <v>60</v>
      </c>
      <c r="D531" s="180"/>
      <c r="E531" s="180"/>
      <c r="F531" s="180"/>
      <c r="G531" s="180" t="s">
        <v>74</v>
      </c>
      <c r="H531" s="180"/>
      <c r="I531" s="180" t="s">
        <v>58</v>
      </c>
      <c r="J531" s="180"/>
      <c r="K531" s="181"/>
      <c r="L531" s="180" t="s">
        <v>60</v>
      </c>
      <c r="M531" s="180">
        <v>5</v>
      </c>
      <c r="N531" s="180"/>
      <c r="O531" s="180"/>
      <c r="P531" s="180"/>
      <c r="Q531" s="182"/>
      <c r="R531" s="182"/>
      <c r="S531" s="180"/>
      <c r="T531" s="180"/>
      <c r="U531" s="180"/>
      <c r="V531" s="180"/>
      <c r="W531" s="180"/>
      <c r="X531" s="180"/>
      <c r="Y531" s="180"/>
    </row>
    <row r="532" spans="1:25" s="183" customFormat="1" outlineLevel="1">
      <c r="A532" s="180" t="str">
        <f>A531</f>
        <v>N</v>
      </c>
      <c r="B532" s="181">
        <f>COUNTA($C$3:C532)</f>
        <v>518</v>
      </c>
      <c r="C532" s="180" t="s">
        <v>203</v>
      </c>
      <c r="D532" s="180"/>
      <c r="E532" s="180"/>
      <c r="F532" s="180"/>
      <c r="G532" s="180" t="s">
        <v>74</v>
      </c>
      <c r="H532" s="180"/>
      <c r="I532" s="180" t="s">
        <v>58</v>
      </c>
      <c r="J532" s="180" t="s">
        <v>362</v>
      </c>
      <c r="K532" s="181">
        <v>3</v>
      </c>
      <c r="L532" s="180" t="s">
        <v>167</v>
      </c>
      <c r="M532" s="180"/>
      <c r="N532" s="180"/>
      <c r="O532" s="180" t="s">
        <v>3</v>
      </c>
      <c r="P532" s="180"/>
      <c r="Q532" s="182"/>
      <c r="R532" s="182"/>
      <c r="S532" s="180"/>
      <c r="T532" s="180"/>
      <c r="U532" s="180"/>
      <c r="V532" s="180"/>
      <c r="W532" s="180"/>
      <c r="X532" s="180"/>
      <c r="Y532" s="180"/>
    </row>
    <row r="533" spans="1:25" s="183" customFormat="1" outlineLevel="1">
      <c r="A533" s="180" t="str">
        <f>IF($R$35="3","Y","N")</f>
        <v>N</v>
      </c>
      <c r="B533" s="181">
        <f>COUNTA($C$3:C533)</f>
        <v>519</v>
      </c>
      <c r="C533" s="180" t="s">
        <v>60</v>
      </c>
      <c r="D533" s="180"/>
      <c r="E533" s="180"/>
      <c r="F533" s="180"/>
      <c r="G533" s="180" t="s">
        <v>74</v>
      </c>
      <c r="H533" s="180"/>
      <c r="I533" s="180" t="s">
        <v>58</v>
      </c>
      <c r="J533" s="180"/>
      <c r="K533" s="181"/>
      <c r="L533" s="180" t="s">
        <v>60</v>
      </c>
      <c r="M533" s="180">
        <v>5</v>
      </c>
      <c r="N533" s="180"/>
      <c r="O533" s="180"/>
      <c r="P533" s="180"/>
      <c r="Q533" s="182"/>
      <c r="R533" s="182"/>
      <c r="S533" s="180"/>
      <c r="T533" s="180"/>
      <c r="U533" s="180"/>
      <c r="V533" s="180"/>
      <c r="W533" s="180"/>
      <c r="X533" s="180"/>
      <c r="Y533" s="180"/>
    </row>
    <row r="534" spans="1:25" s="183" customFormat="1" outlineLevel="1">
      <c r="A534" s="180" t="str">
        <f>A532</f>
        <v>N</v>
      </c>
      <c r="B534" s="181">
        <f>COUNTA($C$3:C534)</f>
        <v>520</v>
      </c>
      <c r="C534" s="180" t="s">
        <v>363</v>
      </c>
      <c r="D534" s="180"/>
      <c r="E534" s="180"/>
      <c r="F534" s="180"/>
      <c r="G534" s="180" t="s">
        <v>74</v>
      </c>
      <c r="H534" s="180"/>
      <c r="I534" s="180" t="s">
        <v>58</v>
      </c>
      <c r="J534" s="180" t="s">
        <v>364</v>
      </c>
      <c r="K534" s="181">
        <v>0</v>
      </c>
      <c r="L534" s="180" t="s">
        <v>100</v>
      </c>
      <c r="M534" s="180"/>
      <c r="N534" s="180"/>
      <c r="O534" s="180"/>
      <c r="P534" s="180"/>
      <c r="Q534" s="182"/>
      <c r="R534" s="182"/>
      <c r="S534" s="180"/>
      <c r="T534" s="180"/>
      <c r="U534" s="180"/>
      <c r="V534" s="180"/>
      <c r="W534" s="180"/>
      <c r="X534" s="180"/>
      <c r="Y534" s="180"/>
    </row>
    <row r="535" spans="1:25" s="183" customFormat="1" outlineLevel="1">
      <c r="A535" s="180" t="str">
        <f t="shared" ref="A535:A557" si="15">A534</f>
        <v>N</v>
      </c>
      <c r="B535" s="181">
        <f>COUNTA($C$3:C535)</f>
        <v>521</v>
      </c>
      <c r="C535" s="180" t="s">
        <v>365</v>
      </c>
      <c r="D535" s="180"/>
      <c r="E535" s="180"/>
      <c r="F535" s="180"/>
      <c r="G535" s="180" t="s">
        <v>74</v>
      </c>
      <c r="H535" s="180"/>
      <c r="I535" s="180" t="s">
        <v>58</v>
      </c>
      <c r="J535" s="180" t="s">
        <v>364</v>
      </c>
      <c r="K535" s="181">
        <v>1</v>
      </c>
      <c r="L535" s="180" t="s">
        <v>100</v>
      </c>
      <c r="M535" s="180"/>
      <c r="N535" s="180"/>
      <c r="O535" s="180"/>
      <c r="P535" s="180"/>
      <c r="Q535" s="182"/>
      <c r="R535" s="182"/>
      <c r="S535" s="180"/>
      <c r="T535" s="180"/>
      <c r="U535" s="180"/>
      <c r="V535" s="180"/>
      <c r="W535" s="180"/>
      <c r="X535" s="180"/>
      <c r="Y535" s="180"/>
    </row>
    <row r="536" spans="1:25" s="183" customFormat="1" outlineLevel="1">
      <c r="A536" s="180" t="str">
        <f t="shared" si="15"/>
        <v>N</v>
      </c>
      <c r="B536" s="181">
        <f>COUNTA($C$3:C536)</f>
        <v>522</v>
      </c>
      <c r="C536" s="180" t="s">
        <v>366</v>
      </c>
      <c r="D536" s="180"/>
      <c r="E536" s="180"/>
      <c r="F536" s="180"/>
      <c r="G536" s="180" t="s">
        <v>74</v>
      </c>
      <c r="H536" s="180"/>
      <c r="I536" s="180" t="s">
        <v>58</v>
      </c>
      <c r="J536" s="180" t="s">
        <v>364</v>
      </c>
      <c r="K536" s="181">
        <v>2</v>
      </c>
      <c r="L536" s="180" t="s">
        <v>100</v>
      </c>
      <c r="M536" s="180"/>
      <c r="N536" s="180"/>
      <c r="O536" s="180"/>
      <c r="P536" s="180"/>
      <c r="Q536" s="182"/>
      <c r="R536" s="182"/>
      <c r="S536" s="180"/>
      <c r="T536" s="180"/>
      <c r="U536" s="180"/>
      <c r="V536" s="180"/>
      <c r="W536" s="180"/>
      <c r="X536" s="180"/>
      <c r="Y536" s="180"/>
    </row>
    <row r="537" spans="1:25" s="183" customFormat="1" outlineLevel="1">
      <c r="A537" s="180" t="str">
        <f t="shared" si="15"/>
        <v>N</v>
      </c>
      <c r="B537" s="181">
        <f>COUNTA($C$3:C537)</f>
        <v>523</v>
      </c>
      <c r="C537" s="180" t="s">
        <v>367</v>
      </c>
      <c r="D537" s="180"/>
      <c r="E537" s="180"/>
      <c r="F537" s="180"/>
      <c r="G537" s="180" t="s">
        <v>74</v>
      </c>
      <c r="H537" s="180"/>
      <c r="I537" s="180" t="s">
        <v>58</v>
      </c>
      <c r="J537" s="180" t="s">
        <v>364</v>
      </c>
      <c r="K537" s="181">
        <v>3</v>
      </c>
      <c r="L537" s="180" t="s">
        <v>100</v>
      </c>
      <c r="M537" s="180"/>
      <c r="N537" s="180"/>
      <c r="O537" s="180"/>
      <c r="P537" s="180"/>
      <c r="Q537" s="182"/>
      <c r="R537" s="182"/>
      <c r="S537" s="180"/>
      <c r="T537" s="180"/>
      <c r="U537" s="180"/>
      <c r="V537" s="180"/>
      <c r="W537" s="180"/>
      <c r="X537" s="180"/>
      <c r="Y537" s="180"/>
    </row>
    <row r="538" spans="1:25" s="183" customFormat="1" outlineLevel="1">
      <c r="A538" s="180" t="str">
        <f t="shared" si="15"/>
        <v>N</v>
      </c>
      <c r="B538" s="181">
        <f>COUNTA($C$3:C538)</f>
        <v>524</v>
      </c>
      <c r="C538" s="180" t="s">
        <v>368</v>
      </c>
      <c r="D538" s="180"/>
      <c r="E538" s="180"/>
      <c r="F538" s="180"/>
      <c r="G538" s="180" t="s">
        <v>74</v>
      </c>
      <c r="H538" s="180"/>
      <c r="I538" s="180" t="s">
        <v>58</v>
      </c>
      <c r="J538" s="180" t="s">
        <v>364</v>
      </c>
      <c r="K538" s="181">
        <v>4</v>
      </c>
      <c r="L538" s="180" t="s">
        <v>100</v>
      </c>
      <c r="M538" s="180"/>
      <c r="N538" s="180"/>
      <c r="O538" s="180"/>
      <c r="P538" s="180"/>
      <c r="Q538" s="182"/>
      <c r="R538" s="182"/>
      <c r="S538" s="180"/>
      <c r="T538" s="180"/>
      <c r="U538" s="180"/>
      <c r="V538" s="180"/>
      <c r="W538" s="180"/>
      <c r="X538" s="180"/>
      <c r="Y538" s="180"/>
    </row>
    <row r="539" spans="1:25" s="183" customFormat="1" outlineLevel="1">
      <c r="A539" s="180" t="str">
        <f t="shared" si="15"/>
        <v>N</v>
      </c>
      <c r="B539" s="181">
        <f>COUNTA($C$3:C539)</f>
        <v>525</v>
      </c>
      <c r="C539" s="180" t="s">
        <v>203</v>
      </c>
      <c r="D539" s="180"/>
      <c r="E539" s="180"/>
      <c r="F539" s="180"/>
      <c r="G539" s="180" t="s">
        <v>74</v>
      </c>
      <c r="H539" s="180"/>
      <c r="I539" s="180" t="s">
        <v>58</v>
      </c>
      <c r="J539" s="180" t="s">
        <v>123</v>
      </c>
      <c r="K539" s="181">
        <v>4</v>
      </c>
      <c r="L539" s="180" t="s">
        <v>69</v>
      </c>
      <c r="M539" s="180"/>
      <c r="N539" s="180"/>
      <c r="O539" s="180"/>
      <c r="P539" s="180"/>
      <c r="Q539" s="182"/>
      <c r="R539" s="182"/>
      <c r="S539" s="180"/>
      <c r="T539" s="180"/>
      <c r="U539" s="180"/>
      <c r="V539" s="180"/>
      <c r="W539" s="180"/>
      <c r="X539" s="180"/>
      <c r="Y539" s="180"/>
    </row>
    <row r="540" spans="1:25" s="183" customFormat="1" outlineLevel="1">
      <c r="A540" s="180" t="str">
        <f t="shared" si="15"/>
        <v>N</v>
      </c>
      <c r="B540" s="181">
        <f>COUNTA($C$3:C540)</f>
        <v>526</v>
      </c>
      <c r="C540" s="180" t="s">
        <v>60</v>
      </c>
      <c r="D540" s="180"/>
      <c r="E540" s="180"/>
      <c r="F540" s="180"/>
      <c r="G540" s="180" t="s">
        <v>74</v>
      </c>
      <c r="H540" s="180"/>
      <c r="I540" s="180" t="s">
        <v>58</v>
      </c>
      <c r="J540" s="180"/>
      <c r="K540" s="181">
        <v>0</v>
      </c>
      <c r="L540" s="180" t="s">
        <v>60</v>
      </c>
      <c r="M540" s="180">
        <v>3</v>
      </c>
      <c r="N540" s="180" t="s">
        <v>147</v>
      </c>
      <c r="O540" s="180"/>
      <c r="P540" s="180"/>
      <c r="Q540" s="182"/>
      <c r="R540" s="182"/>
      <c r="S540" s="180"/>
      <c r="T540" s="180"/>
      <c r="U540" s="180"/>
      <c r="V540" s="180"/>
      <c r="W540" s="180"/>
      <c r="X540" s="180"/>
      <c r="Y540" s="180"/>
    </row>
    <row r="541" spans="1:25" s="183" customFormat="1" outlineLevel="1">
      <c r="A541" s="180" t="str">
        <f>IF([4]Global!$B$2="PROD","N",A540)</f>
        <v>N</v>
      </c>
      <c r="B541" s="181">
        <f>COUNTA($C$3:C541)</f>
        <v>527</v>
      </c>
      <c r="C541" s="180" t="s">
        <v>369</v>
      </c>
      <c r="D541" s="180"/>
      <c r="E541" s="180"/>
      <c r="F541" s="180"/>
      <c r="G541" s="180" t="s">
        <v>74</v>
      </c>
      <c r="H541" s="180"/>
      <c r="I541" s="180" t="s">
        <v>58</v>
      </c>
      <c r="J541" s="180" t="s">
        <v>370</v>
      </c>
      <c r="K541" s="181">
        <v>0</v>
      </c>
      <c r="L541" s="180" t="s">
        <v>110</v>
      </c>
      <c r="M541" s="180"/>
      <c r="N541" s="180"/>
      <c r="O541" s="180"/>
      <c r="P541" s="180"/>
      <c r="Q541" s="182"/>
      <c r="R541" s="182"/>
      <c r="S541" s="180"/>
      <c r="T541" s="180"/>
      <c r="U541" s="180"/>
      <c r="V541" s="180"/>
      <c r="W541" s="180"/>
      <c r="X541" s="180"/>
      <c r="Y541" s="180"/>
    </row>
    <row r="542" spans="1:25" s="183" customFormat="1" outlineLevel="1">
      <c r="A542" s="180" t="str">
        <f>A541</f>
        <v>N</v>
      </c>
      <c r="B542" s="181">
        <f>COUNTA($C$3:C542)</f>
        <v>528</v>
      </c>
      <c r="C542" s="180" t="s">
        <v>371</v>
      </c>
      <c r="D542" s="180"/>
      <c r="E542" s="180"/>
      <c r="F542" s="180"/>
      <c r="G542" s="180" t="s">
        <v>74</v>
      </c>
      <c r="H542" s="180"/>
      <c r="I542" s="180" t="s">
        <v>58</v>
      </c>
      <c r="J542" s="180" t="s">
        <v>370</v>
      </c>
      <c r="K542" s="181">
        <v>0</v>
      </c>
      <c r="L542" s="180" t="s">
        <v>59</v>
      </c>
      <c r="M542" s="180" t="s">
        <v>372</v>
      </c>
      <c r="N542" s="180"/>
      <c r="O542" s="180"/>
      <c r="P542" s="180"/>
      <c r="Q542" s="182"/>
      <c r="R542" s="182"/>
      <c r="S542" s="180"/>
      <c r="T542" s="180"/>
      <c r="U542" s="180"/>
      <c r="V542" s="180"/>
      <c r="W542" s="180"/>
      <c r="X542" s="180"/>
      <c r="Y542" s="180"/>
    </row>
    <row r="543" spans="1:25" s="183" customFormat="1" outlineLevel="1">
      <c r="A543" s="180" t="str">
        <f>A542</f>
        <v>N</v>
      </c>
      <c r="B543" s="181">
        <f>COUNTA($C$3:C543)</f>
        <v>529</v>
      </c>
      <c r="C543" s="180" t="s">
        <v>373</v>
      </c>
      <c r="D543" s="180"/>
      <c r="E543" s="180"/>
      <c r="F543" s="180"/>
      <c r="G543" s="180" t="s">
        <v>74</v>
      </c>
      <c r="H543" s="180"/>
      <c r="I543" s="180"/>
      <c r="J543" s="180"/>
      <c r="K543" s="181">
        <v>0</v>
      </c>
      <c r="L543" s="180" t="s">
        <v>374</v>
      </c>
      <c r="M543" s="180" t="str">
        <f>IF(N540="Australian Comprehensive","tx_iframe_card-domestic","tx_iframe_card-international")</f>
        <v>tx_iframe_card-international</v>
      </c>
      <c r="N543" s="180"/>
      <c r="O543" s="180"/>
      <c r="P543" s="180"/>
      <c r="Q543" s="182"/>
      <c r="R543" s="182"/>
      <c r="S543" s="180"/>
      <c r="T543" s="180"/>
      <c r="U543" s="180"/>
      <c r="V543" s="180"/>
      <c r="W543" s="180"/>
      <c r="X543" s="180"/>
      <c r="Y543" s="180"/>
    </row>
    <row r="544" spans="1:25" s="183" customFormat="1" outlineLevel="1">
      <c r="A544" s="180" t="str">
        <f>A543</f>
        <v>N</v>
      </c>
      <c r="B544" s="181">
        <f>COUNTA($C$3:C544)</f>
        <v>530</v>
      </c>
      <c r="C544" s="180" t="s">
        <v>375</v>
      </c>
      <c r="D544" s="180"/>
      <c r="E544" s="180"/>
      <c r="F544" s="180"/>
      <c r="G544" s="180" t="s">
        <v>74</v>
      </c>
      <c r="H544" s="180"/>
      <c r="I544" s="180" t="s">
        <v>58</v>
      </c>
      <c r="J544" s="180" t="s">
        <v>376</v>
      </c>
      <c r="K544" s="181">
        <v>0</v>
      </c>
      <c r="L544" s="180" t="s">
        <v>59</v>
      </c>
      <c r="M544" s="180" t="s">
        <v>377</v>
      </c>
      <c r="N544" s="180"/>
      <c r="O544" s="180"/>
      <c r="P544" s="180"/>
      <c r="Q544" s="182"/>
      <c r="R544" s="182"/>
      <c r="S544" s="180"/>
      <c r="T544" s="180"/>
      <c r="U544" s="180"/>
      <c r="V544" s="180"/>
      <c r="W544" s="180"/>
      <c r="X544" s="180"/>
      <c r="Y544" s="180"/>
    </row>
    <row r="545" spans="1:25" s="183" customFormat="1" outlineLevel="1">
      <c r="A545" s="180" t="str">
        <f t="shared" si="15"/>
        <v>N</v>
      </c>
      <c r="B545" s="181">
        <f>COUNTA($C$3:C545)</f>
        <v>531</v>
      </c>
      <c r="C545" s="180" t="s">
        <v>373</v>
      </c>
      <c r="D545" s="180"/>
      <c r="E545" s="180"/>
      <c r="F545" s="180"/>
      <c r="G545" s="180" t="s">
        <v>74</v>
      </c>
      <c r="H545" s="180"/>
      <c r="I545" s="180"/>
      <c r="J545" s="180"/>
      <c r="K545" s="181">
        <v>0</v>
      </c>
      <c r="L545" s="180" t="s">
        <v>378</v>
      </c>
      <c r="M545" s="180"/>
      <c r="N545" s="180"/>
      <c r="O545" s="180"/>
      <c r="P545" s="180"/>
      <c r="Q545" s="182"/>
      <c r="R545" s="182"/>
      <c r="S545" s="180"/>
      <c r="T545" s="180"/>
      <c r="U545" s="180"/>
      <c r="V545" s="180"/>
      <c r="W545" s="180"/>
      <c r="X545" s="180"/>
      <c r="Y545" s="180"/>
    </row>
    <row r="546" spans="1:25" s="183" customFormat="1" outlineLevel="1">
      <c r="A546" s="180" t="str">
        <f t="shared" si="15"/>
        <v>N</v>
      </c>
      <c r="B546" s="181">
        <f>COUNTA($C$3:C546)</f>
        <v>532</v>
      </c>
      <c r="C546" s="180" t="s">
        <v>379</v>
      </c>
      <c r="D546" s="180"/>
      <c r="E546" s="180"/>
      <c r="F546" s="180"/>
      <c r="G546" s="180" t="s">
        <v>74</v>
      </c>
      <c r="H546" s="180"/>
      <c r="I546" s="180" t="s">
        <v>58</v>
      </c>
      <c r="J546" s="180" t="s">
        <v>380</v>
      </c>
      <c r="K546" s="181">
        <v>0</v>
      </c>
      <c r="L546" s="180" t="s">
        <v>59</v>
      </c>
      <c r="M546" s="180" t="s">
        <v>381</v>
      </c>
      <c r="N546" s="180"/>
      <c r="O546" s="180"/>
      <c r="P546" s="180"/>
      <c r="Q546" s="182"/>
      <c r="R546" s="182"/>
      <c r="S546" s="180"/>
      <c r="T546" s="180"/>
      <c r="U546" s="180"/>
      <c r="V546" s="180"/>
      <c r="W546" s="180"/>
      <c r="X546" s="180"/>
      <c r="Y546" s="180"/>
    </row>
    <row r="547" spans="1:25" s="183" customFormat="1" outlineLevel="1">
      <c r="A547" s="180" t="str">
        <f t="shared" si="15"/>
        <v>N</v>
      </c>
      <c r="B547" s="181">
        <f>COUNTA($C$3:C547)</f>
        <v>533</v>
      </c>
      <c r="C547" s="180" t="s">
        <v>382</v>
      </c>
      <c r="D547" s="180"/>
      <c r="E547" s="180"/>
      <c r="F547" s="180"/>
      <c r="G547" s="180" t="s">
        <v>74</v>
      </c>
      <c r="H547" s="180"/>
      <c r="I547" s="180" t="s">
        <v>58</v>
      </c>
      <c r="J547" s="180" t="s">
        <v>383</v>
      </c>
      <c r="K547" s="181">
        <v>0</v>
      </c>
      <c r="L547" s="180" t="s">
        <v>59</v>
      </c>
      <c r="M547" s="180" t="s">
        <v>384</v>
      </c>
      <c r="N547" s="180"/>
      <c r="O547" s="180"/>
      <c r="P547" s="180"/>
      <c r="Q547" s="182"/>
      <c r="R547" s="182"/>
      <c r="S547" s="180"/>
      <c r="T547" s="180"/>
      <c r="U547" s="180"/>
      <c r="V547" s="180"/>
      <c r="W547" s="180"/>
      <c r="X547" s="180"/>
      <c r="Y547" s="180"/>
    </row>
    <row r="548" spans="1:25" s="183" customFormat="1" outlineLevel="1">
      <c r="A548" s="180" t="str">
        <f t="shared" si="15"/>
        <v>N</v>
      </c>
      <c r="B548" s="181">
        <f>COUNTA($C$3:C548)</f>
        <v>534</v>
      </c>
      <c r="C548" s="180" t="s">
        <v>385</v>
      </c>
      <c r="D548" s="180"/>
      <c r="E548" s="180"/>
      <c r="F548" s="180" t="str">
        <f>IF($A$7="Y","Y","")</f>
        <v/>
      </c>
      <c r="G548" s="180" t="s">
        <v>74</v>
      </c>
      <c r="H548" s="180"/>
      <c r="I548" s="180" t="s">
        <v>58</v>
      </c>
      <c r="J548" s="180" t="s">
        <v>386</v>
      </c>
      <c r="K548" s="181">
        <v>0</v>
      </c>
      <c r="L548" s="180" t="s">
        <v>69</v>
      </c>
      <c r="M548" s="180">
        <v>1</v>
      </c>
      <c r="N548" s="180"/>
      <c r="O548" s="180"/>
      <c r="P548" s="180"/>
      <c r="Q548" s="182"/>
      <c r="R548" s="182"/>
      <c r="S548" s="180"/>
      <c r="T548" s="180"/>
      <c r="U548" s="180"/>
      <c r="V548" s="180"/>
      <c r="W548" s="180"/>
      <c r="X548" s="180"/>
      <c r="Y548" s="180"/>
    </row>
    <row r="549" spans="1:25" s="183" customFormat="1" outlineLevel="1">
      <c r="A549" s="180" t="str">
        <f t="shared" si="15"/>
        <v>N</v>
      </c>
      <c r="B549" s="181">
        <f>COUNTA($C$3:C549)</f>
        <v>535</v>
      </c>
      <c r="C549" s="180" t="s">
        <v>60</v>
      </c>
      <c r="D549" s="180"/>
      <c r="E549" s="180"/>
      <c r="F549" s="180"/>
      <c r="G549" s="180" t="s">
        <v>74</v>
      </c>
      <c r="H549" s="180"/>
      <c r="I549" s="180" t="s">
        <v>58</v>
      </c>
      <c r="J549" s="180"/>
      <c r="K549" s="181">
        <v>0</v>
      </c>
      <c r="L549" s="180" t="s">
        <v>60</v>
      </c>
      <c r="M549" s="180">
        <v>20</v>
      </c>
      <c r="N549" s="180"/>
      <c r="O549" s="180"/>
      <c r="P549" s="180"/>
      <c r="Q549" s="182"/>
      <c r="R549" s="182"/>
      <c r="S549" s="180"/>
      <c r="T549" s="180"/>
      <c r="U549" s="180"/>
      <c r="V549" s="180"/>
      <c r="W549" s="180"/>
      <c r="X549" s="180"/>
      <c r="Y549" s="180"/>
    </row>
    <row r="550" spans="1:25" s="183" customFormat="1" outlineLevel="1">
      <c r="A550" s="180" t="str">
        <f t="shared" si="15"/>
        <v>N</v>
      </c>
      <c r="B550" s="181">
        <f>COUNTA($C$3:C550)</f>
        <v>536</v>
      </c>
      <c r="C550" s="180" t="s">
        <v>387</v>
      </c>
      <c r="D550" s="180"/>
      <c r="E550" s="180"/>
      <c r="F550" s="180"/>
      <c r="G550" s="180" t="s">
        <v>74</v>
      </c>
      <c r="H550" s="180"/>
      <c r="I550" s="180" t="s">
        <v>58</v>
      </c>
      <c r="J550" s="180" t="s">
        <v>388</v>
      </c>
      <c r="K550" s="181">
        <v>0</v>
      </c>
      <c r="L550" s="180" t="s">
        <v>306</v>
      </c>
      <c r="M550" s="180"/>
      <c r="N550" s="180"/>
      <c r="O550" s="180" t="s">
        <v>3</v>
      </c>
      <c r="P550" s="180"/>
      <c r="Q550" s="182"/>
      <c r="R550" s="182"/>
      <c r="S550" s="180"/>
      <c r="T550" s="180"/>
      <c r="U550" s="180"/>
      <c r="V550" s="180"/>
      <c r="W550" s="180"/>
      <c r="X550" s="180"/>
      <c r="Y550" s="180"/>
    </row>
    <row r="551" spans="1:25" s="183" customFormat="1" outlineLevel="1">
      <c r="A551" s="180" t="str">
        <f t="shared" si="15"/>
        <v>N</v>
      </c>
      <c r="B551" s="181">
        <f>COUNTA($C$3:C551)</f>
        <v>537</v>
      </c>
      <c r="C551" s="180" t="s">
        <v>744</v>
      </c>
      <c r="D551" s="180"/>
      <c r="E551" s="180"/>
      <c r="F551" s="180"/>
      <c r="G551" s="180" t="s">
        <v>74</v>
      </c>
      <c r="H551" s="180"/>
      <c r="I551" s="180" t="s">
        <v>58</v>
      </c>
      <c r="J551" s="180" t="s">
        <v>745</v>
      </c>
      <c r="K551" s="181">
        <v>0</v>
      </c>
      <c r="L551" s="180" t="s">
        <v>32</v>
      </c>
      <c r="M551" s="180"/>
      <c r="N551" s="180" t="s">
        <v>61</v>
      </c>
      <c r="O551" s="180" t="s">
        <v>3</v>
      </c>
      <c r="P551" s="180"/>
      <c r="Q551" s="182"/>
      <c r="R551" s="182"/>
      <c r="S551" s="180" t="s">
        <v>746</v>
      </c>
      <c r="T551" s="180"/>
      <c r="U551" s="180"/>
      <c r="V551" s="180"/>
      <c r="W551" s="180"/>
      <c r="X551" s="180"/>
      <c r="Y551" s="180"/>
    </row>
    <row r="552" spans="1:25" s="183" customFormat="1" outlineLevel="1">
      <c r="A552" s="180" t="str">
        <f t="shared" si="15"/>
        <v>N</v>
      </c>
      <c r="B552" s="181">
        <f>COUNTA($C$3:C552)</f>
        <v>538</v>
      </c>
      <c r="C552" s="180" t="s">
        <v>389</v>
      </c>
      <c r="D552" s="180"/>
      <c r="E552" s="180"/>
      <c r="F552" s="180"/>
      <c r="G552" s="180" t="s">
        <v>74</v>
      </c>
      <c r="H552" s="180"/>
      <c r="I552" s="180" t="s">
        <v>58</v>
      </c>
      <c r="J552" s="180" t="s">
        <v>390</v>
      </c>
      <c r="K552" s="181">
        <v>0</v>
      </c>
      <c r="L552" s="180" t="s">
        <v>32</v>
      </c>
      <c r="M552" s="180"/>
      <c r="N552" s="180" t="s">
        <v>61</v>
      </c>
      <c r="O552" s="180" t="s">
        <v>3</v>
      </c>
      <c r="P552" s="180"/>
      <c r="Q552" s="182"/>
      <c r="R552" s="182"/>
      <c r="S552" s="180" t="s">
        <v>391</v>
      </c>
      <c r="T552" s="180"/>
      <c r="U552" s="180"/>
      <c r="V552" s="180"/>
      <c r="W552" s="180"/>
      <c r="X552" s="180"/>
      <c r="Y552" s="180"/>
    </row>
    <row r="553" spans="1:25" s="183" customFormat="1" outlineLevel="1">
      <c r="A553" s="180" t="str">
        <f>A551</f>
        <v>N</v>
      </c>
      <c r="B553" s="181">
        <f>COUNTA($C$3:C553)</f>
        <v>539</v>
      </c>
      <c r="C553" s="180" t="s">
        <v>392</v>
      </c>
      <c r="D553" s="180"/>
      <c r="E553" s="180"/>
      <c r="F553" s="180"/>
      <c r="G553" s="180" t="s">
        <v>74</v>
      </c>
      <c r="H553" s="180"/>
      <c r="I553" s="180" t="s">
        <v>58</v>
      </c>
      <c r="J553" s="180" t="s">
        <v>393</v>
      </c>
      <c r="K553" s="181">
        <v>1</v>
      </c>
      <c r="L553" s="180" t="s">
        <v>32</v>
      </c>
      <c r="M553" s="180"/>
      <c r="N553" s="180" t="s">
        <v>61</v>
      </c>
      <c r="O553" s="180" t="s">
        <v>3</v>
      </c>
      <c r="P553" s="180"/>
      <c r="Q553" s="182"/>
      <c r="R553" s="182"/>
      <c r="S553" s="180" t="s">
        <v>394</v>
      </c>
      <c r="T553" s="180"/>
      <c r="U553" s="180"/>
      <c r="V553" s="180"/>
      <c r="W553" s="180"/>
      <c r="X553" s="180"/>
      <c r="Y553" s="180"/>
    </row>
    <row r="554" spans="1:25" s="183" customFormat="1" outlineLevel="1">
      <c r="A554" s="180" t="str">
        <f>IF($R$35="0",IF([4]Global!$B$2="PROD","Y","N"),"N")</f>
        <v>N</v>
      </c>
      <c r="B554" s="181">
        <f>COUNTA($C$3:C554)</f>
        <v>540</v>
      </c>
      <c r="C554" s="180" t="s">
        <v>514</v>
      </c>
      <c r="D554" s="180"/>
      <c r="E554" s="180"/>
      <c r="F554" s="180"/>
      <c r="G554" s="180" t="s">
        <v>74</v>
      </c>
      <c r="H554" s="180"/>
      <c r="I554" s="180" t="s">
        <v>58</v>
      </c>
      <c r="J554" s="180" t="s">
        <v>518</v>
      </c>
      <c r="K554" s="181">
        <v>0</v>
      </c>
      <c r="L554" s="180" t="s">
        <v>306</v>
      </c>
      <c r="M554" s="180"/>
      <c r="N554" s="180"/>
      <c r="O554" s="180"/>
      <c r="P554" s="180"/>
      <c r="Q554" s="182"/>
      <c r="R554" s="182"/>
      <c r="S554" s="180"/>
      <c r="T554" s="180"/>
      <c r="U554" s="180"/>
      <c r="V554" s="180"/>
      <c r="W554" s="180"/>
      <c r="X554" s="180"/>
      <c r="Y554" s="180"/>
    </row>
    <row r="555" spans="1:25" s="183" customFormat="1" outlineLevel="1">
      <c r="A555" s="180" t="str">
        <f t="shared" si="15"/>
        <v>N</v>
      </c>
      <c r="B555" s="181">
        <f>COUNTA($C$3:C555)</f>
        <v>541</v>
      </c>
      <c r="C555" s="180" t="s">
        <v>515</v>
      </c>
      <c r="D555" s="180"/>
      <c r="E555" s="180"/>
      <c r="F555" s="180"/>
      <c r="G555" s="180" t="s">
        <v>74</v>
      </c>
      <c r="H555" s="180"/>
      <c r="I555" s="180" t="s">
        <v>58</v>
      </c>
      <c r="J555" s="180" t="s">
        <v>519</v>
      </c>
      <c r="K555" s="181">
        <v>0</v>
      </c>
      <c r="L555" s="180" t="s">
        <v>306</v>
      </c>
      <c r="M555" s="180"/>
      <c r="N555" s="180"/>
      <c r="O555" s="180"/>
      <c r="P555" s="180"/>
      <c r="Q555" s="182"/>
      <c r="R555" s="182"/>
      <c r="S555" s="180"/>
      <c r="T555" s="180"/>
      <c r="U555" s="180"/>
      <c r="V555" s="180"/>
      <c r="W555" s="180"/>
      <c r="X555" s="180"/>
      <c r="Y555" s="180"/>
    </row>
    <row r="556" spans="1:25" s="183" customFormat="1" outlineLevel="1">
      <c r="A556" s="180" t="str">
        <f t="shared" si="15"/>
        <v>N</v>
      </c>
      <c r="B556" s="181">
        <f>COUNTA($C$3:C556)</f>
        <v>542</v>
      </c>
      <c r="C556" s="180" t="s">
        <v>516</v>
      </c>
      <c r="D556" s="180"/>
      <c r="E556" s="180"/>
      <c r="F556" s="180"/>
      <c r="G556" s="180" t="s">
        <v>74</v>
      </c>
      <c r="H556" s="180"/>
      <c r="I556" s="180" t="s">
        <v>58</v>
      </c>
      <c r="J556" s="180" t="s">
        <v>520</v>
      </c>
      <c r="K556" s="181">
        <v>0</v>
      </c>
      <c r="L556" s="180" t="s">
        <v>306</v>
      </c>
      <c r="M556" s="180"/>
      <c r="N556" s="180"/>
      <c r="O556" s="180"/>
      <c r="P556" s="180"/>
      <c r="Q556" s="182"/>
      <c r="R556" s="182"/>
      <c r="S556" s="180"/>
      <c r="T556" s="180"/>
      <c r="U556" s="180"/>
      <c r="V556" s="180"/>
      <c r="W556" s="180"/>
      <c r="X556" s="180"/>
      <c r="Y556" s="180"/>
    </row>
    <row r="557" spans="1:25" s="183" customFormat="1" outlineLevel="1">
      <c r="A557" s="180" t="str">
        <f t="shared" si="15"/>
        <v>N</v>
      </c>
      <c r="B557" s="181">
        <f>COUNTA($C$3:C557)</f>
        <v>543</v>
      </c>
      <c r="C557" s="180" t="s">
        <v>517</v>
      </c>
      <c r="D557" s="180"/>
      <c r="E557" s="180"/>
      <c r="F557" s="180"/>
      <c r="G557" s="180" t="s">
        <v>74</v>
      </c>
      <c r="H557" s="180"/>
      <c r="I557" s="180" t="s">
        <v>58</v>
      </c>
      <c r="J557" s="180" t="s">
        <v>521</v>
      </c>
      <c r="K557" s="181">
        <v>0</v>
      </c>
      <c r="L557" s="180" t="s">
        <v>306</v>
      </c>
      <c r="M557" s="180"/>
      <c r="N557" s="180"/>
      <c r="O557" s="180"/>
      <c r="P557" s="180"/>
      <c r="Q557" s="182"/>
      <c r="R557" s="182"/>
      <c r="S557" s="180"/>
      <c r="T557" s="180"/>
      <c r="U557" s="180"/>
      <c r="V557" s="180"/>
      <c r="W557" s="180"/>
      <c r="X557" s="180"/>
      <c r="Y557" s="180"/>
    </row>
    <row r="558" spans="1:25" s="183" customFormat="1" outlineLevel="1">
      <c r="A558" s="180" t="str">
        <f>A531</f>
        <v>N</v>
      </c>
      <c r="B558" s="181">
        <f>COUNTA($C$3:C558)</f>
        <v>544</v>
      </c>
      <c r="C558" s="180" t="s">
        <v>60</v>
      </c>
      <c r="D558" s="180"/>
      <c r="E558" s="180"/>
      <c r="F558" s="180"/>
      <c r="G558" s="180" t="s">
        <v>74</v>
      </c>
      <c r="H558" s="180"/>
      <c r="I558" s="180" t="s">
        <v>58</v>
      </c>
      <c r="J558" s="180"/>
      <c r="K558" s="181">
        <v>0</v>
      </c>
      <c r="L558" s="180" t="s">
        <v>60</v>
      </c>
      <c r="M558" s="180">
        <v>3</v>
      </c>
      <c r="N558" s="180"/>
      <c r="O558" s="180"/>
      <c r="P558" s="180"/>
      <c r="Q558" s="182"/>
      <c r="R558" s="182"/>
      <c r="S558" s="180"/>
      <c r="T558" s="180"/>
      <c r="U558" s="180"/>
      <c r="V558" s="180"/>
      <c r="W558" s="180"/>
      <c r="X558" s="180"/>
      <c r="Y558" s="180"/>
    </row>
    <row r="559" spans="1:25" s="183" customFormat="1" outlineLevel="1">
      <c r="A559" s="180" t="str">
        <f>A558</f>
        <v>N</v>
      </c>
      <c r="B559" s="181">
        <f>COUNTA($C$3:C559)</f>
        <v>545</v>
      </c>
      <c r="C559" s="180" t="s">
        <v>747</v>
      </c>
      <c r="D559" s="180"/>
      <c r="E559" s="180"/>
      <c r="F559" s="180"/>
      <c r="G559" s="180" t="s">
        <v>74</v>
      </c>
      <c r="H559" s="180"/>
      <c r="I559" s="180" t="s">
        <v>58</v>
      </c>
      <c r="J559" s="180" t="s">
        <v>748</v>
      </c>
      <c r="K559" s="181">
        <v>0</v>
      </c>
      <c r="L559" s="180" t="s">
        <v>69</v>
      </c>
      <c r="M559" s="180"/>
      <c r="N559" s="180"/>
      <c r="O559" s="180"/>
      <c r="P559" s="180"/>
      <c r="Q559" s="182"/>
      <c r="R559" s="182"/>
      <c r="S559" s="180"/>
      <c r="T559" s="180"/>
      <c r="U559" s="180"/>
      <c r="V559" s="180"/>
      <c r="W559" s="180"/>
      <c r="X559" s="180"/>
      <c r="Y559" s="180"/>
    </row>
    <row r="560" spans="1:25" s="185" customFormat="1">
      <c r="A560" s="228" t="s">
        <v>71</v>
      </c>
      <c r="B560" s="229"/>
      <c r="C560" s="230"/>
      <c r="D560" s="230"/>
      <c r="E560" s="230"/>
      <c r="F560" s="230"/>
      <c r="G560" s="230"/>
      <c r="H560" s="230"/>
      <c r="I560" s="230"/>
      <c r="J560" s="230"/>
      <c r="K560" s="229"/>
      <c r="L560" s="230"/>
      <c r="M560" s="230"/>
      <c r="N560" s="230"/>
      <c r="O560" s="230"/>
      <c r="P560" s="230"/>
      <c r="Q560" s="230"/>
      <c r="R560" s="230"/>
      <c r="S560" s="230"/>
      <c r="T560" s="230"/>
      <c r="U560" s="230"/>
      <c r="V560" s="230"/>
      <c r="W560" s="230"/>
      <c r="X560" s="230"/>
      <c r="Y560" s="230"/>
    </row>
    <row r="561" spans="1:25" s="185" customFormat="1">
      <c r="A561" s="178" t="str">
        <f>A531</f>
        <v>N</v>
      </c>
      <c r="B561" s="179">
        <f ca="1">IF(ISNUMBER(B560),B560+1,IF(ISNUMBER(OFFSET(B560,-1,0)),OFFSET(B560,-1,0)+1, IF(ISNUMBER(OFFSET(B560,-2,0)),OFFSET(B560,-2,0)+1,1)))</f>
        <v>546</v>
      </c>
      <c r="C561" s="178" t="s">
        <v>70</v>
      </c>
      <c r="D561" s="178"/>
      <c r="E561" s="178"/>
      <c r="F561" s="178"/>
      <c r="G561" s="178" t="s">
        <v>74</v>
      </c>
      <c r="H561" s="178"/>
      <c r="I561" s="178"/>
      <c r="J561" s="178"/>
      <c r="K561" s="179"/>
      <c r="L561" s="178" t="s">
        <v>70</v>
      </c>
      <c r="M561" s="178"/>
      <c r="N561" s="178"/>
      <c r="O561" s="178"/>
      <c r="P561" s="178"/>
      <c r="Q561" s="178"/>
      <c r="R561" s="178"/>
      <c r="S561" s="178"/>
      <c r="T561" s="178"/>
      <c r="U561" s="178"/>
      <c r="V561" s="178"/>
      <c r="W561" s="178"/>
      <c r="X561" s="178"/>
      <c r="Y561" s="178"/>
    </row>
    <row r="562" spans="1:25" s="185" customFormat="1">
      <c r="A562" s="178" t="str">
        <f>A561</f>
        <v>N</v>
      </c>
      <c r="B562" s="179">
        <f ca="1">IF(ISNUMBER(B561),B561+1,IF(ISNUMBER(OFFSET(B561,-1,0)),OFFSET(B561,-1,0)+1, IF(ISNUMBER(OFFSET(B561,-2,0)),OFFSET(B561,-2,0)+1,1)))</f>
        <v>547</v>
      </c>
      <c r="C562" s="178" t="s">
        <v>72</v>
      </c>
      <c r="D562" s="178"/>
      <c r="E562" s="178"/>
      <c r="F562" s="178"/>
      <c r="G562" s="178" t="s">
        <v>74</v>
      </c>
      <c r="H562" s="178"/>
      <c r="I562" s="178"/>
      <c r="J562" s="178"/>
      <c r="K562" s="179"/>
      <c r="L562" s="178" t="s">
        <v>72</v>
      </c>
      <c r="M562" s="178"/>
      <c r="N562" s="178"/>
      <c r="O562" s="178"/>
      <c r="P562" s="178"/>
      <c r="Q562" s="178"/>
      <c r="R562" s="178"/>
      <c r="S562" s="178"/>
      <c r="T562" s="178"/>
      <c r="U562" s="178"/>
      <c r="V562" s="178"/>
      <c r="W562" s="178"/>
      <c r="X562" s="178"/>
      <c r="Y562" s="178"/>
    </row>
    <row r="563" spans="1:25" s="185" customFormat="1" outlineLevel="1">
      <c r="A563" s="178" t="str">
        <f>IF($R$35&gt;"3","Y","N")</f>
        <v>N</v>
      </c>
      <c r="B563" s="179">
        <f>COUNTA($C$16:C563)</f>
        <v>536</v>
      </c>
      <c r="C563" s="178" t="s">
        <v>417</v>
      </c>
      <c r="D563" s="178"/>
      <c r="E563" s="178"/>
      <c r="F563" s="178"/>
      <c r="G563" s="178" t="s">
        <v>74</v>
      </c>
      <c r="H563" s="178"/>
      <c r="I563" s="178" t="s">
        <v>58</v>
      </c>
      <c r="J563" s="178" t="str">
        <f>"//p[contains(.,'Does this traveller have any existing medical conditions?*')]/parent::span/parent::legend/following-sibling::label/input[@value='"&amp;M563&amp;"']"</f>
        <v>//p[contains(.,'Does this traveller have any existing medical conditions?*')]/parent::span/parent::legend/following-sibling::label/input[@value='DT_EMCQ1']</v>
      </c>
      <c r="K563" s="179">
        <v>4</v>
      </c>
      <c r="L563" s="178" t="s">
        <v>110</v>
      </c>
      <c r="M563" s="178" t="s">
        <v>288</v>
      </c>
      <c r="N563" s="178"/>
      <c r="O563" s="178"/>
      <c r="P563" s="178"/>
      <c r="Q563" s="184"/>
      <c r="R563" s="184"/>
      <c r="S563" s="178"/>
      <c r="T563" s="178"/>
      <c r="U563" s="178"/>
      <c r="V563" s="178"/>
      <c r="W563" s="178"/>
      <c r="X563" s="178"/>
      <c r="Y563" s="178"/>
    </row>
    <row r="564" spans="1:25" s="185" customFormat="1" outlineLevel="1">
      <c r="A564" s="178" t="str">
        <f>A563</f>
        <v>N</v>
      </c>
      <c r="B564" s="179">
        <f>COUNTA($C$16:C564)</f>
        <v>537</v>
      </c>
      <c r="C564" s="178" t="s">
        <v>60</v>
      </c>
      <c r="D564" s="178"/>
      <c r="E564" s="178"/>
      <c r="F564" s="178"/>
      <c r="G564" s="178" t="s">
        <v>74</v>
      </c>
      <c r="H564" s="178"/>
      <c r="I564" s="178" t="s">
        <v>58</v>
      </c>
      <c r="J564" s="178"/>
      <c r="K564" s="179"/>
      <c r="L564" s="178" t="s">
        <v>60</v>
      </c>
      <c r="M564" s="178">
        <v>3</v>
      </c>
      <c r="N564" s="178"/>
      <c r="O564" s="178"/>
      <c r="P564" s="178"/>
      <c r="Q564" s="184"/>
      <c r="R564" s="184"/>
      <c r="S564" s="178"/>
      <c r="T564" s="178"/>
      <c r="U564" s="178"/>
      <c r="V564" s="178"/>
      <c r="W564" s="178"/>
      <c r="X564" s="178"/>
      <c r="Y564" s="178"/>
    </row>
    <row r="565" spans="1:25" s="185" customFormat="1" outlineLevel="1">
      <c r="A565" s="178" t="str">
        <f>IF(M563="YES","Y","N")</f>
        <v>N</v>
      </c>
      <c r="B565" s="179">
        <f>COUNTA($C$16:C565)</f>
        <v>538</v>
      </c>
      <c r="C565" s="178" t="s">
        <v>418</v>
      </c>
      <c r="D565" s="178"/>
      <c r="E565" s="178"/>
      <c r="F565" s="178"/>
      <c r="G565" s="178" t="s">
        <v>74</v>
      </c>
      <c r="H565" s="178"/>
      <c r="I565" s="178" t="s">
        <v>58</v>
      </c>
      <c r="J565" s="178" t="str">
        <f>"//p[contains(.,'Do all existing medical conditions meet the criteria for')]/parent::span/parent::legend/following-sibling::label/input[@value='"&amp;M565&amp;"']"</f>
        <v>//p[contains(.,'Do all existing medical conditions meet the criteria for')]/parent::span/parent::legend/following-sibling::label/input[@value='DT_EMCQ2']</v>
      </c>
      <c r="K565" s="179">
        <v>4</v>
      </c>
      <c r="L565" s="178" t="s">
        <v>110</v>
      </c>
      <c r="M565" s="178" t="s">
        <v>290</v>
      </c>
      <c r="N565" s="178"/>
      <c r="O565" s="178"/>
      <c r="P565" s="178"/>
      <c r="Q565" s="184"/>
      <c r="R565" s="184"/>
      <c r="S565" s="178"/>
      <c r="T565" s="178"/>
      <c r="U565" s="178"/>
      <c r="V565" s="178"/>
      <c r="W565" s="178"/>
      <c r="X565" s="178"/>
      <c r="Y565" s="178"/>
    </row>
    <row r="566" spans="1:25" s="185" customFormat="1" outlineLevel="1">
      <c r="A566" s="178" t="str">
        <f>A565</f>
        <v>N</v>
      </c>
      <c r="B566" s="179">
        <f>COUNTA($C$16:C566)</f>
        <v>539</v>
      </c>
      <c r="C566" s="178" t="s">
        <v>60</v>
      </c>
      <c r="D566" s="178"/>
      <c r="E566" s="178"/>
      <c r="F566" s="178"/>
      <c r="G566" s="178" t="s">
        <v>74</v>
      </c>
      <c r="H566" s="178"/>
      <c r="I566" s="178" t="s">
        <v>58</v>
      </c>
      <c r="J566" s="178"/>
      <c r="K566" s="179"/>
      <c r="L566" s="178" t="s">
        <v>60</v>
      </c>
      <c r="M566" s="178">
        <v>2</v>
      </c>
      <c r="N566" s="178"/>
      <c r="O566" s="178"/>
      <c r="P566" s="178"/>
      <c r="Q566" s="184"/>
      <c r="R566" s="184"/>
      <c r="S566" s="178"/>
      <c r="T566" s="178"/>
      <c r="U566" s="178"/>
      <c r="V566" s="178"/>
      <c r="W566" s="178"/>
      <c r="X566" s="178"/>
      <c r="Y566" s="178"/>
    </row>
    <row r="567" spans="1:25" s="185" customFormat="1" outlineLevel="1">
      <c r="A567" s="178"/>
      <c r="B567" s="179">
        <f>COUNTA($C$16:C567)</f>
        <v>540</v>
      </c>
      <c r="C567" s="178" t="s">
        <v>419</v>
      </c>
      <c r="D567" s="178"/>
      <c r="E567" s="178"/>
      <c r="F567" s="178"/>
      <c r="G567" s="178" t="s">
        <v>74</v>
      </c>
      <c r="H567" s="178"/>
      <c r="I567" s="178" t="s">
        <v>58</v>
      </c>
      <c r="J567" s="178" t="str">
        <f>"//p[contains(.,'Would you like to screen this traveller for existing medical conditions coverage?')]/parent::span/parent::legend/following-sibling::label/input[@value='"&amp;M567&amp;"']"</f>
        <v>//p[contains(.,'Would you like to screen this traveller for existing medical conditions coverage?')]/parent::span/parent::legend/following-sibling::label/input[@value='DT_EMCQ3']</v>
      </c>
      <c r="K567" s="179">
        <v>4</v>
      </c>
      <c r="L567" s="178" t="s">
        <v>110</v>
      </c>
      <c r="M567" s="178" t="s">
        <v>292</v>
      </c>
      <c r="N567" s="178"/>
      <c r="O567" s="178"/>
      <c r="P567" s="178"/>
      <c r="Q567" s="184"/>
      <c r="R567" s="184"/>
      <c r="S567" s="178"/>
      <c r="T567" s="178"/>
      <c r="U567" s="178"/>
      <c r="V567" s="178"/>
      <c r="W567" s="178"/>
      <c r="X567" s="178"/>
      <c r="Y567" s="178"/>
    </row>
    <row r="568" spans="1:25" s="185" customFormat="1" outlineLevel="1">
      <c r="A568" s="178"/>
      <c r="B568" s="179">
        <f>COUNTA($C$16:C568)</f>
        <v>541</v>
      </c>
      <c r="C568" s="178" t="s">
        <v>60</v>
      </c>
      <c r="D568" s="178"/>
      <c r="E568" s="178"/>
      <c r="F568" s="178"/>
      <c r="G568" s="178" t="s">
        <v>74</v>
      </c>
      <c r="H568" s="178"/>
      <c r="I568" s="178" t="s">
        <v>58</v>
      </c>
      <c r="J568" s="178"/>
      <c r="K568" s="179"/>
      <c r="L568" s="178" t="s">
        <v>60</v>
      </c>
      <c r="M568" s="178">
        <v>2</v>
      </c>
      <c r="N568" s="178"/>
      <c r="O568" s="178"/>
      <c r="P568" s="178"/>
      <c r="Q568" s="184"/>
      <c r="R568" s="184"/>
      <c r="S568" s="178"/>
      <c r="T568" s="178"/>
      <c r="U568" s="178"/>
      <c r="V568" s="178"/>
      <c r="W568" s="178"/>
      <c r="X568" s="178"/>
      <c r="Y568" s="178"/>
    </row>
    <row r="569" spans="1:25" s="185" customFormat="1" outlineLevel="1">
      <c r="A569" s="178"/>
      <c r="B569" s="179">
        <f>COUNTA($C$16:C569)</f>
        <v>542</v>
      </c>
      <c r="C569" s="178" t="s">
        <v>420</v>
      </c>
      <c r="D569" s="178"/>
      <c r="E569" s="178"/>
      <c r="F569" s="178"/>
      <c r="G569" s="178" t="s">
        <v>74</v>
      </c>
      <c r="H569" s="178"/>
      <c r="I569" s="178" t="s">
        <v>58</v>
      </c>
      <c r="J569" s="178" t="str">
        <f>"//p[contains(.,'Have you been advised not to travel by a medical practitioner?')]/parent::span/parent::legend/following-sibling::label/input[@value='"&amp;M569&amp;"']"</f>
        <v>//p[contains(.,'Have you been advised not to travel by a medical practitioner?')]/parent::span/parent::legend/following-sibling::label/input[@value='DT_EMCQ4']</v>
      </c>
      <c r="K569" s="179">
        <v>4</v>
      </c>
      <c r="L569" s="178" t="s">
        <v>110</v>
      </c>
      <c r="M569" s="178" t="s">
        <v>294</v>
      </c>
      <c r="N569" s="178"/>
      <c r="O569" s="178"/>
      <c r="P569" s="178"/>
      <c r="Q569" s="184"/>
      <c r="R569" s="184"/>
      <c r="S569" s="178"/>
      <c r="T569" s="178"/>
      <c r="U569" s="178"/>
      <c r="V569" s="178"/>
      <c r="W569" s="178"/>
      <c r="X569" s="178"/>
      <c r="Y569" s="178"/>
    </row>
    <row r="570" spans="1:25" s="185" customFormat="1" outlineLevel="1">
      <c r="A570" s="178"/>
      <c r="B570" s="179">
        <f>COUNTA($C$16:C570)</f>
        <v>543</v>
      </c>
      <c r="C570" s="178" t="s">
        <v>60</v>
      </c>
      <c r="D570" s="178"/>
      <c r="E570" s="178"/>
      <c r="F570" s="178"/>
      <c r="G570" s="178" t="s">
        <v>74</v>
      </c>
      <c r="H570" s="178"/>
      <c r="I570" s="178" t="s">
        <v>58</v>
      </c>
      <c r="J570" s="178"/>
      <c r="K570" s="179"/>
      <c r="L570" s="178" t="s">
        <v>60</v>
      </c>
      <c r="M570" s="178">
        <v>2</v>
      </c>
      <c r="N570" s="178"/>
      <c r="O570" s="178"/>
      <c r="P570" s="178"/>
      <c r="Q570" s="184"/>
      <c r="R570" s="184"/>
      <c r="S570" s="178"/>
      <c r="T570" s="178"/>
      <c r="U570" s="178"/>
      <c r="V570" s="178"/>
      <c r="W570" s="178"/>
      <c r="X570" s="178"/>
      <c r="Y570" s="178"/>
    </row>
    <row r="571" spans="1:25" s="185" customFormat="1" outlineLevel="1">
      <c r="A571" s="178"/>
      <c r="B571" s="179">
        <f>COUNTA($C$16:C571)</f>
        <v>544</v>
      </c>
      <c r="C571" s="178" t="s">
        <v>421</v>
      </c>
      <c r="D571" s="178"/>
      <c r="E571" s="178"/>
      <c r="F571" s="178"/>
      <c r="G571" s="178" t="s">
        <v>74</v>
      </c>
      <c r="H571" s="178"/>
      <c r="I571" s="178" t="s">
        <v>58</v>
      </c>
      <c r="J571" s="178" t="str">
        <f>"//p[contains(.,'Do you have any condition that has been given a metastatic or terminal prognosis?')]/parent::span/parent::legend/following-sibling::label/input[@value='"&amp;M571&amp;"']"</f>
        <v>//p[contains(.,'Do you have any condition that has been given a metastatic or terminal prognosis?')]/parent::span/parent::legend/following-sibling::label/input[@value='DT_EMCQ5']</v>
      </c>
      <c r="K571" s="179">
        <v>4</v>
      </c>
      <c r="L571" s="178" t="s">
        <v>110</v>
      </c>
      <c r="M571" s="178" t="s">
        <v>296</v>
      </c>
      <c r="N571" s="178"/>
      <c r="O571" s="178"/>
      <c r="P571" s="178"/>
      <c r="Q571" s="184"/>
      <c r="R571" s="184"/>
      <c r="S571" s="178"/>
      <c r="T571" s="178"/>
      <c r="U571" s="178"/>
      <c r="V571" s="178"/>
      <c r="W571" s="178"/>
      <c r="X571" s="178"/>
      <c r="Y571" s="178"/>
    </row>
    <row r="572" spans="1:25" s="185" customFormat="1" outlineLevel="1">
      <c r="A572" s="178"/>
      <c r="B572" s="179">
        <f>COUNTA($C$16:C572)</f>
        <v>545</v>
      </c>
      <c r="C572" s="178" t="s">
        <v>60</v>
      </c>
      <c r="D572" s="178"/>
      <c r="E572" s="178"/>
      <c r="F572" s="178"/>
      <c r="G572" s="178" t="s">
        <v>74</v>
      </c>
      <c r="H572" s="178"/>
      <c r="I572" s="178" t="s">
        <v>58</v>
      </c>
      <c r="J572" s="178"/>
      <c r="K572" s="179"/>
      <c r="L572" s="178" t="s">
        <v>60</v>
      </c>
      <c r="M572" s="178">
        <v>2</v>
      </c>
      <c r="N572" s="178"/>
      <c r="O572" s="178"/>
      <c r="P572" s="178"/>
      <c r="Q572" s="184"/>
      <c r="R572" s="184"/>
      <c r="S572" s="178"/>
      <c r="T572" s="178"/>
      <c r="U572" s="178"/>
      <c r="V572" s="178"/>
      <c r="W572" s="178"/>
      <c r="X572" s="178"/>
      <c r="Y572" s="178"/>
    </row>
    <row r="573" spans="1:25" s="185" customFormat="1" outlineLevel="1">
      <c r="A573" s="178"/>
      <c r="B573" s="179">
        <f>COUNTA($C$16:C573)</f>
        <v>546</v>
      </c>
      <c r="C573" s="178" t="s">
        <v>422</v>
      </c>
      <c r="D573" s="178"/>
      <c r="E573" s="178"/>
      <c r="F573" s="178"/>
      <c r="G573" s="178" t="s">
        <v>74</v>
      </c>
      <c r="H573" s="178"/>
      <c r="I573" s="178" t="s">
        <v>58</v>
      </c>
      <c r="J573" s="178" t="str">
        <f>"//p[contains(.,'Do you have any condition or set of symptoms that are under or awaiting further investigation')]/parent::span/parent::legend/following-sibling::label/input[@value='"&amp;M573&amp;"']"</f>
        <v>//p[contains(.,'Do you have any condition or set of symptoms that are under or awaiting further investigation')]/parent::span/parent::legend/following-sibling::label/input[@value='DT_EMCQ6']</v>
      </c>
      <c r="K573" s="179">
        <v>4</v>
      </c>
      <c r="L573" s="178" t="s">
        <v>110</v>
      </c>
      <c r="M573" s="178" t="s">
        <v>298</v>
      </c>
      <c r="N573" s="178"/>
      <c r="O573" s="178"/>
      <c r="P573" s="178"/>
      <c r="Q573" s="184"/>
      <c r="R573" s="184"/>
      <c r="S573" s="178"/>
      <c r="T573" s="178"/>
      <c r="U573" s="178"/>
      <c r="V573" s="178"/>
      <c r="W573" s="178"/>
      <c r="X573" s="178"/>
      <c r="Y573" s="178"/>
    </row>
    <row r="574" spans="1:25" s="185" customFormat="1" outlineLevel="1">
      <c r="A574" s="178"/>
      <c r="B574" s="179">
        <f>COUNTA($C$16:C574)</f>
        <v>547</v>
      </c>
      <c r="C574" s="178" t="s">
        <v>60</v>
      </c>
      <c r="D574" s="178"/>
      <c r="E574" s="178"/>
      <c r="F574" s="178"/>
      <c r="G574" s="178" t="s">
        <v>74</v>
      </c>
      <c r="H574" s="178"/>
      <c r="I574" s="178" t="s">
        <v>58</v>
      </c>
      <c r="J574" s="178"/>
      <c r="K574" s="179"/>
      <c r="L574" s="178" t="s">
        <v>60</v>
      </c>
      <c r="M574" s="178">
        <v>2</v>
      </c>
      <c r="N574" s="178"/>
      <c r="O574" s="178"/>
      <c r="P574" s="178"/>
      <c r="Q574" s="184"/>
      <c r="R574" s="184"/>
      <c r="S574" s="178"/>
      <c r="T574" s="178"/>
      <c r="U574" s="178"/>
      <c r="V574" s="178"/>
      <c r="W574" s="178"/>
      <c r="X574" s="178"/>
      <c r="Y574" s="178"/>
    </row>
    <row r="575" spans="1:25" s="185" customFormat="1" outlineLevel="1">
      <c r="A575" s="178"/>
      <c r="B575" s="179">
        <f>COUNTA($C$16:C575)</f>
        <v>548</v>
      </c>
      <c r="C575" s="178" t="s">
        <v>423</v>
      </c>
      <c r="D575" s="178"/>
      <c r="E575" s="178"/>
      <c r="F575" s="178"/>
      <c r="G575" s="178" t="s">
        <v>74</v>
      </c>
      <c r="H575" s="178"/>
      <c r="I575" s="178" t="s">
        <v>58</v>
      </c>
      <c r="J575" s="178" t="str">
        <f>"//p[contains(.,'Will you be travelling to obtain medical care, treatment or advice of any kind?')]/parent::span/parent::legend/following-sibling::label/input[@value='"&amp;M575&amp;"']"</f>
        <v>//p[contains(.,'Will you be travelling to obtain medical care, treatment or advice of any kind?')]/parent::span/parent::legend/following-sibling::label/input[@value='DT_EMCQ7']</v>
      </c>
      <c r="K575" s="179">
        <v>4</v>
      </c>
      <c r="L575" s="178" t="s">
        <v>110</v>
      </c>
      <c r="M575" s="178" t="s">
        <v>300</v>
      </c>
      <c r="N575" s="178"/>
      <c r="O575" s="178"/>
      <c r="P575" s="178"/>
      <c r="Q575" s="184"/>
      <c r="R575" s="184"/>
      <c r="S575" s="178"/>
      <c r="T575" s="178"/>
      <c r="U575" s="178"/>
      <c r="V575" s="178"/>
      <c r="W575" s="178"/>
      <c r="X575" s="178"/>
      <c r="Y575" s="178"/>
    </row>
    <row r="576" spans="1:25" s="185" customFormat="1" outlineLevel="1">
      <c r="A576" s="178"/>
      <c r="B576" s="179">
        <f>COUNTA($C$16:C576)</f>
        <v>549</v>
      </c>
      <c r="C576" s="178" t="s">
        <v>60</v>
      </c>
      <c r="D576" s="178"/>
      <c r="E576" s="178"/>
      <c r="F576" s="178"/>
      <c r="G576" s="178" t="s">
        <v>74</v>
      </c>
      <c r="H576" s="178"/>
      <c r="I576" s="178" t="s">
        <v>58</v>
      </c>
      <c r="J576" s="178"/>
      <c r="K576" s="179"/>
      <c r="L576" s="178" t="s">
        <v>60</v>
      </c>
      <c r="M576" s="178">
        <v>2</v>
      </c>
      <c r="N576" s="178"/>
      <c r="O576" s="178"/>
      <c r="P576" s="178"/>
      <c r="Q576" s="184"/>
      <c r="R576" s="184"/>
      <c r="S576" s="178"/>
      <c r="T576" s="178"/>
      <c r="U576" s="178"/>
      <c r="V576" s="178"/>
      <c r="W576" s="178"/>
      <c r="X576" s="178"/>
      <c r="Y576" s="178"/>
    </row>
    <row r="577" spans="1:25" s="185" customFormat="1" outlineLevel="1">
      <c r="A577" s="178" t="str">
        <f>A566</f>
        <v>N</v>
      </c>
      <c r="B577" s="179">
        <f>COUNTA($C$16:C577)</f>
        <v>550</v>
      </c>
      <c r="C577" s="178" t="s">
        <v>304</v>
      </c>
      <c r="D577" s="178"/>
      <c r="E577" s="178"/>
      <c r="F577" s="178"/>
      <c r="G577" s="178" t="s">
        <v>74</v>
      </c>
      <c r="H577" s="178"/>
      <c r="I577" s="178" t="s">
        <v>58</v>
      </c>
      <c r="J577" s="178" t="s">
        <v>305</v>
      </c>
      <c r="K577" s="179">
        <v>23</v>
      </c>
      <c r="L577" s="178" t="s">
        <v>306</v>
      </c>
      <c r="M577" s="178"/>
      <c r="N577" s="178"/>
      <c r="O577" s="178"/>
      <c r="P577" s="178"/>
      <c r="Q577" s="184"/>
      <c r="R577" s="184"/>
      <c r="S577" s="178"/>
      <c r="T577" s="178"/>
      <c r="U577" s="178"/>
      <c r="V577" s="178"/>
      <c r="W577" s="178"/>
      <c r="X577" s="178"/>
      <c r="Y577" s="178"/>
    </row>
    <row r="578" spans="1:25" s="183" customFormat="1" outlineLevel="1">
      <c r="A578" s="180" t="str">
        <f>IF($R$39="4","Y","N")</f>
        <v>N</v>
      </c>
      <c r="B578" s="181">
        <f>COUNTA($C$3:C578)</f>
        <v>563</v>
      </c>
      <c r="C578" s="180" t="s">
        <v>60</v>
      </c>
      <c r="D578" s="180"/>
      <c r="E578" s="180"/>
      <c r="F578" s="180"/>
      <c r="G578" s="180" t="s">
        <v>74</v>
      </c>
      <c r="H578" s="180"/>
      <c r="I578" s="180" t="s">
        <v>58</v>
      </c>
      <c r="J578" s="180"/>
      <c r="K578" s="181"/>
      <c r="L578" s="180" t="s">
        <v>60</v>
      </c>
      <c r="M578" s="180">
        <v>5</v>
      </c>
      <c r="N578" s="180"/>
      <c r="O578" s="180"/>
      <c r="P578" s="180"/>
      <c r="Q578" s="182"/>
      <c r="R578" s="182"/>
      <c r="S578" s="180"/>
      <c r="T578" s="180"/>
      <c r="U578" s="180"/>
      <c r="V578" s="180"/>
      <c r="W578" s="180"/>
      <c r="X578" s="180"/>
      <c r="Y578" s="180"/>
    </row>
    <row r="579" spans="1:25" s="183" customFormat="1" outlineLevel="1">
      <c r="A579" s="180" t="str">
        <f>A578</f>
        <v>N</v>
      </c>
      <c r="B579" s="181">
        <f>COUNTA($C$3:C579)</f>
        <v>564</v>
      </c>
      <c r="C579" s="180" t="s">
        <v>203</v>
      </c>
      <c r="D579" s="180"/>
      <c r="E579" s="180"/>
      <c r="F579" s="180"/>
      <c r="G579" s="180" t="s">
        <v>74</v>
      </c>
      <c r="H579" s="180"/>
      <c r="I579" s="180" t="s">
        <v>58</v>
      </c>
      <c r="J579" s="180" t="s">
        <v>362</v>
      </c>
      <c r="K579" s="181">
        <v>3</v>
      </c>
      <c r="L579" s="180" t="s">
        <v>167</v>
      </c>
      <c r="M579" s="180"/>
      <c r="N579" s="180"/>
      <c r="O579" s="180" t="s">
        <v>3</v>
      </c>
      <c r="P579" s="180"/>
      <c r="Q579" s="182"/>
      <c r="R579" s="182"/>
      <c r="S579" s="180"/>
      <c r="T579" s="180"/>
      <c r="U579" s="180"/>
      <c r="V579" s="180"/>
      <c r="W579" s="180"/>
      <c r="X579" s="180"/>
      <c r="Y579" s="180"/>
    </row>
    <row r="580" spans="1:25" s="183" customFormat="1" outlineLevel="1">
      <c r="A580" s="180" t="str">
        <f>IF($R$35="4","Y","N")</f>
        <v>N</v>
      </c>
      <c r="B580" s="181">
        <f>COUNTA($C$3:C580)</f>
        <v>565</v>
      </c>
      <c r="C580" s="180" t="s">
        <v>60</v>
      </c>
      <c r="D580" s="180"/>
      <c r="E580" s="180"/>
      <c r="F580" s="180"/>
      <c r="G580" s="180" t="s">
        <v>74</v>
      </c>
      <c r="H580" s="180"/>
      <c r="I580" s="180" t="s">
        <v>58</v>
      </c>
      <c r="J580" s="180"/>
      <c r="K580" s="181"/>
      <c r="L580" s="180" t="s">
        <v>60</v>
      </c>
      <c r="M580" s="180">
        <v>5</v>
      </c>
      <c r="N580" s="180"/>
      <c r="O580" s="180"/>
      <c r="P580" s="180"/>
      <c r="Q580" s="182"/>
      <c r="R580" s="182"/>
      <c r="S580" s="180"/>
      <c r="T580" s="180"/>
      <c r="U580" s="180"/>
      <c r="V580" s="180"/>
      <c r="W580" s="180"/>
      <c r="X580" s="180"/>
      <c r="Y580" s="180"/>
    </row>
    <row r="581" spans="1:25" s="183" customFormat="1" outlineLevel="1">
      <c r="A581" s="180" t="str">
        <f>A579</f>
        <v>N</v>
      </c>
      <c r="B581" s="181">
        <f>COUNTA($C$3:C581)</f>
        <v>566</v>
      </c>
      <c r="C581" s="180" t="s">
        <v>363</v>
      </c>
      <c r="D581" s="180"/>
      <c r="E581" s="180"/>
      <c r="F581" s="180"/>
      <c r="G581" s="180" t="s">
        <v>74</v>
      </c>
      <c r="H581" s="180"/>
      <c r="I581" s="180" t="s">
        <v>58</v>
      </c>
      <c r="J581" s="180" t="s">
        <v>364</v>
      </c>
      <c r="K581" s="181">
        <v>0</v>
      </c>
      <c r="L581" s="180" t="s">
        <v>100</v>
      </c>
      <c r="M581" s="180"/>
      <c r="N581" s="180"/>
      <c r="O581" s="180"/>
      <c r="P581" s="180"/>
      <c r="Q581" s="182"/>
      <c r="R581" s="182"/>
      <c r="S581" s="180"/>
      <c r="T581" s="180"/>
      <c r="U581" s="180"/>
      <c r="V581" s="180"/>
      <c r="W581" s="180"/>
      <c r="X581" s="180"/>
      <c r="Y581" s="180"/>
    </row>
    <row r="582" spans="1:25" s="183" customFormat="1" outlineLevel="1">
      <c r="A582" s="180" t="str">
        <f t="shared" ref="A582:A604" si="16">A581</f>
        <v>N</v>
      </c>
      <c r="B582" s="181">
        <f>COUNTA($C$3:C582)</f>
        <v>567</v>
      </c>
      <c r="C582" s="180" t="s">
        <v>365</v>
      </c>
      <c r="D582" s="180"/>
      <c r="E582" s="180"/>
      <c r="F582" s="180"/>
      <c r="G582" s="180" t="s">
        <v>74</v>
      </c>
      <c r="H582" s="180"/>
      <c r="I582" s="180" t="s">
        <v>58</v>
      </c>
      <c r="J582" s="180" t="s">
        <v>364</v>
      </c>
      <c r="K582" s="181">
        <v>1</v>
      </c>
      <c r="L582" s="180" t="s">
        <v>100</v>
      </c>
      <c r="M582" s="180"/>
      <c r="N582" s="180"/>
      <c r="O582" s="180"/>
      <c r="P582" s="180"/>
      <c r="Q582" s="182"/>
      <c r="R582" s="182"/>
      <c r="S582" s="180"/>
      <c r="T582" s="180"/>
      <c r="U582" s="180"/>
      <c r="V582" s="180"/>
      <c r="W582" s="180"/>
      <c r="X582" s="180"/>
      <c r="Y582" s="180"/>
    </row>
    <row r="583" spans="1:25" s="183" customFormat="1" outlineLevel="1">
      <c r="A583" s="180" t="str">
        <f t="shared" si="16"/>
        <v>N</v>
      </c>
      <c r="B583" s="181">
        <f>COUNTA($C$3:C583)</f>
        <v>568</v>
      </c>
      <c r="C583" s="180" t="s">
        <v>366</v>
      </c>
      <c r="D583" s="180"/>
      <c r="E583" s="180"/>
      <c r="F583" s="180"/>
      <c r="G583" s="180" t="s">
        <v>74</v>
      </c>
      <c r="H583" s="180"/>
      <c r="I583" s="180" t="s">
        <v>58</v>
      </c>
      <c r="J583" s="180" t="s">
        <v>364</v>
      </c>
      <c r="K583" s="181">
        <v>2</v>
      </c>
      <c r="L583" s="180" t="s">
        <v>100</v>
      </c>
      <c r="M583" s="180"/>
      <c r="N583" s="180"/>
      <c r="O583" s="180"/>
      <c r="P583" s="180"/>
      <c r="Q583" s="182"/>
      <c r="R583" s="182"/>
      <c r="S583" s="180"/>
      <c r="T583" s="180"/>
      <c r="U583" s="180"/>
      <c r="V583" s="180"/>
      <c r="W583" s="180"/>
      <c r="X583" s="180"/>
      <c r="Y583" s="180"/>
    </row>
    <row r="584" spans="1:25" s="183" customFormat="1" outlineLevel="1">
      <c r="A584" s="180" t="str">
        <f t="shared" si="16"/>
        <v>N</v>
      </c>
      <c r="B584" s="181">
        <f>COUNTA($C$3:C584)</f>
        <v>569</v>
      </c>
      <c r="C584" s="180" t="s">
        <v>367</v>
      </c>
      <c r="D584" s="180"/>
      <c r="E584" s="180"/>
      <c r="F584" s="180"/>
      <c r="G584" s="180" t="s">
        <v>74</v>
      </c>
      <c r="H584" s="180"/>
      <c r="I584" s="180" t="s">
        <v>58</v>
      </c>
      <c r="J584" s="180" t="s">
        <v>364</v>
      </c>
      <c r="K584" s="181">
        <v>3</v>
      </c>
      <c r="L584" s="180" t="s">
        <v>100</v>
      </c>
      <c r="M584" s="180"/>
      <c r="N584" s="180"/>
      <c r="O584" s="180"/>
      <c r="P584" s="180"/>
      <c r="Q584" s="182"/>
      <c r="R584" s="182"/>
      <c r="S584" s="180"/>
      <c r="T584" s="180"/>
      <c r="U584" s="180"/>
      <c r="V584" s="180"/>
      <c r="W584" s="180"/>
      <c r="X584" s="180"/>
      <c r="Y584" s="180"/>
    </row>
    <row r="585" spans="1:25" s="183" customFormat="1" outlineLevel="1">
      <c r="A585" s="180" t="str">
        <f t="shared" si="16"/>
        <v>N</v>
      </c>
      <c r="B585" s="181">
        <f>COUNTA($C$3:C585)</f>
        <v>570</v>
      </c>
      <c r="C585" s="180" t="s">
        <v>368</v>
      </c>
      <c r="D585" s="180"/>
      <c r="E585" s="180"/>
      <c r="F585" s="180"/>
      <c r="G585" s="180" t="s">
        <v>74</v>
      </c>
      <c r="H585" s="180"/>
      <c r="I585" s="180" t="s">
        <v>58</v>
      </c>
      <c r="J585" s="180" t="s">
        <v>364</v>
      </c>
      <c r="K585" s="181">
        <v>4</v>
      </c>
      <c r="L585" s="180" t="s">
        <v>100</v>
      </c>
      <c r="M585" s="180"/>
      <c r="N585" s="180"/>
      <c r="O585" s="180"/>
      <c r="P585" s="180"/>
      <c r="Q585" s="182"/>
      <c r="R585" s="182"/>
      <c r="S585" s="180"/>
      <c r="T585" s="180"/>
      <c r="U585" s="180"/>
      <c r="V585" s="180"/>
      <c r="W585" s="180"/>
      <c r="X585" s="180"/>
      <c r="Y585" s="180"/>
    </row>
    <row r="586" spans="1:25" s="183" customFormat="1" outlineLevel="1">
      <c r="A586" s="180" t="str">
        <f t="shared" si="16"/>
        <v>N</v>
      </c>
      <c r="B586" s="181">
        <f>COUNTA($C$3:C586)</f>
        <v>571</v>
      </c>
      <c r="C586" s="180" t="s">
        <v>203</v>
      </c>
      <c r="D586" s="180"/>
      <c r="E586" s="180"/>
      <c r="F586" s="180"/>
      <c r="G586" s="180" t="s">
        <v>74</v>
      </c>
      <c r="H586" s="180"/>
      <c r="I586" s="180" t="s">
        <v>58</v>
      </c>
      <c r="J586" s="180" t="s">
        <v>123</v>
      </c>
      <c r="K586" s="181">
        <v>4</v>
      </c>
      <c r="L586" s="180" t="s">
        <v>69</v>
      </c>
      <c r="M586" s="180"/>
      <c r="N586" s="180"/>
      <c r="O586" s="180"/>
      <c r="P586" s="180"/>
      <c r="Q586" s="182"/>
      <c r="R586" s="182"/>
      <c r="S586" s="180"/>
      <c r="T586" s="180"/>
      <c r="U586" s="180"/>
      <c r="V586" s="180"/>
      <c r="W586" s="180"/>
      <c r="X586" s="180"/>
      <c r="Y586" s="180"/>
    </row>
    <row r="587" spans="1:25" s="183" customFormat="1" outlineLevel="1">
      <c r="A587" s="180" t="str">
        <f t="shared" si="16"/>
        <v>N</v>
      </c>
      <c r="B587" s="181">
        <f>COUNTA($C$3:C587)</f>
        <v>572</v>
      </c>
      <c r="C587" s="180" t="s">
        <v>60</v>
      </c>
      <c r="D587" s="180"/>
      <c r="E587" s="180"/>
      <c r="F587" s="180"/>
      <c r="G587" s="180" t="s">
        <v>74</v>
      </c>
      <c r="H587" s="180"/>
      <c r="I587" s="180" t="s">
        <v>58</v>
      </c>
      <c r="J587" s="180"/>
      <c r="K587" s="181">
        <v>0</v>
      </c>
      <c r="L587" s="180" t="s">
        <v>60</v>
      </c>
      <c r="M587" s="180">
        <v>3</v>
      </c>
      <c r="N587" s="180" t="s">
        <v>147</v>
      </c>
      <c r="O587" s="180"/>
      <c r="P587" s="180"/>
      <c r="Q587" s="182"/>
      <c r="R587" s="182"/>
      <c r="S587" s="180"/>
      <c r="T587" s="180"/>
      <c r="U587" s="180"/>
      <c r="V587" s="180"/>
      <c r="W587" s="180"/>
      <c r="X587" s="180"/>
      <c r="Y587" s="180"/>
    </row>
    <row r="588" spans="1:25" s="183" customFormat="1" outlineLevel="1">
      <c r="A588" s="180" t="str">
        <f>IF([4]Global!$B$2="PROD","N",A587)</f>
        <v>N</v>
      </c>
      <c r="B588" s="181">
        <f>COUNTA($C$3:C588)</f>
        <v>573</v>
      </c>
      <c r="C588" s="180" t="s">
        <v>369</v>
      </c>
      <c r="D588" s="180"/>
      <c r="E588" s="180"/>
      <c r="F588" s="180"/>
      <c r="G588" s="180" t="s">
        <v>74</v>
      </c>
      <c r="H588" s="180"/>
      <c r="I588" s="180" t="s">
        <v>58</v>
      </c>
      <c r="J588" s="180" t="s">
        <v>370</v>
      </c>
      <c r="K588" s="181">
        <v>0</v>
      </c>
      <c r="L588" s="180" t="s">
        <v>110</v>
      </c>
      <c r="M588" s="180"/>
      <c r="N588" s="180"/>
      <c r="O588" s="180"/>
      <c r="P588" s="180"/>
      <c r="Q588" s="182"/>
      <c r="R588" s="182"/>
      <c r="S588" s="180"/>
      <c r="T588" s="180"/>
      <c r="U588" s="180"/>
      <c r="V588" s="180"/>
      <c r="W588" s="180"/>
      <c r="X588" s="180"/>
      <c r="Y588" s="180"/>
    </row>
    <row r="589" spans="1:25" s="183" customFormat="1" outlineLevel="1">
      <c r="A589" s="180" t="str">
        <f>A588</f>
        <v>N</v>
      </c>
      <c r="B589" s="181">
        <f>COUNTA($C$3:C589)</f>
        <v>574</v>
      </c>
      <c r="C589" s="180" t="s">
        <v>371</v>
      </c>
      <c r="D589" s="180"/>
      <c r="E589" s="180"/>
      <c r="F589" s="180"/>
      <c r="G589" s="180" t="s">
        <v>74</v>
      </c>
      <c r="H589" s="180"/>
      <c r="I589" s="180" t="s">
        <v>58</v>
      </c>
      <c r="J589" s="180" t="s">
        <v>370</v>
      </c>
      <c r="K589" s="181">
        <v>0</v>
      </c>
      <c r="L589" s="180" t="s">
        <v>59</v>
      </c>
      <c r="M589" s="180" t="s">
        <v>372</v>
      </c>
      <c r="N589" s="180"/>
      <c r="O589" s="180"/>
      <c r="P589" s="180"/>
      <c r="Q589" s="182"/>
      <c r="R589" s="182"/>
      <c r="S589" s="180"/>
      <c r="T589" s="180"/>
      <c r="U589" s="180"/>
      <c r="V589" s="180"/>
      <c r="W589" s="180"/>
      <c r="X589" s="180"/>
      <c r="Y589" s="180"/>
    </row>
    <row r="590" spans="1:25" s="183" customFormat="1" outlineLevel="1">
      <c r="A590" s="180" t="str">
        <f>A589</f>
        <v>N</v>
      </c>
      <c r="B590" s="181">
        <f>COUNTA($C$3:C590)</f>
        <v>575</v>
      </c>
      <c r="C590" s="180" t="s">
        <v>373</v>
      </c>
      <c r="D590" s="180"/>
      <c r="E590" s="180"/>
      <c r="F590" s="180"/>
      <c r="G590" s="180" t="s">
        <v>74</v>
      </c>
      <c r="H590" s="180"/>
      <c r="I590" s="180"/>
      <c r="J590" s="180"/>
      <c r="K590" s="181">
        <v>0</v>
      </c>
      <c r="L590" s="180" t="s">
        <v>374</v>
      </c>
      <c r="M590" s="180" t="str">
        <f>IF(N587="Australian Comprehensive","tx_iframe_card-domestic","tx_iframe_card-international")</f>
        <v>tx_iframe_card-international</v>
      </c>
      <c r="N590" s="180"/>
      <c r="O590" s="180"/>
      <c r="P590" s="180"/>
      <c r="Q590" s="182"/>
      <c r="R590" s="182"/>
      <c r="S590" s="180"/>
      <c r="T590" s="180"/>
      <c r="U590" s="180"/>
      <c r="V590" s="180"/>
      <c r="W590" s="180"/>
      <c r="X590" s="180"/>
      <c r="Y590" s="180"/>
    </row>
    <row r="591" spans="1:25" s="183" customFormat="1" outlineLevel="1">
      <c r="A591" s="180" t="str">
        <f>A590</f>
        <v>N</v>
      </c>
      <c r="B591" s="181">
        <f>COUNTA($C$3:C591)</f>
        <v>576</v>
      </c>
      <c r="C591" s="180" t="s">
        <v>375</v>
      </c>
      <c r="D591" s="180"/>
      <c r="E591" s="180"/>
      <c r="F591" s="180"/>
      <c r="G591" s="180" t="s">
        <v>74</v>
      </c>
      <c r="H591" s="180"/>
      <c r="I591" s="180" t="s">
        <v>58</v>
      </c>
      <c r="J591" s="180" t="s">
        <v>376</v>
      </c>
      <c r="K591" s="181">
        <v>0</v>
      </c>
      <c r="L591" s="180" t="s">
        <v>59</v>
      </c>
      <c r="M591" s="180" t="s">
        <v>377</v>
      </c>
      <c r="N591" s="180"/>
      <c r="O591" s="180"/>
      <c r="P591" s="180"/>
      <c r="Q591" s="182"/>
      <c r="R591" s="182"/>
      <c r="S591" s="180"/>
      <c r="T591" s="180"/>
      <c r="U591" s="180"/>
      <c r="V591" s="180"/>
      <c r="W591" s="180"/>
      <c r="X591" s="180"/>
      <c r="Y591" s="180"/>
    </row>
    <row r="592" spans="1:25" s="183" customFormat="1" outlineLevel="1">
      <c r="A592" s="180" t="str">
        <f t="shared" si="16"/>
        <v>N</v>
      </c>
      <c r="B592" s="181">
        <f>COUNTA($C$3:C592)</f>
        <v>577</v>
      </c>
      <c r="C592" s="180" t="s">
        <v>373</v>
      </c>
      <c r="D592" s="180"/>
      <c r="E592" s="180"/>
      <c r="F592" s="180"/>
      <c r="G592" s="180" t="s">
        <v>74</v>
      </c>
      <c r="H592" s="180"/>
      <c r="I592" s="180"/>
      <c r="J592" s="180"/>
      <c r="K592" s="181">
        <v>0</v>
      </c>
      <c r="L592" s="180" t="s">
        <v>378</v>
      </c>
      <c r="M592" s="180"/>
      <c r="N592" s="180"/>
      <c r="O592" s="180"/>
      <c r="P592" s="180"/>
      <c r="Q592" s="182"/>
      <c r="R592" s="182"/>
      <c r="S592" s="180"/>
      <c r="T592" s="180"/>
      <c r="U592" s="180"/>
      <c r="V592" s="180"/>
      <c r="W592" s="180"/>
      <c r="X592" s="180"/>
      <c r="Y592" s="180"/>
    </row>
    <row r="593" spans="1:25" s="183" customFormat="1" outlineLevel="1">
      <c r="A593" s="180" t="str">
        <f t="shared" si="16"/>
        <v>N</v>
      </c>
      <c r="B593" s="181">
        <f>COUNTA($C$3:C593)</f>
        <v>578</v>
      </c>
      <c r="C593" s="180" t="s">
        <v>379</v>
      </c>
      <c r="D593" s="180"/>
      <c r="E593" s="180"/>
      <c r="F593" s="180"/>
      <c r="G593" s="180" t="s">
        <v>74</v>
      </c>
      <c r="H593" s="180"/>
      <c r="I593" s="180" t="s">
        <v>58</v>
      </c>
      <c r="J593" s="180" t="s">
        <v>380</v>
      </c>
      <c r="K593" s="181">
        <v>0</v>
      </c>
      <c r="L593" s="180" t="s">
        <v>59</v>
      </c>
      <c r="M593" s="180" t="s">
        <v>381</v>
      </c>
      <c r="N593" s="180"/>
      <c r="O593" s="180"/>
      <c r="P593" s="180"/>
      <c r="Q593" s="182"/>
      <c r="R593" s="182"/>
      <c r="S593" s="180"/>
      <c r="T593" s="180"/>
      <c r="U593" s="180"/>
      <c r="V593" s="180"/>
      <c r="W593" s="180"/>
      <c r="X593" s="180"/>
      <c r="Y593" s="180"/>
    </row>
    <row r="594" spans="1:25" s="183" customFormat="1" outlineLevel="1">
      <c r="A594" s="180" t="str">
        <f t="shared" si="16"/>
        <v>N</v>
      </c>
      <c r="B594" s="181">
        <f>COUNTA($C$3:C594)</f>
        <v>579</v>
      </c>
      <c r="C594" s="180" t="s">
        <v>382</v>
      </c>
      <c r="D594" s="180"/>
      <c r="E594" s="180"/>
      <c r="F594" s="180"/>
      <c r="G594" s="180" t="s">
        <v>74</v>
      </c>
      <c r="H594" s="180"/>
      <c r="I594" s="180" t="s">
        <v>58</v>
      </c>
      <c r="J594" s="180" t="s">
        <v>383</v>
      </c>
      <c r="K594" s="181">
        <v>0</v>
      </c>
      <c r="L594" s="180" t="s">
        <v>59</v>
      </c>
      <c r="M594" s="180" t="s">
        <v>384</v>
      </c>
      <c r="N594" s="180"/>
      <c r="O594" s="180"/>
      <c r="P594" s="180"/>
      <c r="Q594" s="182"/>
      <c r="R594" s="182"/>
      <c r="S594" s="180"/>
      <c r="T594" s="180"/>
      <c r="U594" s="180"/>
      <c r="V594" s="180"/>
      <c r="W594" s="180"/>
      <c r="X594" s="180"/>
      <c r="Y594" s="180"/>
    </row>
    <row r="595" spans="1:25" s="183" customFormat="1" outlineLevel="1">
      <c r="A595" s="180" t="str">
        <f t="shared" si="16"/>
        <v>N</v>
      </c>
      <c r="B595" s="181">
        <f>COUNTA($C$3:C595)</f>
        <v>580</v>
      </c>
      <c r="C595" s="180" t="s">
        <v>385</v>
      </c>
      <c r="D595" s="180"/>
      <c r="E595" s="180"/>
      <c r="F595" s="180" t="str">
        <f>IF($A$7="Y","Y","")</f>
        <v/>
      </c>
      <c r="G595" s="180" t="s">
        <v>74</v>
      </c>
      <c r="H595" s="180"/>
      <c r="I595" s="180" t="s">
        <v>58</v>
      </c>
      <c r="J595" s="180" t="s">
        <v>386</v>
      </c>
      <c r="K595" s="181">
        <v>0</v>
      </c>
      <c r="L595" s="180" t="s">
        <v>69</v>
      </c>
      <c r="M595" s="180">
        <v>1</v>
      </c>
      <c r="N595" s="180"/>
      <c r="O595" s="180"/>
      <c r="P595" s="180"/>
      <c r="Q595" s="182"/>
      <c r="R595" s="182"/>
      <c r="S595" s="180"/>
      <c r="T595" s="180"/>
      <c r="U595" s="180"/>
      <c r="V595" s="180"/>
      <c r="W595" s="180"/>
      <c r="X595" s="180"/>
      <c r="Y595" s="180"/>
    </row>
    <row r="596" spans="1:25" s="183" customFormat="1" outlineLevel="1">
      <c r="A596" s="180" t="str">
        <f t="shared" si="16"/>
        <v>N</v>
      </c>
      <c r="B596" s="181">
        <f>COUNTA($C$3:C596)</f>
        <v>581</v>
      </c>
      <c r="C596" s="180" t="s">
        <v>60</v>
      </c>
      <c r="D596" s="180"/>
      <c r="E596" s="180"/>
      <c r="F596" s="180"/>
      <c r="G596" s="180" t="s">
        <v>74</v>
      </c>
      <c r="H596" s="180"/>
      <c r="I596" s="180" t="s">
        <v>58</v>
      </c>
      <c r="J596" s="180"/>
      <c r="K596" s="181">
        <v>0</v>
      </c>
      <c r="L596" s="180" t="s">
        <v>60</v>
      </c>
      <c r="M596" s="180">
        <v>20</v>
      </c>
      <c r="N596" s="180"/>
      <c r="O596" s="180"/>
      <c r="P596" s="180"/>
      <c r="Q596" s="182"/>
      <c r="R596" s="182"/>
      <c r="S596" s="180"/>
      <c r="T596" s="180"/>
      <c r="U596" s="180"/>
      <c r="V596" s="180"/>
      <c r="W596" s="180"/>
      <c r="X596" s="180"/>
      <c r="Y596" s="180"/>
    </row>
    <row r="597" spans="1:25" s="183" customFormat="1" outlineLevel="1">
      <c r="A597" s="180" t="str">
        <f t="shared" si="16"/>
        <v>N</v>
      </c>
      <c r="B597" s="181">
        <f>COUNTA($C$3:C597)</f>
        <v>582</v>
      </c>
      <c r="C597" s="180" t="s">
        <v>387</v>
      </c>
      <c r="D597" s="180"/>
      <c r="E597" s="180"/>
      <c r="F597" s="180"/>
      <c r="G597" s="180" t="s">
        <v>74</v>
      </c>
      <c r="H597" s="180"/>
      <c r="I597" s="180" t="s">
        <v>58</v>
      </c>
      <c r="J597" s="180" t="s">
        <v>388</v>
      </c>
      <c r="K597" s="181">
        <v>0</v>
      </c>
      <c r="L597" s="180" t="s">
        <v>306</v>
      </c>
      <c r="M597" s="180"/>
      <c r="N597" s="180"/>
      <c r="O597" s="180" t="s">
        <v>3</v>
      </c>
      <c r="P597" s="180"/>
      <c r="Q597" s="182"/>
      <c r="R597" s="182"/>
      <c r="S597" s="180"/>
      <c r="T597" s="180"/>
      <c r="U597" s="180"/>
      <c r="V597" s="180"/>
      <c r="W597" s="180"/>
      <c r="X597" s="180"/>
      <c r="Y597" s="180"/>
    </row>
    <row r="598" spans="1:25" s="183" customFormat="1" outlineLevel="1">
      <c r="A598" s="180" t="str">
        <f t="shared" si="16"/>
        <v>N</v>
      </c>
      <c r="B598" s="181">
        <f>COUNTA($C$3:C598)</f>
        <v>583</v>
      </c>
      <c r="C598" s="180" t="s">
        <v>744</v>
      </c>
      <c r="D598" s="180"/>
      <c r="E598" s="180"/>
      <c r="F598" s="180"/>
      <c r="G598" s="180" t="s">
        <v>74</v>
      </c>
      <c r="H598" s="180"/>
      <c r="I598" s="180" t="s">
        <v>58</v>
      </c>
      <c r="J598" s="180" t="s">
        <v>745</v>
      </c>
      <c r="K598" s="181">
        <v>0</v>
      </c>
      <c r="L598" s="180" t="s">
        <v>32</v>
      </c>
      <c r="M598" s="180"/>
      <c r="N598" s="180" t="s">
        <v>61</v>
      </c>
      <c r="O598" s="180" t="s">
        <v>3</v>
      </c>
      <c r="P598" s="180"/>
      <c r="Q598" s="182"/>
      <c r="R598" s="182"/>
      <c r="S598" s="180" t="s">
        <v>746</v>
      </c>
      <c r="T598" s="180"/>
      <c r="U598" s="180"/>
      <c r="V598" s="180"/>
      <c r="W598" s="180"/>
      <c r="X598" s="180"/>
      <c r="Y598" s="180"/>
    </row>
    <row r="599" spans="1:25" s="183" customFormat="1" outlineLevel="1">
      <c r="A599" s="180" t="str">
        <f t="shared" si="16"/>
        <v>N</v>
      </c>
      <c r="B599" s="181">
        <f>COUNTA($C$3:C599)</f>
        <v>584</v>
      </c>
      <c r="C599" s="180" t="s">
        <v>389</v>
      </c>
      <c r="D599" s="180"/>
      <c r="E599" s="180"/>
      <c r="F599" s="180"/>
      <c r="G599" s="180" t="s">
        <v>74</v>
      </c>
      <c r="H599" s="180"/>
      <c r="I599" s="180" t="s">
        <v>58</v>
      </c>
      <c r="J599" s="180" t="s">
        <v>390</v>
      </c>
      <c r="K599" s="181">
        <v>0</v>
      </c>
      <c r="L599" s="180" t="s">
        <v>32</v>
      </c>
      <c r="M599" s="180"/>
      <c r="N599" s="180" t="s">
        <v>61</v>
      </c>
      <c r="O599" s="180" t="s">
        <v>3</v>
      </c>
      <c r="P599" s="180"/>
      <c r="Q599" s="182"/>
      <c r="R599" s="182"/>
      <c r="S599" s="180" t="s">
        <v>391</v>
      </c>
      <c r="T599" s="180"/>
      <c r="U599" s="180"/>
      <c r="V599" s="180"/>
      <c r="W599" s="180"/>
      <c r="X599" s="180"/>
      <c r="Y599" s="180"/>
    </row>
    <row r="600" spans="1:25" s="183" customFormat="1" outlineLevel="1">
      <c r="A600" s="180" t="str">
        <f>A598</f>
        <v>N</v>
      </c>
      <c r="B600" s="181">
        <f>COUNTA($C$3:C600)</f>
        <v>585</v>
      </c>
      <c r="C600" s="180" t="s">
        <v>392</v>
      </c>
      <c r="D600" s="180"/>
      <c r="E600" s="180"/>
      <c r="F600" s="180"/>
      <c r="G600" s="180" t="s">
        <v>74</v>
      </c>
      <c r="H600" s="180"/>
      <c r="I600" s="180" t="s">
        <v>58</v>
      </c>
      <c r="J600" s="180" t="s">
        <v>393</v>
      </c>
      <c r="K600" s="181">
        <v>1</v>
      </c>
      <c r="L600" s="180" t="s">
        <v>32</v>
      </c>
      <c r="M600" s="180"/>
      <c r="N600" s="180" t="s">
        <v>61</v>
      </c>
      <c r="O600" s="180" t="s">
        <v>3</v>
      </c>
      <c r="P600" s="180"/>
      <c r="Q600" s="182"/>
      <c r="R600" s="182"/>
      <c r="S600" s="180" t="s">
        <v>394</v>
      </c>
      <c r="T600" s="180"/>
      <c r="U600" s="180"/>
      <c r="V600" s="180"/>
      <c r="W600" s="180"/>
      <c r="X600" s="180"/>
      <c r="Y600" s="180"/>
    </row>
    <row r="601" spans="1:25" s="183" customFormat="1" outlineLevel="1">
      <c r="A601" s="180" t="str">
        <f>IF($R$35="0",IF([4]Global!$B$2="PROD","Y","N"),"N")</f>
        <v>N</v>
      </c>
      <c r="B601" s="181">
        <f>COUNTA($C$3:C601)</f>
        <v>586</v>
      </c>
      <c r="C601" s="180" t="s">
        <v>514</v>
      </c>
      <c r="D601" s="180"/>
      <c r="E601" s="180"/>
      <c r="F601" s="180"/>
      <c r="G601" s="180" t="s">
        <v>74</v>
      </c>
      <c r="H601" s="180"/>
      <c r="I601" s="180" t="s">
        <v>58</v>
      </c>
      <c r="J601" s="180" t="s">
        <v>518</v>
      </c>
      <c r="K601" s="181">
        <v>0</v>
      </c>
      <c r="L601" s="180" t="s">
        <v>306</v>
      </c>
      <c r="M601" s="180"/>
      <c r="N601" s="180"/>
      <c r="O601" s="180"/>
      <c r="P601" s="180"/>
      <c r="Q601" s="182"/>
      <c r="R601" s="182"/>
      <c r="S601" s="180"/>
      <c r="T601" s="180"/>
      <c r="U601" s="180"/>
      <c r="V601" s="180"/>
      <c r="W601" s="180"/>
      <c r="X601" s="180"/>
      <c r="Y601" s="180"/>
    </row>
    <row r="602" spans="1:25" s="183" customFormat="1" outlineLevel="1">
      <c r="A602" s="180" t="str">
        <f t="shared" si="16"/>
        <v>N</v>
      </c>
      <c r="B602" s="181">
        <f>COUNTA($C$3:C602)</f>
        <v>587</v>
      </c>
      <c r="C602" s="180" t="s">
        <v>515</v>
      </c>
      <c r="D602" s="180"/>
      <c r="E602" s="180"/>
      <c r="F602" s="180"/>
      <c r="G602" s="180" t="s">
        <v>74</v>
      </c>
      <c r="H602" s="180"/>
      <c r="I602" s="180" t="s">
        <v>58</v>
      </c>
      <c r="J602" s="180" t="s">
        <v>519</v>
      </c>
      <c r="K602" s="181">
        <v>0</v>
      </c>
      <c r="L602" s="180" t="s">
        <v>306</v>
      </c>
      <c r="M602" s="180"/>
      <c r="N602" s="180"/>
      <c r="O602" s="180"/>
      <c r="P602" s="180"/>
      <c r="Q602" s="182"/>
      <c r="R602" s="182"/>
      <c r="S602" s="180"/>
      <c r="T602" s="180"/>
      <c r="U602" s="180"/>
      <c r="V602" s="180"/>
      <c r="W602" s="180"/>
      <c r="X602" s="180"/>
      <c r="Y602" s="180"/>
    </row>
    <row r="603" spans="1:25" s="183" customFormat="1" outlineLevel="1">
      <c r="A603" s="180" t="str">
        <f t="shared" si="16"/>
        <v>N</v>
      </c>
      <c r="B603" s="181">
        <f>COUNTA($C$3:C603)</f>
        <v>588</v>
      </c>
      <c r="C603" s="180" t="s">
        <v>516</v>
      </c>
      <c r="D603" s="180"/>
      <c r="E603" s="180"/>
      <c r="F603" s="180"/>
      <c r="G603" s="180" t="s">
        <v>74</v>
      </c>
      <c r="H603" s="180"/>
      <c r="I603" s="180" t="s">
        <v>58</v>
      </c>
      <c r="J603" s="180" t="s">
        <v>520</v>
      </c>
      <c r="K603" s="181">
        <v>0</v>
      </c>
      <c r="L603" s="180" t="s">
        <v>306</v>
      </c>
      <c r="M603" s="180"/>
      <c r="N603" s="180"/>
      <c r="O603" s="180"/>
      <c r="P603" s="180"/>
      <c r="Q603" s="182"/>
      <c r="R603" s="182"/>
      <c r="S603" s="180"/>
      <c r="T603" s="180"/>
      <c r="U603" s="180"/>
      <c r="V603" s="180"/>
      <c r="W603" s="180"/>
      <c r="X603" s="180"/>
      <c r="Y603" s="180"/>
    </row>
    <row r="604" spans="1:25" s="183" customFormat="1" outlineLevel="1">
      <c r="A604" s="180" t="str">
        <f t="shared" si="16"/>
        <v>N</v>
      </c>
      <c r="B604" s="181">
        <f>COUNTA($C$3:C604)</f>
        <v>589</v>
      </c>
      <c r="C604" s="180" t="s">
        <v>517</v>
      </c>
      <c r="D604" s="180"/>
      <c r="E604" s="180"/>
      <c r="F604" s="180"/>
      <c r="G604" s="180" t="s">
        <v>74</v>
      </c>
      <c r="H604" s="180"/>
      <c r="I604" s="180" t="s">
        <v>58</v>
      </c>
      <c r="J604" s="180" t="s">
        <v>521</v>
      </c>
      <c r="K604" s="181">
        <v>0</v>
      </c>
      <c r="L604" s="180" t="s">
        <v>306</v>
      </c>
      <c r="M604" s="180"/>
      <c r="N604" s="180"/>
      <c r="O604" s="180"/>
      <c r="P604" s="180"/>
      <c r="Q604" s="182"/>
      <c r="R604" s="182"/>
      <c r="S604" s="180"/>
      <c r="T604" s="180"/>
      <c r="U604" s="180"/>
      <c r="V604" s="180"/>
      <c r="W604" s="180"/>
      <c r="X604" s="180"/>
      <c r="Y604" s="180"/>
    </row>
    <row r="605" spans="1:25" s="183" customFormat="1" outlineLevel="1">
      <c r="A605" s="180" t="str">
        <f>A578</f>
        <v>N</v>
      </c>
      <c r="B605" s="181">
        <f>COUNTA($C$3:C605)</f>
        <v>590</v>
      </c>
      <c r="C605" s="180" t="s">
        <v>60</v>
      </c>
      <c r="D605" s="180"/>
      <c r="E605" s="180"/>
      <c r="F605" s="180"/>
      <c r="G605" s="180" t="s">
        <v>74</v>
      </c>
      <c r="H605" s="180"/>
      <c r="I605" s="180" t="s">
        <v>58</v>
      </c>
      <c r="J605" s="180"/>
      <c r="K605" s="181">
        <v>0</v>
      </c>
      <c r="L605" s="180" t="s">
        <v>60</v>
      </c>
      <c r="M605" s="180">
        <v>3</v>
      </c>
      <c r="N605" s="180"/>
      <c r="O605" s="180"/>
      <c r="P605" s="180"/>
      <c r="Q605" s="182"/>
      <c r="R605" s="182"/>
      <c r="S605" s="180"/>
      <c r="T605" s="180"/>
      <c r="U605" s="180"/>
      <c r="V605" s="180"/>
      <c r="W605" s="180"/>
      <c r="X605" s="180"/>
      <c r="Y605" s="180"/>
    </row>
    <row r="606" spans="1:25" s="183" customFormat="1" outlineLevel="1">
      <c r="A606" s="180" t="str">
        <f>A605</f>
        <v>N</v>
      </c>
      <c r="B606" s="181">
        <f>COUNTA($C$3:C606)</f>
        <v>591</v>
      </c>
      <c r="C606" s="180" t="s">
        <v>747</v>
      </c>
      <c r="D606" s="180"/>
      <c r="E606" s="180"/>
      <c r="F606" s="180"/>
      <c r="G606" s="180" t="s">
        <v>74</v>
      </c>
      <c r="H606" s="180"/>
      <c r="I606" s="180" t="s">
        <v>58</v>
      </c>
      <c r="J606" s="180" t="s">
        <v>748</v>
      </c>
      <c r="K606" s="181">
        <v>0</v>
      </c>
      <c r="L606" s="180" t="s">
        <v>69</v>
      </c>
      <c r="M606" s="180"/>
      <c r="N606" s="180"/>
      <c r="O606" s="180"/>
      <c r="P606" s="180"/>
      <c r="Q606" s="182"/>
      <c r="R606" s="182"/>
      <c r="S606" s="180"/>
      <c r="T606" s="180"/>
      <c r="U606" s="180"/>
      <c r="V606" s="180"/>
      <c r="W606" s="180"/>
      <c r="X606" s="180"/>
      <c r="Y606" s="180"/>
    </row>
    <row r="607" spans="1:25" s="185" customFormat="1">
      <c r="A607" s="228" t="s">
        <v>71</v>
      </c>
      <c r="B607" s="229"/>
      <c r="C607" s="230"/>
      <c r="D607" s="230"/>
      <c r="E607" s="230"/>
      <c r="F607" s="230"/>
      <c r="G607" s="230"/>
      <c r="H607" s="230"/>
      <c r="I607" s="230"/>
      <c r="J607" s="230"/>
      <c r="K607" s="229"/>
      <c r="L607" s="230"/>
      <c r="M607" s="230"/>
      <c r="N607" s="230"/>
      <c r="O607" s="230"/>
      <c r="P607" s="230"/>
      <c r="Q607" s="230"/>
      <c r="R607" s="230"/>
      <c r="S607" s="230"/>
      <c r="T607" s="230"/>
      <c r="U607" s="230"/>
      <c r="V607" s="230"/>
      <c r="W607" s="230"/>
      <c r="X607" s="230"/>
      <c r="Y607" s="230"/>
    </row>
    <row r="608" spans="1:25" s="185" customFormat="1">
      <c r="A608" s="178" t="str">
        <f>A578</f>
        <v>N</v>
      </c>
      <c r="B608" s="179">
        <f ca="1">IF(ISNUMBER(B607),B607+1,IF(ISNUMBER(OFFSET(B607,-1,0)),OFFSET(B607,-1,0)+1, IF(ISNUMBER(OFFSET(B607,-2,0)),OFFSET(B607,-2,0)+1,1)))</f>
        <v>592</v>
      </c>
      <c r="C608" s="178" t="s">
        <v>70</v>
      </c>
      <c r="D608" s="178"/>
      <c r="E608" s="178"/>
      <c r="F608" s="178"/>
      <c r="G608" s="178" t="s">
        <v>74</v>
      </c>
      <c r="H608" s="178"/>
      <c r="I608" s="178"/>
      <c r="J608" s="178"/>
      <c r="K608" s="179"/>
      <c r="L608" s="178" t="s">
        <v>70</v>
      </c>
      <c r="M608" s="178"/>
      <c r="N608" s="178"/>
      <c r="O608" s="178"/>
      <c r="P608" s="178"/>
      <c r="Q608" s="178"/>
      <c r="R608" s="178"/>
      <c r="S608" s="178"/>
      <c r="T608" s="178"/>
      <c r="U608" s="178"/>
      <c r="V608" s="178"/>
      <c r="W608" s="178"/>
      <c r="X608" s="178"/>
      <c r="Y608" s="178"/>
    </row>
    <row r="609" spans="1:25" s="185" customFormat="1">
      <c r="A609" s="178" t="str">
        <f>A608</f>
        <v>N</v>
      </c>
      <c r="B609" s="179">
        <f ca="1">IF(ISNUMBER(B608),B608+1,IF(ISNUMBER(OFFSET(B608,-1,0)),OFFSET(B608,-1,0)+1, IF(ISNUMBER(OFFSET(B608,-2,0)),OFFSET(B608,-2,0)+1,1)))</f>
        <v>593</v>
      </c>
      <c r="C609" s="178" t="s">
        <v>72</v>
      </c>
      <c r="D609" s="178"/>
      <c r="E609" s="178"/>
      <c r="F609" s="178"/>
      <c r="G609" s="178" t="s">
        <v>74</v>
      </c>
      <c r="H609" s="178"/>
      <c r="I609" s="178"/>
      <c r="J609" s="178"/>
      <c r="K609" s="179"/>
      <c r="L609" s="178" t="s">
        <v>72</v>
      </c>
      <c r="M609" s="178"/>
      <c r="N609" s="178"/>
      <c r="O609" s="178"/>
      <c r="P609" s="178"/>
      <c r="Q609" s="178"/>
      <c r="R609" s="178"/>
      <c r="S609" s="178"/>
      <c r="T609" s="178"/>
      <c r="U609" s="178"/>
      <c r="V609" s="178"/>
      <c r="W609" s="178"/>
      <c r="X609" s="178"/>
      <c r="Y609" s="178"/>
    </row>
    <row r="610" spans="1:25" s="185" customFormat="1" outlineLevel="1">
      <c r="A610" s="178" t="str">
        <f>IF($R$35&gt;"4","Y","N")</f>
        <v>N</v>
      </c>
      <c r="B610" s="179">
        <f>COUNTA($C$16:C610)</f>
        <v>582</v>
      </c>
      <c r="C610" s="178" t="s">
        <v>424</v>
      </c>
      <c r="D610" s="178"/>
      <c r="E610" s="178"/>
      <c r="F610" s="178"/>
      <c r="G610" s="178" t="s">
        <v>74</v>
      </c>
      <c r="H610" s="178"/>
      <c r="I610" s="178" t="s">
        <v>58</v>
      </c>
      <c r="J610" s="178" t="str">
        <f>"//p[contains(.,'Does this traveller have any existing medical conditions?*')]/parent::span/parent::legend/following-sibling::label/input[@value='"&amp;M610&amp;"']"</f>
        <v>//p[contains(.,'Does this traveller have any existing medical conditions?*')]/parent::span/parent::legend/following-sibling::label/input[@value='DT_EMCQ1']</v>
      </c>
      <c r="K610" s="179">
        <v>5</v>
      </c>
      <c r="L610" s="178" t="s">
        <v>110</v>
      </c>
      <c r="M610" s="178" t="s">
        <v>288</v>
      </c>
      <c r="N610" s="178"/>
      <c r="O610" s="178"/>
      <c r="P610" s="178"/>
      <c r="Q610" s="184"/>
      <c r="R610" s="184"/>
      <c r="S610" s="178"/>
      <c r="T610" s="178"/>
      <c r="U610" s="178"/>
      <c r="V610" s="178"/>
      <c r="W610" s="178"/>
      <c r="X610" s="178"/>
      <c r="Y610" s="178"/>
    </row>
    <row r="611" spans="1:25" s="185" customFormat="1" outlineLevel="1">
      <c r="A611" s="178" t="str">
        <f>A610</f>
        <v>N</v>
      </c>
      <c r="B611" s="179">
        <f>COUNTA($C$16:C611)</f>
        <v>583</v>
      </c>
      <c r="C611" s="178" t="s">
        <v>60</v>
      </c>
      <c r="D611" s="178"/>
      <c r="E611" s="178"/>
      <c r="F611" s="178"/>
      <c r="G611" s="178" t="s">
        <v>74</v>
      </c>
      <c r="H611" s="178"/>
      <c r="I611" s="178" t="s">
        <v>58</v>
      </c>
      <c r="J611" s="178"/>
      <c r="K611" s="179"/>
      <c r="L611" s="178" t="s">
        <v>60</v>
      </c>
      <c r="M611" s="178">
        <v>3</v>
      </c>
      <c r="N611" s="178"/>
      <c r="O611" s="178"/>
      <c r="P611" s="178"/>
      <c r="Q611" s="184"/>
      <c r="R611" s="184"/>
      <c r="S611" s="178"/>
      <c r="T611" s="178"/>
      <c r="U611" s="178"/>
      <c r="V611" s="178"/>
      <c r="W611" s="178"/>
      <c r="X611" s="178"/>
      <c r="Y611" s="178"/>
    </row>
    <row r="612" spans="1:25" s="185" customFormat="1" outlineLevel="1">
      <c r="A612" s="178" t="str">
        <f>IF(M610="YES","Y","N")</f>
        <v>N</v>
      </c>
      <c r="B612" s="179">
        <f>COUNTA($C$16:C612)</f>
        <v>584</v>
      </c>
      <c r="C612" s="178" t="s">
        <v>425</v>
      </c>
      <c r="D612" s="178"/>
      <c r="E612" s="178"/>
      <c r="F612" s="178"/>
      <c r="G612" s="178" t="s">
        <v>74</v>
      </c>
      <c r="H612" s="178"/>
      <c r="I612" s="178" t="s">
        <v>58</v>
      </c>
      <c r="J612" s="178" t="str">
        <f>"//p[contains(.,'Do all existing medical conditions meet the criteria for')]/parent::span/parent::legend/following-sibling::label/input[@value='"&amp;M612&amp;"']"</f>
        <v>//p[contains(.,'Do all existing medical conditions meet the criteria for')]/parent::span/parent::legend/following-sibling::label/input[@value='DT_EMCQ2']</v>
      </c>
      <c r="K612" s="179">
        <v>5</v>
      </c>
      <c r="L612" s="178" t="s">
        <v>110</v>
      </c>
      <c r="M612" s="178" t="s">
        <v>290</v>
      </c>
      <c r="N612" s="178"/>
      <c r="O612" s="178"/>
      <c r="P612" s="178"/>
      <c r="Q612" s="184"/>
      <c r="R612" s="184"/>
      <c r="S612" s="178"/>
      <c r="T612" s="178"/>
      <c r="U612" s="178"/>
      <c r="V612" s="178"/>
      <c r="W612" s="178"/>
      <c r="X612" s="178"/>
      <c r="Y612" s="178"/>
    </row>
    <row r="613" spans="1:25" s="185" customFormat="1" outlineLevel="1">
      <c r="A613" s="178" t="str">
        <f>A612</f>
        <v>N</v>
      </c>
      <c r="B613" s="179">
        <f>COUNTA($C$16:C613)</f>
        <v>585</v>
      </c>
      <c r="C613" s="178" t="s">
        <v>60</v>
      </c>
      <c r="D613" s="178"/>
      <c r="E613" s="178"/>
      <c r="F613" s="178"/>
      <c r="G613" s="178" t="s">
        <v>74</v>
      </c>
      <c r="H613" s="178"/>
      <c r="I613" s="178" t="s">
        <v>58</v>
      </c>
      <c r="J613" s="178"/>
      <c r="K613" s="179"/>
      <c r="L613" s="178" t="s">
        <v>60</v>
      </c>
      <c r="M613" s="178">
        <v>2</v>
      </c>
      <c r="N613" s="178"/>
      <c r="O613" s="178"/>
      <c r="P613" s="178"/>
      <c r="Q613" s="184"/>
      <c r="R613" s="184"/>
      <c r="S613" s="178"/>
      <c r="T613" s="178"/>
      <c r="U613" s="178"/>
      <c r="V613" s="178"/>
      <c r="W613" s="178"/>
      <c r="X613" s="178"/>
      <c r="Y613" s="178"/>
    </row>
    <row r="614" spans="1:25" s="185" customFormat="1" outlineLevel="1">
      <c r="A614" s="178" t="str">
        <f>IF(M612="NO","Y","N")</f>
        <v>N</v>
      </c>
      <c r="B614" s="179">
        <f>COUNTA($C$16:C614)</f>
        <v>586</v>
      </c>
      <c r="C614" s="178" t="s">
        <v>426</v>
      </c>
      <c r="D614" s="178"/>
      <c r="E614" s="178"/>
      <c r="F614" s="178"/>
      <c r="G614" s="178" t="s">
        <v>74</v>
      </c>
      <c r="H614" s="178"/>
      <c r="I614" s="178" t="s">
        <v>58</v>
      </c>
      <c r="J614" s="178" t="str">
        <f>"//p[contains(.,'Would you like to screen this traveller for existing medical conditions coverage?')]/parent::span/parent::legend/following-sibling::label/input[@value='"&amp;M614&amp;"']"</f>
        <v>//p[contains(.,'Would you like to screen this traveller for existing medical conditions coverage?')]/parent::span/parent::legend/following-sibling::label/input[@value='DT_EMCQ3']</v>
      </c>
      <c r="K614" s="179">
        <v>5</v>
      </c>
      <c r="L614" s="178" t="s">
        <v>110</v>
      </c>
      <c r="M614" s="178" t="s">
        <v>292</v>
      </c>
      <c r="N614" s="178"/>
      <c r="O614" s="178"/>
      <c r="P614" s="178"/>
      <c r="Q614" s="184"/>
      <c r="R614" s="184"/>
      <c r="S614" s="178"/>
      <c r="T614" s="178"/>
      <c r="U614" s="178"/>
      <c r="V614" s="178"/>
      <c r="W614" s="178"/>
      <c r="X614" s="178"/>
      <c r="Y614" s="178"/>
    </row>
    <row r="615" spans="1:25" s="185" customFormat="1" outlineLevel="1">
      <c r="A615" s="178" t="str">
        <f>A614</f>
        <v>N</v>
      </c>
      <c r="B615" s="179">
        <f>COUNTA($C$16:C615)</f>
        <v>587</v>
      </c>
      <c r="C615" s="178" t="s">
        <v>60</v>
      </c>
      <c r="D615" s="178"/>
      <c r="E615" s="178"/>
      <c r="F615" s="178"/>
      <c r="G615" s="178" t="s">
        <v>74</v>
      </c>
      <c r="H615" s="178"/>
      <c r="I615" s="178" t="s">
        <v>58</v>
      </c>
      <c r="J615" s="178"/>
      <c r="K615" s="179"/>
      <c r="L615" s="178" t="s">
        <v>60</v>
      </c>
      <c r="M615" s="178">
        <v>2</v>
      </c>
      <c r="N615" s="178"/>
      <c r="O615" s="178"/>
      <c r="P615" s="178"/>
      <c r="Q615" s="184"/>
      <c r="R615" s="184"/>
      <c r="S615" s="178"/>
      <c r="T615" s="178"/>
      <c r="U615" s="178"/>
      <c r="V615" s="178"/>
      <c r="W615" s="178"/>
      <c r="X615" s="178"/>
      <c r="Y615" s="178"/>
    </row>
    <row r="616" spans="1:25" s="185" customFormat="1" outlineLevel="1">
      <c r="A616" s="178"/>
      <c r="B616" s="179">
        <f>COUNTA($C$16:C616)</f>
        <v>588</v>
      </c>
      <c r="C616" s="178" t="s">
        <v>427</v>
      </c>
      <c r="D616" s="178"/>
      <c r="E616" s="178"/>
      <c r="F616" s="178"/>
      <c r="G616" s="178" t="s">
        <v>74</v>
      </c>
      <c r="H616" s="178"/>
      <c r="I616" s="178" t="s">
        <v>58</v>
      </c>
      <c r="J616" s="178" t="str">
        <f>"//p[contains(.,'Have you been advised not to travel by a medical practitioner?')]/parent::span/parent::legend/following-sibling::label/input[@value='"&amp;M616&amp;"']"</f>
        <v>//p[contains(.,'Have you been advised not to travel by a medical practitioner?')]/parent::span/parent::legend/following-sibling::label/input[@value='DT_EMCQ4']</v>
      </c>
      <c r="K616" s="179">
        <v>5</v>
      </c>
      <c r="L616" s="178" t="s">
        <v>110</v>
      </c>
      <c r="M616" s="178" t="s">
        <v>294</v>
      </c>
      <c r="N616" s="178"/>
      <c r="O616" s="178"/>
      <c r="P616" s="178"/>
      <c r="Q616" s="184"/>
      <c r="R616" s="184"/>
      <c r="S616" s="178"/>
      <c r="T616" s="178"/>
      <c r="U616" s="178"/>
      <c r="V616" s="178"/>
      <c r="W616" s="178"/>
      <c r="X616" s="178"/>
      <c r="Y616" s="178"/>
    </row>
    <row r="617" spans="1:25" s="185" customFormat="1" outlineLevel="1">
      <c r="A617" s="178"/>
      <c r="B617" s="179">
        <f>COUNTA($C$16:C617)</f>
        <v>589</v>
      </c>
      <c r="C617" s="178" t="s">
        <v>60</v>
      </c>
      <c r="D617" s="178"/>
      <c r="E617" s="178"/>
      <c r="F617" s="178"/>
      <c r="G617" s="178" t="s">
        <v>74</v>
      </c>
      <c r="H617" s="178"/>
      <c r="I617" s="178" t="s">
        <v>58</v>
      </c>
      <c r="J617" s="178"/>
      <c r="K617" s="179"/>
      <c r="L617" s="178" t="s">
        <v>60</v>
      </c>
      <c r="M617" s="178">
        <v>2</v>
      </c>
      <c r="N617" s="178"/>
      <c r="O617" s="178"/>
      <c r="P617" s="178"/>
      <c r="Q617" s="184"/>
      <c r="R617" s="184"/>
      <c r="S617" s="178"/>
      <c r="T617" s="178"/>
      <c r="U617" s="178"/>
      <c r="V617" s="178"/>
      <c r="W617" s="178"/>
      <c r="X617" s="178"/>
      <c r="Y617" s="178"/>
    </row>
    <row r="618" spans="1:25" s="185" customFormat="1" outlineLevel="1">
      <c r="A618" s="178"/>
      <c r="B618" s="179">
        <f>COUNTA($C$16:C618)</f>
        <v>590</v>
      </c>
      <c r="C618" s="178" t="s">
        <v>428</v>
      </c>
      <c r="D618" s="178"/>
      <c r="E618" s="178"/>
      <c r="F618" s="178"/>
      <c r="G618" s="178" t="s">
        <v>74</v>
      </c>
      <c r="H618" s="178"/>
      <c r="I618" s="178" t="s">
        <v>58</v>
      </c>
      <c r="J618" s="178" t="str">
        <f>"//p[contains(.,'Do you have any condition that has been given a metastatic or terminal prognosis?')]/parent::span/parent::legend/following-sibling::label/input[@value='"&amp;M618&amp;"']"</f>
        <v>//p[contains(.,'Do you have any condition that has been given a metastatic or terminal prognosis?')]/parent::span/parent::legend/following-sibling::label/input[@value='DT_EMCQ5']</v>
      </c>
      <c r="K618" s="179">
        <v>5</v>
      </c>
      <c r="L618" s="178" t="s">
        <v>110</v>
      </c>
      <c r="M618" s="178" t="s">
        <v>296</v>
      </c>
      <c r="N618" s="178"/>
      <c r="O618" s="178"/>
      <c r="P618" s="178"/>
      <c r="Q618" s="184"/>
      <c r="R618" s="184"/>
      <c r="S618" s="178"/>
      <c r="T618" s="178"/>
      <c r="U618" s="178"/>
      <c r="V618" s="178"/>
      <c r="W618" s="178"/>
      <c r="X618" s="178"/>
      <c r="Y618" s="178"/>
    </row>
    <row r="619" spans="1:25" s="185" customFormat="1" outlineLevel="1">
      <c r="A619" s="178"/>
      <c r="B619" s="179">
        <f>COUNTA($C$16:C619)</f>
        <v>591</v>
      </c>
      <c r="C619" s="178" t="s">
        <v>60</v>
      </c>
      <c r="D619" s="178"/>
      <c r="E619" s="178"/>
      <c r="F619" s="178"/>
      <c r="G619" s="178" t="s">
        <v>74</v>
      </c>
      <c r="H619" s="178"/>
      <c r="I619" s="178" t="s">
        <v>58</v>
      </c>
      <c r="J619" s="178"/>
      <c r="K619" s="179"/>
      <c r="L619" s="178" t="s">
        <v>60</v>
      </c>
      <c r="M619" s="178">
        <v>2</v>
      </c>
      <c r="N619" s="178"/>
      <c r="O619" s="178"/>
      <c r="P619" s="178"/>
      <c r="Q619" s="184"/>
      <c r="R619" s="184"/>
      <c r="S619" s="178"/>
      <c r="T619" s="178"/>
      <c r="U619" s="178"/>
      <c r="V619" s="178"/>
      <c r="W619" s="178"/>
      <c r="X619" s="178"/>
      <c r="Y619" s="178"/>
    </row>
    <row r="620" spans="1:25" s="185" customFormat="1" outlineLevel="1">
      <c r="A620" s="178"/>
      <c r="B620" s="179">
        <f>COUNTA($C$16:C620)</f>
        <v>592</v>
      </c>
      <c r="C620" s="178" t="s">
        <v>429</v>
      </c>
      <c r="D620" s="178"/>
      <c r="E620" s="178"/>
      <c r="F620" s="178"/>
      <c r="G620" s="178" t="s">
        <v>74</v>
      </c>
      <c r="H620" s="178"/>
      <c r="I620" s="178" t="s">
        <v>58</v>
      </c>
      <c r="J620" s="178" t="str">
        <f>"//p[contains(.,'Do you have any condition or set of symptoms that are under or awaiting further investigation')]/parent::span/parent::legend/following-sibling::label/input[@value='"&amp;M620&amp;"']"</f>
        <v>//p[contains(.,'Do you have any condition or set of symptoms that are under or awaiting further investigation')]/parent::span/parent::legend/following-sibling::label/input[@value='DT_EMCQ6']</v>
      </c>
      <c r="K620" s="179">
        <v>5</v>
      </c>
      <c r="L620" s="178" t="s">
        <v>110</v>
      </c>
      <c r="M620" s="178" t="s">
        <v>298</v>
      </c>
      <c r="N620" s="178"/>
      <c r="O620" s="178"/>
      <c r="P620" s="178"/>
      <c r="Q620" s="184"/>
      <c r="R620" s="184"/>
      <c r="S620" s="178"/>
      <c r="T620" s="178"/>
      <c r="U620" s="178"/>
      <c r="V620" s="178"/>
      <c r="W620" s="178"/>
      <c r="X620" s="178"/>
      <c r="Y620" s="178"/>
    </row>
    <row r="621" spans="1:25" s="185" customFormat="1" outlineLevel="1">
      <c r="A621" s="178"/>
      <c r="B621" s="179">
        <f>COUNTA($C$16:C621)</f>
        <v>593</v>
      </c>
      <c r="C621" s="178" t="s">
        <v>60</v>
      </c>
      <c r="D621" s="178"/>
      <c r="E621" s="178"/>
      <c r="F621" s="178"/>
      <c r="G621" s="178" t="s">
        <v>74</v>
      </c>
      <c r="H621" s="178"/>
      <c r="I621" s="178" t="s">
        <v>58</v>
      </c>
      <c r="J621" s="178"/>
      <c r="K621" s="179"/>
      <c r="L621" s="178" t="s">
        <v>60</v>
      </c>
      <c r="M621" s="178">
        <v>2</v>
      </c>
      <c r="N621" s="178"/>
      <c r="O621" s="178"/>
      <c r="P621" s="178"/>
      <c r="Q621" s="184"/>
      <c r="R621" s="184"/>
      <c r="S621" s="178"/>
      <c r="T621" s="178"/>
      <c r="U621" s="178"/>
      <c r="V621" s="178"/>
      <c r="W621" s="178"/>
      <c r="X621" s="178"/>
      <c r="Y621" s="178"/>
    </row>
    <row r="622" spans="1:25" s="185" customFormat="1" outlineLevel="1">
      <c r="A622" s="178"/>
      <c r="B622" s="179">
        <f>COUNTA($C$16:C622)</f>
        <v>594</v>
      </c>
      <c r="C622" s="178" t="s">
        <v>430</v>
      </c>
      <c r="D622" s="178"/>
      <c r="E622" s="178"/>
      <c r="F622" s="178"/>
      <c r="G622" s="178" t="s">
        <v>74</v>
      </c>
      <c r="H622" s="178"/>
      <c r="I622" s="178" t="s">
        <v>58</v>
      </c>
      <c r="J622" s="178" t="str">
        <f>"//p[contains(.,'Will you be travelling to obtain medical care, treatment or advice of any kind?')]/parent::span/parent::legend/following-sibling::label/input[@value='"&amp;M622&amp;"']"</f>
        <v>//p[contains(.,'Will you be travelling to obtain medical care, treatment or advice of any kind?')]/parent::span/parent::legend/following-sibling::label/input[@value='DT_EMCQ7']</v>
      </c>
      <c r="K622" s="179">
        <v>5</v>
      </c>
      <c r="L622" s="178" t="s">
        <v>110</v>
      </c>
      <c r="M622" s="178" t="s">
        <v>300</v>
      </c>
      <c r="N622" s="178"/>
      <c r="O622" s="178"/>
      <c r="P622" s="178"/>
      <c r="Q622" s="184"/>
      <c r="R622" s="184"/>
      <c r="S622" s="178"/>
      <c r="T622" s="178"/>
      <c r="U622" s="178"/>
      <c r="V622" s="178"/>
      <c r="W622" s="178"/>
      <c r="X622" s="178"/>
      <c r="Y622" s="178"/>
    </row>
    <row r="623" spans="1:25" s="185" customFormat="1" outlineLevel="1">
      <c r="A623" s="178"/>
      <c r="B623" s="179">
        <f>COUNTA($C$16:C623)</f>
        <v>595</v>
      </c>
      <c r="C623" s="178" t="s">
        <v>60</v>
      </c>
      <c r="D623" s="178"/>
      <c r="E623" s="178"/>
      <c r="F623" s="178"/>
      <c r="G623" s="178" t="s">
        <v>74</v>
      </c>
      <c r="H623" s="178"/>
      <c r="I623" s="178" t="s">
        <v>58</v>
      </c>
      <c r="J623" s="178"/>
      <c r="K623" s="179"/>
      <c r="L623" s="178" t="s">
        <v>60</v>
      </c>
      <c r="M623" s="178">
        <v>2</v>
      </c>
      <c r="N623" s="178"/>
      <c r="O623" s="178"/>
      <c r="P623" s="178"/>
      <c r="Q623" s="184"/>
      <c r="R623" s="184"/>
      <c r="S623" s="178"/>
      <c r="T623" s="178"/>
      <c r="U623" s="178"/>
      <c r="V623" s="178"/>
      <c r="W623" s="178"/>
      <c r="X623" s="178"/>
      <c r="Y623" s="178"/>
    </row>
    <row r="624" spans="1:25" s="185" customFormat="1" outlineLevel="1">
      <c r="A624" s="178" t="str">
        <f>A615</f>
        <v>N</v>
      </c>
      <c r="B624" s="179">
        <f>COUNTA($C$16:C624)</f>
        <v>596</v>
      </c>
      <c r="C624" s="178" t="s">
        <v>301</v>
      </c>
      <c r="D624" s="178"/>
      <c r="E624" s="178"/>
      <c r="F624" s="178"/>
      <c r="G624" s="178" t="s">
        <v>74</v>
      </c>
      <c r="H624" s="178"/>
      <c r="I624" s="178" t="s">
        <v>58</v>
      </c>
      <c r="J624" s="178" t="s">
        <v>338</v>
      </c>
      <c r="K624" s="179">
        <v>0</v>
      </c>
      <c r="L624" s="178" t="s">
        <v>306</v>
      </c>
      <c r="M624" s="178"/>
      <c r="N624" s="178"/>
      <c r="O624" s="178"/>
      <c r="P624" s="178"/>
      <c r="Q624" s="184"/>
      <c r="R624" s="184"/>
      <c r="S624" s="178"/>
      <c r="T624" s="178"/>
      <c r="U624" s="178"/>
      <c r="V624" s="178"/>
      <c r="W624" s="178"/>
      <c r="X624" s="178"/>
      <c r="Y624" s="178"/>
    </row>
    <row r="625" spans="1:25" s="185" customFormat="1" outlineLevel="1">
      <c r="A625" s="178" t="str">
        <f>A624</f>
        <v>N</v>
      </c>
      <c r="B625" s="179">
        <f>COUNTA($C$16:C625)</f>
        <v>597</v>
      </c>
      <c r="C625" s="178" t="s">
        <v>304</v>
      </c>
      <c r="D625" s="178"/>
      <c r="E625" s="178"/>
      <c r="F625" s="178"/>
      <c r="G625" s="178" t="s">
        <v>74</v>
      </c>
      <c r="H625" s="178"/>
      <c r="I625" s="178" t="s">
        <v>58</v>
      </c>
      <c r="J625" s="178" t="s">
        <v>339</v>
      </c>
      <c r="K625" s="179">
        <v>0</v>
      </c>
      <c r="L625" s="178" t="s">
        <v>306</v>
      </c>
      <c r="M625" s="178"/>
      <c r="N625" s="178"/>
      <c r="O625" s="178"/>
      <c r="P625" s="178"/>
      <c r="Q625" s="184"/>
      <c r="R625" s="184"/>
      <c r="S625" s="178"/>
      <c r="T625" s="178"/>
      <c r="U625" s="178"/>
      <c r="V625" s="178"/>
      <c r="W625" s="178"/>
      <c r="X625" s="178"/>
      <c r="Y625" s="178"/>
    </row>
    <row r="626" spans="1:25" s="183" customFormat="1" outlineLevel="1">
      <c r="A626" s="180" t="str">
        <f>IF($R$39="5","Y","N")</f>
        <v>N</v>
      </c>
      <c r="B626" s="181">
        <f>COUNTA($C$3:C626)</f>
        <v>610</v>
      </c>
      <c r="C626" s="180" t="s">
        <v>60</v>
      </c>
      <c r="D626" s="180"/>
      <c r="E626" s="180"/>
      <c r="F626" s="180"/>
      <c r="G626" s="180" t="s">
        <v>74</v>
      </c>
      <c r="H626" s="180"/>
      <c r="I626" s="180" t="s">
        <v>58</v>
      </c>
      <c r="J626" s="180"/>
      <c r="K626" s="181"/>
      <c r="L626" s="180" t="s">
        <v>60</v>
      </c>
      <c r="M626" s="180">
        <v>5</v>
      </c>
      <c r="N626" s="180"/>
      <c r="O626" s="180"/>
      <c r="P626" s="180"/>
      <c r="Q626" s="182"/>
      <c r="R626" s="182"/>
      <c r="S626" s="180"/>
      <c r="T626" s="180"/>
      <c r="U626" s="180"/>
      <c r="V626" s="180"/>
      <c r="W626" s="180"/>
      <c r="X626" s="180"/>
      <c r="Y626" s="180"/>
    </row>
    <row r="627" spans="1:25" s="183" customFormat="1" outlineLevel="1">
      <c r="A627" s="180" t="str">
        <f>A626</f>
        <v>N</v>
      </c>
      <c r="B627" s="181">
        <f>COUNTA($C$3:C627)</f>
        <v>611</v>
      </c>
      <c r="C627" s="180" t="s">
        <v>203</v>
      </c>
      <c r="D627" s="180"/>
      <c r="E627" s="180"/>
      <c r="F627" s="180"/>
      <c r="G627" s="180" t="s">
        <v>74</v>
      </c>
      <c r="H627" s="180"/>
      <c r="I627" s="180" t="s">
        <v>58</v>
      </c>
      <c r="J627" s="180" t="s">
        <v>362</v>
      </c>
      <c r="K627" s="181">
        <v>3</v>
      </c>
      <c r="L627" s="180" t="s">
        <v>167</v>
      </c>
      <c r="M627" s="180"/>
      <c r="N627" s="180"/>
      <c r="O627" s="180" t="s">
        <v>3</v>
      </c>
      <c r="P627" s="180"/>
      <c r="Q627" s="182"/>
      <c r="R627" s="182"/>
      <c r="S627" s="180"/>
      <c r="T627" s="180"/>
      <c r="U627" s="180"/>
      <c r="V627" s="180"/>
      <c r="W627" s="180"/>
      <c r="X627" s="180"/>
      <c r="Y627" s="180"/>
    </row>
    <row r="628" spans="1:25" s="183" customFormat="1" outlineLevel="1">
      <c r="A628" s="180" t="str">
        <f>IF($R$35="5","Y","N")</f>
        <v>N</v>
      </c>
      <c r="B628" s="181">
        <f>COUNTA($C$3:C628)</f>
        <v>612</v>
      </c>
      <c r="C628" s="180" t="s">
        <v>60</v>
      </c>
      <c r="D628" s="180"/>
      <c r="E628" s="180"/>
      <c r="F628" s="180"/>
      <c r="G628" s="180" t="s">
        <v>74</v>
      </c>
      <c r="H628" s="180"/>
      <c r="I628" s="180" t="s">
        <v>58</v>
      </c>
      <c r="J628" s="180"/>
      <c r="K628" s="181"/>
      <c r="L628" s="180" t="s">
        <v>60</v>
      </c>
      <c r="M628" s="180">
        <v>5</v>
      </c>
      <c r="N628" s="180"/>
      <c r="O628" s="180"/>
      <c r="P628" s="180"/>
      <c r="Q628" s="182"/>
      <c r="R628" s="182"/>
      <c r="S628" s="180"/>
      <c r="T628" s="180"/>
      <c r="U628" s="180"/>
      <c r="V628" s="180"/>
      <c r="W628" s="180"/>
      <c r="X628" s="180"/>
      <c r="Y628" s="180"/>
    </row>
    <row r="629" spans="1:25" s="183" customFormat="1" outlineLevel="1">
      <c r="A629" s="180" t="str">
        <f>A627</f>
        <v>N</v>
      </c>
      <c r="B629" s="181">
        <f>COUNTA($C$3:C629)</f>
        <v>613</v>
      </c>
      <c r="C629" s="180" t="s">
        <v>363</v>
      </c>
      <c r="D629" s="180"/>
      <c r="E629" s="180"/>
      <c r="F629" s="180"/>
      <c r="G629" s="180" t="s">
        <v>74</v>
      </c>
      <c r="H629" s="180"/>
      <c r="I629" s="180" t="s">
        <v>58</v>
      </c>
      <c r="J629" s="180" t="s">
        <v>364</v>
      </c>
      <c r="K629" s="181">
        <v>0</v>
      </c>
      <c r="L629" s="180" t="s">
        <v>100</v>
      </c>
      <c r="M629" s="180"/>
      <c r="N629" s="180"/>
      <c r="O629" s="180"/>
      <c r="P629" s="180"/>
      <c r="Q629" s="182"/>
      <c r="R629" s="182"/>
      <c r="S629" s="180"/>
      <c r="T629" s="180"/>
      <c r="U629" s="180"/>
      <c r="V629" s="180"/>
      <c r="W629" s="180"/>
      <c r="X629" s="180"/>
      <c r="Y629" s="180"/>
    </row>
    <row r="630" spans="1:25" s="183" customFormat="1" outlineLevel="1">
      <c r="A630" s="180" t="str">
        <f t="shared" ref="A630:A652" si="17">A629</f>
        <v>N</v>
      </c>
      <c r="B630" s="181">
        <f>COUNTA($C$3:C630)</f>
        <v>614</v>
      </c>
      <c r="C630" s="180" t="s">
        <v>365</v>
      </c>
      <c r="D630" s="180"/>
      <c r="E630" s="180"/>
      <c r="F630" s="180"/>
      <c r="G630" s="180" t="s">
        <v>74</v>
      </c>
      <c r="H630" s="180"/>
      <c r="I630" s="180" t="s">
        <v>58</v>
      </c>
      <c r="J630" s="180" t="s">
        <v>364</v>
      </c>
      <c r="K630" s="181">
        <v>1</v>
      </c>
      <c r="L630" s="180" t="s">
        <v>100</v>
      </c>
      <c r="M630" s="180"/>
      <c r="N630" s="180"/>
      <c r="O630" s="180"/>
      <c r="P630" s="180"/>
      <c r="Q630" s="182"/>
      <c r="R630" s="182"/>
      <c r="S630" s="180"/>
      <c r="T630" s="180"/>
      <c r="U630" s="180"/>
      <c r="V630" s="180"/>
      <c r="W630" s="180"/>
      <c r="X630" s="180"/>
      <c r="Y630" s="180"/>
    </row>
    <row r="631" spans="1:25" s="183" customFormat="1" outlineLevel="1">
      <c r="A631" s="180" t="str">
        <f t="shared" si="17"/>
        <v>N</v>
      </c>
      <c r="B631" s="181">
        <f>COUNTA($C$3:C631)</f>
        <v>615</v>
      </c>
      <c r="C631" s="180" t="s">
        <v>366</v>
      </c>
      <c r="D631" s="180"/>
      <c r="E631" s="180"/>
      <c r="F631" s="180"/>
      <c r="G631" s="180" t="s">
        <v>74</v>
      </c>
      <c r="H631" s="180"/>
      <c r="I631" s="180" t="s">
        <v>58</v>
      </c>
      <c r="J631" s="180" t="s">
        <v>364</v>
      </c>
      <c r="K631" s="181">
        <v>2</v>
      </c>
      <c r="L631" s="180" t="s">
        <v>100</v>
      </c>
      <c r="M631" s="180"/>
      <c r="N631" s="180"/>
      <c r="O631" s="180"/>
      <c r="P631" s="180"/>
      <c r="Q631" s="182"/>
      <c r="R631" s="182"/>
      <c r="S631" s="180"/>
      <c r="T631" s="180"/>
      <c r="U631" s="180"/>
      <c r="V631" s="180"/>
      <c r="W631" s="180"/>
      <c r="X631" s="180"/>
      <c r="Y631" s="180"/>
    </row>
    <row r="632" spans="1:25" s="183" customFormat="1" outlineLevel="1">
      <c r="A632" s="180" t="str">
        <f t="shared" si="17"/>
        <v>N</v>
      </c>
      <c r="B632" s="181">
        <f>COUNTA($C$3:C632)</f>
        <v>616</v>
      </c>
      <c r="C632" s="180" t="s">
        <v>367</v>
      </c>
      <c r="D632" s="180"/>
      <c r="E632" s="180"/>
      <c r="F632" s="180"/>
      <c r="G632" s="180" t="s">
        <v>74</v>
      </c>
      <c r="H632" s="180"/>
      <c r="I632" s="180" t="s">
        <v>58</v>
      </c>
      <c r="J632" s="180" t="s">
        <v>364</v>
      </c>
      <c r="K632" s="181">
        <v>3</v>
      </c>
      <c r="L632" s="180" t="s">
        <v>100</v>
      </c>
      <c r="M632" s="180"/>
      <c r="N632" s="180"/>
      <c r="O632" s="180"/>
      <c r="P632" s="180"/>
      <c r="Q632" s="182"/>
      <c r="R632" s="182"/>
      <c r="S632" s="180"/>
      <c r="T632" s="180"/>
      <c r="U632" s="180"/>
      <c r="V632" s="180"/>
      <c r="W632" s="180"/>
      <c r="X632" s="180"/>
      <c r="Y632" s="180"/>
    </row>
    <row r="633" spans="1:25" s="183" customFormat="1" outlineLevel="1">
      <c r="A633" s="180" t="str">
        <f t="shared" si="17"/>
        <v>N</v>
      </c>
      <c r="B633" s="181">
        <f>COUNTA($C$3:C633)</f>
        <v>617</v>
      </c>
      <c r="C633" s="180" t="s">
        <v>368</v>
      </c>
      <c r="D633" s="180"/>
      <c r="E633" s="180"/>
      <c r="F633" s="180"/>
      <c r="G633" s="180" t="s">
        <v>74</v>
      </c>
      <c r="H633" s="180"/>
      <c r="I633" s="180" t="s">
        <v>58</v>
      </c>
      <c r="J633" s="180" t="s">
        <v>364</v>
      </c>
      <c r="K633" s="181">
        <v>4</v>
      </c>
      <c r="L633" s="180" t="s">
        <v>100</v>
      </c>
      <c r="M633" s="180"/>
      <c r="N633" s="180"/>
      <c r="O633" s="180"/>
      <c r="P633" s="180"/>
      <c r="Q633" s="182"/>
      <c r="R633" s="182"/>
      <c r="S633" s="180"/>
      <c r="T633" s="180"/>
      <c r="U633" s="180"/>
      <c r="V633" s="180"/>
      <c r="W633" s="180"/>
      <c r="X633" s="180"/>
      <c r="Y633" s="180"/>
    </row>
    <row r="634" spans="1:25" s="183" customFormat="1" outlineLevel="1">
      <c r="A634" s="180" t="str">
        <f t="shared" si="17"/>
        <v>N</v>
      </c>
      <c r="B634" s="181">
        <f>COUNTA($C$3:C634)</f>
        <v>618</v>
      </c>
      <c r="C634" s="180" t="s">
        <v>203</v>
      </c>
      <c r="D634" s="180"/>
      <c r="E634" s="180"/>
      <c r="F634" s="180"/>
      <c r="G634" s="180" t="s">
        <v>74</v>
      </c>
      <c r="H634" s="180"/>
      <c r="I634" s="180" t="s">
        <v>58</v>
      </c>
      <c r="J634" s="180" t="s">
        <v>123</v>
      </c>
      <c r="K634" s="181">
        <v>4</v>
      </c>
      <c r="L634" s="180" t="s">
        <v>69</v>
      </c>
      <c r="M634" s="180"/>
      <c r="N634" s="180"/>
      <c r="O634" s="180"/>
      <c r="P634" s="180"/>
      <c r="Q634" s="182"/>
      <c r="R634" s="182"/>
      <c r="S634" s="180"/>
      <c r="T634" s="180"/>
      <c r="U634" s="180"/>
      <c r="V634" s="180"/>
      <c r="W634" s="180"/>
      <c r="X634" s="180"/>
      <c r="Y634" s="180"/>
    </row>
    <row r="635" spans="1:25" s="183" customFormat="1" outlineLevel="1">
      <c r="A635" s="180" t="str">
        <f t="shared" si="17"/>
        <v>N</v>
      </c>
      <c r="B635" s="181">
        <f>COUNTA($C$3:C635)</f>
        <v>619</v>
      </c>
      <c r="C635" s="180" t="s">
        <v>60</v>
      </c>
      <c r="D635" s="180"/>
      <c r="E635" s="180"/>
      <c r="F635" s="180"/>
      <c r="G635" s="180" t="s">
        <v>74</v>
      </c>
      <c r="H635" s="180"/>
      <c r="I635" s="180" t="s">
        <v>58</v>
      </c>
      <c r="J635" s="180"/>
      <c r="K635" s="181">
        <v>0</v>
      </c>
      <c r="L635" s="180" t="s">
        <v>60</v>
      </c>
      <c r="M635" s="180">
        <v>3</v>
      </c>
      <c r="N635" s="180" t="s">
        <v>147</v>
      </c>
      <c r="O635" s="180"/>
      <c r="P635" s="180"/>
      <c r="Q635" s="182"/>
      <c r="R635" s="182"/>
      <c r="S635" s="180"/>
      <c r="T635" s="180"/>
      <c r="U635" s="180"/>
      <c r="V635" s="180"/>
      <c r="W635" s="180"/>
      <c r="X635" s="180"/>
      <c r="Y635" s="180"/>
    </row>
    <row r="636" spans="1:25" s="183" customFormat="1" outlineLevel="1">
      <c r="A636" s="180" t="str">
        <f>IF([4]Global!$B$2="PROD","N",A635)</f>
        <v>N</v>
      </c>
      <c r="B636" s="181">
        <f>COUNTA($C$3:C636)</f>
        <v>620</v>
      </c>
      <c r="C636" s="180" t="s">
        <v>369</v>
      </c>
      <c r="D636" s="180"/>
      <c r="E636" s="180"/>
      <c r="F636" s="180"/>
      <c r="G636" s="180" t="s">
        <v>74</v>
      </c>
      <c r="H636" s="180"/>
      <c r="I636" s="180" t="s">
        <v>58</v>
      </c>
      <c r="J636" s="180" t="s">
        <v>370</v>
      </c>
      <c r="K636" s="181">
        <v>0</v>
      </c>
      <c r="L636" s="180" t="s">
        <v>110</v>
      </c>
      <c r="M636" s="180"/>
      <c r="N636" s="180"/>
      <c r="O636" s="180"/>
      <c r="P636" s="180"/>
      <c r="Q636" s="182"/>
      <c r="R636" s="182"/>
      <c r="S636" s="180"/>
      <c r="T636" s="180"/>
      <c r="U636" s="180"/>
      <c r="V636" s="180"/>
      <c r="W636" s="180"/>
      <c r="X636" s="180"/>
      <c r="Y636" s="180"/>
    </row>
    <row r="637" spans="1:25" s="183" customFormat="1" outlineLevel="1">
      <c r="A637" s="180" t="str">
        <f>A636</f>
        <v>N</v>
      </c>
      <c r="B637" s="181">
        <f>COUNTA($C$3:C637)</f>
        <v>621</v>
      </c>
      <c r="C637" s="180" t="s">
        <v>371</v>
      </c>
      <c r="D637" s="180"/>
      <c r="E637" s="180"/>
      <c r="F637" s="180"/>
      <c r="G637" s="180" t="s">
        <v>74</v>
      </c>
      <c r="H637" s="180"/>
      <c r="I637" s="180" t="s">
        <v>58</v>
      </c>
      <c r="J637" s="180" t="s">
        <v>370</v>
      </c>
      <c r="K637" s="181">
        <v>0</v>
      </c>
      <c r="L637" s="180" t="s">
        <v>59</v>
      </c>
      <c r="M637" s="180" t="s">
        <v>372</v>
      </c>
      <c r="N637" s="180"/>
      <c r="O637" s="180"/>
      <c r="P637" s="180"/>
      <c r="Q637" s="182"/>
      <c r="R637" s="182"/>
      <c r="S637" s="180"/>
      <c r="T637" s="180"/>
      <c r="U637" s="180"/>
      <c r="V637" s="180"/>
      <c r="W637" s="180"/>
      <c r="X637" s="180"/>
      <c r="Y637" s="180"/>
    </row>
    <row r="638" spans="1:25" s="183" customFormat="1" outlineLevel="1">
      <c r="A638" s="180" t="str">
        <f>A637</f>
        <v>N</v>
      </c>
      <c r="B638" s="181">
        <f>COUNTA($C$3:C638)</f>
        <v>622</v>
      </c>
      <c r="C638" s="180" t="s">
        <v>373</v>
      </c>
      <c r="D638" s="180"/>
      <c r="E638" s="180"/>
      <c r="F638" s="180"/>
      <c r="G638" s="180" t="s">
        <v>74</v>
      </c>
      <c r="H638" s="180"/>
      <c r="I638" s="180"/>
      <c r="J638" s="180"/>
      <c r="K638" s="181">
        <v>0</v>
      </c>
      <c r="L638" s="180" t="s">
        <v>374</v>
      </c>
      <c r="M638" s="180" t="str">
        <f>IF(N635="Australian Comprehensive","tx_iframe_card-domestic","tx_iframe_card-international")</f>
        <v>tx_iframe_card-international</v>
      </c>
      <c r="N638" s="180"/>
      <c r="O638" s="180"/>
      <c r="P638" s="180"/>
      <c r="Q638" s="182"/>
      <c r="R638" s="182"/>
      <c r="S638" s="180"/>
      <c r="T638" s="180"/>
      <c r="U638" s="180"/>
      <c r="V638" s="180"/>
      <c r="W638" s="180"/>
      <c r="X638" s="180"/>
      <c r="Y638" s="180"/>
    </row>
    <row r="639" spans="1:25" s="183" customFormat="1" outlineLevel="1">
      <c r="A639" s="180" t="str">
        <f>A638</f>
        <v>N</v>
      </c>
      <c r="B639" s="181">
        <f>COUNTA($C$3:C639)</f>
        <v>623</v>
      </c>
      <c r="C639" s="180" t="s">
        <v>375</v>
      </c>
      <c r="D639" s="180"/>
      <c r="E639" s="180"/>
      <c r="F639" s="180"/>
      <c r="G639" s="180" t="s">
        <v>74</v>
      </c>
      <c r="H639" s="180"/>
      <c r="I639" s="180" t="s">
        <v>58</v>
      </c>
      <c r="J639" s="180" t="s">
        <v>376</v>
      </c>
      <c r="K639" s="181">
        <v>0</v>
      </c>
      <c r="L639" s="180" t="s">
        <v>59</v>
      </c>
      <c r="M639" s="180" t="s">
        <v>377</v>
      </c>
      <c r="N639" s="180"/>
      <c r="O639" s="180"/>
      <c r="P639" s="180"/>
      <c r="Q639" s="182"/>
      <c r="R639" s="182"/>
      <c r="S639" s="180"/>
      <c r="T639" s="180"/>
      <c r="U639" s="180"/>
      <c r="V639" s="180"/>
      <c r="W639" s="180"/>
      <c r="X639" s="180"/>
      <c r="Y639" s="180"/>
    </row>
    <row r="640" spans="1:25" s="183" customFormat="1" outlineLevel="1">
      <c r="A640" s="180" t="str">
        <f t="shared" si="17"/>
        <v>N</v>
      </c>
      <c r="B640" s="181">
        <f>COUNTA($C$3:C640)</f>
        <v>624</v>
      </c>
      <c r="C640" s="180" t="s">
        <v>373</v>
      </c>
      <c r="D640" s="180"/>
      <c r="E640" s="180"/>
      <c r="F640" s="180"/>
      <c r="G640" s="180" t="s">
        <v>74</v>
      </c>
      <c r="H640" s="180"/>
      <c r="I640" s="180"/>
      <c r="J640" s="180"/>
      <c r="K640" s="181">
        <v>0</v>
      </c>
      <c r="L640" s="180" t="s">
        <v>378</v>
      </c>
      <c r="M640" s="180"/>
      <c r="N640" s="180"/>
      <c r="O640" s="180"/>
      <c r="P640" s="180"/>
      <c r="Q640" s="182"/>
      <c r="R640" s="182"/>
      <c r="S640" s="180"/>
      <c r="T640" s="180"/>
      <c r="U640" s="180"/>
      <c r="V640" s="180"/>
      <c r="W640" s="180"/>
      <c r="X640" s="180"/>
      <c r="Y640" s="180"/>
    </row>
    <row r="641" spans="1:25" s="183" customFormat="1" outlineLevel="1">
      <c r="A641" s="180" t="str">
        <f t="shared" si="17"/>
        <v>N</v>
      </c>
      <c r="B641" s="181">
        <f>COUNTA($C$3:C641)</f>
        <v>625</v>
      </c>
      <c r="C641" s="180" t="s">
        <v>379</v>
      </c>
      <c r="D641" s="180"/>
      <c r="E641" s="180"/>
      <c r="F641" s="180"/>
      <c r="G641" s="180" t="s">
        <v>74</v>
      </c>
      <c r="H641" s="180"/>
      <c r="I641" s="180" t="s">
        <v>58</v>
      </c>
      <c r="J641" s="180" t="s">
        <v>380</v>
      </c>
      <c r="K641" s="181">
        <v>0</v>
      </c>
      <c r="L641" s="180" t="s">
        <v>59</v>
      </c>
      <c r="M641" s="180" t="s">
        <v>381</v>
      </c>
      <c r="N641" s="180"/>
      <c r="O641" s="180"/>
      <c r="P641" s="180"/>
      <c r="Q641" s="182"/>
      <c r="R641" s="182"/>
      <c r="S641" s="180"/>
      <c r="T641" s="180"/>
      <c r="U641" s="180"/>
      <c r="V641" s="180"/>
      <c r="W641" s="180"/>
      <c r="X641" s="180"/>
      <c r="Y641" s="180"/>
    </row>
    <row r="642" spans="1:25" s="183" customFormat="1" outlineLevel="1">
      <c r="A642" s="180" t="str">
        <f t="shared" si="17"/>
        <v>N</v>
      </c>
      <c r="B642" s="181">
        <f>COUNTA($C$3:C642)</f>
        <v>626</v>
      </c>
      <c r="C642" s="180" t="s">
        <v>382</v>
      </c>
      <c r="D642" s="180"/>
      <c r="E642" s="180"/>
      <c r="F642" s="180"/>
      <c r="G642" s="180" t="s">
        <v>74</v>
      </c>
      <c r="H642" s="180"/>
      <c r="I642" s="180" t="s">
        <v>58</v>
      </c>
      <c r="J642" s="180" t="s">
        <v>383</v>
      </c>
      <c r="K642" s="181">
        <v>0</v>
      </c>
      <c r="L642" s="180" t="s">
        <v>59</v>
      </c>
      <c r="M642" s="180" t="s">
        <v>384</v>
      </c>
      <c r="N642" s="180"/>
      <c r="O642" s="180"/>
      <c r="P642" s="180"/>
      <c r="Q642" s="182"/>
      <c r="R642" s="182"/>
      <c r="S642" s="180"/>
      <c r="T642" s="180"/>
      <c r="U642" s="180"/>
      <c r="V642" s="180"/>
      <c r="W642" s="180"/>
      <c r="X642" s="180"/>
      <c r="Y642" s="180"/>
    </row>
    <row r="643" spans="1:25" s="183" customFormat="1" outlineLevel="1">
      <c r="A643" s="180" t="str">
        <f t="shared" si="17"/>
        <v>N</v>
      </c>
      <c r="B643" s="181">
        <f>COUNTA($C$3:C643)</f>
        <v>627</v>
      </c>
      <c r="C643" s="180" t="s">
        <v>385</v>
      </c>
      <c r="D643" s="180"/>
      <c r="E643" s="180"/>
      <c r="F643" s="180" t="str">
        <f>IF($A$7="Y","Y","")</f>
        <v/>
      </c>
      <c r="G643" s="180" t="s">
        <v>74</v>
      </c>
      <c r="H643" s="180"/>
      <c r="I643" s="180" t="s">
        <v>58</v>
      </c>
      <c r="J643" s="180" t="s">
        <v>386</v>
      </c>
      <c r="K643" s="181">
        <v>0</v>
      </c>
      <c r="L643" s="180" t="s">
        <v>69</v>
      </c>
      <c r="M643" s="180">
        <v>1</v>
      </c>
      <c r="N643" s="180"/>
      <c r="O643" s="180"/>
      <c r="P643" s="180"/>
      <c r="Q643" s="182"/>
      <c r="R643" s="182"/>
      <c r="S643" s="180"/>
      <c r="T643" s="180"/>
      <c r="U643" s="180"/>
      <c r="V643" s="180"/>
      <c r="W643" s="180"/>
      <c r="X643" s="180"/>
      <c r="Y643" s="180"/>
    </row>
    <row r="644" spans="1:25" s="183" customFormat="1" outlineLevel="1">
      <c r="A644" s="180" t="str">
        <f t="shared" si="17"/>
        <v>N</v>
      </c>
      <c r="B644" s="181">
        <f>COUNTA($C$3:C644)</f>
        <v>628</v>
      </c>
      <c r="C644" s="180" t="s">
        <v>60</v>
      </c>
      <c r="D644" s="180"/>
      <c r="E644" s="180"/>
      <c r="F644" s="180"/>
      <c r="G644" s="180" t="s">
        <v>74</v>
      </c>
      <c r="H644" s="180"/>
      <c r="I644" s="180" t="s">
        <v>58</v>
      </c>
      <c r="J644" s="180"/>
      <c r="K644" s="181">
        <v>0</v>
      </c>
      <c r="L644" s="180" t="s">
        <v>60</v>
      </c>
      <c r="M644" s="180">
        <v>20</v>
      </c>
      <c r="N644" s="180"/>
      <c r="O644" s="180"/>
      <c r="P644" s="180"/>
      <c r="Q644" s="182"/>
      <c r="R644" s="182"/>
      <c r="S644" s="180"/>
      <c r="T644" s="180"/>
      <c r="U644" s="180"/>
      <c r="V644" s="180"/>
      <c r="W644" s="180"/>
      <c r="X644" s="180"/>
      <c r="Y644" s="180"/>
    </row>
    <row r="645" spans="1:25" s="183" customFormat="1" outlineLevel="1">
      <c r="A645" s="180" t="str">
        <f t="shared" si="17"/>
        <v>N</v>
      </c>
      <c r="B645" s="181">
        <f>COUNTA($C$3:C645)</f>
        <v>629</v>
      </c>
      <c r="C645" s="180" t="s">
        <v>387</v>
      </c>
      <c r="D645" s="180"/>
      <c r="E645" s="180"/>
      <c r="F645" s="180"/>
      <c r="G645" s="180" t="s">
        <v>74</v>
      </c>
      <c r="H645" s="180"/>
      <c r="I645" s="180" t="s">
        <v>58</v>
      </c>
      <c r="J645" s="180" t="s">
        <v>388</v>
      </c>
      <c r="K645" s="181">
        <v>0</v>
      </c>
      <c r="L645" s="180" t="s">
        <v>306</v>
      </c>
      <c r="M645" s="180"/>
      <c r="N645" s="180"/>
      <c r="O645" s="180" t="s">
        <v>3</v>
      </c>
      <c r="P645" s="180"/>
      <c r="Q645" s="182"/>
      <c r="R645" s="182"/>
      <c r="S645" s="180"/>
      <c r="T645" s="180"/>
      <c r="U645" s="180"/>
      <c r="V645" s="180"/>
      <c r="W645" s="180"/>
      <c r="X645" s="180"/>
      <c r="Y645" s="180"/>
    </row>
    <row r="646" spans="1:25" s="183" customFormat="1" outlineLevel="1">
      <c r="A646" s="180" t="str">
        <f t="shared" si="17"/>
        <v>N</v>
      </c>
      <c r="B646" s="181">
        <f>COUNTA($C$3:C646)</f>
        <v>630</v>
      </c>
      <c r="C646" s="180" t="s">
        <v>744</v>
      </c>
      <c r="D646" s="180"/>
      <c r="E646" s="180"/>
      <c r="F646" s="180"/>
      <c r="G646" s="180" t="s">
        <v>74</v>
      </c>
      <c r="H646" s="180"/>
      <c r="I646" s="180" t="s">
        <v>58</v>
      </c>
      <c r="J646" s="180" t="s">
        <v>745</v>
      </c>
      <c r="K646" s="181">
        <v>0</v>
      </c>
      <c r="L646" s="180" t="s">
        <v>32</v>
      </c>
      <c r="M646" s="180"/>
      <c r="N646" s="180" t="s">
        <v>61</v>
      </c>
      <c r="O646" s="180" t="s">
        <v>3</v>
      </c>
      <c r="P646" s="180"/>
      <c r="Q646" s="182"/>
      <c r="R646" s="182"/>
      <c r="S646" s="180" t="s">
        <v>746</v>
      </c>
      <c r="T646" s="180"/>
      <c r="U646" s="180"/>
      <c r="V646" s="180"/>
      <c r="W646" s="180"/>
      <c r="X646" s="180"/>
      <c r="Y646" s="180"/>
    </row>
    <row r="647" spans="1:25" s="183" customFormat="1" outlineLevel="1">
      <c r="A647" s="180" t="str">
        <f t="shared" si="17"/>
        <v>N</v>
      </c>
      <c r="B647" s="181">
        <f>COUNTA($C$3:C647)</f>
        <v>631</v>
      </c>
      <c r="C647" s="180" t="s">
        <v>389</v>
      </c>
      <c r="D647" s="180"/>
      <c r="E647" s="180"/>
      <c r="F647" s="180"/>
      <c r="G647" s="180" t="s">
        <v>74</v>
      </c>
      <c r="H647" s="180"/>
      <c r="I647" s="180" t="s">
        <v>58</v>
      </c>
      <c r="J647" s="180" t="s">
        <v>390</v>
      </c>
      <c r="K647" s="181">
        <v>0</v>
      </c>
      <c r="L647" s="180" t="s">
        <v>32</v>
      </c>
      <c r="M647" s="180"/>
      <c r="N647" s="180" t="s">
        <v>61</v>
      </c>
      <c r="O647" s="180" t="s">
        <v>3</v>
      </c>
      <c r="P647" s="180"/>
      <c r="Q647" s="182"/>
      <c r="R647" s="182"/>
      <c r="S647" s="180" t="s">
        <v>391</v>
      </c>
      <c r="T647" s="180"/>
      <c r="U647" s="180"/>
      <c r="V647" s="180"/>
      <c r="W647" s="180"/>
      <c r="X647" s="180"/>
      <c r="Y647" s="180"/>
    </row>
    <row r="648" spans="1:25" s="183" customFormat="1" outlineLevel="1">
      <c r="A648" s="180" t="str">
        <f>A646</f>
        <v>N</v>
      </c>
      <c r="B648" s="181">
        <f>COUNTA($C$3:C648)</f>
        <v>632</v>
      </c>
      <c r="C648" s="180" t="s">
        <v>392</v>
      </c>
      <c r="D648" s="180"/>
      <c r="E648" s="180"/>
      <c r="F648" s="180"/>
      <c r="G648" s="180" t="s">
        <v>74</v>
      </c>
      <c r="H648" s="180"/>
      <c r="I648" s="180" t="s">
        <v>58</v>
      </c>
      <c r="J648" s="180" t="s">
        <v>393</v>
      </c>
      <c r="K648" s="181">
        <v>1</v>
      </c>
      <c r="L648" s="180" t="s">
        <v>32</v>
      </c>
      <c r="M648" s="180"/>
      <c r="N648" s="180" t="s">
        <v>61</v>
      </c>
      <c r="O648" s="180" t="s">
        <v>3</v>
      </c>
      <c r="P648" s="180"/>
      <c r="Q648" s="182"/>
      <c r="R648" s="182"/>
      <c r="S648" s="180" t="s">
        <v>394</v>
      </c>
      <c r="T648" s="180"/>
      <c r="U648" s="180"/>
      <c r="V648" s="180"/>
      <c r="W648" s="180"/>
      <c r="X648" s="180"/>
      <c r="Y648" s="180"/>
    </row>
    <row r="649" spans="1:25" s="183" customFormat="1" outlineLevel="1">
      <c r="A649" s="180" t="str">
        <f>IF($R$35="0",IF([4]Global!$B$2="PROD","Y","N"),"N")</f>
        <v>N</v>
      </c>
      <c r="B649" s="181">
        <f>COUNTA($C$3:C649)</f>
        <v>633</v>
      </c>
      <c r="C649" s="180" t="s">
        <v>514</v>
      </c>
      <c r="D649" s="180"/>
      <c r="E649" s="180"/>
      <c r="F649" s="180"/>
      <c r="G649" s="180" t="s">
        <v>74</v>
      </c>
      <c r="H649" s="180"/>
      <c r="I649" s="180" t="s">
        <v>58</v>
      </c>
      <c r="J649" s="180" t="s">
        <v>518</v>
      </c>
      <c r="K649" s="181">
        <v>0</v>
      </c>
      <c r="L649" s="180" t="s">
        <v>306</v>
      </c>
      <c r="M649" s="180"/>
      <c r="N649" s="180"/>
      <c r="O649" s="180"/>
      <c r="P649" s="180"/>
      <c r="Q649" s="182"/>
      <c r="R649" s="182"/>
      <c r="S649" s="180"/>
      <c r="T649" s="180"/>
      <c r="U649" s="180"/>
      <c r="V649" s="180"/>
      <c r="W649" s="180"/>
      <c r="X649" s="180"/>
      <c r="Y649" s="180"/>
    </row>
    <row r="650" spans="1:25" s="183" customFormat="1" outlineLevel="1">
      <c r="A650" s="180" t="str">
        <f t="shared" si="17"/>
        <v>N</v>
      </c>
      <c r="B650" s="181">
        <f>COUNTA($C$3:C650)</f>
        <v>634</v>
      </c>
      <c r="C650" s="180" t="s">
        <v>515</v>
      </c>
      <c r="D650" s="180"/>
      <c r="E650" s="180"/>
      <c r="F650" s="180"/>
      <c r="G650" s="180" t="s">
        <v>74</v>
      </c>
      <c r="H650" s="180"/>
      <c r="I650" s="180" t="s">
        <v>58</v>
      </c>
      <c r="J650" s="180" t="s">
        <v>519</v>
      </c>
      <c r="K650" s="181">
        <v>0</v>
      </c>
      <c r="L650" s="180" t="s">
        <v>306</v>
      </c>
      <c r="M650" s="180"/>
      <c r="N650" s="180"/>
      <c r="O650" s="180"/>
      <c r="P650" s="180"/>
      <c r="Q650" s="182"/>
      <c r="R650" s="182"/>
      <c r="S650" s="180"/>
      <c r="T650" s="180"/>
      <c r="U650" s="180"/>
      <c r="V650" s="180"/>
      <c r="W650" s="180"/>
      <c r="X650" s="180"/>
      <c r="Y650" s="180"/>
    </row>
    <row r="651" spans="1:25" s="183" customFormat="1" outlineLevel="1">
      <c r="A651" s="180" t="str">
        <f t="shared" si="17"/>
        <v>N</v>
      </c>
      <c r="B651" s="181">
        <f>COUNTA($C$3:C651)</f>
        <v>635</v>
      </c>
      <c r="C651" s="180" t="s">
        <v>516</v>
      </c>
      <c r="D651" s="180"/>
      <c r="E651" s="180"/>
      <c r="F651" s="180"/>
      <c r="G651" s="180" t="s">
        <v>74</v>
      </c>
      <c r="H651" s="180"/>
      <c r="I651" s="180" t="s">
        <v>58</v>
      </c>
      <c r="J651" s="180" t="s">
        <v>520</v>
      </c>
      <c r="K651" s="181">
        <v>0</v>
      </c>
      <c r="L651" s="180" t="s">
        <v>306</v>
      </c>
      <c r="M651" s="180"/>
      <c r="N651" s="180"/>
      <c r="O651" s="180"/>
      <c r="P651" s="180"/>
      <c r="Q651" s="182"/>
      <c r="R651" s="182"/>
      <c r="S651" s="180"/>
      <c r="T651" s="180"/>
      <c r="U651" s="180"/>
      <c r="V651" s="180"/>
      <c r="W651" s="180"/>
      <c r="X651" s="180"/>
      <c r="Y651" s="180"/>
    </row>
    <row r="652" spans="1:25" s="183" customFormat="1" outlineLevel="1">
      <c r="A652" s="180" t="str">
        <f t="shared" si="17"/>
        <v>N</v>
      </c>
      <c r="B652" s="181">
        <f>COUNTA($C$3:C652)</f>
        <v>636</v>
      </c>
      <c r="C652" s="180" t="s">
        <v>517</v>
      </c>
      <c r="D652" s="180"/>
      <c r="E652" s="180"/>
      <c r="F652" s="180"/>
      <c r="G652" s="180" t="s">
        <v>74</v>
      </c>
      <c r="H652" s="180"/>
      <c r="I652" s="180" t="s">
        <v>58</v>
      </c>
      <c r="J652" s="180" t="s">
        <v>521</v>
      </c>
      <c r="K652" s="181">
        <v>0</v>
      </c>
      <c r="L652" s="180" t="s">
        <v>306</v>
      </c>
      <c r="M652" s="180"/>
      <c r="N652" s="180"/>
      <c r="O652" s="180"/>
      <c r="P652" s="180"/>
      <c r="Q652" s="182"/>
      <c r="R652" s="182"/>
      <c r="S652" s="180"/>
      <c r="T652" s="180"/>
      <c r="U652" s="180"/>
      <c r="V652" s="180"/>
      <c r="W652" s="180"/>
      <c r="X652" s="180"/>
      <c r="Y652" s="180"/>
    </row>
    <row r="653" spans="1:25" s="183" customFormat="1" outlineLevel="1">
      <c r="A653" s="180" t="str">
        <f>A626</f>
        <v>N</v>
      </c>
      <c r="B653" s="181">
        <f>COUNTA($C$3:C653)</f>
        <v>637</v>
      </c>
      <c r="C653" s="180" t="s">
        <v>60</v>
      </c>
      <c r="D653" s="180"/>
      <c r="E653" s="180"/>
      <c r="F653" s="180"/>
      <c r="G653" s="180" t="s">
        <v>74</v>
      </c>
      <c r="H653" s="180"/>
      <c r="I653" s="180" t="s">
        <v>58</v>
      </c>
      <c r="J653" s="180"/>
      <c r="K653" s="181">
        <v>0</v>
      </c>
      <c r="L653" s="180" t="s">
        <v>60</v>
      </c>
      <c r="M653" s="180">
        <v>3</v>
      </c>
      <c r="N653" s="180"/>
      <c r="O653" s="180"/>
      <c r="P653" s="180"/>
      <c r="Q653" s="182"/>
      <c r="R653" s="182"/>
      <c r="S653" s="180"/>
      <c r="T653" s="180"/>
      <c r="U653" s="180"/>
      <c r="V653" s="180"/>
      <c r="W653" s="180"/>
      <c r="X653" s="180"/>
      <c r="Y653" s="180"/>
    </row>
    <row r="654" spans="1:25" s="183" customFormat="1" outlineLevel="1">
      <c r="A654" s="180" t="str">
        <f>A653</f>
        <v>N</v>
      </c>
      <c r="B654" s="181">
        <f>COUNTA($C$3:C654)</f>
        <v>638</v>
      </c>
      <c r="C654" s="180" t="s">
        <v>747</v>
      </c>
      <c r="D654" s="180"/>
      <c r="E654" s="180"/>
      <c r="F654" s="180"/>
      <c r="G654" s="180" t="s">
        <v>74</v>
      </c>
      <c r="H654" s="180"/>
      <c r="I654" s="180" t="s">
        <v>58</v>
      </c>
      <c r="J654" s="180" t="s">
        <v>748</v>
      </c>
      <c r="K654" s="181">
        <v>0</v>
      </c>
      <c r="L654" s="180" t="s">
        <v>69</v>
      </c>
      <c r="M654" s="180"/>
      <c r="N654" s="180"/>
      <c r="O654" s="180"/>
      <c r="P654" s="180"/>
      <c r="Q654" s="182"/>
      <c r="R654" s="182"/>
      <c r="S654" s="180"/>
      <c r="T654" s="180"/>
      <c r="U654" s="180"/>
      <c r="V654" s="180"/>
      <c r="W654" s="180"/>
      <c r="X654" s="180"/>
      <c r="Y654" s="180"/>
    </row>
    <row r="655" spans="1:25" s="185" customFormat="1">
      <c r="A655" s="228" t="s">
        <v>71</v>
      </c>
      <c r="B655" s="229"/>
      <c r="C655" s="230"/>
      <c r="D655" s="230"/>
      <c r="E655" s="230"/>
      <c r="F655" s="230"/>
      <c r="G655" s="230"/>
      <c r="H655" s="230"/>
      <c r="I655" s="230"/>
      <c r="J655" s="230"/>
      <c r="K655" s="229"/>
      <c r="L655" s="230"/>
      <c r="M655" s="230"/>
      <c r="N655" s="230"/>
      <c r="O655" s="230"/>
      <c r="P655" s="230"/>
      <c r="Q655" s="230"/>
      <c r="R655" s="230"/>
      <c r="S655" s="230"/>
      <c r="T655" s="230"/>
      <c r="U655" s="230"/>
      <c r="V655" s="230"/>
      <c r="W655" s="230"/>
      <c r="X655" s="230"/>
      <c r="Y655" s="230"/>
    </row>
    <row r="656" spans="1:25" s="185" customFormat="1">
      <c r="A656" s="178" t="str">
        <f>A626</f>
        <v>N</v>
      </c>
      <c r="B656" s="179">
        <f ca="1">IF(ISNUMBER(B655),B655+1,IF(ISNUMBER(OFFSET(B655,-1,0)),OFFSET(B655,-1,0)+1, IF(ISNUMBER(OFFSET(B655,-2,0)),OFFSET(B655,-2,0)+1,1)))</f>
        <v>639</v>
      </c>
      <c r="C656" s="178" t="s">
        <v>70</v>
      </c>
      <c r="D656" s="178"/>
      <c r="E656" s="178"/>
      <c r="F656" s="178"/>
      <c r="G656" s="178" t="s">
        <v>74</v>
      </c>
      <c r="H656" s="178"/>
      <c r="I656" s="178"/>
      <c r="J656" s="178"/>
      <c r="K656" s="179"/>
      <c r="L656" s="178" t="s">
        <v>70</v>
      </c>
      <c r="M656" s="178"/>
      <c r="N656" s="178"/>
      <c r="O656" s="178"/>
      <c r="P656" s="178"/>
      <c r="Q656" s="178"/>
      <c r="R656" s="178"/>
      <c r="S656" s="178"/>
      <c r="T656" s="178"/>
      <c r="U656" s="178"/>
      <c r="V656" s="178"/>
      <c r="W656" s="178"/>
      <c r="X656" s="178"/>
      <c r="Y656" s="178"/>
    </row>
    <row r="657" spans="1:25" s="185" customFormat="1">
      <c r="A657" s="178" t="str">
        <f>A656</f>
        <v>N</v>
      </c>
      <c r="B657" s="179">
        <f ca="1">IF(ISNUMBER(B656),B656+1,IF(ISNUMBER(OFFSET(B656,-1,0)),OFFSET(B656,-1,0)+1, IF(ISNUMBER(OFFSET(B656,-2,0)),OFFSET(B656,-2,0)+1,1)))</f>
        <v>640</v>
      </c>
      <c r="C657" s="178" t="s">
        <v>72</v>
      </c>
      <c r="D657" s="178"/>
      <c r="E657" s="178"/>
      <c r="F657" s="178"/>
      <c r="G657" s="178" t="s">
        <v>74</v>
      </c>
      <c r="H657" s="178"/>
      <c r="I657" s="178"/>
      <c r="J657" s="178"/>
      <c r="K657" s="179"/>
      <c r="L657" s="178" t="s">
        <v>72</v>
      </c>
      <c r="M657" s="178"/>
      <c r="N657" s="178"/>
      <c r="O657" s="178"/>
      <c r="P657" s="178"/>
      <c r="Q657" s="178"/>
      <c r="R657" s="178"/>
      <c r="S657" s="178"/>
      <c r="T657" s="178"/>
      <c r="U657" s="178"/>
      <c r="V657" s="178"/>
      <c r="W657" s="178"/>
      <c r="X657" s="178"/>
      <c r="Y657" s="178"/>
    </row>
    <row r="658" spans="1:25" s="185" customFormat="1" outlineLevel="1">
      <c r="A658" s="178" t="str">
        <f>IF($R$35&gt;"5","Y","N")</f>
        <v>N</v>
      </c>
      <c r="B658" s="179">
        <f>COUNTA($C$16:C658)</f>
        <v>629</v>
      </c>
      <c r="C658" s="178" t="s">
        <v>431</v>
      </c>
      <c r="D658" s="178"/>
      <c r="E658" s="178"/>
      <c r="F658" s="178"/>
      <c r="G658" s="178" t="s">
        <v>74</v>
      </c>
      <c r="H658" s="178"/>
      <c r="I658" s="178" t="s">
        <v>58</v>
      </c>
      <c r="J658" s="178" t="str">
        <f>"//p[contains(.,'Does this traveller have any existing medical conditions?*')]/parent::span/parent::legend/following-sibling::label/input[@value='"&amp;M658&amp;"']"</f>
        <v>//p[contains(.,'Does this traveller have any existing medical conditions?*')]/parent::span/parent::legend/following-sibling::label/input[@value='DT_EMCQ1']</v>
      </c>
      <c r="K658" s="179">
        <v>6</v>
      </c>
      <c r="L658" s="178" t="s">
        <v>110</v>
      </c>
      <c r="M658" s="178" t="s">
        <v>288</v>
      </c>
      <c r="N658" s="178"/>
      <c r="O658" s="178"/>
      <c r="P658" s="178"/>
      <c r="Q658" s="184"/>
      <c r="R658" s="184"/>
      <c r="S658" s="178"/>
      <c r="T658" s="178"/>
      <c r="U658" s="178"/>
      <c r="V658" s="178"/>
      <c r="W658" s="178"/>
      <c r="X658" s="178"/>
      <c r="Y658" s="178"/>
    </row>
    <row r="659" spans="1:25" s="185" customFormat="1" outlineLevel="1">
      <c r="A659" s="178" t="str">
        <f>A658</f>
        <v>N</v>
      </c>
      <c r="B659" s="179">
        <f>COUNTA($C$16:C659)</f>
        <v>630</v>
      </c>
      <c r="C659" s="178" t="s">
        <v>60</v>
      </c>
      <c r="D659" s="178"/>
      <c r="E659" s="178"/>
      <c r="F659" s="178"/>
      <c r="G659" s="178" t="s">
        <v>74</v>
      </c>
      <c r="H659" s="178"/>
      <c r="I659" s="178" t="s">
        <v>58</v>
      </c>
      <c r="J659" s="178"/>
      <c r="K659" s="179"/>
      <c r="L659" s="178" t="s">
        <v>60</v>
      </c>
      <c r="M659" s="178">
        <v>3</v>
      </c>
      <c r="N659" s="178"/>
      <c r="O659" s="178"/>
      <c r="P659" s="178"/>
      <c r="Q659" s="184"/>
      <c r="R659" s="184"/>
      <c r="S659" s="178"/>
      <c r="T659" s="178"/>
      <c r="U659" s="178"/>
      <c r="V659" s="178"/>
      <c r="W659" s="178"/>
      <c r="X659" s="178"/>
      <c r="Y659" s="178"/>
    </row>
    <row r="660" spans="1:25" s="185" customFormat="1" outlineLevel="1">
      <c r="A660" s="178" t="str">
        <f>IF(M658="YES","Y","N")</f>
        <v>N</v>
      </c>
      <c r="B660" s="179">
        <f>COUNTA($C$16:C660)</f>
        <v>631</v>
      </c>
      <c r="C660" s="178" t="s">
        <v>432</v>
      </c>
      <c r="D660" s="178"/>
      <c r="E660" s="178"/>
      <c r="F660" s="178"/>
      <c r="G660" s="178" t="s">
        <v>74</v>
      </c>
      <c r="H660" s="178"/>
      <c r="I660" s="178" t="s">
        <v>58</v>
      </c>
      <c r="J660" s="178" t="str">
        <f>"//p[contains(.,'Do all existing medical conditions meet the criteria for')]/parent::span/parent::legend/following-sibling::label/input[@value='"&amp;M660&amp;"']"</f>
        <v>//p[contains(.,'Do all existing medical conditions meet the criteria for')]/parent::span/parent::legend/following-sibling::label/input[@value='DT_EMCQ2']</v>
      </c>
      <c r="K660" s="179">
        <v>6</v>
      </c>
      <c r="L660" s="178" t="s">
        <v>110</v>
      </c>
      <c r="M660" s="178" t="s">
        <v>290</v>
      </c>
      <c r="N660" s="178"/>
      <c r="O660" s="178"/>
      <c r="P660" s="178"/>
      <c r="Q660" s="184"/>
      <c r="R660" s="184"/>
      <c r="S660" s="178"/>
      <c r="T660" s="178"/>
      <c r="U660" s="178"/>
      <c r="V660" s="178"/>
      <c r="W660" s="178"/>
      <c r="X660" s="178"/>
      <c r="Y660" s="178"/>
    </row>
    <row r="661" spans="1:25" s="185" customFormat="1" outlineLevel="1">
      <c r="A661" s="178" t="str">
        <f>A660</f>
        <v>N</v>
      </c>
      <c r="B661" s="179">
        <f>COUNTA($C$16:C661)</f>
        <v>632</v>
      </c>
      <c r="C661" s="178" t="s">
        <v>60</v>
      </c>
      <c r="D661" s="178"/>
      <c r="E661" s="178"/>
      <c r="F661" s="178"/>
      <c r="G661" s="178" t="s">
        <v>74</v>
      </c>
      <c r="H661" s="178"/>
      <c r="I661" s="178" t="s">
        <v>58</v>
      </c>
      <c r="J661" s="178"/>
      <c r="K661" s="179"/>
      <c r="L661" s="178" t="s">
        <v>60</v>
      </c>
      <c r="M661" s="178">
        <v>2</v>
      </c>
      <c r="N661" s="178"/>
      <c r="O661" s="178"/>
      <c r="P661" s="178"/>
      <c r="Q661" s="184"/>
      <c r="R661" s="184"/>
      <c r="S661" s="178"/>
      <c r="T661" s="178"/>
      <c r="U661" s="178"/>
      <c r="V661" s="178"/>
      <c r="W661" s="178"/>
      <c r="X661" s="178"/>
      <c r="Y661" s="178"/>
    </row>
    <row r="662" spans="1:25" s="185" customFormat="1" outlineLevel="1">
      <c r="A662" s="178" t="str">
        <f>IF(M660="NO","Y","N")</f>
        <v>N</v>
      </c>
      <c r="B662" s="179">
        <f>COUNTA($C$16:C662)</f>
        <v>633</v>
      </c>
      <c r="C662" s="178" t="s">
        <v>433</v>
      </c>
      <c r="D662" s="178"/>
      <c r="E662" s="178"/>
      <c r="F662" s="178"/>
      <c r="G662" s="178" t="s">
        <v>74</v>
      </c>
      <c r="H662" s="178"/>
      <c r="I662" s="178" t="s">
        <v>58</v>
      </c>
      <c r="J662" s="178" t="str">
        <f>"//p[contains(.,'Would you like to screen this traveller for existing medical conditions coverage?')]/parent::span/parent::legend/following-sibling::label/input[@value='"&amp;M662&amp;"']"</f>
        <v>//p[contains(.,'Would you like to screen this traveller for existing medical conditions coverage?')]/parent::span/parent::legend/following-sibling::label/input[@value='DT_EMCQ3']</v>
      </c>
      <c r="K662" s="179">
        <v>6</v>
      </c>
      <c r="L662" s="178" t="s">
        <v>110</v>
      </c>
      <c r="M662" s="178" t="s">
        <v>292</v>
      </c>
      <c r="N662" s="178"/>
      <c r="O662" s="178"/>
      <c r="P662" s="178"/>
      <c r="Q662" s="184"/>
      <c r="R662" s="184"/>
      <c r="S662" s="178"/>
      <c r="T662" s="178"/>
      <c r="U662" s="178"/>
      <c r="V662" s="178"/>
      <c r="W662" s="178"/>
      <c r="X662" s="178"/>
      <c r="Y662" s="178"/>
    </row>
    <row r="663" spans="1:25" s="185" customFormat="1" outlineLevel="1">
      <c r="A663" s="178" t="str">
        <f>A662</f>
        <v>N</v>
      </c>
      <c r="B663" s="179">
        <f>COUNTA($C$16:C663)</f>
        <v>634</v>
      </c>
      <c r="C663" s="178" t="s">
        <v>60</v>
      </c>
      <c r="D663" s="178"/>
      <c r="E663" s="178"/>
      <c r="F663" s="178"/>
      <c r="G663" s="178" t="s">
        <v>74</v>
      </c>
      <c r="H663" s="178"/>
      <c r="I663" s="178" t="s">
        <v>58</v>
      </c>
      <c r="J663" s="178"/>
      <c r="K663" s="179"/>
      <c r="L663" s="178" t="s">
        <v>60</v>
      </c>
      <c r="M663" s="178">
        <v>2</v>
      </c>
      <c r="N663" s="178"/>
      <c r="O663" s="178"/>
      <c r="P663" s="178"/>
      <c r="Q663" s="184"/>
      <c r="R663" s="184"/>
      <c r="S663" s="178"/>
      <c r="T663" s="178"/>
      <c r="U663" s="178"/>
      <c r="V663" s="178"/>
      <c r="W663" s="178"/>
      <c r="X663" s="178"/>
      <c r="Y663" s="178"/>
    </row>
    <row r="664" spans="1:25" s="185" customFormat="1" outlineLevel="1">
      <c r="A664" s="178" t="str">
        <f>IF(M662="YES","Y","N")</f>
        <v>N</v>
      </c>
      <c r="B664" s="179">
        <f>COUNTA($C$16:C664)</f>
        <v>635</v>
      </c>
      <c r="C664" s="178" t="s">
        <v>434</v>
      </c>
      <c r="D664" s="178"/>
      <c r="E664" s="178"/>
      <c r="F664" s="178"/>
      <c r="G664" s="178" t="s">
        <v>74</v>
      </c>
      <c r="H664" s="178"/>
      <c r="I664" s="178" t="s">
        <v>58</v>
      </c>
      <c r="J664" s="178" t="str">
        <f>"//p[contains(.,'Have you been advised not to travel by a medical practitioner?')]/parent::span/parent::legend/following-sibling::label/input[@value='"&amp;M664&amp;"']"</f>
        <v>//p[contains(.,'Have you been advised not to travel by a medical practitioner?')]/parent::span/parent::legend/following-sibling::label/input[@value='DT_EMCQ4']</v>
      </c>
      <c r="K664" s="179">
        <v>6</v>
      </c>
      <c r="L664" s="178" t="s">
        <v>110</v>
      </c>
      <c r="M664" s="178" t="s">
        <v>294</v>
      </c>
      <c r="N664" s="178"/>
      <c r="O664" s="178"/>
      <c r="P664" s="178"/>
      <c r="Q664" s="184"/>
      <c r="R664" s="184"/>
      <c r="S664" s="178"/>
      <c r="T664" s="178"/>
      <c r="U664" s="178"/>
      <c r="V664" s="178"/>
      <c r="W664" s="178"/>
      <c r="X664" s="178"/>
      <c r="Y664" s="178"/>
    </row>
    <row r="665" spans="1:25" s="185" customFormat="1" outlineLevel="1">
      <c r="A665" s="178" t="str">
        <f>A664</f>
        <v>N</v>
      </c>
      <c r="B665" s="179">
        <f>COUNTA($C$16:C665)</f>
        <v>636</v>
      </c>
      <c r="C665" s="178" t="s">
        <v>60</v>
      </c>
      <c r="D665" s="178"/>
      <c r="E665" s="178"/>
      <c r="F665" s="178"/>
      <c r="G665" s="178" t="s">
        <v>74</v>
      </c>
      <c r="H665" s="178"/>
      <c r="I665" s="178" t="s">
        <v>58</v>
      </c>
      <c r="J665" s="178"/>
      <c r="K665" s="179"/>
      <c r="L665" s="178" t="s">
        <v>60</v>
      </c>
      <c r="M665" s="178">
        <v>2</v>
      </c>
      <c r="N665" s="178"/>
      <c r="O665" s="178"/>
      <c r="P665" s="178"/>
      <c r="Q665" s="184"/>
      <c r="R665" s="184"/>
      <c r="S665" s="178"/>
      <c r="T665" s="178"/>
      <c r="U665" s="178"/>
      <c r="V665" s="178"/>
      <c r="W665" s="178"/>
      <c r="X665" s="178"/>
      <c r="Y665" s="178"/>
    </row>
    <row r="666" spans="1:25" s="185" customFormat="1" outlineLevel="1">
      <c r="A666" s="178"/>
      <c r="B666" s="179">
        <f>COUNTA($C$16:C666)</f>
        <v>637</v>
      </c>
      <c r="C666" s="178" t="s">
        <v>435</v>
      </c>
      <c r="D666" s="178"/>
      <c r="E666" s="178"/>
      <c r="F666" s="178"/>
      <c r="G666" s="178" t="s">
        <v>74</v>
      </c>
      <c r="H666" s="178"/>
      <c r="I666" s="178" t="s">
        <v>58</v>
      </c>
      <c r="J666" s="178" t="str">
        <f>"//p[contains(.,'Do you have any condition that has been given a metastatic or terminal prognosis?')]/parent::span/parent::legend/following-sibling::label/input[@value='"&amp;M666&amp;"']"</f>
        <v>//p[contains(.,'Do you have any condition that has been given a metastatic or terminal prognosis?')]/parent::span/parent::legend/following-sibling::label/input[@value='DT_EMCQ5']</v>
      </c>
      <c r="K666" s="179">
        <v>6</v>
      </c>
      <c r="L666" s="178" t="s">
        <v>110</v>
      </c>
      <c r="M666" s="178" t="s">
        <v>296</v>
      </c>
      <c r="N666" s="178"/>
      <c r="O666" s="178"/>
      <c r="P666" s="178"/>
      <c r="Q666" s="184"/>
      <c r="R666" s="184"/>
      <c r="S666" s="178"/>
      <c r="T666" s="178"/>
      <c r="U666" s="178"/>
      <c r="V666" s="178"/>
      <c r="W666" s="178"/>
      <c r="X666" s="178"/>
      <c r="Y666" s="178"/>
    </row>
    <row r="667" spans="1:25" s="185" customFormat="1" outlineLevel="1">
      <c r="A667" s="178"/>
      <c r="B667" s="179">
        <f>COUNTA($C$16:C667)</f>
        <v>638</v>
      </c>
      <c r="C667" s="178" t="s">
        <v>60</v>
      </c>
      <c r="D667" s="178"/>
      <c r="E667" s="178"/>
      <c r="F667" s="178"/>
      <c r="G667" s="178" t="s">
        <v>74</v>
      </c>
      <c r="H667" s="178"/>
      <c r="I667" s="178" t="s">
        <v>58</v>
      </c>
      <c r="J667" s="178"/>
      <c r="K667" s="179"/>
      <c r="L667" s="178" t="s">
        <v>60</v>
      </c>
      <c r="M667" s="178">
        <v>2</v>
      </c>
      <c r="N667" s="178"/>
      <c r="O667" s="178"/>
      <c r="P667" s="178"/>
      <c r="Q667" s="184"/>
      <c r="R667" s="184"/>
      <c r="S667" s="178"/>
      <c r="T667" s="178"/>
      <c r="U667" s="178"/>
      <c r="V667" s="178"/>
      <c r="W667" s="178"/>
      <c r="X667" s="178"/>
      <c r="Y667" s="178"/>
    </row>
    <row r="668" spans="1:25" s="185" customFormat="1" outlineLevel="1">
      <c r="A668" s="178"/>
      <c r="B668" s="179">
        <f>COUNTA($C$16:C668)</f>
        <v>639</v>
      </c>
      <c r="C668" s="178" t="s">
        <v>436</v>
      </c>
      <c r="D668" s="178"/>
      <c r="E668" s="178"/>
      <c r="F668" s="178"/>
      <c r="G668" s="178" t="s">
        <v>74</v>
      </c>
      <c r="H668" s="178"/>
      <c r="I668" s="178" t="s">
        <v>58</v>
      </c>
      <c r="J668" s="178" t="str">
        <f>"//p[contains(.,'Do you have any condition or set of symptoms that are under or awaiting further investigation')]/parent::span/parent::legend/following-sibling::label/input[@value='"&amp;M668&amp;"']"</f>
        <v>//p[contains(.,'Do you have any condition or set of symptoms that are under or awaiting further investigation')]/parent::span/parent::legend/following-sibling::label/input[@value='DT_EMCQ6']</v>
      </c>
      <c r="K668" s="179">
        <v>6</v>
      </c>
      <c r="L668" s="178" t="s">
        <v>110</v>
      </c>
      <c r="M668" s="178" t="s">
        <v>298</v>
      </c>
      <c r="N668" s="178"/>
      <c r="O668" s="178"/>
      <c r="P668" s="178"/>
      <c r="Q668" s="184"/>
      <c r="R668" s="184"/>
      <c r="S668" s="178"/>
      <c r="T668" s="178"/>
      <c r="U668" s="178"/>
      <c r="V668" s="178"/>
      <c r="W668" s="178"/>
      <c r="X668" s="178"/>
      <c r="Y668" s="178"/>
    </row>
    <row r="669" spans="1:25" s="185" customFormat="1" outlineLevel="1">
      <c r="A669" s="178"/>
      <c r="B669" s="179">
        <f>COUNTA($C$16:C669)</f>
        <v>640</v>
      </c>
      <c r="C669" s="178" t="s">
        <v>60</v>
      </c>
      <c r="D669" s="178"/>
      <c r="E669" s="178"/>
      <c r="F669" s="178"/>
      <c r="G669" s="178" t="s">
        <v>74</v>
      </c>
      <c r="H669" s="178"/>
      <c r="I669" s="178" t="s">
        <v>58</v>
      </c>
      <c r="J669" s="178"/>
      <c r="K669" s="179"/>
      <c r="L669" s="178" t="s">
        <v>60</v>
      </c>
      <c r="M669" s="178">
        <v>2</v>
      </c>
      <c r="N669" s="178"/>
      <c r="O669" s="178"/>
      <c r="P669" s="178"/>
      <c r="Q669" s="184"/>
      <c r="R669" s="184"/>
      <c r="S669" s="178"/>
      <c r="T669" s="178"/>
      <c r="U669" s="178"/>
      <c r="V669" s="178"/>
      <c r="W669" s="178"/>
      <c r="X669" s="178"/>
      <c r="Y669" s="178"/>
    </row>
    <row r="670" spans="1:25" s="185" customFormat="1" outlineLevel="1">
      <c r="A670" s="178"/>
      <c r="B670" s="179">
        <f>COUNTA($C$16:C670)</f>
        <v>641</v>
      </c>
      <c r="C670" s="178" t="s">
        <v>437</v>
      </c>
      <c r="D670" s="178"/>
      <c r="E670" s="178"/>
      <c r="F670" s="178"/>
      <c r="G670" s="178" t="s">
        <v>74</v>
      </c>
      <c r="H670" s="178"/>
      <c r="I670" s="178" t="s">
        <v>58</v>
      </c>
      <c r="J670" s="178" t="str">
        <f>"//p[contains(.,'Will you be travelling to obtain medical care, treatment or advice of any kind?')]/parent::span/parent::legend/following-sibling::label/input[@value='"&amp;M670&amp;"']"</f>
        <v>//p[contains(.,'Will you be travelling to obtain medical care, treatment or advice of any kind?')]/parent::span/parent::legend/following-sibling::label/input[@value='DT_EMCQ7']</v>
      </c>
      <c r="K670" s="179">
        <v>6</v>
      </c>
      <c r="L670" s="178" t="s">
        <v>110</v>
      </c>
      <c r="M670" s="178" t="s">
        <v>300</v>
      </c>
      <c r="N670" s="178"/>
      <c r="O670" s="178"/>
      <c r="P670" s="178"/>
      <c r="Q670" s="184"/>
      <c r="R670" s="184"/>
      <c r="S670" s="178"/>
      <c r="T670" s="178"/>
      <c r="U670" s="178"/>
      <c r="V670" s="178"/>
      <c r="W670" s="178"/>
      <c r="X670" s="178"/>
      <c r="Y670" s="178"/>
    </row>
    <row r="671" spans="1:25" s="185" customFormat="1" outlineLevel="1">
      <c r="A671" s="178"/>
      <c r="B671" s="179">
        <f>COUNTA($C$16:C671)</f>
        <v>642</v>
      </c>
      <c r="C671" s="178" t="s">
        <v>60</v>
      </c>
      <c r="D671" s="178"/>
      <c r="E671" s="178"/>
      <c r="F671" s="178"/>
      <c r="G671" s="178" t="s">
        <v>74</v>
      </c>
      <c r="H671" s="178"/>
      <c r="I671" s="178" t="s">
        <v>58</v>
      </c>
      <c r="J671" s="178"/>
      <c r="K671" s="179"/>
      <c r="L671" s="178" t="s">
        <v>60</v>
      </c>
      <c r="M671" s="178">
        <v>2</v>
      </c>
      <c r="N671" s="178"/>
      <c r="O671" s="178"/>
      <c r="P671" s="178"/>
      <c r="Q671" s="184"/>
      <c r="R671" s="184"/>
      <c r="S671" s="178"/>
      <c r="T671" s="178"/>
      <c r="U671" s="178"/>
      <c r="V671" s="178"/>
      <c r="W671" s="178"/>
      <c r="X671" s="178"/>
      <c r="Y671" s="178"/>
    </row>
    <row r="672" spans="1:25" s="185" customFormat="1" outlineLevel="1">
      <c r="A672" s="178" t="str">
        <f>A665</f>
        <v>N</v>
      </c>
      <c r="B672" s="179">
        <f>COUNTA($C$16:C672)</f>
        <v>643</v>
      </c>
      <c r="C672" s="178" t="s">
        <v>301</v>
      </c>
      <c r="D672" s="178"/>
      <c r="E672" s="178"/>
      <c r="F672" s="178"/>
      <c r="G672" s="178" t="s">
        <v>74</v>
      </c>
      <c r="H672" s="178"/>
      <c r="I672" s="178" t="s">
        <v>58</v>
      </c>
      <c r="J672" s="178" t="s">
        <v>575</v>
      </c>
      <c r="K672" s="179">
        <v>24</v>
      </c>
      <c r="L672" s="178" t="s">
        <v>32</v>
      </c>
      <c r="M672" s="178"/>
      <c r="N672" s="178" t="s">
        <v>61</v>
      </c>
      <c r="O672" s="178"/>
      <c r="P672" s="178"/>
      <c r="Q672" s="184"/>
      <c r="R672" s="184" t="s">
        <v>303</v>
      </c>
      <c r="S672" s="178"/>
      <c r="T672" s="178"/>
      <c r="U672" s="178"/>
      <c r="V672" s="178"/>
      <c r="W672" s="178"/>
      <c r="X672" s="178"/>
      <c r="Y672" s="178"/>
    </row>
    <row r="673" spans="1:25" s="185" customFormat="1" outlineLevel="1">
      <c r="A673" s="178" t="str">
        <f>A672</f>
        <v>N</v>
      </c>
      <c r="B673" s="179">
        <f>COUNTA($C$16:C673)</f>
        <v>644</v>
      </c>
      <c r="C673" s="178" t="s">
        <v>304</v>
      </c>
      <c r="D673" s="178"/>
      <c r="E673" s="178"/>
      <c r="F673" s="178"/>
      <c r="G673" s="178" t="s">
        <v>74</v>
      </c>
      <c r="H673" s="178"/>
      <c r="I673" s="178" t="s">
        <v>58</v>
      </c>
      <c r="J673" s="178" t="s">
        <v>305</v>
      </c>
      <c r="K673" s="179">
        <v>15</v>
      </c>
      <c r="L673" s="178" t="s">
        <v>306</v>
      </c>
      <c r="M673" s="178"/>
      <c r="N673" s="178"/>
      <c r="O673" s="178"/>
      <c r="P673" s="178"/>
      <c r="Q673" s="184"/>
      <c r="R673" s="184"/>
      <c r="S673" s="178"/>
      <c r="T673" s="178"/>
      <c r="U673" s="178"/>
      <c r="V673" s="178"/>
      <c r="W673" s="178"/>
      <c r="X673" s="178"/>
      <c r="Y673" s="178"/>
    </row>
    <row r="674" spans="1:25" s="183" customFormat="1" outlineLevel="1">
      <c r="A674" s="180" t="str">
        <f>IF($R$39="6","Y","N")</f>
        <v>N</v>
      </c>
      <c r="B674" s="181">
        <f>COUNTA($C$3:C674)</f>
        <v>657</v>
      </c>
      <c r="C674" s="180" t="s">
        <v>60</v>
      </c>
      <c r="D674" s="180"/>
      <c r="E674" s="180"/>
      <c r="F674" s="180"/>
      <c r="G674" s="180" t="s">
        <v>74</v>
      </c>
      <c r="H674" s="180"/>
      <c r="I674" s="180" t="s">
        <v>58</v>
      </c>
      <c r="J674" s="180"/>
      <c r="K674" s="181"/>
      <c r="L674" s="180" t="s">
        <v>60</v>
      </c>
      <c r="M674" s="180">
        <v>5</v>
      </c>
      <c r="N674" s="180"/>
      <c r="O674" s="180"/>
      <c r="P674" s="180"/>
      <c r="Q674" s="182"/>
      <c r="R674" s="182"/>
      <c r="S674" s="180"/>
      <c r="T674" s="180"/>
      <c r="U674" s="180"/>
      <c r="V674" s="180"/>
      <c r="W674" s="180"/>
      <c r="X674" s="180"/>
      <c r="Y674" s="180"/>
    </row>
    <row r="675" spans="1:25" s="183" customFormat="1" outlineLevel="1">
      <c r="A675" s="180" t="str">
        <f>A674</f>
        <v>N</v>
      </c>
      <c r="B675" s="181">
        <f>COUNTA($C$3:C675)</f>
        <v>658</v>
      </c>
      <c r="C675" s="180" t="s">
        <v>203</v>
      </c>
      <c r="D675" s="180"/>
      <c r="E675" s="180"/>
      <c r="F675" s="180"/>
      <c r="G675" s="180" t="s">
        <v>74</v>
      </c>
      <c r="H675" s="180"/>
      <c r="I675" s="180" t="s">
        <v>58</v>
      </c>
      <c r="J675" s="180" t="s">
        <v>362</v>
      </c>
      <c r="K675" s="181">
        <v>3</v>
      </c>
      <c r="L675" s="180" t="s">
        <v>167</v>
      </c>
      <c r="M675" s="180"/>
      <c r="N675" s="180"/>
      <c r="O675" s="180" t="s">
        <v>3</v>
      </c>
      <c r="P675" s="180"/>
      <c r="Q675" s="182"/>
      <c r="R675" s="182"/>
      <c r="S675" s="180"/>
      <c r="T675" s="180"/>
      <c r="U675" s="180"/>
      <c r="V675" s="180"/>
      <c r="W675" s="180"/>
      <c r="X675" s="180"/>
      <c r="Y675" s="180"/>
    </row>
    <row r="676" spans="1:25" s="183" customFormat="1" outlineLevel="1">
      <c r="A676" s="180" t="str">
        <f>IF($R$35="6","Y","N")</f>
        <v>N</v>
      </c>
      <c r="B676" s="181">
        <f>COUNTA($C$3:C676)</f>
        <v>659</v>
      </c>
      <c r="C676" s="180" t="s">
        <v>60</v>
      </c>
      <c r="D676" s="180"/>
      <c r="E676" s="180"/>
      <c r="F676" s="180"/>
      <c r="G676" s="180" t="s">
        <v>74</v>
      </c>
      <c r="H676" s="180"/>
      <c r="I676" s="180" t="s">
        <v>58</v>
      </c>
      <c r="J676" s="180"/>
      <c r="K676" s="181"/>
      <c r="L676" s="180" t="s">
        <v>60</v>
      </c>
      <c r="M676" s="180">
        <v>5</v>
      </c>
      <c r="N676" s="180"/>
      <c r="O676" s="180"/>
      <c r="P676" s="180"/>
      <c r="Q676" s="182"/>
      <c r="R676" s="182"/>
      <c r="S676" s="180"/>
      <c r="T676" s="180"/>
      <c r="U676" s="180"/>
      <c r="V676" s="180"/>
      <c r="W676" s="180"/>
      <c r="X676" s="180"/>
      <c r="Y676" s="180"/>
    </row>
    <row r="677" spans="1:25" s="183" customFormat="1" outlineLevel="1">
      <c r="A677" s="180" t="str">
        <f>A675</f>
        <v>N</v>
      </c>
      <c r="B677" s="181">
        <f>COUNTA($C$3:C677)</f>
        <v>660</v>
      </c>
      <c r="C677" s="180" t="s">
        <v>363</v>
      </c>
      <c r="D677" s="180"/>
      <c r="E677" s="180"/>
      <c r="F677" s="180"/>
      <c r="G677" s="180" t="s">
        <v>74</v>
      </c>
      <c r="H677" s="180"/>
      <c r="I677" s="180" t="s">
        <v>58</v>
      </c>
      <c r="J677" s="180" t="s">
        <v>364</v>
      </c>
      <c r="K677" s="181">
        <v>0</v>
      </c>
      <c r="L677" s="180" t="s">
        <v>100</v>
      </c>
      <c r="M677" s="180"/>
      <c r="N677" s="180"/>
      <c r="O677" s="180"/>
      <c r="P677" s="180"/>
      <c r="Q677" s="182"/>
      <c r="R677" s="182"/>
      <c r="S677" s="180"/>
      <c r="T677" s="180"/>
      <c r="U677" s="180"/>
      <c r="V677" s="180"/>
      <c r="W677" s="180"/>
      <c r="X677" s="180"/>
      <c r="Y677" s="180"/>
    </row>
    <row r="678" spans="1:25" s="183" customFormat="1" outlineLevel="1">
      <c r="A678" s="180" t="str">
        <f t="shared" ref="A678:A700" si="18">A677</f>
        <v>N</v>
      </c>
      <c r="B678" s="181">
        <f>COUNTA($C$3:C678)</f>
        <v>661</v>
      </c>
      <c r="C678" s="180" t="s">
        <v>365</v>
      </c>
      <c r="D678" s="180"/>
      <c r="E678" s="180"/>
      <c r="F678" s="180"/>
      <c r="G678" s="180" t="s">
        <v>74</v>
      </c>
      <c r="H678" s="180"/>
      <c r="I678" s="180" t="s">
        <v>58</v>
      </c>
      <c r="J678" s="180" t="s">
        <v>364</v>
      </c>
      <c r="K678" s="181">
        <v>1</v>
      </c>
      <c r="L678" s="180" t="s">
        <v>100</v>
      </c>
      <c r="M678" s="180"/>
      <c r="N678" s="180"/>
      <c r="O678" s="180"/>
      <c r="P678" s="180"/>
      <c r="Q678" s="182"/>
      <c r="R678" s="182"/>
      <c r="S678" s="180"/>
      <c r="T678" s="180"/>
      <c r="U678" s="180"/>
      <c r="V678" s="180"/>
      <c r="W678" s="180"/>
      <c r="X678" s="180"/>
      <c r="Y678" s="180"/>
    </row>
    <row r="679" spans="1:25" s="183" customFormat="1" outlineLevel="1">
      <c r="A679" s="180" t="str">
        <f t="shared" si="18"/>
        <v>N</v>
      </c>
      <c r="B679" s="181">
        <f>COUNTA($C$3:C679)</f>
        <v>662</v>
      </c>
      <c r="C679" s="180" t="s">
        <v>366</v>
      </c>
      <c r="D679" s="180"/>
      <c r="E679" s="180"/>
      <c r="F679" s="180"/>
      <c r="G679" s="180" t="s">
        <v>74</v>
      </c>
      <c r="H679" s="180"/>
      <c r="I679" s="180" t="s">
        <v>58</v>
      </c>
      <c r="J679" s="180" t="s">
        <v>364</v>
      </c>
      <c r="K679" s="181">
        <v>2</v>
      </c>
      <c r="L679" s="180" t="s">
        <v>100</v>
      </c>
      <c r="M679" s="180"/>
      <c r="N679" s="180"/>
      <c r="O679" s="180"/>
      <c r="P679" s="180"/>
      <c r="Q679" s="182"/>
      <c r="R679" s="182"/>
      <c r="S679" s="180"/>
      <c r="T679" s="180"/>
      <c r="U679" s="180"/>
      <c r="V679" s="180"/>
      <c r="W679" s="180"/>
      <c r="X679" s="180"/>
      <c r="Y679" s="180"/>
    </row>
    <row r="680" spans="1:25" s="183" customFormat="1" outlineLevel="1">
      <c r="A680" s="180" t="str">
        <f t="shared" si="18"/>
        <v>N</v>
      </c>
      <c r="B680" s="181">
        <f>COUNTA($C$3:C680)</f>
        <v>663</v>
      </c>
      <c r="C680" s="180" t="s">
        <v>367</v>
      </c>
      <c r="D680" s="180"/>
      <c r="E680" s="180"/>
      <c r="F680" s="180"/>
      <c r="G680" s="180" t="s">
        <v>74</v>
      </c>
      <c r="H680" s="180"/>
      <c r="I680" s="180" t="s">
        <v>58</v>
      </c>
      <c r="J680" s="180" t="s">
        <v>364</v>
      </c>
      <c r="K680" s="181">
        <v>3</v>
      </c>
      <c r="L680" s="180" t="s">
        <v>100</v>
      </c>
      <c r="M680" s="180"/>
      <c r="N680" s="180"/>
      <c r="O680" s="180"/>
      <c r="P680" s="180"/>
      <c r="Q680" s="182"/>
      <c r="R680" s="182"/>
      <c r="S680" s="180"/>
      <c r="T680" s="180"/>
      <c r="U680" s="180"/>
      <c r="V680" s="180"/>
      <c r="W680" s="180"/>
      <c r="X680" s="180"/>
      <c r="Y680" s="180"/>
    </row>
    <row r="681" spans="1:25" s="183" customFormat="1" outlineLevel="1">
      <c r="A681" s="180" t="str">
        <f t="shared" si="18"/>
        <v>N</v>
      </c>
      <c r="B681" s="181">
        <f>COUNTA($C$3:C681)</f>
        <v>664</v>
      </c>
      <c r="C681" s="180" t="s">
        <v>368</v>
      </c>
      <c r="D681" s="180"/>
      <c r="E681" s="180"/>
      <c r="F681" s="180"/>
      <c r="G681" s="180" t="s">
        <v>74</v>
      </c>
      <c r="H681" s="180"/>
      <c r="I681" s="180" t="s">
        <v>58</v>
      </c>
      <c r="J681" s="180" t="s">
        <v>364</v>
      </c>
      <c r="K681" s="181">
        <v>4</v>
      </c>
      <c r="L681" s="180" t="s">
        <v>100</v>
      </c>
      <c r="M681" s="180"/>
      <c r="N681" s="180"/>
      <c r="O681" s="180"/>
      <c r="P681" s="180"/>
      <c r="Q681" s="182"/>
      <c r="R681" s="182"/>
      <c r="S681" s="180"/>
      <c r="T681" s="180"/>
      <c r="U681" s="180"/>
      <c r="V681" s="180"/>
      <c r="W681" s="180"/>
      <c r="X681" s="180"/>
      <c r="Y681" s="180"/>
    </row>
    <row r="682" spans="1:25" s="183" customFormat="1" outlineLevel="1">
      <c r="A682" s="180" t="str">
        <f t="shared" si="18"/>
        <v>N</v>
      </c>
      <c r="B682" s="181">
        <f>COUNTA($C$3:C682)</f>
        <v>665</v>
      </c>
      <c r="C682" s="180" t="s">
        <v>203</v>
      </c>
      <c r="D682" s="180"/>
      <c r="E682" s="180"/>
      <c r="F682" s="180"/>
      <c r="G682" s="180" t="s">
        <v>74</v>
      </c>
      <c r="H682" s="180"/>
      <c r="I682" s="180" t="s">
        <v>58</v>
      </c>
      <c r="J682" s="180" t="s">
        <v>123</v>
      </c>
      <c r="K682" s="181">
        <v>4</v>
      </c>
      <c r="L682" s="180" t="s">
        <v>69</v>
      </c>
      <c r="M682" s="180"/>
      <c r="N682" s="180"/>
      <c r="O682" s="180"/>
      <c r="P682" s="180"/>
      <c r="Q682" s="182"/>
      <c r="R682" s="182"/>
      <c r="S682" s="180"/>
      <c r="T682" s="180"/>
      <c r="U682" s="180"/>
      <c r="V682" s="180"/>
      <c r="W682" s="180"/>
      <c r="X682" s="180"/>
      <c r="Y682" s="180"/>
    </row>
    <row r="683" spans="1:25" s="183" customFormat="1" outlineLevel="1">
      <c r="A683" s="180" t="str">
        <f t="shared" si="18"/>
        <v>N</v>
      </c>
      <c r="B683" s="181">
        <f>COUNTA($C$3:C683)</f>
        <v>666</v>
      </c>
      <c r="C683" s="180" t="s">
        <v>60</v>
      </c>
      <c r="D683" s="180"/>
      <c r="E683" s="180"/>
      <c r="F683" s="180"/>
      <c r="G683" s="180" t="s">
        <v>74</v>
      </c>
      <c r="H683" s="180"/>
      <c r="I683" s="180" t="s">
        <v>58</v>
      </c>
      <c r="J683" s="180"/>
      <c r="K683" s="181">
        <v>0</v>
      </c>
      <c r="L683" s="180" t="s">
        <v>60</v>
      </c>
      <c r="M683" s="180">
        <v>3</v>
      </c>
      <c r="N683" s="180" t="s">
        <v>147</v>
      </c>
      <c r="O683" s="180"/>
      <c r="P683" s="180"/>
      <c r="Q683" s="182"/>
      <c r="R683" s="182"/>
      <c r="S683" s="180"/>
      <c r="T683" s="180"/>
      <c r="U683" s="180"/>
      <c r="V683" s="180"/>
      <c r="W683" s="180"/>
      <c r="X683" s="180"/>
      <c r="Y683" s="180"/>
    </row>
    <row r="684" spans="1:25" s="183" customFormat="1" outlineLevel="1">
      <c r="A684" s="180" t="str">
        <f>IF([4]Global!$B$2="PROD","N",A683)</f>
        <v>N</v>
      </c>
      <c r="B684" s="181">
        <f>COUNTA($C$3:C684)</f>
        <v>667</v>
      </c>
      <c r="C684" s="180" t="s">
        <v>369</v>
      </c>
      <c r="D684" s="180"/>
      <c r="E684" s="180"/>
      <c r="F684" s="180"/>
      <c r="G684" s="180" t="s">
        <v>74</v>
      </c>
      <c r="H684" s="180"/>
      <c r="I684" s="180" t="s">
        <v>58</v>
      </c>
      <c r="J684" s="180" t="s">
        <v>370</v>
      </c>
      <c r="K684" s="181">
        <v>0</v>
      </c>
      <c r="L684" s="180" t="s">
        <v>110</v>
      </c>
      <c r="M684" s="180"/>
      <c r="N684" s="180"/>
      <c r="O684" s="180"/>
      <c r="P684" s="180"/>
      <c r="Q684" s="182"/>
      <c r="R684" s="182"/>
      <c r="S684" s="180"/>
      <c r="T684" s="180"/>
      <c r="U684" s="180"/>
      <c r="V684" s="180"/>
      <c r="W684" s="180"/>
      <c r="X684" s="180"/>
      <c r="Y684" s="180"/>
    </row>
    <row r="685" spans="1:25" s="183" customFormat="1" outlineLevel="1">
      <c r="A685" s="180" t="str">
        <f>A684</f>
        <v>N</v>
      </c>
      <c r="B685" s="181">
        <f>COUNTA($C$3:C685)</f>
        <v>668</v>
      </c>
      <c r="C685" s="180" t="s">
        <v>371</v>
      </c>
      <c r="D685" s="180"/>
      <c r="E685" s="180"/>
      <c r="F685" s="180"/>
      <c r="G685" s="180" t="s">
        <v>74</v>
      </c>
      <c r="H685" s="180"/>
      <c r="I685" s="180" t="s">
        <v>58</v>
      </c>
      <c r="J685" s="180" t="s">
        <v>370</v>
      </c>
      <c r="K685" s="181">
        <v>0</v>
      </c>
      <c r="L685" s="180" t="s">
        <v>59</v>
      </c>
      <c r="M685" s="180" t="s">
        <v>372</v>
      </c>
      <c r="N685" s="180"/>
      <c r="O685" s="180"/>
      <c r="P685" s="180"/>
      <c r="Q685" s="182"/>
      <c r="R685" s="182"/>
      <c r="S685" s="180"/>
      <c r="T685" s="180"/>
      <c r="U685" s="180"/>
      <c r="V685" s="180"/>
      <c r="W685" s="180"/>
      <c r="X685" s="180"/>
      <c r="Y685" s="180"/>
    </row>
    <row r="686" spans="1:25" s="183" customFormat="1" outlineLevel="1">
      <c r="A686" s="180" t="str">
        <f>A685</f>
        <v>N</v>
      </c>
      <c r="B686" s="181">
        <f>COUNTA($C$3:C686)</f>
        <v>669</v>
      </c>
      <c r="C686" s="180" t="s">
        <v>373</v>
      </c>
      <c r="D686" s="180"/>
      <c r="E686" s="180"/>
      <c r="F686" s="180"/>
      <c r="G686" s="180" t="s">
        <v>74</v>
      </c>
      <c r="H686" s="180"/>
      <c r="I686" s="180"/>
      <c r="J686" s="180"/>
      <c r="K686" s="181">
        <v>0</v>
      </c>
      <c r="L686" s="180" t="s">
        <v>374</v>
      </c>
      <c r="M686" s="180" t="str">
        <f>IF(N683="Australian Comprehensive","tx_iframe_card-domestic","tx_iframe_card-international")</f>
        <v>tx_iframe_card-international</v>
      </c>
      <c r="N686" s="180"/>
      <c r="O686" s="180"/>
      <c r="P686" s="180"/>
      <c r="Q686" s="182"/>
      <c r="R686" s="182"/>
      <c r="S686" s="180"/>
      <c r="T686" s="180"/>
      <c r="U686" s="180"/>
      <c r="V686" s="180"/>
      <c r="W686" s="180"/>
      <c r="X686" s="180"/>
      <c r="Y686" s="180"/>
    </row>
    <row r="687" spans="1:25" s="183" customFormat="1" outlineLevel="1">
      <c r="A687" s="180" t="str">
        <f>A686</f>
        <v>N</v>
      </c>
      <c r="B687" s="181">
        <f>COUNTA($C$3:C687)</f>
        <v>670</v>
      </c>
      <c r="C687" s="180" t="s">
        <v>375</v>
      </c>
      <c r="D687" s="180"/>
      <c r="E687" s="180"/>
      <c r="F687" s="180"/>
      <c r="G687" s="180" t="s">
        <v>74</v>
      </c>
      <c r="H687" s="180"/>
      <c r="I687" s="180" t="s">
        <v>58</v>
      </c>
      <c r="J687" s="180" t="s">
        <v>376</v>
      </c>
      <c r="K687" s="181">
        <v>0</v>
      </c>
      <c r="L687" s="180" t="s">
        <v>59</v>
      </c>
      <c r="M687" s="180" t="s">
        <v>377</v>
      </c>
      <c r="N687" s="180"/>
      <c r="O687" s="180"/>
      <c r="P687" s="180"/>
      <c r="Q687" s="182"/>
      <c r="R687" s="182"/>
      <c r="S687" s="180"/>
      <c r="T687" s="180"/>
      <c r="U687" s="180"/>
      <c r="V687" s="180"/>
      <c r="W687" s="180"/>
      <c r="X687" s="180"/>
      <c r="Y687" s="180"/>
    </row>
    <row r="688" spans="1:25" s="183" customFormat="1" outlineLevel="1">
      <c r="A688" s="180" t="str">
        <f t="shared" si="18"/>
        <v>N</v>
      </c>
      <c r="B688" s="181">
        <f>COUNTA($C$3:C688)</f>
        <v>671</v>
      </c>
      <c r="C688" s="180" t="s">
        <v>373</v>
      </c>
      <c r="D688" s="180"/>
      <c r="E688" s="180"/>
      <c r="F688" s="180"/>
      <c r="G688" s="180" t="s">
        <v>74</v>
      </c>
      <c r="H688" s="180"/>
      <c r="I688" s="180"/>
      <c r="J688" s="180"/>
      <c r="K688" s="181">
        <v>0</v>
      </c>
      <c r="L688" s="180" t="s">
        <v>378</v>
      </c>
      <c r="M688" s="180"/>
      <c r="N688" s="180"/>
      <c r="O688" s="180"/>
      <c r="P688" s="180"/>
      <c r="Q688" s="182"/>
      <c r="R688" s="182"/>
      <c r="S688" s="180"/>
      <c r="T688" s="180"/>
      <c r="U688" s="180"/>
      <c r="V688" s="180"/>
      <c r="W688" s="180"/>
      <c r="X688" s="180"/>
      <c r="Y688" s="180"/>
    </row>
    <row r="689" spans="1:25" s="183" customFormat="1" outlineLevel="1">
      <c r="A689" s="180" t="str">
        <f t="shared" si="18"/>
        <v>N</v>
      </c>
      <c r="B689" s="181">
        <f>COUNTA($C$3:C689)</f>
        <v>672</v>
      </c>
      <c r="C689" s="180" t="s">
        <v>379</v>
      </c>
      <c r="D689" s="180"/>
      <c r="E689" s="180"/>
      <c r="F689" s="180"/>
      <c r="G689" s="180" t="s">
        <v>74</v>
      </c>
      <c r="H689" s="180"/>
      <c r="I689" s="180" t="s">
        <v>58</v>
      </c>
      <c r="J689" s="180" t="s">
        <v>380</v>
      </c>
      <c r="K689" s="181">
        <v>0</v>
      </c>
      <c r="L689" s="180" t="s">
        <v>59</v>
      </c>
      <c r="M689" s="180" t="s">
        <v>381</v>
      </c>
      <c r="N689" s="180"/>
      <c r="O689" s="180"/>
      <c r="P689" s="180"/>
      <c r="Q689" s="182"/>
      <c r="R689" s="182"/>
      <c r="S689" s="180"/>
      <c r="T689" s="180"/>
      <c r="U689" s="180"/>
      <c r="V689" s="180"/>
      <c r="W689" s="180"/>
      <c r="X689" s="180"/>
      <c r="Y689" s="180"/>
    </row>
    <row r="690" spans="1:25" s="183" customFormat="1" outlineLevel="1">
      <c r="A690" s="180" t="str">
        <f t="shared" si="18"/>
        <v>N</v>
      </c>
      <c r="B690" s="181">
        <f>COUNTA($C$3:C690)</f>
        <v>673</v>
      </c>
      <c r="C690" s="180" t="s">
        <v>382</v>
      </c>
      <c r="D690" s="180"/>
      <c r="E690" s="180"/>
      <c r="F690" s="180"/>
      <c r="G690" s="180" t="s">
        <v>74</v>
      </c>
      <c r="H690" s="180"/>
      <c r="I690" s="180" t="s">
        <v>58</v>
      </c>
      <c r="J690" s="180" t="s">
        <v>383</v>
      </c>
      <c r="K690" s="181">
        <v>0</v>
      </c>
      <c r="L690" s="180" t="s">
        <v>59</v>
      </c>
      <c r="M690" s="180" t="s">
        <v>384</v>
      </c>
      <c r="N690" s="180"/>
      <c r="O690" s="180"/>
      <c r="P690" s="180"/>
      <c r="Q690" s="182"/>
      <c r="R690" s="182"/>
      <c r="S690" s="180"/>
      <c r="T690" s="180"/>
      <c r="U690" s="180"/>
      <c r="V690" s="180"/>
      <c r="W690" s="180"/>
      <c r="X690" s="180"/>
      <c r="Y690" s="180"/>
    </row>
    <row r="691" spans="1:25" s="183" customFormat="1" outlineLevel="1">
      <c r="A691" s="180" t="str">
        <f t="shared" si="18"/>
        <v>N</v>
      </c>
      <c r="B691" s="181">
        <f>COUNTA($C$3:C691)</f>
        <v>674</v>
      </c>
      <c r="C691" s="180" t="s">
        <v>385</v>
      </c>
      <c r="D691" s="180"/>
      <c r="E691" s="180"/>
      <c r="F691" s="180" t="str">
        <f>IF($A$7="Y","Y","")</f>
        <v/>
      </c>
      <c r="G691" s="180" t="s">
        <v>74</v>
      </c>
      <c r="H691" s="180"/>
      <c r="I691" s="180" t="s">
        <v>58</v>
      </c>
      <c r="J691" s="180" t="s">
        <v>386</v>
      </c>
      <c r="K691" s="181">
        <v>0</v>
      </c>
      <c r="L691" s="180" t="s">
        <v>69</v>
      </c>
      <c r="M691" s="180">
        <v>1</v>
      </c>
      <c r="N691" s="180"/>
      <c r="O691" s="180"/>
      <c r="P691" s="180"/>
      <c r="Q691" s="182"/>
      <c r="R691" s="182"/>
      <c r="S691" s="180"/>
      <c r="T691" s="180"/>
      <c r="U691" s="180"/>
      <c r="V691" s="180"/>
      <c r="W691" s="180"/>
      <c r="X691" s="180"/>
      <c r="Y691" s="180"/>
    </row>
    <row r="692" spans="1:25" s="183" customFormat="1" outlineLevel="1">
      <c r="A692" s="180" t="str">
        <f t="shared" si="18"/>
        <v>N</v>
      </c>
      <c r="B692" s="181">
        <f>COUNTA($C$3:C692)</f>
        <v>675</v>
      </c>
      <c r="C692" s="180" t="s">
        <v>60</v>
      </c>
      <c r="D692" s="180"/>
      <c r="E692" s="180"/>
      <c r="F692" s="180"/>
      <c r="G692" s="180" t="s">
        <v>74</v>
      </c>
      <c r="H692" s="180"/>
      <c r="I692" s="180" t="s">
        <v>58</v>
      </c>
      <c r="J692" s="180"/>
      <c r="K692" s="181">
        <v>0</v>
      </c>
      <c r="L692" s="180" t="s">
        <v>60</v>
      </c>
      <c r="M692" s="180">
        <v>20</v>
      </c>
      <c r="N692" s="180"/>
      <c r="O692" s="180"/>
      <c r="P692" s="180"/>
      <c r="Q692" s="182"/>
      <c r="R692" s="182"/>
      <c r="S692" s="180"/>
      <c r="T692" s="180"/>
      <c r="U692" s="180"/>
      <c r="V692" s="180"/>
      <c r="W692" s="180"/>
      <c r="X692" s="180"/>
      <c r="Y692" s="180"/>
    </row>
    <row r="693" spans="1:25" s="183" customFormat="1" outlineLevel="1">
      <c r="A693" s="180" t="str">
        <f t="shared" si="18"/>
        <v>N</v>
      </c>
      <c r="B693" s="181">
        <f>COUNTA($C$3:C693)</f>
        <v>676</v>
      </c>
      <c r="C693" s="180" t="s">
        <v>387</v>
      </c>
      <c r="D693" s="180"/>
      <c r="E693" s="180"/>
      <c r="F693" s="180"/>
      <c r="G693" s="180" t="s">
        <v>74</v>
      </c>
      <c r="H693" s="180"/>
      <c r="I693" s="180" t="s">
        <v>58</v>
      </c>
      <c r="J693" s="180" t="s">
        <v>388</v>
      </c>
      <c r="K693" s="181">
        <v>0</v>
      </c>
      <c r="L693" s="180" t="s">
        <v>306</v>
      </c>
      <c r="M693" s="180"/>
      <c r="N693" s="180"/>
      <c r="O693" s="180" t="s">
        <v>3</v>
      </c>
      <c r="P693" s="180"/>
      <c r="Q693" s="182"/>
      <c r="R693" s="182"/>
      <c r="S693" s="180"/>
      <c r="T693" s="180"/>
      <c r="U693" s="180"/>
      <c r="V693" s="180"/>
      <c r="W693" s="180"/>
      <c r="X693" s="180"/>
      <c r="Y693" s="180"/>
    </row>
    <row r="694" spans="1:25" s="183" customFormat="1" outlineLevel="1">
      <c r="A694" s="180" t="str">
        <f t="shared" si="18"/>
        <v>N</v>
      </c>
      <c r="B694" s="181">
        <f>COUNTA($C$3:C694)</f>
        <v>677</v>
      </c>
      <c r="C694" s="180" t="s">
        <v>744</v>
      </c>
      <c r="D694" s="180"/>
      <c r="E694" s="180"/>
      <c r="F694" s="180"/>
      <c r="G694" s="180" t="s">
        <v>74</v>
      </c>
      <c r="H694" s="180"/>
      <c r="I694" s="180" t="s">
        <v>58</v>
      </c>
      <c r="J694" s="180" t="s">
        <v>745</v>
      </c>
      <c r="K694" s="181">
        <v>0</v>
      </c>
      <c r="L694" s="180" t="s">
        <v>32</v>
      </c>
      <c r="M694" s="180"/>
      <c r="N694" s="180" t="s">
        <v>61</v>
      </c>
      <c r="O694" s="180" t="s">
        <v>3</v>
      </c>
      <c r="P694" s="180"/>
      <c r="Q694" s="182"/>
      <c r="R694" s="182"/>
      <c r="S694" s="180" t="s">
        <v>746</v>
      </c>
      <c r="T694" s="180"/>
      <c r="U694" s="180"/>
      <c r="V694" s="180"/>
      <c r="W694" s="180"/>
      <c r="X694" s="180"/>
      <c r="Y694" s="180"/>
    </row>
    <row r="695" spans="1:25" s="183" customFormat="1" outlineLevel="1">
      <c r="A695" s="180" t="str">
        <f t="shared" si="18"/>
        <v>N</v>
      </c>
      <c r="B695" s="181">
        <f>COUNTA($C$3:C695)</f>
        <v>678</v>
      </c>
      <c r="C695" s="180" t="s">
        <v>389</v>
      </c>
      <c r="D695" s="180"/>
      <c r="E695" s="180"/>
      <c r="F695" s="180"/>
      <c r="G695" s="180" t="s">
        <v>74</v>
      </c>
      <c r="H695" s="180"/>
      <c r="I695" s="180" t="s">
        <v>58</v>
      </c>
      <c r="J695" s="180" t="s">
        <v>390</v>
      </c>
      <c r="K695" s="181">
        <v>0</v>
      </c>
      <c r="L695" s="180" t="s">
        <v>32</v>
      </c>
      <c r="M695" s="180"/>
      <c r="N695" s="180" t="s">
        <v>61</v>
      </c>
      <c r="O695" s="180" t="s">
        <v>3</v>
      </c>
      <c r="P695" s="180"/>
      <c r="Q695" s="182"/>
      <c r="R695" s="182"/>
      <c r="S695" s="180" t="s">
        <v>391</v>
      </c>
      <c r="T695" s="180"/>
      <c r="U695" s="180"/>
      <c r="V695" s="180"/>
      <c r="W695" s="180"/>
      <c r="X695" s="180"/>
      <c r="Y695" s="180"/>
    </row>
    <row r="696" spans="1:25" s="183" customFormat="1" outlineLevel="1">
      <c r="A696" s="180" t="str">
        <f>A694</f>
        <v>N</v>
      </c>
      <c r="B696" s="181">
        <f>COUNTA($C$3:C696)</f>
        <v>679</v>
      </c>
      <c r="C696" s="180" t="s">
        <v>392</v>
      </c>
      <c r="D696" s="180"/>
      <c r="E696" s="180"/>
      <c r="F696" s="180"/>
      <c r="G696" s="180" t="s">
        <v>74</v>
      </c>
      <c r="H696" s="180"/>
      <c r="I696" s="180" t="s">
        <v>58</v>
      </c>
      <c r="J696" s="180" t="s">
        <v>393</v>
      </c>
      <c r="K696" s="181">
        <v>1</v>
      </c>
      <c r="L696" s="180" t="s">
        <v>32</v>
      </c>
      <c r="M696" s="180"/>
      <c r="N696" s="180" t="s">
        <v>61</v>
      </c>
      <c r="O696" s="180" t="s">
        <v>3</v>
      </c>
      <c r="P696" s="180"/>
      <c r="Q696" s="182"/>
      <c r="R696" s="182"/>
      <c r="S696" s="180" t="s">
        <v>394</v>
      </c>
      <c r="T696" s="180"/>
      <c r="U696" s="180"/>
      <c r="V696" s="180"/>
      <c r="W696" s="180"/>
      <c r="X696" s="180"/>
      <c r="Y696" s="180"/>
    </row>
    <row r="697" spans="1:25" s="183" customFormat="1" outlineLevel="1">
      <c r="A697" s="180" t="str">
        <f>IF($R$35="0",IF([4]Global!$B$2="PROD","Y","N"),"N")</f>
        <v>N</v>
      </c>
      <c r="B697" s="181">
        <f>COUNTA($C$3:C697)</f>
        <v>680</v>
      </c>
      <c r="C697" s="180" t="s">
        <v>514</v>
      </c>
      <c r="D697" s="180"/>
      <c r="E697" s="180"/>
      <c r="F697" s="180"/>
      <c r="G697" s="180" t="s">
        <v>74</v>
      </c>
      <c r="H697" s="180"/>
      <c r="I697" s="180" t="s">
        <v>58</v>
      </c>
      <c r="J697" s="180" t="s">
        <v>518</v>
      </c>
      <c r="K697" s="181">
        <v>0</v>
      </c>
      <c r="L697" s="180" t="s">
        <v>306</v>
      </c>
      <c r="M697" s="180"/>
      <c r="N697" s="180"/>
      <c r="O697" s="180"/>
      <c r="P697" s="180"/>
      <c r="Q697" s="182"/>
      <c r="R697" s="182"/>
      <c r="S697" s="180"/>
      <c r="T697" s="180"/>
      <c r="U697" s="180"/>
      <c r="V697" s="180"/>
      <c r="W697" s="180"/>
      <c r="X697" s="180"/>
      <c r="Y697" s="180"/>
    </row>
    <row r="698" spans="1:25" s="183" customFormat="1" outlineLevel="1">
      <c r="A698" s="180" t="str">
        <f t="shared" si="18"/>
        <v>N</v>
      </c>
      <c r="B698" s="181">
        <f>COUNTA($C$3:C698)</f>
        <v>681</v>
      </c>
      <c r="C698" s="180" t="s">
        <v>515</v>
      </c>
      <c r="D698" s="180"/>
      <c r="E698" s="180"/>
      <c r="F698" s="180"/>
      <c r="G698" s="180" t="s">
        <v>74</v>
      </c>
      <c r="H698" s="180"/>
      <c r="I698" s="180" t="s">
        <v>58</v>
      </c>
      <c r="J698" s="180" t="s">
        <v>519</v>
      </c>
      <c r="K698" s="181">
        <v>0</v>
      </c>
      <c r="L698" s="180" t="s">
        <v>306</v>
      </c>
      <c r="M698" s="180"/>
      <c r="N698" s="180"/>
      <c r="O698" s="180"/>
      <c r="P698" s="180"/>
      <c r="Q698" s="182"/>
      <c r="R698" s="182"/>
      <c r="S698" s="180"/>
      <c r="T698" s="180"/>
      <c r="U698" s="180"/>
      <c r="V698" s="180"/>
      <c r="W698" s="180"/>
      <c r="X698" s="180"/>
      <c r="Y698" s="180"/>
    </row>
    <row r="699" spans="1:25" s="183" customFormat="1" outlineLevel="1">
      <c r="A699" s="180" t="str">
        <f t="shared" si="18"/>
        <v>N</v>
      </c>
      <c r="B699" s="181">
        <f>COUNTA($C$3:C699)</f>
        <v>682</v>
      </c>
      <c r="C699" s="180" t="s">
        <v>516</v>
      </c>
      <c r="D699" s="180"/>
      <c r="E699" s="180"/>
      <c r="F699" s="180"/>
      <c r="G699" s="180" t="s">
        <v>74</v>
      </c>
      <c r="H699" s="180"/>
      <c r="I699" s="180" t="s">
        <v>58</v>
      </c>
      <c r="J699" s="180" t="s">
        <v>520</v>
      </c>
      <c r="K699" s="181">
        <v>0</v>
      </c>
      <c r="L699" s="180" t="s">
        <v>306</v>
      </c>
      <c r="M699" s="180"/>
      <c r="N699" s="180"/>
      <c r="O699" s="180"/>
      <c r="P699" s="180"/>
      <c r="Q699" s="182"/>
      <c r="R699" s="182"/>
      <c r="S699" s="180"/>
      <c r="T699" s="180"/>
      <c r="U699" s="180"/>
      <c r="V699" s="180"/>
      <c r="W699" s="180"/>
      <c r="X699" s="180"/>
      <c r="Y699" s="180"/>
    </row>
    <row r="700" spans="1:25" s="183" customFormat="1" outlineLevel="1">
      <c r="A700" s="180" t="str">
        <f t="shared" si="18"/>
        <v>N</v>
      </c>
      <c r="B700" s="181">
        <f>COUNTA($C$3:C700)</f>
        <v>683</v>
      </c>
      <c r="C700" s="180" t="s">
        <v>517</v>
      </c>
      <c r="D700" s="180"/>
      <c r="E700" s="180"/>
      <c r="F700" s="180"/>
      <c r="G700" s="180" t="s">
        <v>74</v>
      </c>
      <c r="H700" s="180"/>
      <c r="I700" s="180" t="s">
        <v>58</v>
      </c>
      <c r="J700" s="180" t="s">
        <v>521</v>
      </c>
      <c r="K700" s="181">
        <v>0</v>
      </c>
      <c r="L700" s="180" t="s">
        <v>306</v>
      </c>
      <c r="M700" s="180"/>
      <c r="N700" s="180"/>
      <c r="O700" s="180"/>
      <c r="P700" s="180"/>
      <c r="Q700" s="182"/>
      <c r="R700" s="182"/>
      <c r="S700" s="180"/>
      <c r="T700" s="180"/>
      <c r="U700" s="180"/>
      <c r="V700" s="180"/>
      <c r="W700" s="180"/>
      <c r="X700" s="180"/>
      <c r="Y700" s="180"/>
    </row>
    <row r="701" spans="1:25" s="183" customFormat="1" outlineLevel="1">
      <c r="A701" s="180" t="str">
        <f>A674</f>
        <v>N</v>
      </c>
      <c r="B701" s="181">
        <f>COUNTA($C$3:C701)</f>
        <v>684</v>
      </c>
      <c r="C701" s="180" t="s">
        <v>60</v>
      </c>
      <c r="D701" s="180"/>
      <c r="E701" s="180"/>
      <c r="F701" s="180"/>
      <c r="G701" s="180" t="s">
        <v>74</v>
      </c>
      <c r="H701" s="180"/>
      <c r="I701" s="180" t="s">
        <v>58</v>
      </c>
      <c r="J701" s="180"/>
      <c r="K701" s="181">
        <v>0</v>
      </c>
      <c r="L701" s="180" t="s">
        <v>60</v>
      </c>
      <c r="M701" s="180">
        <v>3</v>
      </c>
      <c r="N701" s="180"/>
      <c r="O701" s="180"/>
      <c r="P701" s="180"/>
      <c r="Q701" s="182"/>
      <c r="R701" s="182"/>
      <c r="S701" s="180"/>
      <c r="T701" s="180"/>
      <c r="U701" s="180"/>
      <c r="V701" s="180"/>
      <c r="W701" s="180"/>
      <c r="X701" s="180"/>
      <c r="Y701" s="180"/>
    </row>
    <row r="702" spans="1:25" s="183" customFormat="1" outlineLevel="1">
      <c r="A702" s="180" t="str">
        <f>A701</f>
        <v>N</v>
      </c>
      <c r="B702" s="181">
        <f>COUNTA($C$3:C702)</f>
        <v>685</v>
      </c>
      <c r="C702" s="180" t="s">
        <v>747</v>
      </c>
      <c r="D702" s="180"/>
      <c r="E702" s="180"/>
      <c r="F702" s="180"/>
      <c r="G702" s="180" t="s">
        <v>74</v>
      </c>
      <c r="H702" s="180"/>
      <c r="I702" s="180" t="s">
        <v>58</v>
      </c>
      <c r="J702" s="180" t="s">
        <v>748</v>
      </c>
      <c r="K702" s="181">
        <v>0</v>
      </c>
      <c r="L702" s="180" t="s">
        <v>69</v>
      </c>
      <c r="M702" s="180"/>
      <c r="N702" s="180"/>
      <c r="O702" s="180"/>
      <c r="P702" s="180"/>
      <c r="Q702" s="182"/>
      <c r="R702" s="182"/>
      <c r="S702" s="180"/>
      <c r="T702" s="180"/>
      <c r="U702" s="180"/>
      <c r="V702" s="180"/>
      <c r="W702" s="180"/>
      <c r="X702" s="180"/>
      <c r="Y702" s="180"/>
    </row>
    <row r="703" spans="1:25" s="185" customFormat="1">
      <c r="A703" s="228" t="s">
        <v>71</v>
      </c>
      <c r="B703" s="229"/>
      <c r="C703" s="230"/>
      <c r="D703" s="230"/>
      <c r="E703" s="230"/>
      <c r="F703" s="230"/>
      <c r="G703" s="230"/>
      <c r="H703" s="230"/>
      <c r="I703" s="230"/>
      <c r="J703" s="230"/>
      <c r="K703" s="229"/>
      <c r="L703" s="230"/>
      <c r="M703" s="230"/>
      <c r="N703" s="230"/>
      <c r="O703" s="230"/>
      <c r="P703" s="230"/>
      <c r="Q703" s="230"/>
      <c r="R703" s="230"/>
      <c r="S703" s="230"/>
      <c r="T703" s="230"/>
      <c r="U703" s="230"/>
      <c r="V703" s="230"/>
      <c r="W703" s="230"/>
      <c r="X703" s="230"/>
      <c r="Y703" s="230"/>
    </row>
    <row r="704" spans="1:25" s="185" customFormat="1">
      <c r="A704" s="178" t="str">
        <f>A674</f>
        <v>N</v>
      </c>
      <c r="B704" s="179">
        <f ca="1">IF(ISNUMBER(B703),B703+1,IF(ISNUMBER(OFFSET(B703,-1,0)),OFFSET(B703,-1,0)+1, IF(ISNUMBER(OFFSET(B703,-2,0)),OFFSET(B703,-2,0)+1,1)))</f>
        <v>686</v>
      </c>
      <c r="C704" s="178" t="s">
        <v>70</v>
      </c>
      <c r="D704" s="178"/>
      <c r="E704" s="178"/>
      <c r="F704" s="178"/>
      <c r="G704" s="178" t="s">
        <v>74</v>
      </c>
      <c r="H704" s="178"/>
      <c r="I704" s="178"/>
      <c r="J704" s="178"/>
      <c r="K704" s="179"/>
      <c r="L704" s="178" t="s">
        <v>70</v>
      </c>
      <c r="M704" s="178"/>
      <c r="N704" s="178"/>
      <c r="O704" s="178"/>
      <c r="P704" s="178"/>
      <c r="Q704" s="178"/>
      <c r="R704" s="178"/>
      <c r="S704" s="178"/>
      <c r="T704" s="178"/>
      <c r="U704" s="178"/>
      <c r="V704" s="178"/>
      <c r="W704" s="178"/>
      <c r="X704" s="178"/>
      <c r="Y704" s="178"/>
    </row>
    <row r="705" spans="1:25" s="185" customFormat="1">
      <c r="A705" s="178" t="str">
        <f>A704</f>
        <v>N</v>
      </c>
      <c r="B705" s="179">
        <f ca="1">IF(ISNUMBER(B704),B704+1,IF(ISNUMBER(OFFSET(B704,-1,0)),OFFSET(B704,-1,0)+1, IF(ISNUMBER(OFFSET(B704,-2,0)),OFFSET(B704,-2,0)+1,1)))</f>
        <v>687</v>
      </c>
      <c r="C705" s="178" t="s">
        <v>72</v>
      </c>
      <c r="D705" s="178"/>
      <c r="E705" s="178"/>
      <c r="F705" s="178"/>
      <c r="G705" s="178" t="s">
        <v>74</v>
      </c>
      <c r="H705" s="178"/>
      <c r="I705" s="178"/>
      <c r="J705" s="178"/>
      <c r="K705" s="179"/>
      <c r="L705" s="178" t="s">
        <v>72</v>
      </c>
      <c r="M705" s="178"/>
      <c r="N705" s="178"/>
      <c r="O705" s="178"/>
      <c r="P705" s="178"/>
      <c r="Q705" s="178"/>
      <c r="R705" s="178"/>
      <c r="S705" s="178"/>
      <c r="T705" s="178"/>
      <c r="U705" s="178"/>
      <c r="V705" s="178"/>
      <c r="W705" s="178"/>
      <c r="X705" s="178"/>
      <c r="Y705" s="178"/>
    </row>
    <row r="706" spans="1:25" s="185" customFormat="1" outlineLevel="1">
      <c r="A706" s="178" t="str">
        <f>IF($R$35&gt;"6","Y","N")</f>
        <v>N</v>
      </c>
      <c r="B706" s="179">
        <f>COUNTA($C$16:C706)</f>
        <v>676</v>
      </c>
      <c r="C706" s="178" t="s">
        <v>438</v>
      </c>
      <c r="D706" s="178"/>
      <c r="E706" s="178"/>
      <c r="F706" s="178"/>
      <c r="G706" s="178" t="s">
        <v>74</v>
      </c>
      <c r="H706" s="178"/>
      <c r="I706" s="178" t="s">
        <v>58</v>
      </c>
      <c r="J706" s="178" t="str">
        <f>"//p[contains(.,'Does this traveller have any existing medical conditions?*')]/parent::span/parent::legend/following-sibling::label/input[@value='"&amp;M706&amp;"']"</f>
        <v>//p[contains(.,'Does this traveller have any existing medical conditions?*')]/parent::span/parent::legend/following-sibling::label/input[@value='DT_EMCQ1']</v>
      </c>
      <c r="K706" s="179">
        <v>7</v>
      </c>
      <c r="L706" s="178" t="s">
        <v>110</v>
      </c>
      <c r="M706" s="178" t="s">
        <v>288</v>
      </c>
      <c r="N706" s="178"/>
      <c r="O706" s="178"/>
      <c r="P706" s="178"/>
      <c r="Q706" s="184"/>
      <c r="R706" s="184"/>
      <c r="S706" s="178"/>
      <c r="T706" s="178"/>
      <c r="U706" s="178"/>
      <c r="V706" s="178"/>
      <c r="W706" s="178"/>
      <c r="X706" s="178"/>
      <c r="Y706" s="178"/>
    </row>
    <row r="707" spans="1:25" s="185" customFormat="1" outlineLevel="1">
      <c r="A707" s="178" t="str">
        <f>A706</f>
        <v>N</v>
      </c>
      <c r="B707" s="179">
        <f>COUNTA($C$16:C707)</f>
        <v>677</v>
      </c>
      <c r="C707" s="178" t="s">
        <v>60</v>
      </c>
      <c r="D707" s="178"/>
      <c r="E707" s="178"/>
      <c r="F707" s="178"/>
      <c r="G707" s="178" t="s">
        <v>74</v>
      </c>
      <c r="H707" s="178"/>
      <c r="I707" s="178" t="s">
        <v>58</v>
      </c>
      <c r="J707" s="178"/>
      <c r="K707" s="179"/>
      <c r="L707" s="178" t="s">
        <v>60</v>
      </c>
      <c r="M707" s="178">
        <v>3</v>
      </c>
      <c r="N707" s="178"/>
      <c r="O707" s="178"/>
      <c r="P707" s="178"/>
      <c r="Q707" s="184"/>
      <c r="R707" s="184"/>
      <c r="S707" s="178"/>
      <c r="T707" s="178"/>
      <c r="U707" s="178"/>
      <c r="V707" s="178"/>
      <c r="W707" s="178"/>
      <c r="X707" s="178"/>
      <c r="Y707" s="178"/>
    </row>
    <row r="708" spans="1:25" s="185" customFormat="1" outlineLevel="1">
      <c r="A708" s="178" t="str">
        <f>IF(M706="YES","Y","N")</f>
        <v>N</v>
      </c>
      <c r="B708" s="179">
        <f>COUNTA($C$16:C708)</f>
        <v>678</v>
      </c>
      <c r="C708" s="178" t="s">
        <v>439</v>
      </c>
      <c r="D708" s="178"/>
      <c r="E708" s="178"/>
      <c r="F708" s="178"/>
      <c r="G708" s="178" t="s">
        <v>74</v>
      </c>
      <c r="H708" s="178"/>
      <c r="I708" s="178" t="s">
        <v>58</v>
      </c>
      <c r="J708" s="178" t="str">
        <f>"//p[contains(.,'Do all existing medical conditions meet the criteria for')]/parent::span/parent::legend/following-sibling::label/input[@value='"&amp;M708&amp;"']"</f>
        <v>//p[contains(.,'Do all existing medical conditions meet the criteria for')]/parent::span/parent::legend/following-sibling::label/input[@value='DT_EMCQ2']</v>
      </c>
      <c r="K708" s="179">
        <v>7</v>
      </c>
      <c r="L708" s="178" t="s">
        <v>110</v>
      </c>
      <c r="M708" s="178" t="s">
        <v>290</v>
      </c>
      <c r="N708" s="178"/>
      <c r="O708" s="178"/>
      <c r="P708" s="178"/>
      <c r="Q708" s="184"/>
      <c r="R708" s="184"/>
      <c r="S708" s="178"/>
      <c r="T708" s="178"/>
      <c r="U708" s="178"/>
      <c r="V708" s="178"/>
      <c r="W708" s="178"/>
      <c r="X708" s="178"/>
      <c r="Y708" s="178"/>
    </row>
    <row r="709" spans="1:25" s="185" customFormat="1" outlineLevel="1">
      <c r="A709" s="178" t="str">
        <f>A708</f>
        <v>N</v>
      </c>
      <c r="B709" s="179">
        <f>COUNTA($C$16:C709)</f>
        <v>679</v>
      </c>
      <c r="C709" s="178" t="s">
        <v>60</v>
      </c>
      <c r="D709" s="178"/>
      <c r="E709" s="178"/>
      <c r="F709" s="178"/>
      <c r="G709" s="178" t="s">
        <v>74</v>
      </c>
      <c r="H709" s="178"/>
      <c r="I709" s="178" t="s">
        <v>58</v>
      </c>
      <c r="J709" s="178"/>
      <c r="K709" s="179"/>
      <c r="L709" s="178" t="s">
        <v>60</v>
      </c>
      <c r="M709" s="178">
        <v>2</v>
      </c>
      <c r="N709" s="178"/>
      <c r="O709" s="178"/>
      <c r="P709" s="178"/>
      <c r="Q709" s="184"/>
      <c r="R709" s="184"/>
      <c r="S709" s="178"/>
      <c r="T709" s="178"/>
      <c r="U709" s="178"/>
      <c r="V709" s="178"/>
      <c r="W709" s="178"/>
      <c r="X709" s="178"/>
      <c r="Y709" s="178"/>
    </row>
    <row r="710" spans="1:25" s="185" customFormat="1" outlineLevel="1">
      <c r="A710" s="178"/>
      <c r="B710" s="179">
        <f>COUNTA($C$16:C710)</f>
        <v>680</v>
      </c>
      <c r="C710" s="178" t="s">
        <v>440</v>
      </c>
      <c r="D710" s="178"/>
      <c r="E710" s="178"/>
      <c r="F710" s="178"/>
      <c r="G710" s="178" t="s">
        <v>74</v>
      </c>
      <c r="H710" s="178"/>
      <c r="I710" s="178" t="s">
        <v>58</v>
      </c>
      <c r="J710" s="178" t="str">
        <f>"//p[contains(.,'Would you like to screen this traveller for existing medical conditions coverage?')]/parent::span/parent::legend/following-sibling::label/input[@value='"&amp;M710&amp;"']"</f>
        <v>//p[contains(.,'Would you like to screen this traveller for existing medical conditions coverage?')]/parent::span/parent::legend/following-sibling::label/input[@value='DT_EMCQ3']</v>
      </c>
      <c r="K710" s="179">
        <v>7</v>
      </c>
      <c r="L710" s="178" t="s">
        <v>110</v>
      </c>
      <c r="M710" s="178" t="s">
        <v>292</v>
      </c>
      <c r="N710" s="178"/>
      <c r="O710" s="178"/>
      <c r="P710" s="178"/>
      <c r="Q710" s="184"/>
      <c r="R710" s="184"/>
      <c r="S710" s="178"/>
      <c r="T710" s="178"/>
      <c r="U710" s="178"/>
      <c r="V710" s="178"/>
      <c r="W710" s="178"/>
      <c r="X710" s="178"/>
      <c r="Y710" s="178"/>
    </row>
    <row r="711" spans="1:25" s="185" customFormat="1" outlineLevel="1">
      <c r="A711" s="178"/>
      <c r="B711" s="179">
        <f>COUNTA($C$16:C711)</f>
        <v>681</v>
      </c>
      <c r="C711" s="178" t="s">
        <v>60</v>
      </c>
      <c r="D711" s="178"/>
      <c r="E711" s="178"/>
      <c r="F711" s="178"/>
      <c r="G711" s="178" t="s">
        <v>74</v>
      </c>
      <c r="H711" s="178"/>
      <c r="I711" s="178" t="s">
        <v>58</v>
      </c>
      <c r="J711" s="178"/>
      <c r="K711" s="179"/>
      <c r="L711" s="178" t="s">
        <v>60</v>
      </c>
      <c r="M711" s="178">
        <v>2</v>
      </c>
      <c r="N711" s="178"/>
      <c r="O711" s="178"/>
      <c r="P711" s="178"/>
      <c r="Q711" s="184"/>
      <c r="R711" s="184"/>
      <c r="S711" s="178"/>
      <c r="T711" s="178"/>
      <c r="U711" s="178"/>
      <c r="V711" s="178"/>
      <c r="W711" s="178"/>
      <c r="X711" s="178"/>
      <c r="Y711" s="178"/>
    </row>
    <row r="712" spans="1:25" s="185" customFormat="1" outlineLevel="1">
      <c r="A712" s="178"/>
      <c r="B712" s="179">
        <f>COUNTA($C$16:C712)</f>
        <v>682</v>
      </c>
      <c r="C712" s="178" t="s">
        <v>441</v>
      </c>
      <c r="D712" s="178"/>
      <c r="E712" s="178"/>
      <c r="F712" s="178"/>
      <c r="G712" s="178" t="s">
        <v>74</v>
      </c>
      <c r="H712" s="178"/>
      <c r="I712" s="178" t="s">
        <v>58</v>
      </c>
      <c r="J712" s="178" t="str">
        <f>"//p[contains(.,'Have you been advised not to travel by a medical practitioner?')]/parent::span/parent::legend/following-sibling::label/input[@value='"&amp;M712&amp;"']"</f>
        <v>//p[contains(.,'Have you been advised not to travel by a medical practitioner?')]/parent::span/parent::legend/following-sibling::label/input[@value='DT_EMCQ4']</v>
      </c>
      <c r="K712" s="179">
        <v>7</v>
      </c>
      <c r="L712" s="178" t="s">
        <v>110</v>
      </c>
      <c r="M712" s="178" t="s">
        <v>294</v>
      </c>
      <c r="N712" s="178"/>
      <c r="O712" s="178"/>
      <c r="P712" s="178"/>
      <c r="Q712" s="184"/>
      <c r="R712" s="184"/>
      <c r="S712" s="178"/>
      <c r="T712" s="178"/>
      <c r="U712" s="178"/>
      <c r="V712" s="178"/>
      <c r="W712" s="178"/>
      <c r="X712" s="178"/>
      <c r="Y712" s="178"/>
    </row>
    <row r="713" spans="1:25" s="185" customFormat="1" outlineLevel="1">
      <c r="A713" s="178"/>
      <c r="B713" s="179">
        <f>COUNTA($C$16:C713)</f>
        <v>683</v>
      </c>
      <c r="C713" s="178" t="s">
        <v>60</v>
      </c>
      <c r="D713" s="178"/>
      <c r="E713" s="178"/>
      <c r="F713" s="178"/>
      <c r="G713" s="178" t="s">
        <v>74</v>
      </c>
      <c r="H713" s="178"/>
      <c r="I713" s="178" t="s">
        <v>58</v>
      </c>
      <c r="J713" s="178"/>
      <c r="K713" s="179"/>
      <c r="L713" s="178" t="s">
        <v>60</v>
      </c>
      <c r="M713" s="178">
        <v>2</v>
      </c>
      <c r="N713" s="178"/>
      <c r="O713" s="178"/>
      <c r="P713" s="178"/>
      <c r="Q713" s="184"/>
      <c r="R713" s="184"/>
      <c r="S713" s="178"/>
      <c r="T713" s="178"/>
      <c r="U713" s="178"/>
      <c r="V713" s="178"/>
      <c r="W713" s="178"/>
      <c r="X713" s="178"/>
      <c r="Y713" s="178"/>
    </row>
    <row r="714" spans="1:25" s="185" customFormat="1" outlineLevel="1">
      <c r="A714" s="178"/>
      <c r="B714" s="179">
        <f>COUNTA($C$16:C714)</f>
        <v>684</v>
      </c>
      <c r="C714" s="178" t="s">
        <v>442</v>
      </c>
      <c r="D714" s="178"/>
      <c r="E714" s="178"/>
      <c r="F714" s="178"/>
      <c r="G714" s="178" t="s">
        <v>74</v>
      </c>
      <c r="H714" s="178"/>
      <c r="I714" s="178" t="s">
        <v>58</v>
      </c>
      <c r="J714" s="178" t="str">
        <f>"//p[contains(.,'Do you have any condition that has been given a metastatic or terminal prognosis?')]/parent::span/parent::legend/following-sibling::label/input[@value='"&amp;M714&amp;"']"</f>
        <v>//p[contains(.,'Do you have any condition that has been given a metastatic or terminal prognosis?')]/parent::span/parent::legend/following-sibling::label/input[@value='DT_EMCQ5']</v>
      </c>
      <c r="K714" s="179">
        <v>7</v>
      </c>
      <c r="L714" s="178" t="s">
        <v>110</v>
      </c>
      <c r="M714" s="178" t="s">
        <v>296</v>
      </c>
      <c r="N714" s="178"/>
      <c r="O714" s="178"/>
      <c r="P714" s="178"/>
      <c r="Q714" s="184"/>
      <c r="R714" s="184"/>
      <c r="S714" s="178"/>
      <c r="T714" s="178"/>
      <c r="U714" s="178"/>
      <c r="V714" s="178"/>
      <c r="W714" s="178"/>
      <c r="X714" s="178"/>
      <c r="Y714" s="178"/>
    </row>
    <row r="715" spans="1:25" s="185" customFormat="1" outlineLevel="1">
      <c r="A715" s="178"/>
      <c r="B715" s="179">
        <f>COUNTA($C$16:C715)</f>
        <v>685</v>
      </c>
      <c r="C715" s="178" t="s">
        <v>60</v>
      </c>
      <c r="D715" s="178"/>
      <c r="E715" s="178"/>
      <c r="F715" s="178"/>
      <c r="G715" s="178" t="s">
        <v>74</v>
      </c>
      <c r="H715" s="178"/>
      <c r="I715" s="178" t="s">
        <v>58</v>
      </c>
      <c r="J715" s="178"/>
      <c r="K715" s="179"/>
      <c r="L715" s="178" t="s">
        <v>60</v>
      </c>
      <c r="M715" s="178">
        <v>2</v>
      </c>
      <c r="N715" s="178"/>
      <c r="O715" s="178"/>
      <c r="P715" s="178"/>
      <c r="Q715" s="184"/>
      <c r="R715" s="184"/>
      <c r="S715" s="178"/>
      <c r="T715" s="178"/>
      <c r="U715" s="178"/>
      <c r="V715" s="178"/>
      <c r="W715" s="178"/>
      <c r="X715" s="178"/>
      <c r="Y715" s="178"/>
    </row>
    <row r="716" spans="1:25" s="185" customFormat="1" outlineLevel="1">
      <c r="A716" s="178"/>
      <c r="B716" s="179">
        <f>COUNTA($C$16:C716)</f>
        <v>686</v>
      </c>
      <c r="C716" s="178" t="s">
        <v>443</v>
      </c>
      <c r="D716" s="178"/>
      <c r="E716" s="178"/>
      <c r="F716" s="178"/>
      <c r="G716" s="178" t="s">
        <v>74</v>
      </c>
      <c r="H716" s="178"/>
      <c r="I716" s="178" t="s">
        <v>58</v>
      </c>
      <c r="J716" s="178" t="str">
        <f>"//p[contains(.,'Do you have any condition or set of symptoms that are under or awaiting further investigation')]/parent::span/parent::legend/following-sibling::label/input[@value='"&amp;M716&amp;"']"</f>
        <v>//p[contains(.,'Do you have any condition or set of symptoms that are under or awaiting further investigation')]/parent::span/parent::legend/following-sibling::label/input[@value='DT_EMCQ6']</v>
      </c>
      <c r="K716" s="179">
        <v>7</v>
      </c>
      <c r="L716" s="178" t="s">
        <v>110</v>
      </c>
      <c r="M716" s="178" t="s">
        <v>298</v>
      </c>
      <c r="N716" s="178"/>
      <c r="O716" s="178"/>
      <c r="P716" s="178"/>
      <c r="Q716" s="184"/>
      <c r="R716" s="184"/>
      <c r="S716" s="178"/>
      <c r="T716" s="178"/>
      <c r="U716" s="178"/>
      <c r="V716" s="178"/>
      <c r="W716" s="178"/>
      <c r="X716" s="178"/>
      <c r="Y716" s="178"/>
    </row>
    <row r="717" spans="1:25" s="185" customFormat="1" outlineLevel="1">
      <c r="A717" s="178"/>
      <c r="B717" s="179">
        <f>COUNTA($C$16:C717)</f>
        <v>687</v>
      </c>
      <c r="C717" s="178" t="s">
        <v>60</v>
      </c>
      <c r="D717" s="178"/>
      <c r="E717" s="178"/>
      <c r="F717" s="178"/>
      <c r="G717" s="178" t="s">
        <v>74</v>
      </c>
      <c r="H717" s="178"/>
      <c r="I717" s="178" t="s">
        <v>58</v>
      </c>
      <c r="J717" s="178"/>
      <c r="K717" s="179"/>
      <c r="L717" s="178" t="s">
        <v>60</v>
      </c>
      <c r="M717" s="178">
        <v>2</v>
      </c>
      <c r="N717" s="178"/>
      <c r="O717" s="178"/>
      <c r="P717" s="178"/>
      <c r="Q717" s="184"/>
      <c r="R717" s="184"/>
      <c r="S717" s="178"/>
      <c r="T717" s="178"/>
      <c r="U717" s="178"/>
      <c r="V717" s="178"/>
      <c r="W717" s="178"/>
      <c r="X717" s="178"/>
      <c r="Y717" s="178"/>
    </row>
    <row r="718" spans="1:25" s="185" customFormat="1" outlineLevel="1">
      <c r="A718" s="178"/>
      <c r="B718" s="179">
        <f>COUNTA($C$16:C718)</f>
        <v>688</v>
      </c>
      <c r="C718" s="178" t="s">
        <v>444</v>
      </c>
      <c r="D718" s="178"/>
      <c r="E718" s="178"/>
      <c r="F718" s="178"/>
      <c r="G718" s="178" t="s">
        <v>74</v>
      </c>
      <c r="H718" s="178"/>
      <c r="I718" s="178" t="s">
        <v>58</v>
      </c>
      <c r="J718" s="178" t="str">
        <f>"//p[contains(.,'Will you be travelling to obtain medical care, treatment or advice of any kind?')]/parent::span/parent::legend/following-sibling::label/input[@value='"&amp;M718&amp;"']"</f>
        <v>//p[contains(.,'Will you be travelling to obtain medical care, treatment or advice of any kind?')]/parent::span/parent::legend/following-sibling::label/input[@value='DT_EMCQ7']</v>
      </c>
      <c r="K718" s="179">
        <v>7</v>
      </c>
      <c r="L718" s="178" t="s">
        <v>110</v>
      </c>
      <c r="M718" s="178" t="s">
        <v>300</v>
      </c>
      <c r="N718" s="178"/>
      <c r="O718" s="178"/>
      <c r="P718" s="178"/>
      <c r="Q718" s="184"/>
      <c r="R718" s="184"/>
      <c r="S718" s="178"/>
      <c r="T718" s="178"/>
      <c r="U718" s="178"/>
      <c r="V718" s="178"/>
      <c r="W718" s="178"/>
      <c r="X718" s="178"/>
      <c r="Y718" s="178"/>
    </row>
    <row r="719" spans="1:25" s="185" customFormat="1" outlineLevel="1">
      <c r="A719" s="178" t="str">
        <f>A709</f>
        <v>N</v>
      </c>
      <c r="B719" s="179">
        <f>COUNTA($C$16:C719)</f>
        <v>689</v>
      </c>
      <c r="C719" s="178" t="s">
        <v>60</v>
      </c>
      <c r="D719" s="178"/>
      <c r="E719" s="178"/>
      <c r="F719" s="178"/>
      <c r="G719" s="178" t="s">
        <v>74</v>
      </c>
      <c r="H719" s="178"/>
      <c r="I719" s="178" t="s">
        <v>58</v>
      </c>
      <c r="J719" s="178"/>
      <c r="K719" s="179"/>
      <c r="L719" s="178" t="s">
        <v>60</v>
      </c>
      <c r="M719" s="178">
        <v>2</v>
      </c>
      <c r="N719" s="178"/>
      <c r="O719" s="178"/>
      <c r="P719" s="178"/>
      <c r="Q719" s="184"/>
      <c r="R719" s="184"/>
      <c r="S719" s="178"/>
      <c r="T719" s="178"/>
      <c r="U719" s="178"/>
      <c r="V719" s="178"/>
      <c r="W719" s="178"/>
      <c r="X719" s="178"/>
      <c r="Y719" s="178"/>
    </row>
    <row r="720" spans="1:25" s="185" customFormat="1" outlineLevel="1">
      <c r="A720" s="178" t="str">
        <f>A719</f>
        <v>N</v>
      </c>
      <c r="B720" s="179">
        <f>COUNTA($C$16:C720)</f>
        <v>690</v>
      </c>
      <c r="C720" s="178" t="s">
        <v>301</v>
      </c>
      <c r="D720" s="178"/>
      <c r="E720" s="178"/>
      <c r="F720" s="178"/>
      <c r="G720" s="178" t="s">
        <v>74</v>
      </c>
      <c r="H720" s="178"/>
      <c r="I720" s="178" t="s">
        <v>58</v>
      </c>
      <c r="J720" s="178" t="s">
        <v>574</v>
      </c>
      <c r="K720" s="179">
        <v>1</v>
      </c>
      <c r="L720" s="178" t="s">
        <v>306</v>
      </c>
      <c r="M720" s="178"/>
      <c r="N720" s="178"/>
      <c r="O720" s="178"/>
      <c r="P720" s="178"/>
      <c r="Q720" s="184"/>
      <c r="R720" s="184"/>
      <c r="S720" s="178"/>
      <c r="T720" s="178"/>
      <c r="U720" s="178"/>
      <c r="V720" s="178"/>
      <c r="W720" s="178"/>
      <c r="X720" s="178"/>
      <c r="Y720" s="178"/>
    </row>
    <row r="721" spans="1:25" s="183" customFormat="1" outlineLevel="1">
      <c r="A721" s="180" t="str">
        <f>IF($R$39="7","Y","N")</f>
        <v>N</v>
      </c>
      <c r="B721" s="181">
        <f>COUNTA($C$3:C721)</f>
        <v>703</v>
      </c>
      <c r="C721" s="180" t="s">
        <v>60</v>
      </c>
      <c r="D721" s="180"/>
      <c r="E721" s="180"/>
      <c r="F721" s="180"/>
      <c r="G721" s="180" t="s">
        <v>74</v>
      </c>
      <c r="H721" s="180"/>
      <c r="I721" s="180" t="s">
        <v>58</v>
      </c>
      <c r="J721" s="180"/>
      <c r="K721" s="181"/>
      <c r="L721" s="180" t="s">
        <v>60</v>
      </c>
      <c r="M721" s="180">
        <v>5</v>
      </c>
      <c r="N721" s="180"/>
      <c r="O721" s="180"/>
      <c r="P721" s="180"/>
      <c r="Q721" s="182"/>
      <c r="R721" s="182"/>
      <c r="S721" s="180"/>
      <c r="T721" s="180"/>
      <c r="U721" s="180"/>
      <c r="V721" s="180"/>
      <c r="W721" s="180"/>
      <c r="X721" s="180"/>
      <c r="Y721" s="180"/>
    </row>
    <row r="722" spans="1:25" s="183" customFormat="1" outlineLevel="1">
      <c r="A722" s="180" t="str">
        <f>A721</f>
        <v>N</v>
      </c>
      <c r="B722" s="181">
        <f>COUNTA($C$3:C722)</f>
        <v>704</v>
      </c>
      <c r="C722" s="180" t="s">
        <v>203</v>
      </c>
      <c r="D722" s="180"/>
      <c r="E722" s="180"/>
      <c r="F722" s="180"/>
      <c r="G722" s="180" t="s">
        <v>74</v>
      </c>
      <c r="H722" s="180"/>
      <c r="I722" s="180" t="s">
        <v>58</v>
      </c>
      <c r="J722" s="180" t="s">
        <v>362</v>
      </c>
      <c r="K722" s="181">
        <v>3</v>
      </c>
      <c r="L722" s="180" t="s">
        <v>167</v>
      </c>
      <c r="M722" s="180"/>
      <c r="N722" s="180"/>
      <c r="O722" s="180" t="s">
        <v>3</v>
      </c>
      <c r="P722" s="180"/>
      <c r="Q722" s="182"/>
      <c r="R722" s="182"/>
      <c r="S722" s="180"/>
      <c r="T722" s="180"/>
      <c r="U722" s="180"/>
      <c r="V722" s="180"/>
      <c r="W722" s="180"/>
      <c r="X722" s="180"/>
      <c r="Y722" s="180"/>
    </row>
    <row r="723" spans="1:25" s="183" customFormat="1" outlineLevel="1">
      <c r="A723" s="180" t="str">
        <f>IF($R$35="7","Y","N")</f>
        <v>N</v>
      </c>
      <c r="B723" s="181">
        <f>COUNTA($C$3:C723)</f>
        <v>705</v>
      </c>
      <c r="C723" s="180" t="s">
        <v>60</v>
      </c>
      <c r="D723" s="180"/>
      <c r="E723" s="180"/>
      <c r="F723" s="180"/>
      <c r="G723" s="180" t="s">
        <v>74</v>
      </c>
      <c r="H723" s="180"/>
      <c r="I723" s="180" t="s">
        <v>58</v>
      </c>
      <c r="J723" s="180"/>
      <c r="K723" s="181"/>
      <c r="L723" s="180" t="s">
        <v>60</v>
      </c>
      <c r="M723" s="180">
        <v>5</v>
      </c>
      <c r="N723" s="180"/>
      <c r="O723" s="180"/>
      <c r="P723" s="180"/>
      <c r="Q723" s="182"/>
      <c r="R723" s="182"/>
      <c r="S723" s="180"/>
      <c r="T723" s="180"/>
      <c r="U723" s="180"/>
      <c r="V723" s="180"/>
      <c r="W723" s="180"/>
      <c r="X723" s="180"/>
      <c r="Y723" s="180"/>
    </row>
    <row r="724" spans="1:25" s="183" customFormat="1" outlineLevel="1">
      <c r="A724" s="180" t="str">
        <f>A722</f>
        <v>N</v>
      </c>
      <c r="B724" s="181">
        <f>COUNTA($C$3:C724)</f>
        <v>706</v>
      </c>
      <c r="C724" s="180" t="s">
        <v>363</v>
      </c>
      <c r="D724" s="180"/>
      <c r="E724" s="180"/>
      <c r="F724" s="180"/>
      <c r="G724" s="180" t="s">
        <v>74</v>
      </c>
      <c r="H724" s="180"/>
      <c r="I724" s="180" t="s">
        <v>58</v>
      </c>
      <c r="J724" s="180" t="s">
        <v>364</v>
      </c>
      <c r="K724" s="181">
        <v>0</v>
      </c>
      <c r="L724" s="180" t="s">
        <v>100</v>
      </c>
      <c r="M724" s="180"/>
      <c r="N724" s="180"/>
      <c r="O724" s="180"/>
      <c r="P724" s="180"/>
      <c r="Q724" s="182"/>
      <c r="R724" s="182"/>
      <c r="S724" s="180"/>
      <c r="T724" s="180"/>
      <c r="U724" s="180"/>
      <c r="V724" s="180"/>
      <c r="W724" s="180"/>
      <c r="X724" s="180"/>
      <c r="Y724" s="180"/>
    </row>
    <row r="725" spans="1:25" s="183" customFormat="1" outlineLevel="1">
      <c r="A725" s="180" t="str">
        <f t="shared" ref="A725:A747" si="19">A724</f>
        <v>N</v>
      </c>
      <c r="B725" s="181">
        <f>COUNTA($C$3:C725)</f>
        <v>707</v>
      </c>
      <c r="C725" s="180" t="s">
        <v>365</v>
      </c>
      <c r="D725" s="180"/>
      <c r="E725" s="180"/>
      <c r="F725" s="180"/>
      <c r="G725" s="180" t="s">
        <v>74</v>
      </c>
      <c r="H725" s="180"/>
      <c r="I725" s="180" t="s">
        <v>58</v>
      </c>
      <c r="J725" s="180" t="s">
        <v>364</v>
      </c>
      <c r="K725" s="181">
        <v>1</v>
      </c>
      <c r="L725" s="180" t="s">
        <v>100</v>
      </c>
      <c r="M725" s="180"/>
      <c r="N725" s="180"/>
      <c r="O725" s="180"/>
      <c r="P725" s="180"/>
      <c r="Q725" s="182"/>
      <c r="R725" s="182"/>
      <c r="S725" s="180"/>
      <c r="T725" s="180"/>
      <c r="U725" s="180"/>
      <c r="V725" s="180"/>
      <c r="W725" s="180"/>
      <c r="X725" s="180"/>
      <c r="Y725" s="180"/>
    </row>
    <row r="726" spans="1:25" s="183" customFormat="1" outlineLevel="1">
      <c r="A726" s="180" t="str">
        <f t="shared" si="19"/>
        <v>N</v>
      </c>
      <c r="B726" s="181">
        <f>COUNTA($C$3:C726)</f>
        <v>708</v>
      </c>
      <c r="C726" s="180" t="s">
        <v>366</v>
      </c>
      <c r="D726" s="180"/>
      <c r="E726" s="180"/>
      <c r="F726" s="180"/>
      <c r="G726" s="180" t="s">
        <v>74</v>
      </c>
      <c r="H726" s="180"/>
      <c r="I726" s="180" t="s">
        <v>58</v>
      </c>
      <c r="J726" s="180" t="s">
        <v>364</v>
      </c>
      <c r="K726" s="181">
        <v>2</v>
      </c>
      <c r="L726" s="180" t="s">
        <v>100</v>
      </c>
      <c r="M726" s="180"/>
      <c r="N726" s="180"/>
      <c r="O726" s="180"/>
      <c r="P726" s="180"/>
      <c r="Q726" s="182"/>
      <c r="R726" s="182"/>
      <c r="S726" s="180"/>
      <c r="T726" s="180"/>
      <c r="U726" s="180"/>
      <c r="V726" s="180"/>
      <c r="W726" s="180"/>
      <c r="X726" s="180"/>
      <c r="Y726" s="180"/>
    </row>
    <row r="727" spans="1:25" s="183" customFormat="1" outlineLevel="1">
      <c r="A727" s="180" t="str">
        <f t="shared" si="19"/>
        <v>N</v>
      </c>
      <c r="B727" s="181">
        <f>COUNTA($C$3:C727)</f>
        <v>709</v>
      </c>
      <c r="C727" s="180" t="s">
        <v>367</v>
      </c>
      <c r="D727" s="180"/>
      <c r="E727" s="180"/>
      <c r="F727" s="180"/>
      <c r="G727" s="180" t="s">
        <v>74</v>
      </c>
      <c r="H727" s="180"/>
      <c r="I727" s="180" t="s">
        <v>58</v>
      </c>
      <c r="J727" s="180" t="s">
        <v>364</v>
      </c>
      <c r="K727" s="181">
        <v>3</v>
      </c>
      <c r="L727" s="180" t="s">
        <v>100</v>
      </c>
      <c r="M727" s="180"/>
      <c r="N727" s="180"/>
      <c r="O727" s="180"/>
      <c r="P727" s="180"/>
      <c r="Q727" s="182"/>
      <c r="R727" s="182"/>
      <c r="S727" s="180"/>
      <c r="T727" s="180"/>
      <c r="U727" s="180"/>
      <c r="V727" s="180"/>
      <c r="W727" s="180"/>
      <c r="X727" s="180"/>
      <c r="Y727" s="180"/>
    </row>
    <row r="728" spans="1:25" s="183" customFormat="1" outlineLevel="1">
      <c r="A728" s="180" t="str">
        <f t="shared" si="19"/>
        <v>N</v>
      </c>
      <c r="B728" s="181">
        <f>COUNTA($C$3:C728)</f>
        <v>710</v>
      </c>
      <c r="C728" s="180" t="s">
        <v>368</v>
      </c>
      <c r="D728" s="180"/>
      <c r="E728" s="180"/>
      <c r="F728" s="180"/>
      <c r="G728" s="180" t="s">
        <v>74</v>
      </c>
      <c r="H728" s="180"/>
      <c r="I728" s="180" t="s">
        <v>58</v>
      </c>
      <c r="J728" s="180" t="s">
        <v>364</v>
      </c>
      <c r="K728" s="181">
        <v>4</v>
      </c>
      <c r="L728" s="180" t="s">
        <v>100</v>
      </c>
      <c r="M728" s="180"/>
      <c r="N728" s="180"/>
      <c r="O728" s="180"/>
      <c r="P728" s="180"/>
      <c r="Q728" s="182"/>
      <c r="R728" s="182"/>
      <c r="S728" s="180"/>
      <c r="T728" s="180"/>
      <c r="U728" s="180"/>
      <c r="V728" s="180"/>
      <c r="W728" s="180"/>
      <c r="X728" s="180"/>
      <c r="Y728" s="180"/>
    </row>
    <row r="729" spans="1:25" s="183" customFormat="1" outlineLevel="1">
      <c r="A729" s="180" t="str">
        <f t="shared" si="19"/>
        <v>N</v>
      </c>
      <c r="B729" s="181">
        <f>COUNTA($C$3:C729)</f>
        <v>711</v>
      </c>
      <c r="C729" s="180" t="s">
        <v>203</v>
      </c>
      <c r="D729" s="180"/>
      <c r="E729" s="180"/>
      <c r="F729" s="180"/>
      <c r="G729" s="180" t="s">
        <v>74</v>
      </c>
      <c r="H729" s="180"/>
      <c r="I729" s="180" t="s">
        <v>58</v>
      </c>
      <c r="J729" s="180" t="s">
        <v>123</v>
      </c>
      <c r="K729" s="181">
        <v>4</v>
      </c>
      <c r="L729" s="180" t="s">
        <v>69</v>
      </c>
      <c r="M729" s="180"/>
      <c r="N729" s="180"/>
      <c r="O729" s="180"/>
      <c r="P729" s="180"/>
      <c r="Q729" s="182"/>
      <c r="R729" s="182"/>
      <c r="S729" s="180"/>
      <c r="T729" s="180"/>
      <c r="U729" s="180"/>
      <c r="V729" s="180"/>
      <c r="W729" s="180"/>
      <c r="X729" s="180"/>
      <c r="Y729" s="180"/>
    </row>
    <row r="730" spans="1:25" s="183" customFormat="1" outlineLevel="1">
      <c r="A730" s="180" t="str">
        <f t="shared" si="19"/>
        <v>N</v>
      </c>
      <c r="B730" s="181">
        <f>COUNTA($C$3:C730)</f>
        <v>712</v>
      </c>
      <c r="C730" s="180" t="s">
        <v>60</v>
      </c>
      <c r="D730" s="180"/>
      <c r="E730" s="180"/>
      <c r="F730" s="180"/>
      <c r="G730" s="180" t="s">
        <v>74</v>
      </c>
      <c r="H730" s="180"/>
      <c r="I730" s="180" t="s">
        <v>58</v>
      </c>
      <c r="J730" s="180"/>
      <c r="K730" s="181">
        <v>0</v>
      </c>
      <c r="L730" s="180" t="s">
        <v>60</v>
      </c>
      <c r="M730" s="180">
        <v>3</v>
      </c>
      <c r="N730" s="180" t="s">
        <v>147</v>
      </c>
      <c r="O730" s="180"/>
      <c r="P730" s="180"/>
      <c r="Q730" s="182"/>
      <c r="R730" s="182"/>
      <c r="S730" s="180"/>
      <c r="T730" s="180"/>
      <c r="U730" s="180"/>
      <c r="V730" s="180"/>
      <c r="W730" s="180"/>
      <c r="X730" s="180"/>
      <c r="Y730" s="180"/>
    </row>
    <row r="731" spans="1:25" s="183" customFormat="1" outlineLevel="1">
      <c r="A731" s="180" t="str">
        <f>IF([4]Global!$B$2="PROD","N",A730)</f>
        <v>N</v>
      </c>
      <c r="B731" s="181">
        <f>COUNTA($C$3:C731)</f>
        <v>713</v>
      </c>
      <c r="C731" s="180" t="s">
        <v>369</v>
      </c>
      <c r="D731" s="180"/>
      <c r="E731" s="180"/>
      <c r="F731" s="180"/>
      <c r="G731" s="180" t="s">
        <v>74</v>
      </c>
      <c r="H731" s="180"/>
      <c r="I731" s="180" t="s">
        <v>58</v>
      </c>
      <c r="J731" s="180" t="s">
        <v>370</v>
      </c>
      <c r="K731" s="181">
        <v>0</v>
      </c>
      <c r="L731" s="180" t="s">
        <v>110</v>
      </c>
      <c r="M731" s="180"/>
      <c r="N731" s="180"/>
      <c r="O731" s="180"/>
      <c r="P731" s="180"/>
      <c r="Q731" s="182"/>
      <c r="R731" s="182"/>
      <c r="S731" s="180"/>
      <c r="T731" s="180"/>
      <c r="U731" s="180"/>
      <c r="V731" s="180"/>
      <c r="W731" s="180"/>
      <c r="X731" s="180"/>
      <c r="Y731" s="180"/>
    </row>
    <row r="732" spans="1:25" s="183" customFormat="1" outlineLevel="1">
      <c r="A732" s="180" t="str">
        <f>A731</f>
        <v>N</v>
      </c>
      <c r="B732" s="181">
        <f>COUNTA($C$3:C732)</f>
        <v>714</v>
      </c>
      <c r="C732" s="180" t="s">
        <v>371</v>
      </c>
      <c r="D732" s="180"/>
      <c r="E732" s="180"/>
      <c r="F732" s="180"/>
      <c r="G732" s="180" t="s">
        <v>74</v>
      </c>
      <c r="H732" s="180"/>
      <c r="I732" s="180" t="s">
        <v>58</v>
      </c>
      <c r="J732" s="180" t="s">
        <v>370</v>
      </c>
      <c r="K732" s="181">
        <v>0</v>
      </c>
      <c r="L732" s="180" t="s">
        <v>59</v>
      </c>
      <c r="M732" s="180" t="s">
        <v>372</v>
      </c>
      <c r="N732" s="180"/>
      <c r="O732" s="180"/>
      <c r="P732" s="180"/>
      <c r="Q732" s="182"/>
      <c r="R732" s="182"/>
      <c r="S732" s="180"/>
      <c r="T732" s="180"/>
      <c r="U732" s="180"/>
      <c r="V732" s="180"/>
      <c r="W732" s="180"/>
      <c r="X732" s="180"/>
      <c r="Y732" s="180"/>
    </row>
    <row r="733" spans="1:25" s="183" customFormat="1" outlineLevel="1">
      <c r="A733" s="180" t="str">
        <f>A732</f>
        <v>N</v>
      </c>
      <c r="B733" s="181">
        <f>COUNTA($C$3:C733)</f>
        <v>715</v>
      </c>
      <c r="C733" s="180" t="s">
        <v>373</v>
      </c>
      <c r="D733" s="180"/>
      <c r="E733" s="180"/>
      <c r="F733" s="180"/>
      <c r="G733" s="180" t="s">
        <v>74</v>
      </c>
      <c r="H733" s="180"/>
      <c r="I733" s="180"/>
      <c r="J733" s="180"/>
      <c r="K733" s="181">
        <v>0</v>
      </c>
      <c r="L733" s="180" t="s">
        <v>374</v>
      </c>
      <c r="M733" s="180" t="str">
        <f>IF(N730="Australian Comprehensive","tx_iframe_card-domestic","tx_iframe_card-international")</f>
        <v>tx_iframe_card-international</v>
      </c>
      <c r="N733" s="180"/>
      <c r="O733" s="180"/>
      <c r="P733" s="180"/>
      <c r="Q733" s="182"/>
      <c r="R733" s="182"/>
      <c r="S733" s="180"/>
      <c r="T733" s="180"/>
      <c r="U733" s="180"/>
      <c r="V733" s="180"/>
      <c r="W733" s="180"/>
      <c r="X733" s="180"/>
      <c r="Y733" s="180"/>
    </row>
    <row r="734" spans="1:25" s="183" customFormat="1" outlineLevel="1">
      <c r="A734" s="180" t="str">
        <f>A733</f>
        <v>N</v>
      </c>
      <c r="B734" s="181">
        <f>COUNTA($C$3:C734)</f>
        <v>716</v>
      </c>
      <c r="C734" s="180" t="s">
        <v>375</v>
      </c>
      <c r="D734" s="180"/>
      <c r="E734" s="180"/>
      <c r="F734" s="180"/>
      <c r="G734" s="180" t="s">
        <v>74</v>
      </c>
      <c r="H734" s="180"/>
      <c r="I734" s="180" t="s">
        <v>58</v>
      </c>
      <c r="J734" s="180" t="s">
        <v>376</v>
      </c>
      <c r="K734" s="181">
        <v>0</v>
      </c>
      <c r="L734" s="180" t="s">
        <v>59</v>
      </c>
      <c r="M734" s="180" t="s">
        <v>377</v>
      </c>
      <c r="N734" s="180"/>
      <c r="O734" s="180"/>
      <c r="P734" s="180"/>
      <c r="Q734" s="182"/>
      <c r="R734" s="182"/>
      <c r="S734" s="180"/>
      <c r="T734" s="180"/>
      <c r="U734" s="180"/>
      <c r="V734" s="180"/>
      <c r="W734" s="180"/>
      <c r="X734" s="180"/>
      <c r="Y734" s="180"/>
    </row>
    <row r="735" spans="1:25" s="183" customFormat="1" outlineLevel="1">
      <c r="A735" s="180" t="str">
        <f t="shared" si="19"/>
        <v>N</v>
      </c>
      <c r="B735" s="181">
        <f>COUNTA($C$3:C735)</f>
        <v>717</v>
      </c>
      <c r="C735" s="180" t="s">
        <v>373</v>
      </c>
      <c r="D735" s="180"/>
      <c r="E735" s="180"/>
      <c r="F735" s="180"/>
      <c r="G735" s="180" t="s">
        <v>74</v>
      </c>
      <c r="H735" s="180"/>
      <c r="I735" s="180"/>
      <c r="J735" s="180"/>
      <c r="K735" s="181">
        <v>0</v>
      </c>
      <c r="L735" s="180" t="s">
        <v>378</v>
      </c>
      <c r="M735" s="180"/>
      <c r="N735" s="180"/>
      <c r="O735" s="180"/>
      <c r="P735" s="180"/>
      <c r="Q735" s="182"/>
      <c r="R735" s="182"/>
      <c r="S735" s="180"/>
      <c r="T735" s="180"/>
      <c r="U735" s="180"/>
      <c r="V735" s="180"/>
      <c r="W735" s="180"/>
      <c r="X735" s="180"/>
      <c r="Y735" s="180"/>
    </row>
    <row r="736" spans="1:25" s="183" customFormat="1" outlineLevel="1">
      <c r="A736" s="180" t="str">
        <f t="shared" si="19"/>
        <v>N</v>
      </c>
      <c r="B736" s="181">
        <f>COUNTA($C$3:C736)</f>
        <v>718</v>
      </c>
      <c r="C736" s="180" t="s">
        <v>379</v>
      </c>
      <c r="D736" s="180"/>
      <c r="E736" s="180"/>
      <c r="F736" s="180"/>
      <c r="G736" s="180" t="s">
        <v>74</v>
      </c>
      <c r="H736" s="180"/>
      <c r="I736" s="180" t="s">
        <v>58</v>
      </c>
      <c r="J736" s="180" t="s">
        <v>380</v>
      </c>
      <c r="K736" s="181">
        <v>0</v>
      </c>
      <c r="L736" s="180" t="s">
        <v>59</v>
      </c>
      <c r="M736" s="180" t="s">
        <v>381</v>
      </c>
      <c r="N736" s="180"/>
      <c r="O736" s="180"/>
      <c r="P736" s="180"/>
      <c r="Q736" s="182"/>
      <c r="R736" s="182"/>
      <c r="S736" s="180"/>
      <c r="T736" s="180"/>
      <c r="U736" s="180"/>
      <c r="V736" s="180"/>
      <c r="W736" s="180"/>
      <c r="X736" s="180"/>
      <c r="Y736" s="180"/>
    </row>
    <row r="737" spans="1:25" s="183" customFormat="1" outlineLevel="1">
      <c r="A737" s="180" t="str">
        <f t="shared" si="19"/>
        <v>N</v>
      </c>
      <c r="B737" s="181">
        <f>COUNTA($C$3:C737)</f>
        <v>719</v>
      </c>
      <c r="C737" s="180" t="s">
        <v>382</v>
      </c>
      <c r="D737" s="180"/>
      <c r="E737" s="180"/>
      <c r="F737" s="180"/>
      <c r="G737" s="180" t="s">
        <v>74</v>
      </c>
      <c r="H737" s="180"/>
      <c r="I737" s="180" t="s">
        <v>58</v>
      </c>
      <c r="J737" s="180" t="s">
        <v>383</v>
      </c>
      <c r="K737" s="181">
        <v>0</v>
      </c>
      <c r="L737" s="180" t="s">
        <v>59</v>
      </c>
      <c r="M737" s="180" t="s">
        <v>384</v>
      </c>
      <c r="N737" s="180"/>
      <c r="O737" s="180"/>
      <c r="P737" s="180"/>
      <c r="Q737" s="182"/>
      <c r="R737" s="182"/>
      <c r="S737" s="180"/>
      <c r="T737" s="180"/>
      <c r="U737" s="180"/>
      <c r="V737" s="180"/>
      <c r="W737" s="180"/>
      <c r="X737" s="180"/>
      <c r="Y737" s="180"/>
    </row>
    <row r="738" spans="1:25" s="183" customFormat="1" outlineLevel="1">
      <c r="A738" s="180" t="str">
        <f t="shared" si="19"/>
        <v>N</v>
      </c>
      <c r="B738" s="181">
        <f>COUNTA($C$3:C738)</f>
        <v>720</v>
      </c>
      <c r="C738" s="180" t="s">
        <v>385</v>
      </c>
      <c r="D738" s="180"/>
      <c r="E738" s="180"/>
      <c r="F738" s="180" t="str">
        <f>IF($A$7="Y","Y","")</f>
        <v/>
      </c>
      <c r="G738" s="180" t="s">
        <v>74</v>
      </c>
      <c r="H738" s="180"/>
      <c r="I738" s="180" t="s">
        <v>58</v>
      </c>
      <c r="J738" s="180" t="s">
        <v>386</v>
      </c>
      <c r="K738" s="181">
        <v>0</v>
      </c>
      <c r="L738" s="180" t="s">
        <v>69</v>
      </c>
      <c r="M738" s="180">
        <v>1</v>
      </c>
      <c r="N738" s="180"/>
      <c r="O738" s="180"/>
      <c r="P738" s="180"/>
      <c r="Q738" s="182"/>
      <c r="R738" s="182"/>
      <c r="S738" s="180"/>
      <c r="T738" s="180"/>
      <c r="U738" s="180"/>
      <c r="V738" s="180"/>
      <c r="W738" s="180"/>
      <c r="X738" s="180"/>
      <c r="Y738" s="180"/>
    </row>
    <row r="739" spans="1:25" s="183" customFormat="1" outlineLevel="1">
      <c r="A739" s="180" t="str">
        <f t="shared" si="19"/>
        <v>N</v>
      </c>
      <c r="B739" s="181">
        <f>COUNTA($C$3:C739)</f>
        <v>721</v>
      </c>
      <c r="C739" s="180" t="s">
        <v>60</v>
      </c>
      <c r="D739" s="180"/>
      <c r="E739" s="180"/>
      <c r="F739" s="180"/>
      <c r="G739" s="180" t="s">
        <v>74</v>
      </c>
      <c r="H739" s="180"/>
      <c r="I739" s="180" t="s">
        <v>58</v>
      </c>
      <c r="J739" s="180"/>
      <c r="K739" s="181">
        <v>0</v>
      </c>
      <c r="L739" s="180" t="s">
        <v>60</v>
      </c>
      <c r="M739" s="180">
        <v>20</v>
      </c>
      <c r="N739" s="180"/>
      <c r="O739" s="180"/>
      <c r="P739" s="180"/>
      <c r="Q739" s="182"/>
      <c r="R739" s="182"/>
      <c r="S739" s="180"/>
      <c r="T739" s="180"/>
      <c r="U739" s="180"/>
      <c r="V739" s="180"/>
      <c r="W739" s="180"/>
      <c r="X739" s="180"/>
      <c r="Y739" s="180"/>
    </row>
    <row r="740" spans="1:25" s="183" customFormat="1" outlineLevel="1">
      <c r="A740" s="180" t="str">
        <f t="shared" si="19"/>
        <v>N</v>
      </c>
      <c r="B740" s="181">
        <f>COUNTA($C$3:C740)</f>
        <v>722</v>
      </c>
      <c r="C740" s="180" t="s">
        <v>387</v>
      </c>
      <c r="D740" s="180"/>
      <c r="E740" s="180"/>
      <c r="F740" s="180"/>
      <c r="G740" s="180" t="s">
        <v>74</v>
      </c>
      <c r="H740" s="180"/>
      <c r="I740" s="180" t="s">
        <v>58</v>
      </c>
      <c r="J740" s="180" t="s">
        <v>388</v>
      </c>
      <c r="K740" s="181">
        <v>0</v>
      </c>
      <c r="L740" s="180" t="s">
        <v>306</v>
      </c>
      <c r="M740" s="180"/>
      <c r="N740" s="180"/>
      <c r="O740" s="180" t="s">
        <v>3</v>
      </c>
      <c r="P740" s="180"/>
      <c r="Q740" s="182"/>
      <c r="R740" s="182"/>
      <c r="S740" s="180"/>
      <c r="T740" s="180"/>
      <c r="U740" s="180"/>
      <c r="V740" s="180"/>
      <c r="W740" s="180"/>
      <c r="X740" s="180"/>
      <c r="Y740" s="180"/>
    </row>
    <row r="741" spans="1:25" s="183" customFormat="1" outlineLevel="1">
      <c r="A741" s="180" t="str">
        <f t="shared" si="19"/>
        <v>N</v>
      </c>
      <c r="B741" s="181">
        <f>COUNTA($C$3:C741)</f>
        <v>723</v>
      </c>
      <c r="C741" s="180" t="s">
        <v>744</v>
      </c>
      <c r="D741" s="180"/>
      <c r="E741" s="180"/>
      <c r="F741" s="180"/>
      <c r="G741" s="180" t="s">
        <v>74</v>
      </c>
      <c r="H741" s="180"/>
      <c r="I741" s="180" t="s">
        <v>58</v>
      </c>
      <c r="J741" s="180" t="s">
        <v>745</v>
      </c>
      <c r="K741" s="181">
        <v>0</v>
      </c>
      <c r="L741" s="180" t="s">
        <v>32</v>
      </c>
      <c r="M741" s="180"/>
      <c r="N741" s="180" t="s">
        <v>61</v>
      </c>
      <c r="O741" s="180" t="s">
        <v>3</v>
      </c>
      <c r="P741" s="180"/>
      <c r="Q741" s="182"/>
      <c r="R741" s="182"/>
      <c r="S741" s="180" t="s">
        <v>746</v>
      </c>
      <c r="T741" s="180"/>
      <c r="U741" s="180"/>
      <c r="V741" s="180"/>
      <c r="W741" s="180"/>
      <c r="X741" s="180"/>
      <c r="Y741" s="180"/>
    </row>
    <row r="742" spans="1:25" s="183" customFormat="1" outlineLevel="1">
      <c r="A742" s="180" t="str">
        <f t="shared" si="19"/>
        <v>N</v>
      </c>
      <c r="B742" s="181">
        <f>COUNTA($C$3:C742)</f>
        <v>724</v>
      </c>
      <c r="C742" s="180" t="s">
        <v>389</v>
      </c>
      <c r="D742" s="180"/>
      <c r="E742" s="180"/>
      <c r="F742" s="180"/>
      <c r="G742" s="180" t="s">
        <v>74</v>
      </c>
      <c r="H742" s="180"/>
      <c r="I742" s="180" t="s">
        <v>58</v>
      </c>
      <c r="J742" s="180" t="s">
        <v>390</v>
      </c>
      <c r="K742" s="181">
        <v>0</v>
      </c>
      <c r="L742" s="180" t="s">
        <v>32</v>
      </c>
      <c r="M742" s="180"/>
      <c r="N742" s="180" t="s">
        <v>61</v>
      </c>
      <c r="O742" s="180" t="s">
        <v>3</v>
      </c>
      <c r="P742" s="180"/>
      <c r="Q742" s="182"/>
      <c r="R742" s="182"/>
      <c r="S742" s="180" t="s">
        <v>391</v>
      </c>
      <c r="T742" s="180"/>
      <c r="U742" s="180"/>
      <c r="V742" s="180"/>
      <c r="W742" s="180"/>
      <c r="X742" s="180"/>
      <c r="Y742" s="180"/>
    </row>
    <row r="743" spans="1:25" s="183" customFormat="1" outlineLevel="1">
      <c r="A743" s="180" t="str">
        <f>A741</f>
        <v>N</v>
      </c>
      <c r="B743" s="181">
        <f>COUNTA($C$3:C743)</f>
        <v>725</v>
      </c>
      <c r="C743" s="180" t="s">
        <v>392</v>
      </c>
      <c r="D743" s="180"/>
      <c r="E743" s="180"/>
      <c r="F743" s="180"/>
      <c r="G743" s="180" t="s">
        <v>74</v>
      </c>
      <c r="H743" s="180"/>
      <c r="I743" s="180" t="s">
        <v>58</v>
      </c>
      <c r="J743" s="180" t="s">
        <v>393</v>
      </c>
      <c r="K743" s="181">
        <v>1</v>
      </c>
      <c r="L743" s="180" t="s">
        <v>32</v>
      </c>
      <c r="M743" s="180"/>
      <c r="N743" s="180" t="s">
        <v>61</v>
      </c>
      <c r="O743" s="180" t="s">
        <v>3</v>
      </c>
      <c r="P743" s="180"/>
      <c r="Q743" s="182"/>
      <c r="R743" s="182"/>
      <c r="S743" s="180" t="s">
        <v>394</v>
      </c>
      <c r="T743" s="180"/>
      <c r="U743" s="180"/>
      <c r="V743" s="180"/>
      <c r="W743" s="180"/>
      <c r="X743" s="180"/>
      <c r="Y743" s="180"/>
    </row>
    <row r="744" spans="1:25" s="183" customFormat="1" outlineLevel="1">
      <c r="A744" s="180" t="str">
        <f>IF($R$35="0",IF([4]Global!$B$2="PROD","Y","N"),"N")</f>
        <v>N</v>
      </c>
      <c r="B744" s="181">
        <f>COUNTA($C$3:C744)</f>
        <v>726</v>
      </c>
      <c r="C744" s="180" t="s">
        <v>514</v>
      </c>
      <c r="D744" s="180"/>
      <c r="E744" s="180"/>
      <c r="F744" s="180"/>
      <c r="G744" s="180" t="s">
        <v>74</v>
      </c>
      <c r="H744" s="180"/>
      <c r="I744" s="180" t="s">
        <v>58</v>
      </c>
      <c r="J744" s="180" t="s">
        <v>518</v>
      </c>
      <c r="K744" s="181">
        <v>0</v>
      </c>
      <c r="L744" s="180" t="s">
        <v>306</v>
      </c>
      <c r="M744" s="180"/>
      <c r="N744" s="180"/>
      <c r="O744" s="180"/>
      <c r="P744" s="180"/>
      <c r="Q744" s="182"/>
      <c r="R744" s="182"/>
      <c r="S744" s="180"/>
      <c r="T744" s="180"/>
      <c r="U744" s="180"/>
      <c r="V744" s="180"/>
      <c r="W744" s="180"/>
      <c r="X744" s="180"/>
      <c r="Y744" s="180"/>
    </row>
    <row r="745" spans="1:25" s="183" customFormat="1" outlineLevel="1">
      <c r="A745" s="180" t="str">
        <f t="shared" si="19"/>
        <v>N</v>
      </c>
      <c r="B745" s="181">
        <f>COUNTA($C$3:C745)</f>
        <v>727</v>
      </c>
      <c r="C745" s="180" t="s">
        <v>515</v>
      </c>
      <c r="D745" s="180"/>
      <c r="E745" s="180"/>
      <c r="F745" s="180"/>
      <c r="G745" s="180" t="s">
        <v>74</v>
      </c>
      <c r="H745" s="180"/>
      <c r="I745" s="180" t="s">
        <v>58</v>
      </c>
      <c r="J745" s="180" t="s">
        <v>519</v>
      </c>
      <c r="K745" s="181">
        <v>0</v>
      </c>
      <c r="L745" s="180" t="s">
        <v>306</v>
      </c>
      <c r="M745" s="180"/>
      <c r="N745" s="180"/>
      <c r="O745" s="180"/>
      <c r="P745" s="180"/>
      <c r="Q745" s="182"/>
      <c r="R745" s="182"/>
      <c r="S745" s="180"/>
      <c r="T745" s="180"/>
      <c r="U745" s="180"/>
      <c r="V745" s="180"/>
      <c r="W745" s="180"/>
      <c r="X745" s="180"/>
      <c r="Y745" s="180"/>
    </row>
    <row r="746" spans="1:25" s="183" customFormat="1" outlineLevel="1">
      <c r="A746" s="180" t="str">
        <f t="shared" si="19"/>
        <v>N</v>
      </c>
      <c r="B746" s="181">
        <f>COUNTA($C$3:C746)</f>
        <v>728</v>
      </c>
      <c r="C746" s="180" t="s">
        <v>516</v>
      </c>
      <c r="D746" s="180"/>
      <c r="E746" s="180"/>
      <c r="F746" s="180"/>
      <c r="G746" s="180" t="s">
        <v>74</v>
      </c>
      <c r="H746" s="180"/>
      <c r="I746" s="180" t="s">
        <v>58</v>
      </c>
      <c r="J746" s="180" t="s">
        <v>520</v>
      </c>
      <c r="K746" s="181">
        <v>0</v>
      </c>
      <c r="L746" s="180" t="s">
        <v>306</v>
      </c>
      <c r="M746" s="180"/>
      <c r="N746" s="180"/>
      <c r="O746" s="180"/>
      <c r="P746" s="180"/>
      <c r="Q746" s="182"/>
      <c r="R746" s="182"/>
      <c r="S746" s="180"/>
      <c r="T746" s="180"/>
      <c r="U746" s="180"/>
      <c r="V746" s="180"/>
      <c r="W746" s="180"/>
      <c r="X746" s="180"/>
      <c r="Y746" s="180"/>
    </row>
    <row r="747" spans="1:25" s="183" customFormat="1" outlineLevel="1">
      <c r="A747" s="180" t="str">
        <f t="shared" si="19"/>
        <v>N</v>
      </c>
      <c r="B747" s="181">
        <f>COUNTA($C$3:C747)</f>
        <v>729</v>
      </c>
      <c r="C747" s="180" t="s">
        <v>517</v>
      </c>
      <c r="D747" s="180"/>
      <c r="E747" s="180"/>
      <c r="F747" s="180"/>
      <c r="G747" s="180" t="s">
        <v>74</v>
      </c>
      <c r="H747" s="180"/>
      <c r="I747" s="180" t="s">
        <v>58</v>
      </c>
      <c r="J747" s="180" t="s">
        <v>521</v>
      </c>
      <c r="K747" s="181">
        <v>0</v>
      </c>
      <c r="L747" s="180" t="s">
        <v>306</v>
      </c>
      <c r="M747" s="180"/>
      <c r="N747" s="180"/>
      <c r="O747" s="180"/>
      <c r="P747" s="180"/>
      <c r="Q747" s="182"/>
      <c r="R747" s="182"/>
      <c r="S747" s="180"/>
      <c r="T747" s="180"/>
      <c r="U747" s="180"/>
      <c r="V747" s="180"/>
      <c r="W747" s="180"/>
      <c r="X747" s="180"/>
      <c r="Y747" s="180"/>
    </row>
    <row r="748" spans="1:25" s="183" customFormat="1" outlineLevel="1">
      <c r="A748" s="180" t="str">
        <f>A721</f>
        <v>N</v>
      </c>
      <c r="B748" s="181">
        <f>COUNTA($C$3:C748)</f>
        <v>730</v>
      </c>
      <c r="C748" s="180" t="s">
        <v>60</v>
      </c>
      <c r="D748" s="180"/>
      <c r="E748" s="180"/>
      <c r="F748" s="180"/>
      <c r="G748" s="180" t="s">
        <v>74</v>
      </c>
      <c r="H748" s="180"/>
      <c r="I748" s="180" t="s">
        <v>58</v>
      </c>
      <c r="J748" s="180"/>
      <c r="K748" s="181">
        <v>0</v>
      </c>
      <c r="L748" s="180" t="s">
        <v>60</v>
      </c>
      <c r="M748" s="180">
        <v>3</v>
      </c>
      <c r="N748" s="180"/>
      <c r="O748" s="180"/>
      <c r="P748" s="180"/>
      <c r="Q748" s="182"/>
      <c r="R748" s="182"/>
      <c r="S748" s="180"/>
      <c r="T748" s="180"/>
      <c r="U748" s="180"/>
      <c r="V748" s="180"/>
      <c r="W748" s="180"/>
      <c r="X748" s="180"/>
      <c r="Y748" s="180"/>
    </row>
    <row r="749" spans="1:25" s="183" customFormat="1" outlineLevel="1">
      <c r="A749" s="180" t="str">
        <f>A748</f>
        <v>N</v>
      </c>
      <c r="B749" s="181">
        <f>COUNTA($C$3:C749)</f>
        <v>731</v>
      </c>
      <c r="C749" s="180" t="s">
        <v>747</v>
      </c>
      <c r="D749" s="180"/>
      <c r="E749" s="180"/>
      <c r="F749" s="180"/>
      <c r="G749" s="180" t="s">
        <v>74</v>
      </c>
      <c r="H749" s="180"/>
      <c r="I749" s="180" t="s">
        <v>58</v>
      </c>
      <c r="J749" s="180" t="s">
        <v>748</v>
      </c>
      <c r="K749" s="181">
        <v>0</v>
      </c>
      <c r="L749" s="180" t="s">
        <v>69</v>
      </c>
      <c r="M749" s="180"/>
      <c r="N749" s="180"/>
      <c r="O749" s="180"/>
      <c r="P749" s="180"/>
      <c r="Q749" s="182"/>
      <c r="R749" s="182"/>
      <c r="S749" s="180"/>
      <c r="T749" s="180"/>
      <c r="U749" s="180"/>
      <c r="V749" s="180"/>
      <c r="W749" s="180"/>
      <c r="X749" s="180"/>
      <c r="Y749" s="180"/>
    </row>
    <row r="750" spans="1:25" s="185" customFormat="1">
      <c r="A750" s="228" t="s">
        <v>71</v>
      </c>
      <c r="B750" s="229"/>
      <c r="C750" s="230"/>
      <c r="D750" s="230"/>
      <c r="E750" s="230"/>
      <c r="F750" s="230"/>
      <c r="G750" s="230"/>
      <c r="H750" s="230"/>
      <c r="I750" s="230"/>
      <c r="J750" s="230"/>
      <c r="K750" s="229"/>
      <c r="L750" s="230"/>
      <c r="M750" s="230"/>
      <c r="N750" s="230"/>
      <c r="O750" s="230"/>
      <c r="P750" s="230"/>
      <c r="Q750" s="230"/>
      <c r="R750" s="230"/>
      <c r="S750" s="230"/>
      <c r="T750" s="230"/>
      <c r="U750" s="230"/>
      <c r="V750" s="230"/>
      <c r="W750" s="230"/>
      <c r="X750" s="230"/>
      <c r="Y750" s="230"/>
    </row>
    <row r="751" spans="1:25" s="185" customFormat="1">
      <c r="A751" s="178" t="str">
        <f>A721</f>
        <v>N</v>
      </c>
      <c r="B751" s="179">
        <f ca="1">IF(ISNUMBER(B750),B750+1,IF(ISNUMBER(OFFSET(B750,-1,0)),OFFSET(B750,-1,0)+1, IF(ISNUMBER(OFFSET(B750,-2,0)),OFFSET(B750,-2,0)+1,1)))</f>
        <v>732</v>
      </c>
      <c r="C751" s="178" t="s">
        <v>70</v>
      </c>
      <c r="D751" s="178"/>
      <c r="E751" s="178"/>
      <c r="F751" s="178"/>
      <c r="G751" s="178" t="s">
        <v>74</v>
      </c>
      <c r="H751" s="178"/>
      <c r="I751" s="178"/>
      <c r="J751" s="178"/>
      <c r="K751" s="179"/>
      <c r="L751" s="178" t="s">
        <v>70</v>
      </c>
      <c r="M751" s="178"/>
      <c r="N751" s="178"/>
      <c r="O751" s="178"/>
      <c r="P751" s="178"/>
      <c r="Q751" s="178"/>
      <c r="R751" s="178"/>
      <c r="S751" s="178"/>
      <c r="T751" s="178"/>
      <c r="U751" s="178"/>
      <c r="V751" s="178"/>
      <c r="W751" s="178"/>
      <c r="X751" s="178"/>
      <c r="Y751" s="178"/>
    </row>
    <row r="752" spans="1:25" s="185" customFormat="1">
      <c r="A752" s="178" t="str">
        <f>A751</f>
        <v>N</v>
      </c>
      <c r="B752" s="179">
        <f ca="1">IF(ISNUMBER(B751),B751+1,IF(ISNUMBER(OFFSET(B751,-1,0)),OFFSET(B751,-1,0)+1, IF(ISNUMBER(OFFSET(B751,-2,0)),OFFSET(B751,-2,0)+1,1)))</f>
        <v>733</v>
      </c>
      <c r="C752" s="178" t="s">
        <v>72</v>
      </c>
      <c r="D752" s="178"/>
      <c r="E752" s="178"/>
      <c r="F752" s="178"/>
      <c r="G752" s="178" t="s">
        <v>74</v>
      </c>
      <c r="H752" s="178"/>
      <c r="I752" s="178"/>
      <c r="J752" s="178"/>
      <c r="K752" s="179"/>
      <c r="L752" s="178" t="s">
        <v>72</v>
      </c>
      <c r="M752" s="178"/>
      <c r="N752" s="178"/>
      <c r="O752" s="178"/>
      <c r="P752" s="178"/>
      <c r="Q752" s="178"/>
      <c r="R752" s="178"/>
      <c r="S752" s="178"/>
      <c r="T752" s="178"/>
      <c r="U752" s="178"/>
      <c r="V752" s="178"/>
      <c r="W752" s="178"/>
      <c r="X752" s="178"/>
      <c r="Y752" s="178"/>
    </row>
    <row r="753" spans="1:25" s="185" customFormat="1" outlineLevel="1">
      <c r="A753" s="178" t="str">
        <f>IF($R$35&gt;"7","Y","N")</f>
        <v>N</v>
      </c>
      <c r="B753" s="179">
        <f>COUNTA($C$16:C753)</f>
        <v>722</v>
      </c>
      <c r="C753" s="178" t="s">
        <v>445</v>
      </c>
      <c r="D753" s="178"/>
      <c r="E753" s="178"/>
      <c r="F753" s="178"/>
      <c r="G753" s="178" t="s">
        <v>74</v>
      </c>
      <c r="H753" s="178"/>
      <c r="I753" s="178" t="s">
        <v>58</v>
      </c>
      <c r="J753" s="178" t="str">
        <f>"//p[contains(.,'Does this traveller have any existing medical conditions?*')]/parent::span/parent::legend/following-sibling::label/input[@value='"&amp;M753&amp;"']"</f>
        <v>//p[contains(.,'Does this traveller have any existing medical conditions?*')]/parent::span/parent::legend/following-sibling::label/input[@value='DT_EMCQ1']</v>
      </c>
      <c r="K753" s="179">
        <v>8</v>
      </c>
      <c r="L753" s="178" t="s">
        <v>110</v>
      </c>
      <c r="M753" s="178" t="s">
        <v>288</v>
      </c>
      <c r="N753" s="178"/>
      <c r="O753" s="178"/>
      <c r="P753" s="178"/>
      <c r="Q753" s="184"/>
      <c r="R753" s="184"/>
      <c r="S753" s="178"/>
      <c r="T753" s="178"/>
      <c r="U753" s="178"/>
      <c r="V753" s="178"/>
      <c r="W753" s="178"/>
      <c r="X753" s="178"/>
      <c r="Y753" s="178"/>
    </row>
    <row r="754" spans="1:25" s="185" customFormat="1" outlineLevel="1">
      <c r="A754" s="178" t="str">
        <f>A753</f>
        <v>N</v>
      </c>
      <c r="B754" s="179">
        <f>COUNTA($C$16:C754)</f>
        <v>723</v>
      </c>
      <c r="C754" s="178" t="s">
        <v>60</v>
      </c>
      <c r="D754" s="178"/>
      <c r="E754" s="178"/>
      <c r="F754" s="178"/>
      <c r="G754" s="178" t="s">
        <v>74</v>
      </c>
      <c r="H754" s="178"/>
      <c r="I754" s="178" t="s">
        <v>58</v>
      </c>
      <c r="J754" s="178"/>
      <c r="K754" s="179"/>
      <c r="L754" s="178" t="s">
        <v>60</v>
      </c>
      <c r="M754" s="178">
        <v>3</v>
      </c>
      <c r="N754" s="178"/>
      <c r="O754" s="178"/>
      <c r="P754" s="178"/>
      <c r="Q754" s="184"/>
      <c r="R754" s="184"/>
      <c r="S754" s="178"/>
      <c r="T754" s="178"/>
      <c r="U754" s="178"/>
      <c r="V754" s="178"/>
      <c r="W754" s="178"/>
      <c r="X754" s="178"/>
      <c r="Y754" s="178"/>
    </row>
    <row r="755" spans="1:25" s="185" customFormat="1" outlineLevel="1">
      <c r="A755" s="178" t="str">
        <f>IF(M753="YES","Y","N")</f>
        <v>N</v>
      </c>
      <c r="B755" s="179">
        <f>COUNTA($C$16:C755)</f>
        <v>724</v>
      </c>
      <c r="C755" s="178" t="s">
        <v>446</v>
      </c>
      <c r="D755" s="178"/>
      <c r="E755" s="178"/>
      <c r="F755" s="178"/>
      <c r="G755" s="178" t="s">
        <v>74</v>
      </c>
      <c r="H755" s="178"/>
      <c r="I755" s="178" t="s">
        <v>58</v>
      </c>
      <c r="J755" s="178" t="str">
        <f>"//p[contains(.,'Do all existing medical conditions meet the criteria for')]/parent::span/parent::legend/following-sibling::label/input[@value='"&amp;M755&amp;"']"</f>
        <v>//p[contains(.,'Do all existing medical conditions meet the criteria for')]/parent::span/parent::legend/following-sibling::label/input[@value='DT_EMCQ2']</v>
      </c>
      <c r="K755" s="179">
        <v>8</v>
      </c>
      <c r="L755" s="178" t="s">
        <v>110</v>
      </c>
      <c r="M755" s="178" t="s">
        <v>290</v>
      </c>
      <c r="N755" s="178"/>
      <c r="O755" s="178"/>
      <c r="P755" s="178"/>
      <c r="Q755" s="184"/>
      <c r="R755" s="184"/>
      <c r="S755" s="178"/>
      <c r="T755" s="178"/>
      <c r="U755" s="178"/>
      <c r="V755" s="178"/>
      <c r="W755" s="178"/>
      <c r="X755" s="178"/>
      <c r="Y755" s="178"/>
    </row>
    <row r="756" spans="1:25" s="185" customFormat="1" outlineLevel="1">
      <c r="A756" s="178" t="str">
        <f>A755</f>
        <v>N</v>
      </c>
      <c r="B756" s="179">
        <f>COUNTA($C$16:C756)</f>
        <v>725</v>
      </c>
      <c r="C756" s="178" t="s">
        <v>60</v>
      </c>
      <c r="D756" s="178"/>
      <c r="E756" s="178"/>
      <c r="F756" s="178"/>
      <c r="G756" s="178" t="s">
        <v>74</v>
      </c>
      <c r="H756" s="178"/>
      <c r="I756" s="178" t="s">
        <v>58</v>
      </c>
      <c r="J756" s="178"/>
      <c r="K756" s="179"/>
      <c r="L756" s="178" t="s">
        <v>60</v>
      </c>
      <c r="M756" s="178">
        <v>2</v>
      </c>
      <c r="N756" s="178"/>
      <c r="O756" s="178"/>
      <c r="P756" s="178"/>
      <c r="Q756" s="184"/>
      <c r="R756" s="184"/>
      <c r="S756" s="178"/>
      <c r="T756" s="178"/>
      <c r="U756" s="178"/>
      <c r="V756" s="178"/>
      <c r="W756" s="178"/>
      <c r="X756" s="178"/>
      <c r="Y756" s="178"/>
    </row>
    <row r="757" spans="1:25" s="185" customFormat="1" outlineLevel="1">
      <c r="A757" s="178" t="str">
        <f>IF(M755="NO","Y","N")</f>
        <v>N</v>
      </c>
      <c r="B757" s="179">
        <f>COUNTA($C$16:C757)</f>
        <v>726</v>
      </c>
      <c r="C757" s="178" t="s">
        <v>447</v>
      </c>
      <c r="D757" s="178"/>
      <c r="E757" s="178"/>
      <c r="F757" s="178"/>
      <c r="G757" s="178" t="s">
        <v>74</v>
      </c>
      <c r="H757" s="178"/>
      <c r="I757" s="178" t="s">
        <v>58</v>
      </c>
      <c r="J757" s="178" t="str">
        <f>"//p[contains(.,'Would you like to screen this traveller for existing medical conditions coverage?')]/parent::span/parent::legend/following-sibling::label/input[@value='"&amp;M757&amp;"']"</f>
        <v>//p[contains(.,'Would you like to screen this traveller for existing medical conditions coverage?')]/parent::span/parent::legend/following-sibling::label/input[@value='DT_EMCQ3']</v>
      </c>
      <c r="K757" s="179">
        <v>8</v>
      </c>
      <c r="L757" s="178" t="s">
        <v>110</v>
      </c>
      <c r="M757" s="178" t="s">
        <v>292</v>
      </c>
      <c r="N757" s="178"/>
      <c r="O757" s="178"/>
      <c r="P757" s="178"/>
      <c r="Q757" s="184"/>
      <c r="R757" s="184"/>
      <c r="S757" s="178"/>
      <c r="T757" s="178"/>
      <c r="U757" s="178"/>
      <c r="V757" s="178"/>
      <c r="W757" s="178"/>
      <c r="X757" s="178"/>
      <c r="Y757" s="178"/>
    </row>
    <row r="758" spans="1:25" s="185" customFormat="1" outlineLevel="1">
      <c r="A758" s="178" t="str">
        <f>A757</f>
        <v>N</v>
      </c>
      <c r="B758" s="179">
        <f>COUNTA($C$16:C758)</f>
        <v>727</v>
      </c>
      <c r="C758" s="178" t="s">
        <v>60</v>
      </c>
      <c r="D758" s="178"/>
      <c r="E758" s="178"/>
      <c r="F758" s="178"/>
      <c r="G758" s="178" t="s">
        <v>74</v>
      </c>
      <c r="H758" s="178"/>
      <c r="I758" s="178" t="s">
        <v>58</v>
      </c>
      <c r="J758" s="178"/>
      <c r="K758" s="179"/>
      <c r="L758" s="178" t="s">
        <v>60</v>
      </c>
      <c r="M758" s="178">
        <v>2</v>
      </c>
      <c r="N758" s="178"/>
      <c r="O758" s="178"/>
      <c r="P758" s="178"/>
      <c r="Q758" s="184"/>
      <c r="R758" s="184"/>
      <c r="S758" s="178"/>
      <c r="T758" s="178"/>
      <c r="U758" s="178"/>
      <c r="V758" s="178"/>
      <c r="W758" s="178"/>
      <c r="X758" s="178"/>
      <c r="Y758" s="178"/>
    </row>
    <row r="759" spans="1:25" s="185" customFormat="1" outlineLevel="1">
      <c r="A759" s="178"/>
      <c r="B759" s="179">
        <f>COUNTA($C$16:C759)</f>
        <v>728</v>
      </c>
      <c r="C759" s="178" t="s">
        <v>448</v>
      </c>
      <c r="D759" s="178"/>
      <c r="E759" s="178"/>
      <c r="F759" s="178"/>
      <c r="G759" s="178" t="s">
        <v>74</v>
      </c>
      <c r="H759" s="178"/>
      <c r="I759" s="178" t="s">
        <v>58</v>
      </c>
      <c r="J759" s="178" t="str">
        <f>"//p[contains(.,'Have you been advised not to travel by a medical practitioner?')]/parent::span/parent::legend/following-sibling::label/input[@value='"&amp;M759&amp;"']"</f>
        <v>//p[contains(.,'Have you been advised not to travel by a medical practitioner?')]/parent::span/parent::legend/following-sibling::label/input[@value='DT_EMCQ4']</v>
      </c>
      <c r="K759" s="179">
        <v>8</v>
      </c>
      <c r="L759" s="178" t="s">
        <v>110</v>
      </c>
      <c r="M759" s="178" t="s">
        <v>294</v>
      </c>
      <c r="N759" s="178"/>
      <c r="O759" s="178"/>
      <c r="P759" s="178"/>
      <c r="Q759" s="184"/>
      <c r="R759" s="184"/>
      <c r="S759" s="178"/>
      <c r="T759" s="178"/>
      <c r="U759" s="178"/>
      <c r="V759" s="178"/>
      <c r="W759" s="178"/>
      <c r="X759" s="178"/>
      <c r="Y759" s="178"/>
    </row>
    <row r="760" spans="1:25" s="185" customFormat="1" outlineLevel="1">
      <c r="A760" s="178"/>
      <c r="B760" s="179">
        <f>COUNTA($C$16:C760)</f>
        <v>729</v>
      </c>
      <c r="C760" s="178" t="s">
        <v>60</v>
      </c>
      <c r="D760" s="178"/>
      <c r="E760" s="178"/>
      <c r="F760" s="178"/>
      <c r="G760" s="178" t="s">
        <v>74</v>
      </c>
      <c r="H760" s="178"/>
      <c r="I760" s="178" t="s">
        <v>58</v>
      </c>
      <c r="J760" s="178"/>
      <c r="K760" s="179"/>
      <c r="L760" s="178" t="s">
        <v>60</v>
      </c>
      <c r="M760" s="178">
        <v>2</v>
      </c>
      <c r="N760" s="178"/>
      <c r="O760" s="178"/>
      <c r="P760" s="178"/>
      <c r="Q760" s="184"/>
      <c r="R760" s="184"/>
      <c r="S760" s="178"/>
      <c r="T760" s="178"/>
      <c r="U760" s="178"/>
      <c r="V760" s="178"/>
      <c r="W760" s="178"/>
      <c r="X760" s="178"/>
      <c r="Y760" s="178"/>
    </row>
    <row r="761" spans="1:25" s="185" customFormat="1" outlineLevel="1">
      <c r="A761" s="178"/>
      <c r="B761" s="179">
        <f>COUNTA($C$16:C761)</f>
        <v>730</v>
      </c>
      <c r="C761" s="178" t="s">
        <v>449</v>
      </c>
      <c r="D761" s="178"/>
      <c r="E761" s="178"/>
      <c r="F761" s="178"/>
      <c r="G761" s="178" t="s">
        <v>74</v>
      </c>
      <c r="H761" s="178"/>
      <c r="I761" s="178" t="s">
        <v>58</v>
      </c>
      <c r="J761" s="178" t="str">
        <f>"//p[contains(.,'Do you have any condition that has been given a metastatic or terminal prognosis?')]/parent::span/parent::legend/following-sibling::label/input[@value='"&amp;M761&amp;"']"</f>
        <v>//p[contains(.,'Do you have any condition that has been given a metastatic or terminal prognosis?')]/parent::span/parent::legend/following-sibling::label/input[@value='DT_EMCQ5']</v>
      </c>
      <c r="K761" s="179">
        <v>8</v>
      </c>
      <c r="L761" s="178" t="s">
        <v>110</v>
      </c>
      <c r="M761" s="178" t="s">
        <v>296</v>
      </c>
      <c r="N761" s="178"/>
      <c r="O761" s="178"/>
      <c r="P761" s="178"/>
      <c r="Q761" s="184"/>
      <c r="R761" s="184"/>
      <c r="S761" s="178"/>
      <c r="T761" s="178"/>
      <c r="U761" s="178"/>
      <c r="V761" s="178"/>
      <c r="W761" s="178"/>
      <c r="X761" s="178"/>
      <c r="Y761" s="178"/>
    </row>
    <row r="762" spans="1:25" s="185" customFormat="1" outlineLevel="1">
      <c r="A762" s="178"/>
      <c r="B762" s="179">
        <f>COUNTA($C$16:C762)</f>
        <v>731</v>
      </c>
      <c r="C762" s="178" t="s">
        <v>60</v>
      </c>
      <c r="D762" s="178"/>
      <c r="E762" s="178"/>
      <c r="F762" s="178"/>
      <c r="G762" s="178" t="s">
        <v>74</v>
      </c>
      <c r="H762" s="178"/>
      <c r="I762" s="178" t="s">
        <v>58</v>
      </c>
      <c r="J762" s="178"/>
      <c r="K762" s="179"/>
      <c r="L762" s="178" t="s">
        <v>60</v>
      </c>
      <c r="M762" s="178">
        <v>2</v>
      </c>
      <c r="N762" s="178"/>
      <c r="O762" s="178"/>
      <c r="P762" s="178"/>
      <c r="Q762" s="184"/>
      <c r="R762" s="184"/>
      <c r="S762" s="178"/>
      <c r="T762" s="178"/>
      <c r="U762" s="178"/>
      <c r="V762" s="178"/>
      <c r="W762" s="178"/>
      <c r="X762" s="178"/>
      <c r="Y762" s="178"/>
    </row>
    <row r="763" spans="1:25" s="185" customFormat="1" outlineLevel="1">
      <c r="A763" s="178"/>
      <c r="B763" s="179">
        <f>COUNTA($C$16:C763)</f>
        <v>732</v>
      </c>
      <c r="C763" s="178" t="s">
        <v>450</v>
      </c>
      <c r="D763" s="178"/>
      <c r="E763" s="178"/>
      <c r="F763" s="178"/>
      <c r="G763" s="178" t="s">
        <v>74</v>
      </c>
      <c r="H763" s="178"/>
      <c r="I763" s="178" t="s">
        <v>58</v>
      </c>
      <c r="J763" s="178" t="str">
        <f>"//p[contains(.,'Do you have any condition or set of symptoms that are under or awaiting further investigation')]/parent::span/parent::legend/following-sibling::label/input[@value='"&amp;M763&amp;"']"</f>
        <v>//p[contains(.,'Do you have any condition or set of symptoms that are under or awaiting further investigation')]/parent::span/parent::legend/following-sibling::label/input[@value='DT_EMCQ6']</v>
      </c>
      <c r="K763" s="179">
        <v>8</v>
      </c>
      <c r="L763" s="178" t="s">
        <v>110</v>
      </c>
      <c r="M763" s="178" t="s">
        <v>298</v>
      </c>
      <c r="N763" s="178"/>
      <c r="O763" s="178"/>
      <c r="P763" s="178"/>
      <c r="Q763" s="184"/>
      <c r="R763" s="184"/>
      <c r="S763" s="178"/>
      <c r="T763" s="178"/>
      <c r="U763" s="178"/>
      <c r="V763" s="178"/>
      <c r="W763" s="178"/>
      <c r="X763" s="178"/>
      <c r="Y763" s="178"/>
    </row>
    <row r="764" spans="1:25" s="185" customFormat="1" outlineLevel="1">
      <c r="A764" s="178"/>
      <c r="B764" s="179">
        <f>COUNTA($C$16:C764)</f>
        <v>733</v>
      </c>
      <c r="C764" s="178" t="s">
        <v>60</v>
      </c>
      <c r="D764" s="178"/>
      <c r="E764" s="178"/>
      <c r="F764" s="178"/>
      <c r="G764" s="178" t="s">
        <v>74</v>
      </c>
      <c r="H764" s="178"/>
      <c r="I764" s="178" t="s">
        <v>58</v>
      </c>
      <c r="J764" s="178"/>
      <c r="K764" s="179"/>
      <c r="L764" s="178" t="s">
        <v>60</v>
      </c>
      <c r="M764" s="178">
        <v>2</v>
      </c>
      <c r="N764" s="178"/>
      <c r="O764" s="178"/>
      <c r="P764" s="178"/>
      <c r="Q764" s="184"/>
      <c r="R764" s="184"/>
      <c r="S764" s="178"/>
      <c r="T764" s="178"/>
      <c r="U764" s="178"/>
      <c r="V764" s="178"/>
      <c r="W764" s="178"/>
      <c r="X764" s="178"/>
      <c r="Y764" s="178"/>
    </row>
    <row r="765" spans="1:25" s="185" customFormat="1" outlineLevel="1">
      <c r="A765" s="178"/>
      <c r="B765" s="179">
        <f>COUNTA($C$16:C765)</f>
        <v>734</v>
      </c>
      <c r="C765" s="178" t="s">
        <v>451</v>
      </c>
      <c r="D765" s="178"/>
      <c r="E765" s="178"/>
      <c r="F765" s="178"/>
      <c r="G765" s="178" t="s">
        <v>74</v>
      </c>
      <c r="H765" s="178"/>
      <c r="I765" s="178" t="s">
        <v>58</v>
      </c>
      <c r="J765" s="178" t="str">
        <f>"//p[contains(.,'Will you be travelling to obtain medical care, treatment or advice of any kind?')]/parent::span/parent::legend/following-sibling::label/input[@value='"&amp;M765&amp;"']"</f>
        <v>//p[contains(.,'Will you be travelling to obtain medical care, treatment or advice of any kind?')]/parent::span/parent::legend/following-sibling::label/input[@value='DT_EMCQ7']</v>
      </c>
      <c r="K765" s="179">
        <v>8</v>
      </c>
      <c r="L765" s="178" t="s">
        <v>110</v>
      </c>
      <c r="M765" s="178" t="s">
        <v>300</v>
      </c>
      <c r="N765" s="178"/>
      <c r="O765" s="178"/>
      <c r="P765" s="178"/>
      <c r="Q765" s="184"/>
      <c r="R765" s="184"/>
      <c r="S765" s="178"/>
      <c r="T765" s="178"/>
      <c r="U765" s="178"/>
      <c r="V765" s="178"/>
      <c r="W765" s="178"/>
      <c r="X765" s="178"/>
      <c r="Y765" s="178"/>
    </row>
    <row r="766" spans="1:25" s="185" customFormat="1" outlineLevel="1">
      <c r="A766" s="178"/>
      <c r="B766" s="179">
        <f>COUNTA($C$16:C766)</f>
        <v>735</v>
      </c>
      <c r="C766" s="178" t="s">
        <v>60</v>
      </c>
      <c r="D766" s="178"/>
      <c r="E766" s="178"/>
      <c r="F766" s="178"/>
      <c r="G766" s="178" t="s">
        <v>74</v>
      </c>
      <c r="H766" s="178"/>
      <c r="I766" s="178" t="s">
        <v>58</v>
      </c>
      <c r="J766" s="178"/>
      <c r="K766" s="179"/>
      <c r="L766" s="178" t="s">
        <v>60</v>
      </c>
      <c r="M766" s="178">
        <v>2</v>
      </c>
      <c r="N766" s="178"/>
      <c r="O766" s="178"/>
      <c r="P766" s="178"/>
      <c r="Q766" s="184"/>
      <c r="R766" s="184"/>
      <c r="S766" s="178"/>
      <c r="T766" s="178"/>
      <c r="U766" s="178"/>
      <c r="V766" s="178"/>
      <c r="W766" s="178"/>
      <c r="X766" s="178"/>
      <c r="Y766" s="178"/>
    </row>
    <row r="767" spans="1:25" s="185" customFormat="1" outlineLevel="1">
      <c r="A767" s="178" t="str">
        <f>A758</f>
        <v>N</v>
      </c>
      <c r="B767" s="179">
        <f>COUNTA($C$16:C767)</f>
        <v>736</v>
      </c>
      <c r="C767" s="178" t="s">
        <v>301</v>
      </c>
      <c r="D767" s="178"/>
      <c r="E767" s="178"/>
      <c r="F767" s="178"/>
      <c r="G767" s="178" t="s">
        <v>74</v>
      </c>
      <c r="H767" s="178"/>
      <c r="I767" s="178" t="s">
        <v>58</v>
      </c>
      <c r="J767" s="178" t="s">
        <v>338</v>
      </c>
      <c r="K767" s="179">
        <v>8</v>
      </c>
      <c r="L767" s="178" t="s">
        <v>306</v>
      </c>
      <c r="M767" s="178"/>
      <c r="N767" s="178"/>
      <c r="O767" s="178"/>
      <c r="P767" s="178"/>
      <c r="Q767" s="184"/>
      <c r="R767" s="184"/>
      <c r="S767" s="178"/>
      <c r="T767" s="178"/>
      <c r="U767" s="178"/>
      <c r="V767" s="178"/>
      <c r="W767" s="178"/>
      <c r="X767" s="178"/>
      <c r="Y767" s="178"/>
    </row>
    <row r="768" spans="1:25" s="185" customFormat="1" outlineLevel="1">
      <c r="A768" s="178" t="str">
        <f>A767</f>
        <v>N</v>
      </c>
      <c r="B768" s="179">
        <f>COUNTA($C$16:C768)</f>
        <v>737</v>
      </c>
      <c r="C768" s="178" t="s">
        <v>304</v>
      </c>
      <c r="D768" s="178"/>
      <c r="E768" s="178"/>
      <c r="F768" s="178"/>
      <c r="G768" s="178" t="s">
        <v>74</v>
      </c>
      <c r="H768" s="178"/>
      <c r="I768" s="178" t="s">
        <v>58</v>
      </c>
      <c r="J768" s="178" t="s">
        <v>339</v>
      </c>
      <c r="K768" s="179">
        <v>16</v>
      </c>
      <c r="L768" s="178" t="s">
        <v>306</v>
      </c>
      <c r="M768" s="178"/>
      <c r="N768" s="178"/>
      <c r="O768" s="178"/>
      <c r="P768" s="178"/>
      <c r="Q768" s="184"/>
      <c r="R768" s="184"/>
      <c r="S768" s="178"/>
      <c r="T768" s="178"/>
      <c r="U768" s="178"/>
      <c r="V768" s="178"/>
      <c r="W768" s="178"/>
      <c r="X768" s="178"/>
      <c r="Y768" s="178"/>
    </row>
    <row r="769" spans="1:25" s="183" customFormat="1" outlineLevel="1">
      <c r="A769" s="180" t="str">
        <f>IF($R$39="8","Y","N")</f>
        <v>N</v>
      </c>
      <c r="B769" s="181">
        <f>COUNTA($C$3:C769)</f>
        <v>750</v>
      </c>
      <c r="C769" s="180" t="s">
        <v>60</v>
      </c>
      <c r="D769" s="180"/>
      <c r="E769" s="180"/>
      <c r="F769" s="180"/>
      <c r="G769" s="180" t="s">
        <v>74</v>
      </c>
      <c r="H769" s="180"/>
      <c r="I769" s="180" t="s">
        <v>58</v>
      </c>
      <c r="J769" s="180"/>
      <c r="K769" s="181"/>
      <c r="L769" s="180" t="s">
        <v>60</v>
      </c>
      <c r="M769" s="180">
        <v>5</v>
      </c>
      <c r="N769" s="180"/>
      <c r="O769" s="180"/>
      <c r="P769" s="180"/>
      <c r="Q769" s="182"/>
      <c r="R769" s="182"/>
      <c r="S769" s="180"/>
      <c r="T769" s="180"/>
      <c r="U769" s="180"/>
      <c r="V769" s="180"/>
      <c r="W769" s="180"/>
      <c r="X769" s="180"/>
      <c r="Y769" s="180"/>
    </row>
    <row r="770" spans="1:25" s="183" customFormat="1" outlineLevel="1">
      <c r="A770" s="180" t="str">
        <f>A769</f>
        <v>N</v>
      </c>
      <c r="B770" s="181">
        <f>COUNTA($C$3:C770)</f>
        <v>751</v>
      </c>
      <c r="C770" s="180" t="s">
        <v>203</v>
      </c>
      <c r="D770" s="180"/>
      <c r="E770" s="180"/>
      <c r="F770" s="180"/>
      <c r="G770" s="180" t="s">
        <v>74</v>
      </c>
      <c r="H770" s="180"/>
      <c r="I770" s="180" t="s">
        <v>58</v>
      </c>
      <c r="J770" s="180" t="s">
        <v>362</v>
      </c>
      <c r="K770" s="181">
        <v>3</v>
      </c>
      <c r="L770" s="180" t="s">
        <v>167</v>
      </c>
      <c r="M770" s="180"/>
      <c r="N770" s="180"/>
      <c r="O770" s="180" t="s">
        <v>3</v>
      </c>
      <c r="P770" s="180"/>
      <c r="Q770" s="182"/>
      <c r="R770" s="182"/>
      <c r="S770" s="180"/>
      <c r="T770" s="180"/>
      <c r="U770" s="180"/>
      <c r="V770" s="180"/>
      <c r="W770" s="180"/>
      <c r="X770" s="180"/>
      <c r="Y770" s="180"/>
    </row>
    <row r="771" spans="1:25" s="183" customFormat="1" outlineLevel="1">
      <c r="A771" s="180" t="str">
        <f>IF($R$35="8","Y","N")</f>
        <v>N</v>
      </c>
      <c r="B771" s="181">
        <f>COUNTA($C$3:C771)</f>
        <v>752</v>
      </c>
      <c r="C771" s="180" t="s">
        <v>60</v>
      </c>
      <c r="D771" s="180"/>
      <c r="E771" s="180"/>
      <c r="F771" s="180"/>
      <c r="G771" s="180" t="s">
        <v>74</v>
      </c>
      <c r="H771" s="180"/>
      <c r="I771" s="180" t="s">
        <v>58</v>
      </c>
      <c r="J771" s="180"/>
      <c r="K771" s="181"/>
      <c r="L771" s="180" t="s">
        <v>60</v>
      </c>
      <c r="M771" s="180">
        <v>5</v>
      </c>
      <c r="N771" s="180"/>
      <c r="O771" s="180"/>
      <c r="P771" s="180"/>
      <c r="Q771" s="182"/>
      <c r="R771" s="182"/>
      <c r="S771" s="180"/>
      <c r="T771" s="180"/>
      <c r="U771" s="180"/>
      <c r="V771" s="180"/>
      <c r="W771" s="180"/>
      <c r="X771" s="180"/>
      <c r="Y771" s="180"/>
    </row>
    <row r="772" spans="1:25" s="183" customFormat="1" outlineLevel="1">
      <c r="A772" s="180" t="str">
        <f>A770</f>
        <v>N</v>
      </c>
      <c r="B772" s="181">
        <f>COUNTA($C$3:C772)</f>
        <v>753</v>
      </c>
      <c r="C772" s="180" t="s">
        <v>363</v>
      </c>
      <c r="D772" s="180"/>
      <c r="E772" s="180"/>
      <c r="F772" s="180"/>
      <c r="G772" s="180" t="s">
        <v>74</v>
      </c>
      <c r="H772" s="180"/>
      <c r="I772" s="180" t="s">
        <v>58</v>
      </c>
      <c r="J772" s="180" t="s">
        <v>364</v>
      </c>
      <c r="K772" s="181">
        <v>0</v>
      </c>
      <c r="L772" s="180" t="s">
        <v>100</v>
      </c>
      <c r="M772" s="180"/>
      <c r="N772" s="180"/>
      <c r="O772" s="180"/>
      <c r="P772" s="180"/>
      <c r="Q772" s="182"/>
      <c r="R772" s="182"/>
      <c r="S772" s="180"/>
      <c r="T772" s="180"/>
      <c r="U772" s="180"/>
      <c r="V772" s="180"/>
      <c r="W772" s="180"/>
      <c r="X772" s="180"/>
      <c r="Y772" s="180"/>
    </row>
    <row r="773" spans="1:25" s="183" customFormat="1" outlineLevel="1">
      <c r="A773" s="180" t="str">
        <f t="shared" ref="A773:A795" si="20">A772</f>
        <v>N</v>
      </c>
      <c r="B773" s="181">
        <f>COUNTA($C$3:C773)</f>
        <v>754</v>
      </c>
      <c r="C773" s="180" t="s">
        <v>365</v>
      </c>
      <c r="D773" s="180"/>
      <c r="E773" s="180"/>
      <c r="F773" s="180"/>
      <c r="G773" s="180" t="s">
        <v>74</v>
      </c>
      <c r="H773" s="180"/>
      <c r="I773" s="180" t="s">
        <v>58</v>
      </c>
      <c r="J773" s="180" t="s">
        <v>364</v>
      </c>
      <c r="K773" s="181">
        <v>1</v>
      </c>
      <c r="L773" s="180" t="s">
        <v>100</v>
      </c>
      <c r="M773" s="180"/>
      <c r="N773" s="180"/>
      <c r="O773" s="180"/>
      <c r="P773" s="180"/>
      <c r="Q773" s="182"/>
      <c r="R773" s="182"/>
      <c r="S773" s="180"/>
      <c r="T773" s="180"/>
      <c r="U773" s="180"/>
      <c r="V773" s="180"/>
      <c r="W773" s="180"/>
      <c r="X773" s="180"/>
      <c r="Y773" s="180"/>
    </row>
    <row r="774" spans="1:25" s="183" customFormat="1" outlineLevel="1">
      <c r="A774" s="180" t="str">
        <f t="shared" si="20"/>
        <v>N</v>
      </c>
      <c r="B774" s="181">
        <f>COUNTA($C$3:C774)</f>
        <v>755</v>
      </c>
      <c r="C774" s="180" t="s">
        <v>366</v>
      </c>
      <c r="D774" s="180"/>
      <c r="E774" s="180"/>
      <c r="F774" s="180"/>
      <c r="G774" s="180" t="s">
        <v>74</v>
      </c>
      <c r="H774" s="180"/>
      <c r="I774" s="180" t="s">
        <v>58</v>
      </c>
      <c r="J774" s="180" t="s">
        <v>364</v>
      </c>
      <c r="K774" s="181">
        <v>2</v>
      </c>
      <c r="L774" s="180" t="s">
        <v>100</v>
      </c>
      <c r="M774" s="180"/>
      <c r="N774" s="180"/>
      <c r="O774" s="180"/>
      <c r="P774" s="180"/>
      <c r="Q774" s="182"/>
      <c r="R774" s="182"/>
      <c r="S774" s="180"/>
      <c r="T774" s="180"/>
      <c r="U774" s="180"/>
      <c r="V774" s="180"/>
      <c r="W774" s="180"/>
      <c r="X774" s="180"/>
      <c r="Y774" s="180"/>
    </row>
    <row r="775" spans="1:25" s="183" customFormat="1" outlineLevel="1">
      <c r="A775" s="180" t="str">
        <f t="shared" si="20"/>
        <v>N</v>
      </c>
      <c r="B775" s="181">
        <f>COUNTA($C$3:C775)</f>
        <v>756</v>
      </c>
      <c r="C775" s="180" t="s">
        <v>367</v>
      </c>
      <c r="D775" s="180"/>
      <c r="E775" s="180"/>
      <c r="F775" s="180"/>
      <c r="G775" s="180" t="s">
        <v>74</v>
      </c>
      <c r="H775" s="180"/>
      <c r="I775" s="180" t="s">
        <v>58</v>
      </c>
      <c r="J775" s="180" t="s">
        <v>364</v>
      </c>
      <c r="K775" s="181">
        <v>3</v>
      </c>
      <c r="L775" s="180" t="s">
        <v>100</v>
      </c>
      <c r="M775" s="180"/>
      <c r="N775" s="180"/>
      <c r="O775" s="180"/>
      <c r="P775" s="180"/>
      <c r="Q775" s="182"/>
      <c r="R775" s="182"/>
      <c r="S775" s="180"/>
      <c r="T775" s="180"/>
      <c r="U775" s="180"/>
      <c r="V775" s="180"/>
      <c r="W775" s="180"/>
      <c r="X775" s="180"/>
      <c r="Y775" s="180"/>
    </row>
    <row r="776" spans="1:25" s="183" customFormat="1" outlineLevel="1">
      <c r="A776" s="180" t="str">
        <f t="shared" si="20"/>
        <v>N</v>
      </c>
      <c r="B776" s="181">
        <f>COUNTA($C$3:C776)</f>
        <v>757</v>
      </c>
      <c r="C776" s="180" t="s">
        <v>368</v>
      </c>
      <c r="D776" s="180"/>
      <c r="E776" s="180"/>
      <c r="F776" s="180"/>
      <c r="G776" s="180" t="s">
        <v>74</v>
      </c>
      <c r="H776" s="180"/>
      <c r="I776" s="180" t="s">
        <v>58</v>
      </c>
      <c r="J776" s="180" t="s">
        <v>364</v>
      </c>
      <c r="K776" s="181">
        <v>4</v>
      </c>
      <c r="L776" s="180" t="s">
        <v>100</v>
      </c>
      <c r="M776" s="180"/>
      <c r="N776" s="180"/>
      <c r="O776" s="180"/>
      <c r="P776" s="180"/>
      <c r="Q776" s="182"/>
      <c r="R776" s="182"/>
      <c r="S776" s="180"/>
      <c r="T776" s="180"/>
      <c r="U776" s="180"/>
      <c r="V776" s="180"/>
      <c r="W776" s="180"/>
      <c r="X776" s="180"/>
      <c r="Y776" s="180"/>
    </row>
    <row r="777" spans="1:25" s="183" customFormat="1" outlineLevel="1">
      <c r="A777" s="180" t="str">
        <f t="shared" si="20"/>
        <v>N</v>
      </c>
      <c r="B777" s="181">
        <f>COUNTA($C$3:C777)</f>
        <v>758</v>
      </c>
      <c r="C777" s="180" t="s">
        <v>203</v>
      </c>
      <c r="D777" s="180"/>
      <c r="E777" s="180"/>
      <c r="F777" s="180"/>
      <c r="G777" s="180" t="s">
        <v>74</v>
      </c>
      <c r="H777" s="180"/>
      <c r="I777" s="180" t="s">
        <v>58</v>
      </c>
      <c r="J777" s="180" t="s">
        <v>123</v>
      </c>
      <c r="K777" s="181">
        <v>4</v>
      </c>
      <c r="L777" s="180" t="s">
        <v>69</v>
      </c>
      <c r="M777" s="180"/>
      <c r="N777" s="180"/>
      <c r="O777" s="180"/>
      <c r="P777" s="180"/>
      <c r="Q777" s="182"/>
      <c r="R777" s="182"/>
      <c r="S777" s="180"/>
      <c r="T777" s="180"/>
      <c r="U777" s="180"/>
      <c r="V777" s="180"/>
      <c r="W777" s="180"/>
      <c r="X777" s="180"/>
      <c r="Y777" s="180"/>
    </row>
    <row r="778" spans="1:25" s="183" customFormat="1" outlineLevel="1">
      <c r="A778" s="180" t="str">
        <f t="shared" si="20"/>
        <v>N</v>
      </c>
      <c r="B778" s="181">
        <f>COUNTA($C$3:C778)</f>
        <v>759</v>
      </c>
      <c r="C778" s="180" t="s">
        <v>60</v>
      </c>
      <c r="D778" s="180"/>
      <c r="E778" s="180"/>
      <c r="F778" s="180"/>
      <c r="G778" s="180" t="s">
        <v>74</v>
      </c>
      <c r="H778" s="180"/>
      <c r="I778" s="180" t="s">
        <v>58</v>
      </c>
      <c r="J778" s="180"/>
      <c r="K778" s="181">
        <v>0</v>
      </c>
      <c r="L778" s="180" t="s">
        <v>60</v>
      </c>
      <c r="M778" s="180">
        <v>3</v>
      </c>
      <c r="N778" s="180" t="s">
        <v>147</v>
      </c>
      <c r="O778" s="180"/>
      <c r="P778" s="180"/>
      <c r="Q778" s="182"/>
      <c r="R778" s="182"/>
      <c r="S778" s="180"/>
      <c r="T778" s="180"/>
      <c r="U778" s="180"/>
      <c r="V778" s="180"/>
      <c r="W778" s="180"/>
      <c r="X778" s="180"/>
      <c r="Y778" s="180"/>
    </row>
    <row r="779" spans="1:25" s="183" customFormat="1" outlineLevel="1">
      <c r="A779" s="180" t="str">
        <f>IF([4]Global!$B$2="PROD","N",A778)</f>
        <v>N</v>
      </c>
      <c r="B779" s="181">
        <f>COUNTA($C$3:C779)</f>
        <v>760</v>
      </c>
      <c r="C779" s="180" t="s">
        <v>369</v>
      </c>
      <c r="D779" s="180"/>
      <c r="E779" s="180"/>
      <c r="F779" s="180"/>
      <c r="G779" s="180" t="s">
        <v>74</v>
      </c>
      <c r="H779" s="180"/>
      <c r="I779" s="180" t="s">
        <v>58</v>
      </c>
      <c r="J779" s="180" t="s">
        <v>370</v>
      </c>
      <c r="K779" s="181">
        <v>0</v>
      </c>
      <c r="L779" s="180" t="s">
        <v>110</v>
      </c>
      <c r="M779" s="180"/>
      <c r="N779" s="180"/>
      <c r="O779" s="180"/>
      <c r="P779" s="180"/>
      <c r="Q779" s="182"/>
      <c r="R779" s="182"/>
      <c r="S779" s="180"/>
      <c r="T779" s="180"/>
      <c r="U779" s="180"/>
      <c r="V779" s="180"/>
      <c r="W779" s="180"/>
      <c r="X779" s="180"/>
      <c r="Y779" s="180"/>
    </row>
    <row r="780" spans="1:25" s="183" customFormat="1" outlineLevel="1">
      <c r="A780" s="180" t="str">
        <f>A779</f>
        <v>N</v>
      </c>
      <c r="B780" s="181">
        <f>COUNTA($C$3:C780)</f>
        <v>761</v>
      </c>
      <c r="C780" s="180" t="s">
        <v>371</v>
      </c>
      <c r="D780" s="180"/>
      <c r="E780" s="180"/>
      <c r="F780" s="180"/>
      <c r="G780" s="180" t="s">
        <v>74</v>
      </c>
      <c r="H780" s="180"/>
      <c r="I780" s="180" t="s">
        <v>58</v>
      </c>
      <c r="J780" s="180" t="s">
        <v>370</v>
      </c>
      <c r="K780" s="181">
        <v>0</v>
      </c>
      <c r="L780" s="180" t="s">
        <v>59</v>
      </c>
      <c r="M780" s="180" t="s">
        <v>372</v>
      </c>
      <c r="N780" s="180"/>
      <c r="O780" s="180"/>
      <c r="P780" s="180"/>
      <c r="Q780" s="182"/>
      <c r="R780" s="182"/>
      <c r="S780" s="180"/>
      <c r="T780" s="180"/>
      <c r="U780" s="180"/>
      <c r="V780" s="180"/>
      <c r="W780" s="180"/>
      <c r="X780" s="180"/>
      <c r="Y780" s="180"/>
    </row>
    <row r="781" spans="1:25" s="183" customFormat="1" outlineLevel="1">
      <c r="A781" s="180" t="str">
        <f>A780</f>
        <v>N</v>
      </c>
      <c r="B781" s="181">
        <f>COUNTA($C$3:C781)</f>
        <v>762</v>
      </c>
      <c r="C781" s="180" t="s">
        <v>373</v>
      </c>
      <c r="D781" s="180"/>
      <c r="E781" s="180"/>
      <c r="F781" s="180"/>
      <c r="G781" s="180" t="s">
        <v>74</v>
      </c>
      <c r="H781" s="180"/>
      <c r="I781" s="180"/>
      <c r="J781" s="180"/>
      <c r="K781" s="181">
        <v>0</v>
      </c>
      <c r="L781" s="180" t="s">
        <v>374</v>
      </c>
      <c r="M781" s="180" t="str">
        <f>IF(N778="Australian Comprehensive","tx_iframe_card-domestic","tx_iframe_card-international")</f>
        <v>tx_iframe_card-international</v>
      </c>
      <c r="N781" s="180"/>
      <c r="O781" s="180"/>
      <c r="P781" s="180"/>
      <c r="Q781" s="182"/>
      <c r="R781" s="182"/>
      <c r="S781" s="180"/>
      <c r="T781" s="180"/>
      <c r="U781" s="180"/>
      <c r="V781" s="180"/>
      <c r="W781" s="180"/>
      <c r="X781" s="180"/>
      <c r="Y781" s="180"/>
    </row>
    <row r="782" spans="1:25" s="183" customFormat="1" outlineLevel="1">
      <c r="A782" s="180" t="str">
        <f>A781</f>
        <v>N</v>
      </c>
      <c r="B782" s="181">
        <f>COUNTA($C$3:C782)</f>
        <v>763</v>
      </c>
      <c r="C782" s="180" t="s">
        <v>375</v>
      </c>
      <c r="D782" s="180"/>
      <c r="E782" s="180"/>
      <c r="F782" s="180"/>
      <c r="G782" s="180" t="s">
        <v>74</v>
      </c>
      <c r="H782" s="180"/>
      <c r="I782" s="180" t="s">
        <v>58</v>
      </c>
      <c r="J782" s="180" t="s">
        <v>376</v>
      </c>
      <c r="K782" s="181">
        <v>0</v>
      </c>
      <c r="L782" s="180" t="s">
        <v>59</v>
      </c>
      <c r="M782" s="180" t="s">
        <v>377</v>
      </c>
      <c r="N782" s="180"/>
      <c r="O782" s="180"/>
      <c r="P782" s="180"/>
      <c r="Q782" s="182"/>
      <c r="R782" s="182"/>
      <c r="S782" s="180"/>
      <c r="T782" s="180"/>
      <c r="U782" s="180"/>
      <c r="V782" s="180"/>
      <c r="W782" s="180"/>
      <c r="X782" s="180"/>
      <c r="Y782" s="180"/>
    </row>
    <row r="783" spans="1:25" s="183" customFormat="1" outlineLevel="1">
      <c r="A783" s="180" t="str">
        <f t="shared" si="20"/>
        <v>N</v>
      </c>
      <c r="B783" s="181">
        <f>COUNTA($C$3:C783)</f>
        <v>764</v>
      </c>
      <c r="C783" s="180" t="s">
        <v>373</v>
      </c>
      <c r="D783" s="180"/>
      <c r="E783" s="180"/>
      <c r="F783" s="180"/>
      <c r="G783" s="180" t="s">
        <v>74</v>
      </c>
      <c r="H783" s="180"/>
      <c r="I783" s="180"/>
      <c r="J783" s="180"/>
      <c r="K783" s="181">
        <v>0</v>
      </c>
      <c r="L783" s="180" t="s">
        <v>378</v>
      </c>
      <c r="M783" s="180"/>
      <c r="N783" s="180"/>
      <c r="O783" s="180"/>
      <c r="P783" s="180"/>
      <c r="Q783" s="182"/>
      <c r="R783" s="182"/>
      <c r="S783" s="180"/>
      <c r="T783" s="180"/>
      <c r="U783" s="180"/>
      <c r="V783" s="180"/>
      <c r="W783" s="180"/>
      <c r="X783" s="180"/>
      <c r="Y783" s="180"/>
    </row>
    <row r="784" spans="1:25" s="183" customFormat="1" outlineLevel="1">
      <c r="A784" s="180" t="str">
        <f t="shared" si="20"/>
        <v>N</v>
      </c>
      <c r="B784" s="181">
        <f>COUNTA($C$3:C784)</f>
        <v>765</v>
      </c>
      <c r="C784" s="180" t="s">
        <v>379</v>
      </c>
      <c r="D784" s="180"/>
      <c r="E784" s="180"/>
      <c r="F784" s="180"/>
      <c r="G784" s="180" t="s">
        <v>74</v>
      </c>
      <c r="H784" s="180"/>
      <c r="I784" s="180" t="s">
        <v>58</v>
      </c>
      <c r="J784" s="180" t="s">
        <v>380</v>
      </c>
      <c r="K784" s="181">
        <v>0</v>
      </c>
      <c r="L784" s="180" t="s">
        <v>59</v>
      </c>
      <c r="M784" s="180" t="s">
        <v>381</v>
      </c>
      <c r="N784" s="180"/>
      <c r="O784" s="180"/>
      <c r="P784" s="180"/>
      <c r="Q784" s="182"/>
      <c r="R784" s="182"/>
      <c r="S784" s="180"/>
      <c r="T784" s="180"/>
      <c r="U784" s="180"/>
      <c r="V784" s="180"/>
      <c r="W784" s="180"/>
      <c r="X784" s="180"/>
      <c r="Y784" s="180"/>
    </row>
    <row r="785" spans="1:25" s="183" customFormat="1" outlineLevel="1">
      <c r="A785" s="180" t="str">
        <f t="shared" si="20"/>
        <v>N</v>
      </c>
      <c r="B785" s="181">
        <f>COUNTA($C$3:C785)</f>
        <v>766</v>
      </c>
      <c r="C785" s="180" t="s">
        <v>382</v>
      </c>
      <c r="D785" s="180"/>
      <c r="E785" s="180"/>
      <c r="F785" s="180"/>
      <c r="G785" s="180" t="s">
        <v>74</v>
      </c>
      <c r="H785" s="180"/>
      <c r="I785" s="180" t="s">
        <v>58</v>
      </c>
      <c r="J785" s="180" t="s">
        <v>383</v>
      </c>
      <c r="K785" s="181">
        <v>0</v>
      </c>
      <c r="L785" s="180" t="s">
        <v>59</v>
      </c>
      <c r="M785" s="180" t="s">
        <v>384</v>
      </c>
      <c r="N785" s="180"/>
      <c r="O785" s="180"/>
      <c r="P785" s="180"/>
      <c r="Q785" s="182"/>
      <c r="R785" s="182"/>
      <c r="S785" s="180"/>
      <c r="T785" s="180"/>
      <c r="U785" s="180"/>
      <c r="V785" s="180"/>
      <c r="W785" s="180"/>
      <c r="X785" s="180"/>
      <c r="Y785" s="180"/>
    </row>
    <row r="786" spans="1:25" s="183" customFormat="1" outlineLevel="1">
      <c r="A786" s="180" t="str">
        <f t="shared" si="20"/>
        <v>N</v>
      </c>
      <c r="B786" s="181">
        <f>COUNTA($C$3:C786)</f>
        <v>767</v>
      </c>
      <c r="C786" s="180" t="s">
        <v>385</v>
      </c>
      <c r="D786" s="180"/>
      <c r="E786" s="180"/>
      <c r="F786" s="180" t="str">
        <f>IF($A$7="Y","Y","")</f>
        <v/>
      </c>
      <c r="G786" s="180" t="s">
        <v>74</v>
      </c>
      <c r="H786" s="180"/>
      <c r="I786" s="180" t="s">
        <v>58</v>
      </c>
      <c r="J786" s="180" t="s">
        <v>386</v>
      </c>
      <c r="K786" s="181">
        <v>0</v>
      </c>
      <c r="L786" s="180" t="s">
        <v>69</v>
      </c>
      <c r="M786" s="180">
        <v>1</v>
      </c>
      <c r="N786" s="180"/>
      <c r="O786" s="180"/>
      <c r="P786" s="180"/>
      <c r="Q786" s="182"/>
      <c r="R786" s="182"/>
      <c r="S786" s="180"/>
      <c r="T786" s="180"/>
      <c r="U786" s="180"/>
      <c r="V786" s="180"/>
      <c r="W786" s="180"/>
      <c r="X786" s="180"/>
      <c r="Y786" s="180"/>
    </row>
    <row r="787" spans="1:25" s="183" customFormat="1" outlineLevel="1">
      <c r="A787" s="180" t="str">
        <f t="shared" si="20"/>
        <v>N</v>
      </c>
      <c r="B787" s="181">
        <f>COUNTA($C$3:C787)</f>
        <v>768</v>
      </c>
      <c r="C787" s="180" t="s">
        <v>60</v>
      </c>
      <c r="D787" s="180"/>
      <c r="E787" s="180"/>
      <c r="F787" s="180"/>
      <c r="G787" s="180" t="s">
        <v>74</v>
      </c>
      <c r="H787" s="180"/>
      <c r="I787" s="180" t="s">
        <v>58</v>
      </c>
      <c r="J787" s="180"/>
      <c r="K787" s="181">
        <v>0</v>
      </c>
      <c r="L787" s="180" t="s">
        <v>60</v>
      </c>
      <c r="M787" s="180">
        <v>20</v>
      </c>
      <c r="N787" s="180"/>
      <c r="O787" s="180"/>
      <c r="P787" s="180"/>
      <c r="Q787" s="182"/>
      <c r="R787" s="182"/>
      <c r="S787" s="180"/>
      <c r="T787" s="180"/>
      <c r="U787" s="180"/>
      <c r="V787" s="180"/>
      <c r="W787" s="180"/>
      <c r="X787" s="180"/>
      <c r="Y787" s="180"/>
    </row>
    <row r="788" spans="1:25" s="183" customFormat="1" outlineLevel="1">
      <c r="A788" s="180" t="str">
        <f t="shared" si="20"/>
        <v>N</v>
      </c>
      <c r="B788" s="181">
        <f>COUNTA($C$3:C788)</f>
        <v>769</v>
      </c>
      <c r="C788" s="180" t="s">
        <v>387</v>
      </c>
      <c r="D788" s="180"/>
      <c r="E788" s="180"/>
      <c r="F788" s="180"/>
      <c r="G788" s="180" t="s">
        <v>74</v>
      </c>
      <c r="H788" s="180"/>
      <c r="I788" s="180" t="s">
        <v>58</v>
      </c>
      <c r="J788" s="180" t="s">
        <v>388</v>
      </c>
      <c r="K788" s="181">
        <v>0</v>
      </c>
      <c r="L788" s="180" t="s">
        <v>306</v>
      </c>
      <c r="M788" s="180"/>
      <c r="N788" s="180"/>
      <c r="O788" s="180" t="s">
        <v>3</v>
      </c>
      <c r="P788" s="180"/>
      <c r="Q788" s="182"/>
      <c r="R788" s="182"/>
      <c r="S788" s="180"/>
      <c r="T788" s="180"/>
      <c r="U788" s="180"/>
      <c r="V788" s="180"/>
      <c r="W788" s="180"/>
      <c r="X788" s="180"/>
      <c r="Y788" s="180"/>
    </row>
    <row r="789" spans="1:25" s="183" customFormat="1" outlineLevel="1">
      <c r="A789" s="180" t="str">
        <f t="shared" si="20"/>
        <v>N</v>
      </c>
      <c r="B789" s="181">
        <f>COUNTA($C$3:C789)</f>
        <v>770</v>
      </c>
      <c r="C789" s="180" t="s">
        <v>744</v>
      </c>
      <c r="D789" s="180"/>
      <c r="E789" s="180"/>
      <c r="F789" s="180"/>
      <c r="G789" s="180" t="s">
        <v>74</v>
      </c>
      <c r="H789" s="180"/>
      <c r="I789" s="180" t="s">
        <v>58</v>
      </c>
      <c r="J789" s="180" t="s">
        <v>745</v>
      </c>
      <c r="K789" s="181">
        <v>0</v>
      </c>
      <c r="L789" s="180" t="s">
        <v>32</v>
      </c>
      <c r="M789" s="180"/>
      <c r="N789" s="180" t="s">
        <v>61</v>
      </c>
      <c r="O789" s="180" t="s">
        <v>3</v>
      </c>
      <c r="P789" s="180"/>
      <c r="Q789" s="182"/>
      <c r="R789" s="182"/>
      <c r="S789" s="180" t="s">
        <v>746</v>
      </c>
      <c r="T789" s="180"/>
      <c r="U789" s="180"/>
      <c r="V789" s="180"/>
      <c r="W789" s="180"/>
      <c r="X789" s="180"/>
      <c r="Y789" s="180"/>
    </row>
    <row r="790" spans="1:25" s="183" customFormat="1" outlineLevel="1">
      <c r="A790" s="180" t="str">
        <f t="shared" si="20"/>
        <v>N</v>
      </c>
      <c r="B790" s="181">
        <f>COUNTA($C$3:C790)</f>
        <v>771</v>
      </c>
      <c r="C790" s="180" t="s">
        <v>389</v>
      </c>
      <c r="D790" s="180"/>
      <c r="E790" s="180"/>
      <c r="F790" s="180"/>
      <c r="G790" s="180" t="s">
        <v>74</v>
      </c>
      <c r="H790" s="180"/>
      <c r="I790" s="180" t="s">
        <v>58</v>
      </c>
      <c r="J790" s="180" t="s">
        <v>390</v>
      </c>
      <c r="K790" s="181">
        <v>0</v>
      </c>
      <c r="L790" s="180" t="s">
        <v>32</v>
      </c>
      <c r="M790" s="180"/>
      <c r="N790" s="180" t="s">
        <v>61</v>
      </c>
      <c r="O790" s="180" t="s">
        <v>3</v>
      </c>
      <c r="P790" s="180"/>
      <c r="Q790" s="182"/>
      <c r="R790" s="182"/>
      <c r="S790" s="180" t="s">
        <v>391</v>
      </c>
      <c r="T790" s="180"/>
      <c r="U790" s="180"/>
      <c r="V790" s="180"/>
      <c r="W790" s="180"/>
      <c r="X790" s="180"/>
      <c r="Y790" s="180"/>
    </row>
    <row r="791" spans="1:25" s="183" customFormat="1" outlineLevel="1">
      <c r="A791" s="180" t="str">
        <f>A789</f>
        <v>N</v>
      </c>
      <c r="B791" s="181">
        <f>COUNTA($C$3:C791)</f>
        <v>772</v>
      </c>
      <c r="C791" s="180" t="s">
        <v>392</v>
      </c>
      <c r="D791" s="180"/>
      <c r="E791" s="180"/>
      <c r="F791" s="180"/>
      <c r="G791" s="180" t="s">
        <v>74</v>
      </c>
      <c r="H791" s="180"/>
      <c r="I791" s="180" t="s">
        <v>58</v>
      </c>
      <c r="J791" s="180" t="s">
        <v>393</v>
      </c>
      <c r="K791" s="181">
        <v>1</v>
      </c>
      <c r="L791" s="180" t="s">
        <v>32</v>
      </c>
      <c r="M791" s="180"/>
      <c r="N791" s="180" t="s">
        <v>61</v>
      </c>
      <c r="O791" s="180" t="s">
        <v>3</v>
      </c>
      <c r="P791" s="180"/>
      <c r="Q791" s="182"/>
      <c r="R791" s="182"/>
      <c r="S791" s="180" t="s">
        <v>394</v>
      </c>
      <c r="T791" s="180"/>
      <c r="U791" s="180"/>
      <c r="V791" s="180"/>
      <c r="W791" s="180"/>
      <c r="X791" s="180"/>
      <c r="Y791" s="180"/>
    </row>
    <row r="792" spans="1:25" s="183" customFormat="1" outlineLevel="1">
      <c r="A792" s="180" t="str">
        <f>IF($R$35="0",IF([4]Global!$B$2="PROD","Y","N"),"N")</f>
        <v>N</v>
      </c>
      <c r="B792" s="181">
        <f>COUNTA($C$3:C792)</f>
        <v>773</v>
      </c>
      <c r="C792" s="180" t="s">
        <v>514</v>
      </c>
      <c r="D792" s="180"/>
      <c r="E792" s="180"/>
      <c r="F792" s="180"/>
      <c r="G792" s="180" t="s">
        <v>74</v>
      </c>
      <c r="H792" s="180"/>
      <c r="I792" s="180" t="s">
        <v>58</v>
      </c>
      <c r="J792" s="180" t="s">
        <v>518</v>
      </c>
      <c r="K792" s="181">
        <v>0</v>
      </c>
      <c r="L792" s="180" t="s">
        <v>306</v>
      </c>
      <c r="M792" s="180"/>
      <c r="N792" s="180"/>
      <c r="O792" s="180"/>
      <c r="P792" s="180"/>
      <c r="Q792" s="182"/>
      <c r="R792" s="182"/>
      <c r="S792" s="180"/>
      <c r="T792" s="180"/>
      <c r="U792" s="180"/>
      <c r="V792" s="180"/>
      <c r="W792" s="180"/>
      <c r="X792" s="180"/>
      <c r="Y792" s="180"/>
    </row>
    <row r="793" spans="1:25" s="183" customFormat="1" outlineLevel="1">
      <c r="A793" s="180" t="str">
        <f t="shared" si="20"/>
        <v>N</v>
      </c>
      <c r="B793" s="181">
        <f>COUNTA($C$3:C793)</f>
        <v>774</v>
      </c>
      <c r="C793" s="180" t="s">
        <v>515</v>
      </c>
      <c r="D793" s="180"/>
      <c r="E793" s="180"/>
      <c r="F793" s="180"/>
      <c r="G793" s="180" t="s">
        <v>74</v>
      </c>
      <c r="H793" s="180"/>
      <c r="I793" s="180" t="s">
        <v>58</v>
      </c>
      <c r="J793" s="180" t="s">
        <v>519</v>
      </c>
      <c r="K793" s="181">
        <v>0</v>
      </c>
      <c r="L793" s="180" t="s">
        <v>306</v>
      </c>
      <c r="M793" s="180"/>
      <c r="N793" s="180"/>
      <c r="O793" s="180"/>
      <c r="P793" s="180"/>
      <c r="Q793" s="182"/>
      <c r="R793" s="182"/>
      <c r="S793" s="180"/>
      <c r="T793" s="180"/>
      <c r="U793" s="180"/>
      <c r="V793" s="180"/>
      <c r="W793" s="180"/>
      <c r="X793" s="180"/>
      <c r="Y793" s="180"/>
    </row>
    <row r="794" spans="1:25" s="183" customFormat="1" outlineLevel="1">
      <c r="A794" s="180" t="str">
        <f t="shared" si="20"/>
        <v>N</v>
      </c>
      <c r="B794" s="181">
        <f>COUNTA($C$3:C794)</f>
        <v>775</v>
      </c>
      <c r="C794" s="180" t="s">
        <v>516</v>
      </c>
      <c r="D794" s="180"/>
      <c r="E794" s="180"/>
      <c r="F794" s="180"/>
      <c r="G794" s="180" t="s">
        <v>74</v>
      </c>
      <c r="H794" s="180"/>
      <c r="I794" s="180" t="s">
        <v>58</v>
      </c>
      <c r="J794" s="180" t="s">
        <v>520</v>
      </c>
      <c r="K794" s="181">
        <v>0</v>
      </c>
      <c r="L794" s="180" t="s">
        <v>306</v>
      </c>
      <c r="M794" s="180"/>
      <c r="N794" s="180"/>
      <c r="O794" s="180"/>
      <c r="P794" s="180"/>
      <c r="Q794" s="182"/>
      <c r="R794" s="182"/>
      <c r="S794" s="180"/>
      <c r="T794" s="180"/>
      <c r="U794" s="180"/>
      <c r="V794" s="180"/>
      <c r="W794" s="180"/>
      <c r="X794" s="180"/>
      <c r="Y794" s="180"/>
    </row>
    <row r="795" spans="1:25" s="183" customFormat="1" outlineLevel="1">
      <c r="A795" s="180" t="str">
        <f t="shared" si="20"/>
        <v>N</v>
      </c>
      <c r="B795" s="181">
        <f>COUNTA($C$3:C795)</f>
        <v>776</v>
      </c>
      <c r="C795" s="180" t="s">
        <v>517</v>
      </c>
      <c r="D795" s="180"/>
      <c r="E795" s="180"/>
      <c r="F795" s="180"/>
      <c r="G795" s="180" t="s">
        <v>74</v>
      </c>
      <c r="H795" s="180"/>
      <c r="I795" s="180" t="s">
        <v>58</v>
      </c>
      <c r="J795" s="180" t="s">
        <v>521</v>
      </c>
      <c r="K795" s="181">
        <v>0</v>
      </c>
      <c r="L795" s="180" t="s">
        <v>306</v>
      </c>
      <c r="M795" s="180"/>
      <c r="N795" s="180"/>
      <c r="O795" s="180"/>
      <c r="P795" s="180"/>
      <c r="Q795" s="182"/>
      <c r="R795" s="182"/>
      <c r="S795" s="180"/>
      <c r="T795" s="180"/>
      <c r="U795" s="180"/>
      <c r="V795" s="180"/>
      <c r="W795" s="180"/>
      <c r="X795" s="180"/>
      <c r="Y795" s="180"/>
    </row>
    <row r="796" spans="1:25" s="183" customFormat="1" outlineLevel="1">
      <c r="A796" s="180" t="str">
        <f>A769</f>
        <v>N</v>
      </c>
      <c r="B796" s="181">
        <f>COUNTA($C$3:C796)</f>
        <v>777</v>
      </c>
      <c r="C796" s="180" t="s">
        <v>60</v>
      </c>
      <c r="D796" s="180"/>
      <c r="E796" s="180"/>
      <c r="F796" s="180"/>
      <c r="G796" s="180" t="s">
        <v>74</v>
      </c>
      <c r="H796" s="180"/>
      <c r="I796" s="180" t="s">
        <v>58</v>
      </c>
      <c r="J796" s="180"/>
      <c r="K796" s="181">
        <v>0</v>
      </c>
      <c r="L796" s="180" t="s">
        <v>60</v>
      </c>
      <c r="M796" s="180">
        <v>3</v>
      </c>
      <c r="N796" s="180"/>
      <c r="O796" s="180"/>
      <c r="P796" s="180"/>
      <c r="Q796" s="182"/>
      <c r="R796" s="182"/>
      <c r="S796" s="180"/>
      <c r="T796" s="180"/>
      <c r="U796" s="180"/>
      <c r="V796" s="180"/>
      <c r="W796" s="180"/>
      <c r="X796" s="180"/>
      <c r="Y796" s="180"/>
    </row>
    <row r="797" spans="1:25" s="183" customFormat="1" outlineLevel="1">
      <c r="A797" s="180" t="str">
        <f>A796</f>
        <v>N</v>
      </c>
      <c r="B797" s="181">
        <f>COUNTA($C$3:C797)</f>
        <v>778</v>
      </c>
      <c r="C797" s="180" t="s">
        <v>747</v>
      </c>
      <c r="D797" s="180"/>
      <c r="E797" s="180"/>
      <c r="F797" s="180"/>
      <c r="G797" s="180" t="s">
        <v>74</v>
      </c>
      <c r="H797" s="180"/>
      <c r="I797" s="180" t="s">
        <v>58</v>
      </c>
      <c r="J797" s="180" t="s">
        <v>748</v>
      </c>
      <c r="K797" s="181">
        <v>0</v>
      </c>
      <c r="L797" s="180" t="s">
        <v>69</v>
      </c>
      <c r="M797" s="180"/>
      <c r="N797" s="180"/>
      <c r="O797" s="180"/>
      <c r="P797" s="180"/>
      <c r="Q797" s="182"/>
      <c r="R797" s="182"/>
      <c r="S797" s="180"/>
      <c r="T797" s="180"/>
      <c r="U797" s="180"/>
      <c r="V797" s="180"/>
      <c r="W797" s="180"/>
      <c r="X797" s="180"/>
      <c r="Y797" s="180"/>
    </row>
    <row r="798" spans="1:25" s="185" customFormat="1">
      <c r="A798" s="228" t="s">
        <v>71</v>
      </c>
      <c r="B798" s="229"/>
      <c r="C798" s="230"/>
      <c r="D798" s="230"/>
      <c r="E798" s="230"/>
      <c r="F798" s="230"/>
      <c r="G798" s="230"/>
      <c r="H798" s="230"/>
      <c r="I798" s="230"/>
      <c r="J798" s="230"/>
      <c r="K798" s="229"/>
      <c r="L798" s="230"/>
      <c r="M798" s="230"/>
      <c r="N798" s="230"/>
      <c r="O798" s="230"/>
      <c r="P798" s="230"/>
      <c r="Q798" s="230"/>
      <c r="R798" s="230"/>
      <c r="S798" s="230"/>
      <c r="T798" s="230"/>
      <c r="U798" s="230"/>
      <c r="V798" s="230"/>
      <c r="W798" s="230"/>
      <c r="X798" s="230"/>
      <c r="Y798" s="230"/>
    </row>
    <row r="799" spans="1:25" s="185" customFormat="1">
      <c r="A799" s="178" t="str">
        <f>A769</f>
        <v>N</v>
      </c>
      <c r="B799" s="179">
        <f ca="1">IF(ISNUMBER(B798),B798+1,IF(ISNUMBER(OFFSET(B798,-1,0)),OFFSET(B798,-1,0)+1, IF(ISNUMBER(OFFSET(B798,-2,0)),OFFSET(B798,-2,0)+1,1)))</f>
        <v>779</v>
      </c>
      <c r="C799" s="178" t="s">
        <v>70</v>
      </c>
      <c r="D799" s="178"/>
      <c r="E799" s="178"/>
      <c r="F799" s="178"/>
      <c r="G799" s="178" t="s">
        <v>74</v>
      </c>
      <c r="H799" s="178"/>
      <c r="I799" s="178"/>
      <c r="J799" s="178"/>
      <c r="K799" s="179"/>
      <c r="L799" s="178" t="s">
        <v>70</v>
      </c>
      <c r="M799" s="178"/>
      <c r="N799" s="178"/>
      <c r="O799" s="178"/>
      <c r="P799" s="178"/>
      <c r="Q799" s="178"/>
      <c r="R799" s="178"/>
      <c r="S799" s="178"/>
      <c r="T799" s="178"/>
      <c r="U799" s="178"/>
      <c r="V799" s="178"/>
      <c r="W799" s="178"/>
      <c r="X799" s="178"/>
      <c r="Y799" s="178"/>
    </row>
    <row r="800" spans="1:25" s="185" customFormat="1">
      <c r="A800" s="178" t="str">
        <f>A799</f>
        <v>N</v>
      </c>
      <c r="B800" s="179">
        <f ca="1">IF(ISNUMBER(B799),B799+1,IF(ISNUMBER(OFFSET(B799,-1,0)),OFFSET(B799,-1,0)+1, IF(ISNUMBER(OFFSET(B799,-2,0)),OFFSET(B799,-2,0)+1,1)))</f>
        <v>780</v>
      </c>
      <c r="C800" s="178" t="s">
        <v>72</v>
      </c>
      <c r="D800" s="178"/>
      <c r="E800" s="178"/>
      <c r="F800" s="178"/>
      <c r="G800" s="178" t="s">
        <v>74</v>
      </c>
      <c r="H800" s="178"/>
      <c r="I800" s="178"/>
      <c r="J800" s="178"/>
      <c r="K800" s="179"/>
      <c r="L800" s="178" t="s">
        <v>72</v>
      </c>
      <c r="M800" s="178"/>
      <c r="N800" s="178"/>
      <c r="O800" s="178"/>
      <c r="P800" s="178"/>
      <c r="Q800" s="178"/>
      <c r="R800" s="178"/>
      <c r="S800" s="178"/>
      <c r="T800" s="178"/>
      <c r="U800" s="178"/>
      <c r="V800" s="178"/>
      <c r="W800" s="178"/>
      <c r="X800" s="178"/>
      <c r="Y800" s="178"/>
    </row>
    <row r="801" spans="1:25" s="185" customFormat="1" outlineLevel="1">
      <c r="A801" s="178" t="str">
        <f>IF($R$35&gt;"8","Y","N")</f>
        <v>N</v>
      </c>
      <c r="B801" s="179">
        <f>COUNTA($C$16:C801)</f>
        <v>769</v>
      </c>
      <c r="C801" s="178" t="s">
        <v>452</v>
      </c>
      <c r="D801" s="178"/>
      <c r="E801" s="178"/>
      <c r="F801" s="178"/>
      <c r="G801" s="178" t="s">
        <v>74</v>
      </c>
      <c r="H801" s="178"/>
      <c r="I801" s="178" t="s">
        <v>58</v>
      </c>
      <c r="J801" s="178" t="str">
        <f>"//p[contains(.,'Does this traveller have any existing medical conditions?*')]/parent::span/parent::legend/following-sibling::label/input[@value='"&amp;M801&amp;"']"</f>
        <v>//p[contains(.,'Does this traveller have any existing medical conditions?*')]/parent::span/parent::legend/following-sibling::label/input[@value='DT_EMCQ1']</v>
      </c>
      <c r="K801" s="179">
        <v>9</v>
      </c>
      <c r="L801" s="178" t="s">
        <v>110</v>
      </c>
      <c r="M801" s="178" t="s">
        <v>288</v>
      </c>
      <c r="N801" s="178"/>
      <c r="O801" s="178"/>
      <c r="P801" s="178"/>
      <c r="Q801" s="184"/>
      <c r="R801" s="184"/>
      <c r="S801" s="178"/>
      <c r="T801" s="178"/>
      <c r="U801" s="178"/>
      <c r="V801" s="178"/>
      <c r="W801" s="178"/>
      <c r="X801" s="178"/>
      <c r="Y801" s="178"/>
    </row>
    <row r="802" spans="1:25" s="185" customFormat="1" outlineLevel="1">
      <c r="A802" s="178" t="str">
        <f>A801</f>
        <v>N</v>
      </c>
      <c r="B802" s="179">
        <f>COUNTA($C$16:C802)</f>
        <v>770</v>
      </c>
      <c r="C802" s="178" t="s">
        <v>60</v>
      </c>
      <c r="D802" s="178"/>
      <c r="E802" s="178"/>
      <c r="F802" s="178"/>
      <c r="G802" s="178" t="s">
        <v>74</v>
      </c>
      <c r="H802" s="178"/>
      <c r="I802" s="178" t="s">
        <v>58</v>
      </c>
      <c r="J802" s="178"/>
      <c r="K802" s="179"/>
      <c r="L802" s="178" t="s">
        <v>60</v>
      </c>
      <c r="M802" s="178">
        <v>3</v>
      </c>
      <c r="N802" s="178"/>
      <c r="O802" s="178"/>
      <c r="P802" s="178"/>
      <c r="Q802" s="184"/>
      <c r="R802" s="184"/>
      <c r="S802" s="178"/>
      <c r="T802" s="178"/>
      <c r="U802" s="178"/>
      <c r="V802" s="178"/>
      <c r="W802" s="178"/>
      <c r="X802" s="178"/>
      <c r="Y802" s="178"/>
    </row>
    <row r="803" spans="1:25" s="185" customFormat="1" outlineLevel="1">
      <c r="A803" s="178" t="str">
        <f>IF(M801="YES","Y","N")</f>
        <v>N</v>
      </c>
      <c r="B803" s="179">
        <f>COUNTA($C$16:C803)</f>
        <v>771</v>
      </c>
      <c r="C803" s="178" t="s">
        <v>453</v>
      </c>
      <c r="D803" s="178"/>
      <c r="E803" s="178"/>
      <c r="F803" s="178"/>
      <c r="G803" s="178" t="s">
        <v>74</v>
      </c>
      <c r="H803" s="178"/>
      <c r="I803" s="178" t="s">
        <v>58</v>
      </c>
      <c r="J803" s="178" t="str">
        <f>"//p[contains(.,'Do all existing medical conditions meet the criteria for')]/parent::span/parent::legend/following-sibling::label/input[@value='"&amp;M803&amp;"']"</f>
        <v>//p[contains(.,'Do all existing medical conditions meet the criteria for')]/parent::span/parent::legend/following-sibling::label/input[@value='DT_EMCQ2']</v>
      </c>
      <c r="K803" s="179">
        <v>9</v>
      </c>
      <c r="L803" s="178" t="s">
        <v>110</v>
      </c>
      <c r="M803" s="178" t="s">
        <v>290</v>
      </c>
      <c r="N803" s="178"/>
      <c r="O803" s="178"/>
      <c r="P803" s="178"/>
      <c r="Q803" s="184"/>
      <c r="R803" s="184"/>
      <c r="S803" s="178"/>
      <c r="T803" s="178"/>
      <c r="U803" s="178"/>
      <c r="V803" s="178"/>
      <c r="W803" s="178"/>
      <c r="X803" s="178"/>
      <c r="Y803" s="178"/>
    </row>
    <row r="804" spans="1:25" s="185" customFormat="1" outlineLevel="1">
      <c r="A804" s="178" t="str">
        <f>A803</f>
        <v>N</v>
      </c>
      <c r="B804" s="179">
        <f>COUNTA($C$16:C804)</f>
        <v>772</v>
      </c>
      <c r="C804" s="178" t="s">
        <v>60</v>
      </c>
      <c r="D804" s="178"/>
      <c r="E804" s="178"/>
      <c r="F804" s="178"/>
      <c r="G804" s="178" t="s">
        <v>74</v>
      </c>
      <c r="H804" s="178"/>
      <c r="I804" s="178" t="s">
        <v>58</v>
      </c>
      <c r="J804" s="178"/>
      <c r="K804" s="179"/>
      <c r="L804" s="178" t="s">
        <v>60</v>
      </c>
      <c r="M804" s="178">
        <v>2</v>
      </c>
      <c r="N804" s="178"/>
      <c r="O804" s="178"/>
      <c r="P804" s="178"/>
      <c r="Q804" s="184"/>
      <c r="R804" s="184"/>
      <c r="S804" s="178"/>
      <c r="T804" s="178"/>
      <c r="U804" s="178"/>
      <c r="V804" s="178"/>
      <c r="W804" s="178"/>
      <c r="X804" s="178"/>
      <c r="Y804" s="178"/>
    </row>
    <row r="805" spans="1:25" s="185" customFormat="1" outlineLevel="1">
      <c r="A805" s="178" t="str">
        <f>IF(M803="NO","Y","N")</f>
        <v>N</v>
      </c>
      <c r="B805" s="179">
        <f>COUNTA($C$16:C805)</f>
        <v>773</v>
      </c>
      <c r="C805" s="178" t="s">
        <v>454</v>
      </c>
      <c r="D805" s="178"/>
      <c r="E805" s="178"/>
      <c r="F805" s="178"/>
      <c r="G805" s="178" t="s">
        <v>74</v>
      </c>
      <c r="H805" s="178"/>
      <c r="I805" s="178" t="s">
        <v>58</v>
      </c>
      <c r="J805" s="178" t="str">
        <f>"//p[contains(.,'Would you like to screen this traveller for existing medical conditions coverage?')]/parent::span/parent::legend/following-sibling::label/input[@value='"&amp;M805&amp;"']"</f>
        <v>//p[contains(.,'Would you like to screen this traveller for existing medical conditions coverage?')]/parent::span/parent::legend/following-sibling::label/input[@value='DT_EMCQ3']</v>
      </c>
      <c r="K805" s="179">
        <v>9</v>
      </c>
      <c r="L805" s="178" t="s">
        <v>110</v>
      </c>
      <c r="M805" s="178" t="s">
        <v>292</v>
      </c>
      <c r="N805" s="178"/>
      <c r="O805" s="178"/>
      <c r="P805" s="178"/>
      <c r="Q805" s="184"/>
      <c r="R805" s="184"/>
      <c r="S805" s="178"/>
      <c r="T805" s="178"/>
      <c r="U805" s="178"/>
      <c r="V805" s="178"/>
      <c r="W805" s="178"/>
      <c r="X805" s="178"/>
      <c r="Y805" s="178"/>
    </row>
    <row r="806" spans="1:25" s="185" customFormat="1" outlineLevel="1">
      <c r="A806" s="178" t="str">
        <f>A805</f>
        <v>N</v>
      </c>
      <c r="B806" s="179">
        <f>COUNTA($C$16:C806)</f>
        <v>774</v>
      </c>
      <c r="C806" s="178" t="s">
        <v>60</v>
      </c>
      <c r="D806" s="178"/>
      <c r="E806" s="178"/>
      <c r="F806" s="178"/>
      <c r="G806" s="178" t="s">
        <v>74</v>
      </c>
      <c r="H806" s="178"/>
      <c r="I806" s="178" t="s">
        <v>58</v>
      </c>
      <c r="J806" s="178"/>
      <c r="K806" s="179"/>
      <c r="L806" s="178" t="s">
        <v>60</v>
      </c>
      <c r="M806" s="178">
        <v>2</v>
      </c>
      <c r="N806" s="178"/>
      <c r="O806" s="178"/>
      <c r="P806" s="178"/>
      <c r="Q806" s="184"/>
      <c r="R806" s="184"/>
      <c r="S806" s="178"/>
      <c r="T806" s="178"/>
      <c r="U806" s="178"/>
      <c r="V806" s="178"/>
      <c r="W806" s="178"/>
      <c r="X806" s="178"/>
      <c r="Y806" s="178"/>
    </row>
    <row r="807" spans="1:25" s="185" customFormat="1" outlineLevel="1">
      <c r="A807" s="178" t="str">
        <f>IF(M805="YES","Y","N")</f>
        <v>N</v>
      </c>
      <c r="B807" s="179">
        <f>COUNTA($C$16:C807)</f>
        <v>775</v>
      </c>
      <c r="C807" s="178" t="s">
        <v>455</v>
      </c>
      <c r="D807" s="178"/>
      <c r="E807" s="178"/>
      <c r="F807" s="178"/>
      <c r="G807" s="178" t="s">
        <v>74</v>
      </c>
      <c r="H807" s="178"/>
      <c r="I807" s="178" t="s">
        <v>58</v>
      </c>
      <c r="J807" s="178" t="str">
        <f>"//p[contains(.,'Have you been advised not to travel by a medical practitioner?')]/parent::span/parent::legend/following-sibling::label/input[@value='"&amp;M807&amp;"']"</f>
        <v>//p[contains(.,'Have you been advised not to travel by a medical practitioner?')]/parent::span/parent::legend/following-sibling::label/input[@value='DT_EMCQ4']</v>
      </c>
      <c r="K807" s="179">
        <v>9</v>
      </c>
      <c r="L807" s="178" t="s">
        <v>110</v>
      </c>
      <c r="M807" s="178" t="s">
        <v>294</v>
      </c>
      <c r="N807" s="178"/>
      <c r="O807" s="178"/>
      <c r="P807" s="178"/>
      <c r="Q807" s="184"/>
      <c r="R807" s="184"/>
      <c r="S807" s="178"/>
      <c r="T807" s="178"/>
      <c r="U807" s="178"/>
      <c r="V807" s="178"/>
      <c r="W807" s="178"/>
      <c r="X807" s="178"/>
      <c r="Y807" s="178"/>
    </row>
    <row r="808" spans="1:25" s="185" customFormat="1" outlineLevel="1">
      <c r="A808" s="178" t="str">
        <f>A807</f>
        <v>N</v>
      </c>
      <c r="B808" s="179">
        <f>COUNTA($C$16:C808)</f>
        <v>776</v>
      </c>
      <c r="C808" s="178" t="s">
        <v>60</v>
      </c>
      <c r="D808" s="178"/>
      <c r="E808" s="178"/>
      <c r="F808" s="178"/>
      <c r="G808" s="178" t="s">
        <v>74</v>
      </c>
      <c r="H808" s="178"/>
      <c r="I808" s="178" t="s">
        <v>58</v>
      </c>
      <c r="J808" s="178"/>
      <c r="K808" s="179"/>
      <c r="L808" s="178" t="s">
        <v>60</v>
      </c>
      <c r="M808" s="178">
        <v>2</v>
      </c>
      <c r="N808" s="178"/>
      <c r="O808" s="178"/>
      <c r="P808" s="178"/>
      <c r="Q808" s="184"/>
      <c r="R808" s="184"/>
      <c r="S808" s="178"/>
      <c r="T808" s="178"/>
      <c r="U808" s="178"/>
      <c r="V808" s="178"/>
      <c r="W808" s="178"/>
      <c r="X808" s="178"/>
      <c r="Y808" s="178"/>
    </row>
    <row r="809" spans="1:25" s="185" customFormat="1" outlineLevel="1">
      <c r="A809" s="178"/>
      <c r="B809" s="179">
        <f>COUNTA($C$16:C809)</f>
        <v>777</v>
      </c>
      <c r="C809" s="178" t="s">
        <v>456</v>
      </c>
      <c r="D809" s="178"/>
      <c r="E809" s="178"/>
      <c r="F809" s="178"/>
      <c r="G809" s="178" t="s">
        <v>74</v>
      </c>
      <c r="H809" s="178"/>
      <c r="I809" s="178" t="s">
        <v>58</v>
      </c>
      <c r="J809" s="178" t="str">
        <f>"//p[contains(.,'Do you have any condition that has been given a metastatic or terminal prognosis?')]/parent::span/parent::legend/following-sibling::label/input[@value='"&amp;M809&amp;"']"</f>
        <v>//p[contains(.,'Do you have any condition that has been given a metastatic or terminal prognosis?')]/parent::span/parent::legend/following-sibling::label/input[@value='DT_EMCQ5']</v>
      </c>
      <c r="K809" s="179">
        <v>9</v>
      </c>
      <c r="L809" s="178" t="s">
        <v>110</v>
      </c>
      <c r="M809" s="178" t="s">
        <v>296</v>
      </c>
      <c r="N809" s="178"/>
      <c r="O809" s="178"/>
      <c r="P809" s="178"/>
      <c r="Q809" s="184"/>
      <c r="R809" s="184"/>
      <c r="S809" s="178"/>
      <c r="T809" s="178"/>
      <c r="U809" s="178"/>
      <c r="V809" s="178"/>
      <c r="W809" s="178"/>
      <c r="X809" s="178"/>
      <c r="Y809" s="178"/>
    </row>
    <row r="810" spans="1:25" s="185" customFormat="1" outlineLevel="1">
      <c r="A810" s="178"/>
      <c r="B810" s="179">
        <f>COUNTA($C$16:C810)</f>
        <v>778</v>
      </c>
      <c r="C810" s="178" t="s">
        <v>60</v>
      </c>
      <c r="D810" s="178"/>
      <c r="E810" s="178"/>
      <c r="F810" s="178"/>
      <c r="G810" s="178" t="s">
        <v>74</v>
      </c>
      <c r="H810" s="178"/>
      <c r="I810" s="178" t="s">
        <v>58</v>
      </c>
      <c r="J810" s="178"/>
      <c r="K810" s="179"/>
      <c r="L810" s="178" t="s">
        <v>60</v>
      </c>
      <c r="M810" s="178">
        <v>2</v>
      </c>
      <c r="N810" s="178"/>
      <c r="O810" s="178"/>
      <c r="P810" s="178"/>
      <c r="Q810" s="184"/>
      <c r="R810" s="184"/>
      <c r="S810" s="178"/>
      <c r="T810" s="178"/>
      <c r="U810" s="178"/>
      <c r="V810" s="178"/>
      <c r="W810" s="178"/>
      <c r="X810" s="178"/>
      <c r="Y810" s="178"/>
    </row>
    <row r="811" spans="1:25" s="185" customFormat="1" outlineLevel="1">
      <c r="A811" s="178"/>
      <c r="B811" s="179">
        <f>COUNTA($C$16:C811)</f>
        <v>779</v>
      </c>
      <c r="C811" s="178" t="s">
        <v>457</v>
      </c>
      <c r="D811" s="178"/>
      <c r="E811" s="178"/>
      <c r="F811" s="178"/>
      <c r="G811" s="178" t="s">
        <v>74</v>
      </c>
      <c r="H811" s="178"/>
      <c r="I811" s="178" t="s">
        <v>58</v>
      </c>
      <c r="J811" s="178" t="str">
        <f>"//p[contains(.,'Do you have any condition or set of symptoms that are under or awaiting further investigation')]/parent::span/parent::legend/following-sibling::label/input[@value='"&amp;M811&amp;"']"</f>
        <v>//p[contains(.,'Do you have any condition or set of symptoms that are under or awaiting further investigation')]/parent::span/parent::legend/following-sibling::label/input[@value='DT_EMCQ6']</v>
      </c>
      <c r="K811" s="179">
        <v>9</v>
      </c>
      <c r="L811" s="178" t="s">
        <v>110</v>
      </c>
      <c r="M811" s="178" t="s">
        <v>298</v>
      </c>
      <c r="N811" s="178"/>
      <c r="O811" s="178"/>
      <c r="P811" s="178"/>
      <c r="Q811" s="184"/>
      <c r="R811" s="184"/>
      <c r="S811" s="178"/>
      <c r="T811" s="178"/>
      <c r="U811" s="178"/>
      <c r="V811" s="178"/>
      <c r="W811" s="178"/>
      <c r="X811" s="178"/>
      <c r="Y811" s="178"/>
    </row>
    <row r="812" spans="1:25" s="185" customFormat="1" outlineLevel="1">
      <c r="A812" s="178"/>
      <c r="B812" s="179">
        <f>COUNTA($C$16:C812)</f>
        <v>780</v>
      </c>
      <c r="C812" s="178" t="s">
        <v>60</v>
      </c>
      <c r="D812" s="178"/>
      <c r="E812" s="178"/>
      <c r="F812" s="178"/>
      <c r="G812" s="178" t="s">
        <v>74</v>
      </c>
      <c r="H812" s="178"/>
      <c r="I812" s="178" t="s">
        <v>58</v>
      </c>
      <c r="J812" s="178"/>
      <c r="K812" s="179"/>
      <c r="L812" s="178" t="s">
        <v>60</v>
      </c>
      <c r="M812" s="178">
        <v>2</v>
      </c>
      <c r="N812" s="178"/>
      <c r="O812" s="178"/>
      <c r="P812" s="178"/>
      <c r="Q812" s="184"/>
      <c r="R812" s="184"/>
      <c r="S812" s="178"/>
      <c r="T812" s="178"/>
      <c r="U812" s="178"/>
      <c r="V812" s="178"/>
      <c r="W812" s="178"/>
      <c r="X812" s="178"/>
      <c r="Y812" s="178"/>
    </row>
    <row r="813" spans="1:25" s="185" customFormat="1" outlineLevel="1">
      <c r="A813" s="178"/>
      <c r="B813" s="179">
        <f>COUNTA($C$16:C813)</f>
        <v>781</v>
      </c>
      <c r="C813" s="178" t="s">
        <v>458</v>
      </c>
      <c r="D813" s="178"/>
      <c r="E813" s="178"/>
      <c r="F813" s="178"/>
      <c r="G813" s="178" t="s">
        <v>74</v>
      </c>
      <c r="H813" s="178"/>
      <c r="I813" s="178" t="s">
        <v>58</v>
      </c>
      <c r="J813" s="178" t="str">
        <f>"//p[contains(.,'Will you be travelling to obtain medical care, treatment or advice of any kind?')]/parent::span/parent::legend/following-sibling::label/input[@value='"&amp;M813&amp;"']"</f>
        <v>//p[contains(.,'Will you be travelling to obtain medical care, treatment or advice of any kind?')]/parent::span/parent::legend/following-sibling::label/input[@value='DT_EMCQ7']</v>
      </c>
      <c r="K813" s="179">
        <v>9</v>
      </c>
      <c r="L813" s="178" t="s">
        <v>110</v>
      </c>
      <c r="M813" s="178" t="s">
        <v>300</v>
      </c>
      <c r="N813" s="178"/>
      <c r="O813" s="178"/>
      <c r="P813" s="178"/>
      <c r="Q813" s="184"/>
      <c r="R813" s="184"/>
      <c r="S813" s="178"/>
      <c r="T813" s="178"/>
      <c r="U813" s="178"/>
      <c r="V813" s="178"/>
      <c r="W813" s="178"/>
      <c r="X813" s="178"/>
      <c r="Y813" s="178"/>
    </row>
    <row r="814" spans="1:25" s="185" customFormat="1" outlineLevel="1">
      <c r="A814" s="178"/>
      <c r="B814" s="179">
        <f>COUNTA($C$16:C814)</f>
        <v>782</v>
      </c>
      <c r="C814" s="178" t="s">
        <v>60</v>
      </c>
      <c r="D814" s="178"/>
      <c r="E814" s="178"/>
      <c r="F814" s="178"/>
      <c r="G814" s="178" t="s">
        <v>74</v>
      </c>
      <c r="H814" s="178"/>
      <c r="I814" s="178" t="s">
        <v>58</v>
      </c>
      <c r="J814" s="178"/>
      <c r="K814" s="179"/>
      <c r="L814" s="178" t="s">
        <v>60</v>
      </c>
      <c r="M814" s="178">
        <v>2</v>
      </c>
      <c r="N814" s="178"/>
      <c r="O814" s="178"/>
      <c r="P814" s="178"/>
      <c r="Q814" s="184"/>
      <c r="R814" s="184"/>
      <c r="S814" s="178"/>
      <c r="T814" s="178"/>
      <c r="U814" s="178"/>
      <c r="V814" s="178"/>
      <c r="W814" s="178"/>
      <c r="X814" s="178"/>
      <c r="Y814" s="178"/>
    </row>
    <row r="815" spans="1:25" s="185" customFormat="1" outlineLevel="1">
      <c r="A815" s="178" t="str">
        <f>A808</f>
        <v>N</v>
      </c>
      <c r="B815" s="179">
        <f>COUNTA($C$16:C815)</f>
        <v>783</v>
      </c>
      <c r="C815" s="178" t="s">
        <v>301</v>
      </c>
      <c r="D815" s="178"/>
      <c r="E815" s="178"/>
      <c r="F815" s="178"/>
      <c r="G815" s="178" t="s">
        <v>74</v>
      </c>
      <c r="H815" s="178"/>
      <c r="I815" s="178" t="s">
        <v>58</v>
      </c>
      <c r="J815" s="178" t="s">
        <v>575</v>
      </c>
      <c r="K815" s="179">
        <v>36</v>
      </c>
      <c r="L815" s="178" t="s">
        <v>32</v>
      </c>
      <c r="M815" s="178"/>
      <c r="N815" s="178" t="s">
        <v>61</v>
      </c>
      <c r="O815" s="178"/>
      <c r="P815" s="178"/>
      <c r="Q815" s="184"/>
      <c r="R815" s="184" t="s">
        <v>303</v>
      </c>
      <c r="S815" s="178"/>
      <c r="T815" s="178"/>
      <c r="U815" s="178"/>
      <c r="V815" s="178"/>
      <c r="W815" s="178"/>
      <c r="X815" s="178"/>
      <c r="Y815" s="178"/>
    </row>
    <row r="816" spans="1:25" s="185" customFormat="1" outlineLevel="1">
      <c r="A816" s="178" t="str">
        <f>A815</f>
        <v>N</v>
      </c>
      <c r="B816" s="179">
        <f>COUNTA($C$16:C816)</f>
        <v>784</v>
      </c>
      <c r="C816" s="178" t="s">
        <v>304</v>
      </c>
      <c r="D816" s="178"/>
      <c r="E816" s="178"/>
      <c r="F816" s="178"/>
      <c r="G816" s="178" t="s">
        <v>74</v>
      </c>
      <c r="H816" s="178"/>
      <c r="I816" s="178" t="s">
        <v>58</v>
      </c>
      <c r="J816" s="178" t="s">
        <v>305</v>
      </c>
      <c r="K816" s="179">
        <v>45</v>
      </c>
      <c r="L816" s="178" t="s">
        <v>306</v>
      </c>
      <c r="M816" s="178"/>
      <c r="N816" s="178"/>
      <c r="O816" s="178"/>
      <c r="P816" s="178"/>
      <c r="Q816" s="184"/>
      <c r="R816" s="184"/>
      <c r="S816" s="178"/>
      <c r="T816" s="178"/>
      <c r="U816" s="178"/>
      <c r="V816" s="178"/>
      <c r="W816" s="178"/>
      <c r="X816" s="178"/>
      <c r="Y816" s="178"/>
    </row>
    <row r="817" spans="1:25" s="183" customFormat="1" outlineLevel="1">
      <c r="A817" s="180" t="str">
        <f>IF($R$39="9","Y","N")</f>
        <v>N</v>
      </c>
      <c r="B817" s="181">
        <f>COUNTA($C$3:C817)</f>
        <v>797</v>
      </c>
      <c r="C817" s="180" t="s">
        <v>60</v>
      </c>
      <c r="D817" s="180"/>
      <c r="E817" s="180"/>
      <c r="F817" s="180"/>
      <c r="G817" s="180" t="s">
        <v>74</v>
      </c>
      <c r="H817" s="180"/>
      <c r="I817" s="180" t="s">
        <v>58</v>
      </c>
      <c r="J817" s="180"/>
      <c r="K817" s="181"/>
      <c r="L817" s="180" t="s">
        <v>60</v>
      </c>
      <c r="M817" s="180">
        <v>5</v>
      </c>
      <c r="N817" s="180"/>
      <c r="O817" s="180"/>
      <c r="P817" s="180"/>
      <c r="Q817" s="182"/>
      <c r="R817" s="182"/>
      <c r="S817" s="180"/>
      <c r="T817" s="180"/>
      <c r="U817" s="180"/>
      <c r="V817" s="180"/>
      <c r="W817" s="180"/>
      <c r="X817" s="180"/>
      <c r="Y817" s="180"/>
    </row>
    <row r="818" spans="1:25" s="183" customFormat="1" outlineLevel="1">
      <c r="A818" s="180" t="str">
        <f>A817</f>
        <v>N</v>
      </c>
      <c r="B818" s="181">
        <f>COUNTA($C$3:C818)</f>
        <v>798</v>
      </c>
      <c r="C818" s="180" t="s">
        <v>203</v>
      </c>
      <c r="D818" s="180"/>
      <c r="E818" s="180"/>
      <c r="F818" s="180"/>
      <c r="G818" s="180" t="s">
        <v>74</v>
      </c>
      <c r="H818" s="180"/>
      <c r="I818" s="180" t="s">
        <v>58</v>
      </c>
      <c r="J818" s="180" t="s">
        <v>362</v>
      </c>
      <c r="K818" s="181">
        <v>3</v>
      </c>
      <c r="L818" s="180" t="s">
        <v>167</v>
      </c>
      <c r="M818" s="180"/>
      <c r="N818" s="180"/>
      <c r="O818" s="180" t="s">
        <v>3</v>
      </c>
      <c r="P818" s="180"/>
      <c r="Q818" s="182"/>
      <c r="R818" s="182"/>
      <c r="S818" s="180"/>
      <c r="T818" s="180"/>
      <c r="U818" s="180"/>
      <c r="V818" s="180"/>
      <c r="W818" s="180"/>
      <c r="X818" s="180"/>
      <c r="Y818" s="180"/>
    </row>
    <row r="819" spans="1:25" s="183" customFormat="1" outlineLevel="1">
      <c r="A819" s="180" t="str">
        <f>IF($R$35="9","Y","N")</f>
        <v>N</v>
      </c>
      <c r="B819" s="181">
        <f>COUNTA($C$3:C819)</f>
        <v>799</v>
      </c>
      <c r="C819" s="180" t="s">
        <v>60</v>
      </c>
      <c r="D819" s="180"/>
      <c r="E819" s="180"/>
      <c r="F819" s="180"/>
      <c r="G819" s="180" t="s">
        <v>74</v>
      </c>
      <c r="H819" s="180"/>
      <c r="I819" s="180" t="s">
        <v>58</v>
      </c>
      <c r="J819" s="180"/>
      <c r="K819" s="181"/>
      <c r="L819" s="180" t="s">
        <v>60</v>
      </c>
      <c r="M819" s="180">
        <v>5</v>
      </c>
      <c r="N819" s="180"/>
      <c r="O819" s="180"/>
      <c r="P819" s="180"/>
      <c r="Q819" s="182"/>
      <c r="R819" s="182"/>
      <c r="S819" s="180"/>
      <c r="T819" s="180"/>
      <c r="U819" s="180"/>
      <c r="V819" s="180"/>
      <c r="W819" s="180"/>
      <c r="X819" s="180"/>
      <c r="Y819" s="180"/>
    </row>
    <row r="820" spans="1:25" s="183" customFormat="1" outlineLevel="1">
      <c r="A820" s="180" t="str">
        <f>A818</f>
        <v>N</v>
      </c>
      <c r="B820" s="181">
        <f>COUNTA($C$3:C820)</f>
        <v>800</v>
      </c>
      <c r="C820" s="180" t="s">
        <v>363</v>
      </c>
      <c r="D820" s="180"/>
      <c r="E820" s="180"/>
      <c r="F820" s="180"/>
      <c r="G820" s="180" t="s">
        <v>74</v>
      </c>
      <c r="H820" s="180"/>
      <c r="I820" s="180" t="s">
        <v>58</v>
      </c>
      <c r="J820" s="180" t="s">
        <v>364</v>
      </c>
      <c r="K820" s="181">
        <v>0</v>
      </c>
      <c r="L820" s="180" t="s">
        <v>100</v>
      </c>
      <c r="M820" s="180"/>
      <c r="N820" s="180"/>
      <c r="O820" s="180"/>
      <c r="P820" s="180"/>
      <c r="Q820" s="182"/>
      <c r="R820" s="182"/>
      <c r="S820" s="180"/>
      <c r="T820" s="180"/>
      <c r="U820" s="180"/>
      <c r="V820" s="180"/>
      <c r="W820" s="180"/>
      <c r="X820" s="180"/>
      <c r="Y820" s="180"/>
    </row>
    <row r="821" spans="1:25" s="183" customFormat="1" outlineLevel="1">
      <c r="A821" s="180" t="str">
        <f t="shared" ref="A821:A843" si="21">A820</f>
        <v>N</v>
      </c>
      <c r="B821" s="181">
        <f>COUNTA($C$3:C821)</f>
        <v>801</v>
      </c>
      <c r="C821" s="180" t="s">
        <v>365</v>
      </c>
      <c r="D821" s="180"/>
      <c r="E821" s="180"/>
      <c r="F821" s="180"/>
      <c r="G821" s="180" t="s">
        <v>74</v>
      </c>
      <c r="H821" s="180"/>
      <c r="I821" s="180" t="s">
        <v>58</v>
      </c>
      <c r="J821" s="180" t="s">
        <v>364</v>
      </c>
      <c r="K821" s="181">
        <v>1</v>
      </c>
      <c r="L821" s="180" t="s">
        <v>100</v>
      </c>
      <c r="M821" s="180"/>
      <c r="N821" s="180"/>
      <c r="O821" s="180"/>
      <c r="P821" s="180"/>
      <c r="Q821" s="182"/>
      <c r="R821" s="182"/>
      <c r="S821" s="180"/>
      <c r="T821" s="180"/>
      <c r="U821" s="180"/>
      <c r="V821" s="180"/>
      <c r="W821" s="180"/>
      <c r="X821" s="180"/>
      <c r="Y821" s="180"/>
    </row>
    <row r="822" spans="1:25" s="183" customFormat="1" outlineLevel="1">
      <c r="A822" s="180" t="str">
        <f t="shared" si="21"/>
        <v>N</v>
      </c>
      <c r="B822" s="181">
        <f>COUNTA($C$3:C822)</f>
        <v>802</v>
      </c>
      <c r="C822" s="180" t="s">
        <v>366</v>
      </c>
      <c r="D822" s="180"/>
      <c r="E822" s="180"/>
      <c r="F822" s="180"/>
      <c r="G822" s="180" t="s">
        <v>74</v>
      </c>
      <c r="H822" s="180"/>
      <c r="I822" s="180" t="s">
        <v>58</v>
      </c>
      <c r="J822" s="180" t="s">
        <v>364</v>
      </c>
      <c r="K822" s="181">
        <v>2</v>
      </c>
      <c r="L822" s="180" t="s">
        <v>100</v>
      </c>
      <c r="M822" s="180"/>
      <c r="N822" s="180"/>
      <c r="O822" s="180"/>
      <c r="P822" s="180"/>
      <c r="Q822" s="182"/>
      <c r="R822" s="182"/>
      <c r="S822" s="180"/>
      <c r="T822" s="180"/>
      <c r="U822" s="180"/>
      <c r="V822" s="180"/>
      <c r="W822" s="180"/>
      <c r="X822" s="180"/>
      <c r="Y822" s="180"/>
    </row>
    <row r="823" spans="1:25" s="183" customFormat="1" outlineLevel="1">
      <c r="A823" s="180" t="str">
        <f t="shared" si="21"/>
        <v>N</v>
      </c>
      <c r="B823" s="181">
        <f>COUNTA($C$3:C823)</f>
        <v>803</v>
      </c>
      <c r="C823" s="180" t="s">
        <v>367</v>
      </c>
      <c r="D823" s="180"/>
      <c r="E823" s="180"/>
      <c r="F823" s="180"/>
      <c r="G823" s="180" t="s">
        <v>74</v>
      </c>
      <c r="H823" s="180"/>
      <c r="I823" s="180" t="s">
        <v>58</v>
      </c>
      <c r="J823" s="180" t="s">
        <v>364</v>
      </c>
      <c r="K823" s="181">
        <v>3</v>
      </c>
      <c r="L823" s="180" t="s">
        <v>100</v>
      </c>
      <c r="M823" s="180"/>
      <c r="N823" s="180"/>
      <c r="O823" s="180"/>
      <c r="P823" s="180"/>
      <c r="Q823" s="182"/>
      <c r="R823" s="182"/>
      <c r="S823" s="180"/>
      <c r="T823" s="180"/>
      <c r="U823" s="180"/>
      <c r="V823" s="180"/>
      <c r="W823" s="180"/>
      <c r="X823" s="180"/>
      <c r="Y823" s="180"/>
    </row>
    <row r="824" spans="1:25" s="183" customFormat="1" outlineLevel="1">
      <c r="A824" s="180" t="str">
        <f t="shared" si="21"/>
        <v>N</v>
      </c>
      <c r="B824" s="181">
        <f>COUNTA($C$3:C824)</f>
        <v>804</v>
      </c>
      <c r="C824" s="180" t="s">
        <v>368</v>
      </c>
      <c r="D824" s="180"/>
      <c r="E824" s="180"/>
      <c r="F824" s="180"/>
      <c r="G824" s="180" t="s">
        <v>74</v>
      </c>
      <c r="H824" s="180"/>
      <c r="I824" s="180" t="s">
        <v>58</v>
      </c>
      <c r="J824" s="180" t="s">
        <v>364</v>
      </c>
      <c r="K824" s="181">
        <v>4</v>
      </c>
      <c r="L824" s="180" t="s">
        <v>100</v>
      </c>
      <c r="M824" s="180"/>
      <c r="N824" s="180"/>
      <c r="O824" s="180"/>
      <c r="P824" s="180"/>
      <c r="Q824" s="182"/>
      <c r="R824" s="182"/>
      <c r="S824" s="180"/>
      <c r="T824" s="180"/>
      <c r="U824" s="180"/>
      <c r="V824" s="180"/>
      <c r="W824" s="180"/>
      <c r="X824" s="180"/>
      <c r="Y824" s="180"/>
    </row>
    <row r="825" spans="1:25" s="183" customFormat="1" outlineLevel="1">
      <c r="A825" s="180" t="str">
        <f t="shared" si="21"/>
        <v>N</v>
      </c>
      <c r="B825" s="181">
        <f>COUNTA($C$3:C825)</f>
        <v>805</v>
      </c>
      <c r="C825" s="180" t="s">
        <v>203</v>
      </c>
      <c r="D825" s="180"/>
      <c r="E825" s="180"/>
      <c r="F825" s="180"/>
      <c r="G825" s="180" t="s">
        <v>74</v>
      </c>
      <c r="H825" s="180"/>
      <c r="I825" s="180" t="s">
        <v>58</v>
      </c>
      <c r="J825" s="180" t="s">
        <v>123</v>
      </c>
      <c r="K825" s="181">
        <v>4</v>
      </c>
      <c r="L825" s="180" t="s">
        <v>69</v>
      </c>
      <c r="M825" s="180"/>
      <c r="N825" s="180"/>
      <c r="O825" s="180"/>
      <c r="P825" s="180"/>
      <c r="Q825" s="182"/>
      <c r="R825" s="182"/>
      <c r="S825" s="180"/>
      <c r="T825" s="180"/>
      <c r="U825" s="180"/>
      <c r="V825" s="180"/>
      <c r="W825" s="180"/>
      <c r="X825" s="180"/>
      <c r="Y825" s="180"/>
    </row>
    <row r="826" spans="1:25" s="183" customFormat="1" outlineLevel="1">
      <c r="A826" s="180" t="str">
        <f t="shared" si="21"/>
        <v>N</v>
      </c>
      <c r="B826" s="181">
        <f>COUNTA($C$3:C826)</f>
        <v>806</v>
      </c>
      <c r="C826" s="180" t="s">
        <v>60</v>
      </c>
      <c r="D826" s="180"/>
      <c r="E826" s="180"/>
      <c r="F826" s="180"/>
      <c r="G826" s="180" t="s">
        <v>74</v>
      </c>
      <c r="H826" s="180"/>
      <c r="I826" s="180" t="s">
        <v>58</v>
      </c>
      <c r="J826" s="180"/>
      <c r="K826" s="181">
        <v>0</v>
      </c>
      <c r="L826" s="180" t="s">
        <v>60</v>
      </c>
      <c r="M826" s="180">
        <v>3</v>
      </c>
      <c r="N826" s="180" t="s">
        <v>147</v>
      </c>
      <c r="O826" s="180"/>
      <c r="P826" s="180"/>
      <c r="Q826" s="182"/>
      <c r="R826" s="182"/>
      <c r="S826" s="180"/>
      <c r="T826" s="180"/>
      <c r="U826" s="180"/>
      <c r="V826" s="180"/>
      <c r="W826" s="180"/>
      <c r="X826" s="180"/>
      <c r="Y826" s="180"/>
    </row>
    <row r="827" spans="1:25" s="183" customFormat="1" outlineLevel="1">
      <c r="A827" s="180" t="str">
        <f>IF([4]Global!$B$2="PROD","N",A826)</f>
        <v>N</v>
      </c>
      <c r="B827" s="181">
        <f>COUNTA($C$3:C827)</f>
        <v>807</v>
      </c>
      <c r="C827" s="180" t="s">
        <v>369</v>
      </c>
      <c r="D827" s="180"/>
      <c r="E827" s="180"/>
      <c r="F827" s="180"/>
      <c r="G827" s="180" t="s">
        <v>74</v>
      </c>
      <c r="H827" s="180"/>
      <c r="I827" s="180" t="s">
        <v>58</v>
      </c>
      <c r="J827" s="180" t="s">
        <v>370</v>
      </c>
      <c r="K827" s="181">
        <v>0</v>
      </c>
      <c r="L827" s="180" t="s">
        <v>110</v>
      </c>
      <c r="M827" s="180"/>
      <c r="N827" s="180"/>
      <c r="O827" s="180"/>
      <c r="P827" s="180"/>
      <c r="Q827" s="182"/>
      <c r="R827" s="182"/>
      <c r="S827" s="180"/>
      <c r="T827" s="180"/>
      <c r="U827" s="180"/>
      <c r="V827" s="180"/>
      <c r="W827" s="180"/>
      <c r="X827" s="180"/>
      <c r="Y827" s="180"/>
    </row>
    <row r="828" spans="1:25" s="183" customFormat="1" outlineLevel="1">
      <c r="A828" s="180" t="str">
        <f>A827</f>
        <v>N</v>
      </c>
      <c r="B828" s="181">
        <f>COUNTA($C$3:C828)</f>
        <v>808</v>
      </c>
      <c r="C828" s="180" t="s">
        <v>371</v>
      </c>
      <c r="D828" s="180"/>
      <c r="E828" s="180"/>
      <c r="F828" s="180"/>
      <c r="G828" s="180" t="s">
        <v>74</v>
      </c>
      <c r="H828" s="180"/>
      <c r="I828" s="180" t="s">
        <v>58</v>
      </c>
      <c r="J828" s="180" t="s">
        <v>370</v>
      </c>
      <c r="K828" s="181">
        <v>0</v>
      </c>
      <c r="L828" s="180" t="s">
        <v>59</v>
      </c>
      <c r="M828" s="180" t="s">
        <v>372</v>
      </c>
      <c r="N828" s="180"/>
      <c r="O828" s="180"/>
      <c r="P828" s="180"/>
      <c r="Q828" s="182"/>
      <c r="R828" s="182"/>
      <c r="S828" s="180"/>
      <c r="T828" s="180"/>
      <c r="U828" s="180"/>
      <c r="V828" s="180"/>
      <c r="W828" s="180"/>
      <c r="X828" s="180"/>
      <c r="Y828" s="180"/>
    </row>
    <row r="829" spans="1:25" s="183" customFormat="1" outlineLevel="1">
      <c r="A829" s="180" t="str">
        <f>A828</f>
        <v>N</v>
      </c>
      <c r="B829" s="181">
        <f>COUNTA($C$3:C829)</f>
        <v>809</v>
      </c>
      <c r="C829" s="180" t="s">
        <v>373</v>
      </c>
      <c r="D829" s="180"/>
      <c r="E829" s="180"/>
      <c r="F829" s="180"/>
      <c r="G829" s="180" t="s">
        <v>74</v>
      </c>
      <c r="H829" s="180"/>
      <c r="I829" s="180"/>
      <c r="J829" s="180"/>
      <c r="K829" s="181">
        <v>0</v>
      </c>
      <c r="L829" s="180" t="s">
        <v>374</v>
      </c>
      <c r="M829" s="180" t="str">
        <f>IF(N826="Australian Comprehensive","tx_iframe_card-domestic","tx_iframe_card-international")</f>
        <v>tx_iframe_card-international</v>
      </c>
      <c r="N829" s="180"/>
      <c r="O829" s="180"/>
      <c r="P829" s="180"/>
      <c r="Q829" s="182"/>
      <c r="R829" s="182"/>
      <c r="S829" s="180"/>
      <c r="T829" s="180"/>
      <c r="U829" s="180"/>
      <c r="V829" s="180"/>
      <c r="W829" s="180"/>
      <c r="X829" s="180"/>
      <c r="Y829" s="180"/>
    </row>
    <row r="830" spans="1:25" s="183" customFormat="1" outlineLevel="1">
      <c r="A830" s="180" t="str">
        <f>A829</f>
        <v>N</v>
      </c>
      <c r="B830" s="181">
        <f>COUNTA($C$3:C830)</f>
        <v>810</v>
      </c>
      <c r="C830" s="180" t="s">
        <v>375</v>
      </c>
      <c r="D830" s="180"/>
      <c r="E830" s="180"/>
      <c r="F830" s="180"/>
      <c r="G830" s="180" t="s">
        <v>74</v>
      </c>
      <c r="H830" s="180"/>
      <c r="I830" s="180" t="s">
        <v>58</v>
      </c>
      <c r="J830" s="180" t="s">
        <v>376</v>
      </c>
      <c r="K830" s="181">
        <v>0</v>
      </c>
      <c r="L830" s="180" t="s">
        <v>59</v>
      </c>
      <c r="M830" s="180" t="s">
        <v>377</v>
      </c>
      <c r="N830" s="180"/>
      <c r="O830" s="180"/>
      <c r="P830" s="180"/>
      <c r="Q830" s="182"/>
      <c r="R830" s="182"/>
      <c r="S830" s="180"/>
      <c r="T830" s="180"/>
      <c r="U830" s="180"/>
      <c r="V830" s="180"/>
      <c r="W830" s="180"/>
      <c r="X830" s="180"/>
      <c r="Y830" s="180"/>
    </row>
    <row r="831" spans="1:25" s="183" customFormat="1" outlineLevel="1">
      <c r="A831" s="180" t="str">
        <f t="shared" si="21"/>
        <v>N</v>
      </c>
      <c r="B831" s="181">
        <f>COUNTA($C$3:C831)</f>
        <v>811</v>
      </c>
      <c r="C831" s="180" t="s">
        <v>373</v>
      </c>
      <c r="D831" s="180"/>
      <c r="E831" s="180"/>
      <c r="F831" s="180"/>
      <c r="G831" s="180" t="s">
        <v>74</v>
      </c>
      <c r="H831" s="180"/>
      <c r="I831" s="180"/>
      <c r="J831" s="180"/>
      <c r="K831" s="181">
        <v>0</v>
      </c>
      <c r="L831" s="180" t="s">
        <v>378</v>
      </c>
      <c r="M831" s="180"/>
      <c r="N831" s="180"/>
      <c r="O831" s="180"/>
      <c r="P831" s="180"/>
      <c r="Q831" s="182"/>
      <c r="R831" s="182"/>
      <c r="S831" s="180"/>
      <c r="T831" s="180"/>
      <c r="U831" s="180"/>
      <c r="V831" s="180"/>
      <c r="W831" s="180"/>
      <c r="X831" s="180"/>
      <c r="Y831" s="180"/>
    </row>
    <row r="832" spans="1:25" s="183" customFormat="1" outlineLevel="1">
      <c r="A832" s="180" t="str">
        <f t="shared" si="21"/>
        <v>N</v>
      </c>
      <c r="B832" s="181">
        <f>COUNTA($C$3:C832)</f>
        <v>812</v>
      </c>
      <c r="C832" s="180" t="s">
        <v>379</v>
      </c>
      <c r="D832" s="180"/>
      <c r="E832" s="180"/>
      <c r="F832" s="180"/>
      <c r="G832" s="180" t="s">
        <v>74</v>
      </c>
      <c r="H832" s="180"/>
      <c r="I832" s="180" t="s">
        <v>58</v>
      </c>
      <c r="J832" s="180" t="s">
        <v>380</v>
      </c>
      <c r="K832" s="181">
        <v>0</v>
      </c>
      <c r="L832" s="180" t="s">
        <v>59</v>
      </c>
      <c r="M832" s="180" t="s">
        <v>381</v>
      </c>
      <c r="N832" s="180"/>
      <c r="O832" s="180"/>
      <c r="P832" s="180"/>
      <c r="Q832" s="182"/>
      <c r="R832" s="182"/>
      <c r="S832" s="180"/>
      <c r="T832" s="180"/>
      <c r="U832" s="180"/>
      <c r="V832" s="180"/>
      <c r="W832" s="180"/>
      <c r="X832" s="180"/>
      <c r="Y832" s="180"/>
    </row>
    <row r="833" spans="1:25" s="183" customFormat="1" outlineLevel="1">
      <c r="A833" s="180" t="str">
        <f t="shared" si="21"/>
        <v>N</v>
      </c>
      <c r="B833" s="181">
        <f>COUNTA($C$3:C833)</f>
        <v>813</v>
      </c>
      <c r="C833" s="180" t="s">
        <v>382</v>
      </c>
      <c r="D833" s="180"/>
      <c r="E833" s="180"/>
      <c r="F833" s="180"/>
      <c r="G833" s="180" t="s">
        <v>74</v>
      </c>
      <c r="H833" s="180"/>
      <c r="I833" s="180" t="s">
        <v>58</v>
      </c>
      <c r="J833" s="180" t="s">
        <v>383</v>
      </c>
      <c r="K833" s="181">
        <v>0</v>
      </c>
      <c r="L833" s="180" t="s">
        <v>59</v>
      </c>
      <c r="M833" s="180" t="s">
        <v>384</v>
      </c>
      <c r="N833" s="180"/>
      <c r="O833" s="180"/>
      <c r="P833" s="180"/>
      <c r="Q833" s="182"/>
      <c r="R833" s="182"/>
      <c r="S833" s="180"/>
      <c r="T833" s="180"/>
      <c r="U833" s="180"/>
      <c r="V833" s="180"/>
      <c r="W833" s="180"/>
      <c r="X833" s="180"/>
      <c r="Y833" s="180"/>
    </row>
    <row r="834" spans="1:25" s="183" customFormat="1" outlineLevel="1">
      <c r="A834" s="180" t="str">
        <f t="shared" si="21"/>
        <v>N</v>
      </c>
      <c r="B834" s="181">
        <f>COUNTA($C$3:C834)</f>
        <v>814</v>
      </c>
      <c r="C834" s="180" t="s">
        <v>385</v>
      </c>
      <c r="D834" s="180"/>
      <c r="E834" s="180"/>
      <c r="F834" s="180" t="str">
        <f>IF($A$7="Y","Y","")</f>
        <v/>
      </c>
      <c r="G834" s="180" t="s">
        <v>74</v>
      </c>
      <c r="H834" s="180"/>
      <c r="I834" s="180" t="s">
        <v>58</v>
      </c>
      <c r="J834" s="180" t="s">
        <v>386</v>
      </c>
      <c r="K834" s="181">
        <v>0</v>
      </c>
      <c r="L834" s="180" t="s">
        <v>69</v>
      </c>
      <c r="M834" s="180">
        <v>1</v>
      </c>
      <c r="N834" s="180"/>
      <c r="O834" s="180"/>
      <c r="P834" s="180"/>
      <c r="Q834" s="182"/>
      <c r="R834" s="182"/>
      <c r="S834" s="180"/>
      <c r="T834" s="180"/>
      <c r="U834" s="180"/>
      <c r="V834" s="180"/>
      <c r="W834" s="180"/>
      <c r="X834" s="180"/>
      <c r="Y834" s="180"/>
    </row>
    <row r="835" spans="1:25" s="183" customFormat="1" outlineLevel="1">
      <c r="A835" s="180" t="str">
        <f t="shared" si="21"/>
        <v>N</v>
      </c>
      <c r="B835" s="181">
        <f>COUNTA($C$3:C835)</f>
        <v>815</v>
      </c>
      <c r="C835" s="180" t="s">
        <v>60</v>
      </c>
      <c r="D835" s="180"/>
      <c r="E835" s="180"/>
      <c r="F835" s="180"/>
      <c r="G835" s="180" t="s">
        <v>74</v>
      </c>
      <c r="H835" s="180"/>
      <c r="I835" s="180" t="s">
        <v>58</v>
      </c>
      <c r="J835" s="180"/>
      <c r="K835" s="181">
        <v>0</v>
      </c>
      <c r="L835" s="180" t="s">
        <v>60</v>
      </c>
      <c r="M835" s="180">
        <v>20</v>
      </c>
      <c r="N835" s="180"/>
      <c r="O835" s="180"/>
      <c r="P835" s="180"/>
      <c r="Q835" s="182"/>
      <c r="R835" s="182"/>
      <c r="S835" s="180"/>
      <c r="T835" s="180"/>
      <c r="U835" s="180"/>
      <c r="V835" s="180"/>
      <c r="W835" s="180"/>
      <c r="X835" s="180"/>
      <c r="Y835" s="180"/>
    </row>
    <row r="836" spans="1:25" s="183" customFormat="1" outlineLevel="1">
      <c r="A836" s="180" t="str">
        <f t="shared" si="21"/>
        <v>N</v>
      </c>
      <c r="B836" s="181">
        <f>COUNTA($C$3:C836)</f>
        <v>816</v>
      </c>
      <c r="C836" s="180" t="s">
        <v>387</v>
      </c>
      <c r="D836" s="180"/>
      <c r="E836" s="180"/>
      <c r="F836" s="180"/>
      <c r="G836" s="180" t="s">
        <v>74</v>
      </c>
      <c r="H836" s="180"/>
      <c r="I836" s="180" t="s">
        <v>58</v>
      </c>
      <c r="J836" s="180" t="s">
        <v>388</v>
      </c>
      <c r="K836" s="181">
        <v>0</v>
      </c>
      <c r="L836" s="180" t="s">
        <v>306</v>
      </c>
      <c r="M836" s="180"/>
      <c r="N836" s="180"/>
      <c r="O836" s="180" t="s">
        <v>3</v>
      </c>
      <c r="P836" s="180"/>
      <c r="Q836" s="182"/>
      <c r="R836" s="182"/>
      <c r="S836" s="180"/>
      <c r="T836" s="180"/>
      <c r="U836" s="180"/>
      <c r="V836" s="180"/>
      <c r="W836" s="180"/>
      <c r="X836" s="180"/>
      <c r="Y836" s="180"/>
    </row>
    <row r="837" spans="1:25" s="183" customFormat="1" outlineLevel="1">
      <c r="A837" s="180" t="str">
        <f t="shared" si="21"/>
        <v>N</v>
      </c>
      <c r="B837" s="181">
        <f>COUNTA($C$3:C837)</f>
        <v>817</v>
      </c>
      <c r="C837" s="180" t="s">
        <v>744</v>
      </c>
      <c r="D837" s="180"/>
      <c r="E837" s="180"/>
      <c r="F837" s="180"/>
      <c r="G837" s="180" t="s">
        <v>74</v>
      </c>
      <c r="H837" s="180"/>
      <c r="I837" s="180" t="s">
        <v>58</v>
      </c>
      <c r="J837" s="180" t="s">
        <v>745</v>
      </c>
      <c r="K837" s="181">
        <v>0</v>
      </c>
      <c r="L837" s="180" t="s">
        <v>32</v>
      </c>
      <c r="M837" s="180"/>
      <c r="N837" s="180" t="s">
        <v>61</v>
      </c>
      <c r="O837" s="180" t="s">
        <v>3</v>
      </c>
      <c r="P837" s="180"/>
      <c r="Q837" s="182"/>
      <c r="R837" s="182"/>
      <c r="S837" s="180" t="s">
        <v>746</v>
      </c>
      <c r="T837" s="180"/>
      <c r="U837" s="180"/>
      <c r="V837" s="180"/>
      <c r="W837" s="180"/>
      <c r="X837" s="180"/>
      <c r="Y837" s="180"/>
    </row>
    <row r="838" spans="1:25" s="183" customFormat="1" outlineLevel="1">
      <c r="A838" s="180" t="str">
        <f t="shared" si="21"/>
        <v>N</v>
      </c>
      <c r="B838" s="181">
        <f>COUNTA($C$3:C838)</f>
        <v>818</v>
      </c>
      <c r="C838" s="180" t="s">
        <v>389</v>
      </c>
      <c r="D838" s="180"/>
      <c r="E838" s="180"/>
      <c r="F838" s="180"/>
      <c r="G838" s="180" t="s">
        <v>74</v>
      </c>
      <c r="H838" s="180"/>
      <c r="I838" s="180" t="s">
        <v>58</v>
      </c>
      <c r="J838" s="180" t="s">
        <v>390</v>
      </c>
      <c r="K838" s="181">
        <v>0</v>
      </c>
      <c r="L838" s="180" t="s">
        <v>32</v>
      </c>
      <c r="M838" s="180"/>
      <c r="N838" s="180" t="s">
        <v>61</v>
      </c>
      <c r="O838" s="180" t="s">
        <v>3</v>
      </c>
      <c r="P838" s="180"/>
      <c r="Q838" s="182"/>
      <c r="R838" s="182"/>
      <c r="S838" s="180" t="s">
        <v>391</v>
      </c>
      <c r="T838" s="180"/>
      <c r="U838" s="180"/>
      <c r="V838" s="180"/>
      <c r="W838" s="180"/>
      <c r="X838" s="180"/>
      <c r="Y838" s="180"/>
    </row>
    <row r="839" spans="1:25" s="183" customFormat="1" outlineLevel="1">
      <c r="A839" s="180" t="str">
        <f>A837</f>
        <v>N</v>
      </c>
      <c r="B839" s="181">
        <f>COUNTA($C$3:C839)</f>
        <v>819</v>
      </c>
      <c r="C839" s="180" t="s">
        <v>392</v>
      </c>
      <c r="D839" s="180"/>
      <c r="E839" s="180"/>
      <c r="F839" s="180"/>
      <c r="G839" s="180" t="s">
        <v>74</v>
      </c>
      <c r="H839" s="180"/>
      <c r="I839" s="180" t="s">
        <v>58</v>
      </c>
      <c r="J839" s="180" t="s">
        <v>393</v>
      </c>
      <c r="K839" s="181">
        <v>1</v>
      </c>
      <c r="L839" s="180" t="s">
        <v>32</v>
      </c>
      <c r="M839" s="180"/>
      <c r="N839" s="180" t="s">
        <v>61</v>
      </c>
      <c r="O839" s="180" t="s">
        <v>3</v>
      </c>
      <c r="P839" s="180"/>
      <c r="Q839" s="182"/>
      <c r="R839" s="182"/>
      <c r="S839" s="180" t="s">
        <v>394</v>
      </c>
      <c r="T839" s="180"/>
      <c r="U839" s="180"/>
      <c r="V839" s="180"/>
      <c r="W839" s="180"/>
      <c r="X839" s="180"/>
      <c r="Y839" s="180"/>
    </row>
    <row r="840" spans="1:25" s="183" customFormat="1" outlineLevel="1">
      <c r="A840" s="180" t="str">
        <f>IF($R$35="0",IF([4]Global!$B$2="PROD","Y","N"),"N")</f>
        <v>N</v>
      </c>
      <c r="B840" s="181">
        <f>COUNTA($C$3:C840)</f>
        <v>820</v>
      </c>
      <c r="C840" s="180" t="s">
        <v>514</v>
      </c>
      <c r="D840" s="180"/>
      <c r="E840" s="180"/>
      <c r="F840" s="180"/>
      <c r="G840" s="180" t="s">
        <v>74</v>
      </c>
      <c r="H840" s="180"/>
      <c r="I840" s="180" t="s">
        <v>58</v>
      </c>
      <c r="J840" s="180" t="s">
        <v>518</v>
      </c>
      <c r="K840" s="181">
        <v>0</v>
      </c>
      <c r="L840" s="180" t="s">
        <v>306</v>
      </c>
      <c r="M840" s="180"/>
      <c r="N840" s="180"/>
      <c r="O840" s="180"/>
      <c r="P840" s="180"/>
      <c r="Q840" s="182"/>
      <c r="R840" s="182"/>
      <c r="S840" s="180"/>
      <c r="T840" s="180"/>
      <c r="U840" s="180"/>
      <c r="V840" s="180"/>
      <c r="W840" s="180"/>
      <c r="X840" s="180"/>
      <c r="Y840" s="180"/>
    </row>
    <row r="841" spans="1:25" s="183" customFormat="1" outlineLevel="1">
      <c r="A841" s="180" t="str">
        <f t="shared" si="21"/>
        <v>N</v>
      </c>
      <c r="B841" s="181">
        <f>COUNTA($C$3:C841)</f>
        <v>821</v>
      </c>
      <c r="C841" s="180" t="s">
        <v>515</v>
      </c>
      <c r="D841" s="180"/>
      <c r="E841" s="180"/>
      <c r="F841" s="180"/>
      <c r="G841" s="180" t="s">
        <v>74</v>
      </c>
      <c r="H841" s="180"/>
      <c r="I841" s="180" t="s">
        <v>58</v>
      </c>
      <c r="J841" s="180" t="s">
        <v>519</v>
      </c>
      <c r="K841" s="181">
        <v>0</v>
      </c>
      <c r="L841" s="180" t="s">
        <v>306</v>
      </c>
      <c r="M841" s="180"/>
      <c r="N841" s="180"/>
      <c r="O841" s="180"/>
      <c r="P841" s="180"/>
      <c r="Q841" s="182"/>
      <c r="R841" s="182"/>
      <c r="S841" s="180"/>
      <c r="T841" s="180"/>
      <c r="U841" s="180"/>
      <c r="V841" s="180"/>
      <c r="W841" s="180"/>
      <c r="X841" s="180"/>
      <c r="Y841" s="180"/>
    </row>
    <row r="842" spans="1:25" s="183" customFormat="1" outlineLevel="1">
      <c r="A842" s="180" t="str">
        <f t="shared" si="21"/>
        <v>N</v>
      </c>
      <c r="B842" s="181">
        <f>COUNTA($C$3:C842)</f>
        <v>822</v>
      </c>
      <c r="C842" s="180" t="s">
        <v>516</v>
      </c>
      <c r="D842" s="180"/>
      <c r="E842" s="180"/>
      <c r="F842" s="180"/>
      <c r="G842" s="180" t="s">
        <v>74</v>
      </c>
      <c r="H842" s="180"/>
      <c r="I842" s="180" t="s">
        <v>58</v>
      </c>
      <c r="J842" s="180" t="s">
        <v>520</v>
      </c>
      <c r="K842" s="181">
        <v>0</v>
      </c>
      <c r="L842" s="180" t="s">
        <v>306</v>
      </c>
      <c r="M842" s="180"/>
      <c r="N842" s="180"/>
      <c r="O842" s="180"/>
      <c r="P842" s="180"/>
      <c r="Q842" s="182"/>
      <c r="R842" s="182"/>
      <c r="S842" s="180"/>
      <c r="T842" s="180"/>
      <c r="U842" s="180"/>
      <c r="V842" s="180"/>
      <c r="W842" s="180"/>
      <c r="X842" s="180"/>
      <c r="Y842" s="180"/>
    </row>
    <row r="843" spans="1:25" s="183" customFormat="1" outlineLevel="1">
      <c r="A843" s="180" t="str">
        <f t="shared" si="21"/>
        <v>N</v>
      </c>
      <c r="B843" s="181">
        <f>COUNTA($C$3:C843)</f>
        <v>823</v>
      </c>
      <c r="C843" s="180" t="s">
        <v>517</v>
      </c>
      <c r="D843" s="180"/>
      <c r="E843" s="180"/>
      <c r="F843" s="180"/>
      <c r="G843" s="180" t="s">
        <v>74</v>
      </c>
      <c r="H843" s="180"/>
      <c r="I843" s="180" t="s">
        <v>58</v>
      </c>
      <c r="J843" s="180" t="s">
        <v>521</v>
      </c>
      <c r="K843" s="181">
        <v>0</v>
      </c>
      <c r="L843" s="180" t="s">
        <v>306</v>
      </c>
      <c r="M843" s="180"/>
      <c r="N843" s="180"/>
      <c r="O843" s="180"/>
      <c r="P843" s="180"/>
      <c r="Q843" s="182"/>
      <c r="R843" s="182"/>
      <c r="S843" s="180"/>
      <c r="T843" s="180"/>
      <c r="U843" s="180"/>
      <c r="V843" s="180"/>
      <c r="W843" s="180"/>
      <c r="X843" s="180"/>
      <c r="Y843" s="180"/>
    </row>
    <row r="844" spans="1:25" s="183" customFormat="1" outlineLevel="1">
      <c r="A844" s="180" t="str">
        <f>A817</f>
        <v>N</v>
      </c>
      <c r="B844" s="181">
        <f>COUNTA($C$3:C844)</f>
        <v>824</v>
      </c>
      <c r="C844" s="180" t="s">
        <v>60</v>
      </c>
      <c r="D844" s="180"/>
      <c r="E844" s="180"/>
      <c r="F844" s="180"/>
      <c r="G844" s="180" t="s">
        <v>74</v>
      </c>
      <c r="H844" s="180"/>
      <c r="I844" s="180" t="s">
        <v>58</v>
      </c>
      <c r="J844" s="180"/>
      <c r="K844" s="181">
        <v>0</v>
      </c>
      <c r="L844" s="180" t="s">
        <v>60</v>
      </c>
      <c r="M844" s="180">
        <v>3</v>
      </c>
      <c r="N844" s="180"/>
      <c r="O844" s="180"/>
      <c r="P844" s="180"/>
      <c r="Q844" s="182"/>
      <c r="R844" s="182"/>
      <c r="S844" s="180"/>
      <c r="T844" s="180"/>
      <c r="U844" s="180"/>
      <c r="V844" s="180"/>
      <c r="W844" s="180"/>
      <c r="X844" s="180"/>
      <c r="Y844" s="180"/>
    </row>
    <row r="845" spans="1:25" s="183" customFormat="1" outlineLevel="1">
      <c r="A845" s="180" t="str">
        <f>A844</f>
        <v>N</v>
      </c>
      <c r="B845" s="181">
        <f>COUNTA($C$3:C845)</f>
        <v>825</v>
      </c>
      <c r="C845" s="180" t="s">
        <v>747</v>
      </c>
      <c r="D845" s="180"/>
      <c r="E845" s="180"/>
      <c r="F845" s="180"/>
      <c r="G845" s="180" t="s">
        <v>74</v>
      </c>
      <c r="H845" s="180"/>
      <c r="I845" s="180" t="s">
        <v>58</v>
      </c>
      <c r="J845" s="180" t="s">
        <v>748</v>
      </c>
      <c r="K845" s="181">
        <v>0</v>
      </c>
      <c r="L845" s="180" t="s">
        <v>69</v>
      </c>
      <c r="M845" s="180"/>
      <c r="N845" s="180"/>
      <c r="O845" s="180"/>
      <c r="P845" s="180"/>
      <c r="Q845" s="182"/>
      <c r="R845" s="182"/>
      <c r="S845" s="180"/>
      <c r="T845" s="180"/>
      <c r="U845" s="180"/>
      <c r="V845" s="180"/>
      <c r="W845" s="180"/>
      <c r="X845" s="180"/>
      <c r="Y845" s="180"/>
    </row>
    <row r="846" spans="1:25" s="185" customFormat="1">
      <c r="A846" s="228" t="s">
        <v>71</v>
      </c>
      <c r="B846" s="229"/>
      <c r="C846" s="230"/>
      <c r="D846" s="230"/>
      <c r="E846" s="230"/>
      <c r="F846" s="230"/>
      <c r="G846" s="230"/>
      <c r="H846" s="230"/>
      <c r="I846" s="230"/>
      <c r="J846" s="230"/>
      <c r="K846" s="229"/>
      <c r="L846" s="230"/>
      <c r="M846" s="230"/>
      <c r="N846" s="230"/>
      <c r="O846" s="230"/>
      <c r="P846" s="230"/>
      <c r="Q846" s="230"/>
      <c r="R846" s="230"/>
      <c r="S846" s="230"/>
      <c r="T846" s="230"/>
      <c r="U846" s="230"/>
      <c r="V846" s="230"/>
      <c r="W846" s="230"/>
      <c r="X846" s="230"/>
      <c r="Y846" s="230"/>
    </row>
    <row r="847" spans="1:25" s="185" customFormat="1">
      <c r="A847" s="178" t="str">
        <f>A817</f>
        <v>N</v>
      </c>
      <c r="B847" s="179">
        <f ca="1">IF(ISNUMBER(B846),B846+1,IF(ISNUMBER(OFFSET(B846,-1,0)),OFFSET(B846,-1,0)+1, IF(ISNUMBER(OFFSET(B846,-2,0)),OFFSET(B846,-2,0)+1,1)))</f>
        <v>826</v>
      </c>
      <c r="C847" s="178" t="s">
        <v>70</v>
      </c>
      <c r="D847" s="178"/>
      <c r="E847" s="178"/>
      <c r="F847" s="178"/>
      <c r="G847" s="178" t="s">
        <v>74</v>
      </c>
      <c r="H847" s="178"/>
      <c r="I847" s="178"/>
      <c r="J847" s="178"/>
      <c r="K847" s="179"/>
      <c r="L847" s="178" t="s">
        <v>70</v>
      </c>
      <c r="M847" s="178"/>
      <c r="N847" s="178"/>
      <c r="O847" s="178"/>
      <c r="P847" s="178"/>
      <c r="Q847" s="178"/>
      <c r="R847" s="178"/>
      <c r="S847" s="178"/>
      <c r="T847" s="178"/>
      <c r="U847" s="178"/>
      <c r="V847" s="178"/>
      <c r="W847" s="178"/>
      <c r="X847" s="178"/>
      <c r="Y847" s="178"/>
    </row>
    <row r="848" spans="1:25" s="185" customFormat="1">
      <c r="A848" s="178" t="str">
        <f>A847</f>
        <v>N</v>
      </c>
      <c r="B848" s="179">
        <f t="shared" ref="B848" ca="1" si="22">IF(ISNUMBER(B847),B847+1,IF(ISNUMBER(OFFSET(B847,-1,0)),OFFSET(B847,-1,0)+1, IF(ISNUMBER(OFFSET(B847,-2,0)),OFFSET(B847,-2,0)+1,1)))</f>
        <v>827</v>
      </c>
      <c r="C848" s="178" t="s">
        <v>72</v>
      </c>
      <c r="D848" s="178"/>
      <c r="E848" s="178"/>
      <c r="F848" s="178"/>
      <c r="G848" s="178" t="s">
        <v>74</v>
      </c>
      <c r="H848" s="178"/>
      <c r="I848" s="178"/>
      <c r="J848" s="178"/>
      <c r="K848" s="179"/>
      <c r="L848" s="178" t="s">
        <v>72</v>
      </c>
      <c r="M848" s="178"/>
      <c r="N848" s="178"/>
      <c r="O848" s="178"/>
      <c r="P848" s="178"/>
      <c r="Q848" s="178"/>
      <c r="R848" s="178"/>
      <c r="S848" s="178"/>
      <c r="T848" s="178"/>
      <c r="U848" s="178"/>
      <c r="V848" s="178"/>
      <c r="W848" s="178"/>
      <c r="X848" s="178"/>
      <c r="Y848" s="178"/>
    </row>
  </sheetData>
  <pageMargins left="0.7" right="0.7" top="0.75" bottom="0.75" header="0.3" footer="0.3"/>
  <headerFooter>
    <oddFooter>&amp;L_x000D_&amp;1#&amp;"Aptos"&amp;10&amp;K000000 INTERNAL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540A2-2649-468C-A6A1-C2C750658A21}">
  <sheetPr>
    <tabColor theme="1"/>
  </sheetPr>
  <dimension ref="A1:BA3"/>
  <sheetViews>
    <sheetView workbookViewId="0">
      <selection activeCell="E3" sqref="E3"/>
    </sheetView>
  </sheetViews>
  <sheetFormatPr defaultRowHeight="15"/>
  <cols>
    <col min="2" max="2" width="5.5703125" customWidth="1"/>
    <col min="3" max="3" width="18.28515625" bestFit="1" customWidth="1"/>
    <col min="4" max="4" width="18.28515625" customWidth="1"/>
    <col min="5" max="5" width="72.7109375" bestFit="1" customWidth="1"/>
    <col min="6" max="7" width="16" customWidth="1"/>
    <col min="8" max="8" width="12.28515625" bestFit="1" customWidth="1"/>
    <col min="9" max="9" width="18.7109375" bestFit="1" customWidth="1"/>
    <col min="10" max="10" width="10.7109375" customWidth="1"/>
    <col min="11" max="11" width="31.85546875" bestFit="1" customWidth="1"/>
    <col min="12" max="12" width="23" bestFit="1" customWidth="1"/>
    <col min="13" max="13" width="28.140625" bestFit="1" customWidth="1"/>
    <col min="14" max="14" width="11.85546875" bestFit="1" customWidth="1"/>
    <col min="15" max="15" width="11.42578125" bestFit="1" customWidth="1"/>
    <col min="16" max="16" width="19.28515625" customWidth="1"/>
    <col min="17" max="17" width="17.42578125" customWidth="1"/>
    <col min="18" max="18" width="13.7109375" customWidth="1"/>
    <col min="19" max="19" width="14.28515625" bestFit="1" customWidth="1"/>
    <col min="20" max="20" width="13.85546875" bestFit="1" customWidth="1"/>
    <col min="21" max="21" width="20" customWidth="1"/>
    <col min="25" max="25" width="10" bestFit="1" customWidth="1"/>
    <col min="26" max="26" width="13.5703125" bestFit="1" customWidth="1"/>
    <col min="27" max="27" width="10" bestFit="1" customWidth="1"/>
    <col min="28" max="28" width="13.5703125" bestFit="1" customWidth="1"/>
    <col min="29" max="29" width="10" bestFit="1" customWidth="1"/>
    <col min="30" max="30" width="13.5703125" bestFit="1" customWidth="1"/>
    <col min="31" max="40" width="13.5703125" customWidth="1"/>
  </cols>
  <sheetData>
    <row r="1" spans="1:53" s="282" customFormat="1">
      <c r="A1" s="275" t="s">
        <v>0</v>
      </c>
      <c r="B1" s="275" t="s">
        <v>1</v>
      </c>
      <c r="C1" s="275" t="s">
        <v>2</v>
      </c>
      <c r="D1" s="275" t="s">
        <v>807</v>
      </c>
      <c r="E1" s="275" t="s">
        <v>808</v>
      </c>
      <c r="F1" s="275" t="s">
        <v>809</v>
      </c>
      <c r="G1" s="275" t="s">
        <v>810</v>
      </c>
      <c r="H1" s="276" t="s">
        <v>811</v>
      </c>
      <c r="I1" s="275" t="s">
        <v>812</v>
      </c>
      <c r="J1" s="275" t="s">
        <v>813</v>
      </c>
      <c r="K1" s="275" t="s">
        <v>814</v>
      </c>
      <c r="L1" s="275" t="s">
        <v>815</v>
      </c>
      <c r="M1" s="275" t="s">
        <v>816</v>
      </c>
      <c r="N1" s="277" t="s">
        <v>817</v>
      </c>
      <c r="O1" s="277" t="s">
        <v>818</v>
      </c>
      <c r="P1" s="277" t="s">
        <v>768</v>
      </c>
      <c r="Q1" s="277" t="s">
        <v>766</v>
      </c>
      <c r="R1" s="278" t="s">
        <v>762</v>
      </c>
      <c r="S1" s="278" t="s">
        <v>760</v>
      </c>
      <c r="T1" s="278" t="s">
        <v>819</v>
      </c>
      <c r="U1" s="279" t="s">
        <v>820</v>
      </c>
      <c r="V1" s="280" t="s">
        <v>772</v>
      </c>
      <c r="W1" s="280" t="s">
        <v>774</v>
      </c>
      <c r="X1" s="280" t="s">
        <v>776</v>
      </c>
      <c r="Y1" s="280" t="s">
        <v>795</v>
      </c>
      <c r="Z1" s="280" t="s">
        <v>797</v>
      </c>
      <c r="AA1" s="280" t="s">
        <v>778</v>
      </c>
      <c r="AB1" s="280" t="s">
        <v>780</v>
      </c>
      <c r="AC1" s="280" t="s">
        <v>821</v>
      </c>
      <c r="AD1" s="280" t="s">
        <v>822</v>
      </c>
      <c r="AE1" s="280" t="s">
        <v>802</v>
      </c>
      <c r="AF1" s="280" t="s">
        <v>790</v>
      </c>
      <c r="AG1" s="280" t="s">
        <v>798</v>
      </c>
      <c r="AH1" s="280" t="s">
        <v>782</v>
      </c>
      <c r="AI1" s="280" t="s">
        <v>799</v>
      </c>
      <c r="AJ1" s="280" t="s">
        <v>784</v>
      </c>
      <c r="AK1" s="280" t="s">
        <v>800</v>
      </c>
      <c r="AL1" s="280" t="s">
        <v>786</v>
      </c>
      <c r="AM1" s="280" t="s">
        <v>801</v>
      </c>
      <c r="AN1" s="280" t="s">
        <v>788</v>
      </c>
      <c r="AO1" s="281" t="s">
        <v>823</v>
      </c>
      <c r="AP1" s="281" t="s">
        <v>793</v>
      </c>
      <c r="AQ1" s="281" t="s">
        <v>794</v>
      </c>
      <c r="AR1" s="281" t="s">
        <v>824</v>
      </c>
      <c r="AS1" s="281" t="s">
        <v>825</v>
      </c>
      <c r="AT1" s="281" t="s">
        <v>826</v>
      </c>
      <c r="AU1" s="281" t="s">
        <v>827</v>
      </c>
      <c r="AV1" s="281" t="s">
        <v>828</v>
      </c>
      <c r="AW1" s="281" t="s">
        <v>829</v>
      </c>
      <c r="AX1" s="281" t="s">
        <v>830</v>
      </c>
      <c r="AY1" s="281" t="s">
        <v>831</v>
      </c>
      <c r="AZ1" s="281" t="s">
        <v>832</v>
      </c>
      <c r="BA1" s="281" t="s">
        <v>833</v>
      </c>
    </row>
    <row r="2" spans="1:53" ht="15.75">
      <c r="A2" s="283"/>
      <c r="B2" s="284"/>
      <c r="C2" s="284"/>
      <c r="D2" s="284"/>
      <c r="E2" s="284"/>
      <c r="F2" s="284"/>
      <c r="G2" s="284"/>
      <c r="H2" s="285"/>
      <c r="I2" s="284"/>
      <c r="J2" s="284"/>
      <c r="K2" s="284"/>
      <c r="L2" s="284"/>
      <c r="M2" s="284"/>
      <c r="N2" s="284"/>
      <c r="O2" s="284"/>
      <c r="P2" s="284"/>
      <c r="Q2" s="284"/>
      <c r="R2" s="284"/>
      <c r="S2" s="284"/>
      <c r="T2" s="284"/>
      <c r="U2" s="284"/>
      <c r="V2" s="284"/>
      <c r="W2" s="284"/>
      <c r="X2" s="284"/>
      <c r="Y2" s="284"/>
      <c r="Z2" s="284"/>
      <c r="AA2" s="284"/>
      <c r="AB2" s="284"/>
      <c r="AC2" s="284"/>
      <c r="AD2" s="284"/>
      <c r="AE2" s="284"/>
      <c r="AF2" s="284"/>
      <c r="AG2" s="284"/>
      <c r="AH2" s="284"/>
      <c r="AI2" s="284"/>
      <c r="AJ2" s="284"/>
      <c r="AK2" s="284"/>
      <c r="AL2" s="284"/>
      <c r="AM2" s="284"/>
      <c r="AN2" s="284"/>
      <c r="AO2" s="284"/>
      <c r="AP2" s="284"/>
      <c r="AQ2" s="284"/>
      <c r="AR2" s="284"/>
      <c r="AS2" s="284"/>
      <c r="AT2" s="284"/>
      <c r="AU2" s="284"/>
      <c r="AV2" s="284"/>
      <c r="AW2" s="284"/>
      <c r="AX2" s="284"/>
      <c r="AY2" s="284"/>
      <c r="AZ2" s="284"/>
      <c r="BA2" s="284"/>
    </row>
    <row r="3" spans="1:53" s="282" customFormat="1">
      <c r="A3" s="286" t="s">
        <v>3</v>
      </c>
      <c r="B3" s="287" t="str">
        <f>TEXT(COUNTA($A$3:$A3),"000")</f>
        <v>001</v>
      </c>
      <c r="C3" s="288" t="s">
        <v>841</v>
      </c>
      <c r="D3" s="288" t="s">
        <v>841</v>
      </c>
      <c r="E3" s="292" t="str">
        <f>VLOOKUP(Global!$B$2,Global!$E$1:$G$4,3,FALSE)&amp;Q3</f>
        <v>https://api.uat.travelguard.com/policy/v4/0</v>
      </c>
      <c r="F3" s="288">
        <v>1</v>
      </c>
      <c r="G3" s="288">
        <v>1</v>
      </c>
      <c r="H3" s="289" t="s">
        <v>3</v>
      </c>
      <c r="I3" s="288" t="s">
        <v>834</v>
      </c>
      <c r="J3" s="288"/>
      <c r="K3" s="288"/>
      <c r="L3" s="288"/>
      <c r="M3" s="288" t="str">
        <f>"TC"&amp;B3&amp;"_"&amp;C3&amp;".json"</f>
        <v>TC001_Policy Search w EMC.json</v>
      </c>
      <c r="N3" s="288"/>
      <c r="O3" s="288"/>
      <c r="P3" s="288" t="str">
        <f>[5]AgentPortal_Params!T5</f>
        <v>L</v>
      </c>
      <c r="Q3" s="288">
        <f>AgentStandAlone_Params!E2</f>
        <v>0</v>
      </c>
      <c r="R3" s="287" t="s">
        <v>835</v>
      </c>
      <c r="S3" s="287" t="s">
        <v>836</v>
      </c>
      <c r="T3" s="290"/>
      <c r="U3" s="290"/>
      <c r="V3" s="288"/>
      <c r="W3" s="288"/>
      <c r="X3" s="288"/>
      <c r="Y3" s="288"/>
      <c r="Z3" s="291" t="s">
        <v>837</v>
      </c>
      <c r="AA3" s="288"/>
      <c r="AB3" s="288"/>
      <c r="AC3" s="288"/>
      <c r="AD3" s="288"/>
      <c r="AE3" s="288" t="s">
        <v>838</v>
      </c>
      <c r="AF3" s="288"/>
      <c r="AG3" s="287" t="s">
        <v>842</v>
      </c>
      <c r="AH3" s="288"/>
      <c r="AI3" s="287"/>
      <c r="AJ3" s="288"/>
      <c r="AK3" s="287"/>
      <c r="AL3" s="288"/>
      <c r="AM3" s="287" t="s">
        <v>839</v>
      </c>
      <c r="AN3" s="288"/>
      <c r="AO3" s="288"/>
      <c r="AP3" s="287" t="s">
        <v>840</v>
      </c>
      <c r="AQ3" s="288"/>
      <c r="AR3" s="288"/>
      <c r="AS3" s="288"/>
      <c r="AT3" s="288"/>
      <c r="AU3" s="288"/>
      <c r="AV3" s="288"/>
      <c r="AW3" s="288"/>
      <c r="AX3" s="288"/>
      <c r="AY3" s="288"/>
      <c r="AZ3" s="288"/>
      <c r="BA3" s="288"/>
    </row>
  </sheetData>
  <hyperlinks>
    <hyperlink ref="AM3" r:id="rId1" xr:uid="{9D978765-390D-4ABF-B432-A770384917C2}"/>
    <hyperlink ref="E3" r:id="rId2" display="https://api.qa.travelguard.com/policy/v4/&amp;" xr:uid="{648B79EE-572F-49FA-B5E1-5A430CF28F8C}"/>
  </hyperlinks>
  <pageMargins left="0.7" right="0.7" top="0.75" bottom="0.75" header="0.3" footer="0.3"/>
  <headerFooter>
    <oddFooter>&amp;L_x000D_&amp;1#&amp;"Aptos"&amp;10&amp;K000000 INTERNAL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906BE-E698-47A1-82BE-D2217F5067BA}">
  <sheetPr>
    <tabColor theme="1"/>
  </sheetPr>
  <dimension ref="A1:DV2"/>
  <sheetViews>
    <sheetView topLeftCell="DU1" workbookViewId="0">
      <selection activeCell="DU6" sqref="DU6"/>
    </sheetView>
  </sheetViews>
  <sheetFormatPr defaultRowHeight="15"/>
  <cols>
    <col min="1" max="1" width="11.140625" bestFit="1" customWidth="1"/>
    <col min="2" max="2" width="35.42578125" bestFit="1" customWidth="1"/>
    <col min="3" max="3" width="61.85546875" bestFit="1" customWidth="1"/>
    <col min="4" max="4" width="38.7109375" bestFit="1" customWidth="1"/>
    <col min="5" max="5" width="13.5703125" bestFit="1" customWidth="1"/>
    <col min="6" max="6" width="13.5703125" customWidth="1"/>
    <col min="7" max="7" width="11.28515625" bestFit="1" customWidth="1"/>
    <col min="8" max="8" width="10.7109375" bestFit="1" customWidth="1"/>
    <col min="9" max="9" width="12.7109375" bestFit="1" customWidth="1"/>
    <col min="10" max="10" width="14.5703125" bestFit="1" customWidth="1"/>
    <col min="11" max="11" width="15.5703125" bestFit="1" customWidth="1"/>
    <col min="12" max="12" width="15.28515625" bestFit="1" customWidth="1"/>
    <col min="13" max="13" width="20.5703125" bestFit="1" customWidth="1"/>
    <col min="14" max="14" width="25.28515625" bestFit="1" customWidth="1"/>
    <col min="15" max="15" width="18.85546875" bestFit="1" customWidth="1"/>
    <col min="16" max="16" width="15.5703125" bestFit="1" customWidth="1"/>
    <col min="17" max="17" width="13.140625" bestFit="1" customWidth="1"/>
    <col min="18" max="18" width="13.42578125" bestFit="1" customWidth="1"/>
    <col min="19" max="19" width="14.85546875" bestFit="1" customWidth="1"/>
    <col min="20" max="20" width="19" bestFit="1" customWidth="1"/>
    <col min="21" max="21" width="18.140625" bestFit="1" customWidth="1"/>
    <col min="22" max="22" width="12.7109375" bestFit="1" customWidth="1"/>
    <col min="23" max="23" width="8" bestFit="1" customWidth="1"/>
    <col min="24" max="24" width="14.7109375" bestFit="1" customWidth="1"/>
    <col min="25" max="25" width="12" bestFit="1" customWidth="1"/>
    <col min="26" max="26" width="14.140625" bestFit="1" customWidth="1"/>
    <col min="27" max="27" width="17.85546875" bestFit="1" customWidth="1"/>
    <col min="28" max="28" width="16.5703125" bestFit="1" customWidth="1"/>
    <col min="29" max="29" width="20.5703125" bestFit="1" customWidth="1"/>
    <col min="30" max="30" width="20.42578125" bestFit="1" customWidth="1"/>
    <col min="31" max="31" width="11.85546875" bestFit="1" customWidth="1"/>
    <col min="32" max="32" width="21.140625" bestFit="1" customWidth="1"/>
    <col min="33" max="33" width="20.5703125" bestFit="1" customWidth="1"/>
    <col min="34" max="34" width="20.42578125" bestFit="1" customWidth="1"/>
    <col min="35" max="35" width="11.85546875" bestFit="1" customWidth="1"/>
    <col min="36" max="36" width="21.140625" bestFit="1" customWidth="1"/>
    <col min="37" max="37" width="20.5703125" bestFit="1" customWidth="1"/>
    <col min="38" max="38" width="20.42578125" bestFit="1" customWidth="1"/>
    <col min="39" max="39" width="11.85546875" bestFit="1" customWidth="1"/>
    <col min="40" max="40" width="21.140625" bestFit="1" customWidth="1"/>
    <col min="41" max="41" width="20.5703125" bestFit="1" customWidth="1"/>
    <col min="42" max="42" width="20.42578125" bestFit="1" customWidth="1"/>
    <col min="43" max="43" width="11.85546875" bestFit="1" customWidth="1"/>
    <col min="44" max="44" width="21.140625" bestFit="1" customWidth="1"/>
    <col min="45" max="45" width="20.5703125" bestFit="1" customWidth="1"/>
    <col min="46" max="46" width="20.42578125" bestFit="1" customWidth="1"/>
    <col min="47" max="47" width="11.85546875" bestFit="1" customWidth="1"/>
    <col min="48" max="48" width="21.140625" bestFit="1" customWidth="1"/>
    <col min="49" max="49" width="20.5703125" bestFit="1" customWidth="1"/>
    <col min="50" max="50" width="20.42578125" bestFit="1" customWidth="1"/>
    <col min="51" max="51" width="11.85546875" bestFit="1" customWidth="1"/>
    <col min="52" max="52" width="21.140625" bestFit="1" customWidth="1"/>
    <col min="53" max="53" width="20.5703125" bestFit="1" customWidth="1"/>
    <col min="54" max="54" width="20.42578125" bestFit="1" customWidth="1"/>
    <col min="55" max="55" width="11.85546875" bestFit="1" customWidth="1"/>
    <col min="56" max="56" width="21.140625" bestFit="1" customWidth="1"/>
    <col min="57" max="57" width="20.5703125" bestFit="1" customWidth="1"/>
    <col min="58" max="58" width="20.42578125" bestFit="1" customWidth="1"/>
    <col min="59" max="59" width="11.85546875" bestFit="1" customWidth="1"/>
    <col min="60" max="60" width="21.140625" bestFit="1" customWidth="1"/>
    <col min="61" max="61" width="20.5703125" bestFit="1" customWidth="1"/>
    <col min="62" max="62" width="20.42578125" bestFit="1" customWidth="1"/>
    <col min="63" max="63" width="11.85546875" bestFit="1" customWidth="1"/>
    <col min="64" max="64" width="21.140625" bestFit="1" customWidth="1"/>
    <col min="65" max="69" width="9.5703125" bestFit="1" customWidth="1"/>
    <col min="70" max="78" width="10.85546875" bestFit="1" customWidth="1"/>
    <col min="79" max="79" width="11.85546875" bestFit="1" customWidth="1"/>
    <col min="80" max="80" width="13.42578125" bestFit="1" customWidth="1"/>
    <col min="81" max="84" width="11.85546875" bestFit="1" customWidth="1"/>
    <col min="85" max="85" width="15" bestFit="1" customWidth="1"/>
    <col min="86" max="86" width="17.7109375" bestFit="1" customWidth="1"/>
    <col min="87" max="87" width="14.140625" bestFit="1" customWidth="1"/>
    <col min="88" max="88" width="24.5703125" bestFit="1" customWidth="1"/>
    <col min="89" max="89" width="14" bestFit="1" customWidth="1"/>
    <col min="90" max="90" width="14.42578125" bestFit="1" customWidth="1"/>
    <col min="91" max="91" width="16.5703125" bestFit="1" customWidth="1"/>
    <col min="92" max="92" width="16.5703125" customWidth="1"/>
    <col min="93" max="93" width="18.28515625" bestFit="1" customWidth="1"/>
    <col min="94" max="94" width="23.7109375" bestFit="1" customWidth="1"/>
    <col min="95" max="95" width="16" bestFit="1" customWidth="1"/>
    <col min="96" max="96" width="18.28515625" bestFit="1" customWidth="1"/>
    <col min="97" max="97" width="23.7109375" bestFit="1" customWidth="1"/>
    <col min="98" max="98" width="16" bestFit="1" customWidth="1"/>
    <col min="99" max="99" width="18.28515625" bestFit="1" customWidth="1"/>
    <col min="100" max="100" width="23.7109375" bestFit="1" customWidth="1"/>
    <col min="101" max="101" width="16" bestFit="1" customWidth="1"/>
    <col min="102" max="102" width="18.28515625" bestFit="1" customWidth="1"/>
    <col min="103" max="103" width="18.140625" bestFit="1" customWidth="1"/>
    <col min="104" max="104" width="16" bestFit="1" customWidth="1"/>
    <col min="105" max="105" width="18.28515625" bestFit="1" customWidth="1"/>
    <col min="106" max="106" width="17.5703125" bestFit="1" customWidth="1"/>
    <col min="107" max="107" width="16" bestFit="1" customWidth="1"/>
    <col min="108" max="108" width="18.28515625" bestFit="1" customWidth="1"/>
    <col min="109" max="109" width="18.85546875" bestFit="1" customWidth="1"/>
    <col min="110" max="110" width="20.42578125" bestFit="1" customWidth="1"/>
    <col min="111" max="111" width="18.140625" bestFit="1" customWidth="1"/>
    <col min="112" max="112" width="19.7109375" bestFit="1" customWidth="1"/>
    <col min="113" max="113" width="20.42578125" bestFit="1" customWidth="1"/>
    <col min="114" max="115" width="16.42578125" bestFit="1" customWidth="1"/>
    <col min="116" max="116" width="11.7109375" bestFit="1" customWidth="1"/>
    <col min="117" max="117" width="12.85546875" bestFit="1" customWidth="1"/>
    <col min="118" max="118" width="18.28515625" bestFit="1" customWidth="1"/>
    <col min="119" max="119" width="15" bestFit="1" customWidth="1"/>
    <col min="120" max="120" width="16" bestFit="1" customWidth="1"/>
    <col min="121" max="121" width="16.28515625" bestFit="1" customWidth="1"/>
    <col min="122" max="122" width="12.28515625" bestFit="1" customWidth="1"/>
    <col min="123" max="123" width="17.7109375" bestFit="1" customWidth="1"/>
    <col min="124" max="124" width="16.7109375" bestFit="1" customWidth="1"/>
    <col min="125" max="126" width="152.5703125" bestFit="1" customWidth="1"/>
  </cols>
  <sheetData>
    <row r="1" spans="1:126" s="24" customFormat="1" ht="15.75" customHeight="1">
      <c r="A1" s="234" t="s">
        <v>0</v>
      </c>
      <c r="B1" s="234" t="s">
        <v>731</v>
      </c>
      <c r="C1" s="234" t="s">
        <v>742</v>
      </c>
      <c r="D1" s="234" t="s">
        <v>74</v>
      </c>
      <c r="E1" s="235" t="s">
        <v>391</v>
      </c>
      <c r="F1" s="236" t="s">
        <v>734</v>
      </c>
      <c r="G1" s="237" t="s">
        <v>101</v>
      </c>
      <c r="H1" s="237" t="s">
        <v>131</v>
      </c>
      <c r="I1" s="237" t="s">
        <v>568</v>
      </c>
      <c r="J1" s="237" t="s">
        <v>569</v>
      </c>
      <c r="K1" s="172" t="s">
        <v>79</v>
      </c>
      <c r="L1" s="172" t="s">
        <v>80</v>
      </c>
      <c r="M1" s="172" t="s">
        <v>87</v>
      </c>
      <c r="N1" s="172" t="s">
        <v>83</v>
      </c>
      <c r="O1" s="172" t="s">
        <v>81</v>
      </c>
      <c r="P1" s="172" t="s">
        <v>82</v>
      </c>
      <c r="Q1" s="238" t="s">
        <v>459</v>
      </c>
      <c r="R1" s="239" t="s">
        <v>460</v>
      </c>
      <c r="S1" s="239" t="s">
        <v>512</v>
      </c>
      <c r="T1" s="239" t="s">
        <v>94</v>
      </c>
      <c r="U1" s="239" t="s">
        <v>95</v>
      </c>
      <c r="V1" s="239" t="s">
        <v>96</v>
      </c>
      <c r="W1" s="239" t="s">
        <v>97</v>
      </c>
      <c r="X1" s="237" t="s">
        <v>137</v>
      </c>
      <c r="Y1" s="237" t="s">
        <v>140</v>
      </c>
      <c r="Z1" s="237" t="s">
        <v>104</v>
      </c>
      <c r="AA1" s="108" t="s">
        <v>461</v>
      </c>
      <c r="AB1" s="237" t="s">
        <v>106</v>
      </c>
      <c r="AC1" s="240" t="s">
        <v>232</v>
      </c>
      <c r="AD1" s="240" t="s">
        <v>234</v>
      </c>
      <c r="AE1" s="240" t="s">
        <v>108</v>
      </c>
      <c r="AF1" s="241" t="s">
        <v>237</v>
      </c>
      <c r="AG1" s="242" t="s">
        <v>239</v>
      </c>
      <c r="AH1" s="242" t="s">
        <v>241</v>
      </c>
      <c r="AI1" s="242" t="s">
        <v>112</v>
      </c>
      <c r="AJ1" s="242" t="s">
        <v>243</v>
      </c>
      <c r="AK1" s="240" t="s">
        <v>245</v>
      </c>
      <c r="AL1" s="240" t="s">
        <v>247</v>
      </c>
      <c r="AM1" s="240" t="s">
        <v>114</v>
      </c>
      <c r="AN1" s="240" t="s">
        <v>249</v>
      </c>
      <c r="AO1" s="242" t="s">
        <v>251</v>
      </c>
      <c r="AP1" s="242" t="s">
        <v>253</v>
      </c>
      <c r="AQ1" s="242" t="s">
        <v>116</v>
      </c>
      <c r="AR1" s="242" t="s">
        <v>255</v>
      </c>
      <c r="AS1" s="240" t="s">
        <v>257</v>
      </c>
      <c r="AT1" s="240" t="s">
        <v>259</v>
      </c>
      <c r="AU1" s="240" t="s">
        <v>118</v>
      </c>
      <c r="AV1" s="240" t="s">
        <v>261</v>
      </c>
      <c r="AW1" s="242" t="s">
        <v>263</v>
      </c>
      <c r="AX1" s="242" t="s">
        <v>265</v>
      </c>
      <c r="AY1" s="242" t="s">
        <v>120</v>
      </c>
      <c r="AZ1" s="242" t="s">
        <v>267</v>
      </c>
      <c r="BA1" s="240" t="s">
        <v>269</v>
      </c>
      <c r="BB1" s="240" t="s">
        <v>271</v>
      </c>
      <c r="BC1" s="240" t="s">
        <v>122</v>
      </c>
      <c r="BD1" s="240" t="s">
        <v>273</v>
      </c>
      <c r="BE1" s="242" t="s">
        <v>275</v>
      </c>
      <c r="BF1" s="242" t="s">
        <v>277</v>
      </c>
      <c r="BG1" s="242" t="s">
        <v>125</v>
      </c>
      <c r="BH1" s="242" t="s">
        <v>279</v>
      </c>
      <c r="BI1" s="240" t="s">
        <v>281</v>
      </c>
      <c r="BJ1" s="240" t="s">
        <v>283</v>
      </c>
      <c r="BK1" s="240" t="s">
        <v>127</v>
      </c>
      <c r="BL1" s="240" t="s">
        <v>285</v>
      </c>
      <c r="BM1" s="238" t="s">
        <v>307</v>
      </c>
      <c r="BN1" s="238" t="s">
        <v>336</v>
      </c>
      <c r="BO1" s="238" t="s">
        <v>340</v>
      </c>
      <c r="BP1" s="238" t="s">
        <v>357</v>
      </c>
      <c r="BQ1" s="238" t="s">
        <v>360</v>
      </c>
      <c r="BR1" s="238" t="s">
        <v>288</v>
      </c>
      <c r="BS1" s="238" t="s">
        <v>290</v>
      </c>
      <c r="BT1" s="238" t="s">
        <v>292</v>
      </c>
      <c r="BU1" s="238" t="s">
        <v>294</v>
      </c>
      <c r="BV1" s="238" t="s">
        <v>296</v>
      </c>
      <c r="BW1" s="238" t="s">
        <v>298</v>
      </c>
      <c r="BX1" s="238" t="s">
        <v>300</v>
      </c>
      <c r="BY1" s="238" t="s">
        <v>312</v>
      </c>
      <c r="BZ1" s="238" t="s">
        <v>318</v>
      </c>
      <c r="CA1" s="238" t="s">
        <v>321</v>
      </c>
      <c r="CB1" s="238" t="s">
        <v>323</v>
      </c>
      <c r="CC1" s="238" t="s">
        <v>327</v>
      </c>
      <c r="CD1" s="238" t="s">
        <v>332</v>
      </c>
      <c r="CE1" s="238" t="s">
        <v>351</v>
      </c>
      <c r="CF1" s="238" t="s">
        <v>354</v>
      </c>
      <c r="CG1" s="237" t="s">
        <v>462</v>
      </c>
      <c r="CH1" s="237" t="s">
        <v>463</v>
      </c>
      <c r="CI1" s="237" t="s">
        <v>464</v>
      </c>
      <c r="CJ1" s="237" t="s">
        <v>147</v>
      </c>
      <c r="CK1" s="237" t="s">
        <v>523</v>
      </c>
      <c r="CL1" s="237" t="s">
        <v>148</v>
      </c>
      <c r="CM1" s="237" t="s">
        <v>149</v>
      </c>
      <c r="CN1" s="172" t="s">
        <v>883</v>
      </c>
      <c r="CO1" s="237" t="s">
        <v>155</v>
      </c>
      <c r="CP1" s="237" t="s">
        <v>158</v>
      </c>
      <c r="CQ1" s="237" t="s">
        <v>161</v>
      </c>
      <c r="CR1" s="237" t="s">
        <v>164</v>
      </c>
      <c r="CS1" s="237" t="s">
        <v>169</v>
      </c>
      <c r="CT1" s="237" t="s">
        <v>171</v>
      </c>
      <c r="CU1" s="237" t="s">
        <v>173</v>
      </c>
      <c r="CV1" s="237" t="s">
        <v>175</v>
      </c>
      <c r="CW1" s="237" t="s">
        <v>177</v>
      </c>
      <c r="CX1" s="237" t="s">
        <v>179</v>
      </c>
      <c r="CY1" s="237" t="s">
        <v>181</v>
      </c>
      <c r="CZ1" s="237" t="s">
        <v>183</v>
      </c>
      <c r="DA1" s="237" t="s">
        <v>185</v>
      </c>
      <c r="DB1" s="237" t="s">
        <v>187</v>
      </c>
      <c r="DC1" s="237" t="s">
        <v>189</v>
      </c>
      <c r="DD1" s="237" t="s">
        <v>191</v>
      </c>
      <c r="DE1" s="243" t="s">
        <v>211</v>
      </c>
      <c r="DF1" s="108" t="s">
        <v>213</v>
      </c>
      <c r="DG1" s="108" t="s">
        <v>217</v>
      </c>
      <c r="DH1" s="108" t="s">
        <v>221</v>
      </c>
      <c r="DI1" s="244" t="s">
        <v>227</v>
      </c>
      <c r="DJ1" s="108" t="s">
        <v>465</v>
      </c>
      <c r="DK1" s="108" t="s">
        <v>230</v>
      </c>
      <c r="DL1" s="108" t="s">
        <v>466</v>
      </c>
      <c r="DM1" s="108" t="s">
        <v>467</v>
      </c>
      <c r="DN1" s="108" t="s">
        <v>468</v>
      </c>
      <c r="DO1" s="108" t="s">
        <v>469</v>
      </c>
      <c r="DP1" s="108" t="s">
        <v>372</v>
      </c>
      <c r="DQ1" s="108" t="s">
        <v>381</v>
      </c>
      <c r="DR1" s="108" t="s">
        <v>384</v>
      </c>
      <c r="DS1" s="108" t="s">
        <v>377</v>
      </c>
      <c r="DT1" s="245" t="s">
        <v>394</v>
      </c>
      <c r="DU1" s="246" t="s">
        <v>542</v>
      </c>
      <c r="DV1" s="246" t="s">
        <v>544</v>
      </c>
    </row>
    <row r="2" spans="1:126" s="31" customFormat="1" ht="13.5" customHeight="1">
      <c r="A2" s="245" t="s">
        <v>3</v>
      </c>
      <c r="B2" s="247" t="str">
        <f>VLOOKUP(Global!$B$2,Global!$E$1:$F$4,2,FALSE)</f>
        <v>https://qantas.uat.travelguard.com</v>
      </c>
      <c r="C2" s="247" t="str">
        <f>VLOOKUP(Global!$B$2,Global!$E$1:$H$4,4,FALSE)</f>
        <v>https://agents.uat.travelguard.com/content/tg-agents/qantas/en/login.html</v>
      </c>
      <c r="D2" s="247" t="s">
        <v>847</v>
      </c>
      <c r="E2" s="248"/>
      <c r="F2" s="249"/>
      <c r="G2" s="246" t="s">
        <v>470</v>
      </c>
      <c r="H2" s="248" t="s">
        <v>570</v>
      </c>
      <c r="I2" s="248" t="s">
        <v>571</v>
      </c>
      <c r="J2" s="248" t="s">
        <v>572</v>
      </c>
      <c r="K2" s="4" t="s">
        <v>749</v>
      </c>
      <c r="L2" s="4" t="s">
        <v>683</v>
      </c>
      <c r="M2" s="249" t="s">
        <v>898</v>
      </c>
      <c r="N2" s="249" t="s">
        <v>495</v>
      </c>
      <c r="O2" s="249" t="s">
        <v>84</v>
      </c>
      <c r="P2" s="249" t="s">
        <v>85</v>
      </c>
      <c r="Q2" s="248" t="s">
        <v>681</v>
      </c>
      <c r="R2" s="248"/>
      <c r="S2" s="248" t="s">
        <v>14</v>
      </c>
      <c r="T2" s="232" t="s">
        <v>684</v>
      </c>
      <c r="U2" s="233" t="s">
        <v>545</v>
      </c>
      <c r="V2" s="233" t="s">
        <v>471</v>
      </c>
      <c r="W2" s="233" t="s">
        <v>472</v>
      </c>
      <c r="X2" s="250" t="str">
        <f ca="1">TEXT(TODAY()+1,"DD/MM/YYYY")</f>
        <v>19/05/2026</v>
      </c>
      <c r="Y2" s="250" t="str">
        <f ca="1">TEXT(TODAY()+8,"DD/MM/YYYY")</f>
        <v>26/05/2026</v>
      </c>
      <c r="Z2" s="251" t="s">
        <v>548</v>
      </c>
      <c r="AA2" s="252" t="str">
        <f t="shared" ref="AA2" ca="1" si="0">TEXT(DATE(YEAR(TODAY())-Z2,MONTH(TODAY()),DAY(TODAY())),"DD/MM/YYYY")</f>
        <v>18/05/1991</v>
      </c>
      <c r="AB2" s="253" t="s">
        <v>473</v>
      </c>
      <c r="AC2" s="253" t="str">
        <f ca="1">"Travone"&amp;CHAR(RANDBETWEEN(65,90))&amp;CHAR(RANDBETWEEN(65,90))&amp;CHAR(RANDBETWEEN(65,90))</f>
        <v>TravoneSHW</v>
      </c>
      <c r="AD2" s="253" t="s">
        <v>90</v>
      </c>
      <c r="AE2" s="253" t="s">
        <v>716</v>
      </c>
      <c r="AF2" s="252" t="str">
        <f ca="1">TEXT(DATE(YEAR(TODAY())-AE2,MONTH(TODAY()),DAY(TODAY())),"DD/MM/YYYY")</f>
        <v>18/05/2017</v>
      </c>
      <c r="AG2" s="252" t="str">
        <f ca="1">"Travtwo"&amp;CHAR(RANDBETWEEN(65,90))&amp;CHAR(RANDBETWEEN(65,90))&amp;CHAR(RANDBETWEEN(65,90))</f>
        <v>TravtwoUMR</v>
      </c>
      <c r="AH2" s="252" t="s">
        <v>90</v>
      </c>
      <c r="AI2" s="253" t="s">
        <v>719</v>
      </c>
      <c r="AJ2" s="252" t="str">
        <f t="shared" ref="AJ2" ca="1" si="1">TEXT(DATE(YEAR(TODAY())-AI2,MONTH(TODAY()),DAY(TODAY())),"DD/MM/YYYY")</f>
        <v>18/05/1934</v>
      </c>
      <c r="AK2" s="253" t="str">
        <f ca="1">"Travthree"&amp;CHAR(RANDBETWEEN(65,90))&amp;CHAR(RANDBETWEEN(65,90))&amp;CHAR(RANDBETWEEN(65,90))</f>
        <v>TravthreeYKK</v>
      </c>
      <c r="AL2" s="253" t="s">
        <v>90</v>
      </c>
      <c r="AM2" s="253"/>
      <c r="AN2" s="252" t="str">
        <f t="shared" ref="AN2" ca="1" si="2">TEXT(DATE(YEAR(TODAY())-AM2,MONTH(TODAY()),DAY(TODAY())),"DD/MM/YYYY")</f>
        <v>18/05/2026</v>
      </c>
      <c r="AO2" s="252" t="str">
        <f ca="1">"Travfour"&amp;CHAR(RANDBETWEEN(65,90))&amp;CHAR(RANDBETWEEN(65,90))&amp;CHAR(RANDBETWEEN(65,90))</f>
        <v>TravfourARW</v>
      </c>
      <c r="AP2" s="252" t="s">
        <v>474</v>
      </c>
      <c r="AQ2" s="253"/>
      <c r="AR2" s="252" t="str">
        <f t="shared" ref="AR2" ca="1" si="3">TEXT(DATE(YEAR(TODAY())-AQ2,MONTH(TODAY()),DAY(TODAY())),"DD/MM/YYYY")</f>
        <v>18/05/2026</v>
      </c>
      <c r="AS2" s="253" t="str">
        <f ca="1">"Travfive"&amp;CHAR(RANDBETWEEN(65,90))&amp;CHAR(RANDBETWEEN(65,90))&amp;CHAR(RANDBETWEEN(65,90))</f>
        <v>TravfiveOQW</v>
      </c>
      <c r="AT2" s="253" t="s">
        <v>474</v>
      </c>
      <c r="AU2" s="253"/>
      <c r="AV2" s="252" t="str">
        <f t="shared" ref="AV2" ca="1" si="4">TEXT(DATE(YEAR(TODAY())-AU2,MONTH(TODAY()),DAY(TODAY())),"DD/MM/YYYY")</f>
        <v>18/05/2026</v>
      </c>
      <c r="AW2" s="253" t="str">
        <f ca="1">"Travsix"&amp;CHAR(RANDBETWEEN(65,90))&amp;CHAR(RANDBETWEEN(65,90))&amp;CHAR(RANDBETWEEN(65,90))</f>
        <v>TravsixHHK</v>
      </c>
      <c r="AX2" s="253" t="s">
        <v>474</v>
      </c>
      <c r="AY2" s="253"/>
      <c r="AZ2" s="252" t="str">
        <f t="shared" ref="AZ2" ca="1" si="5">TEXT(DATE(YEAR(TODAY())-AY2,MONTH(TODAY()),DAY(TODAY())),"DD/MM/YYYY")</f>
        <v>18/05/2026</v>
      </c>
      <c r="BA2" s="253" t="str">
        <f ca="1">"Travseven"&amp;CHAR(RANDBETWEEN(65,90))&amp;CHAR(RANDBETWEEN(65,90))&amp;CHAR(RANDBETWEEN(65,90))</f>
        <v>TravsevenXWE</v>
      </c>
      <c r="BB2" s="253" t="s">
        <v>474</v>
      </c>
      <c r="BC2" s="253"/>
      <c r="BD2" s="252" t="str">
        <f t="shared" ref="BD2" ca="1" si="6">TEXT(DATE(YEAR(TODAY())-BC2,MONTH(TODAY()),DAY(TODAY())),"DD/MM/YYYY")</f>
        <v>18/05/2026</v>
      </c>
      <c r="BE2" s="253" t="str">
        <f ca="1">"Traveight"&amp;CHAR(RANDBETWEEN(65,90))&amp;CHAR(RANDBETWEEN(65,90))&amp;CHAR(RANDBETWEEN(65,90))</f>
        <v>TraveightYKL</v>
      </c>
      <c r="BF2" s="253" t="s">
        <v>474</v>
      </c>
      <c r="BG2" s="253"/>
      <c r="BH2" s="252" t="str">
        <f ca="1">TEXT(DATE(YEAR(TODAY())-BG2,MONTH(TODAY()),DAY(TODAY())),"DD/MM/YYYY")</f>
        <v>18/05/2026</v>
      </c>
      <c r="BI2" s="253" t="str">
        <f ca="1">"Travnine"&amp;CHAR(RANDBETWEEN(65,90))&amp;CHAR(RANDBETWEEN(65,90))&amp;CHAR(RANDBETWEEN(65,90))</f>
        <v>TravnineJAI</v>
      </c>
      <c r="BJ2" s="253" t="s">
        <v>474</v>
      </c>
      <c r="BK2" s="253"/>
      <c r="BL2" s="252" t="str">
        <f t="shared" ref="BL2" ca="1" si="7">TEXT(DATE(YEAR(TODAY())-BK2,MONTH(TODAY()),DAY(TODAY())),"DD/MM/YYYY")</f>
        <v>18/05/2026</v>
      </c>
      <c r="BM2" s="248"/>
      <c r="BN2" s="248"/>
      <c r="BO2" s="248" t="s">
        <v>3</v>
      </c>
      <c r="BP2" s="248"/>
      <c r="BQ2" s="248"/>
      <c r="BR2" s="252" t="s">
        <v>475</v>
      </c>
      <c r="BS2" s="252" t="s">
        <v>476</v>
      </c>
      <c r="BT2" s="252" t="s">
        <v>475</v>
      </c>
      <c r="BU2" s="252" t="s">
        <v>476</v>
      </c>
      <c r="BV2" s="252" t="s">
        <v>476</v>
      </c>
      <c r="BW2" s="252" t="s">
        <v>476</v>
      </c>
      <c r="BX2" s="252" t="s">
        <v>476</v>
      </c>
      <c r="BY2" s="252" t="s">
        <v>488</v>
      </c>
      <c r="BZ2" s="252" t="s">
        <v>577</v>
      </c>
      <c r="CA2" s="252" t="s">
        <v>347</v>
      </c>
      <c r="CB2" s="252" t="s">
        <v>578</v>
      </c>
      <c r="CC2" s="252" t="s">
        <v>347</v>
      </c>
      <c r="CD2" s="252" t="s">
        <v>347</v>
      </c>
      <c r="CE2" s="252" t="s">
        <v>577</v>
      </c>
      <c r="CF2" s="252" t="s">
        <v>490</v>
      </c>
      <c r="CG2" s="254"/>
      <c r="CH2" s="254"/>
      <c r="CI2" s="254"/>
      <c r="CJ2" s="246" t="s">
        <v>477</v>
      </c>
      <c r="CK2" s="9">
        <f>IF(CJ2="Australian Comprehensive",100,IF(CJ2="International Comprehensive",1700,IF(CJ2="Annual Multi Trip",7300,"invalid")))</f>
        <v>1700</v>
      </c>
      <c r="CL2" s="246" t="s">
        <v>490</v>
      </c>
      <c r="CM2" s="246" t="s">
        <v>490</v>
      </c>
      <c r="CN2" s="9" t="s">
        <v>490</v>
      </c>
      <c r="CO2" s="9">
        <v>5</v>
      </c>
      <c r="CP2" s="9" t="s">
        <v>699</v>
      </c>
      <c r="CQ2" s="255" t="s">
        <v>700</v>
      </c>
      <c r="CR2" s="9" t="s">
        <v>701</v>
      </c>
      <c r="CS2" s="9" t="s">
        <v>699</v>
      </c>
      <c r="CT2" s="255" t="s">
        <v>700</v>
      </c>
      <c r="CU2" s="9" t="s">
        <v>702</v>
      </c>
      <c r="CV2" s="9" t="s">
        <v>699</v>
      </c>
      <c r="CW2" s="255" t="s">
        <v>703</v>
      </c>
      <c r="CX2" s="9" t="s">
        <v>704</v>
      </c>
      <c r="CY2" s="9" t="s">
        <v>705</v>
      </c>
      <c r="CZ2" s="255" t="s">
        <v>706</v>
      </c>
      <c r="DA2" s="9" t="s">
        <v>707</v>
      </c>
      <c r="DB2" s="9" t="s">
        <v>708</v>
      </c>
      <c r="DC2" s="255" t="s">
        <v>709</v>
      </c>
      <c r="DD2" s="9" t="s">
        <v>710</v>
      </c>
      <c r="DE2" s="256" t="str">
        <f ca="1">"QATestFName"&amp;CHAR(RANDBETWEEN(69,80))&amp;CHAR(RANDBETWEEN(69,80))&amp;CHAR(RANDBETWEEN(69,80))&amp;RANDBETWEEN(111,999)</f>
        <v>QATestFNameFJF250</v>
      </c>
      <c r="DF2" s="246" t="str">
        <f ca="1">"QATestLName"&amp;CHAR(RANDBETWEEN(69,80))&amp;CHAR(RANDBETWEEN(69,80))&amp;CHAR(RANDBETWEEN(69,80))&amp;RANDBETWEEN(111,999)</f>
        <v>QATestLNameEKL632</v>
      </c>
      <c r="DG2" s="370" t="s">
        <v>906</v>
      </c>
      <c r="DH2" s="370" t="s">
        <v>906</v>
      </c>
      <c r="DI2" s="257" t="s">
        <v>511</v>
      </c>
      <c r="DJ2" s="246" t="s">
        <v>478</v>
      </c>
      <c r="DK2" s="246" t="s">
        <v>479</v>
      </c>
      <c r="DL2" s="246" t="s">
        <v>480</v>
      </c>
      <c r="DM2" s="246" t="s">
        <v>481</v>
      </c>
      <c r="DN2" s="251" t="s">
        <v>482</v>
      </c>
      <c r="DO2" s="246" t="s">
        <v>483</v>
      </c>
      <c r="DP2" s="246" t="s">
        <v>484</v>
      </c>
      <c r="DQ2" s="251" t="s">
        <v>904</v>
      </c>
      <c r="DR2" s="251" t="s">
        <v>905</v>
      </c>
      <c r="DS2" s="251" t="s">
        <v>903</v>
      </c>
      <c r="DT2" s="237"/>
      <c r="DU2" s="1" t="str">
        <f ca="1">Global!$C$19&amp;D2&amp;"Standalone_PDS.pdf"</f>
        <v>L:\Regression\Test Results\Temp_Results\AEM Regression\Qantas\UAT\Qantas StandAlone - Staff Daily Regression_2026-May-18-1215_23\StandAlone Quote - Agent PurchaseStandalone_PDS.pdf</v>
      </c>
      <c r="DV2" s="1" t="str">
        <f ca="1">Global!$C$19&amp;D2&amp;"Standalone_TMD.pdf"</f>
        <v>L:\Regression\Test Results\Temp_Results\AEM Regression\Qantas\UAT\Qantas StandAlone - Staff Daily Regression_2026-May-18-1215_23\StandAlone Quote - Agent PurchaseStandalone_TMD.pdf</v>
      </c>
    </row>
  </sheetData>
  <conditionalFormatting sqref="A2:D2">
    <cfRule type="cellIs" dxfId="3" priority="1" operator="equal">
      <formula>"N"</formula>
    </cfRule>
    <cfRule type="cellIs" dxfId="2" priority="2" operator="equal">
      <formula>"Y"</formula>
    </cfRule>
  </conditionalFormatting>
  <dataValidations disablePrompts="1" count="1">
    <dataValidation type="list" allowBlank="1" showInputMessage="1" showErrorMessage="1" sqref="G2" xr:uid="{3C0ED58A-EF33-482B-810C-1FBE4BE16E91}">
      <formula1>"Single Trip, Annual Multi Trip"</formula1>
    </dataValidation>
  </dataValidations>
  <hyperlinks>
    <hyperlink ref="C2" r:id="rId1" display="https://agents.uat.travelguard.com/content/tg-agents/qantas/en/login.html" xr:uid="{61087923-1499-48C6-B3AC-A6F683A0DA45}"/>
    <hyperlink ref="DG2" r:id="rId2" xr:uid="{B8A8F6F5-6F31-4F49-8BAE-614F9F667504}"/>
    <hyperlink ref="DH2" r:id="rId3" xr:uid="{DCAC18BE-6A20-4A30-BBB6-1EABDB65989C}"/>
  </hyperlinks>
  <pageMargins left="0.7" right="0.7" top="0.75" bottom="0.75" header="0.3" footer="0.3"/>
  <headerFooter>
    <oddFooter>&amp;L_x000D_&amp;1#&amp;"Aptos"&amp;10&amp;K000000 INTERNAL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E598E-F63F-46D6-8556-9EC38CB52B43}">
  <sheetPr>
    <tabColor theme="9" tint="-0.249977111117893"/>
  </sheetPr>
  <dimension ref="A1:Y798"/>
  <sheetViews>
    <sheetView topLeftCell="C95" zoomScale="73" zoomScaleNormal="73" workbookViewId="0">
      <selection activeCell="C789" sqref="C789"/>
    </sheetView>
  </sheetViews>
  <sheetFormatPr defaultRowHeight="15"/>
  <cols>
    <col min="1" max="1" width="21.28515625" customWidth="1"/>
    <col min="3" max="3" width="113.85546875" bestFit="1" customWidth="1"/>
    <col min="7" max="7" width="13.28515625" bestFit="1" customWidth="1"/>
    <col min="10" max="10" width="74.42578125" customWidth="1"/>
    <col min="12" max="12" width="20.7109375" bestFit="1" customWidth="1"/>
    <col min="13" max="13" width="27.5703125" bestFit="1" customWidth="1"/>
    <col min="14" max="14" width="18.5703125" bestFit="1" customWidth="1"/>
    <col min="15" max="15" width="26.5703125" bestFit="1" customWidth="1"/>
    <col min="16" max="16" width="10.5703125" bestFit="1" customWidth="1"/>
    <col min="18" max="18" width="21.42578125" customWidth="1"/>
    <col min="19" max="19" width="17.5703125" bestFit="1" customWidth="1"/>
    <col min="20" max="20" width="13.28515625" bestFit="1" customWidth="1"/>
    <col min="23" max="23" width="11.140625" bestFit="1" customWidth="1"/>
    <col min="24" max="24" width="10.28515625" bestFit="1" customWidth="1"/>
    <col min="25" max="25" width="9" bestFit="1" customWidth="1"/>
  </cols>
  <sheetData>
    <row r="1" spans="1:25">
      <c r="A1" s="108" t="s">
        <v>0</v>
      </c>
      <c r="B1" s="109" t="s">
        <v>35</v>
      </c>
      <c r="C1" s="108" t="s">
        <v>36</v>
      </c>
      <c r="D1" s="108" t="s">
        <v>37</v>
      </c>
      <c r="E1" s="108" t="s">
        <v>38</v>
      </c>
      <c r="F1" s="108" t="s">
        <v>39</v>
      </c>
      <c r="G1" s="108" t="s">
        <v>40</v>
      </c>
      <c r="H1" s="108" t="s">
        <v>41</v>
      </c>
      <c r="I1" s="108" t="s">
        <v>42</v>
      </c>
      <c r="J1" s="108" t="s">
        <v>43</v>
      </c>
      <c r="K1" s="109" t="s">
        <v>44</v>
      </c>
      <c r="L1" s="108" t="s">
        <v>45</v>
      </c>
      <c r="M1" s="108" t="s">
        <v>6</v>
      </c>
      <c r="N1" s="108" t="s">
        <v>46</v>
      </c>
      <c r="O1" s="108" t="s">
        <v>47</v>
      </c>
      <c r="P1" s="108" t="s">
        <v>48</v>
      </c>
      <c r="Q1" s="108" t="s">
        <v>49</v>
      </c>
      <c r="R1" s="108" t="s">
        <v>50</v>
      </c>
      <c r="S1" s="108" t="s">
        <v>51</v>
      </c>
      <c r="T1" s="108" t="s">
        <v>52</v>
      </c>
      <c r="U1" s="108" t="s">
        <v>53</v>
      </c>
      <c r="V1" s="108" t="s">
        <v>22</v>
      </c>
      <c r="W1" s="108" t="s">
        <v>54</v>
      </c>
      <c r="X1" s="108" t="s">
        <v>55</v>
      </c>
      <c r="Y1" s="108" t="s">
        <v>56</v>
      </c>
    </row>
    <row r="2" spans="1:25">
      <c r="A2" s="110" t="s">
        <v>595</v>
      </c>
      <c r="B2" s="111"/>
      <c r="C2" s="111"/>
      <c r="D2" s="112"/>
      <c r="E2" s="112"/>
      <c r="F2" s="111"/>
      <c r="G2" s="113"/>
      <c r="H2" s="112"/>
      <c r="I2" s="112"/>
      <c r="J2" s="112"/>
      <c r="K2" s="111"/>
      <c r="L2" s="112"/>
      <c r="M2" s="112"/>
      <c r="N2" s="112"/>
      <c r="O2" s="112"/>
      <c r="P2" s="112"/>
      <c r="Q2" s="111"/>
      <c r="R2" s="112"/>
      <c r="S2" s="112"/>
      <c r="T2" s="112"/>
      <c r="U2" s="112"/>
      <c r="V2" s="112"/>
      <c r="W2" s="112"/>
      <c r="X2" s="112"/>
      <c r="Y2" s="112"/>
    </row>
    <row r="3" spans="1:25">
      <c r="A3" s="114" t="s">
        <v>3</v>
      </c>
      <c r="B3" s="115">
        <f>COUNTA($C$3:C3)</f>
        <v>1</v>
      </c>
      <c r="C3" s="114" t="s">
        <v>596</v>
      </c>
      <c r="D3" s="114"/>
      <c r="E3" s="114"/>
      <c r="F3" s="115"/>
      <c r="G3" s="114" t="s">
        <v>74</v>
      </c>
      <c r="H3" s="114" t="s">
        <v>597</v>
      </c>
      <c r="I3" s="114"/>
      <c r="J3" s="114"/>
      <c r="K3" s="115"/>
      <c r="L3" s="114" t="s">
        <v>57</v>
      </c>
      <c r="M3" s="116" t="s">
        <v>92</v>
      </c>
      <c r="N3" s="114"/>
      <c r="O3" s="114"/>
      <c r="P3" s="114"/>
      <c r="Q3" s="115"/>
      <c r="R3" s="114"/>
      <c r="S3" s="114"/>
      <c r="T3" s="114"/>
      <c r="U3" s="114"/>
      <c r="V3" s="114"/>
      <c r="W3" s="114"/>
      <c r="X3" s="114"/>
      <c r="Y3" s="114"/>
    </row>
    <row r="4" spans="1:25">
      <c r="A4" s="114" t="s">
        <v>3</v>
      </c>
      <c r="B4" s="115">
        <f>COUNTA($C$3:C4)</f>
        <v>2</v>
      </c>
      <c r="C4" s="114" t="s">
        <v>598</v>
      </c>
      <c r="D4" s="114"/>
      <c r="E4" s="114"/>
      <c r="F4" s="115"/>
      <c r="G4" s="114" t="s">
        <v>74</v>
      </c>
      <c r="H4" s="114"/>
      <c r="I4" s="116" t="s">
        <v>58</v>
      </c>
      <c r="J4" s="114" t="s">
        <v>711</v>
      </c>
      <c r="K4" s="115">
        <v>0</v>
      </c>
      <c r="L4" s="114" t="s">
        <v>59</v>
      </c>
      <c r="M4" s="116" t="s">
        <v>79</v>
      </c>
      <c r="N4" s="114"/>
      <c r="O4" s="114"/>
      <c r="P4" s="114"/>
      <c r="Q4" s="115">
        <v>30</v>
      </c>
      <c r="R4" s="114"/>
      <c r="S4" s="114"/>
      <c r="T4" s="114"/>
      <c r="U4" s="114"/>
      <c r="V4" s="114"/>
      <c r="W4" s="114"/>
      <c r="X4" s="114"/>
      <c r="Y4" s="114"/>
    </row>
    <row r="5" spans="1:25">
      <c r="A5" s="114" t="s">
        <v>3</v>
      </c>
      <c r="B5" s="115">
        <f>COUNTA($C$3:C5)</f>
        <v>3</v>
      </c>
      <c r="C5" s="114" t="s">
        <v>712</v>
      </c>
      <c r="D5" s="114"/>
      <c r="E5" s="114"/>
      <c r="F5" s="115"/>
      <c r="G5" s="114" t="s">
        <v>74</v>
      </c>
      <c r="H5" s="114"/>
      <c r="I5" s="116" t="s">
        <v>58</v>
      </c>
      <c r="J5" s="114" t="s">
        <v>713</v>
      </c>
      <c r="K5" s="115">
        <v>0</v>
      </c>
      <c r="L5" s="114" t="s">
        <v>69</v>
      </c>
      <c r="M5" s="116"/>
      <c r="N5" s="114"/>
      <c r="O5" s="114"/>
      <c r="P5" s="114"/>
      <c r="Q5" s="115"/>
      <c r="R5" s="114"/>
      <c r="S5" s="114"/>
      <c r="T5" s="114"/>
      <c r="U5" s="114"/>
      <c r="V5" s="114"/>
      <c r="W5" s="114"/>
      <c r="X5" s="114"/>
      <c r="Y5" s="114"/>
    </row>
    <row r="6" spans="1:25">
      <c r="A6" s="114" t="s">
        <v>3</v>
      </c>
      <c r="B6" s="115">
        <f>COUNTA($C$3:C6)</f>
        <v>4</v>
      </c>
      <c r="C6" s="114" t="s">
        <v>599</v>
      </c>
      <c r="D6" s="114"/>
      <c r="E6" s="114"/>
      <c r="F6" s="115"/>
      <c r="G6" s="114" t="s">
        <v>74</v>
      </c>
      <c r="H6" s="114"/>
      <c r="I6" s="116" t="s">
        <v>58</v>
      </c>
      <c r="J6" s="114" t="s">
        <v>78</v>
      </c>
      <c r="K6" s="115">
        <v>0</v>
      </c>
      <c r="L6" s="114" t="s">
        <v>59</v>
      </c>
      <c r="M6" s="116" t="s">
        <v>80</v>
      </c>
      <c r="N6" s="114"/>
      <c r="O6" s="114"/>
      <c r="P6" s="114"/>
      <c r="Q6" s="115"/>
      <c r="R6" s="114"/>
      <c r="S6" s="114"/>
      <c r="T6" s="114"/>
      <c r="U6" s="114"/>
      <c r="V6" s="114"/>
      <c r="W6" s="114"/>
      <c r="X6" s="114"/>
      <c r="Y6" s="114"/>
    </row>
    <row r="7" spans="1:25">
      <c r="A7" s="114" t="s">
        <v>3</v>
      </c>
      <c r="B7" s="115">
        <f>COUNTA($C$3:C7)</f>
        <v>5</v>
      </c>
      <c r="C7" s="114" t="s">
        <v>595</v>
      </c>
      <c r="D7" s="114"/>
      <c r="E7" s="114"/>
      <c r="F7" s="115"/>
      <c r="G7" s="114" t="s">
        <v>74</v>
      </c>
      <c r="H7" s="114"/>
      <c r="I7" s="116" t="s">
        <v>58</v>
      </c>
      <c r="J7" s="114" t="s">
        <v>77</v>
      </c>
      <c r="K7" s="115">
        <v>0</v>
      </c>
      <c r="L7" s="114" t="s">
        <v>69</v>
      </c>
      <c r="M7" s="116"/>
      <c r="N7" s="114"/>
      <c r="O7" s="114"/>
      <c r="P7" s="114"/>
      <c r="Q7" s="115"/>
      <c r="R7" s="114"/>
      <c r="S7" s="114"/>
      <c r="T7" s="114"/>
      <c r="U7" s="114"/>
      <c r="V7" s="114"/>
      <c r="W7" s="114"/>
      <c r="X7" s="114"/>
      <c r="Y7" s="114"/>
    </row>
    <row r="8" spans="1:25">
      <c r="A8" s="117"/>
      <c r="B8" s="115">
        <f>COUNTA($C$3:C8)</f>
        <v>6</v>
      </c>
      <c r="C8" s="114" t="s">
        <v>600</v>
      </c>
      <c r="D8" s="114"/>
      <c r="E8" s="114"/>
      <c r="F8" s="115"/>
      <c r="G8" s="114" t="s">
        <v>74</v>
      </c>
      <c r="H8" s="114"/>
      <c r="I8" s="116"/>
      <c r="J8" s="114"/>
      <c r="K8" s="115"/>
      <c r="L8" s="114" t="s">
        <v>601</v>
      </c>
      <c r="M8" s="116" t="s">
        <v>87</v>
      </c>
      <c r="N8" s="114"/>
      <c r="O8" s="114"/>
      <c r="P8" s="114"/>
      <c r="Q8" s="115"/>
      <c r="R8" s="114"/>
      <c r="S8" s="114"/>
      <c r="T8" s="114"/>
      <c r="U8" s="114"/>
      <c r="V8" s="114"/>
      <c r="W8" s="114"/>
      <c r="X8" s="114"/>
      <c r="Y8" s="114"/>
    </row>
    <row r="9" spans="1:25">
      <c r="A9" s="117"/>
      <c r="B9" s="115">
        <f>COUNTA($C$3:C9)</f>
        <v>7</v>
      </c>
      <c r="C9" s="114" t="s">
        <v>602</v>
      </c>
      <c r="D9" s="114"/>
      <c r="E9" s="114"/>
      <c r="F9" s="115"/>
      <c r="G9" s="114" t="s">
        <v>74</v>
      </c>
      <c r="H9" s="114"/>
      <c r="I9" s="116" t="s">
        <v>58</v>
      </c>
      <c r="J9" s="114" t="s">
        <v>603</v>
      </c>
      <c r="K9" s="115">
        <v>0</v>
      </c>
      <c r="L9" s="114" t="s">
        <v>59</v>
      </c>
      <c r="M9" s="116">
        <f>S8</f>
        <v>0</v>
      </c>
      <c r="N9" s="114"/>
      <c r="O9" s="114"/>
      <c r="P9" s="114"/>
      <c r="Q9" s="115"/>
      <c r="R9" s="114"/>
      <c r="S9" s="114"/>
      <c r="T9" s="114"/>
      <c r="U9" s="114"/>
      <c r="V9" s="114"/>
      <c r="W9" s="114"/>
      <c r="X9" s="114"/>
      <c r="Y9" s="114"/>
    </row>
    <row r="10" spans="1:25">
      <c r="A10" s="117"/>
      <c r="B10" s="115">
        <f>COUNTA($C$3:C10)</f>
        <v>8</v>
      </c>
      <c r="C10" s="114" t="s">
        <v>88</v>
      </c>
      <c r="D10" s="114"/>
      <c r="E10" s="114"/>
      <c r="F10" s="115"/>
      <c r="G10" s="114" t="s">
        <v>74</v>
      </c>
      <c r="H10" s="114"/>
      <c r="I10" s="116" t="s">
        <v>58</v>
      </c>
      <c r="J10" s="114" t="s">
        <v>604</v>
      </c>
      <c r="K10" s="115">
        <v>0</v>
      </c>
      <c r="L10" s="114" t="s">
        <v>69</v>
      </c>
      <c r="M10" s="116"/>
      <c r="N10" s="114"/>
      <c r="O10" s="114"/>
      <c r="P10" s="114"/>
      <c r="Q10" s="115"/>
      <c r="R10" s="114"/>
      <c r="S10" s="114"/>
      <c r="T10" s="114"/>
      <c r="U10" s="114"/>
      <c r="V10" s="114"/>
      <c r="W10" s="114"/>
      <c r="X10" s="114"/>
      <c r="Y10" s="114"/>
    </row>
    <row r="11" spans="1:25">
      <c r="A11" s="110" t="s">
        <v>605</v>
      </c>
      <c r="B11" s="111"/>
      <c r="C11" s="111"/>
      <c r="D11" s="112"/>
      <c r="E11" s="112"/>
      <c r="F11" s="111"/>
      <c r="G11" s="113"/>
      <c r="H11" s="112"/>
      <c r="I11" s="112"/>
      <c r="J11" s="112"/>
      <c r="K11" s="111"/>
      <c r="L11" s="112"/>
      <c r="M11" s="112"/>
      <c r="N11" s="112"/>
      <c r="O11" s="112"/>
      <c r="P11" s="112"/>
      <c r="Q11" s="111"/>
      <c r="R11" s="112"/>
      <c r="S11" s="112"/>
      <c r="T11" s="112"/>
      <c r="U11" s="112"/>
      <c r="V11" s="112"/>
      <c r="W11" s="112"/>
      <c r="X11" s="112"/>
      <c r="Y11" s="112"/>
    </row>
    <row r="12" spans="1:25">
      <c r="A12" s="114" t="s">
        <v>3</v>
      </c>
      <c r="B12" s="115">
        <f>COUNTA($C$3:C12)</f>
        <v>9</v>
      </c>
      <c r="C12" s="114" t="s">
        <v>60</v>
      </c>
      <c r="D12" s="114"/>
      <c r="E12" s="114"/>
      <c r="F12" s="115"/>
      <c r="G12" s="114" t="s">
        <v>74</v>
      </c>
      <c r="H12" s="114"/>
      <c r="I12" s="116"/>
      <c r="J12" s="118"/>
      <c r="K12" s="119"/>
      <c r="L12" s="118" t="s">
        <v>60</v>
      </c>
      <c r="M12" s="116">
        <v>3</v>
      </c>
      <c r="N12" s="120"/>
      <c r="O12" s="114"/>
      <c r="P12" s="114"/>
      <c r="Q12" s="115"/>
      <c r="R12" s="116"/>
      <c r="S12" s="116"/>
      <c r="T12" s="114"/>
      <c r="U12" s="114"/>
      <c r="V12" s="114"/>
      <c r="W12" s="114"/>
      <c r="X12" s="114"/>
      <c r="Y12" s="114"/>
    </row>
    <row r="13" spans="1:25">
      <c r="A13" s="114" t="s">
        <v>3</v>
      </c>
      <c r="B13" s="115">
        <f>COUNTA($C$3:C13)</f>
        <v>10</v>
      </c>
      <c r="C13" s="114" t="s">
        <v>606</v>
      </c>
      <c r="D13" s="114"/>
      <c r="E13" s="114"/>
      <c r="F13" s="115"/>
      <c r="G13" s="114" t="s">
        <v>74</v>
      </c>
      <c r="H13" s="114"/>
      <c r="I13" s="116"/>
      <c r="J13" s="118"/>
      <c r="K13" s="119"/>
      <c r="L13" s="118" t="s">
        <v>607</v>
      </c>
      <c r="M13" s="116" t="s">
        <v>608</v>
      </c>
      <c r="N13" s="120"/>
      <c r="O13" s="114"/>
      <c r="P13" s="114"/>
      <c r="Q13" s="115"/>
      <c r="R13" s="116"/>
      <c r="S13" s="116"/>
      <c r="T13" s="114"/>
      <c r="U13" s="114"/>
      <c r="V13" s="114"/>
      <c r="W13" s="114"/>
      <c r="X13" s="114"/>
      <c r="Y13" s="114"/>
    </row>
    <row r="14" spans="1:25">
      <c r="A14" s="114" t="s">
        <v>3</v>
      </c>
      <c r="B14" s="115">
        <f>COUNTA($C$3:C14)</f>
        <v>11</v>
      </c>
      <c r="C14" s="114" t="s">
        <v>609</v>
      </c>
      <c r="D14" s="114"/>
      <c r="E14" s="114"/>
      <c r="F14" s="115"/>
      <c r="G14" s="114" t="s">
        <v>74</v>
      </c>
      <c r="H14" s="114"/>
      <c r="I14" s="116" t="s">
        <v>58</v>
      </c>
      <c r="J14" s="114" t="s">
        <v>610</v>
      </c>
      <c r="K14" s="115">
        <v>0</v>
      </c>
      <c r="L14" s="114" t="s">
        <v>69</v>
      </c>
      <c r="M14" s="116"/>
      <c r="N14" s="114"/>
      <c r="O14" s="114"/>
      <c r="P14" s="114"/>
      <c r="Q14" s="115">
        <v>30</v>
      </c>
      <c r="R14" s="114"/>
      <c r="S14" s="114"/>
      <c r="T14" s="114"/>
      <c r="U14" s="114"/>
      <c r="V14" s="114"/>
      <c r="W14" s="114"/>
      <c r="X14" s="114"/>
      <c r="Y14" s="114"/>
    </row>
    <row r="15" spans="1:25">
      <c r="A15" s="114" t="s">
        <v>3</v>
      </c>
      <c r="B15" s="115">
        <f>COUNTA($C$3:C15)</f>
        <v>12</v>
      </c>
      <c r="C15" s="114" t="s">
        <v>606</v>
      </c>
      <c r="D15" s="114"/>
      <c r="E15" s="114"/>
      <c r="F15" s="115"/>
      <c r="G15" s="114" t="s">
        <v>74</v>
      </c>
      <c r="H15" s="114"/>
      <c r="I15" s="116"/>
      <c r="J15" s="118"/>
      <c r="K15" s="119"/>
      <c r="L15" s="118" t="s">
        <v>611</v>
      </c>
      <c r="M15" s="116" t="s">
        <v>608</v>
      </c>
      <c r="N15" s="120"/>
      <c r="O15" s="114"/>
      <c r="P15" s="114"/>
      <c r="Q15" s="115"/>
      <c r="R15" s="116"/>
      <c r="S15" s="116"/>
      <c r="T15" s="114"/>
      <c r="U15" s="114"/>
      <c r="V15" s="114"/>
      <c r="W15" s="114"/>
      <c r="X15" s="114"/>
      <c r="Y15" s="114"/>
    </row>
    <row r="16" spans="1:25">
      <c r="A16" s="114" t="s">
        <v>3</v>
      </c>
      <c r="B16" s="115">
        <f>COUNTA($C$3:C16)</f>
        <v>13</v>
      </c>
      <c r="C16" s="114" t="s">
        <v>60</v>
      </c>
      <c r="D16" s="114"/>
      <c r="E16" s="114"/>
      <c r="F16" s="115"/>
      <c r="G16" s="114" t="s">
        <v>74</v>
      </c>
      <c r="H16" s="114"/>
      <c r="I16" s="116"/>
      <c r="J16" s="118"/>
      <c r="K16" s="119"/>
      <c r="L16" s="118" t="s">
        <v>60</v>
      </c>
      <c r="M16" s="116">
        <v>3</v>
      </c>
      <c r="N16" s="120"/>
      <c r="O16" s="114"/>
      <c r="P16" s="114"/>
      <c r="Q16" s="115"/>
      <c r="R16" s="116"/>
      <c r="S16" s="116"/>
      <c r="T16" s="114"/>
      <c r="U16" s="114"/>
      <c r="V16" s="114"/>
      <c r="W16" s="114"/>
      <c r="X16" s="114"/>
      <c r="Y16" s="114"/>
    </row>
    <row r="17" spans="1:25">
      <c r="A17" s="121" t="s">
        <v>98</v>
      </c>
      <c r="B17" s="122"/>
      <c r="C17" s="123"/>
      <c r="D17" s="123"/>
      <c r="E17" s="123"/>
      <c r="F17" s="123"/>
      <c r="G17" s="123"/>
      <c r="H17" s="123"/>
      <c r="I17" s="123"/>
      <c r="J17" s="124" t="s">
        <v>93</v>
      </c>
      <c r="K17" s="125"/>
      <c r="L17" s="123" t="s">
        <v>93</v>
      </c>
      <c r="M17" s="123" t="s">
        <v>93</v>
      </c>
      <c r="N17" s="123"/>
      <c r="O17" s="123"/>
      <c r="P17" s="123"/>
      <c r="Q17" s="123"/>
      <c r="R17" s="124"/>
      <c r="S17" s="123"/>
      <c r="T17" s="123"/>
      <c r="U17" s="123"/>
      <c r="V17" s="123"/>
      <c r="W17" s="123"/>
      <c r="X17" s="123"/>
      <c r="Y17" s="123"/>
    </row>
    <row r="18" spans="1:25">
      <c r="A18" s="126" t="s">
        <v>3</v>
      </c>
      <c r="B18" s="127">
        <f>COUNTA($C$3:C18)</f>
        <v>14</v>
      </c>
      <c r="C18" s="126" t="s">
        <v>99</v>
      </c>
      <c r="D18" s="126"/>
      <c r="E18" s="126"/>
      <c r="F18" s="126"/>
      <c r="G18" s="126" t="s">
        <v>74</v>
      </c>
      <c r="H18" s="126"/>
      <c r="I18" s="126" t="s">
        <v>58</v>
      </c>
      <c r="J18" s="126" t="str">
        <f>"//input[@value='"&amp;M18&amp;"']"</f>
        <v>//input[@value='DT_TripType']</v>
      </c>
      <c r="K18" s="127">
        <v>0</v>
      </c>
      <c r="L18" s="126" t="s">
        <v>100</v>
      </c>
      <c r="M18" s="128" t="s">
        <v>101</v>
      </c>
      <c r="N18" s="126"/>
      <c r="O18" s="126"/>
      <c r="P18" s="126"/>
      <c r="Q18" s="126"/>
      <c r="R18" s="128"/>
      <c r="S18" s="128"/>
      <c r="T18" s="126"/>
      <c r="U18" s="126"/>
      <c r="V18" s="126"/>
      <c r="W18" s="126"/>
      <c r="X18" s="126"/>
      <c r="Y18" s="126"/>
    </row>
    <row r="19" spans="1:25">
      <c r="A19" s="126" t="s">
        <v>3</v>
      </c>
      <c r="B19" s="127">
        <f>COUNTA($C$3:C19)</f>
        <v>15</v>
      </c>
      <c r="C19" s="126" t="s">
        <v>60</v>
      </c>
      <c r="D19" s="126"/>
      <c r="E19" s="126"/>
      <c r="F19" s="126"/>
      <c r="G19" s="126" t="s">
        <v>74</v>
      </c>
      <c r="H19" s="126"/>
      <c r="I19" s="126"/>
      <c r="J19" s="126" t="s">
        <v>93</v>
      </c>
      <c r="K19" s="127"/>
      <c r="L19" s="126" t="s">
        <v>60</v>
      </c>
      <c r="M19" s="126">
        <v>1</v>
      </c>
      <c r="N19" s="126"/>
      <c r="O19" s="126"/>
      <c r="P19" s="126"/>
      <c r="Q19" s="126"/>
      <c r="R19" s="128"/>
      <c r="S19" s="126"/>
      <c r="T19" s="126"/>
      <c r="U19" s="126"/>
      <c r="V19" s="126"/>
      <c r="W19" s="126"/>
      <c r="X19" s="126"/>
      <c r="Y19" s="126"/>
    </row>
    <row r="20" spans="1:25">
      <c r="A20" s="126" t="s">
        <v>3</v>
      </c>
      <c r="B20" s="127">
        <f>COUNTA($C$3:C20)</f>
        <v>16</v>
      </c>
      <c r="C20" s="126" t="s">
        <v>128</v>
      </c>
      <c r="D20" s="126"/>
      <c r="E20" s="126"/>
      <c r="F20" s="126"/>
      <c r="G20" s="126" t="s">
        <v>74</v>
      </c>
      <c r="H20" s="126"/>
      <c r="I20" s="126" t="s">
        <v>58</v>
      </c>
      <c r="J20" s="126" t="s">
        <v>129</v>
      </c>
      <c r="K20" s="127" t="str">
        <f>IF(M18="Single Trip","1","0")</f>
        <v>0</v>
      </c>
      <c r="L20" s="126" t="s">
        <v>69</v>
      </c>
      <c r="M20" s="126" t="s">
        <v>93</v>
      </c>
      <c r="N20" s="126"/>
      <c r="O20" s="126"/>
      <c r="P20" s="126"/>
      <c r="Q20" s="126"/>
      <c r="R20" s="128"/>
      <c r="S20" s="126"/>
      <c r="T20" s="126"/>
      <c r="U20" s="126"/>
      <c r="V20" s="126"/>
      <c r="W20" s="126"/>
      <c r="X20" s="126"/>
      <c r="Y20" s="126"/>
    </row>
    <row r="21" spans="1:25">
      <c r="A21" s="126" t="s">
        <v>3</v>
      </c>
      <c r="B21" s="127">
        <f>COUNTA($C$3:C21)</f>
        <v>17</v>
      </c>
      <c r="C21" s="126" t="s">
        <v>130</v>
      </c>
      <c r="D21" s="126"/>
      <c r="E21" s="126"/>
      <c r="F21" s="126"/>
      <c r="G21" s="126" t="s">
        <v>74</v>
      </c>
      <c r="H21" s="126"/>
      <c r="I21" s="126" t="s">
        <v>58</v>
      </c>
      <c r="J21" s="126" t="str">
        <f>"//a[contains(.,'"&amp;M21&amp;"')]"</f>
        <v>//a[contains(.,'DT_Country')]</v>
      </c>
      <c r="K21" s="127" t="str">
        <f>K20</f>
        <v>0</v>
      </c>
      <c r="L21" s="126" t="s">
        <v>69</v>
      </c>
      <c r="M21" s="126" t="s">
        <v>131</v>
      </c>
      <c r="N21" s="126"/>
      <c r="O21" s="126"/>
      <c r="P21" s="126"/>
      <c r="Q21" s="126"/>
      <c r="R21" s="128"/>
      <c r="S21" s="126"/>
      <c r="T21" s="126"/>
      <c r="U21" s="126"/>
      <c r="V21" s="126"/>
      <c r="W21" s="126"/>
      <c r="X21" s="126"/>
      <c r="Y21" s="126"/>
    </row>
    <row r="22" spans="1:25">
      <c r="A22" s="126" t="s">
        <v>3</v>
      </c>
      <c r="B22" s="127">
        <f>COUNTA($C$3:C22)</f>
        <v>18</v>
      </c>
      <c r="C22" s="126" t="s">
        <v>132</v>
      </c>
      <c r="D22" s="126"/>
      <c r="E22" s="126"/>
      <c r="F22" s="126"/>
      <c r="G22" s="126" t="s">
        <v>74</v>
      </c>
      <c r="H22" s="126"/>
      <c r="I22" s="126" t="s">
        <v>58</v>
      </c>
      <c r="J22" s="126" t="s">
        <v>513</v>
      </c>
      <c r="K22" s="127" t="str">
        <f>IF(M18="Annual Multi Trip","0","1")</f>
        <v>1</v>
      </c>
      <c r="L22" s="126" t="s">
        <v>69</v>
      </c>
      <c r="M22" s="126"/>
      <c r="N22" s="126"/>
      <c r="O22" s="126"/>
      <c r="P22" s="126"/>
      <c r="Q22" s="126"/>
      <c r="R22" s="128"/>
      <c r="S22" s="126"/>
      <c r="T22" s="126"/>
      <c r="U22" s="126"/>
      <c r="V22" s="126"/>
      <c r="W22" s="126"/>
      <c r="X22" s="126"/>
      <c r="Y22" s="126"/>
    </row>
    <row r="23" spans="1:25">
      <c r="A23" s="126" t="s">
        <v>3</v>
      </c>
      <c r="B23" s="127">
        <f>COUNTA($C$3:C23)</f>
        <v>19</v>
      </c>
      <c r="C23" s="126" t="s">
        <v>132</v>
      </c>
      <c r="D23" s="126"/>
      <c r="E23" s="126"/>
      <c r="F23" s="126"/>
      <c r="G23" s="126" t="s">
        <v>74</v>
      </c>
      <c r="H23" s="126"/>
      <c r="I23" s="126" t="s">
        <v>58</v>
      </c>
      <c r="J23" s="126"/>
      <c r="K23" s="127">
        <v>0</v>
      </c>
      <c r="L23" s="126" t="s">
        <v>133</v>
      </c>
      <c r="M23" s="126" t="s">
        <v>134</v>
      </c>
      <c r="N23" s="126"/>
      <c r="O23" s="126"/>
      <c r="P23" s="126"/>
      <c r="Q23" s="126"/>
      <c r="R23" s="128"/>
      <c r="S23" s="126"/>
      <c r="T23" s="126"/>
      <c r="U23" s="126"/>
      <c r="V23" s="126"/>
      <c r="W23" s="126"/>
      <c r="X23" s="126"/>
      <c r="Y23" s="126"/>
    </row>
    <row r="24" spans="1:25">
      <c r="A24" s="126" t="s">
        <v>3</v>
      </c>
      <c r="B24" s="127">
        <f>COUNTA($C$3:C24)</f>
        <v>20</v>
      </c>
      <c r="C24" s="126" t="s">
        <v>135</v>
      </c>
      <c r="D24" s="126"/>
      <c r="E24" s="126"/>
      <c r="F24" s="126"/>
      <c r="G24" s="126" t="s">
        <v>74</v>
      </c>
      <c r="H24" s="126"/>
      <c r="I24" s="126" t="s">
        <v>58</v>
      </c>
      <c r="J24" s="126" t="s">
        <v>136</v>
      </c>
      <c r="K24" s="127" t="str">
        <f>IF(M18="Annual Multi Trip","0","0")</f>
        <v>0</v>
      </c>
      <c r="L24" s="126" t="s">
        <v>59</v>
      </c>
      <c r="M24" s="126" t="s">
        <v>137</v>
      </c>
      <c r="N24" s="126"/>
      <c r="O24" s="126"/>
      <c r="P24" s="126"/>
      <c r="Q24" s="126"/>
      <c r="R24" s="128"/>
      <c r="S24" s="126"/>
      <c r="T24" s="126"/>
      <c r="U24" s="126"/>
      <c r="V24" s="126"/>
      <c r="W24" s="126"/>
      <c r="X24" s="126"/>
      <c r="Y24" s="126"/>
    </row>
    <row r="25" spans="1:25">
      <c r="A25" s="126" t="str">
        <f>IF(M18="Annual Multi Trip","N","Y")</f>
        <v>Y</v>
      </c>
      <c r="B25" s="127">
        <f>COUNTA($C$3:C25)</f>
        <v>21</v>
      </c>
      <c r="C25" s="126" t="s">
        <v>138</v>
      </c>
      <c r="D25" s="126"/>
      <c r="E25" s="126"/>
      <c r="F25" s="126"/>
      <c r="G25" s="126" t="s">
        <v>74</v>
      </c>
      <c r="H25" s="126"/>
      <c r="I25" s="126" t="s">
        <v>58</v>
      </c>
      <c r="J25" s="126" t="s">
        <v>139</v>
      </c>
      <c r="K25" s="127">
        <v>0</v>
      </c>
      <c r="L25" s="126" t="s">
        <v>59</v>
      </c>
      <c r="M25" s="126" t="s">
        <v>140</v>
      </c>
      <c r="N25" s="126"/>
      <c r="O25" s="126"/>
      <c r="P25" s="126"/>
      <c r="Q25" s="126"/>
      <c r="R25" s="128"/>
      <c r="S25" s="126"/>
      <c r="T25" s="126"/>
      <c r="U25" s="126"/>
      <c r="V25" s="126"/>
      <c r="W25" s="126"/>
      <c r="X25" s="126"/>
      <c r="Y25" s="126"/>
    </row>
    <row r="26" spans="1:25">
      <c r="A26" s="126" t="s">
        <v>3</v>
      </c>
      <c r="B26" s="127">
        <f>COUNTA($C$3:C26)</f>
        <v>22</v>
      </c>
      <c r="C26" s="126" t="s">
        <v>132</v>
      </c>
      <c r="D26" s="126"/>
      <c r="E26" s="126"/>
      <c r="F26" s="126"/>
      <c r="G26" s="126" t="s">
        <v>74</v>
      </c>
      <c r="H26" s="126"/>
      <c r="I26" s="126" t="s">
        <v>58</v>
      </c>
      <c r="J26" s="126"/>
      <c r="K26" s="127">
        <v>0</v>
      </c>
      <c r="L26" s="126" t="s">
        <v>133</v>
      </c>
      <c r="M26" s="126" t="s">
        <v>134</v>
      </c>
      <c r="N26" s="126"/>
      <c r="O26" s="126"/>
      <c r="P26" s="126"/>
      <c r="Q26" s="126"/>
      <c r="R26" s="128"/>
      <c r="S26" s="126"/>
      <c r="T26" s="126"/>
      <c r="U26" s="126"/>
      <c r="V26" s="126"/>
      <c r="W26" s="126"/>
      <c r="X26" s="126"/>
      <c r="Y26" s="126"/>
    </row>
    <row r="27" spans="1:25">
      <c r="A27" s="126" t="s">
        <v>3</v>
      </c>
      <c r="B27" s="127">
        <f>COUNTA($C$3:C27)</f>
        <v>23</v>
      </c>
      <c r="C27" s="126" t="s">
        <v>102</v>
      </c>
      <c r="D27" s="126"/>
      <c r="E27" s="126"/>
      <c r="F27" s="126"/>
      <c r="G27" s="126" t="s">
        <v>74</v>
      </c>
      <c r="H27" s="126"/>
      <c r="I27" s="126" t="s">
        <v>58</v>
      </c>
      <c r="J27" s="126" t="s">
        <v>103</v>
      </c>
      <c r="K27" s="127">
        <v>0</v>
      </c>
      <c r="L27" s="126" t="s">
        <v>59</v>
      </c>
      <c r="M27" s="126" t="s">
        <v>104</v>
      </c>
      <c r="N27" s="126"/>
      <c r="O27" s="126"/>
      <c r="P27" s="126"/>
      <c r="Q27" s="126"/>
      <c r="R27" s="128"/>
      <c r="S27" s="126"/>
      <c r="T27" s="126"/>
      <c r="U27" s="126"/>
      <c r="V27" s="126"/>
      <c r="W27" s="126"/>
      <c r="X27" s="126"/>
      <c r="Y27" s="126"/>
    </row>
    <row r="28" spans="1:25">
      <c r="A28" s="126" t="s">
        <v>3</v>
      </c>
      <c r="B28" s="127">
        <f>COUNTA($C$3:C28)</f>
        <v>24</v>
      </c>
      <c r="C28" s="126" t="s">
        <v>105</v>
      </c>
      <c r="D28" s="126"/>
      <c r="E28" s="126"/>
      <c r="F28" s="126"/>
      <c r="G28" s="126" t="s">
        <v>74</v>
      </c>
      <c r="H28" s="126"/>
      <c r="I28" s="126"/>
      <c r="J28" s="126" t="s">
        <v>93</v>
      </c>
      <c r="K28" s="127"/>
      <c r="L28" s="126" t="s">
        <v>60</v>
      </c>
      <c r="M28" s="126">
        <v>1</v>
      </c>
      <c r="N28" s="126"/>
      <c r="O28" s="126"/>
      <c r="P28" s="126"/>
      <c r="Q28" s="126"/>
      <c r="R28" s="129" t="s">
        <v>106</v>
      </c>
      <c r="S28" s="126"/>
      <c r="T28" s="126"/>
      <c r="U28" s="126"/>
      <c r="V28" s="126"/>
      <c r="W28" s="126"/>
      <c r="X28" s="126"/>
      <c r="Y28" s="126"/>
    </row>
    <row r="29" spans="1:25">
      <c r="A29" s="126" t="str">
        <f>IF($R$28&gt;"0","Y","N")</f>
        <v>Y</v>
      </c>
      <c r="B29" s="127">
        <f>COUNTA($C$3:C29)</f>
        <v>25</v>
      </c>
      <c r="C29" s="126" t="s">
        <v>107</v>
      </c>
      <c r="D29" s="126"/>
      <c r="E29" s="126"/>
      <c r="F29" s="126"/>
      <c r="G29" s="126" t="s">
        <v>74</v>
      </c>
      <c r="H29" s="126"/>
      <c r="I29" s="126" t="s">
        <v>58</v>
      </c>
      <c r="J29" s="126" t="s">
        <v>103</v>
      </c>
      <c r="K29" s="127">
        <v>1</v>
      </c>
      <c r="L29" s="126" t="s">
        <v>59</v>
      </c>
      <c r="M29" s="126" t="s">
        <v>108</v>
      </c>
      <c r="N29" s="126"/>
      <c r="O29" s="126"/>
      <c r="P29" s="126"/>
      <c r="Q29" s="126"/>
      <c r="R29" s="128"/>
      <c r="S29" s="126"/>
      <c r="T29" s="126"/>
      <c r="U29" s="126"/>
      <c r="V29" s="126"/>
      <c r="W29" s="126"/>
      <c r="X29" s="126"/>
      <c r="Y29" s="126"/>
    </row>
    <row r="30" spans="1:25">
      <c r="A30" s="126" t="str">
        <f>IF($R$28&gt;"1","Y","N")</f>
        <v>Y</v>
      </c>
      <c r="B30" s="127">
        <f>COUNTA($C$3:C30)</f>
        <v>26</v>
      </c>
      <c r="C30" s="126" t="s">
        <v>109</v>
      </c>
      <c r="D30" s="126"/>
      <c r="E30" s="126"/>
      <c r="F30" s="126"/>
      <c r="G30" s="126" t="s">
        <v>74</v>
      </c>
      <c r="H30" s="126"/>
      <c r="I30" s="126" t="s">
        <v>58</v>
      </c>
      <c r="J30" s="126" t="s">
        <v>587</v>
      </c>
      <c r="K30" s="127">
        <v>0</v>
      </c>
      <c r="L30" s="126" t="s">
        <v>110</v>
      </c>
      <c r="M30" s="126"/>
      <c r="N30" s="126"/>
      <c r="O30" s="126"/>
      <c r="P30" s="126"/>
      <c r="Q30" s="126"/>
      <c r="R30" s="128"/>
      <c r="S30" s="126"/>
      <c r="T30" s="126"/>
      <c r="U30" s="126"/>
      <c r="V30" s="126"/>
      <c r="W30" s="126"/>
      <c r="X30" s="126"/>
      <c r="Y30" s="126"/>
    </row>
    <row r="31" spans="1:25">
      <c r="A31" s="126" t="str">
        <f>A30</f>
        <v>Y</v>
      </c>
      <c r="B31" s="127">
        <f>COUNTA($C$3:C31)</f>
        <v>27</v>
      </c>
      <c r="C31" s="126" t="s">
        <v>60</v>
      </c>
      <c r="D31" s="126"/>
      <c r="E31" s="126"/>
      <c r="F31" s="126"/>
      <c r="G31" s="126" t="s">
        <v>74</v>
      </c>
      <c r="H31" s="126"/>
      <c r="I31" s="126"/>
      <c r="J31" s="126" t="s">
        <v>93</v>
      </c>
      <c r="K31" s="127"/>
      <c r="L31" s="126" t="s">
        <v>60</v>
      </c>
      <c r="M31" s="126">
        <v>1</v>
      </c>
      <c r="N31" s="126"/>
      <c r="O31" s="126"/>
      <c r="P31" s="126"/>
      <c r="Q31" s="126"/>
      <c r="R31" s="128"/>
      <c r="S31" s="126"/>
      <c r="T31" s="126"/>
      <c r="U31" s="126"/>
      <c r="V31" s="126"/>
      <c r="W31" s="126"/>
      <c r="X31" s="126"/>
      <c r="Y31" s="126"/>
    </row>
    <row r="32" spans="1:25">
      <c r="A32" s="126" t="str">
        <f>A30</f>
        <v>Y</v>
      </c>
      <c r="B32" s="127">
        <f>COUNTA($C$3:C32)</f>
        <v>28</v>
      </c>
      <c r="C32" s="126" t="s">
        <v>111</v>
      </c>
      <c r="D32" s="126"/>
      <c r="E32" s="126"/>
      <c r="F32" s="126"/>
      <c r="G32" s="126" t="s">
        <v>74</v>
      </c>
      <c r="H32" s="126"/>
      <c r="I32" s="126" t="s">
        <v>58</v>
      </c>
      <c r="J32" s="126" t="s">
        <v>103</v>
      </c>
      <c r="K32" s="127">
        <v>2</v>
      </c>
      <c r="L32" s="126" t="s">
        <v>59</v>
      </c>
      <c r="M32" s="126" t="s">
        <v>112</v>
      </c>
      <c r="N32" s="126"/>
      <c r="O32" s="126"/>
      <c r="P32" s="126"/>
      <c r="Q32" s="126"/>
      <c r="R32" s="128"/>
      <c r="S32" s="126"/>
      <c r="T32" s="126"/>
      <c r="U32" s="126"/>
      <c r="V32" s="126"/>
      <c r="W32" s="126"/>
      <c r="X32" s="126"/>
      <c r="Y32" s="126"/>
    </row>
    <row r="33" spans="1:25">
      <c r="A33" s="126" t="str">
        <f>IF($R$28&gt;"2","Y","N")</f>
        <v>Y</v>
      </c>
      <c r="B33" s="127">
        <f>COUNTA($C$3:C33)</f>
        <v>29</v>
      </c>
      <c r="C33" s="126" t="s">
        <v>109</v>
      </c>
      <c r="D33" s="126"/>
      <c r="E33" s="126"/>
      <c r="F33" s="126"/>
      <c r="G33" s="126" t="s">
        <v>74</v>
      </c>
      <c r="H33" s="126"/>
      <c r="I33" s="126" t="s">
        <v>58</v>
      </c>
      <c r="J33" s="126" t="s">
        <v>587</v>
      </c>
      <c r="K33" s="127">
        <v>0</v>
      </c>
      <c r="L33" s="126" t="s">
        <v>110</v>
      </c>
      <c r="M33" s="126"/>
      <c r="N33" s="126"/>
      <c r="O33" s="126"/>
      <c r="P33" s="126"/>
      <c r="Q33" s="126"/>
      <c r="R33" s="128"/>
      <c r="S33" s="126"/>
      <c r="T33" s="126"/>
      <c r="U33" s="126"/>
      <c r="V33" s="126"/>
      <c r="W33" s="126"/>
      <c r="X33" s="126"/>
      <c r="Y33" s="126"/>
    </row>
    <row r="34" spans="1:25">
      <c r="A34" s="126" t="str">
        <f>A33</f>
        <v>Y</v>
      </c>
      <c r="B34" s="127">
        <f>COUNTA($C$3:C34)</f>
        <v>30</v>
      </c>
      <c r="C34" s="126" t="s">
        <v>60</v>
      </c>
      <c r="D34" s="126"/>
      <c r="E34" s="126"/>
      <c r="F34" s="126"/>
      <c r="G34" s="126" t="s">
        <v>74</v>
      </c>
      <c r="H34" s="126"/>
      <c r="I34" s="126"/>
      <c r="J34" s="126" t="s">
        <v>93</v>
      </c>
      <c r="K34" s="127"/>
      <c r="L34" s="126" t="s">
        <v>60</v>
      </c>
      <c r="M34" s="126">
        <v>1</v>
      </c>
      <c r="N34" s="126"/>
      <c r="O34" s="126"/>
      <c r="P34" s="126"/>
      <c r="Q34" s="126"/>
      <c r="R34" s="128"/>
      <c r="S34" s="126"/>
      <c r="T34" s="126"/>
      <c r="U34" s="126"/>
      <c r="V34" s="126"/>
      <c r="W34" s="126"/>
      <c r="X34" s="126"/>
      <c r="Y34" s="126"/>
    </row>
    <row r="35" spans="1:25">
      <c r="A35" s="126" t="str">
        <f>A33</f>
        <v>Y</v>
      </c>
      <c r="B35" s="127">
        <f>COUNTA($C$3:C35)</f>
        <v>31</v>
      </c>
      <c r="C35" s="126" t="s">
        <v>113</v>
      </c>
      <c r="D35" s="126"/>
      <c r="E35" s="126"/>
      <c r="F35" s="126"/>
      <c r="G35" s="126" t="s">
        <v>74</v>
      </c>
      <c r="H35" s="126"/>
      <c r="I35" s="126" t="s">
        <v>58</v>
      </c>
      <c r="J35" s="126" t="s">
        <v>103</v>
      </c>
      <c r="K35" s="127">
        <v>3</v>
      </c>
      <c r="L35" s="126" t="s">
        <v>59</v>
      </c>
      <c r="M35" s="126" t="s">
        <v>114</v>
      </c>
      <c r="N35" s="126"/>
      <c r="O35" s="126"/>
      <c r="P35" s="126"/>
      <c r="Q35" s="126"/>
      <c r="R35" s="128"/>
      <c r="S35" s="126"/>
      <c r="T35" s="126"/>
      <c r="U35" s="126"/>
      <c r="V35" s="126"/>
      <c r="W35" s="126"/>
      <c r="X35" s="126"/>
      <c r="Y35" s="126"/>
    </row>
    <row r="36" spans="1:25">
      <c r="A36" s="126" t="str">
        <f>IF($R$28&gt;"3","Y","N")</f>
        <v>Y</v>
      </c>
      <c r="B36" s="127">
        <f>COUNTA($C$3:C36)</f>
        <v>32</v>
      </c>
      <c r="C36" s="126" t="s">
        <v>109</v>
      </c>
      <c r="D36" s="126"/>
      <c r="E36" s="126"/>
      <c r="F36" s="126"/>
      <c r="G36" s="126" t="s">
        <v>74</v>
      </c>
      <c r="H36" s="126"/>
      <c r="I36" s="126" t="s">
        <v>58</v>
      </c>
      <c r="J36" s="126" t="s">
        <v>587</v>
      </c>
      <c r="K36" s="127">
        <v>0</v>
      </c>
      <c r="L36" s="126" t="s">
        <v>110</v>
      </c>
      <c r="M36" s="126"/>
      <c r="N36" s="126"/>
      <c r="O36" s="126"/>
      <c r="P36" s="126"/>
      <c r="Q36" s="126"/>
      <c r="R36" s="128"/>
      <c r="S36" s="126"/>
      <c r="T36" s="126"/>
      <c r="U36" s="126"/>
      <c r="V36" s="126"/>
      <c r="W36" s="126"/>
      <c r="X36" s="126"/>
      <c r="Y36" s="126"/>
    </row>
    <row r="37" spans="1:25">
      <c r="A37" s="126" t="str">
        <f>A36</f>
        <v>Y</v>
      </c>
      <c r="B37" s="127">
        <f>COUNTA($C$3:C37)</f>
        <v>33</v>
      </c>
      <c r="C37" s="126" t="s">
        <v>60</v>
      </c>
      <c r="D37" s="126"/>
      <c r="E37" s="126"/>
      <c r="F37" s="126"/>
      <c r="G37" s="126" t="s">
        <v>74</v>
      </c>
      <c r="H37" s="126"/>
      <c r="I37" s="126"/>
      <c r="J37" s="126" t="s">
        <v>93</v>
      </c>
      <c r="K37" s="127"/>
      <c r="L37" s="126" t="s">
        <v>60</v>
      </c>
      <c r="M37" s="126">
        <v>1</v>
      </c>
      <c r="N37" s="126"/>
      <c r="O37" s="126"/>
      <c r="P37" s="126"/>
      <c r="Q37" s="126"/>
      <c r="R37" s="128"/>
      <c r="S37" s="126"/>
      <c r="T37" s="126"/>
      <c r="U37" s="126"/>
      <c r="V37" s="126"/>
      <c r="W37" s="126"/>
      <c r="X37" s="126"/>
      <c r="Y37" s="126"/>
    </row>
    <row r="38" spans="1:25">
      <c r="A38" s="126" t="str">
        <f>A36</f>
        <v>Y</v>
      </c>
      <c r="B38" s="127">
        <f>COUNTA($C$3:C38)</f>
        <v>34</v>
      </c>
      <c r="C38" s="126" t="s">
        <v>115</v>
      </c>
      <c r="D38" s="126"/>
      <c r="E38" s="126"/>
      <c r="F38" s="126"/>
      <c r="G38" s="126" t="s">
        <v>74</v>
      </c>
      <c r="H38" s="126"/>
      <c r="I38" s="126" t="s">
        <v>58</v>
      </c>
      <c r="J38" s="126" t="s">
        <v>103</v>
      </c>
      <c r="K38" s="127">
        <v>4</v>
      </c>
      <c r="L38" s="126" t="s">
        <v>59</v>
      </c>
      <c r="M38" s="126" t="s">
        <v>116</v>
      </c>
      <c r="N38" s="126"/>
      <c r="O38" s="126"/>
      <c r="P38" s="126"/>
      <c r="Q38" s="126"/>
      <c r="R38" s="128"/>
      <c r="S38" s="126"/>
      <c r="T38" s="126"/>
      <c r="U38" s="126"/>
      <c r="V38" s="126"/>
      <c r="W38" s="126"/>
      <c r="X38" s="126"/>
      <c r="Y38" s="126"/>
    </row>
    <row r="39" spans="1:25">
      <c r="A39" s="126" t="str">
        <f>IF($R$28&gt;"4","Y","N")</f>
        <v>Y</v>
      </c>
      <c r="B39" s="127">
        <f>COUNTA($C$3:C39)</f>
        <v>35</v>
      </c>
      <c r="C39" s="126" t="s">
        <v>109</v>
      </c>
      <c r="D39" s="126"/>
      <c r="E39" s="126"/>
      <c r="F39" s="126"/>
      <c r="G39" s="126" t="s">
        <v>74</v>
      </c>
      <c r="H39" s="126"/>
      <c r="I39" s="126" t="s">
        <v>58</v>
      </c>
      <c r="J39" s="126" t="s">
        <v>587</v>
      </c>
      <c r="K39" s="127">
        <v>0</v>
      </c>
      <c r="L39" s="126" t="s">
        <v>110</v>
      </c>
      <c r="M39" s="126"/>
      <c r="N39" s="126"/>
      <c r="O39" s="126"/>
      <c r="P39" s="126"/>
      <c r="Q39" s="126"/>
      <c r="R39" s="128"/>
      <c r="S39" s="126"/>
      <c r="T39" s="126"/>
      <c r="U39" s="126"/>
      <c r="V39" s="126"/>
      <c r="W39" s="126"/>
      <c r="X39" s="126"/>
      <c r="Y39" s="126"/>
    </row>
    <row r="40" spans="1:25">
      <c r="A40" s="126" t="str">
        <f>A39</f>
        <v>Y</v>
      </c>
      <c r="B40" s="127">
        <f>COUNTA($C$3:C40)</f>
        <v>36</v>
      </c>
      <c r="C40" s="126" t="s">
        <v>60</v>
      </c>
      <c r="D40" s="126"/>
      <c r="E40" s="126"/>
      <c r="F40" s="126"/>
      <c r="G40" s="126" t="s">
        <v>74</v>
      </c>
      <c r="H40" s="126"/>
      <c r="I40" s="126"/>
      <c r="J40" s="126" t="s">
        <v>93</v>
      </c>
      <c r="K40" s="127"/>
      <c r="L40" s="126" t="s">
        <v>60</v>
      </c>
      <c r="M40" s="126">
        <v>1</v>
      </c>
      <c r="N40" s="126"/>
      <c r="O40" s="126"/>
      <c r="P40" s="126"/>
      <c r="Q40" s="126"/>
      <c r="R40" s="128"/>
      <c r="S40" s="126"/>
      <c r="T40" s="126"/>
      <c r="U40" s="126"/>
      <c r="V40" s="126"/>
      <c r="W40" s="126"/>
      <c r="X40" s="126"/>
      <c r="Y40" s="126"/>
    </row>
    <row r="41" spans="1:25">
      <c r="A41" s="126" t="str">
        <f>A39</f>
        <v>Y</v>
      </c>
      <c r="B41" s="127">
        <f>COUNTA($C$3:C41)</f>
        <v>37</v>
      </c>
      <c r="C41" s="126" t="s">
        <v>117</v>
      </c>
      <c r="D41" s="126"/>
      <c r="E41" s="126"/>
      <c r="F41" s="126"/>
      <c r="G41" s="126" t="s">
        <v>74</v>
      </c>
      <c r="H41" s="126"/>
      <c r="I41" s="126" t="s">
        <v>58</v>
      </c>
      <c r="J41" s="126" t="s">
        <v>103</v>
      </c>
      <c r="K41" s="127">
        <v>5</v>
      </c>
      <c r="L41" s="126" t="s">
        <v>59</v>
      </c>
      <c r="M41" s="126" t="s">
        <v>118</v>
      </c>
      <c r="N41" s="126"/>
      <c r="O41" s="126"/>
      <c r="P41" s="126"/>
      <c r="Q41" s="126"/>
      <c r="R41" s="128"/>
      <c r="S41" s="126"/>
      <c r="T41" s="126"/>
      <c r="U41" s="126"/>
      <c r="V41" s="126"/>
      <c r="W41" s="126"/>
      <c r="X41" s="126"/>
      <c r="Y41" s="126"/>
    </row>
    <row r="42" spans="1:25">
      <c r="A42" s="126" t="str">
        <f>IF($R$28&gt;"5","Y","N")</f>
        <v>Y</v>
      </c>
      <c r="B42" s="127">
        <f>COUNTA($C$3:C42)</f>
        <v>38</v>
      </c>
      <c r="C42" s="126" t="s">
        <v>109</v>
      </c>
      <c r="D42" s="126"/>
      <c r="E42" s="126"/>
      <c r="F42" s="126"/>
      <c r="G42" s="126" t="s">
        <v>74</v>
      </c>
      <c r="H42" s="126"/>
      <c r="I42" s="126" t="s">
        <v>58</v>
      </c>
      <c r="J42" s="126" t="s">
        <v>587</v>
      </c>
      <c r="K42" s="127">
        <v>0</v>
      </c>
      <c r="L42" s="126" t="s">
        <v>110</v>
      </c>
      <c r="M42" s="126"/>
      <c r="N42" s="126"/>
      <c r="O42" s="126"/>
      <c r="P42" s="126"/>
      <c r="Q42" s="126"/>
      <c r="R42" s="128"/>
      <c r="S42" s="126"/>
      <c r="T42" s="126"/>
      <c r="U42" s="126"/>
      <c r="V42" s="126"/>
      <c r="W42" s="126"/>
      <c r="X42" s="126"/>
      <c r="Y42" s="126"/>
    </row>
    <row r="43" spans="1:25">
      <c r="A43" s="126" t="str">
        <f>A42</f>
        <v>Y</v>
      </c>
      <c r="B43" s="127">
        <f>COUNTA($C$3:C43)</f>
        <v>39</v>
      </c>
      <c r="C43" s="126" t="s">
        <v>60</v>
      </c>
      <c r="D43" s="126"/>
      <c r="E43" s="126"/>
      <c r="F43" s="126"/>
      <c r="G43" s="126" t="s">
        <v>74</v>
      </c>
      <c r="H43" s="126"/>
      <c r="I43" s="126"/>
      <c r="J43" s="126" t="s">
        <v>93</v>
      </c>
      <c r="K43" s="127"/>
      <c r="L43" s="126" t="s">
        <v>60</v>
      </c>
      <c r="M43" s="126">
        <v>1</v>
      </c>
      <c r="N43" s="126"/>
      <c r="O43" s="126"/>
      <c r="P43" s="126"/>
      <c r="Q43" s="126"/>
      <c r="R43" s="128"/>
      <c r="S43" s="126"/>
      <c r="T43" s="126"/>
      <c r="U43" s="126"/>
      <c r="V43" s="126"/>
      <c r="W43" s="126"/>
      <c r="X43" s="126"/>
      <c r="Y43" s="126"/>
    </row>
    <row r="44" spans="1:25">
      <c r="A44" s="126" t="str">
        <f>A42</f>
        <v>Y</v>
      </c>
      <c r="B44" s="127">
        <f>COUNTA($C$3:C44)</f>
        <v>40</v>
      </c>
      <c r="C44" s="126" t="s">
        <v>119</v>
      </c>
      <c r="D44" s="126"/>
      <c r="E44" s="126"/>
      <c r="F44" s="126"/>
      <c r="G44" s="126" t="s">
        <v>74</v>
      </c>
      <c r="H44" s="126"/>
      <c r="I44" s="126" t="s">
        <v>58</v>
      </c>
      <c r="J44" s="126" t="s">
        <v>103</v>
      </c>
      <c r="K44" s="127">
        <v>6</v>
      </c>
      <c r="L44" s="126" t="s">
        <v>59</v>
      </c>
      <c r="M44" s="126" t="s">
        <v>120</v>
      </c>
      <c r="N44" s="126"/>
      <c r="O44" s="126"/>
      <c r="P44" s="126"/>
      <c r="Q44" s="126"/>
      <c r="R44" s="128"/>
      <c r="S44" s="126"/>
      <c r="T44" s="126"/>
      <c r="U44" s="126"/>
      <c r="V44" s="126"/>
      <c r="W44" s="126"/>
      <c r="X44" s="126"/>
      <c r="Y44" s="126"/>
    </row>
    <row r="45" spans="1:25">
      <c r="A45" s="126" t="str">
        <f>IF($R$28&gt;"6","Y","N")</f>
        <v>Y</v>
      </c>
      <c r="B45" s="127">
        <f>COUNTA($C$3:C45)</f>
        <v>41</v>
      </c>
      <c r="C45" s="126" t="s">
        <v>109</v>
      </c>
      <c r="D45" s="126"/>
      <c r="E45" s="126"/>
      <c r="F45" s="126"/>
      <c r="G45" s="126" t="s">
        <v>74</v>
      </c>
      <c r="H45" s="126"/>
      <c r="I45" s="126" t="s">
        <v>58</v>
      </c>
      <c r="J45" s="126" t="s">
        <v>587</v>
      </c>
      <c r="K45" s="127">
        <v>0</v>
      </c>
      <c r="L45" s="126" t="s">
        <v>110</v>
      </c>
      <c r="M45" s="126"/>
      <c r="N45" s="126"/>
      <c r="O45" s="126"/>
      <c r="P45" s="126"/>
      <c r="Q45" s="126"/>
      <c r="R45" s="128"/>
      <c r="S45" s="126"/>
      <c r="T45" s="126"/>
      <c r="U45" s="126"/>
      <c r="V45" s="126"/>
      <c r="W45" s="126"/>
      <c r="X45" s="126"/>
      <c r="Y45" s="126"/>
    </row>
    <row r="46" spans="1:25">
      <c r="A46" s="126" t="str">
        <f>A45</f>
        <v>Y</v>
      </c>
      <c r="B46" s="127">
        <f>COUNTA($C$3:C46)</f>
        <v>42</v>
      </c>
      <c r="C46" s="126" t="s">
        <v>60</v>
      </c>
      <c r="D46" s="126"/>
      <c r="E46" s="126"/>
      <c r="F46" s="126"/>
      <c r="G46" s="126" t="s">
        <v>74</v>
      </c>
      <c r="H46" s="126"/>
      <c r="I46" s="126"/>
      <c r="J46" s="126" t="s">
        <v>93</v>
      </c>
      <c r="K46" s="127"/>
      <c r="L46" s="126" t="s">
        <v>60</v>
      </c>
      <c r="M46" s="126">
        <v>1</v>
      </c>
      <c r="N46" s="126"/>
      <c r="O46" s="126"/>
      <c r="P46" s="126"/>
      <c r="Q46" s="126"/>
      <c r="R46" s="128"/>
      <c r="S46" s="126"/>
      <c r="T46" s="126"/>
      <c r="U46" s="126"/>
      <c r="V46" s="126"/>
      <c r="W46" s="126"/>
      <c r="X46" s="126"/>
      <c r="Y46" s="126"/>
    </row>
    <row r="47" spans="1:25">
      <c r="A47" s="126" t="str">
        <f>A45</f>
        <v>Y</v>
      </c>
      <c r="B47" s="127">
        <f>COUNTA($C$3:C47)</f>
        <v>43</v>
      </c>
      <c r="C47" s="126" t="s">
        <v>121</v>
      </c>
      <c r="D47" s="126"/>
      <c r="E47" s="126"/>
      <c r="F47" s="126"/>
      <c r="G47" s="126" t="s">
        <v>74</v>
      </c>
      <c r="H47" s="126"/>
      <c r="I47" s="126" t="s">
        <v>58</v>
      </c>
      <c r="J47" s="126" t="s">
        <v>103</v>
      </c>
      <c r="K47" s="127">
        <v>7</v>
      </c>
      <c r="L47" s="126" t="s">
        <v>59</v>
      </c>
      <c r="M47" s="126" t="s">
        <v>122</v>
      </c>
      <c r="N47" s="126"/>
      <c r="O47" s="126"/>
      <c r="P47" s="126"/>
      <c r="Q47" s="126"/>
      <c r="R47" s="128"/>
      <c r="S47" s="126"/>
      <c r="T47" s="126"/>
      <c r="U47" s="126"/>
      <c r="V47" s="126"/>
      <c r="W47" s="126"/>
      <c r="X47" s="126"/>
      <c r="Y47" s="126"/>
    </row>
    <row r="48" spans="1:25">
      <c r="A48" s="126" t="str">
        <f>IF($R$28&gt;"7","Y","N")</f>
        <v>Y</v>
      </c>
      <c r="B48" s="127">
        <f>COUNTA($C$3:C48)</f>
        <v>44</v>
      </c>
      <c r="C48" s="126" t="s">
        <v>109</v>
      </c>
      <c r="D48" s="126"/>
      <c r="E48" s="126"/>
      <c r="F48" s="126"/>
      <c r="G48" s="126" t="s">
        <v>74</v>
      </c>
      <c r="H48" s="126"/>
      <c r="I48" s="126" t="s">
        <v>58</v>
      </c>
      <c r="J48" s="126" t="s">
        <v>587</v>
      </c>
      <c r="K48" s="127">
        <v>0</v>
      </c>
      <c r="L48" s="126" t="s">
        <v>110</v>
      </c>
      <c r="M48" s="126"/>
      <c r="N48" s="126"/>
      <c r="O48" s="126"/>
      <c r="P48" s="126"/>
      <c r="Q48" s="126"/>
      <c r="R48" s="128"/>
      <c r="S48" s="126"/>
      <c r="T48" s="126"/>
      <c r="U48" s="126"/>
      <c r="V48" s="126"/>
      <c r="W48" s="126"/>
      <c r="X48" s="126"/>
      <c r="Y48" s="126"/>
    </row>
    <row r="49" spans="1:25">
      <c r="A49" s="126" t="str">
        <f>A48</f>
        <v>Y</v>
      </c>
      <c r="B49" s="127">
        <f>COUNTA($C$3:C49)</f>
        <v>45</v>
      </c>
      <c r="C49" s="126" t="s">
        <v>60</v>
      </c>
      <c r="D49" s="126"/>
      <c r="E49" s="126"/>
      <c r="F49" s="126"/>
      <c r="G49" s="126" t="s">
        <v>74</v>
      </c>
      <c r="H49" s="126"/>
      <c r="I49" s="126"/>
      <c r="J49" s="126" t="s">
        <v>93</v>
      </c>
      <c r="K49" s="127"/>
      <c r="L49" s="126" t="s">
        <v>60</v>
      </c>
      <c r="M49" s="126">
        <v>1</v>
      </c>
      <c r="N49" s="126"/>
      <c r="O49" s="126"/>
      <c r="P49" s="126"/>
      <c r="Q49" s="126"/>
      <c r="R49" s="128"/>
      <c r="S49" s="126"/>
      <c r="T49" s="126"/>
      <c r="U49" s="126"/>
      <c r="V49" s="126"/>
      <c r="W49" s="126"/>
      <c r="X49" s="126"/>
      <c r="Y49" s="126"/>
    </row>
    <row r="50" spans="1:25">
      <c r="A50" s="126" t="str">
        <f>A48</f>
        <v>Y</v>
      </c>
      <c r="B50" s="127">
        <f>COUNTA($C$3:C50)</f>
        <v>46</v>
      </c>
      <c r="C50" s="126" t="s">
        <v>124</v>
      </c>
      <c r="D50" s="126"/>
      <c r="E50" s="126"/>
      <c r="F50" s="126"/>
      <c r="G50" s="126" t="s">
        <v>74</v>
      </c>
      <c r="H50" s="126"/>
      <c r="I50" s="126" t="s">
        <v>58</v>
      </c>
      <c r="J50" s="126" t="s">
        <v>103</v>
      </c>
      <c r="K50" s="127">
        <v>8</v>
      </c>
      <c r="L50" s="126" t="s">
        <v>59</v>
      </c>
      <c r="M50" s="126" t="s">
        <v>125</v>
      </c>
      <c r="N50" s="126"/>
      <c r="O50" s="126"/>
      <c r="P50" s="126"/>
      <c r="Q50" s="126"/>
      <c r="R50" s="128"/>
      <c r="S50" s="126"/>
      <c r="T50" s="126"/>
      <c r="U50" s="126"/>
      <c r="V50" s="126"/>
      <c r="W50" s="126"/>
      <c r="X50" s="126"/>
      <c r="Y50" s="126"/>
    </row>
    <row r="51" spans="1:25">
      <c r="A51" s="126" t="str">
        <f>IF($R$28&gt;"8","Y","N")</f>
        <v>Y</v>
      </c>
      <c r="B51" s="127">
        <f>COUNTA($C$3:C51)</f>
        <v>47</v>
      </c>
      <c r="C51" s="126" t="s">
        <v>109</v>
      </c>
      <c r="D51" s="126"/>
      <c r="E51" s="126"/>
      <c r="F51" s="126"/>
      <c r="G51" s="126" t="s">
        <v>74</v>
      </c>
      <c r="H51" s="126"/>
      <c r="I51" s="126" t="s">
        <v>58</v>
      </c>
      <c r="J51" s="126" t="s">
        <v>587</v>
      </c>
      <c r="K51" s="127">
        <v>0</v>
      </c>
      <c r="L51" s="126" t="s">
        <v>110</v>
      </c>
      <c r="M51" s="126"/>
      <c r="N51" s="126"/>
      <c r="O51" s="126"/>
      <c r="P51" s="126"/>
      <c r="Q51" s="126"/>
      <c r="R51" s="128"/>
      <c r="S51" s="126"/>
      <c r="T51" s="126"/>
      <c r="U51" s="126"/>
      <c r="V51" s="126"/>
      <c r="W51" s="126"/>
      <c r="X51" s="126"/>
      <c r="Y51" s="126"/>
    </row>
    <row r="52" spans="1:25">
      <c r="A52" s="126" t="str">
        <f>A51</f>
        <v>Y</v>
      </c>
      <c r="B52" s="127">
        <f>COUNTA($C$3:C52)</f>
        <v>48</v>
      </c>
      <c r="C52" s="126" t="s">
        <v>60</v>
      </c>
      <c r="D52" s="126"/>
      <c r="E52" s="126"/>
      <c r="F52" s="126"/>
      <c r="G52" s="126" t="s">
        <v>74</v>
      </c>
      <c r="H52" s="126"/>
      <c r="I52" s="126"/>
      <c r="J52" s="126" t="s">
        <v>93</v>
      </c>
      <c r="K52" s="127"/>
      <c r="L52" s="126" t="s">
        <v>60</v>
      </c>
      <c r="M52" s="126">
        <v>1</v>
      </c>
      <c r="N52" s="126"/>
      <c r="O52" s="126"/>
      <c r="P52" s="126"/>
      <c r="Q52" s="126"/>
      <c r="R52" s="128"/>
      <c r="S52" s="126"/>
      <c r="T52" s="126"/>
      <c r="U52" s="126"/>
      <c r="V52" s="126"/>
      <c r="W52" s="126"/>
      <c r="X52" s="126"/>
      <c r="Y52" s="126"/>
    </row>
    <row r="53" spans="1:25">
      <c r="A53" s="126" t="str">
        <f>A51</f>
        <v>Y</v>
      </c>
      <c r="B53" s="127">
        <f>COUNTA($C$3:C53)</f>
        <v>49</v>
      </c>
      <c r="C53" s="126" t="s">
        <v>126</v>
      </c>
      <c r="D53" s="126"/>
      <c r="E53" s="126"/>
      <c r="F53" s="126"/>
      <c r="G53" s="126" t="s">
        <v>74</v>
      </c>
      <c r="H53" s="126"/>
      <c r="I53" s="126" t="s">
        <v>58</v>
      </c>
      <c r="J53" s="126" t="s">
        <v>103</v>
      </c>
      <c r="K53" s="127">
        <v>9</v>
      </c>
      <c r="L53" s="126" t="s">
        <v>59</v>
      </c>
      <c r="M53" s="126" t="s">
        <v>127</v>
      </c>
      <c r="N53" s="126"/>
      <c r="O53" s="126"/>
      <c r="P53" s="126"/>
      <c r="Q53" s="126"/>
      <c r="R53" s="128"/>
      <c r="S53" s="126"/>
      <c r="T53" s="126"/>
      <c r="U53" s="126"/>
      <c r="V53" s="126"/>
      <c r="W53" s="126"/>
      <c r="X53" s="126"/>
      <c r="Y53" s="126"/>
    </row>
    <row r="54" spans="1:25">
      <c r="A54" s="126" t="s">
        <v>3</v>
      </c>
      <c r="B54" s="127">
        <f>COUNTA($C$3:C54)</f>
        <v>50</v>
      </c>
      <c r="C54" s="126" t="s">
        <v>141</v>
      </c>
      <c r="D54" s="126"/>
      <c r="E54" s="126"/>
      <c r="F54" s="126"/>
      <c r="G54" s="126" t="s">
        <v>74</v>
      </c>
      <c r="H54" s="126"/>
      <c r="I54" s="126" t="s">
        <v>58</v>
      </c>
      <c r="J54" s="126" t="s">
        <v>142</v>
      </c>
      <c r="K54" s="127">
        <v>0</v>
      </c>
      <c r="L54" s="126" t="s">
        <v>110</v>
      </c>
      <c r="M54" s="126" t="s">
        <v>93</v>
      </c>
      <c r="N54" s="126"/>
      <c r="O54" s="126"/>
      <c r="P54" s="126"/>
      <c r="Q54" s="126"/>
      <c r="R54" s="128"/>
      <c r="S54" s="126"/>
      <c r="T54" s="126"/>
      <c r="U54" s="126"/>
      <c r="V54" s="126"/>
      <c r="W54" s="126"/>
      <c r="X54" s="126"/>
      <c r="Y54" s="126"/>
    </row>
    <row r="55" spans="1:25">
      <c r="A55" s="126" t="s">
        <v>3</v>
      </c>
      <c r="B55" s="127">
        <f>COUNTA($C$3:C55)</f>
        <v>51</v>
      </c>
      <c r="C55" s="126" t="s">
        <v>60</v>
      </c>
      <c r="D55" s="126"/>
      <c r="E55" s="126"/>
      <c r="F55" s="126"/>
      <c r="G55" s="126" t="s">
        <v>74</v>
      </c>
      <c r="H55" s="126"/>
      <c r="I55" s="126"/>
      <c r="J55" s="126" t="s">
        <v>93</v>
      </c>
      <c r="K55" s="127"/>
      <c r="L55" s="126" t="s">
        <v>60</v>
      </c>
      <c r="M55" s="126">
        <v>10</v>
      </c>
      <c r="N55" s="126"/>
      <c r="O55" s="126"/>
      <c r="P55" s="126"/>
      <c r="Q55" s="126"/>
      <c r="R55" s="128"/>
      <c r="S55" s="126"/>
      <c r="T55" s="126"/>
      <c r="U55" s="126"/>
      <c r="V55" s="126"/>
      <c r="W55" s="126"/>
      <c r="X55" s="126"/>
      <c r="Y55" s="126"/>
    </row>
    <row r="56" spans="1:25">
      <c r="A56" s="121" t="s">
        <v>143</v>
      </c>
      <c r="B56" s="130"/>
      <c r="C56" s="123"/>
      <c r="D56" s="123"/>
      <c r="E56" s="123"/>
      <c r="F56" s="123"/>
      <c r="G56" s="123"/>
      <c r="H56" s="123"/>
      <c r="I56" s="123"/>
      <c r="J56" s="124" t="s">
        <v>93</v>
      </c>
      <c r="K56" s="125">
        <v>0</v>
      </c>
      <c r="L56" s="123" t="s">
        <v>93</v>
      </c>
      <c r="M56" s="123" t="s">
        <v>93</v>
      </c>
      <c r="N56" s="123"/>
      <c r="O56" s="123"/>
      <c r="P56" s="123"/>
      <c r="Q56" s="123"/>
      <c r="R56" s="124"/>
      <c r="S56" s="123"/>
      <c r="T56" s="123"/>
      <c r="U56" s="123"/>
      <c r="V56" s="123"/>
      <c r="W56" s="123"/>
      <c r="X56" s="123"/>
      <c r="Y56" s="123"/>
    </row>
    <row r="57" spans="1:25">
      <c r="A57" s="126"/>
      <c r="B57" s="127">
        <f>COUNTA($C$3:C57)</f>
        <v>52</v>
      </c>
      <c r="C57" s="126" t="s">
        <v>144</v>
      </c>
      <c r="D57" s="126"/>
      <c r="E57" s="126"/>
      <c r="F57" s="126"/>
      <c r="G57" s="126" t="s">
        <v>74</v>
      </c>
      <c r="H57" s="126"/>
      <c r="I57" s="126" t="s">
        <v>58</v>
      </c>
      <c r="J57" s="126" t="s">
        <v>145</v>
      </c>
      <c r="K57" s="127">
        <v>0</v>
      </c>
      <c r="L57" s="126" t="s">
        <v>110</v>
      </c>
      <c r="M57" s="126" t="s">
        <v>93</v>
      </c>
      <c r="N57" s="126"/>
      <c r="O57" s="126"/>
      <c r="P57" s="126"/>
      <c r="Q57" s="126"/>
      <c r="R57" s="128"/>
      <c r="S57" s="126"/>
      <c r="T57" s="126"/>
      <c r="U57" s="126"/>
      <c r="V57" s="126"/>
      <c r="W57" s="126"/>
      <c r="X57" s="126"/>
      <c r="Y57" s="126"/>
    </row>
    <row r="58" spans="1:25">
      <c r="A58" s="126" t="s">
        <v>3</v>
      </c>
      <c r="B58" s="127">
        <f>COUNTA($C$3:C58)</f>
        <v>53</v>
      </c>
      <c r="C58" s="126" t="s">
        <v>146</v>
      </c>
      <c r="D58" s="126"/>
      <c r="E58" s="126"/>
      <c r="F58" s="126"/>
      <c r="G58" s="126" t="s">
        <v>74</v>
      </c>
      <c r="H58" s="126"/>
      <c r="I58" s="126" t="s">
        <v>58</v>
      </c>
      <c r="J58" s="126" t="str">
        <f>"//span[contains(.,'"&amp;M58&amp;"')]/parent::h3/parent::div/parent::div/following-sibling::div[2]/div/div/button"</f>
        <v>//span[contains(.,'DT_PolicyType')]/parent::h3/parent::div/parent::div/following-sibling::div[2]/div/div/button</v>
      </c>
      <c r="K58" s="127">
        <v>0</v>
      </c>
      <c r="L58" s="126" t="s">
        <v>110</v>
      </c>
      <c r="M58" s="126" t="s">
        <v>147</v>
      </c>
      <c r="N58" s="126"/>
      <c r="O58" s="126"/>
      <c r="P58" s="126"/>
      <c r="Q58" s="126"/>
      <c r="R58" s="128"/>
      <c r="S58" s="126"/>
      <c r="T58" s="126"/>
      <c r="U58" s="126"/>
      <c r="V58" s="126"/>
      <c r="W58" s="126"/>
      <c r="X58" s="126"/>
      <c r="Y58" s="126"/>
    </row>
    <row r="59" spans="1:25">
      <c r="A59" s="126" t="s">
        <v>3</v>
      </c>
      <c r="B59" s="127">
        <f>COUNTA($C$3:C59)</f>
        <v>54</v>
      </c>
      <c r="C59" s="126" t="s">
        <v>60</v>
      </c>
      <c r="D59" s="126"/>
      <c r="E59" s="126"/>
      <c r="F59" s="126"/>
      <c r="G59" s="126" t="s">
        <v>74</v>
      </c>
      <c r="H59" s="126"/>
      <c r="I59" s="126" t="s">
        <v>58</v>
      </c>
      <c r="J59" s="126" t="s">
        <v>93</v>
      </c>
      <c r="K59" s="127"/>
      <c r="L59" s="126" t="s">
        <v>60</v>
      </c>
      <c r="M59" s="126">
        <v>8</v>
      </c>
      <c r="N59" s="126" t="s">
        <v>148</v>
      </c>
      <c r="O59" s="126"/>
      <c r="P59" s="126"/>
      <c r="Q59" s="126"/>
      <c r="R59" s="128"/>
      <c r="S59" s="126"/>
      <c r="T59" s="126"/>
      <c r="U59" s="126"/>
      <c r="V59" s="126"/>
      <c r="W59" s="126"/>
      <c r="X59" s="126"/>
      <c r="Y59" s="126"/>
    </row>
    <row r="60" spans="1:25">
      <c r="A60" s="126" t="s">
        <v>3</v>
      </c>
      <c r="B60" s="127">
        <f>COUNTA($C$3:C60)</f>
        <v>55</v>
      </c>
      <c r="C60" s="126" t="s">
        <v>60</v>
      </c>
      <c r="D60" s="126"/>
      <c r="E60" s="126"/>
      <c r="F60" s="126"/>
      <c r="G60" s="126" t="s">
        <v>74</v>
      </c>
      <c r="H60" s="126"/>
      <c r="I60" s="126" t="s">
        <v>58</v>
      </c>
      <c r="J60" s="126" t="s">
        <v>93</v>
      </c>
      <c r="K60" s="127"/>
      <c r="L60" s="126" t="s">
        <v>60</v>
      </c>
      <c r="M60" s="126">
        <v>8</v>
      </c>
      <c r="N60" s="126" t="s">
        <v>149</v>
      </c>
      <c r="O60" s="126"/>
      <c r="P60" s="126"/>
      <c r="Q60" s="126"/>
      <c r="R60" s="128"/>
      <c r="S60" s="126"/>
      <c r="T60" s="126"/>
      <c r="U60" s="126"/>
      <c r="V60" s="126"/>
      <c r="W60" s="126"/>
      <c r="X60" s="126"/>
      <c r="Y60" s="126"/>
    </row>
    <row r="61" spans="1:25">
      <c r="A61" s="123"/>
      <c r="B61" s="121" t="s">
        <v>612</v>
      </c>
      <c r="C61" s="123"/>
      <c r="D61" s="123"/>
      <c r="E61" s="123"/>
      <c r="F61" s="123"/>
      <c r="G61" s="123" t="s">
        <v>74</v>
      </c>
      <c r="H61" s="123"/>
      <c r="I61" s="123"/>
      <c r="J61" s="124" t="s">
        <v>93</v>
      </c>
      <c r="K61" s="125">
        <v>0</v>
      </c>
      <c r="L61" s="123" t="s">
        <v>93</v>
      </c>
      <c r="M61" s="123" t="s">
        <v>93</v>
      </c>
      <c r="N61" s="123"/>
      <c r="O61" s="123"/>
      <c r="P61" s="123"/>
      <c r="Q61" s="123"/>
      <c r="R61" s="124"/>
      <c r="S61" s="123"/>
      <c r="T61" s="123"/>
      <c r="U61" s="123"/>
      <c r="V61" s="123"/>
      <c r="W61" s="123"/>
      <c r="X61" s="123"/>
      <c r="Y61" s="123"/>
    </row>
    <row r="62" spans="1:25">
      <c r="A62" s="126"/>
      <c r="B62" s="127">
        <f>COUNTA($C$3:C62)</f>
        <v>56</v>
      </c>
      <c r="C62" s="126" t="s">
        <v>613</v>
      </c>
      <c r="D62" s="126"/>
      <c r="E62" s="126"/>
      <c r="F62" s="126"/>
      <c r="G62" s="126" t="s">
        <v>74</v>
      </c>
      <c r="H62" s="126"/>
      <c r="I62" s="126" t="s">
        <v>58</v>
      </c>
      <c r="J62" s="126" t="s">
        <v>614</v>
      </c>
      <c r="K62" s="126">
        <v>0</v>
      </c>
      <c r="L62" s="126" t="s">
        <v>69</v>
      </c>
      <c r="M62" s="126"/>
      <c r="N62" s="126"/>
      <c r="O62" s="126"/>
      <c r="P62" s="126"/>
      <c r="Q62" s="126"/>
      <c r="R62" s="126"/>
      <c r="S62" s="126"/>
      <c r="T62" s="126"/>
      <c r="U62" s="126"/>
      <c r="V62" s="126"/>
      <c r="W62" s="126"/>
      <c r="X62" s="126"/>
      <c r="Y62" s="126"/>
    </row>
    <row r="63" spans="1:25">
      <c r="A63" s="126"/>
      <c r="B63" s="127">
        <f>COUNTA($C$3:C63)</f>
        <v>57</v>
      </c>
      <c r="C63" s="126" t="s">
        <v>60</v>
      </c>
      <c r="D63" s="126"/>
      <c r="E63" s="126"/>
      <c r="F63" s="126"/>
      <c r="G63" s="126" t="s">
        <v>74</v>
      </c>
      <c r="H63" s="126"/>
      <c r="I63" s="126"/>
      <c r="J63" s="126" t="s">
        <v>93</v>
      </c>
      <c r="K63" s="126"/>
      <c r="L63" s="126" t="s">
        <v>60</v>
      </c>
      <c r="M63" s="126">
        <v>3</v>
      </c>
      <c r="N63" s="126"/>
      <c r="O63" s="126"/>
      <c r="P63" s="126"/>
      <c r="Q63" s="126"/>
      <c r="R63" s="126"/>
      <c r="S63" s="126"/>
      <c r="T63" s="126"/>
      <c r="U63" s="126"/>
      <c r="V63" s="126"/>
      <c r="W63" s="126"/>
      <c r="X63" s="126"/>
      <c r="Y63" s="126"/>
    </row>
    <row r="64" spans="1:25">
      <c r="A64" s="126"/>
      <c r="B64" s="127">
        <f>COUNTA($C$3:C64)</f>
        <v>58</v>
      </c>
      <c r="C64" s="126" t="s">
        <v>210</v>
      </c>
      <c r="D64" s="126"/>
      <c r="E64" s="126"/>
      <c r="F64" s="126"/>
      <c r="G64" s="126" t="s">
        <v>74</v>
      </c>
      <c r="H64" s="126"/>
      <c r="I64" s="126" t="s">
        <v>58</v>
      </c>
      <c r="J64" s="126" t="s">
        <v>615</v>
      </c>
      <c r="K64" s="126">
        <v>0</v>
      </c>
      <c r="L64" s="126" t="s">
        <v>59</v>
      </c>
      <c r="M64" s="126" t="s">
        <v>616</v>
      </c>
      <c r="N64" s="126"/>
      <c r="O64" s="126"/>
      <c r="P64" s="126"/>
      <c r="Q64" s="126"/>
      <c r="R64" s="126"/>
      <c r="S64" s="126"/>
      <c r="T64" s="126"/>
      <c r="U64" s="126"/>
      <c r="V64" s="126"/>
      <c r="W64" s="126"/>
      <c r="X64" s="126"/>
      <c r="Y64" s="126"/>
    </row>
    <row r="65" spans="1:25">
      <c r="A65" s="126"/>
      <c r="B65" s="127">
        <f>COUNTA($C$3:C65)</f>
        <v>59</v>
      </c>
      <c r="C65" s="126" t="s">
        <v>75</v>
      </c>
      <c r="D65" s="126"/>
      <c r="E65" s="126"/>
      <c r="F65" s="126"/>
      <c r="G65" s="126" t="s">
        <v>74</v>
      </c>
      <c r="H65" s="126"/>
      <c r="I65" s="126" t="s">
        <v>58</v>
      </c>
      <c r="J65" s="126" t="s">
        <v>617</v>
      </c>
      <c r="K65" s="126">
        <v>0</v>
      </c>
      <c r="L65" s="126" t="s">
        <v>59</v>
      </c>
      <c r="M65" s="126" t="s">
        <v>618</v>
      </c>
      <c r="N65" s="126"/>
      <c r="O65" s="126"/>
      <c r="P65" s="126"/>
      <c r="Q65" s="126"/>
      <c r="R65" s="126"/>
      <c r="S65" s="126"/>
      <c r="T65" s="126"/>
      <c r="U65" s="126"/>
      <c r="V65" s="126"/>
      <c r="W65" s="126"/>
      <c r="X65" s="126"/>
      <c r="Y65" s="126"/>
    </row>
    <row r="66" spans="1:25">
      <c r="A66" s="126"/>
      <c r="B66" s="127">
        <f>COUNTA($C$3:C66)</f>
        <v>60</v>
      </c>
      <c r="C66" s="126" t="s">
        <v>619</v>
      </c>
      <c r="D66" s="126"/>
      <c r="E66" s="126"/>
      <c r="F66" s="126"/>
      <c r="G66" s="126" t="s">
        <v>74</v>
      </c>
      <c r="H66" s="126"/>
      <c r="I66" s="126" t="s">
        <v>58</v>
      </c>
      <c r="J66" s="126" t="s">
        <v>620</v>
      </c>
      <c r="K66" s="126">
        <v>0</v>
      </c>
      <c r="L66" s="126" t="s">
        <v>59</v>
      </c>
      <c r="M66" s="126" t="s">
        <v>621</v>
      </c>
      <c r="N66" s="126"/>
      <c r="O66" s="126"/>
      <c r="P66" s="126"/>
      <c r="Q66" s="126"/>
      <c r="R66" s="126"/>
      <c r="S66" s="126"/>
      <c r="T66" s="126"/>
      <c r="U66" s="126"/>
      <c r="V66" s="126"/>
      <c r="W66" s="126"/>
      <c r="X66" s="126"/>
      <c r="Y66" s="126"/>
    </row>
    <row r="67" spans="1:25">
      <c r="A67" s="126"/>
      <c r="B67" s="127">
        <f>COUNTA($C$3:C67)</f>
        <v>61</v>
      </c>
      <c r="C67" s="126" t="s">
        <v>613</v>
      </c>
      <c r="D67" s="126"/>
      <c r="E67" s="126"/>
      <c r="F67" s="126"/>
      <c r="G67" s="126" t="s">
        <v>74</v>
      </c>
      <c r="H67" s="126"/>
      <c r="I67" s="126" t="s">
        <v>58</v>
      </c>
      <c r="J67" s="126" t="s">
        <v>622</v>
      </c>
      <c r="K67" s="126">
        <v>0</v>
      </c>
      <c r="L67" s="126" t="s">
        <v>69</v>
      </c>
      <c r="M67" s="126"/>
      <c r="N67" s="126"/>
      <c r="O67" s="126"/>
      <c r="P67" s="126"/>
      <c r="Q67" s="126"/>
      <c r="R67" s="126"/>
      <c r="S67" s="126"/>
      <c r="T67" s="126"/>
      <c r="U67" s="126"/>
      <c r="V67" s="126"/>
      <c r="W67" s="126"/>
      <c r="X67" s="126"/>
      <c r="Y67" s="126"/>
    </row>
    <row r="68" spans="1:25">
      <c r="A68" s="126"/>
      <c r="B68" s="127">
        <f>COUNTA($C$3:C68)</f>
        <v>62</v>
      </c>
      <c r="C68" s="126" t="s">
        <v>60</v>
      </c>
      <c r="D68" s="126"/>
      <c r="E68" s="126"/>
      <c r="F68" s="126"/>
      <c r="G68" s="126" t="s">
        <v>74</v>
      </c>
      <c r="H68" s="126"/>
      <c r="I68" s="126"/>
      <c r="J68" s="126" t="s">
        <v>93</v>
      </c>
      <c r="K68" s="126"/>
      <c r="L68" s="126" t="s">
        <v>60</v>
      </c>
      <c r="M68" s="126">
        <v>5</v>
      </c>
      <c r="N68" s="126"/>
      <c r="O68" s="126"/>
      <c r="P68" s="126"/>
      <c r="Q68" s="126"/>
      <c r="R68" s="126"/>
      <c r="S68" s="126"/>
      <c r="T68" s="126"/>
      <c r="U68" s="126"/>
      <c r="V68" s="126"/>
      <c r="W68" s="126"/>
      <c r="X68" s="126"/>
      <c r="Y68" s="126"/>
    </row>
    <row r="69" spans="1:25">
      <c r="A69" s="126"/>
      <c r="B69" s="127">
        <f>COUNTA($C$3:C69)</f>
        <v>63</v>
      </c>
      <c r="C69" s="126" t="s">
        <v>557</v>
      </c>
      <c r="D69" s="126"/>
      <c r="E69" s="126"/>
      <c r="F69" s="126"/>
      <c r="G69" s="126" t="s">
        <v>74</v>
      </c>
      <c r="H69" s="126"/>
      <c r="I69" s="126" t="s">
        <v>58</v>
      </c>
      <c r="J69" s="126" t="s">
        <v>623</v>
      </c>
      <c r="K69" s="126">
        <v>0</v>
      </c>
      <c r="L69" s="126" t="s">
        <v>32</v>
      </c>
      <c r="M69" s="126"/>
      <c r="N69" s="126" t="s">
        <v>61</v>
      </c>
      <c r="O69" s="126"/>
      <c r="P69" s="126"/>
      <c r="Q69" s="126"/>
      <c r="R69" s="126"/>
      <c r="S69" s="126"/>
      <c r="T69" s="126"/>
      <c r="U69" s="126"/>
      <c r="V69" s="126"/>
      <c r="W69" s="126"/>
      <c r="X69" s="126"/>
      <c r="Y69" s="126"/>
    </row>
    <row r="70" spans="1:25">
      <c r="A70" s="126"/>
      <c r="B70" s="127">
        <f>COUNTA($C$3:C70)</f>
        <v>64</v>
      </c>
      <c r="C70" s="126" t="s">
        <v>624</v>
      </c>
      <c r="D70" s="126"/>
      <c r="E70" s="126"/>
      <c r="F70" s="126"/>
      <c r="G70" s="126" t="s">
        <v>74</v>
      </c>
      <c r="H70" s="126"/>
      <c r="I70" s="126" t="s">
        <v>58</v>
      </c>
      <c r="J70" s="126" t="s">
        <v>625</v>
      </c>
      <c r="K70" s="126">
        <v>0</v>
      </c>
      <c r="L70" s="126" t="s">
        <v>69</v>
      </c>
      <c r="M70" s="126"/>
      <c r="N70" s="126"/>
      <c r="O70" s="126"/>
      <c r="P70" s="126"/>
      <c r="Q70" s="126"/>
      <c r="R70" s="126"/>
      <c r="S70" s="126"/>
      <c r="T70" s="126"/>
      <c r="U70" s="126"/>
      <c r="V70" s="126"/>
      <c r="W70" s="126"/>
      <c r="X70" s="126"/>
      <c r="Y70" s="126"/>
    </row>
    <row r="71" spans="1:25">
      <c r="A71" s="126"/>
      <c r="B71" s="127">
        <f>COUNTA($C$3:C71)</f>
        <v>65</v>
      </c>
      <c r="C71" s="126" t="s">
        <v>626</v>
      </c>
      <c r="D71" s="126"/>
      <c r="E71" s="126"/>
      <c r="F71" s="126"/>
      <c r="G71" s="126" t="s">
        <v>74</v>
      </c>
      <c r="H71" s="126"/>
      <c r="I71" s="126" t="s">
        <v>58</v>
      </c>
      <c r="J71" s="126" t="s">
        <v>627</v>
      </c>
      <c r="K71" s="126">
        <v>0</v>
      </c>
      <c r="L71" s="126" t="s">
        <v>69</v>
      </c>
      <c r="M71" s="126"/>
      <c r="N71" s="126"/>
      <c r="O71" s="126"/>
      <c r="P71" s="126"/>
      <c r="Q71" s="126"/>
      <c r="R71" s="126"/>
      <c r="S71" s="126"/>
      <c r="T71" s="126"/>
      <c r="U71" s="126"/>
      <c r="V71" s="126"/>
      <c r="W71" s="126"/>
      <c r="X71" s="126"/>
      <c r="Y71" s="126"/>
    </row>
    <row r="72" spans="1:25">
      <c r="A72" s="126"/>
      <c r="B72" s="127">
        <f>COUNTA($C$3:C72)</f>
        <v>66</v>
      </c>
      <c r="C72" s="126" t="s">
        <v>60</v>
      </c>
      <c r="D72" s="126"/>
      <c r="E72" s="126"/>
      <c r="F72" s="126"/>
      <c r="G72" s="126" t="s">
        <v>74</v>
      </c>
      <c r="H72" s="126"/>
      <c r="I72" s="126"/>
      <c r="J72" s="126" t="s">
        <v>93</v>
      </c>
      <c r="K72" s="126"/>
      <c r="L72" s="126" t="s">
        <v>60</v>
      </c>
      <c r="M72" s="126">
        <v>5</v>
      </c>
      <c r="N72" s="126"/>
      <c r="O72" s="126"/>
      <c r="P72" s="126"/>
      <c r="Q72" s="126"/>
      <c r="R72" s="126"/>
      <c r="S72" s="126"/>
      <c r="T72" s="126"/>
      <c r="U72" s="126"/>
      <c r="V72" s="126"/>
      <c r="W72" s="126"/>
      <c r="X72" s="126"/>
      <c r="Y72" s="126"/>
    </row>
    <row r="73" spans="1:25">
      <c r="A73" s="126"/>
      <c r="B73" s="127">
        <f>COUNTA($C$3:C73)</f>
        <v>67</v>
      </c>
      <c r="C73" s="126" t="s">
        <v>628</v>
      </c>
      <c r="D73" s="126"/>
      <c r="E73" s="126"/>
      <c r="F73" s="126"/>
      <c r="G73" s="126"/>
      <c r="H73" s="126"/>
      <c r="I73" s="126"/>
      <c r="J73" s="126"/>
      <c r="K73" s="126"/>
      <c r="L73" s="126" t="s">
        <v>607</v>
      </c>
      <c r="M73" s="126" t="s">
        <v>608</v>
      </c>
      <c r="N73" s="126"/>
      <c r="O73" s="126"/>
      <c r="P73" s="126"/>
      <c r="Q73" s="126"/>
      <c r="R73" s="126"/>
      <c r="S73" s="126"/>
      <c r="T73" s="126"/>
      <c r="U73" s="126"/>
      <c r="V73" s="126"/>
      <c r="W73" s="126"/>
      <c r="X73" s="126"/>
      <c r="Y73" s="126"/>
    </row>
    <row r="74" spans="1:25">
      <c r="A74" s="126"/>
      <c r="B74" s="127">
        <f>COUNTA($C$3:C74)</f>
        <v>68</v>
      </c>
      <c r="C74" s="126" t="s">
        <v>629</v>
      </c>
      <c r="D74" s="126"/>
      <c r="E74" s="126"/>
      <c r="F74" s="126"/>
      <c r="G74" s="126" t="s">
        <v>74</v>
      </c>
      <c r="H74" s="126"/>
      <c r="I74" s="126" t="s">
        <v>58</v>
      </c>
      <c r="J74" s="126" t="s">
        <v>610</v>
      </c>
      <c r="K74" s="126">
        <v>0</v>
      </c>
      <c r="L74" s="126" t="s">
        <v>69</v>
      </c>
      <c r="M74" s="126"/>
      <c r="N74" s="126"/>
      <c r="O74" s="126"/>
      <c r="P74" s="126"/>
      <c r="Q74" s="126"/>
      <c r="R74" s="126"/>
      <c r="S74" s="126"/>
      <c r="T74" s="126"/>
      <c r="U74" s="126"/>
      <c r="V74" s="126"/>
      <c r="W74" s="126"/>
      <c r="X74" s="126"/>
      <c r="Y74" s="126"/>
    </row>
    <row r="75" spans="1:25">
      <c r="A75" s="126"/>
      <c r="B75" s="127">
        <f>COUNTA($C$3:C75)</f>
        <v>69</v>
      </c>
      <c r="C75" s="126" t="s">
        <v>60</v>
      </c>
      <c r="D75" s="126"/>
      <c r="E75" s="126"/>
      <c r="F75" s="126"/>
      <c r="G75" s="126" t="s">
        <v>74</v>
      </c>
      <c r="H75" s="126"/>
      <c r="I75" s="126"/>
      <c r="J75" s="126" t="s">
        <v>93</v>
      </c>
      <c r="K75" s="126"/>
      <c r="L75" s="126" t="s">
        <v>60</v>
      </c>
      <c r="M75" s="126">
        <v>1</v>
      </c>
      <c r="N75" s="126"/>
      <c r="O75" s="126"/>
      <c r="P75" s="126"/>
      <c r="Q75" s="126"/>
      <c r="R75" s="126"/>
      <c r="S75" s="126"/>
      <c r="T75" s="126"/>
      <c r="U75" s="126"/>
      <c r="V75" s="126"/>
      <c r="W75" s="126"/>
      <c r="X75" s="126"/>
      <c r="Y75" s="126"/>
    </row>
    <row r="76" spans="1:25">
      <c r="A76" s="126"/>
      <c r="B76" s="127">
        <f>COUNTA($C$3:C76)</f>
        <v>70</v>
      </c>
      <c r="C76" s="126" t="s">
        <v>630</v>
      </c>
      <c r="D76" s="126"/>
      <c r="E76" s="126"/>
      <c r="F76" s="126"/>
      <c r="G76" s="126" t="s">
        <v>74</v>
      </c>
      <c r="H76" s="126"/>
      <c r="I76" s="126" t="s">
        <v>58</v>
      </c>
      <c r="J76" s="126" t="s">
        <v>631</v>
      </c>
      <c r="K76" s="126">
        <v>0</v>
      </c>
      <c r="L76" s="126" t="s">
        <v>59</v>
      </c>
      <c r="M76" s="126">
        <f>S69</f>
        <v>0</v>
      </c>
      <c r="N76" s="126"/>
      <c r="O76" s="126"/>
      <c r="P76" s="126"/>
      <c r="Q76" s="126"/>
      <c r="R76" s="126"/>
      <c r="S76" s="126"/>
      <c r="T76" s="126"/>
      <c r="U76" s="126"/>
      <c r="V76" s="126"/>
      <c r="W76" s="126"/>
      <c r="X76" s="126"/>
      <c r="Y76" s="126"/>
    </row>
    <row r="77" spans="1:25">
      <c r="A77" s="126"/>
      <c r="B77" s="127">
        <f>COUNTA($C$3:C77)</f>
        <v>71</v>
      </c>
      <c r="C77" s="126" t="s">
        <v>75</v>
      </c>
      <c r="D77" s="126"/>
      <c r="E77" s="126"/>
      <c r="F77" s="126"/>
      <c r="G77" s="126" t="s">
        <v>74</v>
      </c>
      <c r="H77" s="126"/>
      <c r="I77" s="126" t="s">
        <v>58</v>
      </c>
      <c r="J77" s="126" t="s">
        <v>533</v>
      </c>
      <c r="K77" s="126">
        <v>0</v>
      </c>
      <c r="L77" s="126" t="s">
        <v>59</v>
      </c>
      <c r="M77" s="126" t="str">
        <f>M65</f>
        <v>QALast</v>
      </c>
      <c r="N77" s="126"/>
      <c r="O77" s="126"/>
      <c r="P77" s="126"/>
      <c r="Q77" s="126"/>
      <c r="R77" s="126"/>
      <c r="S77" s="126"/>
      <c r="T77" s="126"/>
      <c r="U77" s="126"/>
      <c r="V77" s="126"/>
      <c r="W77" s="126"/>
      <c r="X77" s="126"/>
      <c r="Y77" s="126"/>
    </row>
    <row r="78" spans="1:25">
      <c r="A78" s="126"/>
      <c r="B78" s="127">
        <f>COUNTA($C$3:C78)</f>
        <v>72</v>
      </c>
      <c r="C78" s="126" t="s">
        <v>632</v>
      </c>
      <c r="D78" s="126"/>
      <c r="E78" s="126"/>
      <c r="F78" s="126"/>
      <c r="G78" s="126" t="s">
        <v>74</v>
      </c>
      <c r="H78" s="126"/>
      <c r="I78" s="126" t="s">
        <v>58</v>
      </c>
      <c r="J78" s="126" t="s">
        <v>633</v>
      </c>
      <c r="K78" s="126">
        <v>0</v>
      </c>
      <c r="L78" s="126" t="s">
        <v>69</v>
      </c>
      <c r="M78" s="126"/>
      <c r="N78" s="126"/>
      <c r="O78" s="126"/>
      <c r="P78" s="126"/>
      <c r="Q78" s="126"/>
      <c r="R78" s="126"/>
      <c r="S78" s="126"/>
      <c r="T78" s="126"/>
      <c r="U78" s="126"/>
      <c r="V78" s="126"/>
      <c r="W78" s="126"/>
      <c r="X78" s="126"/>
      <c r="Y78" s="126"/>
    </row>
    <row r="79" spans="1:25">
      <c r="A79" s="126"/>
      <c r="B79" s="127">
        <f>COUNTA($C$3:C79)</f>
        <v>73</v>
      </c>
      <c r="C79" s="126" t="s">
        <v>60</v>
      </c>
      <c r="D79" s="126"/>
      <c r="E79" s="126"/>
      <c r="F79" s="126"/>
      <c r="G79" s="126" t="s">
        <v>74</v>
      </c>
      <c r="H79" s="126"/>
      <c r="I79" s="126"/>
      <c r="J79" s="126" t="s">
        <v>93</v>
      </c>
      <c r="K79" s="126"/>
      <c r="L79" s="126" t="s">
        <v>60</v>
      </c>
      <c r="M79" s="126">
        <v>30</v>
      </c>
      <c r="N79" s="126"/>
      <c r="O79" s="126"/>
      <c r="P79" s="126"/>
      <c r="Q79" s="126"/>
      <c r="R79" s="126"/>
      <c r="S79" s="126"/>
      <c r="T79" s="126"/>
      <c r="U79" s="126"/>
      <c r="V79" s="126"/>
      <c r="W79" s="126"/>
      <c r="X79" s="126"/>
      <c r="Y79" s="126"/>
    </row>
    <row r="80" spans="1:25">
      <c r="A80" s="126"/>
      <c r="B80" s="127">
        <f>COUNTA($C$3:C80)</f>
        <v>74</v>
      </c>
      <c r="C80" s="126" t="s">
        <v>634</v>
      </c>
      <c r="D80" s="126"/>
      <c r="E80" s="126"/>
      <c r="F80" s="126"/>
      <c r="G80" s="126" t="s">
        <v>74</v>
      </c>
      <c r="H80" s="126"/>
      <c r="I80" s="126" t="s">
        <v>58</v>
      </c>
      <c r="J80" s="126" t="s">
        <v>635</v>
      </c>
      <c r="K80" s="126">
        <v>0</v>
      </c>
      <c r="L80" s="126" t="s">
        <v>32</v>
      </c>
      <c r="M80" s="126"/>
      <c r="N80" s="126" t="s">
        <v>61</v>
      </c>
      <c r="O80" s="126"/>
      <c r="P80" s="126"/>
      <c r="Q80" s="126"/>
      <c r="R80" s="126"/>
      <c r="S80" s="126"/>
      <c r="T80" s="126"/>
      <c r="U80" s="126"/>
      <c r="V80" s="126"/>
      <c r="W80" s="126"/>
      <c r="X80" s="126"/>
      <c r="Y80" s="126"/>
    </row>
    <row r="81" spans="1:25">
      <c r="A81" s="126"/>
      <c r="B81" s="127">
        <f>COUNTA($C$3:C81)</f>
        <v>75</v>
      </c>
      <c r="C81" s="126" t="s">
        <v>60</v>
      </c>
      <c r="D81" s="126"/>
      <c r="E81" s="126"/>
      <c r="F81" s="126"/>
      <c r="G81" s="126" t="s">
        <v>74</v>
      </c>
      <c r="H81" s="126"/>
      <c r="I81" s="126"/>
      <c r="J81" s="126" t="s">
        <v>93</v>
      </c>
      <c r="K81" s="126"/>
      <c r="L81" s="126" t="s">
        <v>60</v>
      </c>
      <c r="M81" s="126">
        <v>10</v>
      </c>
      <c r="N81" s="126"/>
      <c r="O81" s="126"/>
      <c r="P81" s="126"/>
      <c r="Q81" s="126"/>
      <c r="R81" s="126"/>
      <c r="S81" s="126"/>
      <c r="T81" s="126"/>
      <c r="U81" s="126"/>
      <c r="V81" s="126"/>
      <c r="W81" s="126"/>
      <c r="X81" s="126"/>
      <c r="Y81" s="126"/>
    </row>
    <row r="82" spans="1:25">
      <c r="A82" s="126"/>
      <c r="B82" s="127">
        <f>COUNTA($C$3:C82)</f>
        <v>76</v>
      </c>
      <c r="C82" s="126" t="s">
        <v>636</v>
      </c>
      <c r="D82" s="126"/>
      <c r="E82" s="126"/>
      <c r="F82" s="126"/>
      <c r="G82" s="126" t="s">
        <v>74</v>
      </c>
      <c r="H82" s="126"/>
      <c r="I82" s="126" t="s">
        <v>58</v>
      </c>
      <c r="J82" s="126" t="s">
        <v>637</v>
      </c>
      <c r="K82" s="126">
        <v>0</v>
      </c>
      <c r="L82" s="126" t="s">
        <v>32</v>
      </c>
      <c r="M82" s="126"/>
      <c r="N82" s="126" t="s">
        <v>61</v>
      </c>
      <c r="O82" s="126"/>
      <c r="P82" s="126"/>
      <c r="Q82" s="126"/>
      <c r="R82" s="126"/>
      <c r="S82" s="126"/>
      <c r="T82" s="126"/>
      <c r="U82" s="126"/>
      <c r="V82" s="126"/>
      <c r="W82" s="126"/>
      <c r="X82" s="126"/>
      <c r="Y82" s="126"/>
    </row>
    <row r="83" spans="1:25">
      <c r="A83" s="126"/>
      <c r="B83" s="127">
        <f>COUNTA($C$3:C83)</f>
        <v>77</v>
      </c>
      <c r="C83" s="126" t="s">
        <v>638</v>
      </c>
      <c r="D83" s="126"/>
      <c r="E83" s="126"/>
      <c r="F83" s="126"/>
      <c r="G83" s="126" t="s">
        <v>74</v>
      </c>
      <c r="H83" s="126"/>
      <c r="I83" s="126" t="s">
        <v>58</v>
      </c>
      <c r="J83" s="126" t="s">
        <v>639</v>
      </c>
      <c r="K83" s="126">
        <v>0</v>
      </c>
      <c r="L83" s="126" t="s">
        <v>32</v>
      </c>
      <c r="M83" s="126"/>
      <c r="N83" s="126" t="s">
        <v>61</v>
      </c>
      <c r="O83" s="126"/>
      <c r="P83" s="126"/>
      <c r="Q83" s="126"/>
      <c r="R83" s="126"/>
      <c r="S83" s="126"/>
      <c r="T83" s="126"/>
      <c r="U83" s="126"/>
      <c r="V83" s="126"/>
      <c r="W83" s="126"/>
      <c r="X83" s="126"/>
      <c r="Y83" s="126"/>
    </row>
    <row r="84" spans="1:25">
      <c r="A84" s="126"/>
      <c r="B84" s="127">
        <f>COUNTA($C$3:C84)</f>
        <v>78</v>
      </c>
      <c r="C84" s="126" t="s">
        <v>640</v>
      </c>
      <c r="D84" s="126"/>
      <c r="E84" s="126"/>
      <c r="F84" s="126"/>
      <c r="G84" s="126" t="s">
        <v>74</v>
      </c>
      <c r="H84" s="126"/>
      <c r="I84" s="126" t="s">
        <v>58</v>
      </c>
      <c r="J84" s="126" t="s">
        <v>641</v>
      </c>
      <c r="K84" s="126">
        <v>0</v>
      </c>
      <c r="L84" s="126" t="s">
        <v>32</v>
      </c>
      <c r="M84" s="126"/>
      <c r="N84" s="126" t="s">
        <v>61</v>
      </c>
      <c r="O84" s="126"/>
      <c r="P84" s="126"/>
      <c r="Q84" s="126"/>
      <c r="R84" s="126"/>
      <c r="S84" s="126"/>
      <c r="T84" s="126"/>
      <c r="U84" s="126"/>
      <c r="V84" s="126"/>
      <c r="W84" s="126"/>
      <c r="X84" s="126"/>
      <c r="Y84" s="126"/>
    </row>
    <row r="85" spans="1:25">
      <c r="A85" s="126"/>
      <c r="B85" s="127">
        <f>COUNTA($C$3:C85)</f>
        <v>79</v>
      </c>
      <c r="C85" s="126" t="s">
        <v>642</v>
      </c>
      <c r="D85" s="126"/>
      <c r="E85" s="126"/>
      <c r="F85" s="126"/>
      <c r="G85" s="126" t="s">
        <v>74</v>
      </c>
      <c r="H85" s="126"/>
      <c r="I85" s="126" t="s">
        <v>58</v>
      </c>
      <c r="J85" s="126" t="s">
        <v>643</v>
      </c>
      <c r="K85" s="126">
        <v>0</v>
      </c>
      <c r="L85" s="126" t="s">
        <v>32</v>
      </c>
      <c r="M85" s="126"/>
      <c r="N85" s="126" t="s">
        <v>61</v>
      </c>
      <c r="O85" s="126"/>
      <c r="P85" s="126"/>
      <c r="Q85" s="126"/>
      <c r="R85" s="126"/>
      <c r="S85" s="126"/>
      <c r="T85" s="126"/>
      <c r="U85" s="126"/>
      <c r="V85" s="126"/>
      <c r="W85" s="126"/>
      <c r="X85" s="126"/>
      <c r="Y85" s="126"/>
    </row>
    <row r="86" spans="1:25">
      <c r="A86" s="126"/>
      <c r="B86" s="127">
        <f>COUNTA($C$3:C86)</f>
        <v>80</v>
      </c>
      <c r="C86" s="126" t="s">
        <v>644</v>
      </c>
      <c r="D86" s="126"/>
      <c r="E86" s="126"/>
      <c r="F86" s="126"/>
      <c r="G86" s="126" t="s">
        <v>74</v>
      </c>
      <c r="H86" s="126"/>
      <c r="I86" s="126" t="s">
        <v>58</v>
      </c>
      <c r="J86" s="126" t="s">
        <v>645</v>
      </c>
      <c r="K86" s="126">
        <v>0</v>
      </c>
      <c r="L86" s="126" t="s">
        <v>32</v>
      </c>
      <c r="M86" s="126"/>
      <c r="N86" s="126" t="s">
        <v>61</v>
      </c>
      <c r="O86" s="126"/>
      <c r="P86" s="126"/>
      <c r="Q86" s="126"/>
      <c r="R86" s="126"/>
      <c r="S86" s="126"/>
      <c r="T86" s="126"/>
      <c r="U86" s="126"/>
      <c r="V86" s="126"/>
      <c r="W86" s="126"/>
      <c r="X86" s="126"/>
      <c r="Y86" s="126"/>
    </row>
    <row r="87" spans="1:25">
      <c r="A87" s="126"/>
      <c r="B87" s="127">
        <f>COUNTA($C$3:C87)</f>
        <v>81</v>
      </c>
      <c r="C87" s="126" t="s">
        <v>646</v>
      </c>
      <c r="D87" s="126"/>
      <c r="E87" s="126"/>
      <c r="F87" s="126"/>
      <c r="G87" s="126" t="s">
        <v>74</v>
      </c>
      <c r="H87" s="126"/>
      <c r="I87" s="126" t="s">
        <v>58</v>
      </c>
      <c r="J87" s="126" t="s">
        <v>647</v>
      </c>
      <c r="K87" s="126">
        <v>0</v>
      </c>
      <c r="L87" s="126" t="s">
        <v>32</v>
      </c>
      <c r="M87" s="126"/>
      <c r="N87" s="126" t="s">
        <v>61</v>
      </c>
      <c r="O87" s="126"/>
      <c r="P87" s="126"/>
      <c r="Q87" s="126"/>
      <c r="R87" s="126"/>
      <c r="S87" s="126"/>
      <c r="T87" s="126"/>
      <c r="U87" s="126"/>
      <c r="V87" s="126"/>
      <c r="W87" s="126"/>
      <c r="X87" s="126"/>
      <c r="Y87" s="126"/>
    </row>
    <row r="88" spans="1:25">
      <c r="A88" s="126"/>
      <c r="B88" s="127">
        <f>COUNTA($C$3:C88)</f>
        <v>82</v>
      </c>
      <c r="C88" s="126" t="s">
        <v>648</v>
      </c>
      <c r="D88" s="126"/>
      <c r="E88" s="126"/>
      <c r="F88" s="126"/>
      <c r="G88" s="126" t="s">
        <v>74</v>
      </c>
      <c r="H88" s="126"/>
      <c r="I88" s="126" t="s">
        <v>58</v>
      </c>
      <c r="J88" s="126" t="s">
        <v>649</v>
      </c>
      <c r="K88" s="126">
        <v>0</v>
      </c>
      <c r="L88" s="126" t="s">
        <v>32</v>
      </c>
      <c r="M88" s="126"/>
      <c r="N88" s="126" t="s">
        <v>61</v>
      </c>
      <c r="O88" s="126"/>
      <c r="P88" s="126"/>
      <c r="Q88" s="126"/>
      <c r="R88" s="126"/>
      <c r="S88" s="126"/>
      <c r="T88" s="126"/>
      <c r="U88" s="126"/>
      <c r="V88" s="126"/>
      <c r="W88" s="126"/>
      <c r="X88" s="126"/>
      <c r="Y88" s="126"/>
    </row>
    <row r="89" spans="1:25">
      <c r="A89" s="126"/>
      <c r="B89" s="127">
        <f>COUNTA($C$3:C89)</f>
        <v>83</v>
      </c>
      <c r="C89" s="126" t="s">
        <v>650</v>
      </c>
      <c r="D89" s="126"/>
      <c r="E89" s="126"/>
      <c r="F89" s="126"/>
      <c r="G89" s="126" t="s">
        <v>74</v>
      </c>
      <c r="H89" s="126"/>
      <c r="I89" s="126" t="s">
        <v>58</v>
      </c>
      <c r="J89" s="126" t="s">
        <v>651</v>
      </c>
      <c r="K89" s="126">
        <v>0</v>
      </c>
      <c r="L89" s="126" t="s">
        <v>32</v>
      </c>
      <c r="M89" s="126"/>
      <c r="N89" s="126" t="s">
        <v>61</v>
      </c>
      <c r="O89" s="126"/>
      <c r="P89" s="126"/>
      <c r="Q89" s="126"/>
      <c r="R89" s="126"/>
      <c r="S89" s="126"/>
      <c r="T89" s="126"/>
      <c r="U89" s="126"/>
      <c r="V89" s="126"/>
      <c r="W89" s="126"/>
      <c r="X89" s="126"/>
      <c r="Y89" s="126"/>
    </row>
    <row r="90" spans="1:25">
      <c r="A90" s="126"/>
      <c r="B90" s="127">
        <f>COUNTA($C$3:C90)</f>
        <v>84</v>
      </c>
      <c r="C90" s="126" t="s">
        <v>652</v>
      </c>
      <c r="D90" s="126"/>
      <c r="E90" s="126"/>
      <c r="F90" s="126"/>
      <c r="G90" s="126" t="s">
        <v>74</v>
      </c>
      <c r="H90" s="126"/>
      <c r="I90" s="126" t="s">
        <v>58</v>
      </c>
      <c r="J90" s="126" t="s">
        <v>653</v>
      </c>
      <c r="K90" s="126">
        <v>0</v>
      </c>
      <c r="L90" s="126" t="s">
        <v>32</v>
      </c>
      <c r="M90" s="126"/>
      <c r="N90" s="126" t="s">
        <v>61</v>
      </c>
      <c r="O90" s="126"/>
      <c r="P90" s="126"/>
      <c r="Q90" s="126"/>
      <c r="R90" s="126"/>
      <c r="S90" s="126"/>
      <c r="T90" s="126"/>
      <c r="U90" s="126"/>
      <c r="V90" s="126"/>
      <c r="W90" s="126"/>
      <c r="X90" s="126"/>
      <c r="Y90" s="126"/>
    </row>
    <row r="91" spans="1:25">
      <c r="A91" s="126"/>
      <c r="B91" s="127">
        <f>COUNTA($C$3:C91)</f>
        <v>85</v>
      </c>
      <c r="C91" s="126" t="s">
        <v>654</v>
      </c>
      <c r="D91" s="126"/>
      <c r="E91" s="126"/>
      <c r="F91" s="126"/>
      <c r="G91" s="126" t="s">
        <v>74</v>
      </c>
      <c r="H91" s="126"/>
      <c r="I91" s="126" t="s">
        <v>58</v>
      </c>
      <c r="J91" s="126" t="s">
        <v>655</v>
      </c>
      <c r="K91" s="126">
        <v>0</v>
      </c>
      <c r="L91" s="126" t="s">
        <v>32</v>
      </c>
      <c r="M91" s="126"/>
      <c r="N91" s="126" t="s">
        <v>61</v>
      </c>
      <c r="O91" s="126"/>
      <c r="P91" s="126"/>
      <c r="Q91" s="126"/>
      <c r="R91" s="126"/>
      <c r="S91" s="126"/>
      <c r="T91" s="126"/>
      <c r="U91" s="126"/>
      <c r="V91" s="126"/>
      <c r="W91" s="126"/>
      <c r="X91" s="126"/>
      <c r="Y91" s="126"/>
    </row>
    <row r="92" spans="1:25">
      <c r="A92" s="126"/>
      <c r="B92" s="127">
        <f>COUNTA($C$3:C92)</f>
        <v>86</v>
      </c>
      <c r="C92" s="126" t="s">
        <v>656</v>
      </c>
      <c r="D92" s="126"/>
      <c r="E92" s="126"/>
      <c r="F92" s="126"/>
      <c r="G92" s="126" t="s">
        <v>74</v>
      </c>
      <c r="H92" s="126"/>
      <c r="I92" s="126" t="s">
        <v>58</v>
      </c>
      <c r="J92" s="126" t="s">
        <v>657</v>
      </c>
      <c r="K92" s="126">
        <v>0</v>
      </c>
      <c r="L92" s="126" t="s">
        <v>69</v>
      </c>
      <c r="M92" s="126"/>
      <c r="N92" s="126"/>
      <c r="O92" s="126"/>
      <c r="P92" s="126"/>
      <c r="Q92" s="126"/>
      <c r="R92" s="126"/>
      <c r="S92" s="126"/>
      <c r="T92" s="126"/>
      <c r="U92" s="126"/>
      <c r="V92" s="126"/>
      <c r="W92" s="126"/>
      <c r="X92" s="126"/>
      <c r="Y92" s="126"/>
    </row>
    <row r="93" spans="1:25">
      <c r="A93" s="126"/>
      <c r="B93" s="127">
        <f>COUNTA($C$3:C93)</f>
        <v>87</v>
      </c>
      <c r="C93" s="126" t="s">
        <v>60</v>
      </c>
      <c r="D93" s="126"/>
      <c r="E93" s="126"/>
      <c r="F93" s="126"/>
      <c r="G93" s="126" t="s">
        <v>74</v>
      </c>
      <c r="H93" s="126"/>
      <c r="I93" s="126"/>
      <c r="J93" s="126" t="s">
        <v>93</v>
      </c>
      <c r="K93" s="126"/>
      <c r="L93" s="126" t="s">
        <v>60</v>
      </c>
      <c r="M93" s="126">
        <v>5</v>
      </c>
      <c r="N93" s="126"/>
      <c r="O93" s="126"/>
      <c r="P93" s="126"/>
      <c r="Q93" s="126"/>
      <c r="R93" s="126"/>
      <c r="S93" s="126"/>
      <c r="T93" s="126"/>
      <c r="U93" s="126"/>
      <c r="V93" s="126"/>
      <c r="W93" s="126"/>
      <c r="X93" s="126"/>
      <c r="Y93" s="126"/>
    </row>
    <row r="94" spans="1:25">
      <c r="A94" s="126"/>
      <c r="B94" s="127">
        <f>COUNTA($C$3:C94)</f>
        <v>88</v>
      </c>
      <c r="C94" s="126" t="s">
        <v>658</v>
      </c>
      <c r="D94" s="126"/>
      <c r="E94" s="126"/>
      <c r="F94" s="126"/>
      <c r="G94" s="126" t="s">
        <v>74</v>
      </c>
      <c r="H94" s="126"/>
      <c r="I94" s="126" t="s">
        <v>58</v>
      </c>
      <c r="J94" s="126" t="s">
        <v>659</v>
      </c>
      <c r="K94" s="126">
        <v>0</v>
      </c>
      <c r="L94" s="126" t="s">
        <v>660</v>
      </c>
      <c r="M94" s="126"/>
      <c r="N94" s="126" t="s">
        <v>61</v>
      </c>
      <c r="O94" s="126"/>
      <c r="P94" s="126"/>
      <c r="Q94" s="126"/>
      <c r="R94" s="126"/>
      <c r="S94" s="126"/>
      <c r="T94" s="126"/>
      <c r="U94" s="126"/>
      <c r="V94" s="126"/>
      <c r="W94" s="126"/>
      <c r="X94" s="126"/>
      <c r="Y94" s="126"/>
    </row>
    <row r="95" spans="1:25">
      <c r="A95" s="126"/>
      <c r="B95" s="127">
        <f>COUNTA($C$3:C95)</f>
        <v>89</v>
      </c>
      <c r="C95" s="126" t="s">
        <v>60</v>
      </c>
      <c r="D95" s="126"/>
      <c r="E95" s="126"/>
      <c r="F95" s="126"/>
      <c r="G95" s="126" t="s">
        <v>74</v>
      </c>
      <c r="H95" s="126"/>
      <c r="I95" s="126"/>
      <c r="J95" s="126" t="s">
        <v>93</v>
      </c>
      <c r="K95" s="126"/>
      <c r="L95" s="126" t="s">
        <v>60</v>
      </c>
      <c r="M95" s="126">
        <v>5</v>
      </c>
      <c r="N95" s="126"/>
      <c r="O95" s="126"/>
      <c r="P95" s="126"/>
      <c r="Q95" s="126"/>
      <c r="R95" s="126"/>
      <c r="S95" s="126"/>
      <c r="T95" s="126"/>
      <c r="U95" s="126"/>
      <c r="V95" s="126"/>
      <c r="W95" s="126"/>
      <c r="X95" s="126"/>
      <c r="Y95" s="126"/>
    </row>
    <row r="96" spans="1:25">
      <c r="A96" s="121" t="s">
        <v>150</v>
      </c>
      <c r="B96" s="130"/>
      <c r="C96" s="123"/>
      <c r="D96" s="123"/>
      <c r="E96" s="123"/>
      <c r="F96" s="123"/>
      <c r="G96" s="123"/>
      <c r="H96" s="123"/>
      <c r="I96" s="123"/>
      <c r="J96" s="123" t="s">
        <v>93</v>
      </c>
      <c r="K96" s="125">
        <v>0</v>
      </c>
      <c r="L96" s="123" t="s">
        <v>93</v>
      </c>
      <c r="M96" s="123" t="s">
        <v>93</v>
      </c>
      <c r="N96" s="123"/>
      <c r="O96" s="123"/>
      <c r="P96" s="123"/>
      <c r="Q96" s="123"/>
      <c r="R96" s="124"/>
      <c r="S96" s="123"/>
      <c r="T96" s="123"/>
      <c r="U96" s="123"/>
      <c r="V96" s="123"/>
      <c r="W96" s="123"/>
      <c r="X96" s="123"/>
      <c r="Y96" s="123"/>
    </row>
    <row r="97" spans="1:25">
      <c r="A97" s="126" t="str">
        <f>IF(N59="Y","Y","N")</f>
        <v>N</v>
      </c>
      <c r="B97" s="127">
        <f>COUNTA($C$3:C97)</f>
        <v>90</v>
      </c>
      <c r="C97" s="126" t="s">
        <v>151</v>
      </c>
      <c r="D97" s="126"/>
      <c r="E97" s="126"/>
      <c r="F97" s="126"/>
      <c r="G97" s="126" t="s">
        <v>74</v>
      </c>
      <c r="H97" s="126"/>
      <c r="I97" s="126" t="s">
        <v>58</v>
      </c>
      <c r="J97" s="126" t="s">
        <v>152</v>
      </c>
      <c r="K97" s="127">
        <v>0</v>
      </c>
      <c r="L97" s="126" t="s">
        <v>110</v>
      </c>
      <c r="M97" s="126"/>
      <c r="N97" s="126"/>
      <c r="O97" s="126"/>
      <c r="P97" s="126"/>
      <c r="Q97" s="126"/>
      <c r="R97" s="128"/>
      <c r="S97" s="126"/>
      <c r="T97" s="126"/>
      <c r="U97" s="126"/>
      <c r="V97" s="126"/>
      <c r="W97" s="126"/>
      <c r="X97" s="126"/>
      <c r="Y97" s="126"/>
    </row>
    <row r="98" spans="1:25">
      <c r="A98" s="126" t="str">
        <f>A97</f>
        <v>N</v>
      </c>
      <c r="B98" s="127">
        <f>COUNTA($C$3:C98)</f>
        <v>91</v>
      </c>
      <c r="C98" s="126" t="s">
        <v>522</v>
      </c>
      <c r="D98" s="126"/>
      <c r="E98" s="126"/>
      <c r="F98" s="126"/>
      <c r="G98" s="126" t="s">
        <v>74</v>
      </c>
      <c r="H98" s="126"/>
      <c r="I98" s="126" t="s">
        <v>58</v>
      </c>
      <c r="J98" s="126" t="s">
        <v>197</v>
      </c>
      <c r="K98" s="127">
        <v>0</v>
      </c>
      <c r="L98" s="126" t="s">
        <v>32</v>
      </c>
      <c r="M98" s="126"/>
      <c r="N98" s="126" t="s">
        <v>61</v>
      </c>
      <c r="O98" s="126"/>
      <c r="P98" s="126"/>
      <c r="Q98" s="126"/>
      <c r="R98" s="128"/>
      <c r="S98" s="126"/>
      <c r="T98" s="126"/>
      <c r="U98" s="126"/>
      <c r="V98" s="126"/>
      <c r="W98" s="126"/>
      <c r="X98" s="126"/>
      <c r="Y98" s="126"/>
    </row>
    <row r="99" spans="1:25">
      <c r="A99" s="126" t="str">
        <f>IF(N60="Y","Y","N")</f>
        <v>N</v>
      </c>
      <c r="B99" s="127">
        <f>COUNTA($C$3:C99)</f>
        <v>92</v>
      </c>
      <c r="C99" s="126" t="s">
        <v>153</v>
      </c>
      <c r="D99" s="126"/>
      <c r="E99" s="126"/>
      <c r="F99" s="126"/>
      <c r="G99" s="126" t="s">
        <v>74</v>
      </c>
      <c r="H99" s="126"/>
      <c r="I99" s="126" t="s">
        <v>58</v>
      </c>
      <c r="J99" s="126" t="s">
        <v>154</v>
      </c>
      <c r="K99" s="127">
        <v>0</v>
      </c>
      <c r="L99" s="126" t="s">
        <v>110</v>
      </c>
      <c r="M99" s="126"/>
      <c r="N99" s="126"/>
      <c r="O99" s="126"/>
      <c r="P99" s="126"/>
      <c r="Q99" s="128"/>
      <c r="R99" s="128"/>
      <c r="S99" s="126"/>
      <c r="T99" s="126"/>
      <c r="U99" s="126"/>
      <c r="V99" s="126"/>
      <c r="W99" s="126"/>
      <c r="X99" s="126"/>
      <c r="Y99" s="126"/>
    </row>
    <row r="100" spans="1:25">
      <c r="A100" s="126" t="s">
        <v>3</v>
      </c>
      <c r="B100" s="127">
        <f>COUNTA($C$3:C100)</f>
        <v>93</v>
      </c>
      <c r="C100" s="126" t="s">
        <v>60</v>
      </c>
      <c r="D100" s="126"/>
      <c r="E100" s="126"/>
      <c r="F100" s="126"/>
      <c r="G100" s="126" t="s">
        <v>74</v>
      </c>
      <c r="H100" s="126"/>
      <c r="I100" s="126" t="s">
        <v>58</v>
      </c>
      <c r="J100" s="126" t="s">
        <v>93</v>
      </c>
      <c r="K100" s="127"/>
      <c r="L100" s="126" t="s">
        <v>60</v>
      </c>
      <c r="M100" s="126">
        <v>3</v>
      </c>
      <c r="N100" s="126">
        <f>IF(R100="DT_SpecItemsCount",_xlfn.NUMBERVALUE(0,".",","),_xlfn.NUMBERVALUE(R100,".",","))</f>
        <v>0</v>
      </c>
      <c r="O100" s="126"/>
      <c r="P100" s="126"/>
      <c r="Q100" s="126"/>
      <c r="R100" s="128" t="s">
        <v>155</v>
      </c>
      <c r="S100" s="126"/>
      <c r="T100" s="126"/>
      <c r="U100" s="126"/>
      <c r="V100" s="126"/>
      <c r="W100" s="126"/>
      <c r="X100" s="126"/>
      <c r="Y100" s="126"/>
    </row>
    <row r="101" spans="1:25">
      <c r="A101" s="126" t="str">
        <f>IF(N60="Y","Y","N")</f>
        <v>N</v>
      </c>
      <c r="B101" s="127">
        <f>COUNTA($C$3:C101)</f>
        <v>94</v>
      </c>
      <c r="C101" s="126" t="s">
        <v>156</v>
      </c>
      <c r="D101" s="126"/>
      <c r="E101" s="126"/>
      <c r="F101" s="126"/>
      <c r="G101" s="126" t="s">
        <v>74</v>
      </c>
      <c r="H101" s="126"/>
      <c r="I101" s="126" t="s">
        <v>58</v>
      </c>
      <c r="J101" s="126" t="s">
        <v>157</v>
      </c>
      <c r="K101" s="127">
        <v>0</v>
      </c>
      <c r="L101" s="126" t="s">
        <v>68</v>
      </c>
      <c r="M101" s="126" t="s">
        <v>158</v>
      </c>
      <c r="N101" s="126"/>
      <c r="O101" s="126"/>
      <c r="P101" s="126"/>
      <c r="Q101" s="126"/>
      <c r="R101" s="128"/>
      <c r="S101" s="126"/>
      <c r="T101" s="126"/>
      <c r="U101" s="126"/>
      <c r="V101" s="126"/>
      <c r="W101" s="126"/>
      <c r="X101" s="126"/>
      <c r="Y101" s="126"/>
    </row>
    <row r="102" spans="1:25">
      <c r="A102" s="126" t="str">
        <f>A101</f>
        <v>N</v>
      </c>
      <c r="B102" s="127">
        <f>COUNTA($C$3:C102)</f>
        <v>95</v>
      </c>
      <c r="C102" s="126" t="s">
        <v>60</v>
      </c>
      <c r="D102" s="126"/>
      <c r="E102" s="126"/>
      <c r="F102" s="126"/>
      <c r="G102" s="126" t="s">
        <v>74</v>
      </c>
      <c r="H102" s="126"/>
      <c r="I102" s="126" t="s">
        <v>58</v>
      </c>
      <c r="J102" s="126" t="s">
        <v>93</v>
      </c>
      <c r="K102" s="127"/>
      <c r="L102" s="126" t="s">
        <v>60</v>
      </c>
      <c r="M102" s="126">
        <v>3</v>
      </c>
      <c r="N102" s="126"/>
      <c r="O102" s="126"/>
      <c r="P102" s="126"/>
      <c r="Q102" s="126"/>
      <c r="R102" s="128"/>
      <c r="S102" s="126"/>
      <c r="T102" s="126"/>
      <c r="U102" s="126"/>
      <c r="V102" s="126"/>
      <c r="W102" s="126"/>
      <c r="X102" s="126"/>
      <c r="Y102" s="126"/>
    </row>
    <row r="103" spans="1:25">
      <c r="A103" s="126" t="str">
        <f>A101</f>
        <v>N</v>
      </c>
      <c r="B103" s="127">
        <f>COUNTA($C$3:C103)</f>
        <v>96</v>
      </c>
      <c r="C103" s="126" t="s">
        <v>159</v>
      </c>
      <c r="D103" s="126"/>
      <c r="E103" s="126"/>
      <c r="F103" s="126"/>
      <c r="G103" s="126" t="s">
        <v>74</v>
      </c>
      <c r="H103" s="126"/>
      <c r="I103" s="126" t="s">
        <v>58</v>
      </c>
      <c r="J103" s="126" t="s">
        <v>160</v>
      </c>
      <c r="K103" s="127">
        <v>0</v>
      </c>
      <c r="L103" s="126" t="s">
        <v>59</v>
      </c>
      <c r="M103" s="126" t="s">
        <v>161</v>
      </c>
      <c r="N103" s="126"/>
      <c r="O103" s="126"/>
      <c r="P103" s="126"/>
      <c r="Q103" s="126"/>
      <c r="R103" s="128"/>
      <c r="S103" s="126"/>
      <c r="T103" s="126"/>
      <c r="U103" s="126"/>
      <c r="V103" s="126"/>
      <c r="W103" s="126"/>
      <c r="X103" s="126"/>
      <c r="Y103" s="126"/>
    </row>
    <row r="104" spans="1:25">
      <c r="A104" s="126" t="str">
        <f>A101</f>
        <v>N</v>
      </c>
      <c r="B104" s="127">
        <f>COUNTA($C$3:C104)</f>
        <v>97</v>
      </c>
      <c r="C104" s="126" t="s">
        <v>60</v>
      </c>
      <c r="D104" s="126"/>
      <c r="E104" s="126"/>
      <c r="F104" s="126"/>
      <c r="G104" s="126" t="s">
        <v>74</v>
      </c>
      <c r="H104" s="126"/>
      <c r="I104" s="126" t="s">
        <v>58</v>
      </c>
      <c r="J104" s="126" t="s">
        <v>93</v>
      </c>
      <c r="K104" s="127"/>
      <c r="L104" s="126" t="s">
        <v>60</v>
      </c>
      <c r="M104" s="126">
        <v>3</v>
      </c>
      <c r="N104" s="126"/>
      <c r="O104" s="126"/>
      <c r="P104" s="126"/>
      <c r="Q104" s="126"/>
      <c r="R104" s="128"/>
      <c r="S104" s="126"/>
      <c r="T104" s="126"/>
      <c r="U104" s="126"/>
      <c r="V104" s="126"/>
      <c r="W104" s="126"/>
      <c r="X104" s="126"/>
      <c r="Y104" s="126"/>
    </row>
    <row r="105" spans="1:25">
      <c r="A105" s="126" t="str">
        <f>A101</f>
        <v>N</v>
      </c>
      <c r="B105" s="127">
        <f>COUNTA($C$3:C105)</f>
        <v>98</v>
      </c>
      <c r="C105" s="126" t="s">
        <v>162</v>
      </c>
      <c r="D105" s="126"/>
      <c r="E105" s="126"/>
      <c r="F105" s="126"/>
      <c r="G105" s="126" t="s">
        <v>74</v>
      </c>
      <c r="H105" s="126"/>
      <c r="I105" s="126" t="s">
        <v>58</v>
      </c>
      <c r="J105" s="126" t="s">
        <v>163</v>
      </c>
      <c r="K105" s="127">
        <v>0</v>
      </c>
      <c r="L105" s="126" t="s">
        <v>59</v>
      </c>
      <c r="M105" s="126" t="s">
        <v>164</v>
      </c>
      <c r="N105" s="126"/>
      <c r="O105" s="126"/>
      <c r="P105" s="126"/>
      <c r="Q105" s="126"/>
      <c r="R105" s="128"/>
      <c r="S105" s="126"/>
      <c r="T105" s="126"/>
      <c r="U105" s="126"/>
      <c r="V105" s="126"/>
      <c r="W105" s="126"/>
      <c r="X105" s="126"/>
      <c r="Y105" s="126"/>
    </row>
    <row r="106" spans="1:25">
      <c r="A106" s="126" t="str">
        <f>A101</f>
        <v>N</v>
      </c>
      <c r="B106" s="127">
        <f>COUNTA($C$3:C106)</f>
        <v>99</v>
      </c>
      <c r="C106" s="126" t="s">
        <v>60</v>
      </c>
      <c r="D106" s="126"/>
      <c r="E106" s="126"/>
      <c r="F106" s="126"/>
      <c r="G106" s="126" t="s">
        <v>74</v>
      </c>
      <c r="H106" s="126"/>
      <c r="I106" s="126" t="s">
        <v>58</v>
      </c>
      <c r="J106" s="126" t="s">
        <v>93</v>
      </c>
      <c r="K106" s="127"/>
      <c r="L106" s="126" t="s">
        <v>60</v>
      </c>
      <c r="M106" s="126">
        <v>3</v>
      </c>
      <c r="N106" s="126"/>
      <c r="O106" s="126"/>
      <c r="P106" s="126"/>
      <c r="Q106" s="126"/>
      <c r="R106" s="128"/>
      <c r="S106" s="126"/>
      <c r="T106" s="126"/>
      <c r="U106" s="126"/>
      <c r="V106" s="126"/>
      <c r="W106" s="126"/>
      <c r="X106" s="126"/>
      <c r="Y106" s="126"/>
    </row>
    <row r="107" spans="1:25">
      <c r="A107" s="126" t="str">
        <f>IF($N$100&gt;1,"Y","N")</f>
        <v>N</v>
      </c>
      <c r="B107" s="127">
        <f>COUNTA($C$3:C107)</f>
        <v>100</v>
      </c>
      <c r="C107" s="126" t="s">
        <v>165</v>
      </c>
      <c r="D107" s="126"/>
      <c r="E107" s="126"/>
      <c r="F107" s="126"/>
      <c r="G107" s="126" t="s">
        <v>74</v>
      </c>
      <c r="H107" s="126"/>
      <c r="I107" s="126" t="s">
        <v>58</v>
      </c>
      <c r="J107" s="126" t="s">
        <v>166</v>
      </c>
      <c r="K107" s="127">
        <v>0</v>
      </c>
      <c r="L107" s="126" t="s">
        <v>167</v>
      </c>
      <c r="M107" s="126"/>
      <c r="N107" s="126"/>
      <c r="O107" s="126"/>
      <c r="P107" s="126"/>
      <c r="Q107" s="126"/>
      <c r="R107" s="128"/>
      <c r="S107" s="126"/>
      <c r="T107" s="126"/>
      <c r="U107" s="126"/>
      <c r="V107" s="126"/>
      <c r="W107" s="126"/>
      <c r="X107" s="126"/>
      <c r="Y107" s="126"/>
    </row>
    <row r="108" spans="1:25">
      <c r="A108" s="126" t="str">
        <f>A107</f>
        <v>N</v>
      </c>
      <c r="B108" s="127">
        <f>COUNTA($C$3:C108)</f>
        <v>101</v>
      </c>
      <c r="C108" s="126" t="s">
        <v>168</v>
      </c>
      <c r="D108" s="126"/>
      <c r="E108" s="126"/>
      <c r="F108" s="126"/>
      <c r="G108" s="126" t="s">
        <v>74</v>
      </c>
      <c r="H108" s="126"/>
      <c r="I108" s="126" t="s">
        <v>58</v>
      </c>
      <c r="J108" s="126" t="s">
        <v>157</v>
      </c>
      <c r="K108" s="127">
        <v>1</v>
      </c>
      <c r="L108" s="126" t="s">
        <v>68</v>
      </c>
      <c r="M108" s="126" t="s">
        <v>169</v>
      </c>
      <c r="N108" s="126"/>
      <c r="O108" s="126"/>
      <c r="P108" s="126"/>
      <c r="Q108" s="126"/>
      <c r="R108" s="128"/>
      <c r="S108" s="126"/>
      <c r="T108" s="126"/>
      <c r="U108" s="126"/>
      <c r="V108" s="126"/>
      <c r="W108" s="126"/>
      <c r="X108" s="126"/>
      <c r="Y108" s="126"/>
    </row>
    <row r="109" spans="1:25">
      <c r="A109" s="126" t="str">
        <f t="shared" ref="A109" si="0">A108</f>
        <v>N</v>
      </c>
      <c r="B109" s="127">
        <f>COUNTA($C$3:C109)</f>
        <v>102</v>
      </c>
      <c r="C109" s="126" t="s">
        <v>60</v>
      </c>
      <c r="D109" s="126"/>
      <c r="E109" s="126"/>
      <c r="F109" s="126"/>
      <c r="G109" s="126" t="s">
        <v>74</v>
      </c>
      <c r="H109" s="126"/>
      <c r="I109" s="126" t="s">
        <v>58</v>
      </c>
      <c r="J109" s="126" t="s">
        <v>93</v>
      </c>
      <c r="K109" s="127"/>
      <c r="L109" s="126" t="s">
        <v>60</v>
      </c>
      <c r="M109" s="126">
        <v>3</v>
      </c>
      <c r="N109" s="126"/>
      <c r="O109" s="126"/>
      <c r="P109" s="126"/>
      <c r="Q109" s="126"/>
      <c r="R109" s="128"/>
      <c r="S109" s="126"/>
      <c r="T109" s="126"/>
      <c r="U109" s="126"/>
      <c r="V109" s="126"/>
      <c r="W109" s="126"/>
      <c r="X109" s="126"/>
      <c r="Y109" s="126"/>
    </row>
    <row r="110" spans="1:25">
      <c r="A110" s="126" t="str">
        <f>A107</f>
        <v>N</v>
      </c>
      <c r="B110" s="127">
        <f>COUNTA($C$3:C110)</f>
        <v>103</v>
      </c>
      <c r="C110" s="126" t="s">
        <v>170</v>
      </c>
      <c r="D110" s="126"/>
      <c r="E110" s="126"/>
      <c r="F110" s="126"/>
      <c r="G110" s="126" t="s">
        <v>74</v>
      </c>
      <c r="H110" s="126"/>
      <c r="I110" s="126" t="s">
        <v>58</v>
      </c>
      <c r="J110" s="126" t="s">
        <v>160</v>
      </c>
      <c r="K110" s="127">
        <v>1</v>
      </c>
      <c r="L110" s="126" t="s">
        <v>59</v>
      </c>
      <c r="M110" s="126" t="s">
        <v>171</v>
      </c>
      <c r="N110" s="126"/>
      <c r="O110" s="126"/>
      <c r="P110" s="126"/>
      <c r="Q110" s="126"/>
      <c r="R110" s="128"/>
      <c r="S110" s="126"/>
      <c r="T110" s="126"/>
      <c r="U110" s="126"/>
      <c r="V110" s="126"/>
      <c r="W110" s="126"/>
      <c r="X110" s="126"/>
      <c r="Y110" s="126"/>
    </row>
    <row r="111" spans="1:25">
      <c r="A111" s="126" t="str">
        <f>A107</f>
        <v>N</v>
      </c>
      <c r="B111" s="127">
        <f>COUNTA($C$3:C111)</f>
        <v>104</v>
      </c>
      <c r="C111" s="126" t="s">
        <v>60</v>
      </c>
      <c r="D111" s="126"/>
      <c r="E111" s="126"/>
      <c r="F111" s="126"/>
      <c r="G111" s="126" t="s">
        <v>74</v>
      </c>
      <c r="H111" s="126"/>
      <c r="I111" s="126" t="s">
        <v>58</v>
      </c>
      <c r="J111" s="126" t="s">
        <v>93</v>
      </c>
      <c r="K111" s="127"/>
      <c r="L111" s="126" t="s">
        <v>60</v>
      </c>
      <c r="M111" s="126">
        <v>3</v>
      </c>
      <c r="N111" s="126"/>
      <c r="O111" s="126"/>
      <c r="P111" s="126"/>
      <c r="Q111" s="126"/>
      <c r="R111" s="128"/>
      <c r="S111" s="126"/>
      <c r="T111" s="126"/>
      <c r="U111" s="126"/>
      <c r="V111" s="126"/>
      <c r="W111" s="126"/>
      <c r="X111" s="126"/>
      <c r="Y111" s="126"/>
    </row>
    <row r="112" spans="1:25">
      <c r="A112" s="126" t="str">
        <f>A107</f>
        <v>N</v>
      </c>
      <c r="B112" s="127">
        <f>COUNTA($C$3:C112)</f>
        <v>105</v>
      </c>
      <c r="C112" s="126" t="s">
        <v>172</v>
      </c>
      <c r="D112" s="126"/>
      <c r="E112" s="126"/>
      <c r="F112" s="126"/>
      <c r="G112" s="126" t="s">
        <v>74</v>
      </c>
      <c r="H112" s="126"/>
      <c r="I112" s="126" t="s">
        <v>58</v>
      </c>
      <c r="J112" s="126" t="s">
        <v>163</v>
      </c>
      <c r="K112" s="127">
        <v>1</v>
      </c>
      <c r="L112" s="126" t="s">
        <v>59</v>
      </c>
      <c r="M112" s="126" t="s">
        <v>173</v>
      </c>
      <c r="N112" s="126"/>
      <c r="O112" s="126"/>
      <c r="P112" s="126"/>
      <c r="Q112" s="126"/>
      <c r="R112" s="128"/>
      <c r="S112" s="126"/>
      <c r="T112" s="126"/>
      <c r="U112" s="126"/>
      <c r="V112" s="126"/>
      <c r="W112" s="126"/>
      <c r="X112" s="126"/>
      <c r="Y112" s="126"/>
    </row>
    <row r="113" spans="1:25">
      <c r="A113" s="126" t="str">
        <f>A107</f>
        <v>N</v>
      </c>
      <c r="B113" s="127">
        <f>COUNTA($C$3:C113)</f>
        <v>106</v>
      </c>
      <c r="C113" s="126" t="s">
        <v>60</v>
      </c>
      <c r="D113" s="126"/>
      <c r="E113" s="126"/>
      <c r="F113" s="126"/>
      <c r="G113" s="126" t="s">
        <v>74</v>
      </c>
      <c r="H113" s="126"/>
      <c r="I113" s="126" t="s">
        <v>58</v>
      </c>
      <c r="J113" s="126" t="s">
        <v>93</v>
      </c>
      <c r="K113" s="127"/>
      <c r="L113" s="126" t="s">
        <v>60</v>
      </c>
      <c r="M113" s="126">
        <v>3</v>
      </c>
      <c r="N113" s="126"/>
      <c r="O113" s="126"/>
      <c r="P113" s="126"/>
      <c r="Q113" s="126"/>
      <c r="R113" s="128"/>
      <c r="S113" s="126"/>
      <c r="T113" s="126"/>
      <c r="U113" s="126"/>
      <c r="V113" s="126"/>
      <c r="W113" s="126"/>
      <c r="X113" s="126"/>
      <c r="Y113" s="126"/>
    </row>
    <row r="114" spans="1:25">
      <c r="A114" s="126" t="str">
        <f>IF($N$100&gt;2,"Y","N")</f>
        <v>N</v>
      </c>
      <c r="B114" s="127">
        <f>COUNTA($C$3:C114)</f>
        <v>107</v>
      </c>
      <c r="C114" s="126" t="s">
        <v>165</v>
      </c>
      <c r="D114" s="126"/>
      <c r="E114" s="126"/>
      <c r="F114" s="126"/>
      <c r="G114" s="126" t="s">
        <v>74</v>
      </c>
      <c r="H114" s="126"/>
      <c r="I114" s="126" t="s">
        <v>58</v>
      </c>
      <c r="J114" s="126" t="s">
        <v>166</v>
      </c>
      <c r="K114" s="127">
        <v>0</v>
      </c>
      <c r="L114" s="126" t="s">
        <v>167</v>
      </c>
      <c r="M114" s="126"/>
      <c r="N114" s="126"/>
      <c r="O114" s="126"/>
      <c r="P114" s="126"/>
      <c r="Q114" s="126"/>
      <c r="R114" s="128"/>
      <c r="S114" s="126"/>
      <c r="T114" s="126"/>
      <c r="U114" s="126"/>
      <c r="V114" s="126"/>
      <c r="W114" s="126"/>
      <c r="X114" s="126"/>
      <c r="Y114" s="126"/>
    </row>
    <row r="115" spans="1:25">
      <c r="A115" s="126" t="str">
        <f>A114</f>
        <v>N</v>
      </c>
      <c r="B115" s="127">
        <f>COUNTA($C$3:C115)</f>
        <v>108</v>
      </c>
      <c r="C115" s="126" t="s">
        <v>174</v>
      </c>
      <c r="D115" s="126"/>
      <c r="E115" s="126"/>
      <c r="F115" s="126"/>
      <c r="G115" s="126" t="s">
        <v>74</v>
      </c>
      <c r="H115" s="126"/>
      <c r="I115" s="126" t="s">
        <v>58</v>
      </c>
      <c r="J115" s="126" t="s">
        <v>157</v>
      </c>
      <c r="K115" s="127">
        <v>2</v>
      </c>
      <c r="L115" s="126" t="s">
        <v>68</v>
      </c>
      <c r="M115" s="126" t="s">
        <v>175</v>
      </c>
      <c r="N115" s="126"/>
      <c r="O115" s="126"/>
      <c r="P115" s="126"/>
      <c r="Q115" s="126"/>
      <c r="R115" s="128"/>
      <c r="S115" s="126"/>
      <c r="T115" s="126"/>
      <c r="U115" s="126"/>
      <c r="V115" s="126"/>
      <c r="W115" s="126"/>
      <c r="X115" s="126"/>
      <c r="Y115" s="126"/>
    </row>
    <row r="116" spans="1:25">
      <c r="A116" s="126" t="str">
        <f>A114</f>
        <v>N</v>
      </c>
      <c r="B116" s="127">
        <f>COUNTA($C$3:C116)</f>
        <v>109</v>
      </c>
      <c r="C116" s="126" t="s">
        <v>60</v>
      </c>
      <c r="D116" s="126"/>
      <c r="E116" s="126"/>
      <c r="F116" s="126"/>
      <c r="G116" s="126" t="s">
        <v>74</v>
      </c>
      <c r="H116" s="126"/>
      <c r="I116" s="126" t="s">
        <v>58</v>
      </c>
      <c r="J116" s="126" t="s">
        <v>93</v>
      </c>
      <c r="K116" s="127"/>
      <c r="L116" s="126" t="s">
        <v>60</v>
      </c>
      <c r="M116" s="126">
        <v>3</v>
      </c>
      <c r="N116" s="126"/>
      <c r="O116" s="126"/>
      <c r="P116" s="126"/>
      <c r="Q116" s="126"/>
      <c r="R116" s="128"/>
      <c r="S116" s="126"/>
      <c r="T116" s="126"/>
      <c r="U116" s="126"/>
      <c r="V116" s="126"/>
      <c r="W116" s="126"/>
      <c r="X116" s="126"/>
      <c r="Y116" s="126"/>
    </row>
    <row r="117" spans="1:25">
      <c r="A117" s="126" t="str">
        <f>A114</f>
        <v>N</v>
      </c>
      <c r="B117" s="127">
        <f>COUNTA($C$3:C117)</f>
        <v>110</v>
      </c>
      <c r="C117" s="126" t="s">
        <v>176</v>
      </c>
      <c r="D117" s="126"/>
      <c r="E117" s="126"/>
      <c r="F117" s="126"/>
      <c r="G117" s="126" t="s">
        <v>74</v>
      </c>
      <c r="H117" s="126"/>
      <c r="I117" s="126" t="s">
        <v>58</v>
      </c>
      <c r="J117" s="126" t="s">
        <v>160</v>
      </c>
      <c r="K117" s="127">
        <v>2</v>
      </c>
      <c r="L117" s="126" t="s">
        <v>59</v>
      </c>
      <c r="M117" s="126" t="s">
        <v>177</v>
      </c>
      <c r="N117" s="126"/>
      <c r="O117" s="126"/>
      <c r="P117" s="126"/>
      <c r="Q117" s="126"/>
      <c r="R117" s="128"/>
      <c r="S117" s="126"/>
      <c r="T117" s="126"/>
      <c r="U117" s="126"/>
      <c r="V117" s="126"/>
      <c r="W117" s="126"/>
      <c r="X117" s="126"/>
      <c r="Y117" s="126"/>
    </row>
    <row r="118" spans="1:25">
      <c r="A118" s="126" t="str">
        <f>A114</f>
        <v>N</v>
      </c>
      <c r="B118" s="127">
        <f>COUNTA($C$3:C118)</f>
        <v>111</v>
      </c>
      <c r="C118" s="126" t="s">
        <v>60</v>
      </c>
      <c r="D118" s="126"/>
      <c r="E118" s="126"/>
      <c r="F118" s="126"/>
      <c r="G118" s="126" t="s">
        <v>74</v>
      </c>
      <c r="H118" s="126"/>
      <c r="I118" s="126" t="s">
        <v>58</v>
      </c>
      <c r="J118" s="126" t="s">
        <v>93</v>
      </c>
      <c r="K118" s="127"/>
      <c r="L118" s="126" t="s">
        <v>60</v>
      </c>
      <c r="M118" s="126">
        <v>3</v>
      </c>
      <c r="N118" s="126"/>
      <c r="O118" s="126"/>
      <c r="P118" s="126"/>
      <c r="Q118" s="126"/>
      <c r="R118" s="128"/>
      <c r="S118" s="126"/>
      <c r="T118" s="126"/>
      <c r="U118" s="126"/>
      <c r="V118" s="126"/>
      <c r="W118" s="126"/>
      <c r="X118" s="126"/>
      <c r="Y118" s="126"/>
    </row>
    <row r="119" spans="1:25">
      <c r="A119" s="126" t="str">
        <f>A114</f>
        <v>N</v>
      </c>
      <c r="B119" s="127">
        <f>COUNTA($C$3:C119)</f>
        <v>112</v>
      </c>
      <c r="C119" s="126" t="s">
        <v>178</v>
      </c>
      <c r="D119" s="126"/>
      <c r="E119" s="126"/>
      <c r="F119" s="126"/>
      <c r="G119" s="126" t="s">
        <v>74</v>
      </c>
      <c r="H119" s="126"/>
      <c r="I119" s="126" t="s">
        <v>58</v>
      </c>
      <c r="J119" s="126" t="s">
        <v>163</v>
      </c>
      <c r="K119" s="127">
        <v>2</v>
      </c>
      <c r="L119" s="126" t="s">
        <v>59</v>
      </c>
      <c r="M119" s="126" t="s">
        <v>179</v>
      </c>
      <c r="N119" s="126"/>
      <c r="O119" s="126"/>
      <c r="P119" s="126"/>
      <c r="Q119" s="126"/>
      <c r="R119" s="128"/>
      <c r="S119" s="126"/>
      <c r="T119" s="126"/>
      <c r="U119" s="126"/>
      <c r="V119" s="126"/>
      <c r="W119" s="126"/>
      <c r="X119" s="126"/>
      <c r="Y119" s="126"/>
    </row>
    <row r="120" spans="1:25">
      <c r="A120" s="126" t="str">
        <f>A114</f>
        <v>N</v>
      </c>
      <c r="B120" s="127">
        <f>COUNTA($C$3:C120)</f>
        <v>113</v>
      </c>
      <c r="C120" s="126" t="s">
        <v>60</v>
      </c>
      <c r="D120" s="126"/>
      <c r="E120" s="126"/>
      <c r="F120" s="126"/>
      <c r="G120" s="126" t="s">
        <v>74</v>
      </c>
      <c r="H120" s="126"/>
      <c r="I120" s="126" t="s">
        <v>58</v>
      </c>
      <c r="J120" s="126" t="s">
        <v>93</v>
      </c>
      <c r="K120" s="127"/>
      <c r="L120" s="126" t="s">
        <v>60</v>
      </c>
      <c r="M120" s="126">
        <v>3</v>
      </c>
      <c r="N120" s="126"/>
      <c r="O120" s="126"/>
      <c r="P120" s="126"/>
      <c r="Q120" s="126"/>
      <c r="R120" s="128"/>
      <c r="S120" s="126"/>
      <c r="T120" s="126"/>
      <c r="U120" s="126"/>
      <c r="V120" s="126"/>
      <c r="W120" s="126"/>
      <c r="X120" s="126"/>
      <c r="Y120" s="126"/>
    </row>
    <row r="121" spans="1:25">
      <c r="A121" s="126" t="str">
        <f>IF($N$100&gt;3,"Y","N")</f>
        <v>N</v>
      </c>
      <c r="B121" s="127">
        <f>COUNTA($C$3:C121)</f>
        <v>114</v>
      </c>
      <c r="C121" s="126" t="s">
        <v>165</v>
      </c>
      <c r="D121" s="126"/>
      <c r="E121" s="126"/>
      <c r="F121" s="126"/>
      <c r="G121" s="126" t="s">
        <v>74</v>
      </c>
      <c r="H121" s="126"/>
      <c r="I121" s="126" t="s">
        <v>58</v>
      </c>
      <c r="J121" s="126" t="s">
        <v>166</v>
      </c>
      <c r="K121" s="127">
        <v>0</v>
      </c>
      <c r="L121" s="126" t="s">
        <v>167</v>
      </c>
      <c r="M121" s="126"/>
      <c r="N121" s="126"/>
      <c r="O121" s="126"/>
      <c r="P121" s="126"/>
      <c r="Q121" s="126"/>
      <c r="R121" s="128"/>
      <c r="S121" s="126"/>
      <c r="T121" s="126"/>
      <c r="U121" s="126"/>
      <c r="V121" s="126"/>
      <c r="W121" s="126"/>
      <c r="X121" s="126"/>
      <c r="Y121" s="126"/>
    </row>
    <row r="122" spans="1:25">
      <c r="A122" s="126" t="str">
        <f>A121</f>
        <v>N</v>
      </c>
      <c r="B122" s="127">
        <f>COUNTA($C$3:C122)</f>
        <v>115</v>
      </c>
      <c r="C122" s="126" t="s">
        <v>180</v>
      </c>
      <c r="D122" s="126"/>
      <c r="E122" s="126"/>
      <c r="F122" s="126"/>
      <c r="G122" s="126" t="s">
        <v>74</v>
      </c>
      <c r="H122" s="126"/>
      <c r="I122" s="126" t="s">
        <v>58</v>
      </c>
      <c r="J122" s="126" t="s">
        <v>157</v>
      </c>
      <c r="K122" s="127">
        <v>3</v>
      </c>
      <c r="L122" s="126" t="s">
        <v>68</v>
      </c>
      <c r="M122" s="126" t="s">
        <v>181</v>
      </c>
      <c r="N122" s="126"/>
      <c r="O122" s="126"/>
      <c r="P122" s="126"/>
      <c r="Q122" s="126"/>
      <c r="R122" s="128"/>
      <c r="S122" s="126"/>
      <c r="T122" s="126"/>
      <c r="U122" s="126"/>
      <c r="V122" s="126"/>
      <c r="W122" s="126"/>
      <c r="X122" s="126"/>
      <c r="Y122" s="126"/>
    </row>
    <row r="123" spans="1:25">
      <c r="A123" s="126" t="str">
        <f>A121</f>
        <v>N</v>
      </c>
      <c r="B123" s="127">
        <f>COUNTA($C$3:C123)</f>
        <v>116</v>
      </c>
      <c r="C123" s="126" t="s">
        <v>60</v>
      </c>
      <c r="D123" s="126"/>
      <c r="E123" s="126"/>
      <c r="F123" s="126"/>
      <c r="G123" s="126" t="s">
        <v>74</v>
      </c>
      <c r="H123" s="126"/>
      <c r="I123" s="126" t="s">
        <v>58</v>
      </c>
      <c r="J123" s="126" t="s">
        <v>93</v>
      </c>
      <c r="K123" s="127"/>
      <c r="L123" s="126" t="s">
        <v>60</v>
      </c>
      <c r="M123" s="126">
        <v>3</v>
      </c>
      <c r="N123" s="126"/>
      <c r="O123" s="126"/>
      <c r="P123" s="126"/>
      <c r="Q123" s="126"/>
      <c r="R123" s="128"/>
      <c r="S123" s="126"/>
      <c r="T123" s="126"/>
      <c r="U123" s="126"/>
      <c r="V123" s="126"/>
      <c r="W123" s="126"/>
      <c r="X123" s="126"/>
      <c r="Y123" s="126"/>
    </row>
    <row r="124" spans="1:25">
      <c r="A124" s="126" t="str">
        <f>A121</f>
        <v>N</v>
      </c>
      <c r="B124" s="127">
        <f>COUNTA($C$3:C124)</f>
        <v>117</v>
      </c>
      <c r="C124" s="126" t="s">
        <v>182</v>
      </c>
      <c r="D124" s="126"/>
      <c r="E124" s="126"/>
      <c r="F124" s="126"/>
      <c r="G124" s="126" t="s">
        <v>74</v>
      </c>
      <c r="H124" s="126"/>
      <c r="I124" s="126" t="s">
        <v>58</v>
      </c>
      <c r="J124" s="126" t="s">
        <v>160</v>
      </c>
      <c r="K124" s="127">
        <v>3</v>
      </c>
      <c r="L124" s="126" t="s">
        <v>59</v>
      </c>
      <c r="M124" s="126" t="s">
        <v>183</v>
      </c>
      <c r="N124" s="126"/>
      <c r="O124" s="126"/>
      <c r="P124" s="126"/>
      <c r="Q124" s="126"/>
      <c r="R124" s="128"/>
      <c r="S124" s="126"/>
      <c r="T124" s="126"/>
      <c r="U124" s="126"/>
      <c r="V124" s="126"/>
      <c r="W124" s="126"/>
      <c r="X124" s="126"/>
      <c r="Y124" s="126"/>
    </row>
    <row r="125" spans="1:25">
      <c r="A125" s="126" t="str">
        <f>A121</f>
        <v>N</v>
      </c>
      <c r="B125" s="127">
        <f>COUNTA($C$3:C125)</f>
        <v>118</v>
      </c>
      <c r="C125" s="126" t="s">
        <v>60</v>
      </c>
      <c r="D125" s="126"/>
      <c r="E125" s="126"/>
      <c r="F125" s="126"/>
      <c r="G125" s="126" t="s">
        <v>74</v>
      </c>
      <c r="H125" s="126"/>
      <c r="I125" s="126" t="s">
        <v>58</v>
      </c>
      <c r="J125" s="126" t="s">
        <v>93</v>
      </c>
      <c r="K125" s="127"/>
      <c r="L125" s="126" t="s">
        <v>60</v>
      </c>
      <c r="M125" s="126">
        <v>3</v>
      </c>
      <c r="N125" s="126"/>
      <c r="O125" s="126"/>
      <c r="P125" s="126"/>
      <c r="Q125" s="126"/>
      <c r="R125" s="128"/>
      <c r="S125" s="126"/>
      <c r="T125" s="126"/>
      <c r="U125" s="126"/>
      <c r="V125" s="126"/>
      <c r="W125" s="126"/>
      <c r="X125" s="126"/>
      <c r="Y125" s="126"/>
    </row>
    <row r="126" spans="1:25">
      <c r="A126" s="126" t="str">
        <f>A121</f>
        <v>N</v>
      </c>
      <c r="B126" s="127">
        <f>COUNTA($C$3:C126)</f>
        <v>119</v>
      </c>
      <c r="C126" s="126" t="s">
        <v>184</v>
      </c>
      <c r="D126" s="126"/>
      <c r="E126" s="126"/>
      <c r="F126" s="126"/>
      <c r="G126" s="126" t="s">
        <v>74</v>
      </c>
      <c r="H126" s="126"/>
      <c r="I126" s="126" t="s">
        <v>58</v>
      </c>
      <c r="J126" s="126" t="s">
        <v>163</v>
      </c>
      <c r="K126" s="127">
        <v>3</v>
      </c>
      <c r="L126" s="126" t="s">
        <v>59</v>
      </c>
      <c r="M126" s="126" t="s">
        <v>185</v>
      </c>
      <c r="N126" s="126"/>
      <c r="O126" s="126"/>
      <c r="P126" s="126"/>
      <c r="Q126" s="126"/>
      <c r="R126" s="128"/>
      <c r="S126" s="126"/>
      <c r="T126" s="126"/>
      <c r="U126" s="126"/>
      <c r="V126" s="126"/>
      <c r="W126" s="126"/>
      <c r="X126" s="126"/>
      <c r="Y126" s="126"/>
    </row>
    <row r="127" spans="1:25">
      <c r="A127" s="126" t="str">
        <f>A121</f>
        <v>N</v>
      </c>
      <c r="B127" s="127">
        <f>COUNTA($C$3:C127)</f>
        <v>120</v>
      </c>
      <c r="C127" s="126" t="s">
        <v>60</v>
      </c>
      <c r="D127" s="126"/>
      <c r="E127" s="126"/>
      <c r="F127" s="126"/>
      <c r="G127" s="126" t="s">
        <v>74</v>
      </c>
      <c r="H127" s="126"/>
      <c r="I127" s="126" t="s">
        <v>58</v>
      </c>
      <c r="J127" s="126" t="s">
        <v>93</v>
      </c>
      <c r="K127" s="127"/>
      <c r="L127" s="126" t="s">
        <v>60</v>
      </c>
      <c r="M127" s="126">
        <v>3</v>
      </c>
      <c r="N127" s="126"/>
      <c r="O127" s="126"/>
      <c r="P127" s="126"/>
      <c r="Q127" s="126"/>
      <c r="R127" s="128"/>
      <c r="S127" s="126"/>
      <c r="T127" s="126"/>
      <c r="U127" s="126"/>
      <c r="V127" s="126"/>
      <c r="W127" s="126"/>
      <c r="X127" s="126"/>
      <c r="Y127" s="126"/>
    </row>
    <row r="128" spans="1:25">
      <c r="A128" s="126" t="str">
        <f>IF($N$100&gt;4,"Y","N")</f>
        <v>N</v>
      </c>
      <c r="B128" s="127">
        <f>COUNTA($C$3:C128)</f>
        <v>121</v>
      </c>
      <c r="C128" s="126" t="s">
        <v>165</v>
      </c>
      <c r="D128" s="126"/>
      <c r="E128" s="126"/>
      <c r="F128" s="126"/>
      <c r="G128" s="126" t="s">
        <v>74</v>
      </c>
      <c r="H128" s="126"/>
      <c r="I128" s="126" t="s">
        <v>58</v>
      </c>
      <c r="J128" s="126" t="s">
        <v>166</v>
      </c>
      <c r="K128" s="127">
        <v>0</v>
      </c>
      <c r="L128" s="126" t="s">
        <v>167</v>
      </c>
      <c r="M128" s="126"/>
      <c r="N128" s="126"/>
      <c r="O128" s="126"/>
      <c r="P128" s="126"/>
      <c r="Q128" s="126"/>
      <c r="R128" s="128"/>
      <c r="S128" s="126"/>
      <c r="T128" s="126"/>
      <c r="U128" s="126"/>
      <c r="V128" s="126"/>
      <c r="W128" s="126"/>
      <c r="X128" s="126"/>
      <c r="Y128" s="126"/>
    </row>
    <row r="129" spans="1:25">
      <c r="A129" s="126" t="str">
        <f>A128</f>
        <v>N</v>
      </c>
      <c r="B129" s="127">
        <f>COUNTA($C$3:C129)</f>
        <v>122</v>
      </c>
      <c r="C129" s="126" t="s">
        <v>186</v>
      </c>
      <c r="D129" s="126"/>
      <c r="E129" s="126"/>
      <c r="F129" s="126"/>
      <c r="G129" s="126" t="s">
        <v>74</v>
      </c>
      <c r="H129" s="126"/>
      <c r="I129" s="126" t="s">
        <v>58</v>
      </c>
      <c r="J129" s="126" t="s">
        <v>157</v>
      </c>
      <c r="K129" s="127">
        <v>4</v>
      </c>
      <c r="L129" s="126" t="s">
        <v>68</v>
      </c>
      <c r="M129" s="126" t="s">
        <v>187</v>
      </c>
      <c r="N129" s="126"/>
      <c r="O129" s="126"/>
      <c r="P129" s="126"/>
      <c r="Q129" s="126"/>
      <c r="R129" s="128"/>
      <c r="S129" s="126"/>
      <c r="T129" s="126"/>
      <c r="U129" s="126"/>
      <c r="V129" s="126"/>
      <c r="W129" s="126"/>
      <c r="X129" s="126"/>
      <c r="Y129" s="126"/>
    </row>
    <row r="130" spans="1:25">
      <c r="A130" s="126" t="str">
        <f>A128</f>
        <v>N</v>
      </c>
      <c r="B130" s="127">
        <f>COUNTA($C$3:C130)</f>
        <v>123</v>
      </c>
      <c r="C130" s="126" t="s">
        <v>60</v>
      </c>
      <c r="D130" s="126"/>
      <c r="E130" s="126"/>
      <c r="F130" s="126"/>
      <c r="G130" s="126" t="s">
        <v>74</v>
      </c>
      <c r="H130" s="126"/>
      <c r="I130" s="126" t="s">
        <v>58</v>
      </c>
      <c r="J130" s="126" t="s">
        <v>93</v>
      </c>
      <c r="K130" s="127"/>
      <c r="L130" s="126" t="s">
        <v>60</v>
      </c>
      <c r="M130" s="126">
        <v>3</v>
      </c>
      <c r="N130" s="126"/>
      <c r="O130" s="126"/>
      <c r="P130" s="126"/>
      <c r="Q130" s="126"/>
      <c r="R130" s="128"/>
      <c r="S130" s="126"/>
      <c r="T130" s="126"/>
      <c r="U130" s="126"/>
      <c r="V130" s="126"/>
      <c r="W130" s="126"/>
      <c r="X130" s="126"/>
      <c r="Y130" s="126"/>
    </row>
    <row r="131" spans="1:25">
      <c r="A131" s="126" t="str">
        <f>A129</f>
        <v>N</v>
      </c>
      <c r="B131" s="127">
        <f>COUNTA($C$3:C131)</f>
        <v>124</v>
      </c>
      <c r="C131" s="126" t="s">
        <v>188</v>
      </c>
      <c r="D131" s="126"/>
      <c r="E131" s="126"/>
      <c r="F131" s="126"/>
      <c r="G131" s="126" t="s">
        <v>74</v>
      </c>
      <c r="H131" s="126"/>
      <c r="I131" s="126" t="s">
        <v>58</v>
      </c>
      <c r="J131" s="126" t="s">
        <v>160</v>
      </c>
      <c r="K131" s="127">
        <v>4</v>
      </c>
      <c r="L131" s="126" t="s">
        <v>59</v>
      </c>
      <c r="M131" s="126" t="s">
        <v>189</v>
      </c>
      <c r="N131" s="126"/>
      <c r="O131" s="126"/>
      <c r="P131" s="126"/>
      <c r="Q131" s="126"/>
      <c r="R131" s="128"/>
      <c r="S131" s="126"/>
      <c r="T131" s="126"/>
      <c r="U131" s="126"/>
      <c r="V131" s="126"/>
      <c r="W131" s="126"/>
      <c r="X131" s="126"/>
      <c r="Y131" s="126"/>
    </row>
    <row r="132" spans="1:25">
      <c r="A132" s="126" t="str">
        <f>A128</f>
        <v>N</v>
      </c>
      <c r="B132" s="127">
        <f>COUNTA($C$3:C132)</f>
        <v>125</v>
      </c>
      <c r="C132" s="126" t="s">
        <v>60</v>
      </c>
      <c r="D132" s="126"/>
      <c r="E132" s="126"/>
      <c r="F132" s="126"/>
      <c r="G132" s="126" t="s">
        <v>74</v>
      </c>
      <c r="H132" s="126"/>
      <c r="I132" s="126" t="s">
        <v>58</v>
      </c>
      <c r="J132" s="126" t="s">
        <v>93</v>
      </c>
      <c r="K132" s="127"/>
      <c r="L132" s="126" t="s">
        <v>60</v>
      </c>
      <c r="M132" s="126">
        <v>3</v>
      </c>
      <c r="N132" s="126"/>
      <c r="O132" s="126"/>
      <c r="P132" s="126"/>
      <c r="Q132" s="126"/>
      <c r="R132" s="128"/>
      <c r="S132" s="126"/>
      <c r="T132" s="126"/>
      <c r="U132" s="126"/>
      <c r="V132" s="126"/>
      <c r="W132" s="126"/>
      <c r="X132" s="126"/>
      <c r="Y132" s="126"/>
    </row>
    <row r="133" spans="1:25">
      <c r="A133" s="126" t="str">
        <f>A131</f>
        <v>N</v>
      </c>
      <c r="B133" s="127">
        <f>COUNTA($C$3:C133)</f>
        <v>126</v>
      </c>
      <c r="C133" s="126" t="s">
        <v>190</v>
      </c>
      <c r="D133" s="126"/>
      <c r="E133" s="126"/>
      <c r="F133" s="126"/>
      <c r="G133" s="126" t="s">
        <v>74</v>
      </c>
      <c r="H133" s="126"/>
      <c r="I133" s="126" t="s">
        <v>58</v>
      </c>
      <c r="J133" s="126" t="s">
        <v>163</v>
      </c>
      <c r="K133" s="127">
        <v>4</v>
      </c>
      <c r="L133" s="126" t="s">
        <v>59</v>
      </c>
      <c r="M133" s="126" t="s">
        <v>191</v>
      </c>
      <c r="N133" s="126"/>
      <c r="O133" s="126"/>
      <c r="P133" s="126"/>
      <c r="Q133" s="126"/>
      <c r="R133" s="128"/>
      <c r="S133" s="126"/>
      <c r="T133" s="126"/>
      <c r="U133" s="126"/>
      <c r="V133" s="126"/>
      <c r="W133" s="126"/>
      <c r="X133" s="126"/>
      <c r="Y133" s="126"/>
    </row>
    <row r="134" spans="1:25">
      <c r="A134" s="126" t="s">
        <v>3</v>
      </c>
      <c r="B134" s="127">
        <f>COUNTA($C$3:C134)</f>
        <v>127</v>
      </c>
      <c r="C134" s="126" t="s">
        <v>60</v>
      </c>
      <c r="D134" s="126"/>
      <c r="E134" s="126"/>
      <c r="F134" s="126"/>
      <c r="G134" s="126" t="s">
        <v>74</v>
      </c>
      <c r="H134" s="126"/>
      <c r="I134" s="126" t="s">
        <v>58</v>
      </c>
      <c r="J134" s="126" t="s">
        <v>93</v>
      </c>
      <c r="K134" s="127"/>
      <c r="L134" s="126" t="s">
        <v>60</v>
      </c>
      <c r="M134" s="126">
        <v>10</v>
      </c>
      <c r="N134" s="126"/>
      <c r="O134" s="126"/>
      <c r="P134" s="126"/>
      <c r="Q134" s="126"/>
      <c r="R134" s="128"/>
      <c r="S134" s="126"/>
      <c r="T134" s="126"/>
      <c r="U134" s="126"/>
      <c r="V134" s="126"/>
      <c r="W134" s="126"/>
      <c r="X134" s="126"/>
      <c r="Y134" s="126"/>
    </row>
    <row r="135" spans="1:25">
      <c r="A135" s="131" t="s">
        <v>3</v>
      </c>
      <c r="B135" s="127">
        <f>COUNTA($C$3:C135)</f>
        <v>128</v>
      </c>
      <c r="C135" s="131" t="s">
        <v>192</v>
      </c>
      <c r="D135" s="131"/>
      <c r="E135" s="131"/>
      <c r="F135" s="131"/>
      <c r="G135" s="131" t="s">
        <v>74</v>
      </c>
      <c r="H135" s="131"/>
      <c r="I135" s="131" t="s">
        <v>58</v>
      </c>
      <c r="J135" s="131" t="s">
        <v>193</v>
      </c>
      <c r="K135" s="132">
        <v>1</v>
      </c>
      <c r="L135" s="131" t="s">
        <v>32</v>
      </c>
      <c r="M135" s="131"/>
      <c r="N135" s="131" t="s">
        <v>61</v>
      </c>
      <c r="O135" s="131"/>
      <c r="P135" s="131"/>
      <c r="Q135" s="133"/>
      <c r="R135" s="133"/>
      <c r="S135" s="131"/>
      <c r="T135" s="131"/>
      <c r="U135" s="131"/>
      <c r="V135" s="131"/>
      <c r="W135" s="131"/>
      <c r="X135" s="131"/>
      <c r="Y135" s="131"/>
    </row>
    <row r="136" spans="1:25">
      <c r="A136" s="131" t="s">
        <v>3</v>
      </c>
      <c r="B136" s="127">
        <f>COUNTA($C$3:C136)</f>
        <v>129</v>
      </c>
      <c r="C136" s="131" t="s">
        <v>194</v>
      </c>
      <c r="D136" s="131"/>
      <c r="E136" s="131"/>
      <c r="F136" s="131"/>
      <c r="G136" s="131" t="s">
        <v>74</v>
      </c>
      <c r="H136" s="131"/>
      <c r="I136" s="131" t="s">
        <v>58</v>
      </c>
      <c r="J136" s="131" t="s">
        <v>195</v>
      </c>
      <c r="K136" s="132">
        <v>0</v>
      </c>
      <c r="L136" s="131" t="s">
        <v>32</v>
      </c>
      <c r="M136" s="131"/>
      <c r="N136" s="131" t="s">
        <v>61</v>
      </c>
      <c r="O136" s="131"/>
      <c r="P136" s="131"/>
      <c r="Q136" s="133"/>
      <c r="R136" s="133"/>
      <c r="S136" s="131"/>
      <c r="T136" s="131"/>
      <c r="U136" s="131"/>
      <c r="V136" s="131"/>
      <c r="W136" s="131"/>
      <c r="X136" s="131"/>
      <c r="Y136" s="131"/>
    </row>
    <row r="137" spans="1:25">
      <c r="A137" s="131" t="str">
        <f>A97</f>
        <v>N</v>
      </c>
      <c r="B137" s="127">
        <f>COUNTA($C$3:C137)</f>
        <v>130</v>
      </c>
      <c r="C137" s="131" t="s">
        <v>196</v>
      </c>
      <c r="D137" s="131"/>
      <c r="E137" s="131"/>
      <c r="F137" s="131"/>
      <c r="G137" s="131" t="s">
        <v>74</v>
      </c>
      <c r="H137" s="131"/>
      <c r="I137" s="131" t="s">
        <v>58</v>
      </c>
      <c r="J137" s="131" t="s">
        <v>197</v>
      </c>
      <c r="K137" s="132">
        <v>1</v>
      </c>
      <c r="L137" s="131" t="s">
        <v>32</v>
      </c>
      <c r="M137" s="131"/>
      <c r="N137" s="131" t="s">
        <v>61</v>
      </c>
      <c r="O137" s="131"/>
      <c r="P137" s="131"/>
      <c r="Q137" s="133"/>
      <c r="R137" s="133"/>
      <c r="S137" s="131"/>
      <c r="T137" s="131"/>
      <c r="U137" s="131"/>
      <c r="V137" s="131"/>
      <c r="W137" s="131"/>
      <c r="X137" s="131"/>
      <c r="Y137" s="131"/>
    </row>
    <row r="138" spans="1:25">
      <c r="A138" s="131" t="str">
        <f>A99</f>
        <v>N</v>
      </c>
      <c r="B138" s="127">
        <f>COUNTA($C$3:C138)</f>
        <v>131</v>
      </c>
      <c r="C138" s="134" t="s">
        <v>198</v>
      </c>
      <c r="D138" s="131"/>
      <c r="E138" s="131"/>
      <c r="F138" s="131"/>
      <c r="G138" s="131" t="s">
        <v>74</v>
      </c>
      <c r="H138" s="131"/>
      <c r="I138" s="131" t="s">
        <v>58</v>
      </c>
      <c r="J138" s="134" t="s">
        <v>199</v>
      </c>
      <c r="K138" s="132">
        <v>0</v>
      </c>
      <c r="L138" s="131" t="s">
        <v>32</v>
      </c>
      <c r="M138" s="131"/>
      <c r="N138" s="131" t="s">
        <v>61</v>
      </c>
      <c r="O138" s="131"/>
      <c r="P138" s="131"/>
      <c r="Q138" s="133"/>
      <c r="R138" s="133"/>
      <c r="S138" s="131"/>
      <c r="T138" s="131"/>
      <c r="U138" s="131"/>
      <c r="V138" s="131"/>
      <c r="W138" s="131"/>
      <c r="X138" s="131"/>
      <c r="Y138" s="131"/>
    </row>
    <row r="139" spans="1:25">
      <c r="A139" s="131" t="s">
        <v>3</v>
      </c>
      <c r="B139" s="127">
        <f>COUNTA($C$3:C139)</f>
        <v>132</v>
      </c>
      <c r="C139" s="131" t="s">
        <v>200</v>
      </c>
      <c r="D139" s="131"/>
      <c r="E139" s="131"/>
      <c r="F139" s="131"/>
      <c r="G139" s="131" t="s">
        <v>74</v>
      </c>
      <c r="H139" s="131"/>
      <c r="I139" s="131"/>
      <c r="J139" s="131"/>
      <c r="K139" s="132">
        <v>0</v>
      </c>
      <c r="L139" s="131" t="s">
        <v>60</v>
      </c>
      <c r="M139" s="131">
        <v>1</v>
      </c>
      <c r="N139" s="135">
        <f>_xlfn.NUMBERVALUE(S135,".",",")</f>
        <v>0</v>
      </c>
      <c r="O139" s="131"/>
      <c r="P139" s="131"/>
      <c r="Q139" s="133"/>
      <c r="R139" s="131"/>
      <c r="S139" s="131"/>
      <c r="T139" s="131"/>
      <c r="U139" s="131"/>
      <c r="V139" s="131"/>
      <c r="W139" s="131"/>
      <c r="X139" s="131"/>
      <c r="Y139" s="131"/>
    </row>
    <row r="140" spans="1:25">
      <c r="A140" s="131" t="s">
        <v>3</v>
      </c>
      <c r="B140" s="127">
        <f>COUNTA($C$3:C140)</f>
        <v>133</v>
      </c>
      <c r="C140" s="131" t="s">
        <v>201</v>
      </c>
      <c r="D140" s="131"/>
      <c r="E140" s="131"/>
      <c r="F140" s="131"/>
      <c r="G140" s="131" t="s">
        <v>74</v>
      </c>
      <c r="H140" s="131"/>
      <c r="I140" s="131"/>
      <c r="J140" s="131"/>
      <c r="K140" s="132">
        <v>0</v>
      </c>
      <c r="L140" s="131" t="s">
        <v>60</v>
      </c>
      <c r="M140" s="131">
        <v>1</v>
      </c>
      <c r="N140" s="135">
        <f>_xlfn.NUMBERVALUE(S136,".",",")</f>
        <v>0</v>
      </c>
      <c r="O140" s="131"/>
      <c r="P140" s="131"/>
      <c r="Q140" s="133"/>
      <c r="R140" s="131"/>
      <c r="S140" s="131"/>
      <c r="T140" s="131"/>
      <c r="U140" s="131"/>
      <c r="V140" s="131"/>
      <c r="W140" s="131"/>
      <c r="X140" s="131"/>
      <c r="Y140" s="131"/>
    </row>
    <row r="141" spans="1:25">
      <c r="A141" s="131" t="str">
        <f>A137</f>
        <v>N</v>
      </c>
      <c r="B141" s="127">
        <f>COUNTA($C$3:C141)</f>
        <v>134</v>
      </c>
      <c r="C141" s="131" t="s">
        <v>202</v>
      </c>
      <c r="D141" s="131"/>
      <c r="E141" s="131"/>
      <c r="F141" s="131"/>
      <c r="G141" s="131" t="s">
        <v>74</v>
      </c>
      <c r="H141" s="131"/>
      <c r="I141" s="131"/>
      <c r="J141" s="131"/>
      <c r="K141" s="132">
        <v>0</v>
      </c>
      <c r="L141" s="131" t="s">
        <v>60</v>
      </c>
      <c r="M141" s="131">
        <v>1</v>
      </c>
      <c r="N141" s="135">
        <f>_xlfn.NUMBERVALUE(S137,".",",")</f>
        <v>0</v>
      </c>
      <c r="O141" s="131"/>
      <c r="P141" s="131"/>
      <c r="Q141" s="133"/>
      <c r="R141" s="131"/>
      <c r="S141" s="131"/>
      <c r="T141" s="131"/>
      <c r="U141" s="131"/>
      <c r="V141" s="131"/>
      <c r="W141" s="131"/>
      <c r="X141" s="131"/>
      <c r="Y141" s="131"/>
    </row>
    <row r="142" spans="1:25">
      <c r="A142" s="131" t="str">
        <f>A138</f>
        <v>N</v>
      </c>
      <c r="B142" s="127">
        <f>COUNTA($C$3:C142)</f>
        <v>135</v>
      </c>
      <c r="C142" s="134" t="s">
        <v>198</v>
      </c>
      <c r="D142" s="131"/>
      <c r="E142" s="131"/>
      <c r="F142" s="131"/>
      <c r="G142" s="131" t="s">
        <v>74</v>
      </c>
      <c r="H142" s="131"/>
      <c r="I142" s="131"/>
      <c r="J142" s="131"/>
      <c r="K142" s="132">
        <v>0</v>
      </c>
      <c r="L142" s="131" t="s">
        <v>60</v>
      </c>
      <c r="M142" s="131">
        <v>1</v>
      </c>
      <c r="N142" s="135">
        <f>_xlfn.NUMBERVALUE(S138,".",",")</f>
        <v>0</v>
      </c>
      <c r="O142" s="131"/>
      <c r="P142" s="131"/>
      <c r="Q142" s="133"/>
      <c r="R142" s="131"/>
      <c r="S142" s="131"/>
      <c r="T142" s="131"/>
      <c r="U142" s="131"/>
      <c r="V142" s="131"/>
      <c r="W142" s="131"/>
      <c r="X142" s="131"/>
      <c r="Y142" s="131"/>
    </row>
    <row r="143" spans="1:25">
      <c r="A143" s="131" t="s">
        <v>3</v>
      </c>
      <c r="B143" s="127">
        <f>COUNTA($C$3:C143)</f>
        <v>136</v>
      </c>
      <c r="C143" s="131" t="s">
        <v>526</v>
      </c>
      <c r="D143" s="131"/>
      <c r="E143" s="131"/>
      <c r="F143" s="131"/>
      <c r="G143" s="131" t="s">
        <v>74</v>
      </c>
      <c r="H143" s="131"/>
      <c r="I143" s="131"/>
      <c r="J143" s="131"/>
      <c r="K143" s="132">
        <v>0</v>
      </c>
      <c r="L143" s="131" t="s">
        <v>60</v>
      </c>
      <c r="M143" s="131">
        <v>1</v>
      </c>
      <c r="N143" s="131" t="s">
        <v>523</v>
      </c>
      <c r="O143" s="131"/>
      <c r="P143" s="131"/>
      <c r="Q143" s="133"/>
      <c r="R143" s="135" t="e">
        <f>_xlfn.NUMBERVALUE(N143,".")</f>
        <v>#VALUE!</v>
      </c>
      <c r="S143" s="136"/>
      <c r="T143" s="131"/>
      <c r="U143" s="131"/>
      <c r="V143" s="131"/>
      <c r="W143" s="131"/>
      <c r="X143" s="131"/>
      <c r="Y143" s="131"/>
    </row>
    <row r="144" spans="1:25">
      <c r="A144" s="131" t="s">
        <v>3</v>
      </c>
      <c r="B144" s="127">
        <f>COUNTA($C$3:C144)</f>
        <v>137</v>
      </c>
      <c r="C144" s="131" t="s">
        <v>527</v>
      </c>
      <c r="D144" s="131"/>
      <c r="E144" s="131"/>
      <c r="F144" s="131"/>
      <c r="G144" s="131" t="s">
        <v>74</v>
      </c>
      <c r="H144" s="131"/>
      <c r="I144" s="131" t="s">
        <v>58</v>
      </c>
      <c r="J144" s="131" t="s">
        <v>525</v>
      </c>
      <c r="K144" s="132">
        <v>0</v>
      </c>
      <c r="L144" s="131" t="s">
        <v>32</v>
      </c>
      <c r="M144" s="131"/>
      <c r="N144" s="131" t="s">
        <v>61</v>
      </c>
      <c r="O144" s="131"/>
      <c r="P144" s="131"/>
      <c r="Q144" s="133"/>
      <c r="R144" s="135" t="e">
        <f>SUM(R143,N139)</f>
        <v>#VALUE!</v>
      </c>
      <c r="S144" s="136"/>
      <c r="T144" s="131"/>
      <c r="U144" s="131"/>
      <c r="V144" s="131"/>
      <c r="W144" s="131"/>
      <c r="X144" s="131"/>
      <c r="Y144" s="131"/>
    </row>
    <row r="145" spans="1:25">
      <c r="A145" s="131" t="s">
        <v>14</v>
      </c>
      <c r="B145" s="127">
        <f>COUNTA($C$3:C145)</f>
        <v>138</v>
      </c>
      <c r="C145" s="131" t="s">
        <v>524</v>
      </c>
      <c r="D145" s="131"/>
      <c r="E145" s="131"/>
      <c r="F145" s="131"/>
      <c r="G145" s="131" t="s">
        <v>74</v>
      </c>
      <c r="H145" s="131"/>
      <c r="I145" s="131" t="s">
        <v>58</v>
      </c>
      <c r="J145" s="131"/>
      <c r="K145" s="132">
        <v>0</v>
      </c>
      <c r="L145" s="131" t="s">
        <v>60</v>
      </c>
      <c r="M145" s="131">
        <v>1</v>
      </c>
      <c r="N145" s="131"/>
      <c r="O145" s="131"/>
      <c r="P145" s="131"/>
      <c r="Q145" s="133"/>
      <c r="R145" s="135" t="e">
        <f>TEXT(R144,"0.00")</f>
        <v>#VALUE!</v>
      </c>
      <c r="S145" s="136" t="str">
        <f>TEXT(_xlfn.NUMBERVALUE(S144,"."),"0.00")</f>
        <v>0.00</v>
      </c>
      <c r="T145" s="131" t="s">
        <v>3</v>
      </c>
      <c r="U145" s="131"/>
      <c r="V145" s="131"/>
      <c r="W145" s="131"/>
      <c r="X145" s="131"/>
      <c r="Y145" s="131"/>
    </row>
    <row r="146" spans="1:25">
      <c r="A146" s="126" t="s">
        <v>3</v>
      </c>
      <c r="B146" s="127">
        <f>COUNTA($C$3:C146)</f>
        <v>139</v>
      </c>
      <c r="C146" s="126" t="s">
        <v>203</v>
      </c>
      <c r="D146" s="126"/>
      <c r="E146" s="126"/>
      <c r="F146" s="126"/>
      <c r="G146" s="126" t="s">
        <v>74</v>
      </c>
      <c r="H146" s="126"/>
      <c r="I146" s="126" t="s">
        <v>58</v>
      </c>
      <c r="J146" s="126" t="s">
        <v>123</v>
      </c>
      <c r="K146" s="127">
        <v>0</v>
      </c>
      <c r="L146" s="126" t="s">
        <v>110</v>
      </c>
      <c r="M146" s="126"/>
      <c r="N146" s="126"/>
      <c r="O146" s="126"/>
      <c r="P146" s="126"/>
      <c r="Q146" s="128"/>
      <c r="R146" s="128"/>
      <c r="S146" s="126"/>
      <c r="T146" s="126"/>
      <c r="U146" s="126"/>
      <c r="V146" s="126"/>
      <c r="W146" s="126"/>
      <c r="X146" s="126"/>
      <c r="Y146" s="126"/>
    </row>
    <row r="147" spans="1:25">
      <c r="A147" s="126" t="s">
        <v>3</v>
      </c>
      <c r="B147" s="127">
        <f>COUNTA($C$3:C147)</f>
        <v>140</v>
      </c>
      <c r="C147" s="126" t="s">
        <v>60</v>
      </c>
      <c r="D147" s="126"/>
      <c r="E147" s="126"/>
      <c r="F147" s="126"/>
      <c r="G147" s="126" t="s">
        <v>74</v>
      </c>
      <c r="H147" s="126"/>
      <c r="I147" s="126" t="s">
        <v>58</v>
      </c>
      <c r="J147" s="126"/>
      <c r="K147" s="127">
        <v>0</v>
      </c>
      <c r="L147" s="126" t="s">
        <v>60</v>
      </c>
      <c r="M147" s="126">
        <v>5</v>
      </c>
      <c r="N147" s="126"/>
      <c r="O147" s="126"/>
      <c r="P147" s="126"/>
      <c r="Q147" s="128"/>
      <c r="R147" s="128"/>
      <c r="S147" s="126"/>
      <c r="T147" s="126"/>
      <c r="U147" s="126"/>
      <c r="V147" s="126"/>
      <c r="W147" s="126"/>
      <c r="X147" s="126"/>
      <c r="Y147" s="126"/>
    </row>
    <row r="148" spans="1:25">
      <c r="A148" s="126" t="s">
        <v>3</v>
      </c>
      <c r="B148" s="127">
        <f>COUNTA($C$3:C148)</f>
        <v>141</v>
      </c>
      <c r="C148" s="126" t="s">
        <v>204</v>
      </c>
      <c r="D148" s="126"/>
      <c r="E148" s="126"/>
      <c r="F148" s="126"/>
      <c r="G148" s="126" t="s">
        <v>74</v>
      </c>
      <c r="H148" s="126"/>
      <c r="I148" s="126" t="s">
        <v>58</v>
      </c>
      <c r="J148" s="126" t="s">
        <v>205</v>
      </c>
      <c r="K148" s="127">
        <v>0</v>
      </c>
      <c r="L148" s="126" t="s">
        <v>32</v>
      </c>
      <c r="M148" s="126"/>
      <c r="N148" s="126" t="s">
        <v>61</v>
      </c>
      <c r="O148" s="126"/>
      <c r="P148" s="126"/>
      <c r="Q148" s="128"/>
      <c r="R148" s="128" t="s">
        <v>206</v>
      </c>
      <c r="S148" s="126"/>
      <c r="T148" s="126"/>
      <c r="U148" s="126"/>
      <c r="V148" s="126"/>
      <c r="W148" s="126"/>
      <c r="X148" s="126"/>
      <c r="Y148" s="126"/>
    </row>
    <row r="149" spans="1:25">
      <c r="A149" s="121" t="s">
        <v>207</v>
      </c>
      <c r="B149" s="130"/>
      <c r="C149" s="123"/>
      <c r="D149" s="123"/>
      <c r="E149" s="123"/>
      <c r="F149" s="123"/>
      <c r="G149" s="123"/>
      <c r="H149" s="123"/>
      <c r="I149" s="123"/>
      <c r="J149" s="123" t="s">
        <v>93</v>
      </c>
      <c r="K149" s="125">
        <v>0</v>
      </c>
      <c r="L149" s="123" t="s">
        <v>93</v>
      </c>
      <c r="M149" s="123" t="s">
        <v>93</v>
      </c>
      <c r="N149" s="123"/>
      <c r="O149" s="123"/>
      <c r="P149" s="123"/>
      <c r="Q149" s="123"/>
      <c r="R149" s="124"/>
      <c r="S149" s="123"/>
      <c r="T149" s="123"/>
      <c r="U149" s="123"/>
      <c r="V149" s="123"/>
      <c r="W149" s="123"/>
      <c r="X149" s="123"/>
      <c r="Y149" s="123"/>
    </row>
    <row r="150" spans="1:25">
      <c r="A150" s="126" t="s">
        <v>3</v>
      </c>
      <c r="B150" s="127">
        <f>COUNTA($C$3:C150)</f>
        <v>142</v>
      </c>
      <c r="C150" s="126" t="s">
        <v>60</v>
      </c>
      <c r="D150" s="126"/>
      <c r="E150" s="126"/>
      <c r="F150" s="126"/>
      <c r="G150" s="126" t="s">
        <v>74</v>
      </c>
      <c r="H150" s="126"/>
      <c r="I150" s="126"/>
      <c r="J150" s="126"/>
      <c r="K150" s="127">
        <v>0</v>
      </c>
      <c r="L150" s="126" t="s">
        <v>60</v>
      </c>
      <c r="M150" s="126">
        <v>2</v>
      </c>
      <c r="N150" s="128" t="s">
        <v>512</v>
      </c>
      <c r="O150" s="126"/>
      <c r="P150" s="126"/>
      <c r="Q150" s="128"/>
      <c r="R150" s="128" t="str">
        <f>N150</f>
        <v>DT_ValidateQFF</v>
      </c>
      <c r="S150" s="126"/>
      <c r="T150" s="126"/>
      <c r="U150" s="126"/>
      <c r="V150" s="126"/>
      <c r="W150" s="126"/>
      <c r="X150" s="126"/>
      <c r="Y150" s="126"/>
    </row>
    <row r="151" spans="1:25">
      <c r="A151" s="126" t="str">
        <f>IF($R150="N","Y","N")</f>
        <v>N</v>
      </c>
      <c r="B151" s="127">
        <f>COUNTA($C$3:C151)</f>
        <v>143</v>
      </c>
      <c r="C151" s="126" t="s">
        <v>661</v>
      </c>
      <c r="D151" s="126"/>
      <c r="E151" s="126"/>
      <c r="F151" s="126"/>
      <c r="G151" s="126" t="s">
        <v>74</v>
      </c>
      <c r="H151" s="126"/>
      <c r="I151" s="126" t="s">
        <v>58</v>
      </c>
      <c r="J151" s="126" t="s">
        <v>662</v>
      </c>
      <c r="K151" s="127">
        <v>0</v>
      </c>
      <c r="L151" s="126" t="s">
        <v>110</v>
      </c>
      <c r="M151" s="126"/>
      <c r="N151" s="126"/>
      <c r="O151" s="126"/>
      <c r="P151" s="126"/>
      <c r="Q151" s="128"/>
      <c r="R151" s="128"/>
      <c r="S151" s="126"/>
      <c r="T151" s="126"/>
      <c r="U151" s="126"/>
      <c r="V151" s="126"/>
      <c r="W151" s="126"/>
      <c r="X151" s="126"/>
      <c r="Y151" s="126"/>
    </row>
    <row r="152" spans="1:25">
      <c r="A152" s="126" t="str">
        <f>IF($R150="Y","Y","N")</f>
        <v>N</v>
      </c>
      <c r="B152" s="127">
        <f>COUNTA($C$3:C152)</f>
        <v>144</v>
      </c>
      <c r="C152" s="126" t="s">
        <v>663</v>
      </c>
      <c r="D152" s="126"/>
      <c r="E152" s="126"/>
      <c r="F152" s="126"/>
      <c r="G152" s="126" t="s">
        <v>74</v>
      </c>
      <c r="H152" s="126"/>
      <c r="I152" s="126" t="s">
        <v>58</v>
      </c>
      <c r="J152" s="126" t="s">
        <v>664</v>
      </c>
      <c r="K152" s="127">
        <v>0</v>
      </c>
      <c r="L152" s="126" t="s">
        <v>59</v>
      </c>
      <c r="M152" s="126" t="s">
        <v>94</v>
      </c>
      <c r="N152" s="126"/>
      <c r="O152" s="126"/>
      <c r="P152" s="126"/>
      <c r="Q152" s="128"/>
      <c r="R152" s="128"/>
      <c r="S152" s="126"/>
      <c r="T152" s="126"/>
      <c r="U152" s="126"/>
      <c r="V152" s="126"/>
      <c r="W152" s="126"/>
      <c r="X152" s="126"/>
      <c r="Y152" s="126"/>
    </row>
    <row r="153" spans="1:25">
      <c r="A153" s="126" t="str">
        <f>IF($R150="Y","Y","N")</f>
        <v>N</v>
      </c>
      <c r="B153" s="127">
        <f>COUNTA($C$3:C153)</f>
        <v>145</v>
      </c>
      <c r="C153" s="126" t="s">
        <v>75</v>
      </c>
      <c r="D153" s="126"/>
      <c r="E153" s="126"/>
      <c r="F153" s="126"/>
      <c r="G153" s="126" t="s">
        <v>74</v>
      </c>
      <c r="H153" s="126"/>
      <c r="I153" s="126" t="s">
        <v>58</v>
      </c>
      <c r="J153" s="126" t="s">
        <v>665</v>
      </c>
      <c r="K153" s="127">
        <v>0</v>
      </c>
      <c r="L153" s="126" t="s">
        <v>59</v>
      </c>
      <c r="M153" s="126" t="s">
        <v>95</v>
      </c>
      <c r="N153" s="126"/>
      <c r="O153" s="126"/>
      <c r="P153" s="126"/>
      <c r="Q153" s="128"/>
      <c r="R153" s="128"/>
      <c r="S153" s="126"/>
      <c r="T153" s="126"/>
      <c r="U153" s="126"/>
      <c r="V153" s="126"/>
      <c r="W153" s="126"/>
      <c r="X153" s="126"/>
      <c r="Y153" s="126"/>
    </row>
    <row r="154" spans="1:25">
      <c r="A154" s="126" t="str">
        <f>IF($R150="Y","Y","N")</f>
        <v>N</v>
      </c>
      <c r="B154" s="127">
        <f>COUNTA($C$3:C154)</f>
        <v>146</v>
      </c>
      <c r="C154" s="126" t="s">
        <v>666</v>
      </c>
      <c r="D154" s="126"/>
      <c r="E154" s="126"/>
      <c r="F154" s="126"/>
      <c r="G154" s="126" t="s">
        <v>74</v>
      </c>
      <c r="H154" s="126"/>
      <c r="I154" s="126" t="s">
        <v>58</v>
      </c>
      <c r="J154" s="126" t="s">
        <v>667</v>
      </c>
      <c r="K154" s="127">
        <v>0</v>
      </c>
      <c r="L154" s="126" t="s">
        <v>69</v>
      </c>
      <c r="M154" s="126"/>
      <c r="N154" s="126"/>
      <c r="O154" s="126"/>
      <c r="P154" s="126"/>
      <c r="Q154" s="128"/>
      <c r="R154" s="128"/>
      <c r="S154" s="126"/>
      <c r="T154" s="126"/>
      <c r="U154" s="126"/>
      <c r="V154" s="126"/>
      <c r="W154" s="126"/>
      <c r="X154" s="126"/>
      <c r="Y154" s="126"/>
    </row>
    <row r="155" spans="1:25">
      <c r="A155" s="126" t="str">
        <f>IF($R150="Y","Y","N")</f>
        <v>N</v>
      </c>
      <c r="B155" s="127">
        <f>COUNTA($C$3:C155)</f>
        <v>147</v>
      </c>
      <c r="C155" s="126" t="s">
        <v>60</v>
      </c>
      <c r="D155" s="126"/>
      <c r="E155" s="126"/>
      <c r="F155" s="126"/>
      <c r="G155" s="126" t="s">
        <v>74</v>
      </c>
      <c r="H155" s="126"/>
      <c r="I155" s="126"/>
      <c r="J155" s="126"/>
      <c r="K155" s="127">
        <v>0</v>
      </c>
      <c r="L155" s="126" t="s">
        <v>60</v>
      </c>
      <c r="M155" s="126">
        <v>2</v>
      </c>
      <c r="N155" s="126"/>
      <c r="O155" s="126"/>
      <c r="P155" s="126"/>
      <c r="Q155" s="128"/>
      <c r="R155" s="128"/>
      <c r="S155" s="126"/>
      <c r="T155" s="126"/>
      <c r="U155" s="126"/>
      <c r="V155" s="126"/>
      <c r="W155" s="126"/>
      <c r="X155" s="126"/>
      <c r="Y155" s="126"/>
    </row>
    <row r="156" spans="1:25">
      <c r="A156" s="126" t="s">
        <v>3</v>
      </c>
      <c r="B156" s="127">
        <f>COUNTA($C$3:C156)</f>
        <v>148</v>
      </c>
      <c r="C156" s="71" t="s">
        <v>584</v>
      </c>
      <c r="D156" s="71"/>
      <c r="E156" s="71"/>
      <c r="F156" s="71"/>
      <c r="G156" s="71" t="s">
        <v>74</v>
      </c>
      <c r="H156" s="71"/>
      <c r="I156" s="71" t="s">
        <v>58</v>
      </c>
      <c r="J156" s="71" t="s">
        <v>525</v>
      </c>
      <c r="K156" s="70">
        <v>0</v>
      </c>
      <c r="L156" s="137" t="s">
        <v>32</v>
      </c>
      <c r="M156" s="71"/>
      <c r="N156" s="71" t="s">
        <v>61</v>
      </c>
      <c r="O156" s="71"/>
      <c r="P156" s="71"/>
      <c r="Q156" s="72"/>
      <c r="R156" s="138" t="e">
        <f>R145</f>
        <v>#VALUE!</v>
      </c>
      <c r="S156" s="126"/>
      <c r="T156" s="126"/>
      <c r="U156" s="126"/>
      <c r="V156" s="126"/>
      <c r="W156" s="126"/>
      <c r="X156" s="126"/>
      <c r="Y156" s="126"/>
    </row>
    <row r="157" spans="1:25">
      <c r="A157" s="126" t="s">
        <v>3</v>
      </c>
      <c r="B157" s="127">
        <f>COUNTA($C$3:C157)</f>
        <v>149</v>
      </c>
      <c r="C157" s="126" t="s">
        <v>208</v>
      </c>
      <c r="D157" s="126"/>
      <c r="E157" s="126"/>
      <c r="F157" s="126"/>
      <c r="G157" s="126" t="s">
        <v>74</v>
      </c>
      <c r="H157" s="126"/>
      <c r="I157" s="126" t="s">
        <v>58</v>
      </c>
      <c r="J157" s="126" t="s">
        <v>209</v>
      </c>
      <c r="K157" s="127">
        <v>0</v>
      </c>
      <c r="L157" s="126" t="s">
        <v>132</v>
      </c>
      <c r="M157" s="126"/>
      <c r="N157" s="126"/>
      <c r="O157" s="126"/>
      <c r="P157" s="126"/>
      <c r="Q157" s="128"/>
      <c r="R157" s="128"/>
      <c r="S157" s="126"/>
      <c r="T157" s="126"/>
      <c r="U157" s="126"/>
      <c r="V157" s="126"/>
      <c r="W157" s="126"/>
      <c r="X157" s="126"/>
      <c r="Y157" s="126"/>
    </row>
    <row r="158" spans="1:25">
      <c r="A158" s="126" t="s">
        <v>3</v>
      </c>
      <c r="B158" s="127">
        <f>COUNTA($C$3:C158)</f>
        <v>150</v>
      </c>
      <c r="C158" s="126" t="s">
        <v>210</v>
      </c>
      <c r="D158" s="126"/>
      <c r="E158" s="126"/>
      <c r="F158" s="126"/>
      <c r="G158" s="126" t="s">
        <v>74</v>
      </c>
      <c r="H158" s="126"/>
      <c r="I158" s="126" t="s">
        <v>58</v>
      </c>
      <c r="J158" s="126" t="s">
        <v>209</v>
      </c>
      <c r="K158" s="127">
        <v>0</v>
      </c>
      <c r="L158" s="126" t="s">
        <v>59</v>
      </c>
      <c r="M158" s="126" t="s">
        <v>211</v>
      </c>
      <c r="N158" s="126"/>
      <c r="O158" s="126"/>
      <c r="P158" s="126"/>
      <c r="Q158" s="128"/>
      <c r="R158" s="128"/>
      <c r="S158" s="126"/>
      <c r="T158" s="126"/>
      <c r="U158" s="126"/>
      <c r="V158" s="126"/>
      <c r="W158" s="126"/>
      <c r="X158" s="126"/>
      <c r="Y158" s="126"/>
    </row>
    <row r="159" spans="1:25">
      <c r="A159" s="126" t="s">
        <v>3</v>
      </c>
      <c r="B159" s="127">
        <f>COUNTA($C$3:C159)</f>
        <v>151</v>
      </c>
      <c r="C159" s="126" t="s">
        <v>75</v>
      </c>
      <c r="D159" s="126"/>
      <c r="E159" s="126"/>
      <c r="F159" s="126"/>
      <c r="G159" s="126" t="s">
        <v>74</v>
      </c>
      <c r="H159" s="126"/>
      <c r="I159" s="126" t="s">
        <v>58</v>
      </c>
      <c r="J159" s="126" t="s">
        <v>212</v>
      </c>
      <c r="K159" s="127">
        <v>0</v>
      </c>
      <c r="L159" s="126" t="s">
        <v>59</v>
      </c>
      <c r="M159" s="126" t="s">
        <v>213</v>
      </c>
      <c r="N159" s="126"/>
      <c r="O159" s="126"/>
      <c r="P159" s="126"/>
      <c r="Q159" s="128"/>
      <c r="R159" s="128"/>
      <c r="S159" s="126"/>
      <c r="T159" s="126"/>
      <c r="U159" s="126"/>
      <c r="V159" s="126"/>
      <c r="W159" s="126"/>
      <c r="X159" s="126"/>
      <c r="Y159" s="126"/>
    </row>
    <row r="160" spans="1:25">
      <c r="A160" s="126" t="s">
        <v>3</v>
      </c>
      <c r="B160" s="127">
        <f>COUNTA($C$3:C160)</f>
        <v>152</v>
      </c>
      <c r="C160" s="126" t="s">
        <v>496</v>
      </c>
      <c r="D160" s="126"/>
      <c r="E160" s="126"/>
      <c r="F160" s="126"/>
      <c r="G160" s="126" t="s">
        <v>74</v>
      </c>
      <c r="H160" s="126"/>
      <c r="I160" s="126" t="s">
        <v>58</v>
      </c>
      <c r="J160" s="126" t="s">
        <v>497</v>
      </c>
      <c r="K160" s="127">
        <v>0</v>
      </c>
      <c r="L160" s="126" t="s">
        <v>59</v>
      </c>
      <c r="M160" s="126" t="s">
        <v>461</v>
      </c>
      <c r="N160" s="126"/>
      <c r="O160" s="126"/>
      <c r="P160" s="126"/>
      <c r="Q160" s="128"/>
      <c r="R160" s="128"/>
      <c r="S160" s="126"/>
      <c r="T160" s="126"/>
      <c r="U160" s="126"/>
      <c r="V160" s="126"/>
      <c r="W160" s="126"/>
      <c r="X160" s="126"/>
      <c r="Y160" s="126"/>
    </row>
    <row r="161" spans="1:25">
      <c r="A161" s="126" t="s">
        <v>3</v>
      </c>
      <c r="B161" s="127">
        <f>COUNTA($C$3:C161)</f>
        <v>153</v>
      </c>
      <c r="C161" s="126" t="s">
        <v>506</v>
      </c>
      <c r="D161" s="126"/>
      <c r="E161" s="128" t="s">
        <v>33</v>
      </c>
      <c r="F161" s="126"/>
      <c r="G161" s="126" t="s">
        <v>74</v>
      </c>
      <c r="H161" s="126"/>
      <c r="I161" s="126"/>
      <c r="J161" s="126"/>
      <c r="K161" s="127">
        <v>0</v>
      </c>
      <c r="L161" s="126" t="s">
        <v>133</v>
      </c>
      <c r="M161" s="126" t="s">
        <v>134</v>
      </c>
      <c r="N161" s="126"/>
      <c r="O161" s="126"/>
      <c r="P161" s="126"/>
      <c r="Q161" s="128"/>
      <c r="R161" s="128"/>
      <c r="S161" s="126"/>
      <c r="T161" s="126"/>
      <c r="U161" s="126"/>
      <c r="V161" s="126"/>
      <c r="W161" s="126"/>
      <c r="X161" s="126"/>
      <c r="Y161" s="126"/>
    </row>
    <row r="162" spans="1:25">
      <c r="A162" s="126" t="s">
        <v>3</v>
      </c>
      <c r="B162" s="127">
        <f>COUNTA($C$3:C162)</f>
        <v>154</v>
      </c>
      <c r="C162" s="126" t="s">
        <v>214</v>
      </c>
      <c r="D162" s="126"/>
      <c r="E162" s="126"/>
      <c r="F162" s="126"/>
      <c r="G162" s="126" t="s">
        <v>74</v>
      </c>
      <c r="H162" s="126"/>
      <c r="I162" s="126" t="s">
        <v>58</v>
      </c>
      <c r="J162" s="126" t="s">
        <v>215</v>
      </c>
      <c r="K162" s="127">
        <v>0</v>
      </c>
      <c r="L162" s="126" t="s">
        <v>132</v>
      </c>
      <c r="M162" s="126"/>
      <c r="N162" s="126"/>
      <c r="O162" s="126"/>
      <c r="P162" s="126"/>
      <c r="Q162" s="128"/>
      <c r="R162" s="128"/>
      <c r="S162" s="126"/>
      <c r="T162" s="126"/>
      <c r="U162" s="126"/>
      <c r="V162" s="126"/>
      <c r="W162" s="126"/>
      <c r="X162" s="126"/>
      <c r="Y162" s="126"/>
    </row>
    <row r="163" spans="1:25">
      <c r="A163" s="126" t="s">
        <v>3</v>
      </c>
      <c r="B163" s="127">
        <f>COUNTA($C$3:C163)</f>
        <v>155</v>
      </c>
      <c r="C163" s="126" t="s">
        <v>216</v>
      </c>
      <c r="D163" s="126"/>
      <c r="E163" s="126"/>
      <c r="F163" s="126"/>
      <c r="G163" s="126" t="s">
        <v>74</v>
      </c>
      <c r="H163" s="126"/>
      <c r="I163" s="126" t="s">
        <v>58</v>
      </c>
      <c r="J163" s="126" t="s">
        <v>215</v>
      </c>
      <c r="K163" s="127">
        <v>0</v>
      </c>
      <c r="L163" s="126" t="s">
        <v>59</v>
      </c>
      <c r="M163" s="126" t="s">
        <v>217</v>
      </c>
      <c r="N163" s="126"/>
      <c r="O163" s="126"/>
      <c r="P163" s="126"/>
      <c r="Q163" s="128"/>
      <c r="R163" s="128"/>
      <c r="S163" s="126"/>
      <c r="T163" s="126"/>
      <c r="U163" s="126"/>
      <c r="V163" s="126"/>
      <c r="W163" s="126"/>
      <c r="X163" s="126"/>
      <c r="Y163" s="126"/>
    </row>
    <row r="164" spans="1:25">
      <c r="A164" s="126" t="s">
        <v>3</v>
      </c>
      <c r="B164" s="127">
        <f>COUNTA($C$3:C164)</f>
        <v>156</v>
      </c>
      <c r="C164" s="126" t="s">
        <v>218</v>
      </c>
      <c r="D164" s="126"/>
      <c r="E164" s="126"/>
      <c r="F164" s="126"/>
      <c r="G164" s="126" t="s">
        <v>74</v>
      </c>
      <c r="H164" s="126"/>
      <c r="I164" s="126" t="s">
        <v>58</v>
      </c>
      <c r="J164" s="126" t="s">
        <v>219</v>
      </c>
      <c r="K164" s="127">
        <v>0</v>
      </c>
      <c r="L164" s="126" t="s">
        <v>110</v>
      </c>
      <c r="M164" s="126"/>
      <c r="N164" s="126"/>
      <c r="O164" s="126"/>
      <c r="P164" s="126"/>
      <c r="Q164" s="128"/>
      <c r="R164" s="128"/>
      <c r="S164" s="126"/>
      <c r="T164" s="126"/>
      <c r="U164" s="126"/>
      <c r="V164" s="126"/>
      <c r="W164" s="126"/>
      <c r="X164" s="126"/>
      <c r="Y164" s="126"/>
    </row>
    <row r="165" spans="1:25">
      <c r="A165" s="126" t="s">
        <v>3</v>
      </c>
      <c r="B165" s="127">
        <f>COUNTA($C$3:C165)</f>
        <v>157</v>
      </c>
      <c r="C165" s="126" t="s">
        <v>220</v>
      </c>
      <c r="D165" s="126"/>
      <c r="E165" s="126"/>
      <c r="F165" s="126"/>
      <c r="G165" s="126" t="s">
        <v>74</v>
      </c>
      <c r="H165" s="126"/>
      <c r="I165" s="126" t="s">
        <v>58</v>
      </c>
      <c r="J165" s="126" t="s">
        <v>219</v>
      </c>
      <c r="K165" s="127">
        <v>0</v>
      </c>
      <c r="L165" s="126" t="s">
        <v>59</v>
      </c>
      <c r="M165" s="126" t="s">
        <v>221</v>
      </c>
      <c r="N165" s="126"/>
      <c r="O165" s="126"/>
      <c r="P165" s="126"/>
      <c r="Q165" s="128"/>
      <c r="R165" s="128"/>
      <c r="S165" s="126"/>
      <c r="T165" s="126"/>
      <c r="U165" s="126"/>
      <c r="V165" s="126"/>
      <c r="W165" s="126"/>
      <c r="X165" s="126"/>
      <c r="Y165" s="126"/>
    </row>
    <row r="166" spans="1:25">
      <c r="A166" s="126" t="s">
        <v>3</v>
      </c>
      <c r="B166" s="127">
        <f>COUNTA($C$3:C166)</f>
        <v>158</v>
      </c>
      <c r="C166" s="126" t="s">
        <v>222</v>
      </c>
      <c r="D166" s="126"/>
      <c r="E166" s="126"/>
      <c r="F166" s="126"/>
      <c r="G166" s="126" t="s">
        <v>74</v>
      </c>
      <c r="H166" s="126"/>
      <c r="I166" s="126" t="s">
        <v>58</v>
      </c>
      <c r="J166" s="126" t="s">
        <v>223</v>
      </c>
      <c r="K166" s="127">
        <v>0</v>
      </c>
      <c r="L166" s="126" t="s">
        <v>68</v>
      </c>
      <c r="M166" s="128" t="s">
        <v>224</v>
      </c>
      <c r="N166" s="126"/>
      <c r="O166" s="126" t="s">
        <v>3</v>
      </c>
      <c r="P166" s="126"/>
      <c r="Q166" s="128"/>
      <c r="R166" s="128"/>
      <c r="S166" s="126"/>
      <c r="T166" s="126"/>
      <c r="U166" s="126"/>
      <c r="V166" s="126"/>
      <c r="W166" s="126"/>
      <c r="X166" s="126"/>
      <c r="Y166" s="126"/>
    </row>
    <row r="167" spans="1:25">
      <c r="A167" s="126" t="s">
        <v>3</v>
      </c>
      <c r="B167" s="127">
        <f>COUNTA($C$3:C167)</f>
        <v>159</v>
      </c>
      <c r="C167" s="126" t="s">
        <v>225</v>
      </c>
      <c r="D167" s="126"/>
      <c r="E167" s="126"/>
      <c r="F167" s="126"/>
      <c r="G167" s="126" t="s">
        <v>74</v>
      </c>
      <c r="H167" s="126"/>
      <c r="I167" s="126" t="s">
        <v>58</v>
      </c>
      <c r="J167" s="126" t="s">
        <v>226</v>
      </c>
      <c r="K167" s="127">
        <v>0</v>
      </c>
      <c r="L167" s="126" t="s">
        <v>59</v>
      </c>
      <c r="M167" s="126" t="s">
        <v>227</v>
      </c>
      <c r="N167" s="126"/>
      <c r="O167" s="126"/>
      <c r="P167" s="126"/>
      <c r="Q167" s="128"/>
      <c r="R167" s="128"/>
      <c r="S167" s="126"/>
      <c r="T167" s="126"/>
      <c r="U167" s="126"/>
      <c r="V167" s="126"/>
      <c r="W167" s="126"/>
      <c r="X167" s="126"/>
      <c r="Y167" s="126"/>
    </row>
    <row r="168" spans="1:25">
      <c r="A168" s="126" t="s">
        <v>3</v>
      </c>
      <c r="B168" s="127">
        <f>COUNTA($C$3:C168)</f>
        <v>160</v>
      </c>
      <c r="C168" s="126" t="s">
        <v>498</v>
      </c>
      <c r="D168" s="126"/>
      <c r="E168" s="126"/>
      <c r="F168" s="126"/>
      <c r="G168" s="126" t="s">
        <v>74</v>
      </c>
      <c r="H168" s="126"/>
      <c r="I168" s="126" t="s">
        <v>58</v>
      </c>
      <c r="J168" s="126" t="s">
        <v>499</v>
      </c>
      <c r="K168" s="127">
        <v>0</v>
      </c>
      <c r="L168" s="126" t="s">
        <v>59</v>
      </c>
      <c r="M168" s="126" t="s">
        <v>465</v>
      </c>
      <c r="N168" s="126"/>
      <c r="O168" s="126"/>
      <c r="P168" s="126"/>
      <c r="Q168" s="128"/>
      <c r="R168" s="128"/>
      <c r="S168" s="126"/>
      <c r="T168" s="126"/>
      <c r="U168" s="126"/>
      <c r="V168" s="126"/>
      <c r="W168" s="126"/>
      <c r="X168" s="126"/>
      <c r="Y168" s="126"/>
    </row>
    <row r="169" spans="1:25">
      <c r="A169" s="126" t="s">
        <v>3</v>
      </c>
      <c r="B169" s="127">
        <f>COUNTA($C$3:C169)</f>
        <v>161</v>
      </c>
      <c r="C169" s="126" t="s">
        <v>228</v>
      </c>
      <c r="D169" s="126"/>
      <c r="E169" s="126"/>
      <c r="F169" s="126"/>
      <c r="G169" s="126" t="s">
        <v>74</v>
      </c>
      <c r="H169" s="126"/>
      <c r="I169" s="126" t="s">
        <v>58</v>
      </c>
      <c r="J169" s="126" t="s">
        <v>229</v>
      </c>
      <c r="K169" s="127">
        <v>0</v>
      </c>
      <c r="L169" s="126" t="s">
        <v>59</v>
      </c>
      <c r="M169" s="126" t="s">
        <v>230</v>
      </c>
      <c r="N169" s="126"/>
      <c r="O169" s="126"/>
      <c r="P169" s="126"/>
      <c r="Q169" s="128"/>
      <c r="R169" s="128"/>
      <c r="S169" s="126"/>
      <c r="T169" s="126"/>
      <c r="U169" s="126"/>
      <c r="V169" s="126"/>
      <c r="W169" s="126"/>
      <c r="X169" s="126"/>
      <c r="Y169" s="126"/>
    </row>
    <row r="170" spans="1:25">
      <c r="A170" s="126" t="s">
        <v>3</v>
      </c>
      <c r="B170" s="127">
        <f>COUNTA($C$3:C170)</f>
        <v>162</v>
      </c>
      <c r="C170" s="126" t="s">
        <v>500</v>
      </c>
      <c r="D170" s="126"/>
      <c r="E170" s="126"/>
      <c r="F170" s="126"/>
      <c r="G170" s="126" t="s">
        <v>74</v>
      </c>
      <c r="H170" s="126"/>
      <c r="I170" s="126" t="s">
        <v>58</v>
      </c>
      <c r="J170" s="126" t="s">
        <v>503</v>
      </c>
      <c r="K170" s="127">
        <v>0</v>
      </c>
      <c r="L170" s="126" t="s">
        <v>59</v>
      </c>
      <c r="M170" s="126" t="s">
        <v>466</v>
      </c>
      <c r="N170" s="126"/>
      <c r="O170" s="126"/>
      <c r="P170" s="126"/>
      <c r="Q170" s="128"/>
      <c r="R170" s="128"/>
      <c r="S170" s="126"/>
      <c r="T170" s="126"/>
      <c r="U170" s="126"/>
      <c r="V170" s="126"/>
      <c r="W170" s="126"/>
      <c r="X170" s="126"/>
      <c r="Y170" s="126"/>
    </row>
    <row r="171" spans="1:25">
      <c r="A171" s="126" t="s">
        <v>3</v>
      </c>
      <c r="B171" s="127">
        <f>COUNTA($C$3:C171)</f>
        <v>163</v>
      </c>
      <c r="C171" s="126" t="s">
        <v>501</v>
      </c>
      <c r="D171" s="126"/>
      <c r="E171" s="126"/>
      <c r="F171" s="126"/>
      <c r="G171" s="126" t="s">
        <v>74</v>
      </c>
      <c r="H171" s="126"/>
      <c r="I171" s="126" t="s">
        <v>58</v>
      </c>
      <c r="J171" s="126" t="s">
        <v>504</v>
      </c>
      <c r="K171" s="127">
        <v>0</v>
      </c>
      <c r="L171" s="126" t="s">
        <v>68</v>
      </c>
      <c r="M171" s="126" t="s">
        <v>467</v>
      </c>
      <c r="N171" s="126"/>
      <c r="O171" s="126"/>
      <c r="P171" s="126"/>
      <c r="Q171" s="128"/>
      <c r="R171" s="128"/>
      <c r="S171" s="126"/>
      <c r="T171" s="126"/>
      <c r="U171" s="126"/>
      <c r="V171" s="126"/>
      <c r="W171" s="126"/>
      <c r="X171" s="126"/>
      <c r="Y171" s="126"/>
    </row>
    <row r="172" spans="1:25">
      <c r="A172" s="126" t="s">
        <v>3</v>
      </c>
      <c r="B172" s="127">
        <f>COUNTA($C$3:C172)</f>
        <v>164</v>
      </c>
      <c r="C172" s="126" t="s">
        <v>502</v>
      </c>
      <c r="D172" s="126"/>
      <c r="E172" s="126"/>
      <c r="F172" s="126"/>
      <c r="G172" s="126" t="s">
        <v>74</v>
      </c>
      <c r="H172" s="126"/>
      <c r="I172" s="126" t="s">
        <v>58</v>
      </c>
      <c r="J172" s="126" t="s">
        <v>505</v>
      </c>
      <c r="K172" s="127">
        <v>0</v>
      </c>
      <c r="L172" s="126" t="s">
        <v>59</v>
      </c>
      <c r="M172" s="126" t="s">
        <v>468</v>
      </c>
      <c r="N172" s="126"/>
      <c r="O172" s="126"/>
      <c r="P172" s="126"/>
      <c r="Q172" s="128"/>
      <c r="R172" s="128"/>
      <c r="S172" s="126"/>
      <c r="T172" s="126"/>
      <c r="U172" s="126"/>
      <c r="V172" s="126"/>
      <c r="W172" s="126"/>
      <c r="X172" s="126"/>
      <c r="Y172" s="126"/>
    </row>
    <row r="173" spans="1:25">
      <c r="A173" s="126" t="s">
        <v>3</v>
      </c>
      <c r="B173" s="127">
        <f>COUNTA($C$3:C173)</f>
        <v>165</v>
      </c>
      <c r="C173" s="126" t="s">
        <v>550</v>
      </c>
      <c r="D173" s="126"/>
      <c r="E173" s="126"/>
      <c r="F173" s="126"/>
      <c r="G173" s="126" t="s">
        <v>74</v>
      </c>
      <c r="H173" s="126"/>
      <c r="I173" s="126" t="s">
        <v>58</v>
      </c>
      <c r="J173" s="126" t="s">
        <v>551</v>
      </c>
      <c r="K173" s="127">
        <v>0</v>
      </c>
      <c r="L173" s="126" t="s">
        <v>167</v>
      </c>
      <c r="M173" s="126"/>
      <c r="N173" s="128"/>
      <c r="O173" s="126"/>
      <c r="P173" s="126"/>
      <c r="Q173" s="128"/>
      <c r="R173" s="128"/>
      <c r="S173" s="126"/>
      <c r="T173" s="126"/>
      <c r="U173" s="126"/>
      <c r="V173" s="126"/>
      <c r="W173" s="126"/>
      <c r="X173" s="126"/>
      <c r="Y173" s="126"/>
    </row>
    <row r="174" spans="1:25">
      <c r="A174" s="126" t="s">
        <v>3</v>
      </c>
      <c r="B174" s="127">
        <f>COUNTA($C$3:C174)</f>
        <v>166</v>
      </c>
      <c r="C174" s="126" t="s">
        <v>552</v>
      </c>
      <c r="D174" s="126"/>
      <c r="E174" s="126"/>
      <c r="F174" s="126"/>
      <c r="G174" s="126" t="s">
        <v>74</v>
      </c>
      <c r="H174" s="126"/>
      <c r="I174" s="126" t="s">
        <v>58</v>
      </c>
      <c r="J174" s="126" t="s">
        <v>553</v>
      </c>
      <c r="K174" s="127">
        <v>2</v>
      </c>
      <c r="L174" s="126" t="s">
        <v>59</v>
      </c>
      <c r="M174" s="126" t="s">
        <v>217</v>
      </c>
      <c r="N174" s="128"/>
      <c r="O174" s="126"/>
      <c r="P174" s="126"/>
      <c r="Q174" s="128"/>
      <c r="R174" s="128"/>
      <c r="S174" s="126"/>
      <c r="T174" s="126"/>
      <c r="U174" s="126"/>
      <c r="V174" s="126"/>
      <c r="W174" s="126"/>
      <c r="X174" s="126"/>
      <c r="Y174" s="126"/>
    </row>
    <row r="175" spans="1:25">
      <c r="A175" s="126" t="s">
        <v>3</v>
      </c>
      <c r="B175" s="127">
        <f>COUNTA($C$3:C175)</f>
        <v>167</v>
      </c>
      <c r="C175" s="126" t="s">
        <v>555</v>
      </c>
      <c r="D175" s="126"/>
      <c r="E175" s="126"/>
      <c r="F175" s="126"/>
      <c r="G175" s="126" t="s">
        <v>74</v>
      </c>
      <c r="H175" s="126"/>
      <c r="I175" s="126" t="s">
        <v>58</v>
      </c>
      <c r="J175" s="126" t="s">
        <v>554</v>
      </c>
      <c r="K175" s="127">
        <v>0</v>
      </c>
      <c r="L175" s="126" t="s">
        <v>167</v>
      </c>
      <c r="M175" s="126"/>
      <c r="N175" s="128"/>
      <c r="O175" s="126"/>
      <c r="P175" s="126"/>
      <c r="Q175" s="128"/>
      <c r="R175" s="128"/>
      <c r="S175" s="126"/>
      <c r="T175" s="126"/>
      <c r="U175" s="126"/>
      <c r="V175" s="126"/>
      <c r="W175" s="126"/>
      <c r="X175" s="126"/>
      <c r="Y175" s="126"/>
    </row>
    <row r="176" spans="1:25">
      <c r="A176" s="126" t="s">
        <v>3</v>
      </c>
      <c r="B176" s="127">
        <f>COUNTA($C$3:C176)</f>
        <v>168</v>
      </c>
      <c r="C176" s="126" t="s">
        <v>556</v>
      </c>
      <c r="D176" s="126"/>
      <c r="E176" s="126"/>
      <c r="F176" s="126"/>
      <c r="G176" s="126" t="s">
        <v>74</v>
      </c>
      <c r="H176" s="126"/>
      <c r="I176" s="126" t="s">
        <v>58</v>
      </c>
      <c r="J176" s="126"/>
      <c r="K176" s="127">
        <v>0</v>
      </c>
      <c r="L176" s="126" t="s">
        <v>60</v>
      </c>
      <c r="M176" s="126">
        <v>20</v>
      </c>
      <c r="N176" s="128"/>
      <c r="O176" s="126"/>
      <c r="P176" s="126"/>
      <c r="Q176" s="128"/>
      <c r="R176" s="128"/>
      <c r="S176" s="126"/>
      <c r="T176" s="126"/>
      <c r="U176" s="126"/>
      <c r="V176" s="126"/>
      <c r="W176" s="126"/>
      <c r="X176" s="126"/>
      <c r="Y176" s="126"/>
    </row>
    <row r="177" spans="1:25">
      <c r="A177" s="126" t="s">
        <v>3</v>
      </c>
      <c r="B177" s="127">
        <f>COUNTA($C$3:C177)</f>
        <v>169</v>
      </c>
      <c r="C177" s="126" t="s">
        <v>557</v>
      </c>
      <c r="D177" s="126"/>
      <c r="E177" s="126"/>
      <c r="F177" s="126"/>
      <c r="G177" s="126" t="s">
        <v>74</v>
      </c>
      <c r="H177" s="126"/>
      <c r="I177" s="126" t="s">
        <v>58</v>
      </c>
      <c r="J177" s="126" t="s">
        <v>558</v>
      </c>
      <c r="K177" s="127">
        <v>0</v>
      </c>
      <c r="L177" s="126" t="s">
        <v>32</v>
      </c>
      <c r="M177" s="126"/>
      <c r="N177" s="128" t="s">
        <v>61</v>
      </c>
      <c r="O177" s="126"/>
      <c r="P177" s="126"/>
      <c r="Q177" s="128"/>
      <c r="R177" s="128"/>
      <c r="S177" s="126"/>
      <c r="T177" s="126"/>
      <c r="U177" s="126"/>
      <c r="V177" s="126"/>
      <c r="W177" s="126"/>
      <c r="X177" s="126"/>
      <c r="Y177" s="126"/>
    </row>
    <row r="178" spans="1:25">
      <c r="A178" s="126" t="s">
        <v>3</v>
      </c>
      <c r="B178" s="127">
        <f>COUNTA($C$3:C178)</f>
        <v>170</v>
      </c>
      <c r="C178" s="126" t="s">
        <v>557</v>
      </c>
      <c r="D178" s="126"/>
      <c r="E178" s="126"/>
      <c r="F178" s="126"/>
      <c r="G178" s="126" t="s">
        <v>74</v>
      </c>
      <c r="H178" s="126"/>
      <c r="I178" s="126" t="s">
        <v>58</v>
      </c>
      <c r="J178" s="126" t="s">
        <v>558</v>
      </c>
      <c r="K178" s="127">
        <v>0</v>
      </c>
      <c r="L178" s="126" t="s">
        <v>167</v>
      </c>
      <c r="M178" s="126"/>
      <c r="N178" s="128"/>
      <c r="O178" s="126"/>
      <c r="P178" s="126"/>
      <c r="Q178" s="128"/>
      <c r="R178" s="128"/>
      <c r="S178" s="126"/>
      <c r="T178" s="126"/>
      <c r="U178" s="126"/>
      <c r="V178" s="126"/>
      <c r="W178" s="126"/>
      <c r="X178" s="126"/>
      <c r="Y178" s="126"/>
    </row>
    <row r="179" spans="1:25">
      <c r="A179" s="126" t="s">
        <v>3</v>
      </c>
      <c r="B179" s="127">
        <f>COUNTA($C$3:C179)</f>
        <v>171</v>
      </c>
      <c r="C179" s="126" t="s">
        <v>543</v>
      </c>
      <c r="D179" s="126"/>
      <c r="E179" s="126"/>
      <c r="F179" s="126"/>
      <c r="G179" s="126" t="s">
        <v>74</v>
      </c>
      <c r="H179" s="126"/>
      <c r="I179" s="126" t="s">
        <v>58</v>
      </c>
      <c r="J179" s="128" t="s">
        <v>559</v>
      </c>
      <c r="K179" s="127">
        <v>0</v>
      </c>
      <c r="L179" s="126" t="s">
        <v>167</v>
      </c>
      <c r="M179" s="126"/>
      <c r="N179" s="128"/>
      <c r="O179" s="126"/>
      <c r="P179" s="126"/>
      <c r="Q179" s="128"/>
      <c r="R179" s="128"/>
      <c r="S179" s="126"/>
      <c r="T179" s="126"/>
      <c r="U179" s="126"/>
      <c r="V179" s="126"/>
      <c r="W179" s="126"/>
      <c r="X179" s="126"/>
      <c r="Y179" s="126"/>
    </row>
    <row r="180" spans="1:25">
      <c r="A180" s="126" t="s">
        <v>3</v>
      </c>
      <c r="B180" s="127">
        <f>COUNTA($C$3:C180)</f>
        <v>172</v>
      </c>
      <c r="C180" s="126" t="s">
        <v>543</v>
      </c>
      <c r="D180" s="126"/>
      <c r="E180" s="126"/>
      <c r="F180" s="126"/>
      <c r="G180" s="126" t="s">
        <v>74</v>
      </c>
      <c r="H180" s="126"/>
      <c r="I180" s="126" t="s">
        <v>58</v>
      </c>
      <c r="J180" s="128"/>
      <c r="K180" s="127">
        <v>0</v>
      </c>
      <c r="L180" s="126" t="s">
        <v>133</v>
      </c>
      <c r="M180" s="126" t="s">
        <v>573</v>
      </c>
      <c r="N180" s="128"/>
      <c r="O180" s="126"/>
      <c r="P180" s="126"/>
      <c r="Q180" s="128"/>
      <c r="R180" s="128"/>
      <c r="S180" s="126"/>
      <c r="T180" s="126"/>
      <c r="U180" s="126"/>
      <c r="V180" s="126"/>
      <c r="W180" s="126"/>
      <c r="X180" s="126"/>
      <c r="Y180" s="126"/>
    </row>
    <row r="181" spans="1:25">
      <c r="A181" s="126" t="s">
        <v>3</v>
      </c>
      <c r="B181" s="127">
        <f>COUNTA($C$3:C181)</f>
        <v>173</v>
      </c>
      <c r="C181" s="126" t="s">
        <v>556</v>
      </c>
      <c r="D181" s="126"/>
      <c r="E181" s="126"/>
      <c r="F181" s="126"/>
      <c r="G181" s="126" t="s">
        <v>74</v>
      </c>
      <c r="H181" s="126"/>
      <c r="I181" s="126" t="s">
        <v>58</v>
      </c>
      <c r="J181" s="126"/>
      <c r="K181" s="127">
        <v>0</v>
      </c>
      <c r="L181" s="126" t="s">
        <v>60</v>
      </c>
      <c r="M181" s="126">
        <v>3</v>
      </c>
      <c r="N181" s="128"/>
      <c r="O181" s="126"/>
      <c r="P181" s="126"/>
      <c r="Q181" s="128"/>
      <c r="R181" s="128"/>
      <c r="S181" s="126"/>
      <c r="T181" s="126"/>
      <c r="U181" s="126"/>
      <c r="V181" s="126"/>
      <c r="W181" s="126"/>
      <c r="X181" s="126"/>
      <c r="Y181" s="126"/>
    </row>
    <row r="182" spans="1:25">
      <c r="A182" s="126" t="s">
        <v>3</v>
      </c>
      <c r="B182" s="127">
        <f>COUNTA($C$3:C182)</f>
        <v>174</v>
      </c>
      <c r="C182" s="126" t="s">
        <v>543</v>
      </c>
      <c r="D182" s="126"/>
      <c r="E182" s="126"/>
      <c r="F182" s="126"/>
      <c r="G182" s="126" t="s">
        <v>74</v>
      </c>
      <c r="H182" s="126"/>
      <c r="I182" s="126" t="s">
        <v>58</v>
      </c>
      <c r="J182" s="128"/>
      <c r="K182" s="127">
        <v>0</v>
      </c>
      <c r="L182" s="126" t="s">
        <v>133</v>
      </c>
      <c r="M182" s="126" t="s">
        <v>573</v>
      </c>
      <c r="N182" s="128"/>
      <c r="O182" s="126"/>
      <c r="P182" s="126"/>
      <c r="Q182" s="128"/>
      <c r="R182" s="128"/>
      <c r="S182" s="126"/>
      <c r="T182" s="126"/>
      <c r="U182" s="126"/>
      <c r="V182" s="126"/>
      <c r="W182" s="126"/>
      <c r="X182" s="126"/>
      <c r="Y182" s="126"/>
    </row>
    <row r="183" spans="1:25">
      <c r="A183" s="126" t="str">
        <f>IF($R$28&gt;"0","Y","N")</f>
        <v>Y</v>
      </c>
      <c r="B183" s="127">
        <f>COUNTA($C$3:C183)</f>
        <v>175</v>
      </c>
      <c r="C183" s="126" t="s">
        <v>231</v>
      </c>
      <c r="D183" s="126"/>
      <c r="E183" s="126"/>
      <c r="F183" s="126"/>
      <c r="G183" s="126" t="s">
        <v>74</v>
      </c>
      <c r="H183" s="126"/>
      <c r="I183" s="126" t="s">
        <v>58</v>
      </c>
      <c r="J183" s="126" t="s">
        <v>209</v>
      </c>
      <c r="K183" s="127">
        <v>1</v>
      </c>
      <c r="L183" s="126" t="s">
        <v>59</v>
      </c>
      <c r="M183" s="126" t="s">
        <v>232</v>
      </c>
      <c r="N183" s="126"/>
      <c r="O183" s="126"/>
      <c r="P183" s="126"/>
      <c r="Q183" s="128"/>
      <c r="R183" s="128"/>
      <c r="S183" s="126"/>
      <c r="T183" s="126"/>
      <c r="U183" s="126"/>
      <c r="V183" s="126"/>
      <c r="W183" s="126"/>
      <c r="X183" s="126"/>
      <c r="Y183" s="126"/>
    </row>
    <row r="184" spans="1:25">
      <c r="A184" s="126" t="str">
        <f>A183</f>
        <v>Y</v>
      </c>
      <c r="B184" s="127">
        <f>COUNTA($C$3:C184)</f>
        <v>176</v>
      </c>
      <c r="C184" s="126" t="s">
        <v>233</v>
      </c>
      <c r="D184" s="126"/>
      <c r="E184" s="126"/>
      <c r="F184" s="126"/>
      <c r="G184" s="126" t="s">
        <v>74</v>
      </c>
      <c r="H184" s="126"/>
      <c r="I184" s="126" t="s">
        <v>58</v>
      </c>
      <c r="J184" s="126" t="s">
        <v>212</v>
      </c>
      <c r="K184" s="127">
        <v>1</v>
      </c>
      <c r="L184" s="126" t="s">
        <v>59</v>
      </c>
      <c r="M184" s="126" t="s">
        <v>234</v>
      </c>
      <c r="N184" s="126"/>
      <c r="O184" s="126"/>
      <c r="P184" s="126"/>
      <c r="Q184" s="128"/>
      <c r="R184" s="128"/>
      <c r="S184" s="126"/>
      <c r="T184" s="126"/>
      <c r="U184" s="126"/>
      <c r="V184" s="126"/>
      <c r="W184" s="126"/>
      <c r="X184" s="126"/>
      <c r="Y184" s="126"/>
    </row>
    <row r="185" spans="1:25">
      <c r="A185" s="126" t="str">
        <f>A184</f>
        <v>Y</v>
      </c>
      <c r="B185" s="127">
        <f>COUNTA($C$3:C185)</f>
        <v>177</v>
      </c>
      <c r="C185" s="126" t="s">
        <v>235</v>
      </c>
      <c r="D185" s="126"/>
      <c r="E185" s="126"/>
      <c r="F185" s="126"/>
      <c r="G185" s="126" t="s">
        <v>74</v>
      </c>
      <c r="H185" s="126"/>
      <c r="I185" s="126" t="s">
        <v>58</v>
      </c>
      <c r="J185" s="126" t="s">
        <v>236</v>
      </c>
      <c r="K185" s="127">
        <v>1</v>
      </c>
      <c r="L185" s="126" t="s">
        <v>59</v>
      </c>
      <c r="M185" s="126" t="s">
        <v>237</v>
      </c>
      <c r="N185" s="126"/>
      <c r="O185" s="126"/>
      <c r="P185" s="126"/>
      <c r="Q185" s="128"/>
      <c r="R185" s="128"/>
      <c r="S185" s="126"/>
      <c r="T185" s="126"/>
      <c r="U185" s="126"/>
      <c r="V185" s="126"/>
      <c r="W185" s="126"/>
      <c r="X185" s="126"/>
      <c r="Y185" s="126"/>
    </row>
    <row r="186" spans="1:25">
      <c r="A186" s="126" t="str">
        <f>A185</f>
        <v>Y</v>
      </c>
      <c r="B186" s="127">
        <f>COUNTA($C$3:C186)</f>
        <v>178</v>
      </c>
      <c r="C186" s="126" t="s">
        <v>506</v>
      </c>
      <c r="D186" s="126"/>
      <c r="E186" s="128" t="s">
        <v>33</v>
      </c>
      <c r="F186" s="126"/>
      <c r="G186" s="126" t="s">
        <v>74</v>
      </c>
      <c r="H186" s="126"/>
      <c r="I186" s="126"/>
      <c r="J186" s="126"/>
      <c r="K186" s="127">
        <v>0</v>
      </c>
      <c r="L186" s="126" t="s">
        <v>133</v>
      </c>
      <c r="M186" s="126" t="s">
        <v>134</v>
      </c>
      <c r="N186" s="126"/>
      <c r="O186" s="126"/>
      <c r="P186" s="126"/>
      <c r="Q186" s="128"/>
      <c r="R186" s="128"/>
      <c r="S186" s="126"/>
      <c r="T186" s="126"/>
      <c r="U186" s="126"/>
      <c r="V186" s="126"/>
      <c r="W186" s="126"/>
      <c r="X186" s="126"/>
      <c r="Y186" s="126"/>
    </row>
    <row r="187" spans="1:25">
      <c r="A187" s="126" t="str">
        <f>IF($R$28&gt;"0","Y","N")</f>
        <v>Y</v>
      </c>
      <c r="B187" s="127">
        <f>COUNTA($C$3:C187)</f>
        <v>179</v>
      </c>
      <c r="C187" s="126" t="s">
        <v>238</v>
      </c>
      <c r="D187" s="126"/>
      <c r="E187" s="126"/>
      <c r="F187" s="126"/>
      <c r="G187" s="126" t="s">
        <v>74</v>
      </c>
      <c r="H187" s="126"/>
      <c r="I187" s="126" t="s">
        <v>58</v>
      </c>
      <c r="J187" s="126" t="s">
        <v>209</v>
      </c>
      <c r="K187" s="127">
        <v>2</v>
      </c>
      <c r="L187" s="126" t="s">
        <v>59</v>
      </c>
      <c r="M187" s="126" t="s">
        <v>239</v>
      </c>
      <c r="N187" s="126"/>
      <c r="O187" s="126"/>
      <c r="P187" s="126"/>
      <c r="Q187" s="128"/>
      <c r="R187" s="128"/>
      <c r="S187" s="126"/>
      <c r="T187" s="126"/>
      <c r="U187" s="126"/>
      <c r="V187" s="126"/>
      <c r="W187" s="126"/>
      <c r="X187" s="126"/>
      <c r="Y187" s="126"/>
    </row>
    <row r="188" spans="1:25">
      <c r="A188" s="126" t="str">
        <f t="shared" ref="A188:A189" si="1">IF($R$28&gt;"0","Y","N")</f>
        <v>Y</v>
      </c>
      <c r="B188" s="127">
        <f>COUNTA($C$3:C188)</f>
        <v>180</v>
      </c>
      <c r="C188" s="126" t="s">
        <v>240</v>
      </c>
      <c r="D188" s="126"/>
      <c r="E188" s="126"/>
      <c r="F188" s="126"/>
      <c r="G188" s="126" t="s">
        <v>74</v>
      </c>
      <c r="H188" s="126"/>
      <c r="I188" s="126" t="s">
        <v>58</v>
      </c>
      <c r="J188" s="126" t="s">
        <v>212</v>
      </c>
      <c r="K188" s="127">
        <v>2</v>
      </c>
      <c r="L188" s="126" t="s">
        <v>59</v>
      </c>
      <c r="M188" s="126" t="s">
        <v>241</v>
      </c>
      <c r="N188" s="126"/>
      <c r="O188" s="126"/>
      <c r="P188" s="126"/>
      <c r="Q188" s="128"/>
      <c r="R188" s="128"/>
      <c r="S188" s="126"/>
      <c r="T188" s="126"/>
      <c r="U188" s="126"/>
      <c r="V188" s="126"/>
      <c r="W188" s="126"/>
      <c r="X188" s="126"/>
      <c r="Y188" s="126"/>
    </row>
    <row r="189" spans="1:25">
      <c r="A189" s="126" t="str">
        <f t="shared" si="1"/>
        <v>Y</v>
      </c>
      <c r="B189" s="127">
        <f>COUNTA($C$3:C189)</f>
        <v>181</v>
      </c>
      <c r="C189" s="126" t="s">
        <v>242</v>
      </c>
      <c r="D189" s="126"/>
      <c r="E189" s="126"/>
      <c r="F189" s="126"/>
      <c r="G189" s="126" t="s">
        <v>74</v>
      </c>
      <c r="H189" s="126"/>
      <c r="I189" s="126" t="s">
        <v>58</v>
      </c>
      <c r="J189" s="126" t="s">
        <v>236</v>
      </c>
      <c r="K189" s="127">
        <v>2</v>
      </c>
      <c r="L189" s="126" t="s">
        <v>59</v>
      </c>
      <c r="M189" s="126" t="s">
        <v>243</v>
      </c>
      <c r="N189" s="126"/>
      <c r="O189" s="126"/>
      <c r="P189" s="126"/>
      <c r="Q189" s="128"/>
      <c r="R189" s="128"/>
      <c r="S189" s="126"/>
      <c r="T189" s="126"/>
      <c r="U189" s="126"/>
      <c r="V189" s="126"/>
      <c r="W189" s="126"/>
      <c r="X189" s="126"/>
      <c r="Y189" s="126"/>
    </row>
    <row r="190" spans="1:25">
      <c r="A190" s="126" t="str">
        <f t="shared" ref="A190:A210" si="2">A189</f>
        <v>Y</v>
      </c>
      <c r="B190" s="127">
        <f>COUNTA($C$3:C190)</f>
        <v>182</v>
      </c>
      <c r="C190" s="126" t="s">
        <v>506</v>
      </c>
      <c r="D190" s="126"/>
      <c r="E190" s="128" t="s">
        <v>33</v>
      </c>
      <c r="F190" s="126"/>
      <c r="G190" s="126" t="s">
        <v>74</v>
      </c>
      <c r="H190" s="126"/>
      <c r="I190" s="126"/>
      <c r="J190" s="126"/>
      <c r="K190" s="127">
        <v>0</v>
      </c>
      <c r="L190" s="126" t="s">
        <v>133</v>
      </c>
      <c r="M190" s="126" t="s">
        <v>134</v>
      </c>
      <c r="N190" s="126"/>
      <c r="O190" s="126"/>
      <c r="P190" s="126"/>
      <c r="Q190" s="128"/>
      <c r="R190" s="128"/>
      <c r="S190" s="126"/>
      <c r="T190" s="126"/>
      <c r="U190" s="126"/>
      <c r="V190" s="126"/>
      <c r="W190" s="126"/>
      <c r="X190" s="126"/>
      <c r="Y190" s="126"/>
    </row>
    <row r="191" spans="1:25">
      <c r="A191" s="126" t="str">
        <f>IF($R$28&gt;"2","Y","N")</f>
        <v>Y</v>
      </c>
      <c r="B191" s="127">
        <f>COUNTA($C$3:C191)</f>
        <v>183</v>
      </c>
      <c r="C191" s="126" t="s">
        <v>244</v>
      </c>
      <c r="D191" s="126"/>
      <c r="E191" s="126"/>
      <c r="F191" s="126"/>
      <c r="G191" s="126" t="s">
        <v>74</v>
      </c>
      <c r="H191" s="126"/>
      <c r="I191" s="126" t="s">
        <v>58</v>
      </c>
      <c r="J191" s="126" t="s">
        <v>209</v>
      </c>
      <c r="K191" s="127">
        <v>3</v>
      </c>
      <c r="L191" s="126" t="s">
        <v>59</v>
      </c>
      <c r="M191" s="126" t="s">
        <v>245</v>
      </c>
      <c r="N191" s="126"/>
      <c r="O191" s="126"/>
      <c r="P191" s="126"/>
      <c r="Q191" s="128"/>
      <c r="R191" s="128"/>
      <c r="S191" s="126"/>
      <c r="T191" s="126"/>
      <c r="U191" s="126"/>
      <c r="V191" s="126"/>
      <c r="W191" s="126"/>
      <c r="X191" s="126"/>
      <c r="Y191" s="126"/>
    </row>
    <row r="192" spans="1:25">
      <c r="A192" s="126" t="str">
        <f>A191</f>
        <v>Y</v>
      </c>
      <c r="B192" s="127">
        <f>COUNTA($C$3:C192)</f>
        <v>184</v>
      </c>
      <c r="C192" s="126" t="s">
        <v>246</v>
      </c>
      <c r="D192" s="126"/>
      <c r="E192" s="126"/>
      <c r="F192" s="126"/>
      <c r="G192" s="126" t="s">
        <v>74</v>
      </c>
      <c r="H192" s="126"/>
      <c r="I192" s="126" t="s">
        <v>58</v>
      </c>
      <c r="J192" s="126" t="s">
        <v>212</v>
      </c>
      <c r="K192" s="127">
        <v>3</v>
      </c>
      <c r="L192" s="126" t="s">
        <v>59</v>
      </c>
      <c r="M192" s="126" t="s">
        <v>247</v>
      </c>
      <c r="N192" s="126"/>
      <c r="O192" s="126"/>
      <c r="P192" s="126"/>
      <c r="Q192" s="128"/>
      <c r="R192" s="128"/>
      <c r="S192" s="126"/>
      <c r="T192" s="126"/>
      <c r="U192" s="126"/>
      <c r="V192" s="126"/>
      <c r="W192" s="126"/>
      <c r="X192" s="126"/>
      <c r="Y192" s="126"/>
    </row>
    <row r="193" spans="1:25">
      <c r="A193" s="126" t="str">
        <f>A192</f>
        <v>Y</v>
      </c>
      <c r="B193" s="127">
        <f>COUNTA($C$3:C193)</f>
        <v>185</v>
      </c>
      <c r="C193" s="126" t="s">
        <v>248</v>
      </c>
      <c r="D193" s="126"/>
      <c r="E193" s="126"/>
      <c r="F193" s="126"/>
      <c r="G193" s="126" t="s">
        <v>74</v>
      </c>
      <c r="H193" s="126"/>
      <c r="I193" s="126" t="s">
        <v>58</v>
      </c>
      <c r="J193" s="126" t="s">
        <v>236</v>
      </c>
      <c r="K193" s="127">
        <v>3</v>
      </c>
      <c r="L193" s="126" t="s">
        <v>59</v>
      </c>
      <c r="M193" s="126" t="s">
        <v>249</v>
      </c>
      <c r="N193" s="126"/>
      <c r="O193" s="126"/>
      <c r="P193" s="126"/>
      <c r="Q193" s="128"/>
      <c r="R193" s="128"/>
      <c r="S193" s="126"/>
      <c r="T193" s="126"/>
      <c r="U193" s="126"/>
      <c r="V193" s="126"/>
      <c r="W193" s="126"/>
      <c r="X193" s="126"/>
      <c r="Y193" s="126"/>
    </row>
    <row r="194" spans="1:25">
      <c r="A194" s="126" t="str">
        <f>A193</f>
        <v>Y</v>
      </c>
      <c r="B194" s="127">
        <f>COUNTA($C$3:C194)</f>
        <v>186</v>
      </c>
      <c r="C194" s="126" t="s">
        <v>506</v>
      </c>
      <c r="D194" s="126"/>
      <c r="E194" s="128" t="s">
        <v>33</v>
      </c>
      <c r="F194" s="126"/>
      <c r="G194" s="126" t="s">
        <v>74</v>
      </c>
      <c r="H194" s="126"/>
      <c r="I194" s="126"/>
      <c r="J194" s="126"/>
      <c r="K194" s="127">
        <v>0</v>
      </c>
      <c r="L194" s="126" t="s">
        <v>133</v>
      </c>
      <c r="M194" s="126" t="s">
        <v>134</v>
      </c>
      <c r="N194" s="126"/>
      <c r="O194" s="126"/>
      <c r="P194" s="126"/>
      <c r="Q194" s="128"/>
      <c r="R194" s="128"/>
      <c r="S194" s="126"/>
      <c r="T194" s="126"/>
      <c r="U194" s="126"/>
      <c r="V194" s="126"/>
      <c r="W194" s="126"/>
      <c r="X194" s="126"/>
      <c r="Y194" s="126"/>
    </row>
    <row r="195" spans="1:25">
      <c r="A195" s="126" t="str">
        <f>IF($R$28&gt;"3","Y","N")</f>
        <v>Y</v>
      </c>
      <c r="B195" s="127">
        <f>COUNTA($C$3:C195)</f>
        <v>187</v>
      </c>
      <c r="C195" s="126" t="s">
        <v>250</v>
      </c>
      <c r="D195" s="126"/>
      <c r="E195" s="126"/>
      <c r="F195" s="126"/>
      <c r="G195" s="126" t="s">
        <v>74</v>
      </c>
      <c r="H195" s="126"/>
      <c r="I195" s="126" t="s">
        <v>58</v>
      </c>
      <c r="J195" s="126" t="s">
        <v>209</v>
      </c>
      <c r="K195" s="127">
        <v>4</v>
      </c>
      <c r="L195" s="126" t="s">
        <v>59</v>
      </c>
      <c r="M195" s="126" t="s">
        <v>251</v>
      </c>
      <c r="N195" s="126"/>
      <c r="O195" s="126"/>
      <c r="P195" s="126"/>
      <c r="Q195" s="128"/>
      <c r="R195" s="128"/>
      <c r="S195" s="126"/>
      <c r="T195" s="126"/>
      <c r="U195" s="126"/>
      <c r="V195" s="126"/>
      <c r="W195" s="126"/>
      <c r="X195" s="126"/>
      <c r="Y195" s="126"/>
    </row>
    <row r="196" spans="1:25">
      <c r="A196" s="126" t="str">
        <f>A195</f>
        <v>Y</v>
      </c>
      <c r="B196" s="127">
        <f>COUNTA($C$3:C196)</f>
        <v>188</v>
      </c>
      <c r="C196" s="126" t="s">
        <v>252</v>
      </c>
      <c r="D196" s="126"/>
      <c r="E196" s="126"/>
      <c r="F196" s="126"/>
      <c r="G196" s="126" t="s">
        <v>74</v>
      </c>
      <c r="H196" s="126"/>
      <c r="I196" s="126" t="s">
        <v>58</v>
      </c>
      <c r="J196" s="126" t="s">
        <v>212</v>
      </c>
      <c r="K196" s="127">
        <v>4</v>
      </c>
      <c r="L196" s="126" t="s">
        <v>59</v>
      </c>
      <c r="M196" s="126" t="s">
        <v>253</v>
      </c>
      <c r="N196" s="126"/>
      <c r="O196" s="126"/>
      <c r="P196" s="126"/>
      <c r="Q196" s="128"/>
      <c r="R196" s="128"/>
      <c r="S196" s="126"/>
      <c r="T196" s="126"/>
      <c r="U196" s="126"/>
      <c r="V196" s="126"/>
      <c r="W196" s="126"/>
      <c r="X196" s="126"/>
      <c r="Y196" s="126"/>
    </row>
    <row r="197" spans="1:25">
      <c r="A197" s="126" t="str">
        <f>A196</f>
        <v>Y</v>
      </c>
      <c r="B197" s="127">
        <f>COUNTA($C$3:C197)</f>
        <v>189</v>
      </c>
      <c r="C197" s="126" t="s">
        <v>254</v>
      </c>
      <c r="D197" s="126"/>
      <c r="E197" s="126"/>
      <c r="F197" s="126"/>
      <c r="G197" s="126" t="s">
        <v>74</v>
      </c>
      <c r="H197" s="126"/>
      <c r="I197" s="126" t="s">
        <v>58</v>
      </c>
      <c r="J197" s="126" t="s">
        <v>236</v>
      </c>
      <c r="K197" s="127">
        <v>4</v>
      </c>
      <c r="L197" s="126" t="s">
        <v>59</v>
      </c>
      <c r="M197" s="126" t="s">
        <v>255</v>
      </c>
      <c r="N197" s="126"/>
      <c r="O197" s="126"/>
      <c r="P197" s="126"/>
      <c r="Q197" s="128"/>
      <c r="R197" s="128"/>
      <c r="S197" s="126"/>
      <c r="T197" s="126"/>
      <c r="U197" s="126"/>
      <c r="V197" s="126"/>
      <c r="W197" s="126"/>
      <c r="X197" s="126"/>
      <c r="Y197" s="126"/>
    </row>
    <row r="198" spans="1:25">
      <c r="A198" s="126" t="str">
        <f t="shared" si="2"/>
        <v>Y</v>
      </c>
      <c r="B198" s="127">
        <f>COUNTA($C$3:C198)</f>
        <v>190</v>
      </c>
      <c r="C198" s="126" t="s">
        <v>506</v>
      </c>
      <c r="D198" s="126"/>
      <c r="E198" s="128" t="s">
        <v>33</v>
      </c>
      <c r="F198" s="126"/>
      <c r="G198" s="126" t="s">
        <v>74</v>
      </c>
      <c r="H198" s="126"/>
      <c r="I198" s="126"/>
      <c r="J198" s="126"/>
      <c r="K198" s="127">
        <v>0</v>
      </c>
      <c r="L198" s="126" t="s">
        <v>133</v>
      </c>
      <c r="M198" s="126" t="s">
        <v>134</v>
      </c>
      <c r="N198" s="126"/>
      <c r="O198" s="126"/>
      <c r="P198" s="126"/>
      <c r="Q198" s="128"/>
      <c r="R198" s="128"/>
      <c r="S198" s="126"/>
      <c r="T198" s="126"/>
      <c r="U198" s="126"/>
      <c r="V198" s="126"/>
      <c r="W198" s="126"/>
      <c r="X198" s="126"/>
      <c r="Y198" s="126"/>
    </row>
    <row r="199" spans="1:25">
      <c r="A199" s="126" t="str">
        <f>IF($R$28&gt;"4","Y","N")</f>
        <v>Y</v>
      </c>
      <c r="B199" s="127">
        <f>COUNTA($C$3:C199)</f>
        <v>191</v>
      </c>
      <c r="C199" s="126" t="s">
        <v>256</v>
      </c>
      <c r="D199" s="126"/>
      <c r="E199" s="126"/>
      <c r="F199" s="126"/>
      <c r="G199" s="126" t="s">
        <v>74</v>
      </c>
      <c r="H199" s="126"/>
      <c r="I199" s="126" t="s">
        <v>58</v>
      </c>
      <c r="J199" s="126" t="s">
        <v>209</v>
      </c>
      <c r="K199" s="127">
        <v>5</v>
      </c>
      <c r="L199" s="126" t="s">
        <v>59</v>
      </c>
      <c r="M199" s="126" t="s">
        <v>257</v>
      </c>
      <c r="N199" s="126"/>
      <c r="O199" s="126"/>
      <c r="P199" s="126"/>
      <c r="Q199" s="128"/>
      <c r="R199" s="128"/>
      <c r="S199" s="126"/>
      <c r="T199" s="126"/>
      <c r="U199" s="126"/>
      <c r="V199" s="126"/>
      <c r="W199" s="126"/>
      <c r="X199" s="126"/>
      <c r="Y199" s="126"/>
    </row>
    <row r="200" spans="1:25">
      <c r="A200" s="126" t="str">
        <f>A199</f>
        <v>Y</v>
      </c>
      <c r="B200" s="127">
        <f>COUNTA($C$3:C200)</f>
        <v>192</v>
      </c>
      <c r="C200" s="126" t="s">
        <v>258</v>
      </c>
      <c r="D200" s="126"/>
      <c r="E200" s="126"/>
      <c r="F200" s="126"/>
      <c r="G200" s="126" t="s">
        <v>74</v>
      </c>
      <c r="H200" s="126"/>
      <c r="I200" s="126" t="s">
        <v>58</v>
      </c>
      <c r="J200" s="126" t="s">
        <v>212</v>
      </c>
      <c r="K200" s="127">
        <v>5</v>
      </c>
      <c r="L200" s="126" t="s">
        <v>59</v>
      </c>
      <c r="M200" s="126" t="s">
        <v>259</v>
      </c>
      <c r="N200" s="126"/>
      <c r="O200" s="126"/>
      <c r="P200" s="126"/>
      <c r="Q200" s="128"/>
      <c r="R200" s="128"/>
      <c r="S200" s="126"/>
      <c r="T200" s="126"/>
      <c r="U200" s="126"/>
      <c r="V200" s="126"/>
      <c r="W200" s="126"/>
      <c r="X200" s="126"/>
      <c r="Y200" s="126"/>
    </row>
    <row r="201" spans="1:25">
      <c r="A201" s="126" t="str">
        <f>A200</f>
        <v>Y</v>
      </c>
      <c r="B201" s="127">
        <f>COUNTA($C$3:C201)</f>
        <v>193</v>
      </c>
      <c r="C201" s="126" t="s">
        <v>260</v>
      </c>
      <c r="D201" s="126"/>
      <c r="E201" s="126"/>
      <c r="F201" s="126"/>
      <c r="G201" s="126" t="s">
        <v>74</v>
      </c>
      <c r="H201" s="126"/>
      <c r="I201" s="126" t="s">
        <v>58</v>
      </c>
      <c r="J201" s="126" t="s">
        <v>236</v>
      </c>
      <c r="K201" s="127">
        <v>5</v>
      </c>
      <c r="L201" s="126" t="s">
        <v>59</v>
      </c>
      <c r="M201" s="126" t="s">
        <v>261</v>
      </c>
      <c r="N201" s="126"/>
      <c r="O201" s="126"/>
      <c r="P201" s="126"/>
      <c r="Q201" s="128"/>
      <c r="R201" s="128"/>
      <c r="S201" s="126"/>
      <c r="T201" s="126"/>
      <c r="U201" s="126"/>
      <c r="V201" s="126"/>
      <c r="W201" s="126"/>
      <c r="X201" s="126"/>
      <c r="Y201" s="126"/>
    </row>
    <row r="202" spans="1:25">
      <c r="A202" s="126" t="str">
        <f t="shared" si="2"/>
        <v>Y</v>
      </c>
      <c r="B202" s="127">
        <f>COUNTA($C$3:C202)</f>
        <v>194</v>
      </c>
      <c r="C202" s="126" t="s">
        <v>506</v>
      </c>
      <c r="D202" s="126"/>
      <c r="E202" s="128" t="s">
        <v>33</v>
      </c>
      <c r="F202" s="126"/>
      <c r="G202" s="126" t="s">
        <v>74</v>
      </c>
      <c r="H202" s="126"/>
      <c r="I202" s="126"/>
      <c r="J202" s="126"/>
      <c r="K202" s="127">
        <v>0</v>
      </c>
      <c r="L202" s="126" t="s">
        <v>133</v>
      </c>
      <c r="M202" s="126" t="s">
        <v>134</v>
      </c>
      <c r="N202" s="126"/>
      <c r="O202" s="126"/>
      <c r="P202" s="126"/>
      <c r="Q202" s="128"/>
      <c r="R202" s="128"/>
      <c r="S202" s="126"/>
      <c r="T202" s="126"/>
      <c r="U202" s="126"/>
      <c r="V202" s="126"/>
      <c r="W202" s="126"/>
      <c r="X202" s="126"/>
      <c r="Y202" s="126"/>
    </row>
    <row r="203" spans="1:25">
      <c r="A203" s="126" t="str">
        <f>IF($R$28&gt;"5","Y","N")</f>
        <v>Y</v>
      </c>
      <c r="B203" s="127">
        <f>COUNTA($C$3:C203)</f>
        <v>195</v>
      </c>
      <c r="C203" s="126" t="s">
        <v>262</v>
      </c>
      <c r="D203" s="126"/>
      <c r="E203" s="126"/>
      <c r="F203" s="126"/>
      <c r="G203" s="126" t="s">
        <v>74</v>
      </c>
      <c r="H203" s="126"/>
      <c r="I203" s="126" t="s">
        <v>58</v>
      </c>
      <c r="J203" s="126" t="s">
        <v>209</v>
      </c>
      <c r="K203" s="127">
        <v>6</v>
      </c>
      <c r="L203" s="126" t="s">
        <v>59</v>
      </c>
      <c r="M203" s="126" t="s">
        <v>263</v>
      </c>
      <c r="N203" s="126"/>
      <c r="O203" s="126"/>
      <c r="P203" s="126"/>
      <c r="Q203" s="128"/>
      <c r="R203" s="128"/>
      <c r="S203" s="126"/>
      <c r="T203" s="126"/>
      <c r="U203" s="126"/>
      <c r="V203" s="126"/>
      <c r="W203" s="126"/>
      <c r="X203" s="126"/>
      <c r="Y203" s="126"/>
    </row>
    <row r="204" spans="1:25">
      <c r="A204" s="126" t="str">
        <f>A203</f>
        <v>Y</v>
      </c>
      <c r="B204" s="127">
        <f>COUNTA($C$3:C204)</f>
        <v>196</v>
      </c>
      <c r="C204" s="126" t="s">
        <v>264</v>
      </c>
      <c r="D204" s="126"/>
      <c r="E204" s="126"/>
      <c r="F204" s="126"/>
      <c r="G204" s="126" t="s">
        <v>74</v>
      </c>
      <c r="H204" s="126"/>
      <c r="I204" s="126" t="s">
        <v>58</v>
      </c>
      <c r="J204" s="126" t="s">
        <v>212</v>
      </c>
      <c r="K204" s="127">
        <v>6</v>
      </c>
      <c r="L204" s="126" t="s">
        <v>59</v>
      </c>
      <c r="M204" s="126" t="s">
        <v>265</v>
      </c>
      <c r="N204" s="126"/>
      <c r="O204" s="126"/>
      <c r="P204" s="126"/>
      <c r="Q204" s="128"/>
      <c r="R204" s="128"/>
      <c r="S204" s="126"/>
      <c r="T204" s="126"/>
      <c r="U204" s="126"/>
      <c r="V204" s="126"/>
      <c r="W204" s="126"/>
      <c r="X204" s="126"/>
      <c r="Y204" s="126"/>
    </row>
    <row r="205" spans="1:25">
      <c r="A205" s="126" t="str">
        <f>A204</f>
        <v>Y</v>
      </c>
      <c r="B205" s="127">
        <f>COUNTA($C$3:C205)</f>
        <v>197</v>
      </c>
      <c r="C205" s="126" t="s">
        <v>266</v>
      </c>
      <c r="D205" s="126"/>
      <c r="E205" s="126"/>
      <c r="F205" s="126"/>
      <c r="G205" s="126" t="s">
        <v>74</v>
      </c>
      <c r="H205" s="126"/>
      <c r="I205" s="126" t="s">
        <v>58</v>
      </c>
      <c r="J205" s="126" t="s">
        <v>236</v>
      </c>
      <c r="K205" s="127">
        <v>6</v>
      </c>
      <c r="L205" s="126" t="s">
        <v>59</v>
      </c>
      <c r="M205" s="126" t="s">
        <v>267</v>
      </c>
      <c r="N205" s="126"/>
      <c r="O205" s="126"/>
      <c r="P205" s="126"/>
      <c r="Q205" s="128"/>
      <c r="R205" s="128"/>
      <c r="S205" s="126"/>
      <c r="T205" s="126"/>
      <c r="U205" s="126"/>
      <c r="V205" s="126"/>
      <c r="W205" s="126"/>
      <c r="X205" s="126"/>
      <c r="Y205" s="126"/>
    </row>
    <row r="206" spans="1:25">
      <c r="A206" s="126" t="str">
        <f t="shared" si="2"/>
        <v>Y</v>
      </c>
      <c r="B206" s="127">
        <f>COUNTA($C$3:C206)</f>
        <v>198</v>
      </c>
      <c r="C206" s="126" t="s">
        <v>506</v>
      </c>
      <c r="D206" s="126"/>
      <c r="E206" s="128" t="s">
        <v>33</v>
      </c>
      <c r="F206" s="126"/>
      <c r="G206" s="126" t="s">
        <v>74</v>
      </c>
      <c r="H206" s="126"/>
      <c r="I206" s="126"/>
      <c r="J206" s="126"/>
      <c r="K206" s="127">
        <v>0</v>
      </c>
      <c r="L206" s="126" t="s">
        <v>133</v>
      </c>
      <c r="M206" s="126" t="s">
        <v>134</v>
      </c>
      <c r="N206" s="126"/>
      <c r="O206" s="126"/>
      <c r="P206" s="126"/>
      <c r="Q206" s="128"/>
      <c r="R206" s="128"/>
      <c r="S206" s="126"/>
      <c r="T206" s="126"/>
      <c r="U206" s="126"/>
      <c r="V206" s="126"/>
      <c r="W206" s="126"/>
      <c r="X206" s="126"/>
      <c r="Y206" s="126"/>
    </row>
    <row r="207" spans="1:25">
      <c r="A207" s="126" t="str">
        <f>IF($R$28&gt;"6","Y","N")</f>
        <v>Y</v>
      </c>
      <c r="B207" s="127">
        <f>COUNTA($C$3:C207)</f>
        <v>199</v>
      </c>
      <c r="C207" s="126" t="s">
        <v>268</v>
      </c>
      <c r="D207" s="126"/>
      <c r="E207" s="126"/>
      <c r="F207" s="126"/>
      <c r="G207" s="126" t="s">
        <v>74</v>
      </c>
      <c r="H207" s="126"/>
      <c r="I207" s="126" t="s">
        <v>58</v>
      </c>
      <c r="J207" s="126" t="s">
        <v>209</v>
      </c>
      <c r="K207" s="127">
        <v>7</v>
      </c>
      <c r="L207" s="126" t="s">
        <v>59</v>
      </c>
      <c r="M207" s="126" t="s">
        <v>269</v>
      </c>
      <c r="N207" s="126"/>
      <c r="O207" s="126"/>
      <c r="P207" s="126"/>
      <c r="Q207" s="128"/>
      <c r="R207" s="128"/>
      <c r="S207" s="126"/>
      <c r="T207" s="126"/>
      <c r="U207" s="126"/>
      <c r="V207" s="126"/>
      <c r="W207" s="126"/>
      <c r="X207" s="126"/>
      <c r="Y207" s="126"/>
    </row>
    <row r="208" spans="1:25">
      <c r="A208" s="126" t="str">
        <f>A207</f>
        <v>Y</v>
      </c>
      <c r="B208" s="127">
        <f>COUNTA($C$3:C208)</f>
        <v>200</v>
      </c>
      <c r="C208" s="126" t="s">
        <v>270</v>
      </c>
      <c r="D208" s="126"/>
      <c r="E208" s="126"/>
      <c r="F208" s="126"/>
      <c r="G208" s="126" t="s">
        <v>74</v>
      </c>
      <c r="H208" s="126"/>
      <c r="I208" s="126" t="s">
        <v>58</v>
      </c>
      <c r="J208" s="126" t="s">
        <v>212</v>
      </c>
      <c r="K208" s="127">
        <v>7</v>
      </c>
      <c r="L208" s="126" t="s">
        <v>59</v>
      </c>
      <c r="M208" s="126" t="s">
        <v>271</v>
      </c>
      <c r="N208" s="126"/>
      <c r="O208" s="126"/>
      <c r="P208" s="126"/>
      <c r="Q208" s="128"/>
      <c r="R208" s="128"/>
      <c r="S208" s="126"/>
      <c r="T208" s="126"/>
      <c r="U208" s="126"/>
      <c r="V208" s="126"/>
      <c r="W208" s="126"/>
      <c r="X208" s="126"/>
      <c r="Y208" s="126"/>
    </row>
    <row r="209" spans="1:25">
      <c r="A209" s="126" t="str">
        <f>A208</f>
        <v>Y</v>
      </c>
      <c r="B209" s="127">
        <f>COUNTA($C$3:C209)</f>
        <v>201</v>
      </c>
      <c r="C209" s="126" t="s">
        <v>272</v>
      </c>
      <c r="D209" s="126"/>
      <c r="E209" s="126"/>
      <c r="F209" s="126"/>
      <c r="G209" s="126" t="s">
        <v>74</v>
      </c>
      <c r="H209" s="126"/>
      <c r="I209" s="126" t="s">
        <v>58</v>
      </c>
      <c r="J209" s="126" t="s">
        <v>236</v>
      </c>
      <c r="K209" s="127">
        <v>7</v>
      </c>
      <c r="L209" s="126" t="s">
        <v>59</v>
      </c>
      <c r="M209" s="126" t="s">
        <v>273</v>
      </c>
      <c r="N209" s="126"/>
      <c r="O209" s="126"/>
      <c r="P209" s="126"/>
      <c r="Q209" s="128"/>
      <c r="R209" s="128"/>
      <c r="S209" s="126"/>
      <c r="T209" s="126"/>
      <c r="U209" s="126"/>
      <c r="V209" s="126"/>
      <c r="W209" s="126"/>
      <c r="X209" s="126"/>
      <c r="Y209" s="126"/>
    </row>
    <row r="210" spans="1:25">
      <c r="A210" s="126" t="str">
        <f t="shared" si="2"/>
        <v>Y</v>
      </c>
      <c r="B210" s="127">
        <f>COUNTA($C$3:C210)</f>
        <v>202</v>
      </c>
      <c r="C210" s="126" t="s">
        <v>506</v>
      </c>
      <c r="D210" s="126"/>
      <c r="E210" s="128" t="s">
        <v>33</v>
      </c>
      <c r="F210" s="126"/>
      <c r="G210" s="126" t="s">
        <v>74</v>
      </c>
      <c r="H210" s="126"/>
      <c r="I210" s="126"/>
      <c r="J210" s="126"/>
      <c r="K210" s="127">
        <v>0</v>
      </c>
      <c r="L210" s="126" t="s">
        <v>133</v>
      </c>
      <c r="M210" s="126" t="s">
        <v>134</v>
      </c>
      <c r="N210" s="126"/>
      <c r="O210" s="126"/>
      <c r="P210" s="126"/>
      <c r="Q210" s="128"/>
      <c r="R210" s="128"/>
      <c r="S210" s="126"/>
      <c r="T210" s="126"/>
      <c r="U210" s="126"/>
      <c r="V210" s="126"/>
      <c r="W210" s="126"/>
      <c r="X210" s="126"/>
      <c r="Y210" s="126"/>
    </row>
    <row r="211" spans="1:25">
      <c r="A211" s="126" t="str">
        <f>IF($R$28&gt;"7","Y","N")</f>
        <v>Y</v>
      </c>
      <c r="B211" s="127">
        <f>COUNTA($C$3:C211)</f>
        <v>203</v>
      </c>
      <c r="C211" s="126" t="s">
        <v>274</v>
      </c>
      <c r="D211" s="126"/>
      <c r="E211" s="126"/>
      <c r="F211" s="126"/>
      <c r="G211" s="126" t="s">
        <v>74</v>
      </c>
      <c r="H211" s="126"/>
      <c r="I211" s="126" t="s">
        <v>58</v>
      </c>
      <c r="J211" s="126" t="s">
        <v>209</v>
      </c>
      <c r="K211" s="127">
        <v>8</v>
      </c>
      <c r="L211" s="126" t="s">
        <v>59</v>
      </c>
      <c r="M211" s="126" t="s">
        <v>275</v>
      </c>
      <c r="N211" s="126"/>
      <c r="O211" s="126"/>
      <c r="P211" s="126"/>
      <c r="Q211" s="128"/>
      <c r="R211" s="128"/>
      <c r="S211" s="126"/>
      <c r="T211" s="126"/>
      <c r="U211" s="126"/>
      <c r="V211" s="126"/>
      <c r="W211" s="126"/>
      <c r="X211" s="126"/>
      <c r="Y211" s="126"/>
    </row>
    <row r="212" spans="1:25">
      <c r="A212" s="126" t="str">
        <f>A211</f>
        <v>Y</v>
      </c>
      <c r="B212" s="127">
        <f>COUNTA($C$3:C212)</f>
        <v>204</v>
      </c>
      <c r="C212" s="126" t="s">
        <v>276</v>
      </c>
      <c r="D212" s="126"/>
      <c r="E212" s="126"/>
      <c r="F212" s="126"/>
      <c r="G212" s="126" t="s">
        <v>74</v>
      </c>
      <c r="H212" s="126"/>
      <c r="I212" s="126" t="s">
        <v>58</v>
      </c>
      <c r="J212" s="126" t="s">
        <v>212</v>
      </c>
      <c r="K212" s="127">
        <v>8</v>
      </c>
      <c r="L212" s="126" t="s">
        <v>59</v>
      </c>
      <c r="M212" s="126" t="s">
        <v>277</v>
      </c>
      <c r="N212" s="126"/>
      <c r="O212" s="126"/>
      <c r="P212" s="126"/>
      <c r="Q212" s="128"/>
      <c r="R212" s="128"/>
      <c r="S212" s="126"/>
      <c r="T212" s="126"/>
      <c r="U212" s="126"/>
      <c r="V212" s="126"/>
      <c r="W212" s="126"/>
      <c r="X212" s="126"/>
      <c r="Y212" s="126"/>
    </row>
    <row r="213" spans="1:25">
      <c r="A213" s="126" t="str">
        <f>A212</f>
        <v>Y</v>
      </c>
      <c r="B213" s="127">
        <f>COUNTA($C$3:C213)</f>
        <v>205</v>
      </c>
      <c r="C213" s="126" t="s">
        <v>278</v>
      </c>
      <c r="D213" s="126"/>
      <c r="E213" s="126"/>
      <c r="F213" s="126"/>
      <c r="G213" s="126" t="s">
        <v>74</v>
      </c>
      <c r="H213" s="126"/>
      <c r="I213" s="126" t="s">
        <v>58</v>
      </c>
      <c r="J213" s="126" t="s">
        <v>236</v>
      </c>
      <c r="K213" s="127">
        <v>8</v>
      </c>
      <c r="L213" s="126" t="s">
        <v>59</v>
      </c>
      <c r="M213" s="126" t="s">
        <v>279</v>
      </c>
      <c r="N213" s="126"/>
      <c r="O213" s="126"/>
      <c r="P213" s="126"/>
      <c r="Q213" s="128"/>
      <c r="R213" s="128"/>
      <c r="S213" s="126"/>
      <c r="T213" s="126"/>
      <c r="U213" s="126"/>
      <c r="V213" s="126"/>
      <c r="W213" s="126"/>
      <c r="X213" s="126"/>
      <c r="Y213" s="126"/>
    </row>
    <row r="214" spans="1:25">
      <c r="A214" s="126" t="str">
        <f>A213</f>
        <v>Y</v>
      </c>
      <c r="B214" s="127">
        <f>COUNTA($C$3:C214)</f>
        <v>206</v>
      </c>
      <c r="C214" s="126" t="s">
        <v>506</v>
      </c>
      <c r="D214" s="126"/>
      <c r="E214" s="128" t="s">
        <v>33</v>
      </c>
      <c r="F214" s="126"/>
      <c r="G214" s="126" t="s">
        <v>74</v>
      </c>
      <c r="H214" s="126"/>
      <c r="I214" s="126"/>
      <c r="J214" s="126"/>
      <c r="K214" s="127">
        <v>0</v>
      </c>
      <c r="L214" s="126" t="s">
        <v>133</v>
      </c>
      <c r="M214" s="126" t="s">
        <v>134</v>
      </c>
      <c r="N214" s="126"/>
      <c r="O214" s="126"/>
      <c r="P214" s="126"/>
      <c r="Q214" s="128"/>
      <c r="R214" s="128"/>
      <c r="S214" s="126"/>
      <c r="T214" s="126"/>
      <c r="U214" s="126"/>
      <c r="V214" s="126"/>
      <c r="W214" s="126"/>
      <c r="X214" s="126"/>
      <c r="Y214" s="126"/>
    </row>
    <row r="215" spans="1:25">
      <c r="A215" s="126" t="str">
        <f>IF($R$28&gt;"8","Y","N")</f>
        <v>Y</v>
      </c>
      <c r="B215" s="127">
        <f>COUNTA($C$3:C215)</f>
        <v>207</v>
      </c>
      <c r="C215" s="126" t="s">
        <v>280</v>
      </c>
      <c r="D215" s="126"/>
      <c r="E215" s="126"/>
      <c r="F215" s="126"/>
      <c r="G215" s="126" t="s">
        <v>74</v>
      </c>
      <c r="H215" s="126"/>
      <c r="I215" s="126" t="s">
        <v>58</v>
      </c>
      <c r="J215" s="126" t="s">
        <v>209</v>
      </c>
      <c r="K215" s="127">
        <v>9</v>
      </c>
      <c r="L215" s="126" t="s">
        <v>59</v>
      </c>
      <c r="M215" s="126" t="s">
        <v>281</v>
      </c>
      <c r="N215" s="126"/>
      <c r="O215" s="126"/>
      <c r="P215" s="126"/>
      <c r="Q215" s="128"/>
      <c r="R215" s="128"/>
      <c r="S215" s="126"/>
      <c r="T215" s="126"/>
      <c r="U215" s="126"/>
      <c r="V215" s="126"/>
      <c r="W215" s="126"/>
      <c r="X215" s="126"/>
      <c r="Y215" s="126"/>
    </row>
    <row r="216" spans="1:25">
      <c r="A216" s="126" t="str">
        <f>A215</f>
        <v>Y</v>
      </c>
      <c r="B216" s="127">
        <f>COUNTA($C$3:C216)</f>
        <v>208</v>
      </c>
      <c r="C216" s="126" t="s">
        <v>282</v>
      </c>
      <c r="D216" s="126"/>
      <c r="E216" s="126"/>
      <c r="F216" s="126"/>
      <c r="G216" s="126" t="s">
        <v>74</v>
      </c>
      <c r="H216" s="126"/>
      <c r="I216" s="126" t="s">
        <v>58</v>
      </c>
      <c r="J216" s="126" t="s">
        <v>212</v>
      </c>
      <c r="K216" s="127">
        <v>9</v>
      </c>
      <c r="L216" s="126" t="s">
        <v>59</v>
      </c>
      <c r="M216" s="126" t="s">
        <v>283</v>
      </c>
      <c r="N216" s="126"/>
      <c r="O216" s="126"/>
      <c r="P216" s="126"/>
      <c r="Q216" s="128"/>
      <c r="R216" s="128"/>
      <c r="S216" s="126"/>
      <c r="T216" s="126"/>
      <c r="U216" s="126"/>
      <c r="V216" s="126"/>
      <c r="W216" s="126"/>
      <c r="X216" s="126"/>
      <c r="Y216" s="126"/>
    </row>
    <row r="217" spans="1:25">
      <c r="A217" s="126" t="str">
        <f>A216</f>
        <v>Y</v>
      </c>
      <c r="B217" s="127">
        <f>COUNTA($C$3:C217)</f>
        <v>209</v>
      </c>
      <c r="C217" s="126" t="s">
        <v>284</v>
      </c>
      <c r="D217" s="126"/>
      <c r="E217" s="126"/>
      <c r="F217" s="126"/>
      <c r="G217" s="126" t="s">
        <v>74</v>
      </c>
      <c r="H217" s="126"/>
      <c r="I217" s="126" t="s">
        <v>58</v>
      </c>
      <c r="J217" s="126" t="s">
        <v>236</v>
      </c>
      <c r="K217" s="127">
        <v>9</v>
      </c>
      <c r="L217" s="126" t="s">
        <v>59</v>
      </c>
      <c r="M217" s="126" t="s">
        <v>285</v>
      </c>
      <c r="N217" s="126"/>
      <c r="O217" s="126"/>
      <c r="P217" s="126"/>
      <c r="Q217" s="128"/>
      <c r="R217" s="128"/>
      <c r="S217" s="126"/>
      <c r="T217" s="126"/>
      <c r="U217" s="126"/>
      <c r="V217" s="126"/>
      <c r="W217" s="126"/>
      <c r="X217" s="126"/>
      <c r="Y217" s="126"/>
    </row>
    <row r="218" spans="1:25">
      <c r="A218" s="126" t="str">
        <f>A217</f>
        <v>Y</v>
      </c>
      <c r="B218" s="127">
        <f>COUNTA($C$3:C218)</f>
        <v>210</v>
      </c>
      <c r="C218" s="126" t="s">
        <v>132</v>
      </c>
      <c r="D218" s="126"/>
      <c r="E218" s="126"/>
      <c r="F218" s="126"/>
      <c r="G218" s="126" t="s">
        <v>74</v>
      </c>
      <c r="H218" s="126"/>
      <c r="I218" s="126" t="s">
        <v>58</v>
      </c>
      <c r="J218" s="126"/>
      <c r="K218" s="127">
        <v>0</v>
      </c>
      <c r="L218" s="126" t="s">
        <v>133</v>
      </c>
      <c r="M218" s="126" t="s">
        <v>134</v>
      </c>
      <c r="N218" s="126"/>
      <c r="O218" s="126"/>
      <c r="P218" s="126"/>
      <c r="Q218" s="126"/>
      <c r="R218" s="128"/>
      <c r="S218" s="126"/>
      <c r="T218" s="126"/>
      <c r="U218" s="126"/>
      <c r="V218" s="126"/>
      <c r="W218" s="126"/>
      <c r="X218" s="126"/>
      <c r="Y218" s="126"/>
    </row>
    <row r="219" spans="1:25">
      <c r="A219" s="126" t="s">
        <v>3</v>
      </c>
      <c r="B219" s="127">
        <f>COUNTA($C$3:C219)</f>
        <v>211</v>
      </c>
      <c r="C219" s="126" t="s">
        <v>203</v>
      </c>
      <c r="D219" s="126"/>
      <c r="E219" s="126"/>
      <c r="F219" s="126"/>
      <c r="G219" s="126" t="s">
        <v>74</v>
      </c>
      <c r="H219" s="126"/>
      <c r="I219" s="126" t="s">
        <v>58</v>
      </c>
      <c r="J219" s="126" t="s">
        <v>123</v>
      </c>
      <c r="K219" s="127">
        <v>2</v>
      </c>
      <c r="L219" s="126" t="s">
        <v>110</v>
      </c>
      <c r="M219" s="126"/>
      <c r="N219" s="126"/>
      <c r="O219" s="126"/>
      <c r="P219" s="126"/>
      <c r="Q219" s="128"/>
      <c r="R219" s="128"/>
      <c r="S219" s="126"/>
      <c r="T219" s="126"/>
      <c r="U219" s="126"/>
      <c r="V219" s="126"/>
      <c r="W219" s="126"/>
      <c r="X219" s="126"/>
      <c r="Y219" s="126"/>
    </row>
    <row r="220" spans="1:25">
      <c r="A220" s="126" t="s">
        <v>3</v>
      </c>
      <c r="B220" s="127">
        <f>COUNTA($C$3:C220)</f>
        <v>212</v>
      </c>
      <c r="C220" s="126" t="s">
        <v>60</v>
      </c>
      <c r="D220" s="126"/>
      <c r="E220" s="126"/>
      <c r="F220" s="126"/>
      <c r="G220" s="126" t="s">
        <v>74</v>
      </c>
      <c r="H220" s="126"/>
      <c r="I220" s="126" t="s">
        <v>58</v>
      </c>
      <c r="J220" s="126"/>
      <c r="K220" s="127">
        <v>0</v>
      </c>
      <c r="L220" s="126" t="s">
        <v>60</v>
      </c>
      <c r="M220" s="126">
        <v>3</v>
      </c>
      <c r="N220" s="126"/>
      <c r="O220" s="126"/>
      <c r="P220" s="126"/>
      <c r="Q220" s="128"/>
      <c r="R220" s="128"/>
      <c r="S220" s="126"/>
      <c r="T220" s="126"/>
      <c r="U220" s="126"/>
      <c r="V220" s="126"/>
      <c r="W220" s="126"/>
      <c r="X220" s="126"/>
      <c r="Y220" s="126"/>
    </row>
    <row r="221" spans="1:25">
      <c r="A221" s="126" t="s">
        <v>3</v>
      </c>
      <c r="B221" s="127">
        <f>COUNTA($C$3:C221)</f>
        <v>213</v>
      </c>
      <c r="C221" s="126" t="s">
        <v>203</v>
      </c>
      <c r="D221" s="126"/>
      <c r="E221" s="126"/>
      <c r="F221" s="126"/>
      <c r="G221" s="126" t="s">
        <v>74</v>
      </c>
      <c r="H221" s="126"/>
      <c r="I221" s="126" t="s">
        <v>58</v>
      </c>
      <c r="J221" s="126" t="s">
        <v>123</v>
      </c>
      <c r="K221" s="127">
        <v>0</v>
      </c>
      <c r="L221" s="126" t="s">
        <v>110</v>
      </c>
      <c r="M221" s="126"/>
      <c r="N221" s="126"/>
      <c r="O221" s="126" t="s">
        <v>3</v>
      </c>
      <c r="P221" s="126"/>
      <c r="Q221" s="128"/>
      <c r="R221" s="128"/>
      <c r="S221" s="126"/>
      <c r="T221" s="126"/>
      <c r="U221" s="126"/>
      <c r="V221" s="126"/>
      <c r="W221" s="126"/>
      <c r="X221" s="126"/>
      <c r="Y221" s="126"/>
    </row>
    <row r="222" spans="1:25">
      <c r="A222" s="126" t="s">
        <v>3</v>
      </c>
      <c r="B222" s="127">
        <f>COUNTA($C$3:C222)</f>
        <v>214</v>
      </c>
      <c r="C222" s="126" t="s">
        <v>60</v>
      </c>
      <c r="D222" s="126"/>
      <c r="E222" s="126"/>
      <c r="F222" s="126"/>
      <c r="G222" s="126" t="s">
        <v>74</v>
      </c>
      <c r="H222" s="126"/>
      <c r="I222" s="126" t="s">
        <v>58</v>
      </c>
      <c r="J222" s="126"/>
      <c r="K222" s="127">
        <v>0</v>
      </c>
      <c r="L222" s="126" t="s">
        <v>60</v>
      </c>
      <c r="M222" s="126">
        <v>3</v>
      </c>
      <c r="N222" s="126"/>
      <c r="O222" s="126"/>
      <c r="P222" s="126"/>
      <c r="Q222" s="128"/>
      <c r="R222" s="128"/>
      <c r="S222" s="126"/>
      <c r="T222" s="126"/>
      <c r="U222" s="126"/>
      <c r="V222" s="126"/>
      <c r="W222" s="126"/>
      <c r="X222" s="126"/>
      <c r="Y222" s="126"/>
    </row>
    <row r="223" spans="1:25">
      <c r="A223" s="121" t="s">
        <v>286</v>
      </c>
      <c r="B223" s="130"/>
      <c r="C223" s="123"/>
      <c r="D223" s="123"/>
      <c r="E223" s="123"/>
      <c r="F223" s="123"/>
      <c r="G223" s="123"/>
      <c r="H223" s="123"/>
      <c r="I223" s="123"/>
      <c r="J223" s="123"/>
      <c r="K223" s="125"/>
      <c r="L223" s="123"/>
      <c r="M223" s="123"/>
      <c r="N223" s="123"/>
      <c r="O223" s="123"/>
      <c r="P223" s="123"/>
      <c r="Q223" s="123"/>
      <c r="R223" s="124"/>
      <c r="S223" s="123"/>
      <c r="T223" s="123"/>
      <c r="U223" s="123"/>
      <c r="V223" s="123"/>
      <c r="W223" s="123"/>
      <c r="X223" s="123"/>
      <c r="Y223" s="123"/>
    </row>
    <row r="224" spans="1:25">
      <c r="A224" s="126" t="str">
        <f>IF($M$58="Australian Comprehensive","N","Y")</f>
        <v>Y</v>
      </c>
      <c r="B224" s="127">
        <f>COUNTA($C$3:C224)</f>
        <v>215</v>
      </c>
      <c r="C224" s="126" t="s">
        <v>287</v>
      </c>
      <c r="D224" s="126"/>
      <c r="E224" s="126"/>
      <c r="F224" s="126"/>
      <c r="G224" s="126" t="s">
        <v>74</v>
      </c>
      <c r="H224" s="126"/>
      <c r="I224" s="126" t="s">
        <v>58</v>
      </c>
      <c r="J224" s="126" t="str">
        <f>"//p[contains(.,'Does this traveller have any existing medical conditions?*')]/parent::span/parent::legend/following-sibling::label/input[@value='"&amp;M224&amp;"']"</f>
        <v>//p[contains(.,'Does this traveller have any existing medical conditions?*')]/parent::span/parent::legend/following-sibling::label/input[@value='DT_EMCQ1']</v>
      </c>
      <c r="K224" s="127">
        <v>0</v>
      </c>
      <c r="L224" s="126" t="s">
        <v>110</v>
      </c>
      <c r="M224" s="126" t="s">
        <v>288</v>
      </c>
      <c r="N224" s="126"/>
      <c r="O224" s="126"/>
      <c r="P224" s="126"/>
      <c r="Q224" s="128"/>
      <c r="R224" s="128"/>
      <c r="S224" s="126"/>
      <c r="T224" s="126"/>
      <c r="U224" s="126"/>
      <c r="V224" s="126"/>
      <c r="W224" s="126"/>
      <c r="X224" s="126"/>
      <c r="Y224" s="126"/>
    </row>
    <row r="225" spans="1:25">
      <c r="A225" s="126" t="s">
        <v>3</v>
      </c>
      <c r="B225" s="127">
        <f>COUNTA($C$3:C225)</f>
        <v>216</v>
      </c>
      <c r="C225" s="126" t="s">
        <v>60</v>
      </c>
      <c r="D225" s="126"/>
      <c r="E225" s="126"/>
      <c r="F225" s="126"/>
      <c r="G225" s="126" t="s">
        <v>74</v>
      </c>
      <c r="H225" s="126"/>
      <c r="I225" s="126" t="s">
        <v>58</v>
      </c>
      <c r="J225" s="126"/>
      <c r="K225" s="127">
        <v>0</v>
      </c>
      <c r="L225" s="126" t="s">
        <v>60</v>
      </c>
      <c r="M225" s="126">
        <v>3</v>
      </c>
      <c r="N225" s="126"/>
      <c r="O225" s="126"/>
      <c r="P225" s="126"/>
      <c r="Q225" s="128"/>
      <c r="R225" s="128"/>
      <c r="S225" s="126"/>
      <c r="T225" s="126"/>
      <c r="U225" s="126"/>
      <c r="V225" s="126"/>
      <c r="W225" s="126"/>
      <c r="X225" s="126"/>
      <c r="Y225" s="126"/>
    </row>
    <row r="226" spans="1:25">
      <c r="A226" s="126" t="str">
        <f>IF(M224="YES","Y","N")</f>
        <v>N</v>
      </c>
      <c r="B226" s="127">
        <f>COUNTA($C$3:C226)</f>
        <v>217</v>
      </c>
      <c r="C226" s="126" t="s">
        <v>289</v>
      </c>
      <c r="D226" s="126"/>
      <c r="E226" s="126"/>
      <c r="F226" s="126"/>
      <c r="G226" s="126" t="s">
        <v>74</v>
      </c>
      <c r="H226" s="126"/>
      <c r="I226" s="126" t="s">
        <v>58</v>
      </c>
      <c r="J226" s="126" t="str">
        <f>"//p[contains(.,'Do all existing medical conditions meet the criteria for')]/parent::span/parent::legend/following-sibling::label/input[@value='"&amp;M226&amp;"']"</f>
        <v>//p[contains(.,'Do all existing medical conditions meet the criteria for')]/parent::span/parent::legend/following-sibling::label/input[@value='DT_EMCQ2']</v>
      </c>
      <c r="K226" s="127">
        <v>0</v>
      </c>
      <c r="L226" s="126" t="s">
        <v>110</v>
      </c>
      <c r="M226" s="126" t="s">
        <v>290</v>
      </c>
      <c r="N226" s="126"/>
      <c r="O226" s="126"/>
      <c r="P226" s="126"/>
      <c r="Q226" s="128"/>
      <c r="R226" s="128"/>
      <c r="S226" s="126"/>
      <c r="T226" s="126"/>
      <c r="U226" s="126"/>
      <c r="V226" s="126"/>
      <c r="W226" s="126"/>
      <c r="X226" s="126"/>
      <c r="Y226" s="126"/>
    </row>
    <row r="227" spans="1:25">
      <c r="A227" s="126" t="str">
        <f>A226</f>
        <v>N</v>
      </c>
      <c r="B227" s="127">
        <f>COUNTA($C$3:C227)</f>
        <v>218</v>
      </c>
      <c r="C227" s="126" t="s">
        <v>60</v>
      </c>
      <c r="D227" s="126"/>
      <c r="E227" s="126"/>
      <c r="F227" s="126"/>
      <c r="G227" s="126" t="s">
        <v>74</v>
      </c>
      <c r="H227" s="126"/>
      <c r="I227" s="126" t="s">
        <v>58</v>
      </c>
      <c r="J227" s="126"/>
      <c r="K227" s="127">
        <v>0</v>
      </c>
      <c r="L227" s="126" t="s">
        <v>60</v>
      </c>
      <c r="M227" s="126">
        <v>2</v>
      </c>
      <c r="N227" s="126"/>
      <c r="O227" s="126"/>
      <c r="P227" s="126"/>
      <c r="Q227" s="128"/>
      <c r="R227" s="128"/>
      <c r="S227" s="126"/>
      <c r="T227" s="126"/>
      <c r="U227" s="126"/>
      <c r="V227" s="126"/>
      <c r="W227" s="126"/>
      <c r="X227" s="126"/>
      <c r="Y227" s="126"/>
    </row>
    <row r="228" spans="1:25">
      <c r="A228" s="126" t="str">
        <f>IF(M226="NO","Y","N")</f>
        <v>N</v>
      </c>
      <c r="B228" s="127">
        <f>COUNTA($C$3:C228)</f>
        <v>219</v>
      </c>
      <c r="C228" s="126" t="s">
        <v>291</v>
      </c>
      <c r="D228" s="126"/>
      <c r="E228" s="126"/>
      <c r="F228" s="126"/>
      <c r="G228" s="126" t="s">
        <v>74</v>
      </c>
      <c r="H228" s="126"/>
      <c r="I228" s="126" t="s">
        <v>58</v>
      </c>
      <c r="J228" s="126" t="str">
        <f>"//p[contains(.,'Would you like to screen this traveller for existing medical conditions coverage?')]/parent::span/parent::legend/following-sibling::label/input[@value='"&amp;M228&amp;"']"</f>
        <v>//p[contains(.,'Would you like to screen this traveller for existing medical conditions coverage?')]/parent::span/parent::legend/following-sibling::label/input[@value='DT_EMCQ3']</v>
      </c>
      <c r="K228" s="127">
        <v>0</v>
      </c>
      <c r="L228" s="126" t="s">
        <v>110</v>
      </c>
      <c r="M228" s="126" t="s">
        <v>292</v>
      </c>
      <c r="N228" s="126"/>
      <c r="O228" s="126"/>
      <c r="P228" s="126"/>
      <c r="Q228" s="128"/>
      <c r="R228" s="128"/>
      <c r="S228" s="126"/>
      <c r="T228" s="126"/>
      <c r="U228" s="126"/>
      <c r="V228" s="126"/>
      <c r="W228" s="126"/>
      <c r="X228" s="126"/>
      <c r="Y228" s="126"/>
    </row>
    <row r="229" spans="1:25">
      <c r="A229" s="126" t="str">
        <f>A228</f>
        <v>N</v>
      </c>
      <c r="B229" s="127">
        <f>COUNTA($C$3:C229)</f>
        <v>220</v>
      </c>
      <c r="C229" s="126" t="s">
        <v>60</v>
      </c>
      <c r="D229" s="126"/>
      <c r="E229" s="126"/>
      <c r="F229" s="126"/>
      <c r="G229" s="126" t="s">
        <v>74</v>
      </c>
      <c r="H229" s="126"/>
      <c r="I229" s="126" t="s">
        <v>58</v>
      </c>
      <c r="J229" s="126"/>
      <c r="K229" s="127">
        <v>0</v>
      </c>
      <c r="L229" s="126" t="s">
        <v>60</v>
      </c>
      <c r="M229" s="126">
        <v>2</v>
      </c>
      <c r="N229" s="126"/>
      <c r="O229" s="126"/>
      <c r="P229" s="126"/>
      <c r="Q229" s="128"/>
      <c r="R229" s="128"/>
      <c r="S229" s="126"/>
      <c r="T229" s="126"/>
      <c r="U229" s="126"/>
      <c r="V229" s="126"/>
      <c r="W229" s="126"/>
      <c r="X229" s="126"/>
      <c r="Y229" s="126"/>
    </row>
    <row r="230" spans="1:25">
      <c r="A230" s="126" t="str">
        <f>IF(M228="YES","Y","N")</f>
        <v>N</v>
      </c>
      <c r="B230" s="127">
        <f>COUNTA($C$3:C230)</f>
        <v>221</v>
      </c>
      <c r="C230" s="126" t="s">
        <v>293</v>
      </c>
      <c r="D230" s="126"/>
      <c r="E230" s="126"/>
      <c r="F230" s="126"/>
      <c r="G230" s="126" t="s">
        <v>74</v>
      </c>
      <c r="H230" s="126"/>
      <c r="I230" s="126" t="s">
        <v>58</v>
      </c>
      <c r="J230" s="126" t="str">
        <f>"//p[contains(.,'Have you been advised not to travel by a medical practitioner?')]/parent::span/parent::legend/following-sibling::label/input[@value='"&amp;M230&amp;"']"</f>
        <v>//p[contains(.,'Have you been advised not to travel by a medical practitioner?')]/parent::span/parent::legend/following-sibling::label/input[@value='DT_EMCQ4']</v>
      </c>
      <c r="K230" s="127">
        <v>0</v>
      </c>
      <c r="L230" s="126" t="s">
        <v>110</v>
      </c>
      <c r="M230" s="126" t="s">
        <v>294</v>
      </c>
      <c r="N230" s="126"/>
      <c r="O230" s="126"/>
      <c r="P230" s="126"/>
      <c r="Q230" s="128"/>
      <c r="R230" s="128"/>
      <c r="S230" s="126"/>
      <c r="T230" s="126"/>
      <c r="U230" s="126"/>
      <c r="V230" s="126"/>
      <c r="W230" s="126"/>
      <c r="X230" s="126"/>
      <c r="Y230" s="126"/>
    </row>
    <row r="231" spans="1:25">
      <c r="A231" s="126" t="str">
        <f>A230</f>
        <v>N</v>
      </c>
      <c r="B231" s="127">
        <f>COUNTA($C$3:C231)</f>
        <v>222</v>
      </c>
      <c r="C231" s="126" t="s">
        <v>60</v>
      </c>
      <c r="D231" s="126"/>
      <c r="E231" s="126"/>
      <c r="F231" s="126"/>
      <c r="G231" s="126" t="s">
        <v>74</v>
      </c>
      <c r="H231" s="126"/>
      <c r="I231" s="126" t="s">
        <v>58</v>
      </c>
      <c r="J231" s="126"/>
      <c r="K231" s="127">
        <v>0</v>
      </c>
      <c r="L231" s="126" t="s">
        <v>60</v>
      </c>
      <c r="M231" s="126">
        <v>2</v>
      </c>
      <c r="N231" s="126"/>
      <c r="O231" s="126"/>
      <c r="P231" s="126"/>
      <c r="Q231" s="128"/>
      <c r="R231" s="128"/>
      <c r="S231" s="126"/>
      <c r="T231" s="126"/>
      <c r="U231" s="126"/>
      <c r="V231" s="126"/>
      <c r="W231" s="126"/>
      <c r="X231" s="126"/>
      <c r="Y231" s="126"/>
    </row>
    <row r="232" spans="1:25">
      <c r="A232" s="126" t="str">
        <f>IF(M230="NO","Y","N")</f>
        <v>N</v>
      </c>
      <c r="B232" s="127">
        <f>COUNTA($C$3:C232)</f>
        <v>223</v>
      </c>
      <c r="C232" s="126" t="s">
        <v>295</v>
      </c>
      <c r="D232" s="126"/>
      <c r="E232" s="126"/>
      <c r="F232" s="126"/>
      <c r="G232" s="126" t="s">
        <v>74</v>
      </c>
      <c r="H232" s="126"/>
      <c r="I232" s="126" t="s">
        <v>58</v>
      </c>
      <c r="J232" s="126" t="str">
        <f>"//p[contains(.,'Do you have any condition that has been given a metastatic or terminal prognosis?')]/parent::span/parent::legend/following-sibling::label/input[@value='"&amp;M232&amp;"']"</f>
        <v>//p[contains(.,'Do you have any condition that has been given a metastatic or terminal prognosis?')]/parent::span/parent::legend/following-sibling::label/input[@value='DT_EMCQ5']</v>
      </c>
      <c r="K232" s="127">
        <v>0</v>
      </c>
      <c r="L232" s="126" t="s">
        <v>110</v>
      </c>
      <c r="M232" s="126" t="s">
        <v>296</v>
      </c>
      <c r="N232" s="126"/>
      <c r="O232" s="126"/>
      <c r="P232" s="126"/>
      <c r="Q232" s="128"/>
      <c r="R232" s="128"/>
      <c r="S232" s="126"/>
      <c r="T232" s="126"/>
      <c r="U232" s="126"/>
      <c r="V232" s="126"/>
      <c r="W232" s="126"/>
      <c r="X232" s="126"/>
      <c r="Y232" s="126"/>
    </row>
    <row r="233" spans="1:25">
      <c r="A233" s="126" t="str">
        <f>A232</f>
        <v>N</v>
      </c>
      <c r="B233" s="127">
        <f>COUNTA($C$3:C233)</f>
        <v>224</v>
      </c>
      <c r="C233" s="126" t="s">
        <v>60</v>
      </c>
      <c r="D233" s="126"/>
      <c r="E233" s="126"/>
      <c r="F233" s="126"/>
      <c r="G233" s="126" t="s">
        <v>74</v>
      </c>
      <c r="H233" s="126"/>
      <c r="I233" s="126" t="s">
        <v>58</v>
      </c>
      <c r="J233" s="126"/>
      <c r="K233" s="127">
        <v>0</v>
      </c>
      <c r="L233" s="126" t="s">
        <v>60</v>
      </c>
      <c r="M233" s="126">
        <v>2</v>
      </c>
      <c r="N233" s="126"/>
      <c r="O233" s="126"/>
      <c r="P233" s="126"/>
      <c r="Q233" s="128"/>
      <c r="R233" s="128"/>
      <c r="S233" s="126"/>
      <c r="T233" s="126"/>
      <c r="U233" s="126"/>
      <c r="V233" s="126"/>
      <c r="W233" s="126"/>
      <c r="X233" s="126"/>
      <c r="Y233" s="126"/>
    </row>
    <row r="234" spans="1:25">
      <c r="A234" s="126" t="str">
        <f>IF(M232="NO","Y","N")</f>
        <v>N</v>
      </c>
      <c r="B234" s="127">
        <f>COUNTA($C$3:C234)</f>
        <v>225</v>
      </c>
      <c r="C234" s="126" t="s">
        <v>297</v>
      </c>
      <c r="D234" s="126"/>
      <c r="E234" s="126"/>
      <c r="F234" s="126"/>
      <c r="G234" s="126" t="s">
        <v>74</v>
      </c>
      <c r="H234" s="126"/>
      <c r="I234" s="126" t="s">
        <v>58</v>
      </c>
      <c r="J234" s="126" t="str">
        <f>"//p[contains(.,'Do you have any condition or set of symptoms that are under or awaiting further investigation')]/parent::span/parent::legend/following-sibling::label/input[@value='"&amp;M234&amp;"']"</f>
        <v>//p[contains(.,'Do you have any condition or set of symptoms that are under or awaiting further investigation')]/parent::span/parent::legend/following-sibling::label/input[@value='DT_EMCQ6']</v>
      </c>
      <c r="K234" s="127">
        <v>0</v>
      </c>
      <c r="L234" s="126" t="s">
        <v>110</v>
      </c>
      <c r="M234" s="126" t="s">
        <v>298</v>
      </c>
      <c r="N234" s="126"/>
      <c r="O234" s="126"/>
      <c r="P234" s="126"/>
      <c r="Q234" s="128"/>
      <c r="R234" s="128"/>
      <c r="S234" s="126"/>
      <c r="T234" s="126"/>
      <c r="U234" s="126"/>
      <c r="V234" s="126"/>
      <c r="W234" s="126"/>
      <c r="X234" s="126"/>
      <c r="Y234" s="126"/>
    </row>
    <row r="235" spans="1:25">
      <c r="A235" s="126" t="str">
        <f>A234</f>
        <v>N</v>
      </c>
      <c r="B235" s="127">
        <f>COUNTA($C$3:C235)</f>
        <v>226</v>
      </c>
      <c r="C235" s="126" t="s">
        <v>60</v>
      </c>
      <c r="D235" s="126"/>
      <c r="E235" s="126"/>
      <c r="F235" s="126"/>
      <c r="G235" s="126" t="s">
        <v>74</v>
      </c>
      <c r="H235" s="126"/>
      <c r="I235" s="126" t="s">
        <v>58</v>
      </c>
      <c r="J235" s="126"/>
      <c r="K235" s="127">
        <v>0</v>
      </c>
      <c r="L235" s="126" t="s">
        <v>60</v>
      </c>
      <c r="M235" s="126">
        <v>2</v>
      </c>
      <c r="N235" s="126"/>
      <c r="O235" s="126"/>
      <c r="P235" s="126"/>
      <c r="Q235" s="128"/>
      <c r="R235" s="128"/>
      <c r="S235" s="126"/>
      <c r="T235" s="126"/>
      <c r="U235" s="126"/>
      <c r="V235" s="126"/>
      <c r="W235" s="126"/>
      <c r="X235" s="126"/>
      <c r="Y235" s="126"/>
    </row>
    <row r="236" spans="1:25">
      <c r="A236" s="126" t="str">
        <f>IF(M234="NO","Y","N")</f>
        <v>N</v>
      </c>
      <c r="B236" s="127">
        <f>COUNTA($C$3:C236)</f>
        <v>227</v>
      </c>
      <c r="C236" s="126" t="s">
        <v>299</v>
      </c>
      <c r="D236" s="126"/>
      <c r="E236" s="126"/>
      <c r="F236" s="126"/>
      <c r="G236" s="126" t="s">
        <v>74</v>
      </c>
      <c r="H236" s="126"/>
      <c r="I236" s="126" t="s">
        <v>58</v>
      </c>
      <c r="J236" s="126" t="str">
        <f>"//p[contains(.,'Will you be travelling to obtain medical care, treatment or advice of any kind?')]/parent::span/parent::legend/following-sibling::label/input[@value='"&amp;M236&amp;"']"</f>
        <v>//p[contains(.,'Will you be travelling to obtain medical care, treatment or advice of any kind?')]/parent::span/parent::legend/following-sibling::label/input[@value='DT_EMCQ7']</v>
      </c>
      <c r="K236" s="127">
        <v>0</v>
      </c>
      <c r="L236" s="126" t="s">
        <v>110</v>
      </c>
      <c r="M236" s="126" t="s">
        <v>300</v>
      </c>
      <c r="N236" s="126"/>
      <c r="O236" s="126"/>
      <c r="P236" s="126"/>
      <c r="Q236" s="128"/>
      <c r="R236" s="128"/>
      <c r="S236" s="126"/>
      <c r="T236" s="126"/>
      <c r="U236" s="126"/>
      <c r="V236" s="126"/>
      <c r="W236" s="126"/>
      <c r="X236" s="126"/>
      <c r="Y236" s="126"/>
    </row>
    <row r="237" spans="1:25">
      <c r="A237" s="126" t="str">
        <f>A236</f>
        <v>N</v>
      </c>
      <c r="B237" s="127">
        <f>COUNTA($C$3:C237)</f>
        <v>228</v>
      </c>
      <c r="C237" s="126" t="s">
        <v>60</v>
      </c>
      <c r="D237" s="126"/>
      <c r="E237" s="126"/>
      <c r="F237" s="126"/>
      <c r="G237" s="126" t="s">
        <v>74</v>
      </c>
      <c r="H237" s="126"/>
      <c r="I237" s="126" t="s">
        <v>58</v>
      </c>
      <c r="J237" s="126"/>
      <c r="K237" s="127">
        <v>0</v>
      </c>
      <c r="L237" s="126" t="s">
        <v>60</v>
      </c>
      <c r="M237" s="126">
        <v>2</v>
      </c>
      <c r="N237" s="126"/>
      <c r="O237" s="126"/>
      <c r="P237" s="126"/>
      <c r="Q237" s="128"/>
      <c r="R237" s="128"/>
      <c r="S237" s="126"/>
      <c r="T237" s="126"/>
      <c r="U237" s="126"/>
      <c r="V237" s="126"/>
      <c r="W237" s="126"/>
      <c r="X237" s="126"/>
      <c r="Y237" s="126"/>
    </row>
    <row r="238" spans="1:25">
      <c r="A238" s="126" t="str">
        <f>IF(M236="YES","Y","N")</f>
        <v>N</v>
      </c>
      <c r="B238" s="127">
        <f>COUNTA($C$3:C238)</f>
        <v>229</v>
      </c>
      <c r="C238" s="126" t="s">
        <v>301</v>
      </c>
      <c r="D238" s="126"/>
      <c r="E238" s="126"/>
      <c r="F238" s="126"/>
      <c r="G238" s="126" t="s">
        <v>74</v>
      </c>
      <c r="H238" s="126"/>
      <c r="I238" s="126" t="s">
        <v>58</v>
      </c>
      <c r="J238" s="126" t="s">
        <v>302</v>
      </c>
      <c r="K238" s="127">
        <v>25</v>
      </c>
      <c r="L238" s="126" t="s">
        <v>32</v>
      </c>
      <c r="M238" s="126"/>
      <c r="N238" s="126" t="s">
        <v>61</v>
      </c>
      <c r="O238" s="126"/>
      <c r="P238" s="126"/>
      <c r="Q238" s="128"/>
      <c r="R238" s="128" t="s">
        <v>303</v>
      </c>
      <c r="S238" s="126"/>
      <c r="T238" s="126"/>
      <c r="U238" s="126"/>
      <c r="V238" s="126"/>
      <c r="W238" s="126"/>
      <c r="X238" s="126"/>
      <c r="Y238" s="126"/>
    </row>
    <row r="239" spans="1:25">
      <c r="A239" s="126" t="str">
        <f>A238</f>
        <v>N</v>
      </c>
      <c r="B239" s="127">
        <f>COUNTA($C$3:C239)</f>
        <v>230</v>
      </c>
      <c r="C239" s="126" t="s">
        <v>304</v>
      </c>
      <c r="D239" s="126"/>
      <c r="E239" s="126"/>
      <c r="F239" s="126"/>
      <c r="G239" s="126" t="s">
        <v>74</v>
      </c>
      <c r="H239" s="126"/>
      <c r="I239" s="126" t="s">
        <v>58</v>
      </c>
      <c r="J239" s="126" t="s">
        <v>305</v>
      </c>
      <c r="K239" s="127">
        <v>8</v>
      </c>
      <c r="L239" s="126" t="s">
        <v>306</v>
      </c>
      <c r="M239" s="126"/>
      <c r="N239" s="126"/>
      <c r="O239" s="126"/>
      <c r="P239" s="126"/>
      <c r="Q239" s="128"/>
      <c r="R239" s="128"/>
      <c r="S239" s="126"/>
      <c r="T239" s="126"/>
      <c r="U239" s="126"/>
      <c r="V239" s="126"/>
      <c r="W239" s="126"/>
      <c r="X239" s="126"/>
      <c r="Y239" s="126"/>
    </row>
    <row r="240" spans="1:25">
      <c r="A240" s="139" t="s">
        <v>307</v>
      </c>
      <c r="B240" s="140">
        <f>COUNTA($C$3:C240)</f>
        <v>231</v>
      </c>
      <c r="C240" s="139" t="s">
        <v>308</v>
      </c>
      <c r="D240" s="139"/>
      <c r="E240" s="139"/>
      <c r="F240" s="139"/>
      <c r="G240" s="139" t="s">
        <v>74</v>
      </c>
      <c r="H240" s="139"/>
      <c r="I240" s="139" t="s">
        <v>58</v>
      </c>
      <c r="J240" s="139" t="s">
        <v>309</v>
      </c>
      <c r="K240" s="140">
        <v>0</v>
      </c>
      <c r="L240" s="139" t="s">
        <v>110</v>
      </c>
      <c r="M240" s="139"/>
      <c r="N240" s="139"/>
      <c r="O240" s="139"/>
      <c r="P240" s="139"/>
      <c r="Q240" s="141"/>
      <c r="R240" s="141"/>
      <c r="S240" s="139"/>
      <c r="T240" s="139"/>
      <c r="U240" s="139"/>
      <c r="V240" s="139"/>
      <c r="W240" s="139"/>
      <c r="X240" s="139"/>
      <c r="Y240" s="139"/>
    </row>
    <row r="241" spans="1:25">
      <c r="A241" s="139" t="str">
        <f>A240</f>
        <v>bln_EMC5</v>
      </c>
      <c r="B241" s="140">
        <f>COUNTA($C$3:C241)</f>
        <v>232</v>
      </c>
      <c r="C241" s="139" t="s">
        <v>60</v>
      </c>
      <c r="D241" s="139"/>
      <c r="E241" s="139"/>
      <c r="F241" s="139"/>
      <c r="G241" s="139" t="s">
        <v>74</v>
      </c>
      <c r="H241" s="139"/>
      <c r="I241" s="139" t="s">
        <v>58</v>
      </c>
      <c r="J241" s="139"/>
      <c r="K241" s="140">
        <v>0</v>
      </c>
      <c r="L241" s="139" t="s">
        <v>60</v>
      </c>
      <c r="M241" s="139">
        <v>3</v>
      </c>
      <c r="N241" s="139"/>
      <c r="O241" s="139"/>
      <c r="P241" s="139"/>
      <c r="Q241" s="141"/>
      <c r="R241" s="141"/>
      <c r="S241" s="139"/>
      <c r="T241" s="139"/>
      <c r="U241" s="139"/>
      <c r="V241" s="139"/>
      <c r="W241" s="139"/>
      <c r="X241" s="139"/>
      <c r="Y241" s="139"/>
    </row>
    <row r="242" spans="1:25">
      <c r="A242" s="139" t="str">
        <f t="shared" ref="A242:A275" si="3">A241</f>
        <v>bln_EMC5</v>
      </c>
      <c r="B242" s="140">
        <f>COUNTA($C$3:C242)</f>
        <v>233</v>
      </c>
      <c r="C242" s="139" t="s">
        <v>310</v>
      </c>
      <c r="D242" s="139"/>
      <c r="E242" s="139"/>
      <c r="F242" s="139"/>
      <c r="G242" s="139" t="s">
        <v>74</v>
      </c>
      <c r="H242" s="139"/>
      <c r="I242" s="139" t="s">
        <v>58</v>
      </c>
      <c r="J242" s="139" t="s">
        <v>311</v>
      </c>
      <c r="K242" s="140">
        <v>0</v>
      </c>
      <c r="L242" s="139" t="s">
        <v>59</v>
      </c>
      <c r="M242" s="139" t="s">
        <v>312</v>
      </c>
      <c r="N242" s="139"/>
      <c r="O242" s="139"/>
      <c r="P242" s="139"/>
      <c r="Q242" s="141"/>
      <c r="R242" s="141"/>
      <c r="S242" s="139"/>
      <c r="T242" s="139"/>
      <c r="U242" s="139"/>
      <c r="V242" s="139"/>
      <c r="W242" s="139"/>
      <c r="X242" s="139"/>
      <c r="Y242" s="139"/>
    </row>
    <row r="243" spans="1:25">
      <c r="A243" s="139" t="str">
        <f t="shared" si="3"/>
        <v>bln_EMC5</v>
      </c>
      <c r="B243" s="140">
        <f>COUNTA($C$3:C243)</f>
        <v>234</v>
      </c>
      <c r="C243" s="139" t="s">
        <v>313</v>
      </c>
      <c r="D243" s="139"/>
      <c r="E243" s="139"/>
      <c r="F243" s="139"/>
      <c r="G243" s="139" t="s">
        <v>74</v>
      </c>
      <c r="H243" s="139"/>
      <c r="I243" s="139" t="s">
        <v>58</v>
      </c>
      <c r="J243" s="139"/>
      <c r="K243" s="140">
        <v>0</v>
      </c>
      <c r="L243" s="139" t="s">
        <v>133</v>
      </c>
      <c r="M243" s="139" t="s">
        <v>314</v>
      </c>
      <c r="N243" s="139"/>
      <c r="O243" s="139"/>
      <c r="P243" s="139"/>
      <c r="Q243" s="141"/>
      <c r="R243" s="141"/>
      <c r="S243" s="139"/>
      <c r="T243" s="139"/>
      <c r="U243" s="139"/>
      <c r="V243" s="139"/>
      <c r="W243" s="139"/>
      <c r="X243" s="139"/>
      <c r="Y243" s="139"/>
    </row>
    <row r="244" spans="1:25">
      <c r="A244" s="139" t="str">
        <f t="shared" si="3"/>
        <v>bln_EMC5</v>
      </c>
      <c r="B244" s="140">
        <f>COUNTA($C$3:C244)</f>
        <v>235</v>
      </c>
      <c r="C244" s="139" t="s">
        <v>60</v>
      </c>
      <c r="D244" s="139"/>
      <c r="E244" s="139"/>
      <c r="F244" s="139"/>
      <c r="G244" s="139" t="s">
        <v>74</v>
      </c>
      <c r="H244" s="139"/>
      <c r="I244" s="139" t="s">
        <v>58</v>
      </c>
      <c r="J244" s="139"/>
      <c r="K244" s="140">
        <v>0</v>
      </c>
      <c r="L244" s="139" t="s">
        <v>60</v>
      </c>
      <c r="M244" s="139">
        <v>5</v>
      </c>
      <c r="N244" s="139"/>
      <c r="O244" s="139"/>
      <c r="P244" s="139"/>
      <c r="Q244" s="141"/>
      <c r="R244" s="141"/>
      <c r="S244" s="139"/>
      <c r="T244" s="139"/>
      <c r="U244" s="139"/>
      <c r="V244" s="139"/>
      <c r="W244" s="139"/>
      <c r="X244" s="139"/>
      <c r="Y244" s="139"/>
    </row>
    <row r="245" spans="1:25">
      <c r="A245" s="139" t="str">
        <f t="shared" si="3"/>
        <v>bln_EMC5</v>
      </c>
      <c r="B245" s="140">
        <f>COUNTA($C$3:C245)</f>
        <v>236</v>
      </c>
      <c r="C245" s="139" t="s">
        <v>315</v>
      </c>
      <c r="D245" s="139"/>
      <c r="E245" s="139"/>
      <c r="F245" s="139"/>
      <c r="G245" s="139" t="s">
        <v>74</v>
      </c>
      <c r="H245" s="139"/>
      <c r="I245" s="139" t="s">
        <v>58</v>
      </c>
      <c r="J245" s="139" t="str">
        <f>"//button[contains(.,'"&amp;M245&amp;"')]"</f>
        <v>//button[contains(.,'DT_EMCQ8')]</v>
      </c>
      <c r="K245" s="140">
        <v>0</v>
      </c>
      <c r="L245" s="139" t="s">
        <v>69</v>
      </c>
      <c r="M245" s="139" t="s">
        <v>312</v>
      </c>
      <c r="N245" s="139"/>
      <c r="O245" s="139"/>
      <c r="P245" s="139"/>
      <c r="Q245" s="141"/>
      <c r="R245" s="141"/>
      <c r="S245" s="139"/>
      <c r="T245" s="139"/>
      <c r="U245" s="139"/>
      <c r="V245" s="139"/>
      <c r="W245" s="139"/>
      <c r="X245" s="139"/>
      <c r="Y245" s="139"/>
    </row>
    <row r="246" spans="1:25">
      <c r="A246" s="139" t="str">
        <f t="shared" si="3"/>
        <v>bln_EMC5</v>
      </c>
      <c r="B246" s="140">
        <f>COUNTA($C$3:C246)</f>
        <v>237</v>
      </c>
      <c r="C246" s="139" t="s">
        <v>60</v>
      </c>
      <c r="D246" s="139"/>
      <c r="E246" s="139"/>
      <c r="F246" s="139"/>
      <c r="G246" s="139" t="s">
        <v>74</v>
      </c>
      <c r="H246" s="139"/>
      <c r="I246" s="139" t="s">
        <v>58</v>
      </c>
      <c r="J246" s="139"/>
      <c r="K246" s="140">
        <v>0</v>
      </c>
      <c r="L246" s="139" t="s">
        <v>60</v>
      </c>
      <c r="M246" s="139">
        <v>5</v>
      </c>
      <c r="N246" s="139"/>
      <c r="O246" s="139"/>
      <c r="P246" s="139"/>
      <c r="Q246" s="141"/>
      <c r="R246" s="141"/>
      <c r="S246" s="139"/>
      <c r="T246" s="139"/>
      <c r="U246" s="139"/>
      <c r="V246" s="139"/>
      <c r="W246" s="139"/>
      <c r="X246" s="139"/>
      <c r="Y246" s="139"/>
    </row>
    <row r="247" spans="1:25">
      <c r="A247" s="139" t="str">
        <f t="shared" si="3"/>
        <v>bln_EMC5</v>
      </c>
      <c r="B247" s="140">
        <f>COUNTA($C$3:C247)</f>
        <v>238</v>
      </c>
      <c r="C247" s="139" t="s">
        <v>316</v>
      </c>
      <c r="D247" s="139"/>
      <c r="E247" s="139"/>
      <c r="F247" s="139"/>
      <c r="G247" s="139" t="s">
        <v>74</v>
      </c>
      <c r="H247" s="139"/>
      <c r="I247" s="139" t="s">
        <v>58</v>
      </c>
      <c r="J247" s="139" t="s">
        <v>317</v>
      </c>
      <c r="K247" s="140">
        <v>0</v>
      </c>
      <c r="L247" s="139" t="s">
        <v>69</v>
      </c>
      <c r="M247" s="139" t="s">
        <v>318</v>
      </c>
      <c r="N247" s="139"/>
      <c r="O247" s="139"/>
      <c r="P247" s="139"/>
      <c r="Q247" s="141"/>
      <c r="R247" s="141"/>
      <c r="S247" s="139"/>
      <c r="T247" s="139"/>
      <c r="U247" s="139"/>
      <c r="V247" s="139"/>
      <c r="W247" s="139"/>
      <c r="X247" s="139"/>
      <c r="Y247" s="139"/>
    </row>
    <row r="248" spans="1:25">
      <c r="A248" s="139" t="str">
        <f t="shared" si="3"/>
        <v>bln_EMC5</v>
      </c>
      <c r="B248" s="140">
        <f>COUNTA($C$3:C248)</f>
        <v>239</v>
      </c>
      <c r="C248" s="139" t="s">
        <v>60</v>
      </c>
      <c r="D248" s="139"/>
      <c r="E248" s="139"/>
      <c r="F248" s="139"/>
      <c r="G248" s="139" t="s">
        <v>74</v>
      </c>
      <c r="H248" s="139"/>
      <c r="I248" s="139" t="s">
        <v>58</v>
      </c>
      <c r="J248" s="139"/>
      <c r="K248" s="140">
        <v>0</v>
      </c>
      <c r="L248" s="139" t="s">
        <v>60</v>
      </c>
      <c r="M248" s="139">
        <v>5</v>
      </c>
      <c r="N248" s="139"/>
      <c r="O248" s="139"/>
      <c r="P248" s="139"/>
      <c r="Q248" s="141"/>
      <c r="R248" s="141"/>
      <c r="S248" s="139"/>
      <c r="T248" s="139"/>
      <c r="U248" s="139"/>
      <c r="V248" s="139"/>
      <c r="W248" s="139"/>
      <c r="X248" s="139"/>
      <c r="Y248" s="139"/>
    </row>
    <row r="249" spans="1:25">
      <c r="A249" s="139" t="str">
        <f t="shared" si="3"/>
        <v>bln_EMC5</v>
      </c>
      <c r="B249" s="140">
        <f>COUNTA($C$3:C249)</f>
        <v>240</v>
      </c>
      <c r="C249" s="139" t="s">
        <v>60</v>
      </c>
      <c r="D249" s="139"/>
      <c r="E249" s="139"/>
      <c r="F249" s="139"/>
      <c r="G249" s="139" t="s">
        <v>74</v>
      </c>
      <c r="H249" s="139"/>
      <c r="I249" s="139" t="s">
        <v>58</v>
      </c>
      <c r="J249" s="139"/>
      <c r="K249" s="140">
        <v>0</v>
      </c>
      <c r="L249" s="139" t="s">
        <v>133</v>
      </c>
      <c r="M249" s="139" t="s">
        <v>318</v>
      </c>
      <c r="N249" s="139"/>
      <c r="O249" s="139"/>
      <c r="P249" s="139"/>
      <c r="Q249" s="141"/>
      <c r="R249" s="141"/>
      <c r="S249" s="139"/>
      <c r="T249" s="139"/>
      <c r="U249" s="139"/>
      <c r="V249" s="139"/>
      <c r="W249" s="139"/>
      <c r="X249" s="139"/>
      <c r="Y249" s="139"/>
    </row>
    <row r="250" spans="1:25">
      <c r="A250" s="139" t="str">
        <f t="shared" si="3"/>
        <v>bln_EMC5</v>
      </c>
      <c r="B250" s="140">
        <f>COUNTA($C$3:C250)</f>
        <v>241</v>
      </c>
      <c r="C250" s="139" t="s">
        <v>60</v>
      </c>
      <c r="D250" s="139"/>
      <c r="E250" s="139"/>
      <c r="F250" s="139"/>
      <c r="G250" s="139" t="s">
        <v>74</v>
      </c>
      <c r="H250" s="139"/>
      <c r="I250" s="139" t="s">
        <v>58</v>
      </c>
      <c r="J250" s="139"/>
      <c r="K250" s="140">
        <v>0</v>
      </c>
      <c r="L250" s="139" t="s">
        <v>60</v>
      </c>
      <c r="M250" s="139">
        <v>5</v>
      </c>
      <c r="N250" s="139"/>
      <c r="O250" s="139"/>
      <c r="P250" s="139"/>
      <c r="Q250" s="141"/>
      <c r="R250" s="141"/>
      <c r="S250" s="139"/>
      <c r="T250" s="139"/>
      <c r="U250" s="139"/>
      <c r="V250" s="139"/>
      <c r="W250" s="139"/>
      <c r="X250" s="139"/>
      <c r="Y250" s="139"/>
    </row>
    <row r="251" spans="1:25">
      <c r="A251" s="139" t="str">
        <f t="shared" si="3"/>
        <v>bln_EMC5</v>
      </c>
      <c r="B251" s="140">
        <f>COUNTA($C$3:C251)</f>
        <v>242</v>
      </c>
      <c r="C251" s="139" t="s">
        <v>313</v>
      </c>
      <c r="D251" s="139"/>
      <c r="E251" s="139"/>
      <c r="F251" s="139"/>
      <c r="G251" s="139" t="s">
        <v>74</v>
      </c>
      <c r="H251" s="139"/>
      <c r="I251" s="139" t="s">
        <v>58</v>
      </c>
      <c r="J251" s="139"/>
      <c r="K251" s="140">
        <v>0</v>
      </c>
      <c r="L251" s="139" t="s">
        <v>133</v>
      </c>
      <c r="M251" s="139" t="s">
        <v>314</v>
      </c>
      <c r="N251" s="139"/>
      <c r="O251" s="139"/>
      <c r="P251" s="139"/>
      <c r="Q251" s="141"/>
      <c r="R251" s="141"/>
      <c r="S251" s="139"/>
      <c r="T251" s="139"/>
      <c r="U251" s="139"/>
      <c r="V251" s="139"/>
      <c r="W251" s="139"/>
      <c r="X251" s="139"/>
      <c r="Y251" s="139"/>
    </row>
    <row r="252" spans="1:25">
      <c r="A252" s="139" t="str">
        <f t="shared" si="3"/>
        <v>bln_EMC5</v>
      </c>
      <c r="B252" s="140">
        <f>COUNTA($C$3:C252)</f>
        <v>243</v>
      </c>
      <c r="C252" s="139" t="s">
        <v>60</v>
      </c>
      <c r="D252" s="139"/>
      <c r="E252" s="139"/>
      <c r="F252" s="139"/>
      <c r="G252" s="139" t="s">
        <v>74</v>
      </c>
      <c r="H252" s="139"/>
      <c r="I252" s="139" t="s">
        <v>58</v>
      </c>
      <c r="J252" s="139"/>
      <c r="K252" s="140">
        <v>0</v>
      </c>
      <c r="L252" s="139" t="s">
        <v>60</v>
      </c>
      <c r="M252" s="139">
        <v>5</v>
      </c>
      <c r="N252" s="139"/>
      <c r="O252" s="139"/>
      <c r="P252" s="139"/>
      <c r="Q252" s="141"/>
      <c r="R252" s="141"/>
      <c r="S252" s="139"/>
      <c r="T252" s="139"/>
      <c r="U252" s="139"/>
      <c r="V252" s="139"/>
      <c r="W252" s="139"/>
      <c r="X252" s="139"/>
      <c r="Y252" s="139"/>
    </row>
    <row r="253" spans="1:25">
      <c r="A253" s="139" t="str">
        <f t="shared" si="3"/>
        <v>bln_EMC5</v>
      </c>
      <c r="B253" s="140">
        <f>COUNTA($C$3:C253)</f>
        <v>244</v>
      </c>
      <c r="C253" s="139" t="s">
        <v>319</v>
      </c>
      <c r="D253" s="139"/>
      <c r="E253" s="139"/>
      <c r="F253" s="139"/>
      <c r="G253" s="139" t="s">
        <v>74</v>
      </c>
      <c r="H253" s="139"/>
      <c r="I253" s="139" t="s">
        <v>58</v>
      </c>
      <c r="J253" s="139" t="s">
        <v>320</v>
      </c>
      <c r="K253" s="140">
        <v>0</v>
      </c>
      <c r="L253" s="139" t="s">
        <v>69</v>
      </c>
      <c r="M253" s="139"/>
      <c r="N253" s="139"/>
      <c r="O253" s="139"/>
      <c r="P253" s="139"/>
      <c r="Q253" s="141"/>
      <c r="R253" s="141"/>
      <c r="S253" s="139"/>
      <c r="T253" s="139"/>
      <c r="U253" s="139"/>
      <c r="V253" s="139"/>
      <c r="W253" s="139"/>
      <c r="X253" s="139"/>
      <c r="Y253" s="139"/>
    </row>
    <row r="254" spans="1:25">
      <c r="A254" s="139" t="str">
        <f t="shared" si="3"/>
        <v>bln_EMC5</v>
      </c>
      <c r="B254" s="140">
        <f>COUNTA($C$3:C254)</f>
        <v>245</v>
      </c>
      <c r="C254" s="139" t="s">
        <v>60</v>
      </c>
      <c r="D254" s="139"/>
      <c r="E254" s="139"/>
      <c r="F254" s="139"/>
      <c r="G254" s="139" t="s">
        <v>74</v>
      </c>
      <c r="H254" s="139"/>
      <c r="I254" s="139" t="s">
        <v>58</v>
      </c>
      <c r="J254" s="139"/>
      <c r="K254" s="140">
        <v>0</v>
      </c>
      <c r="L254" s="139" t="s">
        <v>60</v>
      </c>
      <c r="M254" s="139">
        <v>5</v>
      </c>
      <c r="N254" s="139"/>
      <c r="O254" s="139"/>
      <c r="P254" s="139"/>
      <c r="Q254" s="141"/>
      <c r="R254" s="141"/>
      <c r="S254" s="139"/>
      <c r="T254" s="139"/>
      <c r="U254" s="139"/>
      <c r="V254" s="139"/>
      <c r="W254" s="139"/>
      <c r="X254" s="139"/>
      <c r="Y254" s="139"/>
    </row>
    <row r="255" spans="1:25">
      <c r="A255" s="139" t="str">
        <f t="shared" si="3"/>
        <v>bln_EMC5</v>
      </c>
      <c r="B255" s="140">
        <f>COUNTA($C$3:C255)</f>
        <v>246</v>
      </c>
      <c r="C255" s="139" t="s">
        <v>319</v>
      </c>
      <c r="D255" s="139"/>
      <c r="E255" s="139"/>
      <c r="F255" s="139"/>
      <c r="G255" s="139" t="s">
        <v>74</v>
      </c>
      <c r="H255" s="139"/>
      <c r="I255" s="139" t="s">
        <v>58</v>
      </c>
      <c r="J255" s="139"/>
      <c r="K255" s="140"/>
      <c r="L255" s="139" t="s">
        <v>133</v>
      </c>
      <c r="M255" s="139" t="s">
        <v>321</v>
      </c>
      <c r="N255" s="139"/>
      <c r="O255" s="139"/>
      <c r="P255" s="139"/>
      <c r="Q255" s="141"/>
      <c r="R255" s="141"/>
      <c r="S255" s="139"/>
      <c r="T255" s="139"/>
      <c r="U255" s="139"/>
      <c r="V255" s="139"/>
      <c r="W255" s="139"/>
      <c r="X255" s="139"/>
      <c r="Y255" s="139"/>
    </row>
    <row r="256" spans="1:25">
      <c r="A256" s="139" t="str">
        <f t="shared" si="3"/>
        <v>bln_EMC5</v>
      </c>
      <c r="B256" s="140">
        <f>COUNTA($C$3:C256)</f>
        <v>247</v>
      </c>
      <c r="C256" s="139" t="s">
        <v>60</v>
      </c>
      <c r="D256" s="139"/>
      <c r="E256" s="139"/>
      <c r="F256" s="139"/>
      <c r="G256" s="139" t="s">
        <v>74</v>
      </c>
      <c r="H256" s="139"/>
      <c r="I256" s="139" t="s">
        <v>58</v>
      </c>
      <c r="J256" s="139"/>
      <c r="K256" s="140">
        <v>0</v>
      </c>
      <c r="L256" s="139" t="s">
        <v>60</v>
      </c>
      <c r="M256" s="139">
        <v>5</v>
      </c>
      <c r="N256" s="139"/>
      <c r="O256" s="139"/>
      <c r="P256" s="139"/>
      <c r="Q256" s="141"/>
      <c r="R256" s="141"/>
      <c r="S256" s="139"/>
      <c r="T256" s="139"/>
      <c r="U256" s="139"/>
      <c r="V256" s="139"/>
      <c r="W256" s="139"/>
      <c r="X256" s="139"/>
      <c r="Y256" s="139"/>
    </row>
    <row r="257" spans="1:25">
      <c r="A257" s="139" t="str">
        <f t="shared" si="3"/>
        <v>bln_EMC5</v>
      </c>
      <c r="B257" s="140">
        <f>COUNTA($C$3:C257)</f>
        <v>248</v>
      </c>
      <c r="C257" s="139" t="s">
        <v>313</v>
      </c>
      <c r="D257" s="139"/>
      <c r="E257" s="139"/>
      <c r="F257" s="139"/>
      <c r="G257" s="139" t="s">
        <v>74</v>
      </c>
      <c r="H257" s="139"/>
      <c r="I257" s="139" t="s">
        <v>58</v>
      </c>
      <c r="J257" s="139"/>
      <c r="K257" s="140">
        <v>0</v>
      </c>
      <c r="L257" s="139" t="s">
        <v>133</v>
      </c>
      <c r="M257" s="139" t="s">
        <v>314</v>
      </c>
      <c r="N257" s="139"/>
      <c r="O257" s="139"/>
      <c r="P257" s="139"/>
      <c r="Q257" s="141"/>
      <c r="R257" s="141"/>
      <c r="S257" s="139"/>
      <c r="T257" s="139"/>
      <c r="U257" s="139"/>
      <c r="V257" s="139"/>
      <c r="W257" s="139"/>
      <c r="X257" s="139"/>
      <c r="Y257" s="139"/>
    </row>
    <row r="258" spans="1:25">
      <c r="A258" s="139" t="str">
        <f t="shared" si="3"/>
        <v>bln_EMC5</v>
      </c>
      <c r="B258" s="140">
        <f>COUNTA($C$3:C258)</f>
        <v>249</v>
      </c>
      <c r="C258" s="139" t="s">
        <v>60</v>
      </c>
      <c r="D258" s="139"/>
      <c r="E258" s="139"/>
      <c r="F258" s="139"/>
      <c r="G258" s="139" t="s">
        <v>74</v>
      </c>
      <c r="H258" s="139"/>
      <c r="I258" s="139" t="s">
        <v>58</v>
      </c>
      <c r="J258" s="139"/>
      <c r="K258" s="140">
        <v>0</v>
      </c>
      <c r="L258" s="139" t="s">
        <v>60</v>
      </c>
      <c r="M258" s="139">
        <v>5</v>
      </c>
      <c r="N258" s="139"/>
      <c r="O258" s="139"/>
      <c r="P258" s="139"/>
      <c r="Q258" s="141"/>
      <c r="R258" s="141"/>
      <c r="S258" s="139"/>
      <c r="T258" s="139"/>
      <c r="U258" s="139"/>
      <c r="V258" s="139"/>
      <c r="W258" s="139"/>
      <c r="X258" s="139"/>
      <c r="Y258" s="139"/>
    </row>
    <row r="259" spans="1:25">
      <c r="A259" s="139" t="str">
        <f t="shared" si="3"/>
        <v>bln_EMC5</v>
      </c>
      <c r="B259" s="140">
        <f>COUNTA($C$3:C259)</f>
        <v>250</v>
      </c>
      <c r="C259" s="139" t="s">
        <v>322</v>
      </c>
      <c r="D259" s="139"/>
      <c r="E259" s="139"/>
      <c r="F259" s="139"/>
      <c r="G259" s="139" t="s">
        <v>74</v>
      </c>
      <c r="H259" s="139"/>
      <c r="I259" s="139" t="s">
        <v>58</v>
      </c>
      <c r="J259" s="139" t="str">
        <f>"//strong[contains(.,'In the last 12 months, have you had any chest infections or developed pneumonia?')]/parent::label/parent::p/following-sibling::div/div/label[contains(.,'"&amp;M259&amp;"')]"</f>
        <v>//strong[contains(.,'In the last 12 months, have you had any chest infections or developed pneumonia?')]/parent::label/parent::p/following-sibling::div/div/label[contains(.,'DT_EMCQ11')]</v>
      </c>
      <c r="K259" s="140">
        <v>0</v>
      </c>
      <c r="L259" s="139" t="s">
        <v>100</v>
      </c>
      <c r="M259" s="139" t="s">
        <v>323</v>
      </c>
      <c r="N259" s="139"/>
      <c r="O259" s="139"/>
      <c r="P259" s="139"/>
      <c r="Q259" s="141"/>
      <c r="R259" s="141"/>
      <c r="S259" s="139"/>
      <c r="T259" s="139"/>
      <c r="U259" s="139"/>
      <c r="V259" s="139"/>
      <c r="W259" s="139"/>
      <c r="X259" s="139"/>
      <c r="Y259" s="139"/>
    </row>
    <row r="260" spans="1:25">
      <c r="A260" s="139" t="str">
        <f t="shared" si="3"/>
        <v>bln_EMC5</v>
      </c>
      <c r="B260" s="140">
        <f>COUNTA($C$3:C260)</f>
        <v>251</v>
      </c>
      <c r="C260" s="139" t="s">
        <v>60</v>
      </c>
      <c r="D260" s="139"/>
      <c r="E260" s="139"/>
      <c r="F260" s="139"/>
      <c r="G260" s="139" t="s">
        <v>74</v>
      </c>
      <c r="H260" s="139"/>
      <c r="I260" s="139" t="s">
        <v>58</v>
      </c>
      <c r="J260" s="139"/>
      <c r="K260" s="140">
        <v>0</v>
      </c>
      <c r="L260" s="139" t="s">
        <v>60</v>
      </c>
      <c r="M260" s="139">
        <v>5</v>
      </c>
      <c r="N260" s="139"/>
      <c r="O260" s="139"/>
      <c r="P260" s="139"/>
      <c r="Q260" s="141"/>
      <c r="R260" s="141"/>
      <c r="S260" s="139"/>
      <c r="T260" s="139"/>
      <c r="U260" s="139"/>
      <c r="V260" s="139"/>
      <c r="W260" s="139"/>
      <c r="X260" s="139"/>
      <c r="Y260" s="139"/>
    </row>
    <row r="261" spans="1:25">
      <c r="A261" s="139" t="str">
        <f t="shared" si="3"/>
        <v>bln_EMC5</v>
      </c>
      <c r="B261" s="140">
        <f>COUNTA($C$3:C261)</f>
        <v>252</v>
      </c>
      <c r="C261" s="139" t="s">
        <v>324</v>
      </c>
      <c r="D261" s="139"/>
      <c r="E261" s="139"/>
      <c r="F261" s="139"/>
      <c r="G261" s="139" t="s">
        <v>74</v>
      </c>
      <c r="H261" s="139"/>
      <c r="I261" s="139" t="s">
        <v>58</v>
      </c>
      <c r="J261" s="139" t="s">
        <v>325</v>
      </c>
      <c r="K261" s="140">
        <v>0</v>
      </c>
      <c r="L261" s="139" t="s">
        <v>69</v>
      </c>
      <c r="M261" s="141"/>
      <c r="N261" s="139"/>
      <c r="O261" s="139"/>
      <c r="P261" s="139"/>
      <c r="Q261" s="141"/>
      <c r="R261" s="141"/>
      <c r="S261" s="139"/>
      <c r="T261" s="139"/>
      <c r="U261" s="139"/>
      <c r="V261" s="139"/>
      <c r="W261" s="139"/>
      <c r="X261" s="139"/>
      <c r="Y261" s="139"/>
    </row>
    <row r="262" spans="1:25">
      <c r="A262" s="139" t="str">
        <f t="shared" si="3"/>
        <v>bln_EMC5</v>
      </c>
      <c r="B262" s="140">
        <f>COUNTA($C$3:C262)</f>
        <v>253</v>
      </c>
      <c r="C262" s="139" t="s">
        <v>60</v>
      </c>
      <c r="D262" s="139"/>
      <c r="E262" s="139"/>
      <c r="F262" s="139"/>
      <c r="G262" s="139" t="s">
        <v>74</v>
      </c>
      <c r="H262" s="139"/>
      <c r="I262" s="139" t="s">
        <v>58</v>
      </c>
      <c r="J262" s="139"/>
      <c r="K262" s="140">
        <v>0</v>
      </c>
      <c r="L262" s="139" t="s">
        <v>60</v>
      </c>
      <c r="M262" s="139">
        <v>5</v>
      </c>
      <c r="N262" s="139"/>
      <c r="O262" s="139"/>
      <c r="P262" s="139"/>
      <c r="Q262" s="141"/>
      <c r="R262" s="141"/>
      <c r="S262" s="139"/>
      <c r="T262" s="139"/>
      <c r="U262" s="139"/>
      <c r="V262" s="139"/>
      <c r="W262" s="139"/>
      <c r="X262" s="139"/>
      <c r="Y262" s="139"/>
    </row>
    <row r="263" spans="1:25">
      <c r="A263" s="139" t="str">
        <f t="shared" si="3"/>
        <v>bln_EMC5</v>
      </c>
      <c r="B263" s="140">
        <f>COUNTA($C$3:C263)</f>
        <v>254</v>
      </c>
      <c r="C263" s="139" t="s">
        <v>326</v>
      </c>
      <c r="D263" s="139"/>
      <c r="E263" s="139"/>
      <c r="F263" s="139"/>
      <c r="G263" s="139" t="s">
        <v>74</v>
      </c>
      <c r="H263" s="139"/>
      <c r="I263" s="139" t="s">
        <v>58</v>
      </c>
      <c r="J263" s="139"/>
      <c r="K263" s="140">
        <v>0</v>
      </c>
      <c r="L263" s="139" t="s">
        <v>133</v>
      </c>
      <c r="M263" s="139" t="s">
        <v>327</v>
      </c>
      <c r="N263" s="139"/>
      <c r="O263" s="139"/>
      <c r="P263" s="139"/>
      <c r="Q263" s="141"/>
      <c r="R263" s="141"/>
      <c r="S263" s="139"/>
      <c r="T263" s="139"/>
      <c r="U263" s="139"/>
      <c r="V263" s="139"/>
      <c r="W263" s="139"/>
      <c r="X263" s="139"/>
      <c r="Y263" s="139"/>
    </row>
    <row r="264" spans="1:25">
      <c r="A264" s="139" t="str">
        <f t="shared" si="3"/>
        <v>bln_EMC5</v>
      </c>
      <c r="B264" s="140">
        <f>COUNTA($C$3:C264)</f>
        <v>255</v>
      </c>
      <c r="C264" s="139" t="s">
        <v>313</v>
      </c>
      <c r="D264" s="139"/>
      <c r="E264" s="139"/>
      <c r="F264" s="139"/>
      <c r="G264" s="139" t="s">
        <v>74</v>
      </c>
      <c r="H264" s="139"/>
      <c r="I264" s="139" t="s">
        <v>58</v>
      </c>
      <c r="J264" s="139"/>
      <c r="K264" s="140">
        <v>0</v>
      </c>
      <c r="L264" s="139" t="s">
        <v>133</v>
      </c>
      <c r="M264" s="139" t="s">
        <v>314</v>
      </c>
      <c r="N264" s="139"/>
      <c r="O264" s="139"/>
      <c r="P264" s="139"/>
      <c r="Q264" s="141"/>
      <c r="R264" s="141"/>
      <c r="S264" s="139"/>
      <c r="T264" s="139"/>
      <c r="U264" s="139"/>
      <c r="V264" s="139"/>
      <c r="W264" s="139"/>
      <c r="X264" s="139"/>
      <c r="Y264" s="139"/>
    </row>
    <row r="265" spans="1:25">
      <c r="A265" s="139" t="str">
        <f t="shared" si="3"/>
        <v>bln_EMC5</v>
      </c>
      <c r="B265" s="140">
        <f>COUNTA($C$3:C265)</f>
        <v>256</v>
      </c>
      <c r="C265" s="139" t="s">
        <v>60</v>
      </c>
      <c r="D265" s="139"/>
      <c r="E265" s="139"/>
      <c r="F265" s="139"/>
      <c r="G265" s="139" t="s">
        <v>74</v>
      </c>
      <c r="H265" s="139"/>
      <c r="I265" s="139" t="s">
        <v>58</v>
      </c>
      <c r="J265" s="139"/>
      <c r="K265" s="140">
        <v>0</v>
      </c>
      <c r="L265" s="139" t="s">
        <v>60</v>
      </c>
      <c r="M265" s="139">
        <v>5</v>
      </c>
      <c r="N265" s="139"/>
      <c r="O265" s="139"/>
      <c r="P265" s="139"/>
      <c r="Q265" s="141"/>
      <c r="R265" s="141"/>
      <c r="S265" s="139"/>
      <c r="T265" s="139"/>
      <c r="U265" s="139"/>
      <c r="V265" s="139"/>
      <c r="W265" s="139"/>
      <c r="X265" s="139"/>
      <c r="Y265" s="139"/>
    </row>
    <row r="266" spans="1:25">
      <c r="A266" s="139" t="str">
        <f t="shared" si="3"/>
        <v>bln_EMC5</v>
      </c>
      <c r="B266" s="140">
        <f>COUNTA($C$3:C266)</f>
        <v>257</v>
      </c>
      <c r="C266" s="139" t="s">
        <v>203</v>
      </c>
      <c r="D266" s="139"/>
      <c r="E266" s="139"/>
      <c r="F266" s="139"/>
      <c r="G266" s="139" t="s">
        <v>74</v>
      </c>
      <c r="H266" s="139"/>
      <c r="I266" s="139" t="s">
        <v>58</v>
      </c>
      <c r="J266" s="139" t="s">
        <v>328</v>
      </c>
      <c r="K266" s="140">
        <v>0</v>
      </c>
      <c r="L266" s="139" t="s">
        <v>110</v>
      </c>
      <c r="M266" s="139"/>
      <c r="N266" s="139"/>
      <c r="O266" s="139"/>
      <c r="P266" s="139"/>
      <c r="Q266" s="141"/>
      <c r="R266" s="141"/>
      <c r="S266" s="139"/>
      <c r="T266" s="139"/>
      <c r="U266" s="139"/>
      <c r="V266" s="139"/>
      <c r="W266" s="139"/>
      <c r="X266" s="139"/>
      <c r="Y266" s="139"/>
    </row>
    <row r="267" spans="1:25">
      <c r="A267" s="139" t="str">
        <f t="shared" si="3"/>
        <v>bln_EMC5</v>
      </c>
      <c r="B267" s="140">
        <f>COUNTA($C$3:C267)</f>
        <v>258</v>
      </c>
      <c r="C267" s="139" t="s">
        <v>60</v>
      </c>
      <c r="D267" s="139"/>
      <c r="E267" s="139"/>
      <c r="F267" s="139"/>
      <c r="G267" s="139" t="s">
        <v>74</v>
      </c>
      <c r="H267" s="139"/>
      <c r="I267" s="139" t="s">
        <v>58</v>
      </c>
      <c r="J267" s="139"/>
      <c r="K267" s="140">
        <v>0</v>
      </c>
      <c r="L267" s="139" t="s">
        <v>60</v>
      </c>
      <c r="M267" s="139">
        <v>5</v>
      </c>
      <c r="N267" s="139"/>
      <c r="O267" s="139"/>
      <c r="P267" s="139"/>
      <c r="Q267" s="141"/>
      <c r="R267" s="141"/>
      <c r="S267" s="139"/>
      <c r="T267" s="139"/>
      <c r="U267" s="139"/>
      <c r="V267" s="139"/>
      <c r="W267" s="139"/>
      <c r="X267" s="139"/>
      <c r="Y267" s="139"/>
    </row>
    <row r="268" spans="1:25">
      <c r="A268" s="139" t="str">
        <f t="shared" si="3"/>
        <v>bln_EMC5</v>
      </c>
      <c r="B268" s="140">
        <f>COUNTA($C$3:C268)</f>
        <v>259</v>
      </c>
      <c r="C268" s="139" t="s">
        <v>329</v>
      </c>
      <c r="D268" s="139"/>
      <c r="E268" s="139"/>
      <c r="F268" s="139"/>
      <c r="G268" s="139" t="s">
        <v>74</v>
      </c>
      <c r="H268" s="139"/>
      <c r="I268" s="139" t="s">
        <v>58</v>
      </c>
      <c r="J268" s="139" t="s">
        <v>330</v>
      </c>
      <c r="K268" s="140">
        <v>0</v>
      </c>
      <c r="L268" s="139" t="s">
        <v>110</v>
      </c>
      <c r="M268" s="139"/>
      <c r="N268" s="139"/>
      <c r="O268" s="139"/>
      <c r="P268" s="139"/>
      <c r="Q268" s="141"/>
      <c r="R268" s="141"/>
      <c r="S268" s="139"/>
      <c r="T268" s="139"/>
      <c r="U268" s="139"/>
      <c r="V268" s="139"/>
      <c r="W268" s="139"/>
      <c r="X268" s="139"/>
      <c r="Y268" s="139"/>
    </row>
    <row r="269" spans="1:25">
      <c r="A269" s="139" t="str">
        <f t="shared" si="3"/>
        <v>bln_EMC5</v>
      </c>
      <c r="B269" s="140">
        <f>COUNTA($C$3:C269)</f>
        <v>260</v>
      </c>
      <c r="C269" s="139" t="s">
        <v>60</v>
      </c>
      <c r="D269" s="139"/>
      <c r="E269" s="139"/>
      <c r="F269" s="139"/>
      <c r="G269" s="139" t="s">
        <v>74</v>
      </c>
      <c r="H269" s="139"/>
      <c r="I269" s="139" t="s">
        <v>58</v>
      </c>
      <c r="J269" s="139"/>
      <c r="K269" s="140">
        <v>0</v>
      </c>
      <c r="L269" s="139" t="s">
        <v>60</v>
      </c>
      <c r="M269" s="139">
        <v>5</v>
      </c>
      <c r="N269" s="139"/>
      <c r="O269" s="139"/>
      <c r="P269" s="139"/>
      <c r="Q269" s="141"/>
      <c r="R269" s="141"/>
      <c r="S269" s="139"/>
      <c r="T269" s="139"/>
      <c r="U269" s="139"/>
      <c r="V269" s="139"/>
      <c r="W269" s="139"/>
      <c r="X269" s="139"/>
      <c r="Y269" s="139"/>
    </row>
    <row r="270" spans="1:25">
      <c r="A270" s="139" t="str">
        <f t="shared" si="3"/>
        <v>bln_EMC5</v>
      </c>
      <c r="B270" s="140">
        <f>COUNTA($C$3:C270)</f>
        <v>261</v>
      </c>
      <c r="C270" s="139" t="s">
        <v>331</v>
      </c>
      <c r="D270" s="139"/>
      <c r="E270" s="139"/>
      <c r="F270" s="139"/>
      <c r="G270" s="139" t="s">
        <v>74</v>
      </c>
      <c r="H270" s="139"/>
      <c r="I270" s="139" t="s">
        <v>58</v>
      </c>
      <c r="J270" s="139" t="str">
        <f>"//fieldset[@data-radio-required-message='Please select one option.']/label/span/p[contains(.,'"&amp;M270&amp;"')]"</f>
        <v>//fieldset[@data-radio-required-message='Please select one option.']/label/span/p[contains(.,'DT_EMCQ13')]</v>
      </c>
      <c r="K270" s="140">
        <v>0</v>
      </c>
      <c r="L270" s="139" t="s">
        <v>100</v>
      </c>
      <c r="M270" s="139" t="s">
        <v>332</v>
      </c>
      <c r="N270" s="139"/>
      <c r="O270" s="139"/>
      <c r="P270" s="139"/>
      <c r="Q270" s="141"/>
      <c r="R270" s="141"/>
      <c r="S270" s="139"/>
      <c r="T270" s="139"/>
      <c r="U270" s="139"/>
      <c r="V270" s="139"/>
      <c r="W270" s="139"/>
      <c r="X270" s="139"/>
      <c r="Y270" s="139"/>
    </row>
    <row r="271" spans="1:25">
      <c r="A271" s="139" t="str">
        <f t="shared" si="3"/>
        <v>bln_EMC5</v>
      </c>
      <c r="B271" s="140">
        <f>COUNTA($C$3:C271)</f>
        <v>262</v>
      </c>
      <c r="C271" s="139" t="s">
        <v>60</v>
      </c>
      <c r="D271" s="139"/>
      <c r="E271" s="139"/>
      <c r="F271" s="139"/>
      <c r="G271" s="139" t="s">
        <v>74</v>
      </c>
      <c r="H271" s="139"/>
      <c r="I271" s="139" t="s">
        <v>58</v>
      </c>
      <c r="J271" s="139"/>
      <c r="K271" s="140">
        <v>0</v>
      </c>
      <c r="L271" s="139" t="s">
        <v>60</v>
      </c>
      <c r="M271" s="139">
        <v>1</v>
      </c>
      <c r="N271" s="139"/>
      <c r="O271" s="139"/>
      <c r="P271" s="139"/>
      <c r="Q271" s="141"/>
      <c r="R271" s="141"/>
      <c r="S271" s="139"/>
      <c r="T271" s="139"/>
      <c r="U271" s="139"/>
      <c r="V271" s="139"/>
      <c r="W271" s="139"/>
      <c r="X271" s="139"/>
      <c r="Y271" s="139"/>
    </row>
    <row r="272" spans="1:25">
      <c r="A272" s="139" t="str">
        <f t="shared" si="3"/>
        <v>bln_EMC5</v>
      </c>
      <c r="B272" s="140">
        <f>COUNTA($C$3:C272)</f>
        <v>263</v>
      </c>
      <c r="C272" s="139" t="s">
        <v>592</v>
      </c>
      <c r="D272" s="139"/>
      <c r="E272" s="139"/>
      <c r="F272" s="139"/>
      <c r="G272" s="139" t="s">
        <v>74</v>
      </c>
      <c r="H272" s="139"/>
      <c r="I272" s="139" t="s">
        <v>58</v>
      </c>
      <c r="J272" s="139" t="s">
        <v>591</v>
      </c>
      <c r="K272" s="140">
        <v>0</v>
      </c>
      <c r="L272" s="139" t="s">
        <v>32</v>
      </c>
      <c r="M272" s="139"/>
      <c r="N272" s="139" t="s">
        <v>61</v>
      </c>
      <c r="O272" s="139"/>
      <c r="P272" s="139"/>
      <c r="Q272" s="141"/>
      <c r="R272" s="141"/>
      <c r="S272" s="139"/>
      <c r="T272" s="139"/>
      <c r="U272" s="139"/>
      <c r="V272" s="139"/>
      <c r="W272" s="139"/>
      <c r="X272" s="139"/>
      <c r="Y272" s="139"/>
    </row>
    <row r="273" spans="1:25">
      <c r="A273" s="139" t="str">
        <f t="shared" si="3"/>
        <v>bln_EMC5</v>
      </c>
      <c r="B273" s="140">
        <f>COUNTA($C$3:C273)</f>
        <v>264</v>
      </c>
      <c r="C273" s="139" t="s">
        <v>590</v>
      </c>
      <c r="D273" s="139"/>
      <c r="E273" s="139"/>
      <c r="F273" s="139"/>
      <c r="G273" s="139" t="s">
        <v>74</v>
      </c>
      <c r="H273" s="139"/>
      <c r="I273" s="139" t="s">
        <v>58</v>
      </c>
      <c r="J273" s="139" t="s">
        <v>525</v>
      </c>
      <c r="K273" s="140">
        <v>0</v>
      </c>
      <c r="L273" s="139" t="s">
        <v>32</v>
      </c>
      <c r="M273" s="139"/>
      <c r="N273" s="139" t="s">
        <v>61</v>
      </c>
      <c r="O273" s="139"/>
      <c r="P273" s="139"/>
      <c r="Q273" s="141"/>
      <c r="R273" s="107" t="e">
        <f>R272+R156</f>
        <v>#VALUE!</v>
      </c>
      <c r="S273" s="139"/>
      <c r="T273" s="139"/>
      <c r="U273" s="139"/>
      <c r="V273" s="139"/>
      <c r="W273" s="139"/>
      <c r="X273" s="139"/>
      <c r="Y273" s="139"/>
    </row>
    <row r="274" spans="1:25">
      <c r="A274" s="139" t="str">
        <f t="shared" si="3"/>
        <v>bln_EMC5</v>
      </c>
      <c r="B274" s="140">
        <f>COUNTA($C$3:C274)</f>
        <v>265</v>
      </c>
      <c r="C274" s="139" t="s">
        <v>333</v>
      </c>
      <c r="D274" s="139"/>
      <c r="E274" s="139"/>
      <c r="F274" s="139"/>
      <c r="G274" s="139" t="s">
        <v>74</v>
      </c>
      <c r="H274" s="139"/>
      <c r="I274" s="139" t="s">
        <v>58</v>
      </c>
      <c r="J274" s="139" t="s">
        <v>334</v>
      </c>
      <c r="K274" s="140">
        <v>0</v>
      </c>
      <c r="L274" s="139" t="s">
        <v>306</v>
      </c>
      <c r="M274" s="139"/>
      <c r="N274" s="139"/>
      <c r="O274" s="139"/>
      <c r="P274" s="139"/>
      <c r="Q274" s="141"/>
      <c r="R274" s="141"/>
      <c r="S274" s="139"/>
      <c r="T274" s="139"/>
      <c r="U274" s="139"/>
      <c r="V274" s="139"/>
      <c r="W274" s="139"/>
      <c r="X274" s="139"/>
      <c r="Y274" s="139"/>
    </row>
    <row r="275" spans="1:25">
      <c r="A275" s="139" t="str">
        <f t="shared" si="3"/>
        <v>bln_EMC5</v>
      </c>
      <c r="B275" s="140">
        <f>COUNTA($C$3:C275)</f>
        <v>266</v>
      </c>
      <c r="C275" s="139" t="s">
        <v>333</v>
      </c>
      <c r="D275" s="139"/>
      <c r="E275" s="139"/>
      <c r="F275" s="139"/>
      <c r="G275" s="139" t="s">
        <v>74</v>
      </c>
      <c r="H275" s="139"/>
      <c r="I275" s="139" t="s">
        <v>58</v>
      </c>
      <c r="J275" s="139" t="s">
        <v>335</v>
      </c>
      <c r="K275" s="140">
        <v>0</v>
      </c>
      <c r="L275" s="139" t="s">
        <v>306</v>
      </c>
      <c r="M275" s="139"/>
      <c r="N275" s="139"/>
      <c r="O275" s="139"/>
      <c r="P275" s="139"/>
      <c r="Q275" s="141"/>
      <c r="R275" s="141"/>
      <c r="S275" s="139"/>
      <c r="T275" s="139"/>
      <c r="U275" s="139"/>
      <c r="V275" s="139"/>
      <c r="W275" s="139"/>
      <c r="X275" s="139"/>
      <c r="Y275" s="139"/>
    </row>
    <row r="276" spans="1:25">
      <c r="A276" s="142" t="s">
        <v>336</v>
      </c>
      <c r="B276" s="143">
        <f>COUNTA($C$3:C276)</f>
        <v>267</v>
      </c>
      <c r="C276" s="142" t="s">
        <v>308</v>
      </c>
      <c r="D276" s="142"/>
      <c r="E276" s="142"/>
      <c r="F276" s="142"/>
      <c r="G276" s="142" t="s">
        <v>74</v>
      </c>
      <c r="H276" s="142"/>
      <c r="I276" s="142" t="s">
        <v>58</v>
      </c>
      <c r="J276" s="142" t="s">
        <v>309</v>
      </c>
      <c r="K276" s="143">
        <v>0</v>
      </c>
      <c r="L276" s="142" t="s">
        <v>110</v>
      </c>
      <c r="M276" s="142"/>
      <c r="N276" s="142"/>
      <c r="O276" s="142"/>
      <c r="P276" s="142"/>
      <c r="Q276" s="144"/>
      <c r="R276" s="144"/>
      <c r="S276" s="142"/>
      <c r="T276" s="142"/>
      <c r="U276" s="142"/>
      <c r="V276" s="142"/>
      <c r="W276" s="142"/>
      <c r="X276" s="142"/>
      <c r="Y276" s="142"/>
    </row>
    <row r="277" spans="1:25">
      <c r="A277" s="142" t="str">
        <f>A276</f>
        <v>bln_EMC6</v>
      </c>
      <c r="B277" s="143">
        <f>COUNTA($C$3:C277)</f>
        <v>268</v>
      </c>
      <c r="C277" s="142" t="s">
        <v>60</v>
      </c>
      <c r="D277" s="142"/>
      <c r="E277" s="142"/>
      <c r="F277" s="142"/>
      <c r="G277" s="142" t="s">
        <v>74</v>
      </c>
      <c r="H277" s="142"/>
      <c r="I277" s="142" t="s">
        <v>58</v>
      </c>
      <c r="J277" s="142"/>
      <c r="K277" s="143">
        <v>0</v>
      </c>
      <c r="L277" s="142" t="s">
        <v>60</v>
      </c>
      <c r="M277" s="142">
        <v>3</v>
      </c>
      <c r="N277" s="142"/>
      <c r="O277" s="142"/>
      <c r="P277" s="142"/>
      <c r="Q277" s="144"/>
      <c r="R277" s="144"/>
      <c r="S277" s="142"/>
      <c r="T277" s="142"/>
      <c r="U277" s="142"/>
      <c r="V277" s="142"/>
      <c r="W277" s="142"/>
      <c r="X277" s="142"/>
      <c r="Y277" s="142"/>
    </row>
    <row r="278" spans="1:25">
      <c r="A278" s="142" t="str">
        <f t="shared" ref="A278:A311" si="4">A277</f>
        <v>bln_EMC6</v>
      </c>
      <c r="B278" s="143">
        <f>COUNTA($C$3:C278)</f>
        <v>269</v>
      </c>
      <c r="C278" s="142" t="s">
        <v>310</v>
      </c>
      <c r="D278" s="142"/>
      <c r="E278" s="142"/>
      <c r="F278" s="142"/>
      <c r="G278" s="142" t="s">
        <v>74</v>
      </c>
      <c r="H278" s="142"/>
      <c r="I278" s="142" t="s">
        <v>58</v>
      </c>
      <c r="J278" s="142" t="s">
        <v>311</v>
      </c>
      <c r="K278" s="143">
        <v>0</v>
      </c>
      <c r="L278" s="142" t="s">
        <v>59</v>
      </c>
      <c r="M278" s="142" t="s">
        <v>312</v>
      </c>
      <c r="N278" s="142"/>
      <c r="O278" s="142"/>
      <c r="P278" s="142"/>
      <c r="Q278" s="144"/>
      <c r="R278" s="144"/>
      <c r="S278" s="142"/>
      <c r="T278" s="142"/>
      <c r="U278" s="142"/>
      <c r="V278" s="142"/>
      <c r="W278" s="142"/>
      <c r="X278" s="142"/>
      <c r="Y278" s="142"/>
    </row>
    <row r="279" spans="1:25">
      <c r="A279" s="142" t="str">
        <f t="shared" si="4"/>
        <v>bln_EMC6</v>
      </c>
      <c r="B279" s="143">
        <f>COUNTA($C$3:C279)</f>
        <v>270</v>
      </c>
      <c r="C279" s="142" t="s">
        <v>313</v>
      </c>
      <c r="D279" s="142"/>
      <c r="E279" s="142"/>
      <c r="F279" s="142"/>
      <c r="G279" s="142" t="s">
        <v>74</v>
      </c>
      <c r="H279" s="142"/>
      <c r="I279" s="142" t="s">
        <v>58</v>
      </c>
      <c r="J279" s="142"/>
      <c r="K279" s="143">
        <v>0</v>
      </c>
      <c r="L279" s="142" t="s">
        <v>133</v>
      </c>
      <c r="M279" s="142" t="s">
        <v>314</v>
      </c>
      <c r="N279" s="142"/>
      <c r="O279" s="142"/>
      <c r="P279" s="142"/>
      <c r="Q279" s="144"/>
      <c r="R279" s="144"/>
      <c r="S279" s="142"/>
      <c r="T279" s="142"/>
      <c r="U279" s="142"/>
      <c r="V279" s="142"/>
      <c r="W279" s="142"/>
      <c r="X279" s="142"/>
      <c r="Y279" s="142"/>
    </row>
    <row r="280" spans="1:25">
      <c r="A280" s="142" t="str">
        <f t="shared" si="4"/>
        <v>bln_EMC6</v>
      </c>
      <c r="B280" s="143">
        <f>COUNTA($C$3:C280)</f>
        <v>271</v>
      </c>
      <c r="C280" s="142" t="s">
        <v>60</v>
      </c>
      <c r="D280" s="142"/>
      <c r="E280" s="142"/>
      <c r="F280" s="142"/>
      <c r="G280" s="142" t="s">
        <v>74</v>
      </c>
      <c r="H280" s="142"/>
      <c r="I280" s="142" t="s">
        <v>58</v>
      </c>
      <c r="J280" s="142"/>
      <c r="K280" s="143">
        <v>0</v>
      </c>
      <c r="L280" s="142" t="s">
        <v>60</v>
      </c>
      <c r="M280" s="142">
        <v>1</v>
      </c>
      <c r="N280" s="142"/>
      <c r="O280" s="142"/>
      <c r="P280" s="142"/>
      <c r="Q280" s="144"/>
      <c r="R280" s="144"/>
      <c r="S280" s="142"/>
      <c r="T280" s="142"/>
      <c r="U280" s="142"/>
      <c r="V280" s="142"/>
      <c r="W280" s="142"/>
      <c r="X280" s="142"/>
      <c r="Y280" s="142"/>
    </row>
    <row r="281" spans="1:25">
      <c r="A281" s="142" t="str">
        <f t="shared" si="4"/>
        <v>bln_EMC6</v>
      </c>
      <c r="B281" s="143">
        <f>COUNTA($C$3:C281)</f>
        <v>272</v>
      </c>
      <c r="C281" s="142" t="s">
        <v>315</v>
      </c>
      <c r="D281" s="142"/>
      <c r="E281" s="142"/>
      <c r="F281" s="142"/>
      <c r="G281" s="142" t="s">
        <v>74</v>
      </c>
      <c r="H281" s="142"/>
      <c r="I281" s="142" t="s">
        <v>58</v>
      </c>
      <c r="J281" s="142" t="str">
        <f>"//button[contains(.,'"&amp;M281&amp;"')]"</f>
        <v>//button[contains(.,'DT_EMCQ8')]</v>
      </c>
      <c r="K281" s="143">
        <v>0</v>
      </c>
      <c r="L281" s="142" t="s">
        <v>69</v>
      </c>
      <c r="M281" s="142" t="s">
        <v>312</v>
      </c>
      <c r="N281" s="142"/>
      <c r="O281" s="142"/>
      <c r="P281" s="142"/>
      <c r="Q281" s="144"/>
      <c r="R281" s="144"/>
      <c r="S281" s="142"/>
      <c r="T281" s="142"/>
      <c r="U281" s="142"/>
      <c r="V281" s="142"/>
      <c r="W281" s="142"/>
      <c r="X281" s="142"/>
      <c r="Y281" s="142"/>
    </row>
    <row r="282" spans="1:25">
      <c r="A282" s="142" t="str">
        <f t="shared" si="4"/>
        <v>bln_EMC6</v>
      </c>
      <c r="B282" s="143">
        <f>COUNTA($C$3:C282)</f>
        <v>273</v>
      </c>
      <c r="C282" s="142" t="s">
        <v>60</v>
      </c>
      <c r="D282" s="142"/>
      <c r="E282" s="142"/>
      <c r="F282" s="142"/>
      <c r="G282" s="142" t="s">
        <v>74</v>
      </c>
      <c r="H282" s="142"/>
      <c r="I282" s="142" t="s">
        <v>58</v>
      </c>
      <c r="J282" s="142"/>
      <c r="K282" s="143">
        <v>0</v>
      </c>
      <c r="L282" s="142" t="s">
        <v>60</v>
      </c>
      <c r="M282" s="142">
        <v>1</v>
      </c>
      <c r="N282" s="142"/>
      <c r="O282" s="142"/>
      <c r="P282" s="142"/>
      <c r="Q282" s="144"/>
      <c r="R282" s="144"/>
      <c r="S282" s="142"/>
      <c r="T282" s="142"/>
      <c r="U282" s="142"/>
      <c r="V282" s="142"/>
      <c r="W282" s="142"/>
      <c r="X282" s="142"/>
      <c r="Y282" s="142"/>
    </row>
    <row r="283" spans="1:25">
      <c r="A283" s="142" t="str">
        <f t="shared" si="4"/>
        <v>bln_EMC6</v>
      </c>
      <c r="B283" s="143">
        <f>COUNTA($C$3:C283)</f>
        <v>274</v>
      </c>
      <c r="C283" s="142" t="s">
        <v>316</v>
      </c>
      <c r="D283" s="142"/>
      <c r="E283" s="142"/>
      <c r="F283" s="142"/>
      <c r="G283" s="142" t="s">
        <v>74</v>
      </c>
      <c r="H283" s="142"/>
      <c r="I283" s="142" t="s">
        <v>58</v>
      </c>
      <c r="J283" s="142" t="s">
        <v>317</v>
      </c>
      <c r="K283" s="143">
        <v>0</v>
      </c>
      <c r="L283" s="142" t="s">
        <v>69</v>
      </c>
      <c r="M283" s="142" t="s">
        <v>318</v>
      </c>
      <c r="N283" s="142"/>
      <c r="O283" s="142"/>
      <c r="P283" s="142"/>
      <c r="Q283" s="144"/>
      <c r="R283" s="144"/>
      <c r="S283" s="142"/>
      <c r="T283" s="142"/>
      <c r="U283" s="142"/>
      <c r="V283" s="142"/>
      <c r="W283" s="142"/>
      <c r="X283" s="142"/>
      <c r="Y283" s="142"/>
    </row>
    <row r="284" spans="1:25">
      <c r="A284" s="142" t="str">
        <f t="shared" si="4"/>
        <v>bln_EMC6</v>
      </c>
      <c r="B284" s="143">
        <f>COUNTA($C$3:C284)</f>
        <v>275</v>
      </c>
      <c r="C284" s="142" t="s">
        <v>60</v>
      </c>
      <c r="D284" s="142"/>
      <c r="E284" s="142"/>
      <c r="F284" s="142"/>
      <c r="G284" s="142" t="s">
        <v>74</v>
      </c>
      <c r="H284" s="142"/>
      <c r="I284" s="142" t="s">
        <v>58</v>
      </c>
      <c r="J284" s="142"/>
      <c r="K284" s="143">
        <v>0</v>
      </c>
      <c r="L284" s="142" t="s">
        <v>60</v>
      </c>
      <c r="M284" s="142">
        <v>3</v>
      </c>
      <c r="N284" s="142"/>
      <c r="O284" s="142"/>
      <c r="P284" s="142"/>
      <c r="Q284" s="144"/>
      <c r="R284" s="144"/>
      <c r="S284" s="142"/>
      <c r="T284" s="142"/>
      <c r="U284" s="142"/>
      <c r="V284" s="142"/>
      <c r="W284" s="142"/>
      <c r="X284" s="142"/>
      <c r="Y284" s="142"/>
    </row>
    <row r="285" spans="1:25">
      <c r="A285" s="142" t="str">
        <f t="shared" si="4"/>
        <v>bln_EMC6</v>
      </c>
      <c r="B285" s="143">
        <f>COUNTA($C$3:C285)</f>
        <v>276</v>
      </c>
      <c r="C285" s="142" t="s">
        <v>60</v>
      </c>
      <c r="D285" s="142"/>
      <c r="E285" s="142"/>
      <c r="F285" s="142"/>
      <c r="G285" s="142" t="s">
        <v>74</v>
      </c>
      <c r="H285" s="142"/>
      <c r="I285" s="142" t="s">
        <v>58</v>
      </c>
      <c r="J285" s="142"/>
      <c r="K285" s="143">
        <v>0</v>
      </c>
      <c r="L285" s="142" t="s">
        <v>133</v>
      </c>
      <c r="M285" s="142" t="s">
        <v>318</v>
      </c>
      <c r="N285" s="142"/>
      <c r="O285" s="142"/>
      <c r="P285" s="142"/>
      <c r="Q285" s="144"/>
      <c r="R285" s="144"/>
      <c r="S285" s="142"/>
      <c r="T285" s="142"/>
      <c r="U285" s="142"/>
      <c r="V285" s="142"/>
      <c r="W285" s="142"/>
      <c r="X285" s="142"/>
      <c r="Y285" s="142"/>
    </row>
    <row r="286" spans="1:25">
      <c r="A286" s="142" t="str">
        <f t="shared" si="4"/>
        <v>bln_EMC6</v>
      </c>
      <c r="B286" s="143">
        <f>COUNTA($C$3:C286)</f>
        <v>277</v>
      </c>
      <c r="C286" s="142" t="s">
        <v>60</v>
      </c>
      <c r="D286" s="142"/>
      <c r="E286" s="142"/>
      <c r="F286" s="142"/>
      <c r="G286" s="142" t="s">
        <v>74</v>
      </c>
      <c r="H286" s="142"/>
      <c r="I286" s="142" t="s">
        <v>58</v>
      </c>
      <c r="J286" s="142"/>
      <c r="K286" s="143">
        <v>0</v>
      </c>
      <c r="L286" s="142" t="s">
        <v>60</v>
      </c>
      <c r="M286" s="142">
        <v>1</v>
      </c>
      <c r="N286" s="142"/>
      <c r="O286" s="142"/>
      <c r="P286" s="142"/>
      <c r="Q286" s="144"/>
      <c r="R286" s="144"/>
      <c r="S286" s="142"/>
      <c r="T286" s="142"/>
      <c r="U286" s="142"/>
      <c r="V286" s="142"/>
      <c r="W286" s="142"/>
      <c r="X286" s="142"/>
      <c r="Y286" s="142"/>
    </row>
    <row r="287" spans="1:25">
      <c r="A287" s="142" t="str">
        <f t="shared" si="4"/>
        <v>bln_EMC6</v>
      </c>
      <c r="B287" s="143">
        <f>COUNTA($C$3:C287)</f>
        <v>278</v>
      </c>
      <c r="C287" s="142" t="s">
        <v>313</v>
      </c>
      <c r="D287" s="142"/>
      <c r="E287" s="142"/>
      <c r="F287" s="142"/>
      <c r="G287" s="142" t="s">
        <v>74</v>
      </c>
      <c r="H287" s="142"/>
      <c r="I287" s="142" t="s">
        <v>58</v>
      </c>
      <c r="J287" s="142"/>
      <c r="K287" s="143">
        <v>0</v>
      </c>
      <c r="L287" s="142" t="s">
        <v>133</v>
      </c>
      <c r="M287" s="142" t="s">
        <v>314</v>
      </c>
      <c r="N287" s="142"/>
      <c r="O287" s="142"/>
      <c r="P287" s="142"/>
      <c r="Q287" s="144"/>
      <c r="R287" s="144"/>
      <c r="S287" s="142"/>
      <c r="T287" s="142"/>
      <c r="U287" s="142"/>
      <c r="V287" s="142"/>
      <c r="W287" s="142"/>
      <c r="X287" s="142"/>
      <c r="Y287" s="142"/>
    </row>
    <row r="288" spans="1:25">
      <c r="A288" s="142" t="str">
        <f t="shared" si="4"/>
        <v>bln_EMC6</v>
      </c>
      <c r="B288" s="143">
        <f>COUNTA($C$3:C288)</f>
        <v>279</v>
      </c>
      <c r="C288" s="142" t="s">
        <v>60</v>
      </c>
      <c r="D288" s="142"/>
      <c r="E288" s="142"/>
      <c r="F288" s="142"/>
      <c r="G288" s="142" t="s">
        <v>74</v>
      </c>
      <c r="H288" s="142"/>
      <c r="I288" s="142" t="s">
        <v>58</v>
      </c>
      <c r="J288" s="142"/>
      <c r="K288" s="143">
        <v>0</v>
      </c>
      <c r="L288" s="142" t="s">
        <v>60</v>
      </c>
      <c r="M288" s="142">
        <v>1</v>
      </c>
      <c r="N288" s="142"/>
      <c r="O288" s="142"/>
      <c r="P288" s="142"/>
      <c r="Q288" s="144"/>
      <c r="R288" s="144"/>
      <c r="S288" s="142"/>
      <c r="T288" s="142"/>
      <c r="U288" s="142"/>
      <c r="V288" s="142"/>
      <c r="W288" s="142"/>
      <c r="X288" s="142"/>
      <c r="Y288" s="142"/>
    </row>
    <row r="289" spans="1:25">
      <c r="A289" s="142" t="str">
        <f t="shared" si="4"/>
        <v>bln_EMC6</v>
      </c>
      <c r="B289" s="143">
        <f>COUNTA($C$3:C289)</f>
        <v>280</v>
      </c>
      <c r="C289" s="142" t="s">
        <v>319</v>
      </c>
      <c r="D289" s="142"/>
      <c r="E289" s="142"/>
      <c r="F289" s="142"/>
      <c r="G289" s="142" t="s">
        <v>74</v>
      </c>
      <c r="H289" s="142"/>
      <c r="I289" s="142" t="s">
        <v>58</v>
      </c>
      <c r="J289" s="142" t="s">
        <v>337</v>
      </c>
      <c r="K289" s="143">
        <v>1</v>
      </c>
      <c r="L289" s="142" t="s">
        <v>69</v>
      </c>
      <c r="M289" s="142"/>
      <c r="N289" s="142"/>
      <c r="O289" s="142"/>
      <c r="P289" s="142"/>
      <c r="Q289" s="144"/>
      <c r="R289" s="144"/>
      <c r="S289" s="142"/>
      <c r="T289" s="142"/>
      <c r="U289" s="142"/>
      <c r="V289" s="142"/>
      <c r="W289" s="142"/>
      <c r="X289" s="142"/>
      <c r="Y289" s="142"/>
    </row>
    <row r="290" spans="1:25">
      <c r="A290" s="142" t="str">
        <f t="shared" si="4"/>
        <v>bln_EMC6</v>
      </c>
      <c r="B290" s="143">
        <f>COUNTA($C$3:C290)</f>
        <v>281</v>
      </c>
      <c r="C290" s="142" t="s">
        <v>60</v>
      </c>
      <c r="D290" s="142"/>
      <c r="E290" s="142"/>
      <c r="F290" s="142"/>
      <c r="G290" s="142" t="s">
        <v>74</v>
      </c>
      <c r="H290" s="142"/>
      <c r="I290" s="142" t="s">
        <v>58</v>
      </c>
      <c r="J290" s="142"/>
      <c r="K290" s="143">
        <v>0</v>
      </c>
      <c r="L290" s="142" t="s">
        <v>60</v>
      </c>
      <c r="M290" s="142">
        <v>1</v>
      </c>
      <c r="N290" s="142"/>
      <c r="O290" s="142"/>
      <c r="P290" s="142"/>
      <c r="Q290" s="144"/>
      <c r="R290" s="144"/>
      <c r="S290" s="142"/>
      <c r="T290" s="142"/>
      <c r="U290" s="142"/>
      <c r="V290" s="142"/>
      <c r="W290" s="142"/>
      <c r="X290" s="142"/>
      <c r="Y290" s="142"/>
    </row>
    <row r="291" spans="1:25">
      <c r="A291" s="142" t="str">
        <f t="shared" si="4"/>
        <v>bln_EMC6</v>
      </c>
      <c r="B291" s="143">
        <f>COUNTA($C$3:C291)</f>
        <v>282</v>
      </c>
      <c r="C291" s="142" t="s">
        <v>319</v>
      </c>
      <c r="D291" s="142"/>
      <c r="E291" s="142"/>
      <c r="F291" s="142"/>
      <c r="G291" s="142" t="s">
        <v>74</v>
      </c>
      <c r="H291" s="142"/>
      <c r="I291" s="142" t="s">
        <v>58</v>
      </c>
      <c r="J291" s="142"/>
      <c r="K291" s="143"/>
      <c r="L291" s="142" t="s">
        <v>133</v>
      </c>
      <c r="M291" s="142" t="s">
        <v>321</v>
      </c>
      <c r="N291" s="142"/>
      <c r="O291" s="142"/>
      <c r="P291" s="142"/>
      <c r="Q291" s="144"/>
      <c r="R291" s="144"/>
      <c r="S291" s="142"/>
      <c r="T291" s="142"/>
      <c r="U291" s="142"/>
      <c r="V291" s="142"/>
      <c r="W291" s="142"/>
      <c r="X291" s="142"/>
      <c r="Y291" s="142"/>
    </row>
    <row r="292" spans="1:25">
      <c r="A292" s="142" t="str">
        <f t="shared" si="4"/>
        <v>bln_EMC6</v>
      </c>
      <c r="B292" s="143">
        <f>COUNTA($C$3:C292)</f>
        <v>283</v>
      </c>
      <c r="C292" s="142" t="s">
        <v>60</v>
      </c>
      <c r="D292" s="142"/>
      <c r="E292" s="142"/>
      <c r="F292" s="142"/>
      <c r="G292" s="142" t="s">
        <v>74</v>
      </c>
      <c r="H292" s="142"/>
      <c r="I292" s="142" t="s">
        <v>58</v>
      </c>
      <c r="J292" s="142"/>
      <c r="K292" s="143">
        <v>0</v>
      </c>
      <c r="L292" s="142" t="s">
        <v>60</v>
      </c>
      <c r="M292" s="142">
        <v>1</v>
      </c>
      <c r="N292" s="142"/>
      <c r="O292" s="142"/>
      <c r="P292" s="142"/>
      <c r="Q292" s="144"/>
      <c r="R292" s="144"/>
      <c r="S292" s="142"/>
      <c r="T292" s="142"/>
      <c r="U292" s="142"/>
      <c r="V292" s="142"/>
      <c r="W292" s="142"/>
      <c r="X292" s="142"/>
      <c r="Y292" s="142"/>
    </row>
    <row r="293" spans="1:25">
      <c r="A293" s="142" t="str">
        <f t="shared" si="4"/>
        <v>bln_EMC6</v>
      </c>
      <c r="B293" s="143">
        <f>COUNTA($C$3:C293)</f>
        <v>284</v>
      </c>
      <c r="C293" s="142" t="s">
        <v>313</v>
      </c>
      <c r="D293" s="142"/>
      <c r="E293" s="142"/>
      <c r="F293" s="142"/>
      <c r="G293" s="142" t="s">
        <v>74</v>
      </c>
      <c r="H293" s="142"/>
      <c r="I293" s="142" t="s">
        <v>58</v>
      </c>
      <c r="J293" s="142"/>
      <c r="K293" s="143">
        <v>0</v>
      </c>
      <c r="L293" s="142" t="s">
        <v>133</v>
      </c>
      <c r="M293" s="142" t="s">
        <v>314</v>
      </c>
      <c r="N293" s="142"/>
      <c r="O293" s="142"/>
      <c r="P293" s="142"/>
      <c r="Q293" s="144"/>
      <c r="R293" s="144"/>
      <c r="S293" s="142"/>
      <c r="T293" s="142"/>
      <c r="U293" s="142"/>
      <c r="V293" s="142"/>
      <c r="W293" s="142"/>
      <c r="X293" s="142"/>
      <c r="Y293" s="142"/>
    </row>
    <row r="294" spans="1:25">
      <c r="A294" s="142" t="str">
        <f t="shared" si="4"/>
        <v>bln_EMC6</v>
      </c>
      <c r="B294" s="143">
        <f>COUNTA($C$3:C294)</f>
        <v>285</v>
      </c>
      <c r="C294" s="142" t="s">
        <v>60</v>
      </c>
      <c r="D294" s="142"/>
      <c r="E294" s="142"/>
      <c r="F294" s="142"/>
      <c r="G294" s="142" t="s">
        <v>74</v>
      </c>
      <c r="H294" s="142"/>
      <c r="I294" s="142" t="s">
        <v>58</v>
      </c>
      <c r="J294" s="142"/>
      <c r="K294" s="143">
        <v>0</v>
      </c>
      <c r="L294" s="142" t="s">
        <v>60</v>
      </c>
      <c r="M294" s="142">
        <v>1</v>
      </c>
      <c r="N294" s="142"/>
      <c r="O294" s="142"/>
      <c r="P294" s="142"/>
      <c r="Q294" s="144"/>
      <c r="R294" s="144"/>
      <c r="S294" s="142"/>
      <c r="T294" s="142"/>
      <c r="U294" s="142"/>
      <c r="V294" s="142"/>
      <c r="W294" s="142"/>
      <c r="X294" s="142"/>
      <c r="Y294" s="142"/>
    </row>
    <row r="295" spans="1:25">
      <c r="A295" s="142" t="str">
        <f t="shared" si="4"/>
        <v>bln_EMC6</v>
      </c>
      <c r="B295" s="143">
        <f>COUNTA($C$3:C295)</f>
        <v>286</v>
      </c>
      <c r="C295" s="142" t="s">
        <v>322</v>
      </c>
      <c r="D295" s="142"/>
      <c r="E295" s="142"/>
      <c r="F295" s="142"/>
      <c r="G295" s="142" t="s">
        <v>74</v>
      </c>
      <c r="H295" s="142"/>
      <c r="I295" s="142" t="s">
        <v>58</v>
      </c>
      <c r="J295" s="142" t="str">
        <f>"//strong[contains(.,'In the last 12 months, have you had any chest infections or developed pneumonia?')]/parent::label/parent::p/following-sibling::div/div/label[contains(.,'"&amp;M295&amp;"')]"</f>
        <v>//strong[contains(.,'In the last 12 months, have you had any chest infections or developed pneumonia?')]/parent::label/parent::p/following-sibling::div/div/label[contains(.,'DT_EMCQ11')]</v>
      </c>
      <c r="K295" s="143">
        <v>0</v>
      </c>
      <c r="L295" s="142" t="s">
        <v>100</v>
      </c>
      <c r="M295" s="142" t="s">
        <v>323</v>
      </c>
      <c r="N295" s="142"/>
      <c r="O295" s="142"/>
      <c r="P295" s="142"/>
      <c r="Q295" s="144"/>
      <c r="R295" s="144"/>
      <c r="S295" s="142"/>
      <c r="T295" s="142"/>
      <c r="U295" s="142"/>
      <c r="V295" s="142"/>
      <c r="W295" s="142"/>
      <c r="X295" s="142"/>
      <c r="Y295" s="142"/>
    </row>
    <row r="296" spans="1:25">
      <c r="A296" s="142" t="str">
        <f t="shared" si="4"/>
        <v>bln_EMC6</v>
      </c>
      <c r="B296" s="143">
        <f>COUNTA($C$3:C296)</f>
        <v>287</v>
      </c>
      <c r="C296" s="142" t="s">
        <v>60</v>
      </c>
      <c r="D296" s="142"/>
      <c r="E296" s="142"/>
      <c r="F296" s="142"/>
      <c r="G296" s="142" t="s">
        <v>74</v>
      </c>
      <c r="H296" s="142"/>
      <c r="I296" s="142" t="s">
        <v>58</v>
      </c>
      <c r="J296" s="142"/>
      <c r="K296" s="143">
        <v>0</v>
      </c>
      <c r="L296" s="142" t="s">
        <v>60</v>
      </c>
      <c r="M296" s="142">
        <v>1</v>
      </c>
      <c r="N296" s="142"/>
      <c r="O296" s="142"/>
      <c r="P296" s="142"/>
      <c r="Q296" s="144"/>
      <c r="R296" s="144"/>
      <c r="S296" s="142"/>
      <c r="T296" s="142"/>
      <c r="U296" s="142"/>
      <c r="V296" s="142"/>
      <c r="W296" s="142"/>
      <c r="X296" s="142"/>
      <c r="Y296" s="142"/>
    </row>
    <row r="297" spans="1:25">
      <c r="A297" s="142" t="str">
        <f t="shared" si="4"/>
        <v>bln_EMC6</v>
      </c>
      <c r="B297" s="143">
        <f>COUNTA($C$3:C297)</f>
        <v>288</v>
      </c>
      <c r="C297" s="142" t="s">
        <v>324</v>
      </c>
      <c r="D297" s="142"/>
      <c r="E297" s="142"/>
      <c r="F297" s="142"/>
      <c r="G297" s="142" t="s">
        <v>74</v>
      </c>
      <c r="H297" s="142"/>
      <c r="I297" s="142" t="s">
        <v>58</v>
      </c>
      <c r="J297" s="142" t="s">
        <v>325</v>
      </c>
      <c r="K297" s="143">
        <v>0</v>
      </c>
      <c r="L297" s="142" t="s">
        <v>69</v>
      </c>
      <c r="M297" s="144"/>
      <c r="N297" s="142"/>
      <c r="O297" s="142"/>
      <c r="P297" s="142"/>
      <c r="Q297" s="144"/>
      <c r="R297" s="144"/>
      <c r="S297" s="142"/>
      <c r="T297" s="142"/>
      <c r="U297" s="142"/>
      <c r="V297" s="142"/>
      <c r="W297" s="142"/>
      <c r="X297" s="142"/>
      <c r="Y297" s="142"/>
    </row>
    <row r="298" spans="1:25">
      <c r="A298" s="142" t="str">
        <f t="shared" si="4"/>
        <v>bln_EMC6</v>
      </c>
      <c r="B298" s="143">
        <f>COUNTA($C$3:C298)</f>
        <v>289</v>
      </c>
      <c r="C298" s="142" t="s">
        <v>60</v>
      </c>
      <c r="D298" s="142"/>
      <c r="E298" s="142"/>
      <c r="F298" s="142"/>
      <c r="G298" s="142" t="s">
        <v>74</v>
      </c>
      <c r="H298" s="142"/>
      <c r="I298" s="142" t="s">
        <v>58</v>
      </c>
      <c r="J298" s="142"/>
      <c r="K298" s="143">
        <v>0</v>
      </c>
      <c r="L298" s="142" t="s">
        <v>60</v>
      </c>
      <c r="M298" s="142">
        <v>1</v>
      </c>
      <c r="N298" s="142"/>
      <c r="O298" s="142"/>
      <c r="P298" s="142"/>
      <c r="Q298" s="144"/>
      <c r="R298" s="144"/>
      <c r="S298" s="142"/>
      <c r="T298" s="142"/>
      <c r="U298" s="142"/>
      <c r="V298" s="142"/>
      <c r="W298" s="142"/>
      <c r="X298" s="142"/>
      <c r="Y298" s="142"/>
    </row>
    <row r="299" spans="1:25">
      <c r="A299" s="142" t="str">
        <f t="shared" si="4"/>
        <v>bln_EMC6</v>
      </c>
      <c r="B299" s="143">
        <f>COUNTA($C$3:C299)</f>
        <v>290</v>
      </c>
      <c r="C299" s="142" t="s">
        <v>326</v>
      </c>
      <c r="D299" s="142"/>
      <c r="E299" s="142"/>
      <c r="F299" s="142"/>
      <c r="G299" s="142" t="s">
        <v>74</v>
      </c>
      <c r="H299" s="142"/>
      <c r="I299" s="142" t="s">
        <v>58</v>
      </c>
      <c r="J299" s="142"/>
      <c r="K299" s="143">
        <v>0</v>
      </c>
      <c r="L299" s="142" t="s">
        <v>133</v>
      </c>
      <c r="M299" s="142" t="s">
        <v>327</v>
      </c>
      <c r="N299" s="142"/>
      <c r="O299" s="142"/>
      <c r="P299" s="142"/>
      <c r="Q299" s="144"/>
      <c r="R299" s="144"/>
      <c r="S299" s="142"/>
      <c r="T299" s="142"/>
      <c r="U299" s="142"/>
      <c r="V299" s="142"/>
      <c r="W299" s="142"/>
      <c r="X299" s="142"/>
      <c r="Y299" s="142"/>
    </row>
    <row r="300" spans="1:25">
      <c r="A300" s="142" t="str">
        <f t="shared" si="4"/>
        <v>bln_EMC6</v>
      </c>
      <c r="B300" s="143">
        <f>COUNTA($C$3:C300)</f>
        <v>291</v>
      </c>
      <c r="C300" s="142" t="s">
        <v>313</v>
      </c>
      <c r="D300" s="142"/>
      <c r="E300" s="142"/>
      <c r="F300" s="142"/>
      <c r="G300" s="142" t="s">
        <v>74</v>
      </c>
      <c r="H300" s="142"/>
      <c r="I300" s="142" t="s">
        <v>58</v>
      </c>
      <c r="J300" s="142"/>
      <c r="K300" s="143">
        <v>0</v>
      </c>
      <c r="L300" s="142" t="s">
        <v>133</v>
      </c>
      <c r="M300" s="142" t="s">
        <v>314</v>
      </c>
      <c r="N300" s="142"/>
      <c r="O300" s="142"/>
      <c r="P300" s="142"/>
      <c r="Q300" s="144"/>
      <c r="R300" s="144"/>
      <c r="S300" s="142"/>
      <c r="T300" s="142"/>
      <c r="U300" s="142"/>
      <c r="V300" s="142"/>
      <c r="W300" s="142"/>
      <c r="X300" s="142"/>
      <c r="Y300" s="142"/>
    </row>
    <row r="301" spans="1:25">
      <c r="A301" s="142" t="str">
        <f t="shared" si="4"/>
        <v>bln_EMC6</v>
      </c>
      <c r="B301" s="143">
        <f>COUNTA($C$3:C301)</f>
        <v>292</v>
      </c>
      <c r="C301" s="142" t="s">
        <v>60</v>
      </c>
      <c r="D301" s="142"/>
      <c r="E301" s="142"/>
      <c r="F301" s="142"/>
      <c r="G301" s="142" t="s">
        <v>74</v>
      </c>
      <c r="H301" s="142"/>
      <c r="I301" s="142" t="s">
        <v>58</v>
      </c>
      <c r="J301" s="142"/>
      <c r="K301" s="143">
        <v>0</v>
      </c>
      <c r="L301" s="142" t="s">
        <v>60</v>
      </c>
      <c r="M301" s="142">
        <v>1</v>
      </c>
      <c r="N301" s="142"/>
      <c r="O301" s="142"/>
      <c r="P301" s="142"/>
      <c r="Q301" s="144"/>
      <c r="R301" s="144"/>
      <c r="S301" s="142"/>
      <c r="T301" s="142"/>
      <c r="U301" s="142"/>
      <c r="V301" s="142"/>
      <c r="W301" s="142"/>
      <c r="X301" s="142"/>
      <c r="Y301" s="142"/>
    </row>
    <row r="302" spans="1:25">
      <c r="A302" s="142" t="str">
        <f t="shared" si="4"/>
        <v>bln_EMC6</v>
      </c>
      <c r="B302" s="143">
        <f>COUNTA($C$3:C302)</f>
        <v>293</v>
      </c>
      <c r="C302" s="142" t="s">
        <v>203</v>
      </c>
      <c r="D302" s="142"/>
      <c r="E302" s="142"/>
      <c r="F302" s="142"/>
      <c r="G302" s="142" t="s">
        <v>74</v>
      </c>
      <c r="H302" s="142"/>
      <c r="I302" s="142" t="s">
        <v>58</v>
      </c>
      <c r="J302" s="142" t="s">
        <v>328</v>
      </c>
      <c r="K302" s="143">
        <v>0</v>
      </c>
      <c r="L302" s="142" t="s">
        <v>110</v>
      </c>
      <c r="M302" s="142"/>
      <c r="N302" s="142"/>
      <c r="O302" s="142"/>
      <c r="P302" s="142"/>
      <c r="Q302" s="144"/>
      <c r="R302" s="144"/>
      <c r="S302" s="142"/>
      <c r="T302" s="142"/>
      <c r="U302" s="142"/>
      <c r="V302" s="142"/>
      <c r="W302" s="142"/>
      <c r="X302" s="142"/>
      <c r="Y302" s="142"/>
    </row>
    <row r="303" spans="1:25">
      <c r="A303" s="142" t="str">
        <f t="shared" si="4"/>
        <v>bln_EMC6</v>
      </c>
      <c r="B303" s="143">
        <f>COUNTA($C$3:C303)</f>
        <v>294</v>
      </c>
      <c r="C303" s="142" t="s">
        <v>60</v>
      </c>
      <c r="D303" s="142"/>
      <c r="E303" s="142"/>
      <c r="F303" s="142"/>
      <c r="G303" s="142" t="s">
        <v>74</v>
      </c>
      <c r="H303" s="142"/>
      <c r="I303" s="142" t="s">
        <v>58</v>
      </c>
      <c r="J303" s="142"/>
      <c r="K303" s="143">
        <v>0</v>
      </c>
      <c r="L303" s="142" t="s">
        <v>60</v>
      </c>
      <c r="M303" s="142">
        <v>1</v>
      </c>
      <c r="N303" s="142"/>
      <c r="O303" s="142"/>
      <c r="P303" s="142"/>
      <c r="Q303" s="144"/>
      <c r="R303" s="144"/>
      <c r="S303" s="142"/>
      <c r="T303" s="142"/>
      <c r="U303" s="142"/>
      <c r="V303" s="142"/>
      <c r="W303" s="142"/>
      <c r="X303" s="142"/>
      <c r="Y303" s="142"/>
    </row>
    <row r="304" spans="1:25">
      <c r="A304" s="142" t="str">
        <f t="shared" si="4"/>
        <v>bln_EMC6</v>
      </c>
      <c r="B304" s="143">
        <f>COUNTA($C$3:C304)</f>
        <v>295</v>
      </c>
      <c r="C304" s="142" t="s">
        <v>329</v>
      </c>
      <c r="D304" s="142"/>
      <c r="E304" s="142"/>
      <c r="F304" s="142"/>
      <c r="G304" s="142" t="s">
        <v>74</v>
      </c>
      <c r="H304" s="142"/>
      <c r="I304" s="142" t="s">
        <v>58</v>
      </c>
      <c r="J304" s="142" t="s">
        <v>330</v>
      </c>
      <c r="K304" s="143">
        <v>0</v>
      </c>
      <c r="L304" s="142" t="s">
        <v>110</v>
      </c>
      <c r="M304" s="142"/>
      <c r="N304" s="142"/>
      <c r="O304" s="142"/>
      <c r="P304" s="142"/>
      <c r="Q304" s="144"/>
      <c r="R304" s="144"/>
      <c r="S304" s="142"/>
      <c r="T304" s="142"/>
      <c r="U304" s="142"/>
      <c r="V304" s="142"/>
      <c r="W304" s="142"/>
      <c r="X304" s="142"/>
      <c r="Y304" s="142"/>
    </row>
    <row r="305" spans="1:25">
      <c r="A305" s="142" t="str">
        <f t="shared" si="4"/>
        <v>bln_EMC6</v>
      </c>
      <c r="B305" s="143">
        <f>COUNTA($C$3:C305)</f>
        <v>296</v>
      </c>
      <c r="C305" s="142" t="s">
        <v>60</v>
      </c>
      <c r="D305" s="142"/>
      <c r="E305" s="142"/>
      <c r="F305" s="142"/>
      <c r="G305" s="142" t="s">
        <v>74</v>
      </c>
      <c r="H305" s="142"/>
      <c r="I305" s="142" t="s">
        <v>58</v>
      </c>
      <c r="J305" s="142"/>
      <c r="K305" s="143">
        <v>0</v>
      </c>
      <c r="L305" s="142" t="s">
        <v>60</v>
      </c>
      <c r="M305" s="142">
        <v>5</v>
      </c>
      <c r="N305" s="142"/>
      <c r="O305" s="142"/>
      <c r="P305" s="142"/>
      <c r="Q305" s="144"/>
      <c r="R305" s="144"/>
      <c r="S305" s="142"/>
      <c r="T305" s="142"/>
      <c r="U305" s="142"/>
      <c r="V305" s="142"/>
      <c r="W305" s="142"/>
      <c r="X305" s="142"/>
      <c r="Y305" s="142"/>
    </row>
    <row r="306" spans="1:25">
      <c r="A306" s="142" t="str">
        <f t="shared" si="4"/>
        <v>bln_EMC6</v>
      </c>
      <c r="B306" s="143">
        <f>COUNTA($C$3:C306)</f>
        <v>297</v>
      </c>
      <c r="C306" s="142" t="s">
        <v>331</v>
      </c>
      <c r="D306" s="142"/>
      <c r="E306" s="142"/>
      <c r="F306" s="142"/>
      <c r="G306" s="142" t="s">
        <v>74</v>
      </c>
      <c r="H306" s="142"/>
      <c r="I306" s="142" t="s">
        <v>58</v>
      </c>
      <c r="J306" s="142" t="str">
        <f>"//fieldset[@data-radio-required-message='Please select one option.']/label/span/p[contains(.,'"&amp;M306&amp;"')]"</f>
        <v>//fieldset[@data-radio-required-message='Please select one option.']/label/span/p[contains(.,'DT_EMCQ13')]</v>
      </c>
      <c r="K306" s="143">
        <v>0</v>
      </c>
      <c r="L306" s="142" t="s">
        <v>100</v>
      </c>
      <c r="M306" s="142" t="s">
        <v>332</v>
      </c>
      <c r="N306" s="142"/>
      <c r="O306" s="142"/>
      <c r="P306" s="142"/>
      <c r="Q306" s="144"/>
      <c r="R306" s="144"/>
      <c r="S306" s="142"/>
      <c r="T306" s="142"/>
      <c r="U306" s="142"/>
      <c r="V306" s="142"/>
      <c r="W306" s="142"/>
      <c r="X306" s="142"/>
      <c r="Y306" s="142"/>
    </row>
    <row r="307" spans="1:25">
      <c r="A307" s="142" t="str">
        <f t="shared" si="4"/>
        <v>bln_EMC6</v>
      </c>
      <c r="B307" s="143">
        <f>COUNTA($C$3:C307)</f>
        <v>298</v>
      </c>
      <c r="C307" s="142" t="s">
        <v>60</v>
      </c>
      <c r="D307" s="142"/>
      <c r="E307" s="142"/>
      <c r="F307" s="142"/>
      <c r="G307" s="142" t="s">
        <v>74</v>
      </c>
      <c r="H307" s="142"/>
      <c r="I307" s="142" t="s">
        <v>58</v>
      </c>
      <c r="J307" s="142"/>
      <c r="K307" s="143">
        <v>0</v>
      </c>
      <c r="L307" s="142" t="s">
        <v>60</v>
      </c>
      <c r="M307" s="142">
        <v>1</v>
      </c>
      <c r="N307" s="142"/>
      <c r="O307" s="142"/>
      <c r="P307" s="142"/>
      <c r="Q307" s="144"/>
      <c r="R307" s="144"/>
      <c r="S307" s="142"/>
      <c r="T307" s="142"/>
      <c r="U307" s="142"/>
      <c r="V307" s="142"/>
      <c r="W307" s="142"/>
      <c r="X307" s="142"/>
      <c r="Y307" s="142"/>
    </row>
    <row r="308" spans="1:25">
      <c r="A308" s="142" t="str">
        <f t="shared" si="4"/>
        <v>bln_EMC6</v>
      </c>
      <c r="B308" s="143">
        <f>COUNTA($C$3:C308)</f>
        <v>299</v>
      </c>
      <c r="C308" s="142" t="s">
        <v>592</v>
      </c>
      <c r="D308" s="142"/>
      <c r="E308" s="142"/>
      <c r="F308" s="142"/>
      <c r="G308" s="142" t="s">
        <v>74</v>
      </c>
      <c r="H308" s="142"/>
      <c r="I308" s="142" t="s">
        <v>58</v>
      </c>
      <c r="J308" s="142" t="s">
        <v>591</v>
      </c>
      <c r="K308" s="143">
        <v>0</v>
      </c>
      <c r="L308" s="142" t="s">
        <v>32</v>
      </c>
      <c r="M308" s="142"/>
      <c r="N308" s="142" t="s">
        <v>61</v>
      </c>
      <c r="O308" s="142"/>
      <c r="P308" s="142"/>
      <c r="Q308" s="144"/>
      <c r="R308" s="144"/>
      <c r="S308" s="142"/>
      <c r="T308" s="142"/>
      <c r="U308" s="142"/>
      <c r="V308" s="142"/>
      <c r="W308" s="142"/>
      <c r="X308" s="142"/>
      <c r="Y308" s="142"/>
    </row>
    <row r="309" spans="1:25">
      <c r="A309" s="142" t="str">
        <f t="shared" si="4"/>
        <v>bln_EMC6</v>
      </c>
      <c r="B309" s="143">
        <f>COUNTA($C$3:C309)</f>
        <v>300</v>
      </c>
      <c r="C309" s="142" t="s">
        <v>590</v>
      </c>
      <c r="D309" s="142"/>
      <c r="E309" s="142"/>
      <c r="F309" s="142"/>
      <c r="G309" s="142" t="s">
        <v>74</v>
      </c>
      <c r="H309" s="142"/>
      <c r="I309" s="142" t="s">
        <v>58</v>
      </c>
      <c r="J309" s="142" t="s">
        <v>525</v>
      </c>
      <c r="K309" s="143">
        <v>0</v>
      </c>
      <c r="L309" s="142" t="s">
        <v>32</v>
      </c>
      <c r="M309" s="142"/>
      <c r="N309" s="142" t="s">
        <v>61</v>
      </c>
      <c r="O309" s="142"/>
      <c r="P309" s="142"/>
      <c r="Q309" s="144"/>
      <c r="R309" s="145" t="e">
        <f>R308+R156</f>
        <v>#VALUE!</v>
      </c>
      <c r="S309" s="142"/>
      <c r="T309" s="142"/>
      <c r="U309" s="142"/>
      <c r="V309" s="142"/>
      <c r="W309" s="142"/>
      <c r="X309" s="142"/>
      <c r="Y309" s="142"/>
    </row>
    <row r="310" spans="1:25">
      <c r="A310" s="142" t="str">
        <f>A309</f>
        <v>bln_EMC6</v>
      </c>
      <c r="B310" s="143">
        <f>COUNTA($C$3:C310)</f>
        <v>301</v>
      </c>
      <c r="C310" s="142" t="s">
        <v>333</v>
      </c>
      <c r="D310" s="142"/>
      <c r="E310" s="142"/>
      <c r="F310" s="142"/>
      <c r="G310" s="142" t="s">
        <v>74</v>
      </c>
      <c r="H310" s="142"/>
      <c r="I310" s="142" t="s">
        <v>58</v>
      </c>
      <c r="J310" s="142" t="s">
        <v>338</v>
      </c>
      <c r="K310" s="143">
        <v>1</v>
      </c>
      <c r="L310" s="142" t="s">
        <v>306</v>
      </c>
      <c r="M310" s="142"/>
      <c r="N310" s="142"/>
      <c r="O310" s="142"/>
      <c r="P310" s="142"/>
      <c r="Q310" s="144"/>
      <c r="R310" s="144"/>
      <c r="S310" s="142"/>
      <c r="T310" s="142"/>
      <c r="U310" s="142"/>
      <c r="V310" s="142"/>
      <c r="W310" s="142"/>
      <c r="X310" s="142"/>
      <c r="Y310" s="142"/>
    </row>
    <row r="311" spans="1:25">
      <c r="A311" s="142" t="str">
        <f t="shared" si="4"/>
        <v>bln_EMC6</v>
      </c>
      <c r="B311" s="143">
        <f>COUNTA($C$3:C311)</f>
        <v>302</v>
      </c>
      <c r="C311" s="142" t="s">
        <v>333</v>
      </c>
      <c r="D311" s="142"/>
      <c r="E311" s="142"/>
      <c r="F311" s="142"/>
      <c r="G311" s="142" t="s">
        <v>74</v>
      </c>
      <c r="H311" s="142"/>
      <c r="I311" s="142" t="s">
        <v>58</v>
      </c>
      <c r="J311" s="142" t="s">
        <v>339</v>
      </c>
      <c r="K311" s="143">
        <v>1</v>
      </c>
      <c r="L311" s="142" t="s">
        <v>306</v>
      </c>
      <c r="M311" s="142"/>
      <c r="N311" s="142"/>
      <c r="O311" s="142"/>
      <c r="P311" s="142"/>
      <c r="Q311" s="144"/>
      <c r="R311" s="144"/>
      <c r="S311" s="142"/>
      <c r="T311" s="142"/>
      <c r="U311" s="142"/>
      <c r="V311" s="142"/>
      <c r="W311" s="142"/>
      <c r="X311" s="142"/>
      <c r="Y311" s="142"/>
    </row>
    <row r="312" spans="1:25">
      <c r="A312" s="146" t="s">
        <v>340</v>
      </c>
      <c r="B312" s="147">
        <f>COUNTA($C$3:C312)</f>
        <v>303</v>
      </c>
      <c r="C312" s="146" t="s">
        <v>308</v>
      </c>
      <c r="D312" s="146"/>
      <c r="E312" s="146"/>
      <c r="F312" s="146"/>
      <c r="G312" s="146" t="s">
        <v>74</v>
      </c>
      <c r="H312" s="146"/>
      <c r="I312" s="146" t="s">
        <v>58</v>
      </c>
      <c r="J312" s="146" t="s">
        <v>309</v>
      </c>
      <c r="K312" s="147">
        <v>0</v>
      </c>
      <c r="L312" s="146" t="s">
        <v>110</v>
      </c>
      <c r="M312" s="146"/>
      <c r="N312" s="146"/>
      <c r="O312" s="146"/>
      <c r="P312" s="146"/>
      <c r="Q312" s="148"/>
      <c r="R312" s="148"/>
      <c r="S312" s="146"/>
      <c r="T312" s="146"/>
      <c r="U312" s="146"/>
      <c r="V312" s="146"/>
      <c r="W312" s="146"/>
      <c r="X312" s="146"/>
      <c r="Y312" s="146"/>
    </row>
    <row r="313" spans="1:25">
      <c r="A313" s="146" t="str">
        <f>A312</f>
        <v>bln_EMC7</v>
      </c>
      <c r="B313" s="147">
        <f>COUNTA($C$3:C313)</f>
        <v>304</v>
      </c>
      <c r="C313" s="146" t="s">
        <v>60</v>
      </c>
      <c r="D313" s="146"/>
      <c r="E313" s="146"/>
      <c r="F313" s="146"/>
      <c r="G313" s="146" t="s">
        <v>74</v>
      </c>
      <c r="H313" s="146"/>
      <c r="I313" s="146" t="s">
        <v>58</v>
      </c>
      <c r="J313" s="146"/>
      <c r="K313" s="147">
        <v>0</v>
      </c>
      <c r="L313" s="146" t="s">
        <v>60</v>
      </c>
      <c r="M313" s="146">
        <v>3</v>
      </c>
      <c r="N313" s="146"/>
      <c r="O313" s="146"/>
      <c r="P313" s="146"/>
      <c r="Q313" s="148"/>
      <c r="R313" s="148"/>
      <c r="S313" s="146"/>
      <c r="T313" s="146"/>
      <c r="U313" s="146"/>
      <c r="V313" s="146"/>
      <c r="W313" s="146"/>
      <c r="X313" s="146"/>
      <c r="Y313" s="146"/>
    </row>
    <row r="314" spans="1:25">
      <c r="A314" s="146" t="str">
        <f t="shared" ref="A314:A323" si="5">A313</f>
        <v>bln_EMC7</v>
      </c>
      <c r="B314" s="147">
        <f>COUNTA($C$3:C314)</f>
        <v>305</v>
      </c>
      <c r="C314" s="146" t="s">
        <v>310</v>
      </c>
      <c r="D314" s="146"/>
      <c r="E314" s="146"/>
      <c r="F314" s="146"/>
      <c r="G314" s="146" t="s">
        <v>74</v>
      </c>
      <c r="H314" s="146"/>
      <c r="I314" s="146" t="s">
        <v>58</v>
      </c>
      <c r="J314" s="146" t="s">
        <v>311</v>
      </c>
      <c r="K314" s="147">
        <v>0</v>
      </c>
      <c r="L314" s="146" t="s">
        <v>59</v>
      </c>
      <c r="M314" s="146" t="s">
        <v>312</v>
      </c>
      <c r="N314" s="146" t="s">
        <v>341</v>
      </c>
      <c r="O314" s="146"/>
      <c r="P314" s="146"/>
      <c r="Q314" s="148"/>
      <c r="R314" s="148"/>
      <c r="S314" s="146"/>
      <c r="T314" s="146"/>
      <c r="U314" s="146"/>
      <c r="V314" s="146"/>
      <c r="W314" s="146"/>
      <c r="X314" s="146"/>
      <c r="Y314" s="146"/>
    </row>
    <row r="315" spans="1:25">
      <c r="A315" s="146" t="str">
        <f t="shared" si="5"/>
        <v>bln_EMC7</v>
      </c>
      <c r="B315" s="147">
        <f>COUNTA($C$3:C315)</f>
        <v>306</v>
      </c>
      <c r="C315" s="146" t="s">
        <v>313</v>
      </c>
      <c r="D315" s="146"/>
      <c r="E315" s="146"/>
      <c r="F315" s="146"/>
      <c r="G315" s="146" t="s">
        <v>74</v>
      </c>
      <c r="H315" s="146"/>
      <c r="I315" s="146" t="s">
        <v>58</v>
      </c>
      <c r="J315" s="146"/>
      <c r="K315" s="147">
        <v>0</v>
      </c>
      <c r="L315" s="146" t="s">
        <v>133</v>
      </c>
      <c r="M315" s="146" t="s">
        <v>314</v>
      </c>
      <c r="N315" s="146"/>
      <c r="O315" s="146"/>
      <c r="P315" s="146"/>
      <c r="Q315" s="148"/>
      <c r="R315" s="148"/>
      <c r="S315" s="146"/>
      <c r="T315" s="146"/>
      <c r="U315" s="146"/>
      <c r="V315" s="146"/>
      <c r="W315" s="146"/>
      <c r="X315" s="146"/>
      <c r="Y315" s="146"/>
    </row>
    <row r="316" spans="1:25">
      <c r="A316" s="146" t="str">
        <f t="shared" si="5"/>
        <v>bln_EMC7</v>
      </c>
      <c r="B316" s="147">
        <f>COUNTA($C$3:C316)</f>
        <v>307</v>
      </c>
      <c r="C316" s="146" t="s">
        <v>60</v>
      </c>
      <c r="D316" s="146"/>
      <c r="E316" s="146"/>
      <c r="F316" s="146"/>
      <c r="G316" s="146" t="s">
        <v>74</v>
      </c>
      <c r="H316" s="146"/>
      <c r="I316" s="146" t="s">
        <v>58</v>
      </c>
      <c r="J316" s="146"/>
      <c r="K316" s="147">
        <v>0</v>
      </c>
      <c r="L316" s="146" t="s">
        <v>60</v>
      </c>
      <c r="M316" s="146">
        <v>1</v>
      </c>
      <c r="N316" s="146"/>
      <c r="O316" s="146"/>
      <c r="P316" s="146"/>
      <c r="Q316" s="148"/>
      <c r="R316" s="148"/>
      <c r="S316" s="146"/>
      <c r="T316" s="146"/>
      <c r="U316" s="146"/>
      <c r="V316" s="146"/>
      <c r="W316" s="146"/>
      <c r="X316" s="146"/>
      <c r="Y316" s="146"/>
    </row>
    <row r="317" spans="1:25">
      <c r="A317" s="146" t="str">
        <f t="shared" si="5"/>
        <v>bln_EMC7</v>
      </c>
      <c r="B317" s="147">
        <f>COUNTA($C$3:C317)</f>
        <v>308</v>
      </c>
      <c r="C317" s="146" t="s">
        <v>315</v>
      </c>
      <c r="D317" s="146"/>
      <c r="E317" s="146"/>
      <c r="F317" s="146"/>
      <c r="G317" s="146" t="s">
        <v>74</v>
      </c>
      <c r="H317" s="146"/>
      <c r="I317" s="146" t="s">
        <v>58</v>
      </c>
      <c r="J317" s="146" t="str">
        <f>"//button[contains(.,'"&amp;M317&amp;"')]"</f>
        <v>//button[contains(.,'DT_EMCQ8')]</v>
      </c>
      <c r="K317" s="147">
        <v>0</v>
      </c>
      <c r="L317" s="146" t="s">
        <v>69</v>
      </c>
      <c r="M317" s="146" t="s">
        <v>312</v>
      </c>
      <c r="N317" s="146" t="s">
        <v>341</v>
      </c>
      <c r="O317" s="146"/>
      <c r="P317" s="146"/>
      <c r="Q317" s="148"/>
      <c r="R317" s="148"/>
      <c r="S317" s="146"/>
      <c r="T317" s="146"/>
      <c r="U317" s="146"/>
      <c r="V317" s="146"/>
      <c r="W317" s="146"/>
      <c r="X317" s="146"/>
      <c r="Y317" s="146"/>
    </row>
    <row r="318" spans="1:25">
      <c r="A318" s="146" t="str">
        <f t="shared" si="5"/>
        <v>bln_EMC7</v>
      </c>
      <c r="B318" s="147">
        <f>COUNTA($C$3:C318)</f>
        <v>309</v>
      </c>
      <c r="C318" s="146" t="s">
        <v>60</v>
      </c>
      <c r="D318" s="146"/>
      <c r="E318" s="146"/>
      <c r="F318" s="146"/>
      <c r="G318" s="146" t="s">
        <v>74</v>
      </c>
      <c r="H318" s="146"/>
      <c r="I318" s="146" t="s">
        <v>58</v>
      </c>
      <c r="J318" s="146"/>
      <c r="K318" s="147">
        <v>0</v>
      </c>
      <c r="L318" s="146" t="s">
        <v>60</v>
      </c>
      <c r="M318" s="146">
        <v>1</v>
      </c>
      <c r="N318" s="146"/>
      <c r="O318" s="146"/>
      <c r="P318" s="146"/>
      <c r="Q318" s="148"/>
      <c r="R318" s="148"/>
      <c r="S318" s="146"/>
      <c r="T318" s="146"/>
      <c r="U318" s="146"/>
      <c r="V318" s="146"/>
      <c r="W318" s="146"/>
      <c r="X318" s="146"/>
      <c r="Y318" s="146"/>
    </row>
    <row r="319" spans="1:25">
      <c r="A319" s="146" t="str">
        <f t="shared" si="5"/>
        <v>bln_EMC7</v>
      </c>
      <c r="B319" s="147">
        <f>COUNTA($C$3:C319)</f>
        <v>310</v>
      </c>
      <c r="C319" s="146" t="s">
        <v>316</v>
      </c>
      <c r="D319" s="146"/>
      <c r="E319" s="146"/>
      <c r="F319" s="146"/>
      <c r="G319" s="146" t="s">
        <v>74</v>
      </c>
      <c r="H319" s="146"/>
      <c r="I319" s="146" t="s">
        <v>58</v>
      </c>
      <c r="J319" s="146" t="s">
        <v>317</v>
      </c>
      <c r="K319" s="147">
        <v>0</v>
      </c>
      <c r="L319" s="146" t="s">
        <v>69</v>
      </c>
      <c r="M319" s="146" t="s">
        <v>318</v>
      </c>
      <c r="N319" s="146"/>
      <c r="O319" s="146"/>
      <c r="P319" s="146"/>
      <c r="Q319" s="148"/>
      <c r="R319" s="148"/>
      <c r="S319" s="146"/>
      <c r="T319" s="146"/>
      <c r="U319" s="146"/>
      <c r="V319" s="146"/>
      <c r="W319" s="146"/>
      <c r="X319" s="146"/>
      <c r="Y319" s="146"/>
    </row>
    <row r="320" spans="1:25">
      <c r="A320" s="146" t="str">
        <f t="shared" si="5"/>
        <v>bln_EMC7</v>
      </c>
      <c r="B320" s="147">
        <f>COUNTA($C$3:C320)</f>
        <v>311</v>
      </c>
      <c r="C320" s="146" t="s">
        <v>60</v>
      </c>
      <c r="D320" s="146"/>
      <c r="E320" s="146"/>
      <c r="F320" s="146"/>
      <c r="G320" s="146" t="s">
        <v>74</v>
      </c>
      <c r="H320" s="146"/>
      <c r="I320" s="146" t="s">
        <v>58</v>
      </c>
      <c r="J320" s="146"/>
      <c r="K320" s="147">
        <v>0</v>
      </c>
      <c r="L320" s="146" t="s">
        <v>60</v>
      </c>
      <c r="M320" s="146">
        <v>3</v>
      </c>
      <c r="N320" s="146"/>
      <c r="O320" s="146"/>
      <c r="P320" s="146"/>
      <c r="Q320" s="148"/>
      <c r="R320" s="148"/>
      <c r="S320" s="146"/>
      <c r="T320" s="146"/>
      <c r="U320" s="146"/>
      <c r="V320" s="146"/>
      <c r="W320" s="146"/>
      <c r="X320" s="146"/>
      <c r="Y320" s="146"/>
    </row>
    <row r="321" spans="1:25">
      <c r="A321" s="146" t="str">
        <f t="shared" si="5"/>
        <v>bln_EMC7</v>
      </c>
      <c r="B321" s="147">
        <f>COUNTA($C$3:C321)</f>
        <v>312</v>
      </c>
      <c r="C321" s="146" t="s">
        <v>60</v>
      </c>
      <c r="D321" s="146"/>
      <c r="E321" s="146"/>
      <c r="F321" s="146"/>
      <c r="G321" s="146" t="s">
        <v>74</v>
      </c>
      <c r="H321" s="146"/>
      <c r="I321" s="146" t="s">
        <v>58</v>
      </c>
      <c r="J321" s="146"/>
      <c r="K321" s="147">
        <v>0</v>
      </c>
      <c r="L321" s="146" t="s">
        <v>133</v>
      </c>
      <c r="M321" s="146" t="s">
        <v>318</v>
      </c>
      <c r="N321" s="146" t="s">
        <v>342</v>
      </c>
      <c r="O321" s="146"/>
      <c r="P321" s="146"/>
      <c r="Q321" s="148"/>
      <c r="R321" s="148"/>
      <c r="S321" s="146"/>
      <c r="T321" s="146"/>
      <c r="U321" s="146"/>
      <c r="V321" s="146"/>
      <c r="W321" s="146"/>
      <c r="X321" s="146"/>
      <c r="Y321" s="146"/>
    </row>
    <row r="322" spans="1:25">
      <c r="A322" s="146" t="str">
        <f t="shared" si="5"/>
        <v>bln_EMC7</v>
      </c>
      <c r="B322" s="147">
        <f>COUNTA($C$3:C322)</f>
        <v>313</v>
      </c>
      <c r="C322" s="146" t="s">
        <v>60</v>
      </c>
      <c r="D322" s="146"/>
      <c r="E322" s="146"/>
      <c r="F322" s="146"/>
      <c r="G322" s="146" t="s">
        <v>74</v>
      </c>
      <c r="H322" s="146"/>
      <c r="I322" s="146" t="s">
        <v>58</v>
      </c>
      <c r="J322" s="146"/>
      <c r="K322" s="147">
        <v>0</v>
      </c>
      <c r="L322" s="146" t="s">
        <v>60</v>
      </c>
      <c r="M322" s="146">
        <v>1</v>
      </c>
      <c r="N322" s="146"/>
      <c r="O322" s="146"/>
      <c r="P322" s="146"/>
      <c r="Q322" s="148"/>
      <c r="R322" s="148"/>
      <c r="S322" s="146"/>
      <c r="T322" s="146"/>
      <c r="U322" s="146"/>
      <c r="V322" s="146"/>
      <c r="W322" s="146"/>
      <c r="X322" s="146"/>
      <c r="Y322" s="146"/>
    </row>
    <row r="323" spans="1:25">
      <c r="A323" s="146" t="str">
        <f t="shared" si="5"/>
        <v>bln_EMC7</v>
      </c>
      <c r="B323" s="147">
        <f>COUNTA($C$3:C323)</f>
        <v>314</v>
      </c>
      <c r="C323" s="146" t="s">
        <v>313</v>
      </c>
      <c r="D323" s="146"/>
      <c r="E323" s="146"/>
      <c r="F323" s="146"/>
      <c r="G323" s="146" t="s">
        <v>74</v>
      </c>
      <c r="H323" s="146"/>
      <c r="I323" s="146" t="s">
        <v>58</v>
      </c>
      <c r="J323" s="146"/>
      <c r="K323" s="147">
        <v>0</v>
      </c>
      <c r="L323" s="146" t="s">
        <v>133</v>
      </c>
      <c r="M323" s="146" t="s">
        <v>314</v>
      </c>
      <c r="N323" s="146"/>
      <c r="O323" s="146"/>
      <c r="P323" s="146"/>
      <c r="Q323" s="148"/>
      <c r="R323" s="148"/>
      <c r="S323" s="146"/>
      <c r="T323" s="146"/>
      <c r="U323" s="146"/>
      <c r="V323" s="146"/>
      <c r="W323" s="146"/>
      <c r="X323" s="146"/>
      <c r="Y323" s="146"/>
    </row>
    <row r="324" spans="1:25">
      <c r="A324" s="146" t="str">
        <f>A323</f>
        <v>bln_EMC7</v>
      </c>
      <c r="B324" s="147">
        <f>COUNTA($C$3:C324)</f>
        <v>315</v>
      </c>
      <c r="C324" s="146" t="s">
        <v>60</v>
      </c>
      <c r="D324" s="146"/>
      <c r="E324" s="146"/>
      <c r="F324" s="146"/>
      <c r="G324" s="146" t="s">
        <v>74</v>
      </c>
      <c r="H324" s="146"/>
      <c r="I324" s="146" t="s">
        <v>58</v>
      </c>
      <c r="J324" s="146"/>
      <c r="K324" s="147">
        <v>0</v>
      </c>
      <c r="L324" s="146" t="s">
        <v>60</v>
      </c>
      <c r="M324" s="146">
        <v>1</v>
      </c>
      <c r="N324" s="146"/>
      <c r="O324" s="146"/>
      <c r="P324" s="146"/>
      <c r="Q324" s="148"/>
      <c r="R324" s="148"/>
      <c r="S324" s="146"/>
      <c r="T324" s="146"/>
      <c r="U324" s="146"/>
      <c r="V324" s="146"/>
      <c r="W324" s="146"/>
      <c r="X324" s="146"/>
      <c r="Y324" s="146"/>
    </row>
    <row r="325" spans="1:25">
      <c r="A325" s="146" t="str">
        <f>A324</f>
        <v>bln_EMC7</v>
      </c>
      <c r="B325" s="147">
        <f>COUNTA($C$3:C325)</f>
        <v>316</v>
      </c>
      <c r="C325" s="146" t="s">
        <v>319</v>
      </c>
      <c r="D325" s="146"/>
      <c r="E325" s="146"/>
      <c r="F325" s="146"/>
      <c r="G325" s="146" t="s">
        <v>74</v>
      </c>
      <c r="H325" s="146"/>
      <c r="I325" s="146" t="s">
        <v>58</v>
      </c>
      <c r="J325" s="146" t="s">
        <v>337</v>
      </c>
      <c r="K325" s="147">
        <v>1</v>
      </c>
      <c r="L325" s="146" t="s">
        <v>69</v>
      </c>
      <c r="M325" s="146"/>
      <c r="N325" s="146"/>
      <c r="O325" s="146"/>
      <c r="P325" s="146"/>
      <c r="Q325" s="148"/>
      <c r="R325" s="148"/>
      <c r="S325" s="146"/>
      <c r="T325" s="146"/>
      <c r="U325" s="146"/>
      <c r="V325" s="146"/>
      <c r="W325" s="146"/>
      <c r="X325" s="146"/>
      <c r="Y325" s="146"/>
    </row>
    <row r="326" spans="1:25">
      <c r="A326" s="146" t="str">
        <f t="shared" ref="A326:A337" si="6">A325</f>
        <v>bln_EMC7</v>
      </c>
      <c r="B326" s="147">
        <f>COUNTA($C$3:C326)</f>
        <v>317</v>
      </c>
      <c r="C326" s="146" t="s">
        <v>60</v>
      </c>
      <c r="D326" s="146"/>
      <c r="E326" s="146"/>
      <c r="F326" s="146"/>
      <c r="G326" s="146" t="s">
        <v>74</v>
      </c>
      <c r="H326" s="146"/>
      <c r="I326" s="146" t="s">
        <v>58</v>
      </c>
      <c r="J326" s="146"/>
      <c r="K326" s="147">
        <v>0</v>
      </c>
      <c r="L326" s="146" t="s">
        <v>60</v>
      </c>
      <c r="M326" s="146">
        <v>1</v>
      </c>
      <c r="N326" s="146"/>
      <c r="O326" s="146"/>
      <c r="P326" s="146"/>
      <c r="Q326" s="148"/>
      <c r="R326" s="148"/>
      <c r="S326" s="146"/>
      <c r="T326" s="146"/>
      <c r="U326" s="146"/>
      <c r="V326" s="146"/>
      <c r="W326" s="146"/>
      <c r="X326" s="146"/>
      <c r="Y326" s="146"/>
    </row>
    <row r="327" spans="1:25">
      <c r="A327" s="146" t="str">
        <f t="shared" si="6"/>
        <v>bln_EMC7</v>
      </c>
      <c r="B327" s="147">
        <f>COUNTA($C$3:C327)</f>
        <v>318</v>
      </c>
      <c r="C327" s="146" t="s">
        <v>319</v>
      </c>
      <c r="D327" s="146"/>
      <c r="E327" s="146"/>
      <c r="F327" s="146"/>
      <c r="G327" s="146" t="s">
        <v>74</v>
      </c>
      <c r="H327" s="146"/>
      <c r="I327" s="146" t="s">
        <v>58</v>
      </c>
      <c r="J327" s="146"/>
      <c r="K327" s="147"/>
      <c r="L327" s="146" t="s">
        <v>133</v>
      </c>
      <c r="M327" s="146" t="s">
        <v>321</v>
      </c>
      <c r="N327" s="146" t="s">
        <v>343</v>
      </c>
      <c r="O327" s="146"/>
      <c r="P327" s="146"/>
      <c r="Q327" s="148"/>
      <c r="R327" s="148"/>
      <c r="S327" s="146"/>
      <c r="T327" s="146"/>
      <c r="U327" s="146"/>
      <c r="V327" s="146"/>
      <c r="W327" s="146"/>
      <c r="X327" s="146"/>
      <c r="Y327" s="146"/>
    </row>
    <row r="328" spans="1:25">
      <c r="A328" s="146" t="str">
        <f t="shared" si="6"/>
        <v>bln_EMC7</v>
      </c>
      <c r="B328" s="147">
        <f>COUNTA($C$3:C328)</f>
        <v>319</v>
      </c>
      <c r="C328" s="146" t="s">
        <v>60</v>
      </c>
      <c r="D328" s="146"/>
      <c r="E328" s="146"/>
      <c r="F328" s="146"/>
      <c r="G328" s="146" t="s">
        <v>74</v>
      </c>
      <c r="H328" s="146"/>
      <c r="I328" s="146" t="s">
        <v>58</v>
      </c>
      <c r="J328" s="146"/>
      <c r="K328" s="147">
        <v>0</v>
      </c>
      <c r="L328" s="146" t="s">
        <v>60</v>
      </c>
      <c r="M328" s="146">
        <v>1</v>
      </c>
      <c r="N328" s="146"/>
      <c r="O328" s="146"/>
      <c r="P328" s="146"/>
      <c r="Q328" s="148"/>
      <c r="R328" s="148"/>
      <c r="S328" s="146"/>
      <c r="T328" s="146"/>
      <c r="U328" s="146"/>
      <c r="V328" s="146"/>
      <c r="W328" s="146"/>
      <c r="X328" s="146"/>
      <c r="Y328" s="146"/>
    </row>
    <row r="329" spans="1:25">
      <c r="A329" s="146" t="str">
        <f t="shared" si="6"/>
        <v>bln_EMC7</v>
      </c>
      <c r="B329" s="147">
        <f>COUNTA($C$3:C329)</f>
        <v>320</v>
      </c>
      <c r="C329" s="146" t="s">
        <v>313</v>
      </c>
      <c r="D329" s="146"/>
      <c r="E329" s="146"/>
      <c r="F329" s="146"/>
      <c r="G329" s="146" t="s">
        <v>74</v>
      </c>
      <c r="H329" s="146"/>
      <c r="I329" s="146" t="s">
        <v>58</v>
      </c>
      <c r="J329" s="146"/>
      <c r="K329" s="147">
        <v>0</v>
      </c>
      <c r="L329" s="146" t="s">
        <v>133</v>
      </c>
      <c r="M329" s="146" t="s">
        <v>314</v>
      </c>
      <c r="N329" s="146"/>
      <c r="O329" s="146"/>
      <c r="P329" s="146"/>
      <c r="Q329" s="148"/>
      <c r="R329" s="148"/>
      <c r="S329" s="146"/>
      <c r="T329" s="146"/>
      <c r="U329" s="146"/>
      <c r="V329" s="146"/>
      <c r="W329" s="146"/>
      <c r="X329" s="146"/>
      <c r="Y329" s="146"/>
    </row>
    <row r="330" spans="1:25">
      <c r="A330" s="146" t="str">
        <f t="shared" si="6"/>
        <v>bln_EMC7</v>
      </c>
      <c r="B330" s="147">
        <f>COUNTA($C$3:C330)</f>
        <v>321</v>
      </c>
      <c r="C330" s="146" t="s">
        <v>60</v>
      </c>
      <c r="D330" s="146"/>
      <c r="E330" s="146"/>
      <c r="F330" s="146"/>
      <c r="G330" s="146" t="s">
        <v>74</v>
      </c>
      <c r="H330" s="146"/>
      <c r="I330" s="146" t="s">
        <v>58</v>
      </c>
      <c r="J330" s="146"/>
      <c r="K330" s="147">
        <v>0</v>
      </c>
      <c r="L330" s="146" t="s">
        <v>60</v>
      </c>
      <c r="M330" s="146">
        <v>1</v>
      </c>
      <c r="N330" s="146"/>
      <c r="O330" s="146"/>
      <c r="P330" s="146"/>
      <c r="Q330" s="148"/>
      <c r="R330" s="148"/>
      <c r="S330" s="146"/>
      <c r="T330" s="146"/>
      <c r="U330" s="146"/>
      <c r="V330" s="146"/>
      <c r="W330" s="146"/>
      <c r="X330" s="146"/>
      <c r="Y330" s="146"/>
    </row>
    <row r="331" spans="1:25">
      <c r="A331" s="146" t="str">
        <f t="shared" si="6"/>
        <v>bln_EMC7</v>
      </c>
      <c r="B331" s="147">
        <f>COUNTA($C$3:C331)</f>
        <v>322</v>
      </c>
      <c r="C331" s="146" t="s">
        <v>322</v>
      </c>
      <c r="D331" s="146"/>
      <c r="E331" s="146"/>
      <c r="F331" s="146"/>
      <c r="G331" s="146" t="s">
        <v>74</v>
      </c>
      <c r="H331" s="146"/>
      <c r="I331" s="146" t="s">
        <v>58</v>
      </c>
      <c r="J331" s="146" t="str">
        <f>"//strong[contains(.,'In the last 12 months, have you had any chest infections or developed pneumonia?')]/parent::label/parent::p/following-sibling::div/div/label[contains(.,'"&amp;M331&amp;"')]"</f>
        <v>//strong[contains(.,'In the last 12 months, have you had any chest infections or developed pneumonia?')]/parent::label/parent::p/following-sibling::div/div/label[contains(.,'DT_EMCQ11')]</v>
      </c>
      <c r="K331" s="147">
        <v>0</v>
      </c>
      <c r="L331" s="146" t="s">
        <v>100</v>
      </c>
      <c r="M331" s="146" t="s">
        <v>323</v>
      </c>
      <c r="N331" s="146" t="s">
        <v>344</v>
      </c>
      <c r="O331" s="146"/>
      <c r="P331" s="146"/>
      <c r="Q331" s="148"/>
      <c r="R331" s="148"/>
      <c r="S331" s="146"/>
      <c r="T331" s="146"/>
      <c r="U331" s="146"/>
      <c r="V331" s="146"/>
      <c r="W331" s="146"/>
      <c r="X331" s="146"/>
      <c r="Y331" s="146"/>
    </row>
    <row r="332" spans="1:25">
      <c r="A332" s="146" t="str">
        <f t="shared" si="6"/>
        <v>bln_EMC7</v>
      </c>
      <c r="B332" s="147">
        <f>COUNTA($C$3:C332)</f>
        <v>323</v>
      </c>
      <c r="C332" s="146" t="s">
        <v>60</v>
      </c>
      <c r="D332" s="146"/>
      <c r="E332" s="146"/>
      <c r="F332" s="146"/>
      <c r="G332" s="146" t="s">
        <v>74</v>
      </c>
      <c r="H332" s="146"/>
      <c r="I332" s="146" t="s">
        <v>58</v>
      </c>
      <c r="J332" s="146"/>
      <c r="K332" s="147">
        <v>0</v>
      </c>
      <c r="L332" s="146" t="s">
        <v>60</v>
      </c>
      <c r="M332" s="146">
        <v>1</v>
      </c>
      <c r="N332" s="146"/>
      <c r="O332" s="146"/>
      <c r="P332" s="146"/>
      <c r="Q332" s="148"/>
      <c r="R332" s="148"/>
      <c r="S332" s="146"/>
      <c r="T332" s="146"/>
      <c r="U332" s="146"/>
      <c r="V332" s="146"/>
      <c r="W332" s="146"/>
      <c r="X332" s="146"/>
      <c r="Y332" s="146"/>
    </row>
    <row r="333" spans="1:25">
      <c r="A333" s="146" t="str">
        <f t="shared" si="6"/>
        <v>bln_EMC7</v>
      </c>
      <c r="B333" s="147">
        <f>COUNTA($C$3:C333)</f>
        <v>324</v>
      </c>
      <c r="C333" s="146" t="s">
        <v>345</v>
      </c>
      <c r="D333" s="146"/>
      <c r="E333" s="146"/>
      <c r="F333" s="146"/>
      <c r="G333" s="146" t="s">
        <v>74</v>
      </c>
      <c r="H333" s="146"/>
      <c r="I333" s="146" t="s">
        <v>58</v>
      </c>
      <c r="J333" s="146" t="s">
        <v>346</v>
      </c>
      <c r="K333" s="147">
        <v>0</v>
      </c>
      <c r="L333" s="146" t="s">
        <v>69</v>
      </c>
      <c r="M333" s="146"/>
      <c r="N333" s="146"/>
      <c r="O333" s="146"/>
      <c r="P333" s="146"/>
      <c r="Q333" s="148"/>
      <c r="R333" s="148"/>
      <c r="S333" s="146"/>
      <c r="T333" s="146"/>
      <c r="U333" s="146"/>
      <c r="V333" s="146"/>
      <c r="W333" s="146"/>
      <c r="X333" s="146"/>
      <c r="Y333" s="146"/>
    </row>
    <row r="334" spans="1:25">
      <c r="A334" s="146" t="str">
        <f t="shared" si="6"/>
        <v>bln_EMC7</v>
      </c>
      <c r="B334" s="147">
        <f>COUNTA($C$3:C334)</f>
        <v>325</v>
      </c>
      <c r="C334" s="146" t="s">
        <v>60</v>
      </c>
      <c r="D334" s="146"/>
      <c r="E334" s="146"/>
      <c r="F334" s="146"/>
      <c r="G334" s="146" t="s">
        <v>74</v>
      </c>
      <c r="H334" s="146"/>
      <c r="I334" s="146" t="s">
        <v>58</v>
      </c>
      <c r="J334" s="146"/>
      <c r="K334" s="147">
        <v>0</v>
      </c>
      <c r="L334" s="146" t="s">
        <v>60</v>
      </c>
      <c r="M334" s="146">
        <v>1</v>
      </c>
      <c r="N334" s="146"/>
      <c r="O334" s="146"/>
      <c r="P334" s="146"/>
      <c r="Q334" s="148"/>
      <c r="R334" s="148"/>
      <c r="S334" s="146"/>
      <c r="T334" s="146"/>
      <c r="U334" s="146"/>
      <c r="V334" s="146"/>
      <c r="W334" s="146"/>
      <c r="X334" s="146"/>
      <c r="Y334" s="146"/>
    </row>
    <row r="335" spans="1:25">
      <c r="A335" s="146" t="str">
        <f t="shared" si="6"/>
        <v>bln_EMC7</v>
      </c>
      <c r="B335" s="147">
        <f>COUNTA($C$3:C335)</f>
        <v>326</v>
      </c>
      <c r="C335" s="146" t="s">
        <v>68</v>
      </c>
      <c r="D335" s="146"/>
      <c r="E335" s="146"/>
      <c r="F335" s="146"/>
      <c r="G335" s="146" t="s">
        <v>74</v>
      </c>
      <c r="H335" s="146"/>
      <c r="I335" s="146" t="s">
        <v>58</v>
      </c>
      <c r="J335" s="146"/>
      <c r="K335" s="147">
        <v>0</v>
      </c>
      <c r="L335" s="146" t="s">
        <v>133</v>
      </c>
      <c r="M335" s="146" t="s">
        <v>327</v>
      </c>
      <c r="N335" s="146" t="s">
        <v>347</v>
      </c>
      <c r="O335" s="146"/>
      <c r="P335" s="146"/>
      <c r="Q335" s="148"/>
      <c r="R335" s="148"/>
      <c r="S335" s="146"/>
      <c r="T335" s="146"/>
      <c r="U335" s="146"/>
      <c r="V335" s="146"/>
      <c r="W335" s="146"/>
      <c r="X335" s="146"/>
      <c r="Y335" s="146"/>
    </row>
    <row r="336" spans="1:25">
      <c r="A336" s="146" t="str">
        <f t="shared" si="6"/>
        <v>bln_EMC7</v>
      </c>
      <c r="B336" s="147">
        <f>COUNTA($C$3:C336)</f>
        <v>327</v>
      </c>
      <c r="C336" s="146" t="s">
        <v>60</v>
      </c>
      <c r="D336" s="146"/>
      <c r="E336" s="146"/>
      <c r="F336" s="146"/>
      <c r="G336" s="146" t="s">
        <v>74</v>
      </c>
      <c r="H336" s="146"/>
      <c r="I336" s="146" t="s">
        <v>58</v>
      </c>
      <c r="J336" s="146"/>
      <c r="K336" s="147">
        <v>0</v>
      </c>
      <c r="L336" s="146" t="s">
        <v>60</v>
      </c>
      <c r="M336" s="146">
        <v>1</v>
      </c>
      <c r="N336" s="146"/>
      <c r="O336" s="146"/>
      <c r="P336" s="146"/>
      <c r="Q336" s="148"/>
      <c r="R336" s="148"/>
      <c r="S336" s="146"/>
      <c r="T336" s="146"/>
      <c r="U336" s="146"/>
      <c r="V336" s="146"/>
      <c r="W336" s="146"/>
      <c r="X336" s="146"/>
      <c r="Y336" s="146"/>
    </row>
    <row r="337" spans="1:25">
      <c r="A337" s="146" t="str">
        <f t="shared" si="6"/>
        <v>bln_EMC7</v>
      </c>
      <c r="B337" s="147">
        <f>COUNTA($C$3:C337)</f>
        <v>328</v>
      </c>
      <c r="C337" s="146" t="s">
        <v>313</v>
      </c>
      <c r="D337" s="146"/>
      <c r="E337" s="146"/>
      <c r="F337" s="146"/>
      <c r="G337" s="146" t="s">
        <v>74</v>
      </c>
      <c r="H337" s="146"/>
      <c r="I337" s="146" t="s">
        <v>58</v>
      </c>
      <c r="J337" s="146"/>
      <c r="K337" s="147">
        <v>0</v>
      </c>
      <c r="L337" s="146" t="s">
        <v>133</v>
      </c>
      <c r="M337" s="146" t="s">
        <v>314</v>
      </c>
      <c r="N337" s="146"/>
      <c r="O337" s="146"/>
      <c r="P337" s="146"/>
      <c r="Q337" s="148"/>
      <c r="R337" s="148"/>
      <c r="S337" s="146"/>
      <c r="T337" s="146"/>
      <c r="U337" s="146"/>
      <c r="V337" s="146"/>
      <c r="W337" s="146"/>
      <c r="X337" s="146"/>
      <c r="Y337" s="146"/>
    </row>
    <row r="338" spans="1:25">
      <c r="A338" s="146" t="str">
        <f>A337</f>
        <v>bln_EMC7</v>
      </c>
      <c r="B338" s="147">
        <f>COUNTA($C$3:C338)</f>
        <v>329</v>
      </c>
      <c r="C338" s="146" t="s">
        <v>348</v>
      </c>
      <c r="D338" s="146"/>
      <c r="E338" s="146"/>
      <c r="F338" s="146"/>
      <c r="G338" s="146" t="s">
        <v>74</v>
      </c>
      <c r="H338" s="146"/>
      <c r="I338" s="146" t="s">
        <v>58</v>
      </c>
      <c r="J338" s="146" t="s">
        <v>325</v>
      </c>
      <c r="K338" s="147">
        <v>0</v>
      </c>
      <c r="L338" s="146" t="s">
        <v>69</v>
      </c>
      <c r="M338" s="148"/>
      <c r="N338" s="146"/>
      <c r="O338" s="146"/>
      <c r="P338" s="146"/>
      <c r="Q338" s="148"/>
      <c r="R338" s="148"/>
      <c r="S338" s="146"/>
      <c r="T338" s="146"/>
      <c r="U338" s="146"/>
      <c r="V338" s="146"/>
      <c r="W338" s="146"/>
      <c r="X338" s="146"/>
      <c r="Y338" s="146"/>
    </row>
    <row r="339" spans="1:25">
      <c r="A339" s="146" t="str">
        <f t="shared" ref="A339:A344" si="7">A338</f>
        <v>bln_EMC7</v>
      </c>
      <c r="B339" s="147">
        <f>COUNTA($C$3:C339)</f>
        <v>330</v>
      </c>
      <c r="C339" s="146" t="s">
        <v>60</v>
      </c>
      <c r="D339" s="146"/>
      <c r="E339" s="146"/>
      <c r="F339" s="146"/>
      <c r="G339" s="146" t="s">
        <v>74</v>
      </c>
      <c r="H339" s="146"/>
      <c r="I339" s="146" t="s">
        <v>58</v>
      </c>
      <c r="J339" s="146"/>
      <c r="K339" s="147">
        <v>0</v>
      </c>
      <c r="L339" s="146" t="s">
        <v>60</v>
      </c>
      <c r="M339" s="146">
        <v>1</v>
      </c>
      <c r="N339" s="146"/>
      <c r="O339" s="146"/>
      <c r="P339" s="146"/>
      <c r="Q339" s="148"/>
      <c r="R339" s="148"/>
      <c r="S339" s="146"/>
      <c r="T339" s="146"/>
      <c r="U339" s="146"/>
      <c r="V339" s="146"/>
      <c r="W339" s="146"/>
      <c r="X339" s="146"/>
      <c r="Y339" s="146"/>
    </row>
    <row r="340" spans="1:25">
      <c r="A340" s="146" t="str">
        <f t="shared" si="7"/>
        <v>bln_EMC7</v>
      </c>
      <c r="B340" s="147">
        <f>COUNTA($C$3:C340)</f>
        <v>331</v>
      </c>
      <c r="C340" s="146" t="s">
        <v>326</v>
      </c>
      <c r="D340" s="146"/>
      <c r="E340" s="146"/>
      <c r="F340" s="146"/>
      <c r="G340" s="146" t="s">
        <v>74</v>
      </c>
      <c r="H340" s="146"/>
      <c r="I340" s="146" t="s">
        <v>58</v>
      </c>
      <c r="J340" s="146"/>
      <c r="K340" s="147">
        <v>0</v>
      </c>
      <c r="L340" s="146" t="s">
        <v>133</v>
      </c>
      <c r="M340" s="146" t="s">
        <v>332</v>
      </c>
      <c r="N340" s="146"/>
      <c r="O340" s="146"/>
      <c r="P340" s="146"/>
      <c r="Q340" s="148"/>
      <c r="R340" s="148"/>
      <c r="S340" s="146"/>
      <c r="T340" s="146"/>
      <c r="U340" s="146"/>
      <c r="V340" s="146"/>
      <c r="W340" s="146"/>
      <c r="X340" s="146"/>
      <c r="Y340" s="146"/>
    </row>
    <row r="341" spans="1:25">
      <c r="A341" s="146" t="str">
        <f t="shared" si="7"/>
        <v>bln_EMC7</v>
      </c>
      <c r="B341" s="147">
        <f>COUNTA($C$3:C341)</f>
        <v>332</v>
      </c>
      <c r="C341" s="146" t="s">
        <v>313</v>
      </c>
      <c r="D341" s="146"/>
      <c r="E341" s="146"/>
      <c r="F341" s="146"/>
      <c r="G341" s="146" t="s">
        <v>74</v>
      </c>
      <c r="H341" s="146"/>
      <c r="I341" s="146" t="s">
        <v>58</v>
      </c>
      <c r="J341" s="146"/>
      <c r="K341" s="147">
        <v>0</v>
      </c>
      <c r="L341" s="146" t="s">
        <v>133</v>
      </c>
      <c r="M341" s="146" t="s">
        <v>314</v>
      </c>
      <c r="N341" s="146"/>
      <c r="O341" s="146"/>
      <c r="P341" s="146"/>
      <c r="Q341" s="148"/>
      <c r="R341" s="148"/>
      <c r="S341" s="146"/>
      <c r="T341" s="146"/>
      <c r="U341" s="146"/>
      <c r="V341" s="146"/>
      <c r="W341" s="146"/>
      <c r="X341" s="146"/>
      <c r="Y341" s="146"/>
    </row>
    <row r="342" spans="1:25">
      <c r="A342" s="146" t="str">
        <f t="shared" si="7"/>
        <v>bln_EMC7</v>
      </c>
      <c r="B342" s="147">
        <f>COUNTA($C$3:C342)</f>
        <v>333</v>
      </c>
      <c r="C342" s="146" t="s">
        <v>60</v>
      </c>
      <c r="D342" s="146"/>
      <c r="E342" s="146"/>
      <c r="F342" s="146"/>
      <c r="G342" s="146" t="s">
        <v>74</v>
      </c>
      <c r="H342" s="146"/>
      <c r="I342" s="146" t="s">
        <v>58</v>
      </c>
      <c r="J342" s="146"/>
      <c r="K342" s="147">
        <v>0</v>
      </c>
      <c r="L342" s="146" t="s">
        <v>60</v>
      </c>
      <c r="M342" s="146">
        <v>1</v>
      </c>
      <c r="N342" s="146"/>
      <c r="O342" s="146"/>
      <c r="P342" s="146"/>
      <c r="Q342" s="148"/>
      <c r="R342" s="148"/>
      <c r="S342" s="146"/>
      <c r="T342" s="146"/>
      <c r="U342" s="146"/>
      <c r="V342" s="146"/>
      <c r="W342" s="146"/>
      <c r="X342" s="146"/>
      <c r="Y342" s="146"/>
    </row>
    <row r="343" spans="1:25">
      <c r="A343" s="146" t="str">
        <f t="shared" si="7"/>
        <v>bln_EMC7</v>
      </c>
      <c r="B343" s="147">
        <f>COUNTA($C$3:C343)</f>
        <v>334</v>
      </c>
      <c r="C343" s="146" t="s">
        <v>203</v>
      </c>
      <c r="D343" s="146"/>
      <c r="E343" s="146"/>
      <c r="F343" s="146"/>
      <c r="G343" s="146" t="s">
        <v>74</v>
      </c>
      <c r="H343" s="146"/>
      <c r="I343" s="146" t="s">
        <v>58</v>
      </c>
      <c r="J343" s="146" t="s">
        <v>328</v>
      </c>
      <c r="K343" s="147">
        <v>0</v>
      </c>
      <c r="L343" s="146" t="s">
        <v>110</v>
      </c>
      <c r="M343" s="146"/>
      <c r="N343" s="146"/>
      <c r="O343" s="146"/>
      <c r="P343" s="146"/>
      <c r="Q343" s="148"/>
      <c r="R343" s="148"/>
      <c r="S343" s="146"/>
      <c r="T343" s="146"/>
      <c r="U343" s="146"/>
      <c r="V343" s="146"/>
      <c r="W343" s="146"/>
      <c r="X343" s="146"/>
      <c r="Y343" s="146"/>
    </row>
    <row r="344" spans="1:25">
      <c r="A344" s="146" t="str">
        <f t="shared" si="7"/>
        <v>bln_EMC7</v>
      </c>
      <c r="B344" s="147">
        <f>COUNTA($C$3:C344)</f>
        <v>335</v>
      </c>
      <c r="C344" s="146" t="s">
        <v>60</v>
      </c>
      <c r="D344" s="146"/>
      <c r="E344" s="146"/>
      <c r="F344" s="146"/>
      <c r="G344" s="146" t="s">
        <v>74</v>
      </c>
      <c r="H344" s="146"/>
      <c r="I344" s="146" t="s">
        <v>58</v>
      </c>
      <c r="J344" s="146"/>
      <c r="K344" s="147">
        <v>0</v>
      </c>
      <c r="L344" s="146" t="s">
        <v>60</v>
      </c>
      <c r="M344" s="146">
        <v>1</v>
      </c>
      <c r="N344" s="146"/>
      <c r="O344" s="146"/>
      <c r="P344" s="146"/>
      <c r="Q344" s="148"/>
      <c r="R344" s="148"/>
      <c r="S344" s="146"/>
      <c r="T344" s="146"/>
      <c r="U344" s="146"/>
      <c r="V344" s="146"/>
      <c r="W344" s="146"/>
      <c r="X344" s="146"/>
      <c r="Y344" s="146"/>
    </row>
    <row r="345" spans="1:25">
      <c r="A345" s="146" t="str">
        <f>A342</f>
        <v>bln_EMC7</v>
      </c>
      <c r="B345" s="147">
        <f>COUNTA($C$3:C345)</f>
        <v>336</v>
      </c>
      <c r="C345" s="146" t="s">
        <v>349</v>
      </c>
      <c r="D345" s="146"/>
      <c r="E345" s="146"/>
      <c r="F345" s="146"/>
      <c r="G345" s="146" t="s">
        <v>74</v>
      </c>
      <c r="H345" s="146"/>
      <c r="I345" s="146" t="s">
        <v>58</v>
      </c>
      <c r="J345" s="146" t="s">
        <v>350</v>
      </c>
      <c r="K345" s="147">
        <v>0</v>
      </c>
      <c r="L345" s="146" t="s">
        <v>69</v>
      </c>
      <c r="M345" s="146"/>
      <c r="N345" s="146"/>
      <c r="O345" s="146"/>
      <c r="P345" s="146"/>
      <c r="Q345" s="148"/>
      <c r="R345" s="148"/>
      <c r="S345" s="146"/>
      <c r="T345" s="146"/>
      <c r="U345" s="146"/>
      <c r="V345" s="146"/>
      <c r="W345" s="146"/>
      <c r="X345" s="146"/>
      <c r="Y345" s="146"/>
    </row>
    <row r="346" spans="1:25">
      <c r="A346" s="146" t="str">
        <f t="shared" ref="A346:A364" si="8">A345</f>
        <v>bln_EMC7</v>
      </c>
      <c r="B346" s="147">
        <f>COUNTA($C$3:C346)</f>
        <v>337</v>
      </c>
      <c r="C346" s="146" t="s">
        <v>60</v>
      </c>
      <c r="D346" s="146"/>
      <c r="E346" s="146"/>
      <c r="F346" s="146"/>
      <c r="G346" s="146" t="s">
        <v>74</v>
      </c>
      <c r="H346" s="146"/>
      <c r="I346" s="146" t="s">
        <v>58</v>
      </c>
      <c r="J346" s="146"/>
      <c r="K346" s="147">
        <v>0</v>
      </c>
      <c r="L346" s="146" t="s">
        <v>60</v>
      </c>
      <c r="M346" s="146">
        <v>1</v>
      </c>
      <c r="N346" s="146"/>
      <c r="O346" s="146"/>
      <c r="P346" s="146"/>
      <c r="Q346" s="148"/>
      <c r="R346" s="148"/>
      <c r="S346" s="146"/>
      <c r="T346" s="146"/>
      <c r="U346" s="146"/>
      <c r="V346" s="146"/>
      <c r="W346" s="146"/>
      <c r="X346" s="146"/>
      <c r="Y346" s="146"/>
    </row>
    <row r="347" spans="1:25">
      <c r="A347" s="146" t="str">
        <f t="shared" si="8"/>
        <v>bln_EMC7</v>
      </c>
      <c r="B347" s="147">
        <f>COUNTA($C$3:C347)</f>
        <v>338</v>
      </c>
      <c r="C347" s="146" t="s">
        <v>68</v>
      </c>
      <c r="D347" s="146"/>
      <c r="E347" s="146"/>
      <c r="F347" s="146"/>
      <c r="G347" s="146" t="s">
        <v>74</v>
      </c>
      <c r="H347" s="146"/>
      <c r="I347" s="146" t="s">
        <v>58</v>
      </c>
      <c r="J347" s="146"/>
      <c r="K347" s="147">
        <v>0</v>
      </c>
      <c r="L347" s="146" t="s">
        <v>133</v>
      </c>
      <c r="M347" s="146" t="s">
        <v>351</v>
      </c>
      <c r="N347" s="146"/>
      <c r="O347" s="146"/>
      <c r="P347" s="146"/>
      <c r="Q347" s="148"/>
      <c r="R347" s="148"/>
      <c r="S347" s="146"/>
      <c r="T347" s="146"/>
      <c r="U347" s="146"/>
      <c r="V347" s="146"/>
      <c r="W347" s="146"/>
      <c r="X347" s="146"/>
      <c r="Y347" s="146"/>
    </row>
    <row r="348" spans="1:25">
      <c r="A348" s="146" t="str">
        <f t="shared" si="8"/>
        <v>bln_EMC7</v>
      </c>
      <c r="B348" s="147">
        <f>COUNTA($C$3:C348)</f>
        <v>339</v>
      </c>
      <c r="C348" s="146" t="s">
        <v>60</v>
      </c>
      <c r="D348" s="146"/>
      <c r="E348" s="146"/>
      <c r="F348" s="146"/>
      <c r="G348" s="146" t="s">
        <v>74</v>
      </c>
      <c r="H348" s="146"/>
      <c r="I348" s="146" t="s">
        <v>58</v>
      </c>
      <c r="J348" s="146"/>
      <c r="K348" s="147">
        <v>0</v>
      </c>
      <c r="L348" s="146" t="s">
        <v>60</v>
      </c>
      <c r="M348" s="146">
        <v>1</v>
      </c>
      <c r="N348" s="146"/>
      <c r="O348" s="146"/>
      <c r="P348" s="146"/>
      <c r="Q348" s="148"/>
      <c r="R348" s="148"/>
      <c r="S348" s="146"/>
      <c r="T348" s="146"/>
      <c r="U348" s="146"/>
      <c r="V348" s="146"/>
      <c r="W348" s="146"/>
      <c r="X348" s="146"/>
      <c r="Y348" s="146"/>
    </row>
    <row r="349" spans="1:25">
      <c r="A349" s="146" t="str">
        <f t="shared" si="8"/>
        <v>bln_EMC7</v>
      </c>
      <c r="B349" s="147">
        <f>COUNTA($C$3:C349)</f>
        <v>340</v>
      </c>
      <c r="C349" s="146" t="s">
        <v>313</v>
      </c>
      <c r="D349" s="146"/>
      <c r="E349" s="146"/>
      <c r="F349" s="146"/>
      <c r="G349" s="146" t="s">
        <v>74</v>
      </c>
      <c r="H349" s="146"/>
      <c r="I349" s="146" t="s">
        <v>58</v>
      </c>
      <c r="J349" s="146"/>
      <c r="K349" s="147">
        <v>0</v>
      </c>
      <c r="L349" s="146" t="s">
        <v>133</v>
      </c>
      <c r="M349" s="146" t="s">
        <v>314</v>
      </c>
      <c r="N349" s="146"/>
      <c r="O349" s="146"/>
      <c r="P349" s="146"/>
      <c r="Q349" s="148"/>
      <c r="R349" s="148"/>
      <c r="S349" s="146"/>
      <c r="T349" s="146"/>
      <c r="U349" s="146"/>
      <c r="V349" s="146"/>
      <c r="W349" s="146"/>
      <c r="X349" s="146"/>
      <c r="Y349" s="146"/>
    </row>
    <row r="350" spans="1:25">
      <c r="A350" s="146" t="str">
        <f t="shared" si="8"/>
        <v>bln_EMC7</v>
      </c>
      <c r="B350" s="147">
        <f>COUNTA($C$3:C350)</f>
        <v>341</v>
      </c>
      <c r="C350" s="146" t="s">
        <v>60</v>
      </c>
      <c r="D350" s="146"/>
      <c r="E350" s="146"/>
      <c r="F350" s="146"/>
      <c r="G350" s="146" t="s">
        <v>74</v>
      </c>
      <c r="H350" s="146"/>
      <c r="I350" s="146" t="s">
        <v>58</v>
      </c>
      <c r="J350" s="146"/>
      <c r="K350" s="147">
        <v>0</v>
      </c>
      <c r="L350" s="146" t="s">
        <v>60</v>
      </c>
      <c r="M350" s="146">
        <v>1</v>
      </c>
      <c r="N350" s="146"/>
      <c r="O350" s="146"/>
      <c r="P350" s="146"/>
      <c r="Q350" s="148"/>
      <c r="R350" s="148"/>
      <c r="S350" s="146"/>
      <c r="T350" s="146"/>
      <c r="U350" s="146"/>
      <c r="V350" s="146"/>
      <c r="W350" s="146"/>
      <c r="X350" s="146"/>
      <c r="Y350" s="146"/>
    </row>
    <row r="351" spans="1:25">
      <c r="A351" s="146" t="str">
        <f t="shared" si="8"/>
        <v>bln_EMC7</v>
      </c>
      <c r="B351" s="147">
        <f>COUNTA($C$3:C351)</f>
        <v>342</v>
      </c>
      <c r="C351" s="146" t="s">
        <v>352</v>
      </c>
      <c r="D351" s="146"/>
      <c r="E351" s="146"/>
      <c r="F351" s="146"/>
      <c r="G351" s="146" t="s">
        <v>74</v>
      </c>
      <c r="H351" s="146"/>
      <c r="I351" s="146" t="s">
        <v>58</v>
      </c>
      <c r="J351" s="146" t="s">
        <v>353</v>
      </c>
      <c r="K351" s="147">
        <v>0</v>
      </c>
      <c r="L351" s="146" t="s">
        <v>69</v>
      </c>
      <c r="M351" s="146"/>
      <c r="N351" s="146"/>
      <c r="O351" s="146"/>
      <c r="P351" s="146"/>
      <c r="Q351" s="148"/>
      <c r="R351" s="148"/>
      <c r="S351" s="146"/>
      <c r="T351" s="146"/>
      <c r="U351" s="146"/>
      <c r="V351" s="146"/>
      <c r="W351" s="146"/>
      <c r="X351" s="146"/>
      <c r="Y351" s="146"/>
    </row>
    <row r="352" spans="1:25">
      <c r="A352" s="146" t="str">
        <f t="shared" si="8"/>
        <v>bln_EMC7</v>
      </c>
      <c r="B352" s="147">
        <f>COUNTA($C$3:C352)</f>
        <v>343</v>
      </c>
      <c r="C352" s="146" t="s">
        <v>60</v>
      </c>
      <c r="D352" s="146"/>
      <c r="E352" s="146"/>
      <c r="F352" s="146"/>
      <c r="G352" s="146" t="s">
        <v>74</v>
      </c>
      <c r="H352" s="146"/>
      <c r="I352" s="146" t="s">
        <v>58</v>
      </c>
      <c r="J352" s="146"/>
      <c r="K352" s="147">
        <v>0</v>
      </c>
      <c r="L352" s="146" t="s">
        <v>60</v>
      </c>
      <c r="M352" s="146">
        <v>1</v>
      </c>
      <c r="N352" s="146"/>
      <c r="O352" s="146"/>
      <c r="P352" s="146"/>
      <c r="Q352" s="148"/>
      <c r="R352" s="148"/>
      <c r="S352" s="146"/>
      <c r="T352" s="146"/>
      <c r="U352" s="146"/>
      <c r="V352" s="146"/>
      <c r="W352" s="146"/>
      <c r="X352" s="146"/>
      <c r="Y352" s="146"/>
    </row>
    <row r="353" spans="1:25">
      <c r="A353" s="146" t="str">
        <f t="shared" si="8"/>
        <v>bln_EMC7</v>
      </c>
      <c r="B353" s="147">
        <f>COUNTA($C$3:C353)</f>
        <v>344</v>
      </c>
      <c r="C353" s="146" t="s">
        <v>68</v>
      </c>
      <c r="D353" s="146"/>
      <c r="E353" s="146"/>
      <c r="F353" s="146"/>
      <c r="G353" s="146" t="s">
        <v>74</v>
      </c>
      <c r="H353" s="146"/>
      <c r="I353" s="146" t="s">
        <v>58</v>
      </c>
      <c r="J353" s="146"/>
      <c r="K353" s="147">
        <v>0</v>
      </c>
      <c r="L353" s="146" t="s">
        <v>133</v>
      </c>
      <c r="M353" s="146" t="s">
        <v>354</v>
      </c>
      <c r="N353" s="146"/>
      <c r="O353" s="146"/>
      <c r="P353" s="146"/>
      <c r="Q353" s="148"/>
      <c r="R353" s="148"/>
      <c r="S353" s="146"/>
      <c r="T353" s="146"/>
      <c r="U353" s="146"/>
      <c r="V353" s="146"/>
      <c r="W353" s="146"/>
      <c r="X353" s="146"/>
      <c r="Y353" s="146"/>
    </row>
    <row r="354" spans="1:25">
      <c r="A354" s="146" t="str">
        <f t="shared" si="8"/>
        <v>bln_EMC7</v>
      </c>
      <c r="B354" s="147">
        <f>COUNTA($C$3:C354)</f>
        <v>345</v>
      </c>
      <c r="C354" s="146" t="s">
        <v>60</v>
      </c>
      <c r="D354" s="146"/>
      <c r="E354" s="146"/>
      <c r="F354" s="146"/>
      <c r="G354" s="146" t="s">
        <v>74</v>
      </c>
      <c r="H354" s="146"/>
      <c r="I354" s="146" t="s">
        <v>58</v>
      </c>
      <c r="J354" s="146"/>
      <c r="K354" s="147">
        <v>0</v>
      </c>
      <c r="L354" s="146" t="s">
        <v>60</v>
      </c>
      <c r="M354" s="146">
        <v>1</v>
      </c>
      <c r="N354" s="146"/>
      <c r="O354" s="146"/>
      <c r="P354" s="146"/>
      <c r="Q354" s="148"/>
      <c r="R354" s="148"/>
      <c r="S354" s="146"/>
      <c r="T354" s="146"/>
      <c r="U354" s="146"/>
      <c r="V354" s="146"/>
      <c r="W354" s="146"/>
      <c r="X354" s="146"/>
      <c r="Y354" s="146"/>
    </row>
    <row r="355" spans="1:25">
      <c r="A355" s="146" t="str">
        <f t="shared" si="8"/>
        <v>bln_EMC7</v>
      </c>
      <c r="B355" s="147">
        <f>COUNTA($C$3:C355)</f>
        <v>346</v>
      </c>
      <c r="C355" s="146" t="s">
        <v>313</v>
      </c>
      <c r="D355" s="146"/>
      <c r="E355" s="146"/>
      <c r="F355" s="146"/>
      <c r="G355" s="146" t="s">
        <v>74</v>
      </c>
      <c r="H355" s="146"/>
      <c r="I355" s="146" t="s">
        <v>58</v>
      </c>
      <c r="J355" s="146"/>
      <c r="K355" s="147">
        <v>0</v>
      </c>
      <c r="L355" s="146" t="s">
        <v>133</v>
      </c>
      <c r="M355" s="146" t="s">
        <v>314</v>
      </c>
      <c r="N355" s="146"/>
      <c r="O355" s="146"/>
      <c r="P355" s="146"/>
      <c r="Q355" s="148"/>
      <c r="R355" s="148"/>
      <c r="S355" s="146"/>
      <c r="T355" s="146"/>
      <c r="U355" s="146"/>
      <c r="V355" s="146"/>
      <c r="W355" s="146"/>
      <c r="X355" s="146"/>
      <c r="Y355" s="146"/>
    </row>
    <row r="356" spans="1:25">
      <c r="A356" s="146" t="str">
        <f t="shared" si="8"/>
        <v>bln_EMC7</v>
      </c>
      <c r="B356" s="147">
        <f>COUNTA($C$3:C356)</f>
        <v>347</v>
      </c>
      <c r="C356" s="146" t="s">
        <v>60</v>
      </c>
      <c r="D356" s="146"/>
      <c r="E356" s="146"/>
      <c r="F356" s="146"/>
      <c r="G356" s="146" t="s">
        <v>74</v>
      </c>
      <c r="H356" s="146"/>
      <c r="I356" s="146" t="s">
        <v>58</v>
      </c>
      <c r="J356" s="146"/>
      <c r="K356" s="147">
        <v>0</v>
      </c>
      <c r="L356" s="146" t="s">
        <v>60</v>
      </c>
      <c r="M356" s="146">
        <v>1</v>
      </c>
      <c r="N356" s="146"/>
      <c r="O356" s="146"/>
      <c r="P356" s="146"/>
      <c r="Q356" s="148"/>
      <c r="R356" s="148"/>
      <c r="S356" s="146"/>
      <c r="T356" s="146"/>
      <c r="U356" s="146"/>
      <c r="V356" s="146"/>
      <c r="W356" s="146"/>
      <c r="X356" s="146"/>
      <c r="Y356" s="146"/>
    </row>
    <row r="357" spans="1:25">
      <c r="A357" s="146" t="str">
        <f t="shared" si="8"/>
        <v>bln_EMC7</v>
      </c>
      <c r="B357" s="147">
        <f>COUNTA($C$3:C357)</f>
        <v>348</v>
      </c>
      <c r="C357" s="146" t="s">
        <v>203</v>
      </c>
      <c r="D357" s="146"/>
      <c r="E357" s="146"/>
      <c r="F357" s="146"/>
      <c r="G357" s="146" t="s">
        <v>74</v>
      </c>
      <c r="H357" s="146"/>
      <c r="I357" s="146" t="s">
        <v>58</v>
      </c>
      <c r="J357" s="146" t="s">
        <v>328</v>
      </c>
      <c r="K357" s="147">
        <v>0</v>
      </c>
      <c r="L357" s="146" t="s">
        <v>110</v>
      </c>
      <c r="M357" s="146"/>
      <c r="N357" s="146"/>
      <c r="O357" s="146"/>
      <c r="P357" s="146"/>
      <c r="Q357" s="148"/>
      <c r="R357" s="148"/>
      <c r="S357" s="146"/>
      <c r="T357" s="146"/>
      <c r="U357" s="146"/>
      <c r="V357" s="146"/>
      <c r="W357" s="146"/>
      <c r="X357" s="146"/>
      <c r="Y357" s="146"/>
    </row>
    <row r="358" spans="1:25">
      <c r="A358" s="146" t="str">
        <f t="shared" si="8"/>
        <v>bln_EMC7</v>
      </c>
      <c r="B358" s="147">
        <f>COUNTA($C$3:C358)</f>
        <v>349</v>
      </c>
      <c r="C358" s="146" t="s">
        <v>60</v>
      </c>
      <c r="D358" s="146"/>
      <c r="E358" s="146"/>
      <c r="F358" s="146"/>
      <c r="G358" s="146" t="s">
        <v>74</v>
      </c>
      <c r="H358" s="146"/>
      <c r="I358" s="146" t="s">
        <v>58</v>
      </c>
      <c r="J358" s="146"/>
      <c r="K358" s="147">
        <v>0</v>
      </c>
      <c r="L358" s="146" t="s">
        <v>60</v>
      </c>
      <c r="M358" s="146">
        <v>1</v>
      </c>
      <c r="N358" s="146"/>
      <c r="O358" s="146"/>
      <c r="P358" s="146"/>
      <c r="Q358" s="148"/>
      <c r="R358" s="148"/>
      <c r="S358" s="146"/>
      <c r="T358" s="146"/>
      <c r="U358" s="146"/>
      <c r="V358" s="146"/>
      <c r="W358" s="146"/>
      <c r="X358" s="146"/>
      <c r="Y358" s="146"/>
    </row>
    <row r="359" spans="1:25">
      <c r="A359" s="146" t="str">
        <f t="shared" si="8"/>
        <v>bln_EMC7</v>
      </c>
      <c r="B359" s="147">
        <f>COUNTA($C$3:C359)</f>
        <v>350</v>
      </c>
      <c r="C359" s="146" t="s">
        <v>329</v>
      </c>
      <c r="D359" s="146"/>
      <c r="E359" s="146"/>
      <c r="F359" s="146"/>
      <c r="G359" s="146" t="s">
        <v>74</v>
      </c>
      <c r="H359" s="146"/>
      <c r="I359" s="146" t="s">
        <v>58</v>
      </c>
      <c r="J359" s="146" t="s">
        <v>330</v>
      </c>
      <c r="K359" s="147">
        <v>0</v>
      </c>
      <c r="L359" s="146" t="s">
        <v>110</v>
      </c>
      <c r="M359" s="146"/>
      <c r="N359" s="146"/>
      <c r="O359" s="146"/>
      <c r="P359" s="146"/>
      <c r="Q359" s="148"/>
      <c r="R359" s="148"/>
      <c r="S359" s="146"/>
      <c r="T359" s="146"/>
      <c r="U359" s="146"/>
      <c r="V359" s="146"/>
      <c r="W359" s="146"/>
      <c r="X359" s="146"/>
      <c r="Y359" s="146"/>
    </row>
    <row r="360" spans="1:25">
      <c r="A360" s="146" t="str">
        <f t="shared" si="8"/>
        <v>bln_EMC7</v>
      </c>
      <c r="B360" s="147">
        <f>COUNTA($C$3:C360)</f>
        <v>351</v>
      </c>
      <c r="C360" s="146" t="s">
        <v>60</v>
      </c>
      <c r="D360" s="146"/>
      <c r="E360" s="146"/>
      <c r="F360" s="146"/>
      <c r="G360" s="146" t="s">
        <v>74</v>
      </c>
      <c r="H360" s="146"/>
      <c r="I360" s="146" t="s">
        <v>58</v>
      </c>
      <c r="J360" s="146"/>
      <c r="K360" s="147">
        <v>0</v>
      </c>
      <c r="L360" s="146" t="s">
        <v>60</v>
      </c>
      <c r="M360" s="146">
        <v>5</v>
      </c>
      <c r="N360" s="146"/>
      <c r="O360" s="146"/>
      <c r="P360" s="146"/>
      <c r="Q360" s="148"/>
      <c r="R360" s="148"/>
      <c r="S360" s="146"/>
      <c r="T360" s="146"/>
      <c r="U360" s="146"/>
      <c r="V360" s="146"/>
      <c r="W360" s="146"/>
      <c r="X360" s="146"/>
      <c r="Y360" s="146"/>
    </row>
    <row r="361" spans="1:25">
      <c r="A361" s="146" t="str">
        <f t="shared" si="8"/>
        <v>bln_EMC7</v>
      </c>
      <c r="B361" s="147">
        <f>COUNTA($C$3:C361)</f>
        <v>352</v>
      </c>
      <c r="C361" s="146" t="s">
        <v>592</v>
      </c>
      <c r="D361" s="146"/>
      <c r="E361" s="146"/>
      <c r="F361" s="146"/>
      <c r="G361" s="146" t="s">
        <v>74</v>
      </c>
      <c r="H361" s="146"/>
      <c r="I361" s="146" t="s">
        <v>58</v>
      </c>
      <c r="J361" s="146" t="s">
        <v>591</v>
      </c>
      <c r="K361" s="147">
        <v>0</v>
      </c>
      <c r="L361" s="146" t="s">
        <v>32</v>
      </c>
      <c r="M361" s="146"/>
      <c r="N361" s="146" t="s">
        <v>61</v>
      </c>
      <c r="O361" s="146"/>
      <c r="P361" s="146"/>
      <c r="Q361" s="148"/>
      <c r="R361" s="148"/>
      <c r="S361" s="146"/>
      <c r="T361" s="146"/>
      <c r="U361" s="146"/>
      <c r="V361" s="146"/>
      <c r="W361" s="146"/>
      <c r="X361" s="146"/>
      <c r="Y361" s="146"/>
    </row>
    <row r="362" spans="1:25">
      <c r="A362" s="146" t="str">
        <f t="shared" si="8"/>
        <v>bln_EMC7</v>
      </c>
      <c r="B362" s="147">
        <f>COUNTA($C$3:C362)</f>
        <v>353</v>
      </c>
      <c r="C362" s="146" t="s">
        <v>590</v>
      </c>
      <c r="D362" s="146"/>
      <c r="E362" s="146"/>
      <c r="F362" s="146"/>
      <c r="G362" s="146" t="s">
        <v>74</v>
      </c>
      <c r="H362" s="146"/>
      <c r="I362" s="146" t="s">
        <v>58</v>
      </c>
      <c r="J362" s="146" t="s">
        <v>525</v>
      </c>
      <c r="K362" s="147">
        <v>0</v>
      </c>
      <c r="L362" s="146" t="s">
        <v>32</v>
      </c>
      <c r="M362" s="146"/>
      <c r="N362" s="146" t="s">
        <v>61</v>
      </c>
      <c r="O362" s="146"/>
      <c r="P362" s="146"/>
      <c r="Q362" s="148"/>
      <c r="R362" s="149" t="e">
        <f>R361+R156</f>
        <v>#VALUE!</v>
      </c>
      <c r="S362" s="146"/>
      <c r="T362" s="146"/>
      <c r="U362" s="146"/>
      <c r="V362" s="146"/>
      <c r="W362" s="146"/>
      <c r="X362" s="146"/>
      <c r="Y362" s="146"/>
    </row>
    <row r="363" spans="1:25">
      <c r="A363" s="146" t="str">
        <f t="shared" si="8"/>
        <v>bln_EMC7</v>
      </c>
      <c r="B363" s="147">
        <f>COUNTA($C$3:C363)</f>
        <v>354</v>
      </c>
      <c r="C363" s="146" t="s">
        <v>355</v>
      </c>
      <c r="D363" s="146"/>
      <c r="E363" s="146"/>
      <c r="F363" s="146"/>
      <c r="G363" s="146" t="s">
        <v>74</v>
      </c>
      <c r="H363" s="146"/>
      <c r="I363" s="146" t="s">
        <v>58</v>
      </c>
      <c r="J363" s="146" t="s">
        <v>356</v>
      </c>
      <c r="K363" s="147">
        <v>0</v>
      </c>
      <c r="L363" s="146" t="s">
        <v>306</v>
      </c>
      <c r="M363" s="146"/>
      <c r="N363" s="146"/>
      <c r="O363" s="146"/>
      <c r="P363" s="146"/>
      <c r="Q363" s="148"/>
      <c r="R363" s="148"/>
      <c r="S363" s="146"/>
      <c r="T363" s="146"/>
      <c r="U363" s="146"/>
      <c r="V363" s="146"/>
      <c r="W363" s="146"/>
      <c r="X363" s="146"/>
      <c r="Y363" s="146"/>
    </row>
    <row r="364" spans="1:25">
      <c r="A364" s="146" t="str">
        <f t="shared" si="8"/>
        <v>bln_EMC7</v>
      </c>
      <c r="B364" s="147">
        <f>COUNTA($C$3:C364)</f>
        <v>355</v>
      </c>
      <c r="C364" s="146" t="s">
        <v>355</v>
      </c>
      <c r="D364" s="146"/>
      <c r="E364" s="146"/>
      <c r="F364" s="146"/>
      <c r="G364" s="146" t="s">
        <v>74</v>
      </c>
      <c r="H364" s="146"/>
      <c r="I364" s="146" t="s">
        <v>58</v>
      </c>
      <c r="J364" s="146" t="s">
        <v>305</v>
      </c>
      <c r="K364" s="147">
        <v>4</v>
      </c>
      <c r="L364" s="146" t="s">
        <v>306</v>
      </c>
      <c r="M364" s="146"/>
      <c r="N364" s="146"/>
      <c r="O364" s="146"/>
      <c r="P364" s="146"/>
      <c r="Q364" s="148"/>
      <c r="R364" s="148"/>
      <c r="S364" s="146"/>
      <c r="T364" s="146"/>
      <c r="U364" s="146"/>
      <c r="V364" s="146"/>
      <c r="W364" s="146"/>
      <c r="X364" s="146"/>
      <c r="Y364" s="146"/>
    </row>
    <row r="365" spans="1:25">
      <c r="A365" s="150" t="s">
        <v>357</v>
      </c>
      <c r="B365" s="151">
        <f>COUNTA($C$3:C365)</f>
        <v>356</v>
      </c>
      <c r="C365" s="150" t="s">
        <v>358</v>
      </c>
      <c r="D365" s="150"/>
      <c r="E365" s="150"/>
      <c r="F365" s="150"/>
      <c r="G365" s="150" t="s">
        <v>74</v>
      </c>
      <c r="H365" s="150"/>
      <c r="I365" s="150" t="s">
        <v>58</v>
      </c>
      <c r="J365" s="150" t="s">
        <v>359</v>
      </c>
      <c r="K365" s="151">
        <v>0</v>
      </c>
      <c r="L365" s="150" t="s">
        <v>306</v>
      </c>
      <c r="M365" s="150"/>
      <c r="N365" s="150"/>
      <c r="O365" s="150"/>
      <c r="P365" s="150"/>
      <c r="Q365" s="152"/>
      <c r="R365" s="152"/>
      <c r="S365" s="150"/>
      <c r="T365" s="150"/>
      <c r="U365" s="150"/>
      <c r="V365" s="150"/>
      <c r="W365" s="150"/>
      <c r="X365" s="150"/>
      <c r="Y365" s="150"/>
    </row>
    <row r="366" spans="1:25">
      <c r="A366" s="150" t="s">
        <v>360</v>
      </c>
      <c r="B366" s="151">
        <f>COUNTA($C$3:C366)</f>
        <v>357</v>
      </c>
      <c r="C366" s="150" t="s">
        <v>361</v>
      </c>
      <c r="D366" s="150"/>
      <c r="E366" s="150"/>
      <c r="F366" s="150"/>
      <c r="G366" s="150" t="s">
        <v>74</v>
      </c>
      <c r="H366" s="150"/>
      <c r="I366" s="150" t="s">
        <v>58</v>
      </c>
      <c r="J366" s="150" t="s">
        <v>338</v>
      </c>
      <c r="K366" s="151">
        <v>0</v>
      </c>
      <c r="L366" s="150" t="s">
        <v>306</v>
      </c>
      <c r="M366" s="150"/>
      <c r="N366" s="150"/>
      <c r="O366" s="150"/>
      <c r="P366" s="150"/>
      <c r="Q366" s="152"/>
      <c r="R366" s="152"/>
      <c r="S366" s="150"/>
      <c r="T366" s="150"/>
      <c r="U366" s="150"/>
      <c r="V366" s="150"/>
      <c r="W366" s="150"/>
      <c r="X366" s="150"/>
      <c r="Y366" s="150"/>
    </row>
    <row r="367" spans="1:25">
      <c r="A367" s="150" t="s">
        <v>360</v>
      </c>
      <c r="B367" s="151">
        <f>COUNTA($C$3:C367)</f>
        <v>358</v>
      </c>
      <c r="C367" s="150" t="s">
        <v>361</v>
      </c>
      <c r="D367" s="150"/>
      <c r="E367" s="150"/>
      <c r="F367" s="150"/>
      <c r="G367" s="150" t="s">
        <v>74</v>
      </c>
      <c r="H367" s="150"/>
      <c r="I367" s="150" t="s">
        <v>58</v>
      </c>
      <c r="J367" s="150" t="s">
        <v>339</v>
      </c>
      <c r="K367" s="151">
        <v>0</v>
      </c>
      <c r="L367" s="150" t="s">
        <v>306</v>
      </c>
      <c r="M367" s="150"/>
      <c r="N367" s="150"/>
      <c r="O367" s="150"/>
      <c r="P367" s="150"/>
      <c r="Q367" s="152"/>
      <c r="R367" s="152"/>
      <c r="S367" s="150"/>
      <c r="T367" s="150"/>
      <c r="U367" s="150"/>
      <c r="V367" s="150"/>
      <c r="W367" s="150"/>
      <c r="X367" s="150"/>
      <c r="Y367" s="150"/>
    </row>
    <row r="368" spans="1:25">
      <c r="A368" s="153" t="str">
        <f>IF($R$28="0","Y","N")</f>
        <v>N</v>
      </c>
      <c r="B368" s="154">
        <f>COUNTA($C$3:C368)</f>
        <v>359</v>
      </c>
      <c r="C368" s="153" t="s">
        <v>60</v>
      </c>
      <c r="D368" s="153"/>
      <c r="E368" s="153"/>
      <c r="F368" s="153"/>
      <c r="G368" s="153" t="s">
        <v>74</v>
      </c>
      <c r="H368" s="153"/>
      <c r="I368" s="153" t="s">
        <v>58</v>
      </c>
      <c r="J368" s="153"/>
      <c r="K368" s="154"/>
      <c r="L368" s="153" t="s">
        <v>60</v>
      </c>
      <c r="M368" s="153">
        <v>5</v>
      </c>
      <c r="N368" s="153"/>
      <c r="O368" s="153"/>
      <c r="P368" s="153"/>
      <c r="Q368" s="155"/>
      <c r="R368" s="155"/>
      <c r="S368" s="153"/>
      <c r="T368" s="153"/>
      <c r="U368" s="153"/>
      <c r="V368" s="153"/>
      <c r="W368" s="153"/>
      <c r="X368" s="153"/>
      <c r="Y368" s="153"/>
    </row>
    <row r="369" spans="1:25">
      <c r="A369" s="153" t="str">
        <f>A368</f>
        <v>N</v>
      </c>
      <c r="B369" s="154">
        <f>COUNTA($C$3:C369)</f>
        <v>360</v>
      </c>
      <c r="C369" s="153" t="s">
        <v>203</v>
      </c>
      <c r="D369" s="153"/>
      <c r="E369" s="153"/>
      <c r="F369" s="153"/>
      <c r="G369" s="153" t="s">
        <v>74</v>
      </c>
      <c r="H369" s="153"/>
      <c r="I369" s="153" t="s">
        <v>58</v>
      </c>
      <c r="J369" s="153" t="s">
        <v>362</v>
      </c>
      <c r="K369" s="154">
        <f>IF(G3="Agent Portal QA",2,5)</f>
        <v>5</v>
      </c>
      <c r="L369" s="153" t="s">
        <v>167</v>
      </c>
      <c r="M369" s="153"/>
      <c r="N369" s="153"/>
      <c r="O369" s="153" t="s">
        <v>3</v>
      </c>
      <c r="P369" s="153"/>
      <c r="Q369" s="155"/>
      <c r="R369" s="155"/>
      <c r="S369" s="153"/>
      <c r="T369" s="153"/>
      <c r="U369" s="153"/>
      <c r="V369" s="153"/>
      <c r="W369" s="153"/>
      <c r="X369" s="153"/>
      <c r="Y369" s="153"/>
    </row>
    <row r="370" spans="1:25">
      <c r="A370" s="153" t="str">
        <f>IF($R$28="0","Y","N")</f>
        <v>N</v>
      </c>
      <c r="B370" s="154">
        <f>COUNTA($C$3:C370)</f>
        <v>361</v>
      </c>
      <c r="C370" s="153" t="s">
        <v>60</v>
      </c>
      <c r="D370" s="153"/>
      <c r="E370" s="153"/>
      <c r="F370" s="153"/>
      <c r="G370" s="153" t="s">
        <v>74</v>
      </c>
      <c r="H370" s="153"/>
      <c r="I370" s="153" t="s">
        <v>58</v>
      </c>
      <c r="J370" s="153"/>
      <c r="K370" s="154"/>
      <c r="L370" s="153" t="s">
        <v>60</v>
      </c>
      <c r="M370" s="153">
        <v>5</v>
      </c>
      <c r="N370" s="153"/>
      <c r="O370" s="153"/>
      <c r="P370" s="153"/>
      <c r="Q370" s="155"/>
      <c r="R370" s="155"/>
      <c r="S370" s="153"/>
      <c r="T370" s="153"/>
      <c r="U370" s="153"/>
      <c r="V370" s="153"/>
      <c r="W370" s="153"/>
      <c r="X370" s="153"/>
      <c r="Y370" s="153"/>
    </row>
    <row r="371" spans="1:25">
      <c r="A371" s="153" t="str">
        <f>A369</f>
        <v>N</v>
      </c>
      <c r="B371" s="154">
        <f>COUNTA($C$3:C371)</f>
        <v>362</v>
      </c>
      <c r="C371" s="153" t="s">
        <v>363</v>
      </c>
      <c r="D371" s="153"/>
      <c r="E371" s="153"/>
      <c r="F371" s="153"/>
      <c r="G371" s="153" t="s">
        <v>74</v>
      </c>
      <c r="H371" s="153"/>
      <c r="I371" s="153" t="s">
        <v>58</v>
      </c>
      <c r="J371" s="153" t="s">
        <v>364</v>
      </c>
      <c r="K371" s="154">
        <v>0</v>
      </c>
      <c r="L371" s="153" t="s">
        <v>100</v>
      </c>
      <c r="M371" s="153"/>
      <c r="N371" s="153"/>
      <c r="O371" s="153"/>
      <c r="P371" s="153"/>
      <c r="Q371" s="155"/>
      <c r="R371" s="155"/>
      <c r="S371" s="153"/>
      <c r="T371" s="153"/>
      <c r="U371" s="153"/>
      <c r="V371" s="153"/>
      <c r="W371" s="153"/>
      <c r="X371" s="153"/>
      <c r="Y371" s="153"/>
    </row>
    <row r="372" spans="1:25">
      <c r="A372" s="153" t="str">
        <f t="shared" ref="A372:A393" si="9">A371</f>
        <v>N</v>
      </c>
      <c r="B372" s="154">
        <f>COUNTA($C$3:C372)</f>
        <v>363</v>
      </c>
      <c r="C372" s="153" t="s">
        <v>365</v>
      </c>
      <c r="D372" s="153"/>
      <c r="E372" s="153"/>
      <c r="F372" s="153"/>
      <c r="G372" s="153" t="s">
        <v>74</v>
      </c>
      <c r="H372" s="153"/>
      <c r="I372" s="153" t="s">
        <v>58</v>
      </c>
      <c r="J372" s="153" t="s">
        <v>364</v>
      </c>
      <c r="K372" s="154">
        <v>1</v>
      </c>
      <c r="L372" s="153" t="s">
        <v>100</v>
      </c>
      <c r="M372" s="153"/>
      <c r="N372" s="153"/>
      <c r="O372" s="153"/>
      <c r="P372" s="153"/>
      <c r="Q372" s="155"/>
      <c r="R372" s="155"/>
      <c r="S372" s="153"/>
      <c r="T372" s="153"/>
      <c r="U372" s="153"/>
      <c r="V372" s="153"/>
      <c r="W372" s="153"/>
      <c r="X372" s="153"/>
      <c r="Y372" s="153"/>
    </row>
    <row r="373" spans="1:25">
      <c r="A373" s="153" t="str">
        <f t="shared" si="9"/>
        <v>N</v>
      </c>
      <c r="B373" s="154">
        <f>COUNTA($C$3:C373)</f>
        <v>364</v>
      </c>
      <c r="C373" s="153" t="s">
        <v>366</v>
      </c>
      <c r="D373" s="153"/>
      <c r="E373" s="153"/>
      <c r="F373" s="153"/>
      <c r="G373" s="153" t="s">
        <v>74</v>
      </c>
      <c r="H373" s="153"/>
      <c r="I373" s="153" t="s">
        <v>58</v>
      </c>
      <c r="J373" s="153" t="s">
        <v>364</v>
      </c>
      <c r="K373" s="154">
        <v>2</v>
      </c>
      <c r="L373" s="153" t="s">
        <v>100</v>
      </c>
      <c r="M373" s="153"/>
      <c r="N373" s="153"/>
      <c r="O373" s="153"/>
      <c r="P373" s="153"/>
      <c r="Q373" s="155"/>
      <c r="R373" s="155"/>
      <c r="S373" s="153"/>
      <c r="T373" s="153"/>
      <c r="U373" s="153"/>
      <c r="V373" s="153"/>
      <c r="W373" s="153"/>
      <c r="X373" s="153"/>
      <c r="Y373" s="153"/>
    </row>
    <row r="374" spans="1:25">
      <c r="A374" s="153" t="str">
        <f t="shared" si="9"/>
        <v>N</v>
      </c>
      <c r="B374" s="154">
        <f>COUNTA($C$3:C374)</f>
        <v>365</v>
      </c>
      <c r="C374" s="153" t="s">
        <v>367</v>
      </c>
      <c r="D374" s="153"/>
      <c r="E374" s="153"/>
      <c r="F374" s="153"/>
      <c r="G374" s="153" t="s">
        <v>74</v>
      </c>
      <c r="H374" s="153"/>
      <c r="I374" s="153" t="s">
        <v>58</v>
      </c>
      <c r="J374" s="153" t="s">
        <v>364</v>
      </c>
      <c r="K374" s="154">
        <v>3</v>
      </c>
      <c r="L374" s="153" t="s">
        <v>100</v>
      </c>
      <c r="M374" s="153"/>
      <c r="N374" s="153"/>
      <c r="O374" s="153"/>
      <c r="P374" s="153"/>
      <c r="Q374" s="155"/>
      <c r="R374" s="155"/>
      <c r="S374" s="153"/>
      <c r="T374" s="153"/>
      <c r="U374" s="153"/>
      <c r="V374" s="153"/>
      <c r="W374" s="153"/>
      <c r="X374" s="153"/>
      <c r="Y374" s="153"/>
    </row>
    <row r="375" spans="1:25">
      <c r="A375" s="153" t="str">
        <f t="shared" si="9"/>
        <v>N</v>
      </c>
      <c r="B375" s="154">
        <f>COUNTA($C$3:C375)</f>
        <v>366</v>
      </c>
      <c r="C375" s="153" t="s">
        <v>368</v>
      </c>
      <c r="D375" s="153"/>
      <c r="E375" s="153"/>
      <c r="F375" s="153"/>
      <c r="G375" s="153" t="s">
        <v>74</v>
      </c>
      <c r="H375" s="153"/>
      <c r="I375" s="153" t="s">
        <v>58</v>
      </c>
      <c r="J375" s="153" t="s">
        <v>364</v>
      </c>
      <c r="K375" s="154">
        <v>4</v>
      </c>
      <c r="L375" s="153" t="s">
        <v>100</v>
      </c>
      <c r="M375" s="153"/>
      <c r="N375" s="153"/>
      <c r="O375" s="153"/>
      <c r="P375" s="153"/>
      <c r="Q375" s="155"/>
      <c r="R375" s="155"/>
      <c r="S375" s="153"/>
      <c r="T375" s="153"/>
      <c r="U375" s="153"/>
      <c r="V375" s="153"/>
      <c r="W375" s="153"/>
      <c r="X375" s="153"/>
      <c r="Y375" s="153"/>
    </row>
    <row r="376" spans="1:25">
      <c r="A376" s="153" t="str">
        <f t="shared" si="9"/>
        <v>N</v>
      </c>
      <c r="B376" s="154">
        <f>COUNTA($C$3:C376)</f>
        <v>367</v>
      </c>
      <c r="C376" s="153" t="s">
        <v>203</v>
      </c>
      <c r="D376" s="153"/>
      <c r="E376" s="153"/>
      <c r="F376" s="153"/>
      <c r="G376" s="153" t="s">
        <v>74</v>
      </c>
      <c r="H376" s="153"/>
      <c r="I376" s="153" t="s">
        <v>58</v>
      </c>
      <c r="J376" s="153" t="s">
        <v>726</v>
      </c>
      <c r="K376" s="154">
        <f>IF(G3="Agent Portal QA",5,8)</f>
        <v>8</v>
      </c>
      <c r="L376" s="153" t="s">
        <v>69</v>
      </c>
      <c r="M376" s="153"/>
      <c r="N376" s="153"/>
      <c r="O376" s="153"/>
      <c r="P376" s="153"/>
      <c r="Q376" s="155"/>
      <c r="R376" s="155"/>
      <c r="S376" s="153"/>
      <c r="T376" s="153"/>
      <c r="U376" s="153"/>
      <c r="V376" s="153"/>
      <c r="W376" s="153"/>
      <c r="X376" s="153"/>
      <c r="Y376" s="153"/>
    </row>
    <row r="377" spans="1:25">
      <c r="A377" s="153" t="str">
        <f t="shared" si="9"/>
        <v>N</v>
      </c>
      <c r="B377" s="154">
        <f>COUNTA($C$3:C377)</f>
        <v>368</v>
      </c>
      <c r="C377" s="153" t="s">
        <v>60</v>
      </c>
      <c r="D377" s="153"/>
      <c r="E377" s="153"/>
      <c r="F377" s="153"/>
      <c r="G377" s="153" t="s">
        <v>74</v>
      </c>
      <c r="H377" s="153"/>
      <c r="I377" s="153" t="s">
        <v>58</v>
      </c>
      <c r="J377" s="153"/>
      <c r="K377" s="154">
        <v>0</v>
      </c>
      <c r="L377" s="153" t="s">
        <v>60</v>
      </c>
      <c r="M377" s="153">
        <v>3</v>
      </c>
      <c r="N377" s="153" t="s">
        <v>147</v>
      </c>
      <c r="O377" s="153"/>
      <c r="P377" s="153"/>
      <c r="Q377" s="155"/>
      <c r="R377" s="155"/>
      <c r="S377" s="153"/>
      <c r="T377" s="153"/>
      <c r="U377" s="153"/>
      <c r="V377" s="153"/>
      <c r="W377" s="153"/>
      <c r="X377" s="153"/>
      <c r="Y377" s="153"/>
    </row>
    <row r="378" spans="1:25">
      <c r="A378" s="153" t="str">
        <f>IF(Global!$B$2="PROD","N",A377)</f>
        <v>N</v>
      </c>
      <c r="B378" s="154">
        <f>COUNTA($C$3:C378)</f>
        <v>369</v>
      </c>
      <c r="C378" s="153" t="s">
        <v>369</v>
      </c>
      <c r="D378" s="153"/>
      <c r="E378" s="153"/>
      <c r="F378" s="153"/>
      <c r="G378" s="153" t="s">
        <v>74</v>
      </c>
      <c r="H378" s="153"/>
      <c r="I378" s="153" t="s">
        <v>58</v>
      </c>
      <c r="J378" s="153" t="s">
        <v>370</v>
      </c>
      <c r="K378" s="154">
        <v>0</v>
      </c>
      <c r="L378" s="153" t="s">
        <v>110</v>
      </c>
      <c r="M378" s="153"/>
      <c r="N378" s="153"/>
      <c r="O378" s="153"/>
      <c r="P378" s="153"/>
      <c r="Q378" s="155"/>
      <c r="R378" s="155"/>
      <c r="S378" s="153"/>
      <c r="T378" s="153"/>
      <c r="U378" s="153"/>
      <c r="V378" s="153"/>
      <c r="W378" s="153"/>
      <c r="X378" s="153"/>
      <c r="Y378" s="153"/>
    </row>
    <row r="379" spans="1:25">
      <c r="A379" s="153" t="str">
        <f>A378</f>
        <v>N</v>
      </c>
      <c r="B379" s="154">
        <f>COUNTA($C$3:C379)</f>
        <v>370</v>
      </c>
      <c r="C379" s="153" t="s">
        <v>371</v>
      </c>
      <c r="D379" s="153"/>
      <c r="E379" s="153"/>
      <c r="F379" s="153"/>
      <c r="G379" s="153" t="s">
        <v>74</v>
      </c>
      <c r="H379" s="153"/>
      <c r="I379" s="153" t="s">
        <v>58</v>
      </c>
      <c r="J379" s="153" t="s">
        <v>370</v>
      </c>
      <c r="K379" s="154">
        <v>0</v>
      </c>
      <c r="L379" s="153" t="s">
        <v>59</v>
      </c>
      <c r="M379" s="153" t="s">
        <v>372</v>
      </c>
      <c r="N379" s="153"/>
      <c r="O379" s="153"/>
      <c r="P379" s="153"/>
      <c r="Q379" s="155"/>
      <c r="R379" s="155"/>
      <c r="S379" s="153"/>
      <c r="T379" s="153"/>
      <c r="U379" s="153"/>
      <c r="V379" s="153"/>
      <c r="W379" s="153"/>
      <c r="X379" s="153"/>
      <c r="Y379" s="153"/>
    </row>
    <row r="380" spans="1:25">
      <c r="A380" s="153" t="str">
        <f>A379</f>
        <v>N</v>
      </c>
      <c r="B380" s="154">
        <f>COUNTA($C$3:C380)</f>
        <v>371</v>
      </c>
      <c r="C380" s="153" t="s">
        <v>373</v>
      </c>
      <c r="D380" s="153"/>
      <c r="E380" s="153"/>
      <c r="F380" s="153"/>
      <c r="G380" s="153" t="s">
        <v>74</v>
      </c>
      <c r="H380" s="153"/>
      <c r="I380" s="153"/>
      <c r="J380" s="153"/>
      <c r="K380" s="154">
        <v>0</v>
      </c>
      <c r="L380" s="153" t="s">
        <v>374</v>
      </c>
      <c r="M380" s="153" t="str">
        <f>IF(N377="Australian Comprehensive","tx_iframe_card-domestic","tx_iframe_card-international")</f>
        <v>tx_iframe_card-international</v>
      </c>
      <c r="N380" s="153"/>
      <c r="O380" s="153"/>
      <c r="P380" s="153"/>
      <c r="Q380" s="155"/>
      <c r="R380" s="155"/>
      <c r="S380" s="153"/>
      <c r="T380" s="153"/>
      <c r="U380" s="153"/>
      <c r="V380" s="153"/>
      <c r="W380" s="153"/>
      <c r="X380" s="153"/>
      <c r="Y380" s="153"/>
    </row>
    <row r="381" spans="1:25">
      <c r="A381" s="153" t="str">
        <f>A380</f>
        <v>N</v>
      </c>
      <c r="B381" s="154">
        <f>COUNTA($C$3:C381)</f>
        <v>372</v>
      </c>
      <c r="C381" s="153" t="s">
        <v>375</v>
      </c>
      <c r="D381" s="153"/>
      <c r="E381" s="153"/>
      <c r="F381" s="153"/>
      <c r="G381" s="153" t="s">
        <v>74</v>
      </c>
      <c r="H381" s="153"/>
      <c r="I381" s="153" t="s">
        <v>58</v>
      </c>
      <c r="J381" s="153" t="s">
        <v>376</v>
      </c>
      <c r="K381" s="154">
        <v>0</v>
      </c>
      <c r="L381" s="153" t="s">
        <v>59</v>
      </c>
      <c r="M381" s="153" t="s">
        <v>377</v>
      </c>
      <c r="N381" s="153"/>
      <c r="O381" s="153"/>
      <c r="P381" s="153"/>
      <c r="Q381" s="155"/>
      <c r="R381" s="155"/>
      <c r="S381" s="153"/>
      <c r="T381" s="153"/>
      <c r="U381" s="153"/>
      <c r="V381" s="153"/>
      <c r="W381" s="153"/>
      <c r="X381" s="153"/>
      <c r="Y381" s="153"/>
    </row>
    <row r="382" spans="1:25">
      <c r="A382" s="153" t="str">
        <f t="shared" si="9"/>
        <v>N</v>
      </c>
      <c r="B382" s="154">
        <f>COUNTA($C$3:C382)</f>
        <v>373</v>
      </c>
      <c r="C382" s="153" t="s">
        <v>373</v>
      </c>
      <c r="D382" s="153"/>
      <c r="E382" s="153"/>
      <c r="F382" s="153"/>
      <c r="G382" s="153" t="s">
        <v>74</v>
      </c>
      <c r="H382" s="153"/>
      <c r="I382" s="153"/>
      <c r="J382" s="153"/>
      <c r="K382" s="154">
        <v>0</v>
      </c>
      <c r="L382" s="153" t="s">
        <v>378</v>
      </c>
      <c r="M382" s="153"/>
      <c r="N382" s="153"/>
      <c r="O382" s="153"/>
      <c r="P382" s="153"/>
      <c r="Q382" s="155"/>
      <c r="R382" s="155"/>
      <c r="S382" s="153"/>
      <c r="T382" s="153"/>
      <c r="U382" s="153"/>
      <c r="V382" s="153"/>
      <c r="W382" s="153"/>
      <c r="X382" s="153"/>
      <c r="Y382" s="153"/>
    </row>
    <row r="383" spans="1:25">
      <c r="A383" s="153" t="str">
        <f t="shared" si="9"/>
        <v>N</v>
      </c>
      <c r="B383" s="154">
        <f>COUNTA($C$3:C383)</f>
        <v>374</v>
      </c>
      <c r="C383" s="153" t="s">
        <v>379</v>
      </c>
      <c r="D383" s="153"/>
      <c r="E383" s="153"/>
      <c r="F383" s="153"/>
      <c r="G383" s="153" t="s">
        <v>74</v>
      </c>
      <c r="H383" s="153"/>
      <c r="I383" s="153" t="s">
        <v>58</v>
      </c>
      <c r="J383" s="153" t="s">
        <v>380</v>
      </c>
      <c r="K383" s="154">
        <v>0</v>
      </c>
      <c r="L383" s="153" t="s">
        <v>59</v>
      </c>
      <c r="M383" s="153" t="s">
        <v>381</v>
      </c>
      <c r="N383" s="153"/>
      <c r="O383" s="153"/>
      <c r="P383" s="153"/>
      <c r="Q383" s="155"/>
      <c r="R383" s="155"/>
      <c r="S383" s="153"/>
      <c r="T383" s="153"/>
      <c r="U383" s="153"/>
      <c r="V383" s="153"/>
      <c r="W383" s="153"/>
      <c r="X383" s="153"/>
      <c r="Y383" s="153"/>
    </row>
    <row r="384" spans="1:25">
      <c r="A384" s="153" t="str">
        <f t="shared" si="9"/>
        <v>N</v>
      </c>
      <c r="B384" s="154">
        <f>COUNTA($C$3:C384)</f>
        <v>375</v>
      </c>
      <c r="C384" s="153" t="s">
        <v>382</v>
      </c>
      <c r="D384" s="153"/>
      <c r="E384" s="153"/>
      <c r="F384" s="153"/>
      <c r="G384" s="153" t="s">
        <v>74</v>
      </c>
      <c r="H384" s="153"/>
      <c r="I384" s="153" t="s">
        <v>58</v>
      </c>
      <c r="J384" s="153" t="s">
        <v>383</v>
      </c>
      <c r="K384" s="154">
        <v>0</v>
      </c>
      <c r="L384" s="153" t="s">
        <v>59</v>
      </c>
      <c r="M384" s="153" t="s">
        <v>384</v>
      </c>
      <c r="N384" s="153"/>
      <c r="O384" s="153"/>
      <c r="P384" s="153"/>
      <c r="Q384" s="155"/>
      <c r="R384" s="155"/>
      <c r="S384" s="153"/>
      <c r="T384" s="153"/>
      <c r="U384" s="153"/>
      <c r="V384" s="153"/>
      <c r="W384" s="153"/>
      <c r="X384" s="153"/>
      <c r="Y384" s="153"/>
    </row>
    <row r="385" spans="1:25">
      <c r="A385" s="153" t="str">
        <f t="shared" si="9"/>
        <v>N</v>
      </c>
      <c r="B385" s="154">
        <f>COUNTA($C$3:C385)</f>
        <v>376</v>
      </c>
      <c r="C385" s="153" t="s">
        <v>385</v>
      </c>
      <c r="D385" s="153"/>
      <c r="E385" s="153"/>
      <c r="F385" s="153" t="str">
        <f>IF($A$8="Y","Y","")</f>
        <v/>
      </c>
      <c r="G385" s="153" t="s">
        <v>74</v>
      </c>
      <c r="H385" s="153"/>
      <c r="I385" s="153" t="s">
        <v>58</v>
      </c>
      <c r="J385" s="153" t="s">
        <v>386</v>
      </c>
      <c r="K385" s="154">
        <v>0</v>
      </c>
      <c r="L385" s="153" t="s">
        <v>69</v>
      </c>
      <c r="M385" s="153">
        <v>1</v>
      </c>
      <c r="N385" s="153"/>
      <c r="O385" s="153"/>
      <c r="P385" s="153"/>
      <c r="Q385" s="155"/>
      <c r="R385" s="155"/>
      <c r="S385" s="153"/>
      <c r="T385" s="153"/>
      <c r="U385" s="153"/>
      <c r="V385" s="153"/>
      <c r="W385" s="153"/>
      <c r="X385" s="153"/>
      <c r="Y385" s="153"/>
    </row>
    <row r="386" spans="1:25">
      <c r="A386" s="153" t="str">
        <f t="shared" si="9"/>
        <v>N</v>
      </c>
      <c r="B386" s="154">
        <f>COUNTA($C$3:C386)</f>
        <v>377</v>
      </c>
      <c r="C386" s="153" t="s">
        <v>60</v>
      </c>
      <c r="D386" s="153"/>
      <c r="E386" s="153"/>
      <c r="F386" s="153"/>
      <c r="G386" s="153" t="s">
        <v>74</v>
      </c>
      <c r="H386" s="153"/>
      <c r="I386" s="153" t="s">
        <v>58</v>
      </c>
      <c r="J386" s="153"/>
      <c r="K386" s="154">
        <v>0</v>
      </c>
      <c r="L386" s="153" t="s">
        <v>60</v>
      </c>
      <c r="M386" s="153">
        <v>15</v>
      </c>
      <c r="N386" s="153"/>
      <c r="O386" s="153"/>
      <c r="P386" s="153"/>
      <c r="Q386" s="155"/>
      <c r="R386" s="155"/>
      <c r="S386" s="153"/>
      <c r="T386" s="153"/>
      <c r="U386" s="153"/>
      <c r="V386" s="153"/>
      <c r="W386" s="153"/>
      <c r="X386" s="153"/>
      <c r="Y386" s="153"/>
    </row>
    <row r="387" spans="1:25">
      <c r="A387" s="153" t="str">
        <f t="shared" si="9"/>
        <v>N</v>
      </c>
      <c r="B387" s="154">
        <f>COUNTA($C$3:C387)</f>
        <v>378</v>
      </c>
      <c r="C387" s="153" t="s">
        <v>387</v>
      </c>
      <c r="D387" s="153"/>
      <c r="E387" s="153"/>
      <c r="F387" s="153"/>
      <c r="G387" s="153" t="s">
        <v>74</v>
      </c>
      <c r="H387" s="153"/>
      <c r="I387" s="153" t="s">
        <v>58</v>
      </c>
      <c r="J387" s="153" t="s">
        <v>388</v>
      </c>
      <c r="K387" s="154">
        <v>0</v>
      </c>
      <c r="L387" s="153" t="s">
        <v>306</v>
      </c>
      <c r="M387" s="153"/>
      <c r="N387" s="153"/>
      <c r="O387" s="153" t="s">
        <v>3</v>
      </c>
      <c r="P387" s="153"/>
      <c r="Q387" s="155"/>
      <c r="R387" s="155"/>
      <c r="S387" s="153"/>
      <c r="T387" s="153"/>
      <c r="U387" s="153"/>
      <c r="V387" s="153"/>
      <c r="W387" s="153"/>
      <c r="X387" s="153"/>
      <c r="Y387" s="153"/>
    </row>
    <row r="388" spans="1:25">
      <c r="A388" s="153" t="str">
        <f t="shared" si="9"/>
        <v>N</v>
      </c>
      <c r="B388" s="154">
        <f>COUNTA($C$3:C388)</f>
        <v>379</v>
      </c>
      <c r="C388" s="153" t="s">
        <v>389</v>
      </c>
      <c r="D388" s="153"/>
      <c r="E388" s="153"/>
      <c r="F388" s="153"/>
      <c r="G388" s="153" t="s">
        <v>74</v>
      </c>
      <c r="H388" s="153"/>
      <c r="I388" s="153" t="s">
        <v>58</v>
      </c>
      <c r="J388" s="153" t="s">
        <v>390</v>
      </c>
      <c r="K388" s="154">
        <v>0</v>
      </c>
      <c r="L388" s="153" t="s">
        <v>32</v>
      </c>
      <c r="M388" s="153"/>
      <c r="N388" s="153" t="s">
        <v>61</v>
      </c>
      <c r="O388" s="153" t="s">
        <v>3</v>
      </c>
      <c r="P388" s="153"/>
      <c r="Q388" s="155"/>
      <c r="R388" s="155"/>
      <c r="S388" s="153" t="s">
        <v>391</v>
      </c>
      <c r="T388" s="153"/>
      <c r="U388" s="153"/>
      <c r="V388" s="153"/>
      <c r="W388" s="153"/>
      <c r="X388" s="153"/>
      <c r="Y388" s="153"/>
    </row>
    <row r="389" spans="1:25">
      <c r="A389" s="153" t="str">
        <f t="shared" si="9"/>
        <v>N</v>
      </c>
      <c r="B389" s="154">
        <f>COUNTA($C$3:C389)</f>
        <v>380</v>
      </c>
      <c r="C389" s="153" t="s">
        <v>392</v>
      </c>
      <c r="D389" s="153"/>
      <c r="E389" s="153"/>
      <c r="F389" s="153"/>
      <c r="G389" s="153" t="s">
        <v>74</v>
      </c>
      <c r="H389" s="153"/>
      <c r="I389" s="153" t="s">
        <v>58</v>
      </c>
      <c r="J389" s="153" t="s">
        <v>393</v>
      </c>
      <c r="K389" s="154">
        <v>1</v>
      </c>
      <c r="L389" s="153" t="s">
        <v>32</v>
      </c>
      <c r="M389" s="153"/>
      <c r="N389" s="153" t="s">
        <v>61</v>
      </c>
      <c r="O389" s="153" t="s">
        <v>3</v>
      </c>
      <c r="P389" s="153"/>
      <c r="Q389" s="155"/>
      <c r="R389" s="155"/>
      <c r="S389" s="153" t="s">
        <v>394</v>
      </c>
      <c r="T389" s="153"/>
      <c r="U389" s="153"/>
      <c r="V389" s="153"/>
      <c r="W389" s="153"/>
      <c r="X389" s="153"/>
      <c r="Y389" s="153"/>
    </row>
    <row r="390" spans="1:25">
      <c r="A390" s="153" t="str">
        <f>IF($R$28="0",IF(Global!$B$2="PROD","Y","N"),"N")</f>
        <v>N</v>
      </c>
      <c r="B390" s="154">
        <f>COUNTA($C$3:C390)</f>
        <v>381</v>
      </c>
      <c r="C390" s="153" t="s">
        <v>514</v>
      </c>
      <c r="D390" s="153"/>
      <c r="E390" s="153"/>
      <c r="F390" s="153"/>
      <c r="G390" s="153" t="s">
        <v>74</v>
      </c>
      <c r="H390" s="153"/>
      <c r="I390" s="153" t="s">
        <v>58</v>
      </c>
      <c r="J390" s="153" t="s">
        <v>518</v>
      </c>
      <c r="K390" s="154">
        <v>0</v>
      </c>
      <c r="L390" s="153" t="s">
        <v>306</v>
      </c>
      <c r="M390" s="153"/>
      <c r="N390" s="153"/>
      <c r="O390" s="153"/>
      <c r="P390" s="153"/>
      <c r="Q390" s="155"/>
      <c r="R390" s="155"/>
      <c r="S390" s="153"/>
      <c r="T390" s="153"/>
      <c r="U390" s="153"/>
      <c r="V390" s="153"/>
      <c r="W390" s="153"/>
      <c r="X390" s="153"/>
      <c r="Y390" s="153"/>
    </row>
    <row r="391" spans="1:25">
      <c r="A391" s="153" t="str">
        <f t="shared" si="9"/>
        <v>N</v>
      </c>
      <c r="B391" s="154">
        <f>COUNTA($C$3:C391)</f>
        <v>382</v>
      </c>
      <c r="C391" s="153" t="s">
        <v>515</v>
      </c>
      <c r="D391" s="153"/>
      <c r="E391" s="153"/>
      <c r="F391" s="153"/>
      <c r="G391" s="153" t="s">
        <v>74</v>
      </c>
      <c r="H391" s="153"/>
      <c r="I391" s="153" t="s">
        <v>58</v>
      </c>
      <c r="J391" s="153" t="s">
        <v>519</v>
      </c>
      <c r="K391" s="154">
        <v>0</v>
      </c>
      <c r="L391" s="153" t="s">
        <v>306</v>
      </c>
      <c r="M391" s="153"/>
      <c r="N391" s="153"/>
      <c r="O391" s="153"/>
      <c r="P391" s="153"/>
      <c r="Q391" s="155"/>
      <c r="R391" s="155"/>
      <c r="S391" s="153"/>
      <c r="T391" s="153"/>
      <c r="U391" s="153"/>
      <c r="V391" s="153"/>
      <c r="W391" s="153"/>
      <c r="X391" s="153"/>
      <c r="Y391" s="153"/>
    </row>
    <row r="392" spans="1:25">
      <c r="A392" s="153" t="str">
        <f t="shared" si="9"/>
        <v>N</v>
      </c>
      <c r="B392" s="154">
        <f>COUNTA($C$3:C392)</f>
        <v>383</v>
      </c>
      <c r="C392" s="153" t="s">
        <v>516</v>
      </c>
      <c r="D392" s="153"/>
      <c r="E392" s="153"/>
      <c r="F392" s="153"/>
      <c r="G392" s="153" t="s">
        <v>74</v>
      </c>
      <c r="H392" s="153"/>
      <c r="I392" s="153" t="s">
        <v>58</v>
      </c>
      <c r="J392" s="153" t="s">
        <v>520</v>
      </c>
      <c r="K392" s="154">
        <v>0</v>
      </c>
      <c r="L392" s="153" t="s">
        <v>306</v>
      </c>
      <c r="M392" s="153"/>
      <c r="N392" s="153"/>
      <c r="O392" s="153"/>
      <c r="P392" s="153"/>
      <c r="Q392" s="155"/>
      <c r="R392" s="155"/>
      <c r="S392" s="153"/>
      <c r="T392" s="153"/>
      <c r="U392" s="153"/>
      <c r="V392" s="153"/>
      <c r="W392" s="153"/>
      <c r="X392" s="153"/>
      <c r="Y392" s="153"/>
    </row>
    <row r="393" spans="1:25">
      <c r="A393" s="153" t="str">
        <f t="shared" si="9"/>
        <v>N</v>
      </c>
      <c r="B393" s="154">
        <f>COUNTA($C$3:C393)</f>
        <v>384</v>
      </c>
      <c r="C393" s="153" t="s">
        <v>517</v>
      </c>
      <c r="D393" s="153"/>
      <c r="E393" s="153"/>
      <c r="F393" s="153"/>
      <c r="G393" s="153" t="s">
        <v>74</v>
      </c>
      <c r="H393" s="153"/>
      <c r="I393" s="153" t="s">
        <v>58</v>
      </c>
      <c r="J393" s="153" t="s">
        <v>521</v>
      </c>
      <c r="K393" s="154">
        <v>0</v>
      </c>
      <c r="L393" s="153" t="s">
        <v>306</v>
      </c>
      <c r="M393" s="153"/>
      <c r="N393" s="153"/>
      <c r="O393" s="153"/>
      <c r="P393" s="153"/>
      <c r="Q393" s="155"/>
      <c r="R393" s="155"/>
      <c r="S393" s="153"/>
      <c r="T393" s="153"/>
      <c r="U393" s="153"/>
      <c r="V393" s="153"/>
      <c r="W393" s="153"/>
      <c r="X393" s="153"/>
      <c r="Y393" s="153"/>
    </row>
    <row r="394" spans="1:25">
      <c r="A394" s="156" t="s">
        <v>71</v>
      </c>
      <c r="B394" s="157"/>
      <c r="C394" s="158"/>
      <c r="D394" s="158"/>
      <c r="E394" s="158"/>
      <c r="F394" s="158"/>
      <c r="G394" s="158"/>
      <c r="H394" s="158"/>
      <c r="I394" s="158"/>
      <c r="J394" s="158"/>
      <c r="K394" s="157"/>
      <c r="L394" s="158"/>
      <c r="M394" s="158"/>
      <c r="N394" s="158"/>
      <c r="O394" s="158"/>
      <c r="P394" s="158"/>
      <c r="Q394" s="158"/>
      <c r="R394" s="158"/>
      <c r="S394" s="158"/>
      <c r="T394" s="158"/>
      <c r="U394" s="158"/>
      <c r="V394" s="158"/>
      <c r="W394" s="158"/>
      <c r="X394" s="158"/>
      <c r="Y394" s="158"/>
    </row>
    <row r="395" spans="1:25">
      <c r="A395" s="126" t="str">
        <f>A368</f>
        <v>N</v>
      </c>
      <c r="B395" s="127">
        <f>COUNTA($C$3:C395)</f>
        <v>385</v>
      </c>
      <c r="C395" s="126" t="s">
        <v>70</v>
      </c>
      <c r="D395" s="126"/>
      <c r="E395" s="126"/>
      <c r="F395" s="126"/>
      <c r="G395" s="126" t="s">
        <v>74</v>
      </c>
      <c r="H395" s="126"/>
      <c r="I395" s="126"/>
      <c r="J395" s="126"/>
      <c r="K395" s="127"/>
      <c r="L395" s="126" t="s">
        <v>70</v>
      </c>
      <c r="M395" s="126"/>
      <c r="N395" s="126"/>
      <c r="O395" s="126"/>
      <c r="P395" s="126"/>
      <c r="Q395" s="126"/>
      <c r="R395" s="126"/>
      <c r="S395" s="126"/>
      <c r="T395" s="126"/>
      <c r="U395" s="126"/>
      <c r="V395" s="126"/>
      <c r="W395" s="126"/>
      <c r="X395" s="126"/>
      <c r="Y395" s="126"/>
    </row>
    <row r="396" spans="1:25">
      <c r="A396" s="126" t="str">
        <f>A395</f>
        <v>N</v>
      </c>
      <c r="B396" s="127">
        <f>COUNTA($C$3:C396)</f>
        <v>386</v>
      </c>
      <c r="C396" s="126" t="s">
        <v>72</v>
      </c>
      <c r="D396" s="126"/>
      <c r="E396" s="126"/>
      <c r="F396" s="126"/>
      <c r="G396" s="126" t="s">
        <v>74</v>
      </c>
      <c r="H396" s="126"/>
      <c r="I396" s="126"/>
      <c r="J396" s="126"/>
      <c r="K396" s="127"/>
      <c r="L396" s="126" t="s">
        <v>72</v>
      </c>
      <c r="M396" s="126"/>
      <c r="N396" s="126"/>
      <c r="O396" s="126"/>
      <c r="P396" s="126"/>
      <c r="Q396" s="126"/>
      <c r="R396" s="126"/>
      <c r="S396" s="126"/>
      <c r="T396" s="126"/>
      <c r="U396" s="126"/>
      <c r="V396" s="126"/>
      <c r="W396" s="126"/>
      <c r="X396" s="126"/>
      <c r="Y396" s="126"/>
    </row>
    <row r="397" spans="1:25">
      <c r="A397" s="126" t="str">
        <f>IF($M$58="Australian Comprehensive","N",IF($R$28&gt;"0","Y","N"))</f>
        <v>Y</v>
      </c>
      <c r="B397" s="127">
        <f>COUNTA($C$3:C397)</f>
        <v>387</v>
      </c>
      <c r="C397" s="126" t="s">
        <v>395</v>
      </c>
      <c r="D397" s="129"/>
      <c r="E397" s="126"/>
      <c r="F397" s="126"/>
      <c r="G397" s="126" t="s">
        <v>74</v>
      </c>
      <c r="H397" s="126"/>
      <c r="I397" s="126" t="s">
        <v>58</v>
      </c>
      <c r="J397" s="126" t="str">
        <f>"//p[contains(.,'Does this traveller have any existing medical conditions?*')]/parent::span/parent::legend/following-sibling::label/input[@value='"&amp;M397&amp;"']"</f>
        <v>//p[contains(.,'Does this traveller have any existing medical conditions?*')]/parent::span/parent::legend/following-sibling::label/input[@value='YES']</v>
      </c>
      <c r="K397" s="127">
        <v>1</v>
      </c>
      <c r="L397" s="126" t="s">
        <v>110</v>
      </c>
      <c r="M397" s="71" t="str">
        <f>IF(A397="Y","YES","")</f>
        <v>YES</v>
      </c>
      <c r="N397" s="126"/>
      <c r="O397" s="126"/>
      <c r="P397" s="126"/>
      <c r="Q397" s="128"/>
      <c r="R397" s="128"/>
      <c r="S397" s="126"/>
      <c r="T397" s="126"/>
      <c r="U397" s="126"/>
      <c r="V397" s="126"/>
      <c r="W397" s="126"/>
      <c r="X397" s="126"/>
      <c r="Y397" s="126"/>
    </row>
    <row r="398" spans="1:25">
      <c r="A398" s="126" t="str">
        <f>A397</f>
        <v>Y</v>
      </c>
      <c r="B398" s="127">
        <f>COUNTA($C$3:C398)</f>
        <v>388</v>
      </c>
      <c r="C398" s="126" t="s">
        <v>60</v>
      </c>
      <c r="D398" s="126"/>
      <c r="E398" s="126"/>
      <c r="F398" s="126"/>
      <c r="G398" s="126" t="s">
        <v>74</v>
      </c>
      <c r="H398" s="126"/>
      <c r="I398" s="126" t="s">
        <v>58</v>
      </c>
      <c r="J398" s="126"/>
      <c r="K398" s="127">
        <v>0</v>
      </c>
      <c r="L398" s="126" t="s">
        <v>60</v>
      </c>
      <c r="M398" s="71">
        <v>3</v>
      </c>
      <c r="N398" s="126"/>
      <c r="O398" s="126"/>
      <c r="P398" s="126"/>
      <c r="Q398" s="128"/>
      <c r="R398" s="128"/>
      <c r="S398" s="126"/>
      <c r="T398" s="126"/>
      <c r="U398" s="126"/>
      <c r="V398" s="126"/>
      <c r="W398" s="126"/>
      <c r="X398" s="126"/>
      <c r="Y398" s="126"/>
    </row>
    <row r="399" spans="1:25">
      <c r="A399" s="126" t="str">
        <f>IF(M397="YES","Y","N")</f>
        <v>Y</v>
      </c>
      <c r="B399" s="127">
        <f>COUNTA($C$3:C399)</f>
        <v>389</v>
      </c>
      <c r="C399" s="126" t="s">
        <v>396</v>
      </c>
      <c r="D399" s="126"/>
      <c r="E399" s="126"/>
      <c r="F399" s="126"/>
      <c r="G399" s="126" t="s">
        <v>74</v>
      </c>
      <c r="H399" s="126"/>
      <c r="I399" s="126" t="s">
        <v>58</v>
      </c>
      <c r="J399" s="126" t="str">
        <f>"//p[contains(.,'Do all existing medical conditions meet the criteria for')]/parent::span/parent::legend/following-sibling::label/input[@value='"&amp;M399&amp;"']"</f>
        <v>//p[contains(.,'Do all existing medical conditions meet the criteria for')]/parent::span/parent::legend/following-sibling::label/input[@value='YES']</v>
      </c>
      <c r="K399" s="127">
        <v>1</v>
      </c>
      <c r="L399" s="126" t="s">
        <v>110</v>
      </c>
      <c r="M399" s="71" t="s">
        <v>475</v>
      </c>
      <c r="N399" s="126"/>
      <c r="O399" s="126"/>
      <c r="P399" s="126"/>
      <c r="Q399" s="128"/>
      <c r="R399" s="128"/>
      <c r="S399" s="126"/>
      <c r="T399" s="126"/>
      <c r="U399" s="126"/>
      <c r="V399" s="126"/>
      <c r="W399" s="126"/>
      <c r="X399" s="126"/>
      <c r="Y399" s="126"/>
    </row>
    <row r="400" spans="1:25">
      <c r="A400" s="126" t="str">
        <f>A399</f>
        <v>Y</v>
      </c>
      <c r="B400" s="127">
        <f>COUNTA($C$3:C400)</f>
        <v>390</v>
      </c>
      <c r="C400" s="126" t="s">
        <v>60</v>
      </c>
      <c r="D400" s="126"/>
      <c r="E400" s="126"/>
      <c r="F400" s="126"/>
      <c r="G400" s="126" t="s">
        <v>74</v>
      </c>
      <c r="H400" s="126"/>
      <c r="I400" s="126" t="s">
        <v>58</v>
      </c>
      <c r="J400" s="126"/>
      <c r="K400" s="127"/>
      <c r="L400" s="126" t="s">
        <v>60</v>
      </c>
      <c r="M400" s="71">
        <v>2</v>
      </c>
      <c r="N400" s="126"/>
      <c r="O400" s="126"/>
      <c r="P400" s="126"/>
      <c r="Q400" s="128"/>
      <c r="R400" s="128"/>
      <c r="S400" s="126"/>
      <c r="T400" s="126"/>
      <c r="U400" s="126"/>
      <c r="V400" s="126"/>
      <c r="W400" s="126"/>
      <c r="X400" s="126"/>
      <c r="Y400" s="126"/>
    </row>
    <row r="401" spans="1:25">
      <c r="A401" s="126"/>
      <c r="B401" s="127">
        <f>COUNTA($C$3:C401)</f>
        <v>391</v>
      </c>
      <c r="C401" s="126" t="s">
        <v>397</v>
      </c>
      <c r="D401" s="126"/>
      <c r="E401" s="126"/>
      <c r="F401" s="126"/>
      <c r="G401" s="126" t="s">
        <v>74</v>
      </c>
      <c r="H401" s="126"/>
      <c r="I401" s="126" t="s">
        <v>58</v>
      </c>
      <c r="J401" s="126" t="str">
        <f>"//p[contains(.,'Would you like to screen this traveller for existing medical conditions coverage?')]/parent::span/parent::legend/following-sibling::label/input[@value='"&amp;M401&amp;"']"</f>
        <v>//p[contains(.,'Would you like to screen this traveller for existing medical conditions coverage?')]/parent::span/parent::legend/following-sibling::label/input[@value='DT_EMCQ3']</v>
      </c>
      <c r="K401" s="127">
        <v>1</v>
      </c>
      <c r="L401" s="126" t="s">
        <v>110</v>
      </c>
      <c r="M401" s="71" t="s">
        <v>292</v>
      </c>
      <c r="N401" s="126"/>
      <c r="O401" s="126"/>
      <c r="P401" s="126"/>
      <c r="Q401" s="128"/>
      <c r="R401" s="128"/>
      <c r="S401" s="126"/>
      <c r="T401" s="126"/>
      <c r="U401" s="126"/>
      <c r="V401" s="126"/>
      <c r="W401" s="126"/>
      <c r="X401" s="126"/>
      <c r="Y401" s="126"/>
    </row>
    <row r="402" spans="1:25">
      <c r="A402" s="126"/>
      <c r="B402" s="127">
        <f>COUNTA($C$3:C402)</f>
        <v>392</v>
      </c>
      <c r="C402" s="126" t="s">
        <v>60</v>
      </c>
      <c r="D402" s="126"/>
      <c r="E402" s="126"/>
      <c r="F402" s="126"/>
      <c r="G402" s="126" t="s">
        <v>74</v>
      </c>
      <c r="H402" s="126"/>
      <c r="I402" s="126" t="s">
        <v>58</v>
      </c>
      <c r="J402" s="126"/>
      <c r="K402" s="127"/>
      <c r="L402" s="126" t="s">
        <v>60</v>
      </c>
      <c r="M402" s="71">
        <v>2</v>
      </c>
      <c r="N402" s="126"/>
      <c r="O402" s="126"/>
      <c r="P402" s="126"/>
      <c r="Q402" s="128"/>
      <c r="R402" s="128"/>
      <c r="S402" s="126"/>
      <c r="T402" s="126"/>
      <c r="U402" s="126"/>
      <c r="V402" s="126"/>
      <c r="W402" s="126"/>
      <c r="X402" s="126"/>
      <c r="Y402" s="126"/>
    </row>
    <row r="403" spans="1:25">
      <c r="A403" s="126"/>
      <c r="B403" s="127">
        <f>COUNTA($C$3:C403)</f>
        <v>393</v>
      </c>
      <c r="C403" s="126" t="s">
        <v>398</v>
      </c>
      <c r="D403" s="126"/>
      <c r="E403" s="126"/>
      <c r="F403" s="126"/>
      <c r="G403" s="126" t="s">
        <v>74</v>
      </c>
      <c r="H403" s="126"/>
      <c r="I403" s="126" t="s">
        <v>58</v>
      </c>
      <c r="J403" s="126" t="str">
        <f>"//p[contains(.,'Have you been advised not to travel by a medical practitioner?')]/parent::span/parent::legend/following-sibling::label/input[@value='"&amp;M403&amp;"']"</f>
        <v>//p[contains(.,'Have you been advised not to travel by a medical practitioner?')]/parent::span/parent::legend/following-sibling::label/input[@value='DT_EMCQ4']</v>
      </c>
      <c r="K403" s="127">
        <v>1</v>
      </c>
      <c r="L403" s="126" t="s">
        <v>110</v>
      </c>
      <c r="M403" s="71" t="s">
        <v>294</v>
      </c>
      <c r="N403" s="126"/>
      <c r="O403" s="126"/>
      <c r="P403" s="126"/>
      <c r="Q403" s="128"/>
      <c r="R403" s="128"/>
      <c r="S403" s="126"/>
      <c r="T403" s="126"/>
      <c r="U403" s="126"/>
      <c r="V403" s="126"/>
      <c r="W403" s="126"/>
      <c r="X403" s="126"/>
      <c r="Y403" s="126"/>
    </row>
    <row r="404" spans="1:25">
      <c r="A404" s="126"/>
      <c r="B404" s="127">
        <f>COUNTA($C$3:C404)</f>
        <v>394</v>
      </c>
      <c r="C404" s="126" t="s">
        <v>60</v>
      </c>
      <c r="D404" s="126"/>
      <c r="E404" s="126"/>
      <c r="F404" s="126"/>
      <c r="G404" s="126" t="s">
        <v>74</v>
      </c>
      <c r="H404" s="126"/>
      <c r="I404" s="126" t="s">
        <v>58</v>
      </c>
      <c r="J404" s="126"/>
      <c r="K404" s="127"/>
      <c r="L404" s="126" t="s">
        <v>60</v>
      </c>
      <c r="M404" s="71">
        <v>2</v>
      </c>
      <c r="N404" s="126"/>
      <c r="O404" s="126"/>
      <c r="P404" s="126"/>
      <c r="Q404" s="128"/>
      <c r="R404" s="128"/>
      <c r="S404" s="126"/>
      <c r="T404" s="126"/>
      <c r="U404" s="126"/>
      <c r="V404" s="126"/>
      <c r="W404" s="126"/>
      <c r="X404" s="126"/>
      <c r="Y404" s="126"/>
    </row>
    <row r="405" spans="1:25">
      <c r="A405" s="126"/>
      <c r="B405" s="127">
        <f>COUNTA($C$3:C405)</f>
        <v>395</v>
      </c>
      <c r="C405" s="126" t="s">
        <v>399</v>
      </c>
      <c r="D405" s="126"/>
      <c r="E405" s="126"/>
      <c r="F405" s="126"/>
      <c r="G405" s="126" t="s">
        <v>74</v>
      </c>
      <c r="H405" s="126"/>
      <c r="I405" s="126" t="s">
        <v>58</v>
      </c>
      <c r="J405" s="126" t="str">
        <f>"//p[contains(.,'Do you have any condition that has been given a metastatic or terminal prognosis?')]/parent::span/parent::legend/following-sibling::label/input[@value='"&amp;M405&amp;"']"</f>
        <v>//p[contains(.,'Do you have any condition that has been given a metastatic or terminal prognosis?')]/parent::span/parent::legend/following-sibling::label/input[@value='DT_EMCQ5']</v>
      </c>
      <c r="K405" s="127">
        <v>1</v>
      </c>
      <c r="L405" s="126" t="s">
        <v>110</v>
      </c>
      <c r="M405" s="71" t="s">
        <v>296</v>
      </c>
      <c r="N405" s="126"/>
      <c r="O405" s="126"/>
      <c r="P405" s="126"/>
      <c r="Q405" s="128"/>
      <c r="R405" s="128"/>
      <c r="S405" s="126"/>
      <c r="T405" s="126"/>
      <c r="U405" s="126"/>
      <c r="V405" s="126"/>
      <c r="W405" s="126"/>
      <c r="X405" s="126"/>
      <c r="Y405" s="126"/>
    </row>
    <row r="406" spans="1:25">
      <c r="A406" s="126"/>
      <c r="B406" s="127">
        <f>COUNTA($C$3:C406)</f>
        <v>396</v>
      </c>
      <c r="C406" s="126" t="s">
        <v>60</v>
      </c>
      <c r="D406" s="126"/>
      <c r="E406" s="126"/>
      <c r="F406" s="126"/>
      <c r="G406" s="126" t="s">
        <v>74</v>
      </c>
      <c r="H406" s="126"/>
      <c r="I406" s="126" t="s">
        <v>58</v>
      </c>
      <c r="J406" s="126"/>
      <c r="K406" s="127"/>
      <c r="L406" s="126" t="s">
        <v>60</v>
      </c>
      <c r="M406" s="71">
        <v>2</v>
      </c>
      <c r="N406" s="126"/>
      <c r="O406" s="126"/>
      <c r="P406" s="126"/>
      <c r="Q406" s="128"/>
      <c r="R406" s="128"/>
      <c r="S406" s="126"/>
      <c r="T406" s="126"/>
      <c r="U406" s="126"/>
      <c r="V406" s="126"/>
      <c r="W406" s="126"/>
      <c r="X406" s="126"/>
      <c r="Y406" s="126"/>
    </row>
    <row r="407" spans="1:25">
      <c r="A407" s="126"/>
      <c r="B407" s="127">
        <f>COUNTA($C$3:C407)</f>
        <v>397</v>
      </c>
      <c r="C407" s="126" t="s">
        <v>400</v>
      </c>
      <c r="D407" s="126"/>
      <c r="E407" s="126"/>
      <c r="F407" s="126"/>
      <c r="G407" s="126" t="s">
        <v>74</v>
      </c>
      <c r="H407" s="126"/>
      <c r="I407" s="126" t="s">
        <v>58</v>
      </c>
      <c r="J407" s="126" t="str">
        <f>"//p[contains(.,'Do you have any condition or set of symptoms that are under or awaiting further investigation')]/parent::span/parent::legend/following-sibling::label/input[@value='"&amp;M407&amp;"']"</f>
        <v>//p[contains(.,'Do you have any condition or set of symptoms that are under or awaiting further investigation')]/parent::span/parent::legend/following-sibling::label/input[@value='DT_EMCQ6']</v>
      </c>
      <c r="K407" s="127">
        <v>1</v>
      </c>
      <c r="L407" s="126" t="s">
        <v>110</v>
      </c>
      <c r="M407" s="71" t="s">
        <v>298</v>
      </c>
      <c r="N407" s="126"/>
      <c r="O407" s="126"/>
      <c r="P407" s="126"/>
      <c r="Q407" s="128"/>
      <c r="R407" s="128"/>
      <c r="S407" s="126"/>
      <c r="T407" s="126"/>
      <c r="U407" s="126"/>
      <c r="V407" s="126"/>
      <c r="W407" s="126"/>
      <c r="X407" s="126"/>
      <c r="Y407" s="126"/>
    </row>
    <row r="408" spans="1:25">
      <c r="A408" s="126"/>
      <c r="B408" s="127">
        <f>COUNTA($C$3:C408)</f>
        <v>398</v>
      </c>
      <c r="C408" s="126" t="s">
        <v>60</v>
      </c>
      <c r="D408" s="126"/>
      <c r="E408" s="126"/>
      <c r="F408" s="126"/>
      <c r="G408" s="126" t="s">
        <v>74</v>
      </c>
      <c r="H408" s="126"/>
      <c r="I408" s="126" t="s">
        <v>58</v>
      </c>
      <c r="J408" s="126"/>
      <c r="K408" s="127"/>
      <c r="L408" s="126" t="s">
        <v>60</v>
      </c>
      <c r="M408" s="71">
        <v>2</v>
      </c>
      <c r="N408" s="126"/>
      <c r="O408" s="126"/>
      <c r="P408" s="126"/>
      <c r="Q408" s="128"/>
      <c r="R408" s="128"/>
      <c r="S408" s="126"/>
      <c r="T408" s="126"/>
      <c r="U408" s="126"/>
      <c r="V408" s="126"/>
      <c r="W408" s="126"/>
      <c r="X408" s="126"/>
      <c r="Y408" s="126"/>
    </row>
    <row r="409" spans="1:25">
      <c r="A409" s="126"/>
      <c r="B409" s="127">
        <f>COUNTA($C$3:C409)</f>
        <v>399</v>
      </c>
      <c r="C409" s="126" t="s">
        <v>401</v>
      </c>
      <c r="D409" s="126"/>
      <c r="E409" s="126"/>
      <c r="F409" s="126"/>
      <c r="G409" s="126" t="s">
        <v>74</v>
      </c>
      <c r="H409" s="126"/>
      <c r="I409" s="126" t="s">
        <v>58</v>
      </c>
      <c r="J409" s="126" t="str">
        <f>"//p[contains(.,'Will you be travelling to obtain medical care, treatment or advice of any kind?')]/parent::span/parent::legend/following-sibling::label/input[@value='"&amp;M409&amp;"']"</f>
        <v>//p[contains(.,'Will you be travelling to obtain medical care, treatment or advice of any kind?')]/parent::span/parent::legend/following-sibling::label/input[@value='DT_EMCQ7']</v>
      </c>
      <c r="K409" s="127">
        <v>1</v>
      </c>
      <c r="L409" s="126" t="s">
        <v>110</v>
      </c>
      <c r="M409" s="71" t="s">
        <v>300</v>
      </c>
      <c r="N409" s="126"/>
      <c r="O409" s="126"/>
      <c r="P409" s="126"/>
      <c r="Q409" s="128"/>
      <c r="R409" s="128"/>
      <c r="S409" s="126"/>
      <c r="T409" s="126"/>
      <c r="U409" s="126"/>
      <c r="V409" s="126"/>
      <c r="W409" s="126"/>
      <c r="X409" s="126"/>
      <c r="Y409" s="126"/>
    </row>
    <row r="410" spans="1:25">
      <c r="A410" s="126"/>
      <c r="B410" s="127">
        <f>COUNTA($C$3:C410)</f>
        <v>400</v>
      </c>
      <c r="C410" s="126" t="s">
        <v>60</v>
      </c>
      <c r="D410" s="126"/>
      <c r="E410" s="126"/>
      <c r="F410" s="126"/>
      <c r="G410" s="126" t="s">
        <v>74</v>
      </c>
      <c r="H410" s="126"/>
      <c r="I410" s="126" t="s">
        <v>58</v>
      </c>
      <c r="J410" s="126"/>
      <c r="K410" s="127"/>
      <c r="L410" s="126" t="s">
        <v>60</v>
      </c>
      <c r="M410" s="71">
        <v>2</v>
      </c>
      <c r="N410" s="126"/>
      <c r="O410" s="126"/>
      <c r="P410" s="126"/>
      <c r="Q410" s="128"/>
      <c r="R410" s="128"/>
      <c r="S410" s="126"/>
      <c r="T410" s="126"/>
      <c r="U410" s="126"/>
      <c r="V410" s="126"/>
      <c r="W410" s="126"/>
      <c r="X410" s="126"/>
      <c r="Y410" s="126"/>
    </row>
    <row r="411" spans="1:25">
      <c r="A411" s="126" t="str">
        <f>A399</f>
        <v>Y</v>
      </c>
      <c r="B411" s="127">
        <f>COUNTA($C$3:C411)</f>
        <v>401</v>
      </c>
      <c r="C411" s="71" t="s">
        <v>301</v>
      </c>
      <c r="D411" s="71"/>
      <c r="E411" s="71"/>
      <c r="F411" s="71"/>
      <c r="G411" s="71" t="s">
        <v>74</v>
      </c>
      <c r="H411" s="71"/>
      <c r="I411" s="71" t="s">
        <v>58</v>
      </c>
      <c r="J411" s="71" t="s">
        <v>574</v>
      </c>
      <c r="K411" s="70">
        <v>1</v>
      </c>
      <c r="L411" s="137" t="s">
        <v>306</v>
      </c>
      <c r="M411" s="71"/>
      <c r="N411" s="126"/>
      <c r="O411" s="126"/>
      <c r="P411" s="126"/>
      <c r="Q411" s="128"/>
      <c r="R411" s="128"/>
      <c r="S411" s="126"/>
      <c r="T411" s="126"/>
      <c r="U411" s="126"/>
      <c r="V411" s="126"/>
      <c r="W411" s="126"/>
      <c r="X411" s="126"/>
      <c r="Y411" s="126"/>
    </row>
    <row r="412" spans="1:25">
      <c r="A412" s="153" t="str">
        <f>IF($R$28="1","Y","N")</f>
        <v>N</v>
      </c>
      <c r="B412" s="154">
        <f>COUNTA($C$3:C412)</f>
        <v>402</v>
      </c>
      <c r="C412" s="153" t="s">
        <v>60</v>
      </c>
      <c r="D412" s="153"/>
      <c r="E412" s="153"/>
      <c r="F412" s="153"/>
      <c r="G412" s="153" t="s">
        <v>74</v>
      </c>
      <c r="H412" s="153"/>
      <c r="I412" s="153" t="s">
        <v>58</v>
      </c>
      <c r="J412" s="153"/>
      <c r="K412" s="154"/>
      <c r="L412" s="153" t="s">
        <v>60</v>
      </c>
      <c r="M412" s="153">
        <v>5</v>
      </c>
      <c r="N412" s="153"/>
      <c r="O412" s="153"/>
      <c r="P412" s="153"/>
      <c r="Q412" s="155"/>
      <c r="R412" s="155"/>
      <c r="S412" s="153"/>
      <c r="T412" s="153"/>
      <c r="U412" s="153"/>
      <c r="V412" s="153"/>
      <c r="W412" s="153"/>
      <c r="X412" s="153"/>
      <c r="Y412" s="153"/>
    </row>
    <row r="413" spans="1:25">
      <c r="A413" s="153" t="str">
        <f>A412</f>
        <v>N</v>
      </c>
      <c r="B413" s="154">
        <f>COUNTA($C$3:C413)</f>
        <v>403</v>
      </c>
      <c r="C413" s="153" t="s">
        <v>203</v>
      </c>
      <c r="D413" s="153"/>
      <c r="E413" s="153"/>
      <c r="F413" s="153"/>
      <c r="G413" s="153" t="s">
        <v>74</v>
      </c>
      <c r="H413" s="153"/>
      <c r="I413" s="153" t="s">
        <v>58</v>
      </c>
      <c r="J413" s="153" t="s">
        <v>362</v>
      </c>
      <c r="K413" s="154">
        <f>IF(G3="Agent Portal QA",2,5)</f>
        <v>5</v>
      </c>
      <c r="L413" s="153" t="s">
        <v>167</v>
      </c>
      <c r="M413" s="153"/>
      <c r="N413" s="153"/>
      <c r="O413" s="153"/>
      <c r="P413" s="153"/>
      <c r="Q413" s="155"/>
      <c r="R413" s="155"/>
      <c r="S413" s="153"/>
      <c r="T413" s="153"/>
      <c r="U413" s="153"/>
      <c r="V413" s="153"/>
      <c r="W413" s="153"/>
      <c r="X413" s="153"/>
      <c r="Y413" s="153"/>
    </row>
    <row r="414" spans="1:25">
      <c r="A414" s="153" t="str">
        <f>IF($R$28="1","Y","N")</f>
        <v>N</v>
      </c>
      <c r="B414" s="154">
        <f>COUNTA($C$3:C414)</f>
        <v>404</v>
      </c>
      <c r="C414" s="153" t="s">
        <v>60</v>
      </c>
      <c r="D414" s="153"/>
      <c r="E414" s="153"/>
      <c r="F414" s="153"/>
      <c r="G414" s="153" t="s">
        <v>74</v>
      </c>
      <c r="H414" s="153"/>
      <c r="I414" s="153" t="s">
        <v>58</v>
      </c>
      <c r="J414" s="153"/>
      <c r="K414" s="154"/>
      <c r="L414" s="153" t="s">
        <v>60</v>
      </c>
      <c r="M414" s="153">
        <v>5</v>
      </c>
      <c r="N414" s="153"/>
      <c r="O414" s="153"/>
      <c r="P414" s="153"/>
      <c r="Q414" s="155"/>
      <c r="R414" s="155"/>
      <c r="S414" s="153"/>
      <c r="T414" s="153"/>
      <c r="U414" s="153"/>
      <c r="V414" s="153"/>
      <c r="W414" s="153"/>
      <c r="X414" s="153"/>
      <c r="Y414" s="153"/>
    </row>
    <row r="415" spans="1:25">
      <c r="A415" s="153" t="str">
        <f>A413</f>
        <v>N</v>
      </c>
      <c r="B415" s="154">
        <f>COUNTA($C$3:C415)</f>
        <v>405</v>
      </c>
      <c r="C415" s="153" t="s">
        <v>363</v>
      </c>
      <c r="D415" s="153"/>
      <c r="E415" s="153"/>
      <c r="F415" s="153"/>
      <c r="G415" s="153" t="s">
        <v>74</v>
      </c>
      <c r="H415" s="153"/>
      <c r="I415" s="153" t="s">
        <v>58</v>
      </c>
      <c r="J415" s="153" t="s">
        <v>364</v>
      </c>
      <c r="K415" s="154">
        <v>0</v>
      </c>
      <c r="L415" s="153" t="s">
        <v>100</v>
      </c>
      <c r="M415" s="153"/>
      <c r="N415" s="153"/>
      <c r="O415" s="153"/>
      <c r="P415" s="153"/>
      <c r="Q415" s="155"/>
      <c r="R415" s="155"/>
      <c r="S415" s="153"/>
      <c r="T415" s="153"/>
      <c r="U415" s="153"/>
      <c r="V415" s="153"/>
      <c r="W415" s="153"/>
      <c r="X415" s="153"/>
      <c r="Y415" s="153"/>
    </row>
    <row r="416" spans="1:25">
      <c r="A416" s="153" t="str">
        <f t="shared" ref="A416:A421" si="10">A415</f>
        <v>N</v>
      </c>
      <c r="B416" s="154">
        <f>COUNTA($C$3:C416)</f>
        <v>406</v>
      </c>
      <c r="C416" s="153" t="s">
        <v>365</v>
      </c>
      <c r="D416" s="153"/>
      <c r="E416" s="153"/>
      <c r="F416" s="153"/>
      <c r="G416" s="153" t="s">
        <v>74</v>
      </c>
      <c r="H416" s="153"/>
      <c r="I416" s="153" t="s">
        <v>58</v>
      </c>
      <c r="J416" s="153" t="s">
        <v>364</v>
      </c>
      <c r="K416" s="154">
        <v>1</v>
      </c>
      <c r="L416" s="153" t="s">
        <v>100</v>
      </c>
      <c r="M416" s="153"/>
      <c r="N416" s="153"/>
      <c r="O416" s="153"/>
      <c r="P416" s="153"/>
      <c r="Q416" s="155"/>
      <c r="R416" s="155"/>
      <c r="S416" s="153"/>
      <c r="T416" s="153"/>
      <c r="U416" s="153"/>
      <c r="V416" s="153"/>
      <c r="W416" s="153"/>
      <c r="X416" s="153"/>
      <c r="Y416" s="153"/>
    </row>
    <row r="417" spans="1:25">
      <c r="A417" s="153" t="str">
        <f t="shared" si="10"/>
        <v>N</v>
      </c>
      <c r="B417" s="154">
        <f>COUNTA($C$3:C417)</f>
        <v>407</v>
      </c>
      <c r="C417" s="153" t="s">
        <v>366</v>
      </c>
      <c r="D417" s="153"/>
      <c r="E417" s="153"/>
      <c r="F417" s="153"/>
      <c r="G417" s="153" t="s">
        <v>74</v>
      </c>
      <c r="H417" s="153"/>
      <c r="I417" s="153" t="s">
        <v>58</v>
      </c>
      <c r="J417" s="153" t="s">
        <v>364</v>
      </c>
      <c r="K417" s="154">
        <v>2</v>
      </c>
      <c r="L417" s="153" t="s">
        <v>100</v>
      </c>
      <c r="M417" s="153"/>
      <c r="N417" s="153"/>
      <c r="O417" s="153"/>
      <c r="P417" s="153"/>
      <c r="Q417" s="155"/>
      <c r="R417" s="155"/>
      <c r="S417" s="153"/>
      <c r="T417" s="153"/>
      <c r="U417" s="153"/>
      <c r="V417" s="153"/>
      <c r="W417" s="153"/>
      <c r="X417" s="153"/>
      <c r="Y417" s="153"/>
    </row>
    <row r="418" spans="1:25">
      <c r="A418" s="153" t="str">
        <f t="shared" si="10"/>
        <v>N</v>
      </c>
      <c r="B418" s="154">
        <f>COUNTA($C$3:C418)</f>
        <v>408</v>
      </c>
      <c r="C418" s="153" t="s">
        <v>367</v>
      </c>
      <c r="D418" s="153"/>
      <c r="E418" s="153"/>
      <c r="F418" s="153"/>
      <c r="G418" s="153" t="s">
        <v>74</v>
      </c>
      <c r="H418" s="153"/>
      <c r="I418" s="153" t="s">
        <v>58</v>
      </c>
      <c r="J418" s="153" t="s">
        <v>364</v>
      </c>
      <c r="K418" s="154">
        <v>3</v>
      </c>
      <c r="L418" s="153" t="s">
        <v>100</v>
      </c>
      <c r="M418" s="153"/>
      <c r="N418" s="153"/>
      <c r="O418" s="153"/>
      <c r="P418" s="153"/>
      <c r="Q418" s="155"/>
      <c r="R418" s="155"/>
      <c r="S418" s="153"/>
      <c r="T418" s="153"/>
      <c r="U418" s="153"/>
      <c r="V418" s="153"/>
      <c r="W418" s="153"/>
      <c r="X418" s="153"/>
      <c r="Y418" s="153"/>
    </row>
    <row r="419" spans="1:25">
      <c r="A419" s="153" t="str">
        <f t="shared" si="10"/>
        <v>N</v>
      </c>
      <c r="B419" s="154">
        <f>COUNTA($C$3:C419)</f>
        <v>409</v>
      </c>
      <c r="C419" s="153" t="s">
        <v>368</v>
      </c>
      <c r="D419" s="153"/>
      <c r="E419" s="153"/>
      <c r="F419" s="153"/>
      <c r="G419" s="153" t="s">
        <v>74</v>
      </c>
      <c r="H419" s="153"/>
      <c r="I419" s="153" t="s">
        <v>58</v>
      </c>
      <c r="J419" s="153" t="s">
        <v>364</v>
      </c>
      <c r="K419" s="154">
        <v>4</v>
      </c>
      <c r="L419" s="153" t="s">
        <v>100</v>
      </c>
      <c r="M419" s="153"/>
      <c r="N419" s="153"/>
      <c r="O419" s="153"/>
      <c r="P419" s="153"/>
      <c r="Q419" s="155"/>
      <c r="R419" s="155"/>
      <c r="S419" s="153"/>
      <c r="T419" s="153"/>
      <c r="U419" s="153"/>
      <c r="V419" s="153"/>
      <c r="W419" s="153"/>
      <c r="X419" s="153"/>
      <c r="Y419" s="153"/>
    </row>
    <row r="420" spans="1:25">
      <c r="A420" s="153" t="str">
        <f t="shared" si="10"/>
        <v>N</v>
      </c>
      <c r="B420" s="154">
        <f>COUNTA($C$3:C420)</f>
        <v>410</v>
      </c>
      <c r="C420" s="153" t="s">
        <v>203</v>
      </c>
      <c r="D420" s="153"/>
      <c r="E420" s="153"/>
      <c r="F420" s="153"/>
      <c r="G420" s="153" t="s">
        <v>74</v>
      </c>
      <c r="H420" s="153"/>
      <c r="I420" s="153" t="s">
        <v>58</v>
      </c>
      <c r="J420" s="153" t="s">
        <v>726</v>
      </c>
      <c r="K420" s="154">
        <f>IF(G3="Agent Portal QA",5,8)</f>
        <v>8</v>
      </c>
      <c r="L420" s="153" t="s">
        <v>69</v>
      </c>
      <c r="M420" s="153"/>
      <c r="N420" s="153"/>
      <c r="O420" s="153"/>
      <c r="P420" s="153"/>
      <c r="Q420" s="155"/>
      <c r="R420" s="155"/>
      <c r="S420" s="153"/>
      <c r="T420" s="153"/>
      <c r="U420" s="153"/>
      <c r="V420" s="153"/>
      <c r="W420" s="153"/>
      <c r="X420" s="153"/>
      <c r="Y420" s="153"/>
    </row>
    <row r="421" spans="1:25">
      <c r="A421" s="153" t="str">
        <f t="shared" si="10"/>
        <v>N</v>
      </c>
      <c r="B421" s="154">
        <f>COUNTA($C$3:C421)</f>
        <v>411</v>
      </c>
      <c r="C421" s="153" t="s">
        <v>60</v>
      </c>
      <c r="D421" s="153"/>
      <c r="E421" s="153"/>
      <c r="F421" s="153"/>
      <c r="G421" s="153" t="s">
        <v>74</v>
      </c>
      <c r="H421" s="153"/>
      <c r="I421" s="153" t="s">
        <v>58</v>
      </c>
      <c r="J421" s="153"/>
      <c r="K421" s="154">
        <v>0</v>
      </c>
      <c r="L421" s="153" t="s">
        <v>60</v>
      </c>
      <c r="M421" s="153">
        <v>3</v>
      </c>
      <c r="N421" s="153" t="s">
        <v>147</v>
      </c>
      <c r="O421" s="153"/>
      <c r="P421" s="153"/>
      <c r="Q421" s="155"/>
      <c r="R421" s="155"/>
      <c r="S421" s="153"/>
      <c r="T421" s="153"/>
      <c r="U421" s="153"/>
      <c r="V421" s="153"/>
      <c r="W421" s="153"/>
      <c r="X421" s="153"/>
      <c r="Y421" s="153"/>
    </row>
    <row r="422" spans="1:25">
      <c r="A422" s="153" t="str">
        <f>IF(Global!$B$2="PROD","N",A421)</f>
        <v>N</v>
      </c>
      <c r="B422" s="154">
        <f>COUNTA($C$3:C422)</f>
        <v>412</v>
      </c>
      <c r="C422" s="153" t="s">
        <v>369</v>
      </c>
      <c r="D422" s="153"/>
      <c r="E422" s="153"/>
      <c r="F422" s="153"/>
      <c r="G422" s="153" t="s">
        <v>74</v>
      </c>
      <c r="H422" s="153"/>
      <c r="I422" s="153" t="s">
        <v>58</v>
      </c>
      <c r="J422" s="153" t="s">
        <v>370</v>
      </c>
      <c r="K422" s="154">
        <v>0</v>
      </c>
      <c r="L422" s="153" t="s">
        <v>110</v>
      </c>
      <c r="M422" s="153"/>
      <c r="N422" s="153"/>
      <c r="O422" s="153"/>
      <c r="P422" s="153"/>
      <c r="Q422" s="155"/>
      <c r="R422" s="155"/>
      <c r="S422" s="153"/>
      <c r="T422" s="153"/>
      <c r="U422" s="153"/>
      <c r="V422" s="153"/>
      <c r="W422" s="153"/>
      <c r="X422" s="153"/>
      <c r="Y422" s="153"/>
    </row>
    <row r="423" spans="1:25">
      <c r="A423" s="153" t="str">
        <f>A422</f>
        <v>N</v>
      </c>
      <c r="B423" s="154">
        <f>COUNTA($C$3:C423)</f>
        <v>413</v>
      </c>
      <c r="C423" s="153" t="s">
        <v>371</v>
      </c>
      <c r="D423" s="153"/>
      <c r="E423" s="153"/>
      <c r="F423" s="153"/>
      <c r="G423" s="153" t="s">
        <v>74</v>
      </c>
      <c r="H423" s="153"/>
      <c r="I423" s="153" t="s">
        <v>58</v>
      </c>
      <c r="J423" s="153" t="s">
        <v>370</v>
      </c>
      <c r="K423" s="154">
        <v>0</v>
      </c>
      <c r="L423" s="153" t="s">
        <v>59</v>
      </c>
      <c r="M423" s="153" t="s">
        <v>372</v>
      </c>
      <c r="N423" s="153"/>
      <c r="O423" s="153"/>
      <c r="P423" s="153"/>
      <c r="Q423" s="155"/>
      <c r="R423" s="155"/>
      <c r="S423" s="153"/>
      <c r="T423" s="153"/>
      <c r="U423" s="153"/>
      <c r="V423" s="153"/>
      <c r="W423" s="153"/>
      <c r="X423" s="153"/>
      <c r="Y423" s="153"/>
    </row>
    <row r="424" spans="1:25">
      <c r="A424" s="153" t="str">
        <f>A423</f>
        <v>N</v>
      </c>
      <c r="B424" s="154">
        <f>COUNTA($C$3:C424)</f>
        <v>414</v>
      </c>
      <c r="C424" s="153" t="s">
        <v>373</v>
      </c>
      <c r="D424" s="153"/>
      <c r="E424" s="153"/>
      <c r="F424" s="153"/>
      <c r="G424" s="153" t="s">
        <v>74</v>
      </c>
      <c r="H424" s="153"/>
      <c r="I424" s="153"/>
      <c r="J424" s="153"/>
      <c r="K424" s="154">
        <v>0</v>
      </c>
      <c r="L424" s="153" t="s">
        <v>374</v>
      </c>
      <c r="M424" s="153" t="str">
        <f>IF(N421="Australian Comprehensive","tx_iframe_card-domestic","tx_iframe_card-international")</f>
        <v>tx_iframe_card-international</v>
      </c>
      <c r="N424" s="153"/>
      <c r="O424" s="153"/>
      <c r="P424" s="153"/>
      <c r="Q424" s="155"/>
      <c r="R424" s="155"/>
      <c r="S424" s="153"/>
      <c r="T424" s="153"/>
      <c r="U424" s="153"/>
      <c r="V424" s="153"/>
      <c r="W424" s="153"/>
      <c r="X424" s="153"/>
      <c r="Y424" s="153"/>
    </row>
    <row r="425" spans="1:25">
      <c r="A425" s="153" t="str">
        <f>A424</f>
        <v>N</v>
      </c>
      <c r="B425" s="154">
        <f>COUNTA($C$3:C425)</f>
        <v>415</v>
      </c>
      <c r="C425" s="153" t="s">
        <v>375</v>
      </c>
      <c r="D425" s="153"/>
      <c r="E425" s="153"/>
      <c r="F425" s="153"/>
      <c r="G425" s="153" t="s">
        <v>74</v>
      </c>
      <c r="H425" s="153"/>
      <c r="I425" s="153" t="s">
        <v>58</v>
      </c>
      <c r="J425" s="153" t="s">
        <v>376</v>
      </c>
      <c r="K425" s="154">
        <v>0</v>
      </c>
      <c r="L425" s="153" t="s">
        <v>59</v>
      </c>
      <c r="M425" s="153" t="s">
        <v>377</v>
      </c>
      <c r="N425" s="153"/>
      <c r="O425" s="153"/>
      <c r="P425" s="153"/>
      <c r="Q425" s="155"/>
      <c r="R425" s="155"/>
      <c r="S425" s="153"/>
      <c r="T425" s="153"/>
      <c r="U425" s="153"/>
      <c r="V425" s="153"/>
      <c r="W425" s="153"/>
      <c r="X425" s="153"/>
      <c r="Y425" s="153"/>
    </row>
    <row r="426" spans="1:25">
      <c r="A426" s="153" t="str">
        <f t="shared" ref="A426:A437" si="11">A425</f>
        <v>N</v>
      </c>
      <c r="B426" s="154">
        <f>COUNTA($C$3:C426)</f>
        <v>416</v>
      </c>
      <c r="C426" s="153" t="s">
        <v>373</v>
      </c>
      <c r="D426" s="153"/>
      <c r="E426" s="153"/>
      <c r="F426" s="153"/>
      <c r="G426" s="153" t="s">
        <v>74</v>
      </c>
      <c r="H426" s="153"/>
      <c r="I426" s="153"/>
      <c r="J426" s="153"/>
      <c r="K426" s="154">
        <v>0</v>
      </c>
      <c r="L426" s="153" t="s">
        <v>378</v>
      </c>
      <c r="M426" s="153"/>
      <c r="N426" s="153"/>
      <c r="O426" s="153"/>
      <c r="P426" s="153"/>
      <c r="Q426" s="155"/>
      <c r="R426" s="155"/>
      <c r="S426" s="153"/>
      <c r="T426" s="153"/>
      <c r="U426" s="153"/>
      <c r="V426" s="153"/>
      <c r="W426" s="153"/>
      <c r="X426" s="153"/>
      <c r="Y426" s="153"/>
    </row>
    <row r="427" spans="1:25">
      <c r="A427" s="153" t="str">
        <f t="shared" si="11"/>
        <v>N</v>
      </c>
      <c r="B427" s="154">
        <f>COUNTA($C$3:C427)</f>
        <v>417</v>
      </c>
      <c r="C427" s="153" t="s">
        <v>379</v>
      </c>
      <c r="D427" s="153"/>
      <c r="E427" s="153"/>
      <c r="F427" s="153"/>
      <c r="G427" s="153" t="s">
        <v>74</v>
      </c>
      <c r="H427" s="153"/>
      <c r="I427" s="153" t="s">
        <v>58</v>
      </c>
      <c r="J427" s="153" t="s">
        <v>380</v>
      </c>
      <c r="K427" s="154">
        <v>0</v>
      </c>
      <c r="L427" s="153" t="s">
        <v>59</v>
      </c>
      <c r="M427" s="153" t="s">
        <v>381</v>
      </c>
      <c r="N427" s="153"/>
      <c r="O427" s="153"/>
      <c r="P427" s="153"/>
      <c r="Q427" s="155"/>
      <c r="R427" s="155"/>
      <c r="S427" s="153"/>
      <c r="T427" s="153"/>
      <c r="U427" s="153"/>
      <c r="V427" s="153"/>
      <c r="W427" s="153"/>
      <c r="X427" s="153"/>
      <c r="Y427" s="153"/>
    </row>
    <row r="428" spans="1:25">
      <c r="A428" s="153" t="str">
        <f t="shared" si="11"/>
        <v>N</v>
      </c>
      <c r="B428" s="154">
        <f>COUNTA($C$3:C428)</f>
        <v>418</v>
      </c>
      <c r="C428" s="153" t="s">
        <v>382</v>
      </c>
      <c r="D428" s="153"/>
      <c r="E428" s="153"/>
      <c r="F428" s="153"/>
      <c r="G428" s="153" t="s">
        <v>74</v>
      </c>
      <c r="H428" s="153"/>
      <c r="I428" s="153" t="s">
        <v>58</v>
      </c>
      <c r="J428" s="153" t="s">
        <v>383</v>
      </c>
      <c r="K428" s="154">
        <v>0</v>
      </c>
      <c r="L428" s="153" t="s">
        <v>59</v>
      </c>
      <c r="M428" s="153" t="s">
        <v>384</v>
      </c>
      <c r="N428" s="153"/>
      <c r="O428" s="153"/>
      <c r="P428" s="153"/>
      <c r="Q428" s="155"/>
      <c r="R428" s="155"/>
      <c r="S428" s="153"/>
      <c r="T428" s="153"/>
      <c r="U428" s="153"/>
      <c r="V428" s="153"/>
      <c r="W428" s="153"/>
      <c r="X428" s="153"/>
      <c r="Y428" s="153"/>
    </row>
    <row r="429" spans="1:25">
      <c r="A429" s="153" t="str">
        <f t="shared" si="11"/>
        <v>N</v>
      </c>
      <c r="B429" s="154">
        <f>COUNTA($C$3:C429)</f>
        <v>419</v>
      </c>
      <c r="C429" s="153" t="s">
        <v>385</v>
      </c>
      <c r="D429" s="153"/>
      <c r="E429" s="153"/>
      <c r="F429" s="153" t="str">
        <f>IF($A$8="Y","Y","")</f>
        <v/>
      </c>
      <c r="G429" s="153" t="s">
        <v>74</v>
      </c>
      <c r="H429" s="153"/>
      <c r="I429" s="153" t="s">
        <v>58</v>
      </c>
      <c r="J429" s="153" t="s">
        <v>386</v>
      </c>
      <c r="K429" s="154">
        <v>0</v>
      </c>
      <c r="L429" s="153" t="s">
        <v>69</v>
      </c>
      <c r="M429" s="153">
        <v>1</v>
      </c>
      <c r="N429" s="153"/>
      <c r="O429" s="153"/>
      <c r="P429" s="153"/>
      <c r="Q429" s="155"/>
      <c r="R429" s="155"/>
      <c r="S429" s="153"/>
      <c r="T429" s="153"/>
      <c r="U429" s="153"/>
      <c r="V429" s="153"/>
      <c r="W429" s="153"/>
      <c r="X429" s="153"/>
      <c r="Y429" s="153"/>
    </row>
    <row r="430" spans="1:25">
      <c r="A430" s="153" t="str">
        <f t="shared" si="11"/>
        <v>N</v>
      </c>
      <c r="B430" s="154">
        <f>COUNTA($C$3:C430)</f>
        <v>420</v>
      </c>
      <c r="C430" s="153" t="s">
        <v>60</v>
      </c>
      <c r="D430" s="153"/>
      <c r="E430" s="153"/>
      <c r="F430" s="153"/>
      <c r="G430" s="153" t="s">
        <v>74</v>
      </c>
      <c r="H430" s="153"/>
      <c r="I430" s="153" t="s">
        <v>58</v>
      </c>
      <c r="J430" s="153"/>
      <c r="K430" s="154">
        <v>0</v>
      </c>
      <c r="L430" s="153" t="s">
        <v>60</v>
      </c>
      <c r="M430" s="153">
        <v>5</v>
      </c>
      <c r="N430" s="153"/>
      <c r="O430" s="153"/>
      <c r="P430" s="153"/>
      <c r="Q430" s="155"/>
      <c r="R430" s="155"/>
      <c r="S430" s="153"/>
      <c r="T430" s="153"/>
      <c r="U430" s="153"/>
      <c r="V430" s="153"/>
      <c r="W430" s="153"/>
      <c r="X430" s="153"/>
      <c r="Y430" s="153"/>
    </row>
    <row r="431" spans="1:25">
      <c r="A431" s="153" t="str">
        <f t="shared" si="11"/>
        <v>N</v>
      </c>
      <c r="B431" s="154">
        <f>COUNTA($C$3:C431)</f>
        <v>421</v>
      </c>
      <c r="C431" s="153" t="s">
        <v>387</v>
      </c>
      <c r="D431" s="153"/>
      <c r="E431" s="153"/>
      <c r="F431" s="153"/>
      <c r="G431" s="153" t="s">
        <v>74</v>
      </c>
      <c r="H431" s="153"/>
      <c r="I431" s="153" t="s">
        <v>58</v>
      </c>
      <c r="J431" s="153" t="s">
        <v>388</v>
      </c>
      <c r="K431" s="154">
        <v>0</v>
      </c>
      <c r="L431" s="153" t="s">
        <v>306</v>
      </c>
      <c r="M431" s="153"/>
      <c r="N431" s="153"/>
      <c r="O431" s="153"/>
      <c r="P431" s="153"/>
      <c r="Q431" s="155"/>
      <c r="R431" s="155"/>
      <c r="S431" s="153"/>
      <c r="T431" s="153"/>
      <c r="U431" s="153"/>
      <c r="V431" s="153"/>
      <c r="W431" s="153"/>
      <c r="X431" s="153"/>
      <c r="Y431" s="153"/>
    </row>
    <row r="432" spans="1:25">
      <c r="A432" s="153" t="str">
        <f t="shared" si="11"/>
        <v>N</v>
      </c>
      <c r="B432" s="154">
        <f>COUNTA($C$3:C432)</f>
        <v>422</v>
      </c>
      <c r="C432" s="153" t="s">
        <v>389</v>
      </c>
      <c r="D432" s="153"/>
      <c r="E432" s="153"/>
      <c r="F432" s="153"/>
      <c r="G432" s="153" t="s">
        <v>74</v>
      </c>
      <c r="H432" s="153"/>
      <c r="I432" s="153" t="s">
        <v>58</v>
      </c>
      <c r="J432" s="153" t="s">
        <v>390</v>
      </c>
      <c r="K432" s="154">
        <v>0</v>
      </c>
      <c r="L432" s="153" t="s">
        <v>32</v>
      </c>
      <c r="M432" s="153"/>
      <c r="N432" s="153" t="s">
        <v>61</v>
      </c>
      <c r="O432" s="153"/>
      <c r="P432" s="153"/>
      <c r="Q432" s="155"/>
      <c r="R432" s="155"/>
      <c r="S432" s="153" t="s">
        <v>391</v>
      </c>
      <c r="T432" s="153"/>
      <c r="U432" s="153"/>
      <c r="V432" s="153"/>
      <c r="W432" s="153"/>
      <c r="X432" s="153"/>
      <c r="Y432" s="153"/>
    </row>
    <row r="433" spans="1:25">
      <c r="A433" s="153" t="str">
        <f t="shared" si="11"/>
        <v>N</v>
      </c>
      <c r="B433" s="154">
        <f>COUNTA($C$3:C433)</f>
        <v>423</v>
      </c>
      <c r="C433" s="153" t="s">
        <v>392</v>
      </c>
      <c r="D433" s="153"/>
      <c r="E433" s="153"/>
      <c r="F433" s="153"/>
      <c r="G433" s="153" t="s">
        <v>74</v>
      </c>
      <c r="H433" s="153"/>
      <c r="I433" s="153" t="s">
        <v>58</v>
      </c>
      <c r="J433" s="153" t="s">
        <v>393</v>
      </c>
      <c r="K433" s="154">
        <v>0</v>
      </c>
      <c r="L433" s="153" t="s">
        <v>32</v>
      </c>
      <c r="M433" s="153"/>
      <c r="N433" s="153" t="s">
        <v>61</v>
      </c>
      <c r="O433" s="153" t="s">
        <v>3</v>
      </c>
      <c r="P433" s="153"/>
      <c r="Q433" s="155"/>
      <c r="R433" s="155"/>
      <c r="S433" s="153" t="s">
        <v>394</v>
      </c>
      <c r="T433" s="153"/>
      <c r="U433" s="153"/>
      <c r="V433" s="153"/>
      <c r="W433" s="153"/>
      <c r="X433" s="153"/>
      <c r="Y433" s="153"/>
    </row>
    <row r="434" spans="1:25">
      <c r="A434" s="153" t="str">
        <f>IF($R$28="1",IF(Global!$B$2="PROD","Y","N"),"N")</f>
        <v>N</v>
      </c>
      <c r="B434" s="154">
        <f>COUNTA($C$3:C434)</f>
        <v>424</v>
      </c>
      <c r="C434" s="153" t="s">
        <v>514</v>
      </c>
      <c r="D434" s="153"/>
      <c r="E434" s="153"/>
      <c r="F434" s="153"/>
      <c r="G434" s="153" t="s">
        <v>74</v>
      </c>
      <c r="H434" s="153"/>
      <c r="I434" s="153" t="s">
        <v>58</v>
      </c>
      <c r="J434" s="153" t="s">
        <v>518</v>
      </c>
      <c r="K434" s="154">
        <v>0</v>
      </c>
      <c r="L434" s="153" t="s">
        <v>306</v>
      </c>
      <c r="M434" s="153"/>
      <c r="N434" s="153"/>
      <c r="O434" s="153"/>
      <c r="P434" s="153"/>
      <c r="Q434" s="155"/>
      <c r="R434" s="155"/>
      <c r="S434" s="153"/>
      <c r="T434" s="153"/>
      <c r="U434" s="153"/>
      <c r="V434" s="153"/>
      <c r="W434" s="153"/>
      <c r="X434" s="153"/>
      <c r="Y434" s="153"/>
    </row>
    <row r="435" spans="1:25">
      <c r="A435" s="153" t="str">
        <f t="shared" si="11"/>
        <v>N</v>
      </c>
      <c r="B435" s="154">
        <f>COUNTA($C$3:C435)</f>
        <v>425</v>
      </c>
      <c r="C435" s="153" t="s">
        <v>515</v>
      </c>
      <c r="D435" s="153"/>
      <c r="E435" s="153"/>
      <c r="F435" s="153"/>
      <c r="G435" s="153" t="s">
        <v>74</v>
      </c>
      <c r="H435" s="153"/>
      <c r="I435" s="153" t="s">
        <v>58</v>
      </c>
      <c r="J435" s="153" t="s">
        <v>519</v>
      </c>
      <c r="K435" s="154">
        <v>0</v>
      </c>
      <c r="L435" s="153" t="s">
        <v>306</v>
      </c>
      <c r="M435" s="153"/>
      <c r="N435" s="153"/>
      <c r="O435" s="153"/>
      <c r="P435" s="153"/>
      <c r="Q435" s="155"/>
      <c r="R435" s="155"/>
      <c r="S435" s="153"/>
      <c r="T435" s="153"/>
      <c r="U435" s="153"/>
      <c r="V435" s="153"/>
      <c r="W435" s="153"/>
      <c r="X435" s="153"/>
      <c r="Y435" s="153"/>
    </row>
    <row r="436" spans="1:25">
      <c r="A436" s="153" t="str">
        <f t="shared" si="11"/>
        <v>N</v>
      </c>
      <c r="B436" s="154">
        <f>COUNTA($C$3:C436)</f>
        <v>426</v>
      </c>
      <c r="C436" s="153" t="s">
        <v>516</v>
      </c>
      <c r="D436" s="153"/>
      <c r="E436" s="153"/>
      <c r="F436" s="153"/>
      <c r="G436" s="153" t="s">
        <v>74</v>
      </c>
      <c r="H436" s="153"/>
      <c r="I436" s="153" t="s">
        <v>58</v>
      </c>
      <c r="J436" s="153" t="s">
        <v>520</v>
      </c>
      <c r="K436" s="154">
        <v>0</v>
      </c>
      <c r="L436" s="153" t="s">
        <v>306</v>
      </c>
      <c r="M436" s="153"/>
      <c r="N436" s="153"/>
      <c r="O436" s="153"/>
      <c r="P436" s="153"/>
      <c r="Q436" s="155"/>
      <c r="R436" s="155"/>
      <c r="S436" s="153"/>
      <c r="T436" s="153"/>
      <c r="U436" s="153"/>
      <c r="V436" s="153"/>
      <c r="W436" s="153"/>
      <c r="X436" s="153"/>
      <c r="Y436" s="153"/>
    </row>
    <row r="437" spans="1:25">
      <c r="A437" s="153" t="str">
        <f t="shared" si="11"/>
        <v>N</v>
      </c>
      <c r="B437" s="154">
        <f>COUNTA($C$3:C437)</f>
        <v>427</v>
      </c>
      <c r="C437" s="153" t="s">
        <v>517</v>
      </c>
      <c r="D437" s="153"/>
      <c r="E437" s="153"/>
      <c r="F437" s="153"/>
      <c r="G437" s="153" t="s">
        <v>74</v>
      </c>
      <c r="H437" s="153"/>
      <c r="I437" s="153" t="s">
        <v>58</v>
      </c>
      <c r="J437" s="153" t="s">
        <v>521</v>
      </c>
      <c r="K437" s="154">
        <v>0</v>
      </c>
      <c r="L437" s="153" t="s">
        <v>306</v>
      </c>
      <c r="M437" s="153"/>
      <c r="N437" s="153"/>
      <c r="O437" s="153"/>
      <c r="P437" s="153"/>
      <c r="Q437" s="155"/>
      <c r="R437" s="155"/>
      <c r="S437" s="153"/>
      <c r="T437" s="153"/>
      <c r="U437" s="153"/>
      <c r="V437" s="153"/>
      <c r="W437" s="153"/>
      <c r="X437" s="153"/>
      <c r="Y437" s="153"/>
    </row>
    <row r="438" spans="1:25">
      <c r="A438" s="156" t="s">
        <v>71</v>
      </c>
      <c r="B438" s="157"/>
      <c r="C438" s="158"/>
      <c r="D438" s="158"/>
      <c r="E438" s="158"/>
      <c r="F438" s="158"/>
      <c r="G438" s="158"/>
      <c r="H438" s="158"/>
      <c r="I438" s="158"/>
      <c r="J438" s="158"/>
      <c r="K438" s="157"/>
      <c r="L438" s="158"/>
      <c r="M438" s="158"/>
      <c r="N438" s="158"/>
      <c r="O438" s="158"/>
      <c r="P438" s="158"/>
      <c r="Q438" s="158"/>
      <c r="R438" s="158"/>
      <c r="S438" s="158"/>
      <c r="T438" s="158"/>
      <c r="U438" s="158"/>
      <c r="V438" s="158"/>
      <c r="W438" s="158"/>
      <c r="X438" s="158"/>
      <c r="Y438" s="158"/>
    </row>
    <row r="439" spans="1:25">
      <c r="A439" s="126" t="str">
        <f>A412</f>
        <v>N</v>
      </c>
      <c r="B439" s="127">
        <f>COUNTA($C$3:C439)</f>
        <v>428</v>
      </c>
      <c r="C439" s="126" t="s">
        <v>70</v>
      </c>
      <c r="D439" s="126"/>
      <c r="E439" s="126"/>
      <c r="F439" s="126"/>
      <c r="G439" s="126" t="s">
        <v>74</v>
      </c>
      <c r="H439" s="126"/>
      <c r="I439" s="126"/>
      <c r="J439" s="126"/>
      <c r="K439" s="127"/>
      <c r="L439" s="126" t="s">
        <v>70</v>
      </c>
      <c r="M439" s="126"/>
      <c r="N439" s="126"/>
      <c r="O439" s="126"/>
      <c r="P439" s="126"/>
      <c r="Q439" s="126"/>
      <c r="R439" s="126"/>
      <c r="S439" s="126"/>
      <c r="T439" s="126"/>
      <c r="U439" s="126"/>
      <c r="V439" s="126"/>
      <c r="W439" s="126"/>
      <c r="X439" s="126"/>
      <c r="Y439" s="126"/>
    </row>
    <row r="440" spans="1:25">
      <c r="A440" s="126" t="str">
        <f>A439</f>
        <v>N</v>
      </c>
      <c r="B440" s="127">
        <f>COUNTA($C$3:C440)</f>
        <v>429</v>
      </c>
      <c r="C440" s="126" t="s">
        <v>72</v>
      </c>
      <c r="D440" s="126"/>
      <c r="E440" s="126"/>
      <c r="F440" s="126"/>
      <c r="G440" s="126" t="s">
        <v>74</v>
      </c>
      <c r="H440" s="126"/>
      <c r="I440" s="126"/>
      <c r="J440" s="126"/>
      <c r="K440" s="127"/>
      <c r="L440" s="126" t="s">
        <v>72</v>
      </c>
      <c r="M440" s="126"/>
      <c r="N440" s="126"/>
      <c r="O440" s="126"/>
      <c r="P440" s="126"/>
      <c r="Q440" s="126"/>
      <c r="R440" s="126"/>
      <c r="S440" s="126"/>
      <c r="T440" s="126"/>
      <c r="U440" s="126"/>
      <c r="V440" s="126"/>
      <c r="W440" s="126"/>
      <c r="X440" s="126"/>
      <c r="Y440" s="126"/>
    </row>
    <row r="441" spans="1:25">
      <c r="A441" s="126" t="str">
        <f>IF($M$58="Australian Comprehensive","N",IF($R$28&gt;"1","Y","N"))</f>
        <v>Y</v>
      </c>
      <c r="B441" s="127">
        <f>COUNTA($C$3:C441)</f>
        <v>430</v>
      </c>
      <c r="C441" s="126" t="s">
        <v>403</v>
      </c>
      <c r="D441" s="126"/>
      <c r="E441" s="126"/>
      <c r="F441" s="126"/>
      <c r="G441" s="126" t="s">
        <v>74</v>
      </c>
      <c r="H441" s="126"/>
      <c r="I441" s="126" t="s">
        <v>58</v>
      </c>
      <c r="J441" s="126" t="str">
        <f>"//p[contains(.,'Does this traveller have any existing medical conditions?*')]/parent::span/parent::legend/following-sibling::label/input[@value='"&amp;M441&amp;"']"</f>
        <v>//p[contains(.,'Does this traveller have any existing medical conditions?*')]/parent::span/parent::legend/following-sibling::label/input[@value='YES']</v>
      </c>
      <c r="K441" s="127">
        <v>2</v>
      </c>
      <c r="L441" s="126" t="s">
        <v>110</v>
      </c>
      <c r="M441" s="126" t="str">
        <f>IF(A441="Y","YES","")</f>
        <v>YES</v>
      </c>
      <c r="N441" s="126"/>
      <c r="O441" s="126"/>
      <c r="P441" s="126"/>
      <c r="Q441" s="128"/>
      <c r="R441" s="128"/>
      <c r="S441" s="126"/>
      <c r="T441" s="126"/>
      <c r="U441" s="126"/>
      <c r="V441" s="126"/>
      <c r="W441" s="126"/>
      <c r="X441" s="126"/>
      <c r="Y441" s="126"/>
    </row>
    <row r="442" spans="1:25">
      <c r="A442" s="126" t="str">
        <f>A441</f>
        <v>Y</v>
      </c>
      <c r="B442" s="127">
        <f>COUNTA($C$3:C442)</f>
        <v>431</v>
      </c>
      <c r="C442" s="126" t="s">
        <v>60</v>
      </c>
      <c r="D442" s="126"/>
      <c r="E442" s="126"/>
      <c r="F442" s="126"/>
      <c r="G442" s="126" t="s">
        <v>74</v>
      </c>
      <c r="H442" s="126"/>
      <c r="I442" s="126" t="s">
        <v>58</v>
      </c>
      <c r="J442" s="126"/>
      <c r="K442" s="127"/>
      <c r="L442" s="126" t="s">
        <v>60</v>
      </c>
      <c r="M442" s="126">
        <v>3</v>
      </c>
      <c r="N442" s="126"/>
      <c r="O442" s="126"/>
      <c r="P442" s="126"/>
      <c r="Q442" s="128"/>
      <c r="R442" s="128"/>
      <c r="S442" s="126"/>
      <c r="T442" s="126"/>
      <c r="U442" s="126"/>
      <c r="V442" s="126"/>
      <c r="W442" s="126"/>
      <c r="X442" s="126"/>
      <c r="Y442" s="126"/>
    </row>
    <row r="443" spans="1:25">
      <c r="A443" s="126" t="str">
        <f>IF(M441="YES","Y","N")</f>
        <v>Y</v>
      </c>
      <c r="B443" s="127">
        <f>COUNTA($C$3:C443)</f>
        <v>432</v>
      </c>
      <c r="C443" s="126" t="s">
        <v>404</v>
      </c>
      <c r="D443" s="126"/>
      <c r="E443" s="126"/>
      <c r="F443" s="126"/>
      <c r="G443" s="126" t="s">
        <v>74</v>
      </c>
      <c r="H443" s="126"/>
      <c r="I443" s="126" t="s">
        <v>58</v>
      </c>
      <c r="J443" s="126" t="str">
        <f>"//p[contains(.,'Do all existing medical conditions meet the criteria for')]/parent::span/parent::legend/following-sibling::label/input[@value='"&amp;M443&amp;"']"</f>
        <v>//p[contains(.,'Do all existing medical conditions meet the criteria for')]/parent::span/parent::legend/following-sibling::label/input[@value='NO']</v>
      </c>
      <c r="K443" s="127">
        <v>2</v>
      </c>
      <c r="L443" s="126" t="s">
        <v>110</v>
      </c>
      <c r="M443" s="126" t="str">
        <f>IF(A443="Y","NO","")</f>
        <v>NO</v>
      </c>
      <c r="N443" s="126"/>
      <c r="O443" s="126"/>
      <c r="P443" s="126"/>
      <c r="Q443" s="128"/>
      <c r="R443" s="128"/>
      <c r="S443" s="126"/>
      <c r="T443" s="126"/>
      <c r="U443" s="126"/>
      <c r="V443" s="126"/>
      <c r="W443" s="126"/>
      <c r="X443" s="126"/>
      <c r="Y443" s="126"/>
    </row>
    <row r="444" spans="1:25">
      <c r="A444" s="126" t="str">
        <f>A443</f>
        <v>Y</v>
      </c>
      <c r="B444" s="127">
        <f>COUNTA($C$3:C444)</f>
        <v>433</v>
      </c>
      <c r="C444" s="126" t="s">
        <v>60</v>
      </c>
      <c r="D444" s="126"/>
      <c r="E444" s="126"/>
      <c r="F444" s="126"/>
      <c r="G444" s="126" t="s">
        <v>74</v>
      </c>
      <c r="H444" s="126"/>
      <c r="I444" s="126" t="s">
        <v>58</v>
      </c>
      <c r="J444" s="126"/>
      <c r="K444" s="127"/>
      <c r="L444" s="126" t="s">
        <v>60</v>
      </c>
      <c r="M444" s="126">
        <v>2</v>
      </c>
      <c r="N444" s="126"/>
      <c r="O444" s="126"/>
      <c r="P444" s="126"/>
      <c r="Q444" s="128"/>
      <c r="R444" s="128"/>
      <c r="S444" s="126"/>
      <c r="T444" s="126"/>
      <c r="U444" s="126"/>
      <c r="V444" s="126"/>
      <c r="W444" s="126"/>
      <c r="X444" s="126"/>
      <c r="Y444" s="126"/>
    </row>
    <row r="445" spans="1:25">
      <c r="A445" s="126" t="str">
        <f>IF(M443="NO","Y","N")</f>
        <v>Y</v>
      </c>
      <c r="B445" s="127">
        <f>COUNTA($C$3:C445)</f>
        <v>434</v>
      </c>
      <c r="C445" s="126" t="s">
        <v>405</v>
      </c>
      <c r="D445" s="126"/>
      <c r="E445" s="126"/>
      <c r="F445" s="126"/>
      <c r="G445" s="126" t="s">
        <v>74</v>
      </c>
      <c r="H445" s="126"/>
      <c r="I445" s="126" t="s">
        <v>58</v>
      </c>
      <c r="J445" s="126" t="str">
        <f>"//p[contains(.,'Would you like to screen this traveller for existing medical conditions coverage?')]/parent::span/parent::legend/following-sibling::label/input[@value='"&amp;M445&amp;"']"</f>
        <v>//p[contains(.,'Would you like to screen this traveller for existing medical conditions coverage?')]/parent::span/parent::legend/following-sibling::label/input[@value='NO']</v>
      </c>
      <c r="K445" s="127">
        <v>2</v>
      </c>
      <c r="L445" s="126" t="s">
        <v>110</v>
      </c>
      <c r="M445" s="126" t="s">
        <v>476</v>
      </c>
      <c r="N445" s="126"/>
      <c r="O445" s="126"/>
      <c r="P445" s="126"/>
      <c r="Q445" s="128"/>
      <c r="R445" s="128"/>
      <c r="S445" s="126"/>
      <c r="T445" s="126"/>
      <c r="U445" s="126"/>
      <c r="V445" s="126"/>
      <c r="W445" s="126"/>
      <c r="X445" s="126"/>
      <c r="Y445" s="126"/>
    </row>
    <row r="446" spans="1:25">
      <c r="A446" s="126" t="str">
        <f>A445</f>
        <v>Y</v>
      </c>
      <c r="B446" s="127">
        <f>COUNTA($C$3:C446)</f>
        <v>435</v>
      </c>
      <c r="C446" s="126" t="s">
        <v>60</v>
      </c>
      <c r="D446" s="126"/>
      <c r="E446" s="126"/>
      <c r="F446" s="126"/>
      <c r="G446" s="126" t="s">
        <v>74</v>
      </c>
      <c r="H446" s="126"/>
      <c r="I446" s="126" t="s">
        <v>58</v>
      </c>
      <c r="J446" s="126"/>
      <c r="K446" s="127"/>
      <c r="L446" s="126" t="s">
        <v>60</v>
      </c>
      <c r="M446" s="126">
        <v>2</v>
      </c>
      <c r="N446" s="126"/>
      <c r="O446" s="126"/>
      <c r="P446" s="126"/>
      <c r="Q446" s="128"/>
      <c r="R446" s="128"/>
      <c r="S446" s="126"/>
      <c r="T446" s="126"/>
      <c r="U446" s="126"/>
      <c r="V446" s="126"/>
      <c r="W446" s="126"/>
      <c r="X446" s="126"/>
      <c r="Y446" s="126"/>
    </row>
    <row r="447" spans="1:25">
      <c r="A447" s="126"/>
      <c r="B447" s="127">
        <f>COUNTA($C$3:C447)</f>
        <v>436</v>
      </c>
      <c r="C447" s="126" t="s">
        <v>406</v>
      </c>
      <c r="D447" s="126"/>
      <c r="E447" s="126"/>
      <c r="F447" s="126"/>
      <c r="G447" s="126" t="s">
        <v>74</v>
      </c>
      <c r="H447" s="126"/>
      <c r="I447" s="126" t="s">
        <v>58</v>
      </c>
      <c r="J447" s="126" t="str">
        <f>"//p[contains(.,'Have you been advised not to travel by a medical practitioner?')]/parent::span/parent::legend/following-sibling::label/input[@value='"&amp;M447&amp;"']"</f>
        <v>//p[contains(.,'Have you been advised not to travel by a medical practitioner?')]/parent::span/parent::legend/following-sibling::label/input[@value='DT_EMCQ4']</v>
      </c>
      <c r="K447" s="127">
        <v>2</v>
      </c>
      <c r="L447" s="126" t="s">
        <v>110</v>
      </c>
      <c r="M447" s="126" t="s">
        <v>294</v>
      </c>
      <c r="N447" s="126"/>
      <c r="O447" s="126"/>
      <c r="P447" s="126"/>
      <c r="Q447" s="128"/>
      <c r="R447" s="128"/>
      <c r="S447" s="126"/>
      <c r="T447" s="126"/>
      <c r="U447" s="126"/>
      <c r="V447" s="126"/>
      <c r="W447" s="126"/>
      <c r="X447" s="126"/>
      <c r="Y447" s="126"/>
    </row>
    <row r="448" spans="1:25">
      <c r="A448" s="126"/>
      <c r="B448" s="127">
        <f>COUNTA($C$3:C448)</f>
        <v>437</v>
      </c>
      <c r="C448" s="126" t="s">
        <v>60</v>
      </c>
      <c r="D448" s="126"/>
      <c r="E448" s="126"/>
      <c r="F448" s="126"/>
      <c r="G448" s="126" t="s">
        <v>74</v>
      </c>
      <c r="H448" s="126"/>
      <c r="I448" s="126" t="s">
        <v>58</v>
      </c>
      <c r="J448" s="126"/>
      <c r="K448" s="127"/>
      <c r="L448" s="126" t="s">
        <v>60</v>
      </c>
      <c r="M448" s="126">
        <v>2</v>
      </c>
      <c r="N448" s="126"/>
      <c r="O448" s="126"/>
      <c r="P448" s="126"/>
      <c r="Q448" s="128"/>
      <c r="R448" s="128"/>
      <c r="S448" s="126"/>
      <c r="T448" s="126"/>
      <c r="U448" s="126"/>
      <c r="V448" s="126"/>
      <c r="W448" s="126"/>
      <c r="X448" s="126"/>
      <c r="Y448" s="126"/>
    </row>
    <row r="449" spans="1:25">
      <c r="A449" s="126"/>
      <c r="B449" s="127">
        <f>COUNTA($C$3:C449)</f>
        <v>438</v>
      </c>
      <c r="C449" s="126" t="s">
        <v>407</v>
      </c>
      <c r="D449" s="126"/>
      <c r="E449" s="126"/>
      <c r="F449" s="126"/>
      <c r="G449" s="126" t="s">
        <v>74</v>
      </c>
      <c r="H449" s="126"/>
      <c r="I449" s="126" t="s">
        <v>58</v>
      </c>
      <c r="J449" s="126" t="str">
        <f>"//p[contains(.,'Do you have any condition that has been given a metastatic or terminal prognosis?')]/parent::span/parent::legend/following-sibling::label/input[@value='"&amp;M449&amp;"']"</f>
        <v>//p[contains(.,'Do you have any condition that has been given a metastatic or terminal prognosis?')]/parent::span/parent::legend/following-sibling::label/input[@value='DT_EMCQ5']</v>
      </c>
      <c r="K449" s="127">
        <v>2</v>
      </c>
      <c r="L449" s="126" t="s">
        <v>110</v>
      </c>
      <c r="M449" s="126" t="s">
        <v>296</v>
      </c>
      <c r="N449" s="126"/>
      <c r="O449" s="126"/>
      <c r="P449" s="126"/>
      <c r="Q449" s="128"/>
      <c r="R449" s="128"/>
      <c r="S449" s="126"/>
      <c r="T449" s="126"/>
      <c r="U449" s="126"/>
      <c r="V449" s="126"/>
      <c r="W449" s="126"/>
      <c r="X449" s="126"/>
      <c r="Y449" s="126"/>
    </row>
    <row r="450" spans="1:25">
      <c r="A450" s="126"/>
      <c r="B450" s="127">
        <f>COUNTA($C$3:C450)</f>
        <v>439</v>
      </c>
      <c r="C450" s="126" t="s">
        <v>60</v>
      </c>
      <c r="D450" s="126"/>
      <c r="E450" s="126"/>
      <c r="F450" s="126"/>
      <c r="G450" s="126" t="s">
        <v>74</v>
      </c>
      <c r="H450" s="126"/>
      <c r="I450" s="126" t="s">
        <v>58</v>
      </c>
      <c r="J450" s="126"/>
      <c r="K450" s="127"/>
      <c r="L450" s="126" t="s">
        <v>60</v>
      </c>
      <c r="M450" s="126">
        <v>2</v>
      </c>
      <c r="N450" s="126"/>
      <c r="O450" s="126"/>
      <c r="P450" s="126"/>
      <c r="Q450" s="128"/>
      <c r="R450" s="128"/>
      <c r="S450" s="126"/>
      <c r="T450" s="126"/>
      <c r="U450" s="126"/>
      <c r="V450" s="126"/>
      <c r="W450" s="126"/>
      <c r="X450" s="126"/>
      <c r="Y450" s="126"/>
    </row>
    <row r="451" spans="1:25">
      <c r="A451" s="126"/>
      <c r="B451" s="127">
        <f>COUNTA($C$3:C451)</f>
        <v>440</v>
      </c>
      <c r="C451" s="126" t="s">
        <v>408</v>
      </c>
      <c r="D451" s="126"/>
      <c r="E451" s="126"/>
      <c r="F451" s="126"/>
      <c r="G451" s="126" t="s">
        <v>74</v>
      </c>
      <c r="H451" s="126"/>
      <c r="I451" s="126" t="s">
        <v>58</v>
      </c>
      <c r="J451" s="126" t="str">
        <f>"//p[contains(.,'Do you have any condition or set of symptoms that are under or awaiting further investigation')]/parent::span/parent::legend/following-sibling::label/input[@value='"&amp;M451&amp;"']"</f>
        <v>//p[contains(.,'Do you have any condition or set of symptoms that are under or awaiting further investigation')]/parent::span/parent::legend/following-sibling::label/input[@value='DT_EMCQ6']</v>
      </c>
      <c r="K451" s="127">
        <v>2</v>
      </c>
      <c r="L451" s="126" t="s">
        <v>110</v>
      </c>
      <c r="M451" s="126" t="s">
        <v>298</v>
      </c>
      <c r="N451" s="126"/>
      <c r="O451" s="126"/>
      <c r="P451" s="126"/>
      <c r="Q451" s="128"/>
      <c r="R451" s="128"/>
      <c r="S451" s="126"/>
      <c r="T451" s="126"/>
      <c r="U451" s="126"/>
      <c r="V451" s="126"/>
      <c r="W451" s="126"/>
      <c r="X451" s="126"/>
      <c r="Y451" s="126"/>
    </row>
    <row r="452" spans="1:25">
      <c r="A452" s="126"/>
      <c r="B452" s="127">
        <f>COUNTA($C$3:C452)</f>
        <v>441</v>
      </c>
      <c r="C452" s="126" t="s">
        <v>60</v>
      </c>
      <c r="D452" s="126"/>
      <c r="E452" s="126"/>
      <c r="F452" s="126"/>
      <c r="G452" s="126" t="s">
        <v>74</v>
      </c>
      <c r="H452" s="126"/>
      <c r="I452" s="126" t="s">
        <v>58</v>
      </c>
      <c r="J452" s="126"/>
      <c r="K452" s="127"/>
      <c r="L452" s="126" t="s">
        <v>60</v>
      </c>
      <c r="M452" s="126">
        <v>2</v>
      </c>
      <c r="N452" s="126"/>
      <c r="O452" s="126"/>
      <c r="P452" s="126"/>
      <c r="Q452" s="128"/>
      <c r="R452" s="128"/>
      <c r="S452" s="126"/>
      <c r="T452" s="126"/>
      <c r="U452" s="126"/>
      <c r="V452" s="126"/>
      <c r="W452" s="126"/>
      <c r="X452" s="126"/>
      <c r="Y452" s="126"/>
    </row>
    <row r="453" spans="1:25">
      <c r="A453" s="126"/>
      <c r="B453" s="127">
        <f>COUNTA($C$3:C453)</f>
        <v>442</v>
      </c>
      <c r="C453" s="126" t="s">
        <v>409</v>
      </c>
      <c r="D453" s="126"/>
      <c r="E453" s="126"/>
      <c r="F453" s="126"/>
      <c r="G453" s="126" t="s">
        <v>74</v>
      </c>
      <c r="H453" s="126"/>
      <c r="I453" s="126" t="s">
        <v>58</v>
      </c>
      <c r="J453" s="126" t="str">
        <f>"//p[contains(.,'Will you be travelling to obtain medical care, treatment or advice of any kind?')]/parent::span/parent::legend/following-sibling::label/input[@value='"&amp;M453&amp;"']"</f>
        <v>//p[contains(.,'Will you be travelling to obtain medical care, treatment or advice of any kind?')]/parent::span/parent::legend/following-sibling::label/input[@value='DT_EMCQ7']</v>
      </c>
      <c r="K453" s="127">
        <v>2</v>
      </c>
      <c r="L453" s="126" t="s">
        <v>110</v>
      </c>
      <c r="M453" s="126" t="s">
        <v>300</v>
      </c>
      <c r="N453" s="126"/>
      <c r="O453" s="126"/>
      <c r="P453" s="126"/>
      <c r="Q453" s="128"/>
      <c r="R453" s="128"/>
      <c r="S453" s="126"/>
      <c r="T453" s="126"/>
      <c r="U453" s="126"/>
      <c r="V453" s="126"/>
      <c r="W453" s="126"/>
      <c r="X453" s="126"/>
      <c r="Y453" s="126"/>
    </row>
    <row r="454" spans="1:25">
      <c r="A454" s="126"/>
      <c r="B454" s="127">
        <f>COUNTA($C$3:C454)</f>
        <v>443</v>
      </c>
      <c r="C454" s="126" t="s">
        <v>60</v>
      </c>
      <c r="D454" s="126"/>
      <c r="E454" s="126"/>
      <c r="F454" s="126"/>
      <c r="G454" s="126" t="s">
        <v>74</v>
      </c>
      <c r="H454" s="126"/>
      <c r="I454" s="126" t="s">
        <v>58</v>
      </c>
      <c r="J454" s="126"/>
      <c r="K454" s="127"/>
      <c r="L454" s="126" t="s">
        <v>60</v>
      </c>
      <c r="M454" s="126">
        <v>2</v>
      </c>
      <c r="N454" s="126"/>
      <c r="O454" s="126"/>
      <c r="P454" s="126"/>
      <c r="Q454" s="128"/>
      <c r="R454" s="128"/>
      <c r="S454" s="126"/>
      <c r="T454" s="126"/>
      <c r="U454" s="126"/>
      <c r="V454" s="126"/>
      <c r="W454" s="126"/>
      <c r="X454" s="126"/>
      <c r="Y454" s="126"/>
    </row>
    <row r="455" spans="1:25">
      <c r="A455" s="126" t="str">
        <f>A445</f>
        <v>Y</v>
      </c>
      <c r="B455" s="127">
        <f>COUNTA($C$3:C455)</f>
        <v>444</v>
      </c>
      <c r="C455" s="126" t="s">
        <v>301</v>
      </c>
      <c r="D455" s="126"/>
      <c r="E455" s="126"/>
      <c r="F455" s="126"/>
      <c r="G455" s="126" t="s">
        <v>74</v>
      </c>
      <c r="H455" s="126"/>
      <c r="I455" s="126" t="s">
        <v>58</v>
      </c>
      <c r="J455" s="126" t="s">
        <v>338</v>
      </c>
      <c r="K455" s="127">
        <v>2</v>
      </c>
      <c r="L455" s="126" t="s">
        <v>306</v>
      </c>
      <c r="M455" s="126"/>
      <c r="N455" s="126" t="s">
        <v>61</v>
      </c>
      <c r="O455" s="126"/>
      <c r="P455" s="126"/>
      <c r="Q455" s="128"/>
      <c r="R455" s="128" t="s">
        <v>303</v>
      </c>
      <c r="S455" s="126"/>
      <c r="T455" s="126"/>
      <c r="U455" s="126"/>
      <c r="V455" s="126"/>
      <c r="W455" s="126"/>
      <c r="X455" s="126"/>
      <c r="Y455" s="126"/>
    </row>
    <row r="456" spans="1:25">
      <c r="A456" s="126" t="str">
        <f>A455</f>
        <v>Y</v>
      </c>
      <c r="B456" s="127">
        <f>COUNTA($C$3:C456)</f>
        <v>445</v>
      </c>
      <c r="C456" s="126" t="s">
        <v>304</v>
      </c>
      <c r="D456" s="126"/>
      <c r="E456" s="126"/>
      <c r="F456" s="126"/>
      <c r="G456" s="126" t="s">
        <v>74</v>
      </c>
      <c r="H456" s="126"/>
      <c r="I456" s="126" t="s">
        <v>58</v>
      </c>
      <c r="J456" s="126" t="s">
        <v>339</v>
      </c>
      <c r="K456" s="127">
        <v>4</v>
      </c>
      <c r="L456" s="126" t="s">
        <v>306</v>
      </c>
      <c r="M456" s="126"/>
      <c r="N456" s="126"/>
      <c r="O456" s="126"/>
      <c r="P456" s="126"/>
      <c r="Q456" s="128"/>
      <c r="R456" s="128"/>
      <c r="S456" s="126"/>
      <c r="T456" s="126"/>
      <c r="U456" s="126"/>
      <c r="V456" s="126"/>
      <c r="W456" s="126"/>
      <c r="X456" s="126"/>
      <c r="Y456" s="126"/>
    </row>
    <row r="457" spans="1:25">
      <c r="A457" s="153" t="str">
        <f>IF($R$28="2","Y","N")</f>
        <v>N</v>
      </c>
      <c r="B457" s="154">
        <f>COUNTA($C$3:C457)</f>
        <v>446</v>
      </c>
      <c r="C457" s="153" t="s">
        <v>60</v>
      </c>
      <c r="D457" s="153"/>
      <c r="E457" s="153"/>
      <c r="F457" s="153"/>
      <c r="G457" s="153" t="s">
        <v>74</v>
      </c>
      <c r="H457" s="153"/>
      <c r="I457" s="153" t="s">
        <v>58</v>
      </c>
      <c r="J457" s="153"/>
      <c r="K457" s="154"/>
      <c r="L457" s="153" t="s">
        <v>60</v>
      </c>
      <c r="M457" s="153">
        <v>5</v>
      </c>
      <c r="N457" s="153"/>
      <c r="O457" s="153"/>
      <c r="P457" s="153"/>
      <c r="Q457" s="155"/>
      <c r="R457" s="155"/>
      <c r="S457" s="153"/>
      <c r="T457" s="153"/>
      <c r="U457" s="153"/>
      <c r="V457" s="153"/>
      <c r="W457" s="153"/>
      <c r="X457" s="153"/>
      <c r="Y457" s="153"/>
    </row>
    <row r="458" spans="1:25">
      <c r="A458" s="153" t="str">
        <f>A457</f>
        <v>N</v>
      </c>
      <c r="B458" s="154">
        <f>COUNTA($C$3:C458)</f>
        <v>447</v>
      </c>
      <c r="C458" s="153" t="s">
        <v>203</v>
      </c>
      <c r="D458" s="153"/>
      <c r="E458" s="153"/>
      <c r="F458" s="153"/>
      <c r="G458" s="153" t="s">
        <v>74</v>
      </c>
      <c r="H458" s="153"/>
      <c r="I458" s="153" t="s">
        <v>58</v>
      </c>
      <c r="J458" s="153" t="s">
        <v>362</v>
      </c>
      <c r="K458" s="154">
        <f>IF(G3="Agent Portal QA",2,5)</f>
        <v>5</v>
      </c>
      <c r="L458" s="153" t="s">
        <v>167</v>
      </c>
      <c r="M458" s="153"/>
      <c r="N458" s="153"/>
      <c r="O458" s="153"/>
      <c r="P458" s="153"/>
      <c r="Q458" s="155"/>
      <c r="R458" s="155"/>
      <c r="S458" s="153"/>
      <c r="T458" s="153"/>
      <c r="U458" s="153"/>
      <c r="V458" s="153"/>
      <c r="W458" s="153"/>
      <c r="X458" s="153"/>
      <c r="Y458" s="153"/>
    </row>
    <row r="459" spans="1:25">
      <c r="A459" s="153" t="str">
        <f>IF($R$28="2","Y","N")</f>
        <v>N</v>
      </c>
      <c r="B459" s="154">
        <f>COUNTA($C$3:C459)</f>
        <v>448</v>
      </c>
      <c r="C459" s="153" t="s">
        <v>60</v>
      </c>
      <c r="D459" s="153"/>
      <c r="E459" s="153"/>
      <c r="F459" s="153"/>
      <c r="G459" s="153" t="s">
        <v>74</v>
      </c>
      <c r="H459" s="153"/>
      <c r="I459" s="153" t="s">
        <v>58</v>
      </c>
      <c r="J459" s="153"/>
      <c r="K459" s="154"/>
      <c r="L459" s="153" t="s">
        <v>60</v>
      </c>
      <c r="M459" s="153">
        <v>5</v>
      </c>
      <c r="N459" s="153"/>
      <c r="O459" s="153"/>
      <c r="P459" s="153"/>
      <c r="Q459" s="155"/>
      <c r="R459" s="155"/>
      <c r="S459" s="153"/>
      <c r="T459" s="153"/>
      <c r="U459" s="153"/>
      <c r="V459" s="153"/>
      <c r="W459" s="153"/>
      <c r="X459" s="153"/>
      <c r="Y459" s="153"/>
    </row>
    <row r="460" spans="1:25">
      <c r="A460" s="153" t="str">
        <f>A458</f>
        <v>N</v>
      </c>
      <c r="B460" s="154">
        <f>COUNTA($C$3:C460)</f>
        <v>449</v>
      </c>
      <c r="C460" s="153" t="s">
        <v>363</v>
      </c>
      <c r="D460" s="153"/>
      <c r="E460" s="153"/>
      <c r="F460" s="153"/>
      <c r="G460" s="153" t="s">
        <v>74</v>
      </c>
      <c r="H460" s="153"/>
      <c r="I460" s="153" t="s">
        <v>58</v>
      </c>
      <c r="J460" s="153" t="s">
        <v>364</v>
      </c>
      <c r="K460" s="154">
        <v>0</v>
      </c>
      <c r="L460" s="153" t="s">
        <v>100</v>
      </c>
      <c r="M460" s="153"/>
      <c r="N460" s="153"/>
      <c r="O460" s="153"/>
      <c r="P460" s="153"/>
      <c r="Q460" s="155"/>
      <c r="R460" s="155"/>
      <c r="S460" s="153"/>
      <c r="T460" s="153"/>
      <c r="U460" s="153"/>
      <c r="V460" s="153"/>
      <c r="W460" s="153"/>
      <c r="X460" s="153"/>
      <c r="Y460" s="153"/>
    </row>
    <row r="461" spans="1:25">
      <c r="A461" s="153" t="str">
        <f t="shared" ref="A461:A466" si="12">A460</f>
        <v>N</v>
      </c>
      <c r="B461" s="154">
        <f>COUNTA($C$3:C461)</f>
        <v>450</v>
      </c>
      <c r="C461" s="153" t="s">
        <v>365</v>
      </c>
      <c r="D461" s="153"/>
      <c r="E461" s="153"/>
      <c r="F461" s="153"/>
      <c r="G461" s="153" t="s">
        <v>74</v>
      </c>
      <c r="H461" s="153"/>
      <c r="I461" s="153" t="s">
        <v>58</v>
      </c>
      <c r="J461" s="153" t="s">
        <v>364</v>
      </c>
      <c r="K461" s="154">
        <v>1</v>
      </c>
      <c r="L461" s="153" t="s">
        <v>100</v>
      </c>
      <c r="M461" s="153"/>
      <c r="N461" s="153"/>
      <c r="O461" s="153"/>
      <c r="P461" s="153"/>
      <c r="Q461" s="155"/>
      <c r="R461" s="155"/>
      <c r="S461" s="153"/>
      <c r="T461" s="153"/>
      <c r="U461" s="153"/>
      <c r="V461" s="153"/>
      <c r="W461" s="153"/>
      <c r="X461" s="153"/>
      <c r="Y461" s="153"/>
    </row>
    <row r="462" spans="1:25">
      <c r="A462" s="153" t="str">
        <f t="shared" si="12"/>
        <v>N</v>
      </c>
      <c r="B462" s="154">
        <f>COUNTA($C$3:C462)</f>
        <v>451</v>
      </c>
      <c r="C462" s="153" t="s">
        <v>366</v>
      </c>
      <c r="D462" s="153"/>
      <c r="E462" s="153"/>
      <c r="F462" s="153"/>
      <c r="G462" s="153" t="s">
        <v>74</v>
      </c>
      <c r="H462" s="153"/>
      <c r="I462" s="153" t="s">
        <v>58</v>
      </c>
      <c r="J462" s="153" t="s">
        <v>364</v>
      </c>
      <c r="K462" s="154">
        <v>2</v>
      </c>
      <c r="L462" s="153" t="s">
        <v>100</v>
      </c>
      <c r="M462" s="153"/>
      <c r="N462" s="153"/>
      <c r="O462" s="153"/>
      <c r="P462" s="153"/>
      <c r="Q462" s="155"/>
      <c r="R462" s="155"/>
      <c r="S462" s="153"/>
      <c r="T462" s="153"/>
      <c r="U462" s="153"/>
      <c r="V462" s="153"/>
      <c r="W462" s="153"/>
      <c r="X462" s="153"/>
      <c r="Y462" s="153"/>
    </row>
    <row r="463" spans="1:25">
      <c r="A463" s="153" t="str">
        <f t="shared" si="12"/>
        <v>N</v>
      </c>
      <c r="B463" s="154">
        <f>COUNTA($C$3:C463)</f>
        <v>452</v>
      </c>
      <c r="C463" s="153" t="s">
        <v>367</v>
      </c>
      <c r="D463" s="153"/>
      <c r="E463" s="153"/>
      <c r="F463" s="153"/>
      <c r="G463" s="153" t="s">
        <v>74</v>
      </c>
      <c r="H463" s="153"/>
      <c r="I463" s="153" t="s">
        <v>58</v>
      </c>
      <c r="J463" s="153" t="s">
        <v>364</v>
      </c>
      <c r="K463" s="154">
        <v>3</v>
      </c>
      <c r="L463" s="153" t="s">
        <v>100</v>
      </c>
      <c r="M463" s="153"/>
      <c r="N463" s="153"/>
      <c r="O463" s="153"/>
      <c r="P463" s="153"/>
      <c r="Q463" s="155"/>
      <c r="R463" s="155"/>
      <c r="S463" s="153"/>
      <c r="T463" s="153"/>
      <c r="U463" s="153"/>
      <c r="V463" s="153"/>
      <c r="W463" s="153"/>
      <c r="X463" s="153"/>
      <c r="Y463" s="153"/>
    </row>
    <row r="464" spans="1:25">
      <c r="A464" s="153" t="str">
        <f t="shared" si="12"/>
        <v>N</v>
      </c>
      <c r="B464" s="154">
        <f>COUNTA($C$3:C464)</f>
        <v>453</v>
      </c>
      <c r="C464" s="153" t="s">
        <v>368</v>
      </c>
      <c r="D464" s="153"/>
      <c r="E464" s="153"/>
      <c r="F464" s="153"/>
      <c r="G464" s="153" t="s">
        <v>74</v>
      </c>
      <c r="H464" s="153"/>
      <c r="I464" s="153" t="s">
        <v>58</v>
      </c>
      <c r="J464" s="153" t="s">
        <v>364</v>
      </c>
      <c r="K464" s="154">
        <v>4</v>
      </c>
      <c r="L464" s="153" t="s">
        <v>100</v>
      </c>
      <c r="M464" s="153"/>
      <c r="N464" s="153"/>
      <c r="O464" s="153"/>
      <c r="P464" s="153"/>
      <c r="Q464" s="155"/>
      <c r="R464" s="155"/>
      <c r="S464" s="153"/>
      <c r="T464" s="153"/>
      <c r="U464" s="153"/>
      <c r="V464" s="153"/>
      <c r="W464" s="153"/>
      <c r="X464" s="153"/>
      <c r="Y464" s="153"/>
    </row>
    <row r="465" spans="1:25">
      <c r="A465" s="153" t="str">
        <f t="shared" si="12"/>
        <v>N</v>
      </c>
      <c r="B465" s="154">
        <f>COUNTA($C$3:C465)</f>
        <v>454</v>
      </c>
      <c r="C465" s="153" t="s">
        <v>203</v>
      </c>
      <c r="D465" s="153"/>
      <c r="E465" s="153"/>
      <c r="F465" s="153"/>
      <c r="G465" s="153" t="s">
        <v>74</v>
      </c>
      <c r="H465" s="153"/>
      <c r="I465" s="153" t="s">
        <v>58</v>
      </c>
      <c r="J465" s="153" t="s">
        <v>726</v>
      </c>
      <c r="K465" s="154">
        <f>IF(G3="Agent Portal QA",5,8)</f>
        <v>8</v>
      </c>
      <c r="L465" s="153" t="s">
        <v>69</v>
      </c>
      <c r="M465" s="153"/>
      <c r="N465" s="153"/>
      <c r="O465" s="153"/>
      <c r="P465" s="153"/>
      <c r="Q465" s="155"/>
      <c r="R465" s="155"/>
      <c r="S465" s="153"/>
      <c r="T465" s="153"/>
      <c r="U465" s="153"/>
      <c r="V465" s="153"/>
      <c r="W465" s="153"/>
      <c r="X465" s="153"/>
      <c r="Y465" s="153"/>
    </row>
    <row r="466" spans="1:25">
      <c r="A466" s="153" t="str">
        <f t="shared" si="12"/>
        <v>N</v>
      </c>
      <c r="B466" s="154">
        <f>COUNTA($C$3:C466)</f>
        <v>455</v>
      </c>
      <c r="C466" s="153" t="s">
        <v>60</v>
      </c>
      <c r="D466" s="153"/>
      <c r="E466" s="153"/>
      <c r="F466" s="153"/>
      <c r="G466" s="153" t="s">
        <v>74</v>
      </c>
      <c r="H466" s="153"/>
      <c r="I466" s="153" t="s">
        <v>58</v>
      </c>
      <c r="J466" s="153"/>
      <c r="K466" s="154">
        <v>0</v>
      </c>
      <c r="L466" s="153" t="s">
        <v>60</v>
      </c>
      <c r="M466" s="153">
        <v>3</v>
      </c>
      <c r="N466" s="153" t="s">
        <v>147</v>
      </c>
      <c r="O466" s="153"/>
      <c r="P466" s="153"/>
      <c r="Q466" s="155"/>
      <c r="R466" s="155"/>
      <c r="S466" s="153"/>
      <c r="T466" s="153"/>
      <c r="U466" s="153"/>
      <c r="V466" s="153"/>
      <c r="W466" s="153"/>
      <c r="X466" s="153"/>
      <c r="Y466" s="153"/>
    </row>
    <row r="467" spans="1:25">
      <c r="A467" s="153" t="str">
        <f>IF(Global!$B$2="PROD","N",A466)</f>
        <v>N</v>
      </c>
      <c r="B467" s="154">
        <f>COUNTA($C$3:C467)</f>
        <v>456</v>
      </c>
      <c r="C467" s="153" t="s">
        <v>369</v>
      </c>
      <c r="D467" s="153"/>
      <c r="E467" s="153"/>
      <c r="F467" s="153"/>
      <c r="G467" s="153" t="s">
        <v>74</v>
      </c>
      <c r="H467" s="153"/>
      <c r="I467" s="153" t="s">
        <v>58</v>
      </c>
      <c r="J467" s="153" t="s">
        <v>370</v>
      </c>
      <c r="K467" s="154">
        <v>0</v>
      </c>
      <c r="L467" s="153" t="s">
        <v>110</v>
      </c>
      <c r="M467" s="153"/>
      <c r="N467" s="153"/>
      <c r="O467" s="153"/>
      <c r="P467" s="153"/>
      <c r="Q467" s="155"/>
      <c r="R467" s="155"/>
      <c r="S467" s="153"/>
      <c r="T467" s="153"/>
      <c r="U467" s="153"/>
      <c r="V467" s="153"/>
      <c r="W467" s="153"/>
      <c r="X467" s="153"/>
      <c r="Y467" s="153"/>
    </row>
    <row r="468" spans="1:25">
      <c r="A468" s="153" t="str">
        <f>A467</f>
        <v>N</v>
      </c>
      <c r="B468" s="154">
        <f>COUNTA($C$3:C468)</f>
        <v>457</v>
      </c>
      <c r="C468" s="153" t="s">
        <v>371</v>
      </c>
      <c r="D468" s="153"/>
      <c r="E468" s="153"/>
      <c r="F468" s="153"/>
      <c r="G468" s="153" t="s">
        <v>74</v>
      </c>
      <c r="H468" s="153"/>
      <c r="I468" s="153" t="s">
        <v>58</v>
      </c>
      <c r="J468" s="153" t="s">
        <v>370</v>
      </c>
      <c r="K468" s="154">
        <v>0</v>
      </c>
      <c r="L468" s="153" t="s">
        <v>59</v>
      </c>
      <c r="M468" s="153" t="s">
        <v>372</v>
      </c>
      <c r="N468" s="153"/>
      <c r="O468" s="153"/>
      <c r="P468" s="153"/>
      <c r="Q468" s="155"/>
      <c r="R468" s="155"/>
      <c r="S468" s="153"/>
      <c r="T468" s="153"/>
      <c r="U468" s="153"/>
      <c r="V468" s="153"/>
      <c r="W468" s="153"/>
      <c r="X468" s="153"/>
      <c r="Y468" s="153"/>
    </row>
    <row r="469" spans="1:25">
      <c r="A469" s="153" t="str">
        <f>A468</f>
        <v>N</v>
      </c>
      <c r="B469" s="154">
        <f>COUNTA($C$3:C469)</f>
        <v>458</v>
      </c>
      <c r="C469" s="153" t="s">
        <v>373</v>
      </c>
      <c r="D469" s="153"/>
      <c r="E469" s="153"/>
      <c r="F469" s="153"/>
      <c r="G469" s="153" t="s">
        <v>74</v>
      </c>
      <c r="H469" s="153"/>
      <c r="I469" s="153"/>
      <c r="J469" s="153"/>
      <c r="K469" s="154">
        <v>0</v>
      </c>
      <c r="L469" s="153" t="s">
        <v>374</v>
      </c>
      <c r="M469" s="153" t="str">
        <f>IF(N466="Australian Comprehensive","tx_iframe_card-domestic","tx_iframe_card-international")</f>
        <v>tx_iframe_card-international</v>
      </c>
      <c r="N469" s="153"/>
      <c r="O469" s="153"/>
      <c r="P469" s="153"/>
      <c r="Q469" s="155"/>
      <c r="R469" s="155"/>
      <c r="S469" s="153"/>
      <c r="T469" s="153"/>
      <c r="U469" s="153"/>
      <c r="V469" s="153"/>
      <c r="W469" s="153"/>
      <c r="X469" s="153"/>
      <c r="Y469" s="153"/>
    </row>
    <row r="470" spans="1:25">
      <c r="A470" s="153" t="str">
        <f>A469</f>
        <v>N</v>
      </c>
      <c r="B470" s="154">
        <f>COUNTA($C$3:C470)</f>
        <v>459</v>
      </c>
      <c r="C470" s="153" t="s">
        <v>375</v>
      </c>
      <c r="D470" s="153"/>
      <c r="E470" s="153"/>
      <c r="F470" s="153"/>
      <c r="G470" s="153" t="s">
        <v>74</v>
      </c>
      <c r="H470" s="153"/>
      <c r="I470" s="153" t="s">
        <v>58</v>
      </c>
      <c r="J470" s="153" t="s">
        <v>376</v>
      </c>
      <c r="K470" s="154">
        <v>0</v>
      </c>
      <c r="L470" s="153" t="s">
        <v>59</v>
      </c>
      <c r="M470" s="153" t="s">
        <v>377</v>
      </c>
      <c r="N470" s="153"/>
      <c r="O470" s="153"/>
      <c r="P470" s="153"/>
      <c r="Q470" s="155"/>
      <c r="R470" s="155"/>
      <c r="S470" s="153"/>
      <c r="T470" s="153"/>
      <c r="U470" s="153"/>
      <c r="V470" s="153"/>
      <c r="W470" s="153"/>
      <c r="X470" s="153"/>
      <c r="Y470" s="153"/>
    </row>
    <row r="471" spans="1:25">
      <c r="A471" s="153" t="str">
        <f t="shared" ref="A471:A478" si="13">A470</f>
        <v>N</v>
      </c>
      <c r="B471" s="154">
        <f>COUNTA($C$3:C471)</f>
        <v>460</v>
      </c>
      <c r="C471" s="153" t="s">
        <v>373</v>
      </c>
      <c r="D471" s="153"/>
      <c r="E471" s="153"/>
      <c r="F471" s="153"/>
      <c r="G471" s="153" t="s">
        <v>74</v>
      </c>
      <c r="H471" s="153"/>
      <c r="I471" s="153"/>
      <c r="J471" s="153"/>
      <c r="K471" s="154">
        <v>0</v>
      </c>
      <c r="L471" s="153" t="s">
        <v>378</v>
      </c>
      <c r="M471" s="153"/>
      <c r="N471" s="153"/>
      <c r="O471" s="153"/>
      <c r="P471" s="153"/>
      <c r="Q471" s="155"/>
      <c r="R471" s="155"/>
      <c r="S471" s="153"/>
      <c r="T471" s="153"/>
      <c r="U471" s="153"/>
      <c r="V471" s="153"/>
      <c r="W471" s="153"/>
      <c r="X471" s="153"/>
      <c r="Y471" s="153"/>
    </row>
    <row r="472" spans="1:25">
      <c r="A472" s="153" t="str">
        <f t="shared" si="13"/>
        <v>N</v>
      </c>
      <c r="B472" s="154">
        <f>COUNTA($C$3:C472)</f>
        <v>461</v>
      </c>
      <c r="C472" s="153" t="s">
        <v>379</v>
      </c>
      <c r="D472" s="153"/>
      <c r="E472" s="153"/>
      <c r="F472" s="153"/>
      <c r="G472" s="153" t="s">
        <v>74</v>
      </c>
      <c r="H472" s="153"/>
      <c r="I472" s="153" t="s">
        <v>58</v>
      </c>
      <c r="J472" s="153" t="s">
        <v>380</v>
      </c>
      <c r="K472" s="154">
        <v>0</v>
      </c>
      <c r="L472" s="153" t="s">
        <v>59</v>
      </c>
      <c r="M472" s="153" t="s">
        <v>381</v>
      </c>
      <c r="N472" s="153"/>
      <c r="O472" s="153"/>
      <c r="P472" s="153"/>
      <c r="Q472" s="155"/>
      <c r="R472" s="155"/>
      <c r="S472" s="153"/>
      <c r="T472" s="153"/>
      <c r="U472" s="153"/>
      <c r="V472" s="153"/>
      <c r="W472" s="153"/>
      <c r="X472" s="153"/>
      <c r="Y472" s="153"/>
    </row>
    <row r="473" spans="1:25">
      <c r="A473" s="153" t="str">
        <f t="shared" si="13"/>
        <v>N</v>
      </c>
      <c r="B473" s="154">
        <f>COUNTA($C$3:C473)</f>
        <v>462</v>
      </c>
      <c r="C473" s="153" t="s">
        <v>382</v>
      </c>
      <c r="D473" s="153"/>
      <c r="E473" s="153"/>
      <c r="F473" s="153"/>
      <c r="G473" s="153" t="s">
        <v>74</v>
      </c>
      <c r="H473" s="153"/>
      <c r="I473" s="153" t="s">
        <v>58</v>
      </c>
      <c r="J473" s="153" t="s">
        <v>383</v>
      </c>
      <c r="K473" s="154">
        <v>0</v>
      </c>
      <c r="L473" s="153" t="s">
        <v>59</v>
      </c>
      <c r="M473" s="153" t="s">
        <v>384</v>
      </c>
      <c r="N473" s="153"/>
      <c r="O473" s="153"/>
      <c r="P473" s="153"/>
      <c r="Q473" s="155"/>
      <c r="R473" s="155"/>
      <c r="S473" s="153"/>
      <c r="T473" s="153"/>
      <c r="U473" s="153"/>
      <c r="V473" s="153"/>
      <c r="W473" s="153"/>
      <c r="X473" s="153"/>
      <c r="Y473" s="153"/>
    </row>
    <row r="474" spans="1:25">
      <c r="A474" s="153" t="str">
        <f t="shared" si="13"/>
        <v>N</v>
      </c>
      <c r="B474" s="154">
        <f>COUNTA($C$3:C474)</f>
        <v>463</v>
      </c>
      <c r="C474" s="153" t="s">
        <v>385</v>
      </c>
      <c r="D474" s="153"/>
      <c r="E474" s="153"/>
      <c r="F474" s="153" t="str">
        <f>IF($A$8="Y","Y","")</f>
        <v/>
      </c>
      <c r="G474" s="153" t="s">
        <v>74</v>
      </c>
      <c r="H474" s="153"/>
      <c r="I474" s="153" t="s">
        <v>58</v>
      </c>
      <c r="J474" s="153" t="s">
        <v>386</v>
      </c>
      <c r="K474" s="154">
        <v>0</v>
      </c>
      <c r="L474" s="153" t="s">
        <v>69</v>
      </c>
      <c r="M474" s="153">
        <v>1</v>
      </c>
      <c r="N474" s="153"/>
      <c r="O474" s="153"/>
      <c r="P474" s="153"/>
      <c r="Q474" s="155"/>
      <c r="R474" s="155"/>
      <c r="S474" s="153"/>
      <c r="T474" s="153"/>
      <c r="U474" s="153"/>
      <c r="V474" s="153"/>
      <c r="W474" s="153"/>
      <c r="X474" s="153"/>
      <c r="Y474" s="153"/>
    </row>
    <row r="475" spans="1:25">
      <c r="A475" s="153" t="str">
        <f t="shared" si="13"/>
        <v>N</v>
      </c>
      <c r="B475" s="154">
        <f>COUNTA($C$3:C475)</f>
        <v>464</v>
      </c>
      <c r="C475" s="153" t="s">
        <v>60</v>
      </c>
      <c r="D475" s="153"/>
      <c r="E475" s="153"/>
      <c r="F475" s="153"/>
      <c r="G475" s="153" t="s">
        <v>74</v>
      </c>
      <c r="H475" s="153"/>
      <c r="I475" s="153" t="s">
        <v>58</v>
      </c>
      <c r="J475" s="153"/>
      <c r="K475" s="154">
        <v>0</v>
      </c>
      <c r="L475" s="153" t="s">
        <v>60</v>
      </c>
      <c r="M475" s="153">
        <v>5</v>
      </c>
      <c r="N475" s="153"/>
      <c r="O475" s="153"/>
      <c r="P475" s="153"/>
      <c r="Q475" s="155"/>
      <c r="R475" s="155"/>
      <c r="S475" s="153"/>
      <c r="T475" s="153"/>
      <c r="U475" s="153"/>
      <c r="V475" s="153"/>
      <c r="W475" s="153"/>
      <c r="X475" s="153"/>
      <c r="Y475" s="153"/>
    </row>
    <row r="476" spans="1:25">
      <c r="A476" s="153" t="str">
        <f t="shared" si="13"/>
        <v>N</v>
      </c>
      <c r="B476" s="154">
        <f>COUNTA($C$3:C476)</f>
        <v>465</v>
      </c>
      <c r="C476" s="153" t="s">
        <v>387</v>
      </c>
      <c r="D476" s="153"/>
      <c r="E476" s="153"/>
      <c r="F476" s="153"/>
      <c r="G476" s="153" t="s">
        <v>74</v>
      </c>
      <c r="H476" s="153"/>
      <c r="I476" s="153" t="s">
        <v>58</v>
      </c>
      <c r="J476" s="153" t="s">
        <v>388</v>
      </c>
      <c r="K476" s="154">
        <v>0</v>
      </c>
      <c r="L476" s="153" t="s">
        <v>306</v>
      </c>
      <c r="M476" s="153"/>
      <c r="N476" s="153"/>
      <c r="O476" s="153"/>
      <c r="P476" s="153"/>
      <c r="Q476" s="155"/>
      <c r="R476" s="155"/>
      <c r="S476" s="153"/>
      <c r="T476" s="153"/>
      <c r="U476" s="153"/>
      <c r="V476" s="153"/>
      <c r="W476" s="153"/>
      <c r="X476" s="153"/>
      <c r="Y476" s="153"/>
    </row>
    <row r="477" spans="1:25">
      <c r="A477" s="153" t="str">
        <f t="shared" si="13"/>
        <v>N</v>
      </c>
      <c r="B477" s="154">
        <f>COUNTA($C$3:C477)</f>
        <v>466</v>
      </c>
      <c r="C477" s="153" t="s">
        <v>389</v>
      </c>
      <c r="D477" s="153"/>
      <c r="E477" s="153"/>
      <c r="F477" s="153"/>
      <c r="G477" s="153" t="s">
        <v>74</v>
      </c>
      <c r="H477" s="153"/>
      <c r="I477" s="153" t="s">
        <v>58</v>
      </c>
      <c r="J477" s="153" t="s">
        <v>390</v>
      </c>
      <c r="K477" s="154">
        <v>0</v>
      </c>
      <c r="L477" s="153" t="s">
        <v>32</v>
      </c>
      <c r="M477" s="153"/>
      <c r="N477" s="153" t="s">
        <v>61</v>
      </c>
      <c r="O477" s="153"/>
      <c r="P477" s="153"/>
      <c r="Q477" s="155"/>
      <c r="R477" s="155"/>
      <c r="S477" s="153" t="s">
        <v>391</v>
      </c>
      <c r="T477" s="153"/>
      <c r="U477" s="153"/>
      <c r="V477" s="153"/>
      <c r="W477" s="153"/>
      <c r="X477" s="153"/>
      <c r="Y477" s="153"/>
    </row>
    <row r="478" spans="1:25">
      <c r="A478" s="153" t="str">
        <f t="shared" si="13"/>
        <v>N</v>
      </c>
      <c r="B478" s="154">
        <f>COUNTA($C$3:C478)</f>
        <v>467</v>
      </c>
      <c r="C478" s="153" t="s">
        <v>392</v>
      </c>
      <c r="D478" s="153"/>
      <c r="E478" s="153"/>
      <c r="F478" s="153"/>
      <c r="G478" s="153" t="s">
        <v>74</v>
      </c>
      <c r="H478" s="153"/>
      <c r="I478" s="153" t="s">
        <v>58</v>
      </c>
      <c r="J478" s="153" t="s">
        <v>393</v>
      </c>
      <c r="K478" s="154">
        <v>0</v>
      </c>
      <c r="L478" s="153" t="s">
        <v>32</v>
      </c>
      <c r="M478" s="153"/>
      <c r="N478" s="153" t="s">
        <v>61</v>
      </c>
      <c r="O478" s="153" t="s">
        <v>3</v>
      </c>
      <c r="P478" s="153"/>
      <c r="Q478" s="155"/>
      <c r="R478" s="155"/>
      <c r="S478" s="153" t="s">
        <v>394</v>
      </c>
      <c r="T478" s="153"/>
      <c r="U478" s="153"/>
      <c r="V478" s="153"/>
      <c r="W478" s="153"/>
      <c r="X478" s="153"/>
      <c r="Y478" s="153"/>
    </row>
    <row r="479" spans="1:25">
      <c r="A479" s="153" t="str">
        <f>IF($R$28="2",IF(Global!$B$2="PROD","Y","N"),"N")</f>
        <v>N</v>
      </c>
      <c r="B479" s="154">
        <f>COUNTA($C$3:C479)</f>
        <v>468</v>
      </c>
      <c r="C479" s="153" t="s">
        <v>514</v>
      </c>
      <c r="D479" s="153"/>
      <c r="E479" s="153"/>
      <c r="F479" s="153"/>
      <c r="G479" s="153" t="s">
        <v>74</v>
      </c>
      <c r="H479" s="153"/>
      <c r="I479" s="153" t="s">
        <v>58</v>
      </c>
      <c r="J479" s="153" t="s">
        <v>518</v>
      </c>
      <c r="K479" s="154">
        <v>0</v>
      </c>
      <c r="L479" s="153" t="s">
        <v>306</v>
      </c>
      <c r="M479" s="153"/>
      <c r="N479" s="153"/>
      <c r="O479" s="153"/>
      <c r="P479" s="153"/>
      <c r="Q479" s="155"/>
      <c r="R479" s="155"/>
      <c r="S479" s="153"/>
      <c r="T479" s="153"/>
      <c r="U479" s="153"/>
      <c r="V479" s="153"/>
      <c r="W479" s="153"/>
      <c r="X479" s="153"/>
      <c r="Y479" s="153"/>
    </row>
    <row r="480" spans="1:25">
      <c r="A480" s="153" t="str">
        <f t="shared" ref="A480:A482" si="14">A479</f>
        <v>N</v>
      </c>
      <c r="B480" s="154">
        <f>COUNTA($C$3:C480)</f>
        <v>469</v>
      </c>
      <c r="C480" s="153" t="s">
        <v>515</v>
      </c>
      <c r="D480" s="153"/>
      <c r="E480" s="153"/>
      <c r="F480" s="153"/>
      <c r="G480" s="153" t="s">
        <v>74</v>
      </c>
      <c r="H480" s="153"/>
      <c r="I480" s="153" t="s">
        <v>58</v>
      </c>
      <c r="J480" s="153" t="s">
        <v>519</v>
      </c>
      <c r="K480" s="154">
        <v>0</v>
      </c>
      <c r="L480" s="153" t="s">
        <v>306</v>
      </c>
      <c r="M480" s="153"/>
      <c r="N480" s="153"/>
      <c r="O480" s="153"/>
      <c r="P480" s="153"/>
      <c r="Q480" s="155"/>
      <c r="R480" s="155"/>
      <c r="S480" s="153"/>
      <c r="T480" s="153"/>
      <c r="U480" s="153"/>
      <c r="V480" s="153"/>
      <c r="W480" s="153"/>
      <c r="X480" s="153"/>
      <c r="Y480" s="153"/>
    </row>
    <row r="481" spans="1:25">
      <c r="A481" s="153" t="str">
        <f t="shared" si="14"/>
        <v>N</v>
      </c>
      <c r="B481" s="154">
        <f>COUNTA($C$3:C481)</f>
        <v>470</v>
      </c>
      <c r="C481" s="153" t="s">
        <v>516</v>
      </c>
      <c r="D481" s="153"/>
      <c r="E481" s="153"/>
      <c r="F481" s="153"/>
      <c r="G481" s="153" t="s">
        <v>74</v>
      </c>
      <c r="H481" s="153"/>
      <c r="I481" s="153" t="s">
        <v>58</v>
      </c>
      <c r="J481" s="153" t="s">
        <v>520</v>
      </c>
      <c r="K481" s="154">
        <v>0</v>
      </c>
      <c r="L481" s="153" t="s">
        <v>306</v>
      </c>
      <c r="M481" s="153"/>
      <c r="N481" s="153"/>
      <c r="O481" s="153"/>
      <c r="P481" s="153"/>
      <c r="Q481" s="155"/>
      <c r="R481" s="155"/>
      <c r="S481" s="153"/>
      <c r="T481" s="153"/>
      <c r="U481" s="153"/>
      <c r="V481" s="153"/>
      <c r="W481" s="153"/>
      <c r="X481" s="153"/>
      <c r="Y481" s="153"/>
    </row>
    <row r="482" spans="1:25">
      <c r="A482" s="153" t="str">
        <f t="shared" si="14"/>
        <v>N</v>
      </c>
      <c r="B482" s="154">
        <f>COUNTA($C$3:C482)</f>
        <v>471</v>
      </c>
      <c r="C482" s="153" t="s">
        <v>517</v>
      </c>
      <c r="D482" s="153"/>
      <c r="E482" s="153"/>
      <c r="F482" s="153"/>
      <c r="G482" s="153" t="s">
        <v>74</v>
      </c>
      <c r="H482" s="153"/>
      <c r="I482" s="153" t="s">
        <v>58</v>
      </c>
      <c r="J482" s="153" t="s">
        <v>521</v>
      </c>
      <c r="K482" s="154">
        <v>0</v>
      </c>
      <c r="L482" s="153" t="s">
        <v>306</v>
      </c>
      <c r="M482" s="153"/>
      <c r="N482" s="153"/>
      <c r="O482" s="153"/>
      <c r="P482" s="153"/>
      <c r="Q482" s="155"/>
      <c r="R482" s="155"/>
      <c r="S482" s="153"/>
      <c r="T482" s="153"/>
      <c r="U482" s="153"/>
      <c r="V482" s="153"/>
      <c r="W482" s="153"/>
      <c r="X482" s="153"/>
      <c r="Y482" s="153"/>
    </row>
    <row r="483" spans="1:25">
      <c r="A483" s="156" t="s">
        <v>71</v>
      </c>
      <c r="B483" s="157"/>
      <c r="C483" s="158"/>
      <c r="D483" s="158"/>
      <c r="E483" s="158"/>
      <c r="F483" s="158"/>
      <c r="G483" s="158"/>
      <c r="H483" s="158"/>
      <c r="I483" s="158"/>
      <c r="J483" s="158"/>
      <c r="K483" s="157"/>
      <c r="L483" s="158"/>
      <c r="M483" s="158"/>
      <c r="N483" s="158"/>
      <c r="O483" s="158"/>
      <c r="P483" s="158"/>
      <c r="Q483" s="158"/>
      <c r="R483" s="158"/>
      <c r="S483" s="158"/>
      <c r="T483" s="158"/>
      <c r="U483" s="158"/>
      <c r="V483" s="158"/>
      <c r="W483" s="158"/>
      <c r="X483" s="158"/>
      <c r="Y483" s="158"/>
    </row>
    <row r="484" spans="1:25">
      <c r="A484" s="126" t="str">
        <f>A457</f>
        <v>N</v>
      </c>
      <c r="B484" s="127">
        <f ca="1">IF(ISNUMBER(B483),B483+1,IF(ISNUMBER(OFFSET(B483,-1,0)),OFFSET(B483,-1,0)+1, IF(ISNUMBER(OFFSET(B483,-2,0)),OFFSET(B483,-2,0)+1,1)))</f>
        <v>472</v>
      </c>
      <c r="C484" s="126" t="s">
        <v>70</v>
      </c>
      <c r="D484" s="126"/>
      <c r="E484" s="126"/>
      <c r="F484" s="126"/>
      <c r="G484" s="126" t="s">
        <v>74</v>
      </c>
      <c r="H484" s="126"/>
      <c r="I484" s="126"/>
      <c r="J484" s="126"/>
      <c r="K484" s="127"/>
      <c r="L484" s="126" t="s">
        <v>70</v>
      </c>
      <c r="M484" s="126"/>
      <c r="N484" s="126"/>
      <c r="O484" s="126"/>
      <c r="P484" s="126"/>
      <c r="Q484" s="126"/>
      <c r="R484" s="126"/>
      <c r="S484" s="126"/>
      <c r="T484" s="126"/>
      <c r="U484" s="126"/>
      <c r="V484" s="126"/>
      <c r="W484" s="126"/>
      <c r="X484" s="126"/>
      <c r="Y484" s="126"/>
    </row>
    <row r="485" spans="1:25">
      <c r="A485" s="126" t="str">
        <f>A484</f>
        <v>N</v>
      </c>
      <c r="B485" s="127">
        <f ca="1">IF(ISNUMBER(B484),B484+1,IF(ISNUMBER(OFFSET(B484,-1,0)),OFFSET(B484,-1,0)+1, IF(ISNUMBER(OFFSET(B484,-2,0)),OFFSET(B484,-2,0)+1,1)))</f>
        <v>473</v>
      </c>
      <c r="C485" s="126" t="s">
        <v>72</v>
      </c>
      <c r="D485" s="126"/>
      <c r="E485" s="126"/>
      <c r="F485" s="126"/>
      <c r="G485" s="126" t="s">
        <v>74</v>
      </c>
      <c r="H485" s="126"/>
      <c r="I485" s="126"/>
      <c r="J485" s="126"/>
      <c r="K485" s="127"/>
      <c r="L485" s="126" t="s">
        <v>72</v>
      </c>
      <c r="M485" s="126"/>
      <c r="N485" s="126"/>
      <c r="O485" s="126"/>
      <c r="P485" s="126"/>
      <c r="Q485" s="126"/>
      <c r="R485" s="126"/>
      <c r="S485" s="126"/>
      <c r="T485" s="126"/>
      <c r="U485" s="126"/>
      <c r="V485" s="126"/>
      <c r="W485" s="126"/>
      <c r="X485" s="126"/>
      <c r="Y485" s="126"/>
    </row>
    <row r="486" spans="1:25">
      <c r="A486" s="126" t="str">
        <f>IF($M$58="Australian Comprehensive","N",IF($R$28&gt;"2","Y","N"))</f>
        <v>Y</v>
      </c>
      <c r="B486" s="127">
        <f>COUNTA($C$17:C486)</f>
        <v>461</v>
      </c>
      <c r="C486" s="126" t="s">
        <v>410</v>
      </c>
      <c r="D486" s="126"/>
      <c r="E486" s="126"/>
      <c r="F486" s="126"/>
      <c r="G486" s="126" t="s">
        <v>74</v>
      </c>
      <c r="H486" s="126"/>
      <c r="I486" s="126" t="s">
        <v>58</v>
      </c>
      <c r="J486" s="126" t="str">
        <f>"//p[contains(.,'Does this traveller have any existing medical conditions?*')]/parent::span/parent::legend/following-sibling::label/input[@value='"&amp;M486&amp;"']"</f>
        <v>//p[contains(.,'Does this traveller have any existing medical conditions?*')]/parent::span/parent::legend/following-sibling::label/input[@value='YES']</v>
      </c>
      <c r="K486" s="127">
        <v>3</v>
      </c>
      <c r="L486" s="126" t="s">
        <v>110</v>
      </c>
      <c r="M486" s="126" t="str">
        <f>IF(A486="Y","YES","")</f>
        <v>YES</v>
      </c>
      <c r="N486" s="126"/>
      <c r="O486" s="126"/>
      <c r="P486" s="126"/>
      <c r="Q486" s="128"/>
      <c r="R486" s="128"/>
      <c r="S486" s="126"/>
      <c r="T486" s="126"/>
      <c r="U486" s="126"/>
      <c r="V486" s="126"/>
      <c r="W486" s="126"/>
      <c r="X486" s="126"/>
      <c r="Y486" s="126"/>
    </row>
    <row r="487" spans="1:25">
      <c r="A487" s="126" t="str">
        <f>A486</f>
        <v>Y</v>
      </c>
      <c r="B487" s="127">
        <f>COUNTA($C$17:C487)</f>
        <v>462</v>
      </c>
      <c r="C487" s="126" t="s">
        <v>60</v>
      </c>
      <c r="D487" s="126"/>
      <c r="E487" s="126"/>
      <c r="F487" s="126"/>
      <c r="G487" s="126" t="s">
        <v>74</v>
      </c>
      <c r="H487" s="126"/>
      <c r="I487" s="126" t="s">
        <v>58</v>
      </c>
      <c r="J487" s="126"/>
      <c r="K487" s="127"/>
      <c r="L487" s="126" t="s">
        <v>60</v>
      </c>
      <c r="M487" s="126">
        <v>3</v>
      </c>
      <c r="N487" s="126"/>
      <c r="O487" s="126"/>
      <c r="P487" s="126"/>
      <c r="Q487" s="128"/>
      <c r="R487" s="128"/>
      <c r="S487" s="126"/>
      <c r="T487" s="126"/>
      <c r="U487" s="126"/>
      <c r="V487" s="126"/>
      <c r="W487" s="126"/>
      <c r="X487" s="126"/>
      <c r="Y487" s="126"/>
    </row>
    <row r="488" spans="1:25">
      <c r="A488" s="126" t="str">
        <f>IF(M486="YES","Y","N")</f>
        <v>Y</v>
      </c>
      <c r="B488" s="127">
        <f>COUNTA($C$17:C488)</f>
        <v>463</v>
      </c>
      <c r="C488" s="126" t="s">
        <v>411</v>
      </c>
      <c r="D488" s="126"/>
      <c r="E488" s="126"/>
      <c r="F488" s="126"/>
      <c r="G488" s="126" t="s">
        <v>74</v>
      </c>
      <c r="H488" s="126"/>
      <c r="I488" s="126" t="s">
        <v>58</v>
      </c>
      <c r="J488" s="126" t="str">
        <f>"//p[contains(.,'Do all existing medical conditions meet the criteria for')]/parent::span/parent::legend/following-sibling::label/input[@value='"&amp;M488&amp;"']"</f>
        <v>//p[contains(.,'Do all existing medical conditions meet the criteria for')]/parent::span/parent::legend/following-sibling::label/input[@value='NO']</v>
      </c>
      <c r="K488" s="127">
        <v>3</v>
      </c>
      <c r="L488" s="126" t="s">
        <v>110</v>
      </c>
      <c r="M488" s="126" t="s">
        <v>476</v>
      </c>
      <c r="N488" s="126"/>
      <c r="O488" s="126"/>
      <c r="P488" s="126"/>
      <c r="Q488" s="128"/>
      <c r="R488" s="128"/>
      <c r="S488" s="126"/>
      <c r="T488" s="126"/>
      <c r="U488" s="126"/>
      <c r="V488" s="126"/>
      <c r="W488" s="126"/>
      <c r="X488" s="126"/>
      <c r="Y488" s="126"/>
    </row>
    <row r="489" spans="1:25">
      <c r="A489" s="126" t="str">
        <f>A488</f>
        <v>Y</v>
      </c>
      <c r="B489" s="127">
        <f>COUNTA($C$17:C489)</f>
        <v>464</v>
      </c>
      <c r="C489" s="126" t="s">
        <v>60</v>
      </c>
      <c r="D489" s="126"/>
      <c r="E489" s="126"/>
      <c r="F489" s="126"/>
      <c r="G489" s="126" t="s">
        <v>74</v>
      </c>
      <c r="H489" s="126"/>
      <c r="I489" s="126" t="s">
        <v>58</v>
      </c>
      <c r="J489" s="126"/>
      <c r="K489" s="127"/>
      <c r="L489" s="126" t="s">
        <v>60</v>
      </c>
      <c r="M489" s="126">
        <v>2</v>
      </c>
      <c r="N489" s="126"/>
      <c r="O489" s="126"/>
      <c r="P489" s="126"/>
      <c r="Q489" s="128"/>
      <c r="R489" s="128"/>
      <c r="S489" s="126"/>
      <c r="T489" s="126"/>
      <c r="U489" s="126"/>
      <c r="V489" s="126"/>
      <c r="W489" s="126"/>
      <c r="X489" s="126"/>
      <c r="Y489" s="126"/>
    </row>
    <row r="490" spans="1:25">
      <c r="A490" s="126" t="str">
        <f>IF(M488="NO","Y","N")</f>
        <v>Y</v>
      </c>
      <c r="B490" s="127">
        <f>COUNTA($C$17:C490)</f>
        <v>465</v>
      </c>
      <c r="C490" s="126" t="s">
        <v>412</v>
      </c>
      <c r="D490" s="126"/>
      <c r="E490" s="126"/>
      <c r="F490" s="126"/>
      <c r="G490" s="126" t="s">
        <v>74</v>
      </c>
      <c r="H490" s="126"/>
      <c r="I490" s="126" t="s">
        <v>58</v>
      </c>
      <c r="J490" s="126" t="str">
        <f>"//p[contains(.,'Would you like to screen this traveller for existing medical conditions coverage?')]/parent::span/parent::legend/following-sibling::label/input[@value='"&amp;M490&amp;"']"</f>
        <v>//p[contains(.,'Would you like to screen this traveller for existing medical conditions coverage?')]/parent::span/parent::legend/following-sibling::label/input[@value='YES']</v>
      </c>
      <c r="K490" s="127">
        <v>3</v>
      </c>
      <c r="L490" s="126" t="s">
        <v>110</v>
      </c>
      <c r="M490" s="126" t="s">
        <v>475</v>
      </c>
      <c r="N490" s="126"/>
      <c r="O490" s="126"/>
      <c r="P490" s="126"/>
      <c r="Q490" s="128"/>
      <c r="R490" s="128"/>
      <c r="S490" s="126"/>
      <c r="T490" s="126"/>
      <c r="U490" s="126"/>
      <c r="V490" s="126"/>
      <c r="W490" s="126"/>
      <c r="X490" s="126"/>
      <c r="Y490" s="126"/>
    </row>
    <row r="491" spans="1:25">
      <c r="A491" s="126" t="str">
        <f>A490</f>
        <v>Y</v>
      </c>
      <c r="B491" s="127">
        <f>COUNTA($C$17:C491)</f>
        <v>466</v>
      </c>
      <c r="C491" s="126" t="s">
        <v>60</v>
      </c>
      <c r="D491" s="126"/>
      <c r="E491" s="126"/>
      <c r="F491" s="126"/>
      <c r="G491" s="126" t="s">
        <v>74</v>
      </c>
      <c r="H491" s="126"/>
      <c r="I491" s="126" t="s">
        <v>58</v>
      </c>
      <c r="J491" s="126"/>
      <c r="K491" s="127"/>
      <c r="L491" s="126" t="s">
        <v>60</v>
      </c>
      <c r="M491" s="126">
        <v>2</v>
      </c>
      <c r="N491" s="126"/>
      <c r="O491" s="126"/>
      <c r="P491" s="126"/>
      <c r="Q491" s="128"/>
      <c r="R491" s="128"/>
      <c r="S491" s="126"/>
      <c r="T491" s="126"/>
      <c r="U491" s="126"/>
      <c r="V491" s="126"/>
      <c r="W491" s="126"/>
      <c r="X491" s="126"/>
      <c r="Y491" s="126"/>
    </row>
    <row r="492" spans="1:25">
      <c r="A492" s="126" t="str">
        <f>IF(M490="YES","Y","N")</f>
        <v>Y</v>
      </c>
      <c r="B492" s="127">
        <f>COUNTA($C$17:C492)</f>
        <v>467</v>
      </c>
      <c r="C492" s="126" t="s">
        <v>413</v>
      </c>
      <c r="D492" s="126"/>
      <c r="E492" s="126"/>
      <c r="F492" s="126"/>
      <c r="G492" s="126" t="s">
        <v>74</v>
      </c>
      <c r="H492" s="126"/>
      <c r="I492" s="126" t="s">
        <v>58</v>
      </c>
      <c r="J492" s="126" t="str">
        <f>"//p[contains(.,'Have you been advised not to travel by a medical practitioner?')]/parent::span/parent::legend/following-sibling::label/input[@value='"&amp;M492&amp;"']"</f>
        <v>//p[contains(.,'Have you been advised not to travel by a medical practitioner?')]/parent::span/parent::legend/following-sibling::label/input[@value='YES']</v>
      </c>
      <c r="K492" s="127">
        <v>3</v>
      </c>
      <c r="L492" s="126" t="s">
        <v>110</v>
      </c>
      <c r="M492" s="126" t="s">
        <v>475</v>
      </c>
      <c r="N492" s="126"/>
      <c r="O492" s="126"/>
      <c r="P492" s="126"/>
      <c r="Q492" s="128"/>
      <c r="R492" s="128"/>
      <c r="S492" s="126"/>
      <c r="T492" s="126"/>
      <c r="U492" s="126"/>
      <c r="V492" s="126"/>
      <c r="W492" s="126"/>
      <c r="X492" s="126"/>
      <c r="Y492" s="126"/>
    </row>
    <row r="493" spans="1:25">
      <c r="A493" s="126" t="str">
        <f>A492</f>
        <v>Y</v>
      </c>
      <c r="B493" s="127">
        <f>COUNTA($C$17:C493)</f>
        <v>468</v>
      </c>
      <c r="C493" s="126" t="s">
        <v>60</v>
      </c>
      <c r="D493" s="126"/>
      <c r="E493" s="126"/>
      <c r="F493" s="126"/>
      <c r="G493" s="126" t="s">
        <v>74</v>
      </c>
      <c r="H493" s="126"/>
      <c r="I493" s="126" t="s">
        <v>58</v>
      </c>
      <c r="J493" s="126"/>
      <c r="K493" s="127"/>
      <c r="L493" s="126" t="s">
        <v>60</v>
      </c>
      <c r="M493" s="126">
        <v>2</v>
      </c>
      <c r="N493" s="126"/>
      <c r="O493" s="126"/>
      <c r="P493" s="126"/>
      <c r="Q493" s="128"/>
      <c r="R493" s="128"/>
      <c r="S493" s="126"/>
      <c r="T493" s="126"/>
      <c r="U493" s="126"/>
      <c r="V493" s="126"/>
      <c r="W493" s="126"/>
      <c r="X493" s="126"/>
      <c r="Y493" s="126"/>
    </row>
    <row r="494" spans="1:25">
      <c r="A494" s="126"/>
      <c r="B494" s="127">
        <f>COUNTA($C$17:C494)</f>
        <v>469</v>
      </c>
      <c r="C494" s="126" t="s">
        <v>414</v>
      </c>
      <c r="D494" s="126"/>
      <c r="E494" s="126"/>
      <c r="F494" s="126"/>
      <c r="G494" s="126" t="s">
        <v>74</v>
      </c>
      <c r="H494" s="126"/>
      <c r="I494" s="126" t="s">
        <v>58</v>
      </c>
      <c r="J494" s="126" t="str">
        <f>"//p[contains(.,'Do you have any condition that has been given a metastatic or terminal prognosis?')]/parent::span/parent::legend/following-sibling::label/input[@value='"&amp;M494&amp;"']"</f>
        <v>//p[contains(.,'Do you have any condition that has been given a metastatic or terminal prognosis?')]/parent::span/parent::legend/following-sibling::label/input[@value='DT_EMCQ5']</v>
      </c>
      <c r="K494" s="127">
        <v>3</v>
      </c>
      <c r="L494" s="126" t="s">
        <v>110</v>
      </c>
      <c r="M494" s="126" t="s">
        <v>296</v>
      </c>
      <c r="N494" s="126"/>
      <c r="O494" s="126"/>
      <c r="P494" s="126"/>
      <c r="Q494" s="128"/>
      <c r="R494" s="128"/>
      <c r="S494" s="126"/>
      <c r="T494" s="126"/>
      <c r="U494" s="126"/>
      <c r="V494" s="126"/>
      <c r="W494" s="126"/>
      <c r="X494" s="126"/>
      <c r="Y494" s="126"/>
    </row>
    <row r="495" spans="1:25">
      <c r="A495" s="126"/>
      <c r="B495" s="127">
        <f>COUNTA($C$17:C495)</f>
        <v>470</v>
      </c>
      <c r="C495" s="126" t="s">
        <v>60</v>
      </c>
      <c r="D495" s="126"/>
      <c r="E495" s="126"/>
      <c r="F495" s="126"/>
      <c r="G495" s="126" t="s">
        <v>74</v>
      </c>
      <c r="H495" s="126"/>
      <c r="I495" s="126" t="s">
        <v>58</v>
      </c>
      <c r="J495" s="126"/>
      <c r="K495" s="127"/>
      <c r="L495" s="126" t="s">
        <v>60</v>
      </c>
      <c r="M495" s="126">
        <v>2</v>
      </c>
      <c r="N495" s="126"/>
      <c r="O495" s="126"/>
      <c r="P495" s="126"/>
      <c r="Q495" s="128"/>
      <c r="R495" s="128"/>
      <c r="S495" s="126"/>
      <c r="T495" s="126"/>
      <c r="U495" s="126"/>
      <c r="V495" s="126"/>
      <c r="W495" s="126"/>
      <c r="X495" s="126"/>
      <c r="Y495" s="126"/>
    </row>
    <row r="496" spans="1:25">
      <c r="A496" s="126"/>
      <c r="B496" s="127">
        <f>COUNTA($C$17:C496)</f>
        <v>471</v>
      </c>
      <c r="C496" s="126" t="s">
        <v>415</v>
      </c>
      <c r="D496" s="126"/>
      <c r="E496" s="126"/>
      <c r="F496" s="126"/>
      <c r="G496" s="126" t="s">
        <v>74</v>
      </c>
      <c r="H496" s="126"/>
      <c r="I496" s="126" t="s">
        <v>58</v>
      </c>
      <c r="J496" s="126" t="str">
        <f>"//p[contains(.,'Do you have any condition or set of symptoms that are under or awaiting further investigation')]/parent::span/parent::legend/following-sibling::label/input[@value='"&amp;M496&amp;"']"</f>
        <v>//p[contains(.,'Do you have any condition or set of symptoms that are under or awaiting further investigation')]/parent::span/parent::legend/following-sibling::label/input[@value='DT_EMCQ6']</v>
      </c>
      <c r="K496" s="127">
        <v>3</v>
      </c>
      <c r="L496" s="126" t="s">
        <v>110</v>
      </c>
      <c r="M496" s="126" t="s">
        <v>298</v>
      </c>
      <c r="N496" s="126"/>
      <c r="O496" s="126"/>
      <c r="P496" s="126"/>
      <c r="Q496" s="128"/>
      <c r="R496" s="128"/>
      <c r="S496" s="126"/>
      <c r="T496" s="126"/>
      <c r="U496" s="126"/>
      <c r="V496" s="126"/>
      <c r="W496" s="126"/>
      <c r="X496" s="126"/>
      <c r="Y496" s="126"/>
    </row>
    <row r="497" spans="1:25">
      <c r="A497" s="126"/>
      <c r="B497" s="127">
        <f>COUNTA($C$17:C497)</f>
        <v>472</v>
      </c>
      <c r="C497" s="126" t="s">
        <v>60</v>
      </c>
      <c r="D497" s="126"/>
      <c r="E497" s="126"/>
      <c r="F497" s="126"/>
      <c r="G497" s="126" t="s">
        <v>74</v>
      </c>
      <c r="H497" s="126"/>
      <c r="I497" s="126" t="s">
        <v>58</v>
      </c>
      <c r="J497" s="126"/>
      <c r="K497" s="127"/>
      <c r="L497" s="126" t="s">
        <v>60</v>
      </c>
      <c r="M497" s="126">
        <v>2</v>
      </c>
      <c r="N497" s="126"/>
      <c r="O497" s="126"/>
      <c r="P497" s="126"/>
      <c r="Q497" s="128"/>
      <c r="R497" s="128"/>
      <c r="S497" s="126"/>
      <c r="T497" s="126"/>
      <c r="U497" s="126"/>
      <c r="V497" s="126"/>
      <c r="W497" s="126"/>
      <c r="X497" s="126"/>
      <c r="Y497" s="126"/>
    </row>
    <row r="498" spans="1:25">
      <c r="A498" s="126"/>
      <c r="B498" s="127">
        <f>COUNTA($C$17:C498)</f>
        <v>473</v>
      </c>
      <c r="C498" s="126" t="s">
        <v>416</v>
      </c>
      <c r="D498" s="126"/>
      <c r="E498" s="126"/>
      <c r="F498" s="126"/>
      <c r="G498" s="126" t="s">
        <v>74</v>
      </c>
      <c r="H498" s="126"/>
      <c r="I498" s="126" t="s">
        <v>58</v>
      </c>
      <c r="J498" s="126" t="str">
        <f>"//p[contains(.,'Will you be travelling to obtain medical care, treatment or advice of any kind?')]/parent::span/parent::legend/following-sibling::label/input[@value='"&amp;M498&amp;"']"</f>
        <v>//p[contains(.,'Will you be travelling to obtain medical care, treatment or advice of any kind?')]/parent::span/parent::legend/following-sibling::label/input[@value='DT_EMCQ7']</v>
      </c>
      <c r="K498" s="127">
        <v>3</v>
      </c>
      <c r="L498" s="126" t="s">
        <v>110</v>
      </c>
      <c r="M498" s="126" t="s">
        <v>300</v>
      </c>
      <c r="N498" s="126"/>
      <c r="O498" s="126"/>
      <c r="P498" s="126"/>
      <c r="Q498" s="128"/>
      <c r="R498" s="128"/>
      <c r="S498" s="126"/>
      <c r="T498" s="126"/>
      <c r="U498" s="126"/>
      <c r="V498" s="126"/>
      <c r="W498" s="126"/>
      <c r="X498" s="126"/>
      <c r="Y498" s="126"/>
    </row>
    <row r="499" spans="1:25">
      <c r="A499" s="126"/>
      <c r="B499" s="127">
        <f>COUNTA($C$17:C499)</f>
        <v>474</v>
      </c>
      <c r="C499" s="126" t="s">
        <v>60</v>
      </c>
      <c r="D499" s="126"/>
      <c r="E499" s="126"/>
      <c r="F499" s="126"/>
      <c r="G499" s="126" t="s">
        <v>74</v>
      </c>
      <c r="H499" s="126"/>
      <c r="I499" s="126" t="s">
        <v>58</v>
      </c>
      <c r="J499" s="126"/>
      <c r="K499" s="127"/>
      <c r="L499" s="126" t="s">
        <v>60</v>
      </c>
      <c r="M499" s="126">
        <v>2</v>
      </c>
      <c r="N499" s="126"/>
      <c r="O499" s="126"/>
      <c r="P499" s="126"/>
      <c r="Q499" s="128"/>
      <c r="R499" s="128"/>
      <c r="S499" s="126"/>
      <c r="T499" s="126"/>
      <c r="U499" s="126"/>
      <c r="V499" s="126"/>
      <c r="W499" s="126"/>
      <c r="X499" s="126"/>
      <c r="Y499" s="126"/>
    </row>
    <row r="500" spans="1:25">
      <c r="A500" s="126" t="str">
        <f>A493</f>
        <v>Y</v>
      </c>
      <c r="B500" s="127">
        <f>COUNTA($C$17:C500)</f>
        <v>475</v>
      </c>
      <c r="C500" s="126" t="s">
        <v>301</v>
      </c>
      <c r="D500" s="126"/>
      <c r="E500" s="126"/>
      <c r="F500" s="126"/>
      <c r="G500" s="126" t="s">
        <v>74</v>
      </c>
      <c r="H500" s="126"/>
      <c r="I500" s="126" t="s">
        <v>58</v>
      </c>
      <c r="J500" s="126" t="s">
        <v>575</v>
      </c>
      <c r="K500" s="127">
        <v>12</v>
      </c>
      <c r="L500" s="126" t="s">
        <v>306</v>
      </c>
      <c r="M500" s="126"/>
      <c r="N500" s="126"/>
      <c r="O500" s="126"/>
      <c r="P500" s="126"/>
      <c r="Q500" s="128"/>
      <c r="R500" s="128"/>
      <c r="S500" s="126"/>
      <c r="T500" s="126"/>
      <c r="U500" s="126"/>
      <c r="V500" s="126"/>
      <c r="W500" s="126"/>
      <c r="X500" s="126"/>
      <c r="Y500" s="126"/>
    </row>
    <row r="501" spans="1:25">
      <c r="A501" s="126" t="str">
        <f>A500</f>
        <v>Y</v>
      </c>
      <c r="B501" s="127">
        <f>COUNTA($C$17:C501)</f>
        <v>476</v>
      </c>
      <c r="C501" s="126" t="s">
        <v>304</v>
      </c>
      <c r="D501" s="126"/>
      <c r="E501" s="126"/>
      <c r="F501" s="126"/>
      <c r="G501" s="126" t="s">
        <v>74</v>
      </c>
      <c r="H501" s="126"/>
      <c r="I501" s="126" t="s">
        <v>58</v>
      </c>
      <c r="J501" s="126" t="s">
        <v>305</v>
      </c>
      <c r="K501" s="127">
        <v>15</v>
      </c>
      <c r="L501" s="126" t="s">
        <v>306</v>
      </c>
      <c r="M501" s="126"/>
      <c r="N501" s="126"/>
      <c r="O501" s="126"/>
      <c r="P501" s="126"/>
      <c r="Q501" s="128"/>
      <c r="R501" s="128"/>
      <c r="S501" s="126"/>
      <c r="T501" s="126"/>
      <c r="U501" s="126"/>
      <c r="V501" s="126"/>
      <c r="W501" s="126"/>
      <c r="X501" s="126"/>
      <c r="Y501" s="126"/>
    </row>
    <row r="502" spans="1:25">
      <c r="A502" s="153" t="str">
        <f>IF($R$28="3","Y","N")</f>
        <v>N</v>
      </c>
      <c r="B502" s="154">
        <f>COUNTA($C$17:C502)</f>
        <v>477</v>
      </c>
      <c r="C502" s="153" t="s">
        <v>60</v>
      </c>
      <c r="D502" s="153"/>
      <c r="E502" s="153"/>
      <c r="F502" s="153"/>
      <c r="G502" s="153" t="s">
        <v>74</v>
      </c>
      <c r="H502" s="153"/>
      <c r="I502" s="153" t="s">
        <v>58</v>
      </c>
      <c r="J502" s="153"/>
      <c r="K502" s="154"/>
      <c r="L502" s="153" t="s">
        <v>60</v>
      </c>
      <c r="M502" s="153">
        <v>5</v>
      </c>
      <c r="N502" s="153"/>
      <c r="O502" s="153"/>
      <c r="P502" s="153"/>
      <c r="Q502" s="155"/>
      <c r="R502" s="155"/>
      <c r="S502" s="153"/>
      <c r="T502" s="153"/>
      <c r="U502" s="153"/>
      <c r="V502" s="153"/>
      <c r="W502" s="153"/>
      <c r="X502" s="153"/>
      <c r="Y502" s="153"/>
    </row>
    <row r="503" spans="1:25">
      <c r="A503" s="153" t="str">
        <f>A502</f>
        <v>N</v>
      </c>
      <c r="B503" s="154">
        <f>COUNTA($C$17:C503)</f>
        <v>478</v>
      </c>
      <c r="C503" s="153" t="s">
        <v>203</v>
      </c>
      <c r="D503" s="153"/>
      <c r="E503" s="153"/>
      <c r="F503" s="153"/>
      <c r="G503" s="153" t="s">
        <v>74</v>
      </c>
      <c r="H503" s="153"/>
      <c r="I503" s="153" t="s">
        <v>58</v>
      </c>
      <c r="J503" s="153" t="s">
        <v>362</v>
      </c>
      <c r="K503" s="154">
        <f>IF(G3="Agent Portal QA",2,5)</f>
        <v>5</v>
      </c>
      <c r="L503" s="153" t="s">
        <v>167</v>
      </c>
      <c r="M503" s="153"/>
      <c r="N503" s="153"/>
      <c r="O503" s="153"/>
      <c r="P503" s="153"/>
      <c r="Q503" s="155"/>
      <c r="R503" s="155"/>
      <c r="S503" s="153"/>
      <c r="T503" s="153"/>
      <c r="U503" s="153"/>
      <c r="V503" s="153"/>
      <c r="W503" s="153"/>
      <c r="X503" s="153"/>
      <c r="Y503" s="153"/>
    </row>
    <row r="504" spans="1:25">
      <c r="A504" s="153" t="str">
        <f>IF($R$28="3","Y","N")</f>
        <v>N</v>
      </c>
      <c r="B504" s="154">
        <f>COUNTA($C$17:C504)</f>
        <v>479</v>
      </c>
      <c r="C504" s="153" t="s">
        <v>60</v>
      </c>
      <c r="D504" s="153"/>
      <c r="E504" s="153"/>
      <c r="F504" s="153"/>
      <c r="G504" s="153" t="s">
        <v>74</v>
      </c>
      <c r="H504" s="153"/>
      <c r="I504" s="153" t="s">
        <v>58</v>
      </c>
      <c r="J504" s="153"/>
      <c r="K504" s="154"/>
      <c r="L504" s="153" t="s">
        <v>60</v>
      </c>
      <c r="M504" s="153">
        <v>5</v>
      </c>
      <c r="N504" s="153"/>
      <c r="O504" s="153"/>
      <c r="P504" s="153"/>
      <c r="Q504" s="155"/>
      <c r="R504" s="155"/>
      <c r="S504" s="153"/>
      <c r="T504" s="153"/>
      <c r="U504" s="153"/>
      <c r="V504" s="153"/>
      <c r="W504" s="153"/>
      <c r="X504" s="153"/>
      <c r="Y504" s="153"/>
    </row>
    <row r="505" spans="1:25">
      <c r="A505" s="153" t="str">
        <f>A503</f>
        <v>N</v>
      </c>
      <c r="B505" s="154">
        <f>COUNTA($C$17:C505)</f>
        <v>480</v>
      </c>
      <c r="C505" s="153" t="s">
        <v>363</v>
      </c>
      <c r="D505" s="153"/>
      <c r="E505" s="153"/>
      <c r="F505" s="153"/>
      <c r="G505" s="153" t="s">
        <v>74</v>
      </c>
      <c r="H505" s="153"/>
      <c r="I505" s="153" t="s">
        <v>58</v>
      </c>
      <c r="J505" s="153" t="s">
        <v>364</v>
      </c>
      <c r="K505" s="154">
        <v>0</v>
      </c>
      <c r="L505" s="153" t="s">
        <v>100</v>
      </c>
      <c r="M505" s="153"/>
      <c r="N505" s="153"/>
      <c r="O505" s="153"/>
      <c r="P505" s="153"/>
      <c r="Q505" s="155"/>
      <c r="R505" s="155"/>
      <c r="S505" s="153"/>
      <c r="T505" s="153"/>
      <c r="U505" s="153"/>
      <c r="V505" s="153"/>
      <c r="W505" s="153"/>
      <c r="X505" s="153"/>
      <c r="Y505" s="153"/>
    </row>
    <row r="506" spans="1:25">
      <c r="A506" s="153" t="str">
        <f t="shared" ref="A506:A511" si="15">A505</f>
        <v>N</v>
      </c>
      <c r="B506" s="154">
        <f>COUNTA($C$17:C506)</f>
        <v>481</v>
      </c>
      <c r="C506" s="153" t="s">
        <v>365</v>
      </c>
      <c r="D506" s="153"/>
      <c r="E506" s="153"/>
      <c r="F506" s="153"/>
      <c r="G506" s="153" t="s">
        <v>74</v>
      </c>
      <c r="H506" s="153"/>
      <c r="I506" s="153" t="s">
        <v>58</v>
      </c>
      <c r="J506" s="153" t="s">
        <v>364</v>
      </c>
      <c r="K506" s="154">
        <v>1</v>
      </c>
      <c r="L506" s="153" t="s">
        <v>100</v>
      </c>
      <c r="M506" s="153"/>
      <c r="N506" s="153"/>
      <c r="O506" s="153"/>
      <c r="P506" s="153"/>
      <c r="Q506" s="155"/>
      <c r="R506" s="155"/>
      <c r="S506" s="153"/>
      <c r="T506" s="153"/>
      <c r="U506" s="153"/>
      <c r="V506" s="153"/>
      <c r="W506" s="153"/>
      <c r="X506" s="153"/>
      <c r="Y506" s="153"/>
    </row>
    <row r="507" spans="1:25">
      <c r="A507" s="153" t="str">
        <f t="shared" si="15"/>
        <v>N</v>
      </c>
      <c r="B507" s="154">
        <f>COUNTA($C$17:C507)</f>
        <v>482</v>
      </c>
      <c r="C507" s="153" t="s">
        <v>366</v>
      </c>
      <c r="D507" s="153"/>
      <c r="E507" s="153"/>
      <c r="F507" s="153"/>
      <c r="G507" s="153" t="s">
        <v>74</v>
      </c>
      <c r="H507" s="153"/>
      <c r="I507" s="153" t="s">
        <v>58</v>
      </c>
      <c r="J507" s="153" t="s">
        <v>364</v>
      </c>
      <c r="K507" s="154">
        <v>2</v>
      </c>
      <c r="L507" s="153" t="s">
        <v>100</v>
      </c>
      <c r="M507" s="153"/>
      <c r="N507" s="153"/>
      <c r="O507" s="153"/>
      <c r="P507" s="153"/>
      <c r="Q507" s="155"/>
      <c r="R507" s="155"/>
      <c r="S507" s="153"/>
      <c r="T507" s="153"/>
      <c r="U507" s="153"/>
      <c r="V507" s="153"/>
      <c r="W507" s="153"/>
      <c r="X507" s="153"/>
      <c r="Y507" s="153"/>
    </row>
    <row r="508" spans="1:25">
      <c r="A508" s="153" t="str">
        <f t="shared" si="15"/>
        <v>N</v>
      </c>
      <c r="B508" s="154">
        <f>COUNTA($C$17:C508)</f>
        <v>483</v>
      </c>
      <c r="C508" s="153" t="s">
        <v>367</v>
      </c>
      <c r="D508" s="153"/>
      <c r="E508" s="153"/>
      <c r="F508" s="153"/>
      <c r="G508" s="153" t="s">
        <v>74</v>
      </c>
      <c r="H508" s="153"/>
      <c r="I508" s="153" t="s">
        <v>58</v>
      </c>
      <c r="J508" s="153" t="s">
        <v>364</v>
      </c>
      <c r="K508" s="154">
        <v>3</v>
      </c>
      <c r="L508" s="153" t="s">
        <v>100</v>
      </c>
      <c r="M508" s="153"/>
      <c r="N508" s="153"/>
      <c r="O508" s="153"/>
      <c r="P508" s="153"/>
      <c r="Q508" s="155"/>
      <c r="R508" s="155"/>
      <c r="S508" s="153"/>
      <c r="T508" s="153"/>
      <c r="U508" s="153"/>
      <c r="V508" s="153"/>
      <c r="W508" s="153"/>
      <c r="X508" s="153"/>
      <c r="Y508" s="153"/>
    </row>
    <row r="509" spans="1:25">
      <c r="A509" s="153" t="str">
        <f t="shared" si="15"/>
        <v>N</v>
      </c>
      <c r="B509" s="154">
        <f>COUNTA($C$17:C509)</f>
        <v>484</v>
      </c>
      <c r="C509" s="153" t="s">
        <v>368</v>
      </c>
      <c r="D509" s="153"/>
      <c r="E509" s="153"/>
      <c r="F509" s="153"/>
      <c r="G509" s="153" t="s">
        <v>74</v>
      </c>
      <c r="H509" s="153"/>
      <c r="I509" s="153" t="s">
        <v>58</v>
      </c>
      <c r="J509" s="153" t="s">
        <v>364</v>
      </c>
      <c r="K509" s="154">
        <v>4</v>
      </c>
      <c r="L509" s="153" t="s">
        <v>100</v>
      </c>
      <c r="M509" s="153"/>
      <c r="N509" s="153"/>
      <c r="O509" s="153"/>
      <c r="P509" s="153"/>
      <c r="Q509" s="155"/>
      <c r="R509" s="155"/>
      <c r="S509" s="153"/>
      <c r="T509" s="153"/>
      <c r="U509" s="153"/>
      <c r="V509" s="153"/>
      <c r="W509" s="153"/>
      <c r="X509" s="153"/>
      <c r="Y509" s="153"/>
    </row>
    <row r="510" spans="1:25">
      <c r="A510" s="153" t="str">
        <f t="shared" si="15"/>
        <v>N</v>
      </c>
      <c r="B510" s="154">
        <f>COUNTA($C$17:C510)</f>
        <v>485</v>
      </c>
      <c r="C510" s="153" t="s">
        <v>203</v>
      </c>
      <c r="D510" s="153"/>
      <c r="E510" s="153"/>
      <c r="F510" s="153"/>
      <c r="G510" s="153" t="s">
        <v>74</v>
      </c>
      <c r="H510" s="153"/>
      <c r="I510" s="153" t="s">
        <v>58</v>
      </c>
      <c r="J510" s="153" t="s">
        <v>726</v>
      </c>
      <c r="K510" s="154">
        <f>IF(G3="Agent Portal QA",5,8)</f>
        <v>8</v>
      </c>
      <c r="L510" s="153" t="s">
        <v>69</v>
      </c>
      <c r="M510" s="153"/>
      <c r="N510" s="153"/>
      <c r="O510" s="153"/>
      <c r="P510" s="153"/>
      <c r="Q510" s="155"/>
      <c r="R510" s="155"/>
      <c r="S510" s="153"/>
      <c r="T510" s="153"/>
      <c r="U510" s="153"/>
      <c r="V510" s="153"/>
      <c r="W510" s="153"/>
      <c r="X510" s="153"/>
      <c r="Y510" s="153"/>
    </row>
    <row r="511" spans="1:25">
      <c r="A511" s="153" t="str">
        <f t="shared" si="15"/>
        <v>N</v>
      </c>
      <c r="B511" s="154">
        <f>COUNTA($C$17:C511)</f>
        <v>486</v>
      </c>
      <c r="C511" s="153" t="s">
        <v>60</v>
      </c>
      <c r="D511" s="153"/>
      <c r="E511" s="153"/>
      <c r="F511" s="153"/>
      <c r="G511" s="153" t="s">
        <v>74</v>
      </c>
      <c r="H511" s="153"/>
      <c r="I511" s="153" t="s">
        <v>58</v>
      </c>
      <c r="J511" s="153"/>
      <c r="K511" s="154">
        <v>0</v>
      </c>
      <c r="L511" s="153" t="s">
        <v>60</v>
      </c>
      <c r="M511" s="153">
        <v>3</v>
      </c>
      <c r="N511" s="153" t="s">
        <v>147</v>
      </c>
      <c r="O511" s="153"/>
      <c r="P511" s="153"/>
      <c r="Q511" s="155"/>
      <c r="R511" s="155"/>
      <c r="S511" s="153"/>
      <c r="T511" s="153"/>
      <c r="U511" s="153"/>
      <c r="V511" s="153"/>
      <c r="W511" s="153"/>
      <c r="X511" s="153"/>
      <c r="Y511" s="153"/>
    </row>
    <row r="512" spans="1:25">
      <c r="A512" s="153" t="str">
        <f>IF(Global!$B$2="PROD","N",A511)</f>
        <v>N</v>
      </c>
      <c r="B512" s="154">
        <f>COUNTA($C$17:C512)</f>
        <v>487</v>
      </c>
      <c r="C512" s="153" t="s">
        <v>369</v>
      </c>
      <c r="D512" s="153"/>
      <c r="E512" s="153"/>
      <c r="F512" s="153"/>
      <c r="G512" s="153" t="s">
        <v>74</v>
      </c>
      <c r="H512" s="153"/>
      <c r="I512" s="153" t="s">
        <v>58</v>
      </c>
      <c r="J512" s="153" t="s">
        <v>370</v>
      </c>
      <c r="K512" s="154">
        <v>0</v>
      </c>
      <c r="L512" s="153" t="s">
        <v>110</v>
      </c>
      <c r="M512" s="153"/>
      <c r="N512" s="153"/>
      <c r="O512" s="153"/>
      <c r="P512" s="153"/>
      <c r="Q512" s="155"/>
      <c r="R512" s="155"/>
      <c r="S512" s="153"/>
      <c r="T512" s="153"/>
      <c r="U512" s="153"/>
      <c r="V512" s="153"/>
      <c r="W512" s="153"/>
      <c r="X512" s="153"/>
      <c r="Y512" s="153"/>
    </row>
    <row r="513" spans="1:25">
      <c r="A513" s="153" t="str">
        <f>A512</f>
        <v>N</v>
      </c>
      <c r="B513" s="154">
        <f>COUNTA($C$17:C513)</f>
        <v>488</v>
      </c>
      <c r="C513" s="153" t="s">
        <v>371</v>
      </c>
      <c r="D513" s="153"/>
      <c r="E513" s="153"/>
      <c r="F513" s="153"/>
      <c r="G513" s="153" t="s">
        <v>74</v>
      </c>
      <c r="H513" s="153"/>
      <c r="I513" s="153" t="s">
        <v>58</v>
      </c>
      <c r="J513" s="153" t="s">
        <v>370</v>
      </c>
      <c r="K513" s="154">
        <v>0</v>
      </c>
      <c r="L513" s="153" t="s">
        <v>59</v>
      </c>
      <c r="M513" s="153" t="s">
        <v>372</v>
      </c>
      <c r="N513" s="153"/>
      <c r="O513" s="153"/>
      <c r="P513" s="153"/>
      <c r="Q513" s="155"/>
      <c r="R513" s="155"/>
      <c r="S513" s="153"/>
      <c r="T513" s="153"/>
      <c r="U513" s="153"/>
      <c r="V513" s="153"/>
      <c r="W513" s="153"/>
      <c r="X513" s="153"/>
      <c r="Y513" s="153"/>
    </row>
    <row r="514" spans="1:25">
      <c r="A514" s="153" t="str">
        <f>A513</f>
        <v>N</v>
      </c>
      <c r="B514" s="154">
        <f>COUNTA($C$17:C514)</f>
        <v>489</v>
      </c>
      <c r="C514" s="153" t="s">
        <v>373</v>
      </c>
      <c r="D514" s="153"/>
      <c r="E514" s="153"/>
      <c r="F514" s="153"/>
      <c r="G514" s="153" t="s">
        <v>74</v>
      </c>
      <c r="H514" s="153"/>
      <c r="I514" s="153"/>
      <c r="J514" s="153"/>
      <c r="K514" s="154">
        <v>0</v>
      </c>
      <c r="L514" s="153" t="s">
        <v>374</v>
      </c>
      <c r="M514" s="153" t="str">
        <f>IF(N511="Australian Comprehensive","tx_iframe_card-domestic","tx_iframe_card-international")</f>
        <v>tx_iframe_card-international</v>
      </c>
      <c r="N514" s="153"/>
      <c r="O514" s="153"/>
      <c r="P514" s="153"/>
      <c r="Q514" s="155"/>
      <c r="R514" s="155"/>
      <c r="S514" s="153"/>
      <c r="T514" s="153"/>
      <c r="U514" s="153"/>
      <c r="V514" s="153"/>
      <c r="W514" s="153"/>
      <c r="X514" s="153"/>
      <c r="Y514" s="153"/>
    </row>
    <row r="515" spans="1:25">
      <c r="A515" s="153" t="str">
        <f>A514</f>
        <v>N</v>
      </c>
      <c r="B515" s="154">
        <f>COUNTA($C$17:C515)</f>
        <v>490</v>
      </c>
      <c r="C515" s="153" t="s">
        <v>375</v>
      </c>
      <c r="D515" s="153"/>
      <c r="E515" s="153"/>
      <c r="F515" s="153"/>
      <c r="G515" s="153" t="s">
        <v>74</v>
      </c>
      <c r="H515" s="153"/>
      <c r="I515" s="153" t="s">
        <v>58</v>
      </c>
      <c r="J515" s="153" t="s">
        <v>376</v>
      </c>
      <c r="K515" s="154">
        <v>0</v>
      </c>
      <c r="L515" s="153" t="s">
        <v>59</v>
      </c>
      <c r="M515" s="153" t="s">
        <v>377</v>
      </c>
      <c r="N515" s="153"/>
      <c r="O515" s="153"/>
      <c r="P515" s="153"/>
      <c r="Q515" s="155"/>
      <c r="R515" s="155"/>
      <c r="S515" s="153"/>
      <c r="T515" s="153"/>
      <c r="U515" s="153"/>
      <c r="V515" s="153"/>
      <c r="W515" s="153"/>
      <c r="X515" s="153"/>
      <c r="Y515" s="153"/>
    </row>
    <row r="516" spans="1:25">
      <c r="A516" s="153" t="str">
        <f t="shared" ref="A516:A523" si="16">A515</f>
        <v>N</v>
      </c>
      <c r="B516" s="154">
        <f>COUNTA($C$17:C516)</f>
        <v>491</v>
      </c>
      <c r="C516" s="153" t="s">
        <v>373</v>
      </c>
      <c r="D516" s="153"/>
      <c r="E516" s="153"/>
      <c r="F516" s="153"/>
      <c r="G516" s="153" t="s">
        <v>74</v>
      </c>
      <c r="H516" s="153"/>
      <c r="I516" s="153"/>
      <c r="J516" s="153"/>
      <c r="K516" s="154">
        <v>0</v>
      </c>
      <c r="L516" s="153" t="s">
        <v>378</v>
      </c>
      <c r="M516" s="153"/>
      <c r="N516" s="153"/>
      <c r="O516" s="153"/>
      <c r="P516" s="153"/>
      <c r="Q516" s="155"/>
      <c r="R516" s="155"/>
      <c r="S516" s="153"/>
      <c r="T516" s="153"/>
      <c r="U516" s="153"/>
      <c r="V516" s="153"/>
      <c r="W516" s="153"/>
      <c r="X516" s="153"/>
      <c r="Y516" s="153"/>
    </row>
    <row r="517" spans="1:25">
      <c r="A517" s="153" t="str">
        <f t="shared" si="16"/>
        <v>N</v>
      </c>
      <c r="B517" s="154">
        <f>COUNTA($C$17:C517)</f>
        <v>492</v>
      </c>
      <c r="C517" s="153" t="s">
        <v>379</v>
      </c>
      <c r="D517" s="153"/>
      <c r="E517" s="153"/>
      <c r="F517" s="153"/>
      <c r="G517" s="153" t="s">
        <v>74</v>
      </c>
      <c r="H517" s="153"/>
      <c r="I517" s="153" t="s">
        <v>58</v>
      </c>
      <c r="J517" s="153" t="s">
        <v>380</v>
      </c>
      <c r="K517" s="154">
        <v>0</v>
      </c>
      <c r="L517" s="153" t="s">
        <v>59</v>
      </c>
      <c r="M517" s="153" t="s">
        <v>381</v>
      </c>
      <c r="N517" s="153"/>
      <c r="O517" s="153"/>
      <c r="P517" s="153"/>
      <c r="Q517" s="155"/>
      <c r="R517" s="155"/>
      <c r="S517" s="153"/>
      <c r="T517" s="153"/>
      <c r="U517" s="153"/>
      <c r="V517" s="153"/>
      <c r="W517" s="153"/>
      <c r="X517" s="153"/>
      <c r="Y517" s="153"/>
    </row>
    <row r="518" spans="1:25">
      <c r="A518" s="153" t="str">
        <f t="shared" si="16"/>
        <v>N</v>
      </c>
      <c r="B518" s="154">
        <f>COUNTA($C$17:C518)</f>
        <v>493</v>
      </c>
      <c r="C518" s="153" t="s">
        <v>382</v>
      </c>
      <c r="D518" s="153"/>
      <c r="E518" s="153"/>
      <c r="F518" s="153"/>
      <c r="G518" s="153" t="s">
        <v>74</v>
      </c>
      <c r="H518" s="153"/>
      <c r="I518" s="153" t="s">
        <v>58</v>
      </c>
      <c r="J518" s="153" t="s">
        <v>383</v>
      </c>
      <c r="K518" s="154">
        <v>0</v>
      </c>
      <c r="L518" s="153" t="s">
        <v>59</v>
      </c>
      <c r="M518" s="153" t="s">
        <v>384</v>
      </c>
      <c r="N518" s="153"/>
      <c r="O518" s="153"/>
      <c r="P518" s="153"/>
      <c r="Q518" s="155"/>
      <c r="R518" s="155"/>
      <c r="S518" s="153"/>
      <c r="T518" s="153"/>
      <c r="U518" s="153"/>
      <c r="V518" s="153"/>
      <c r="W518" s="153"/>
      <c r="X518" s="153"/>
      <c r="Y518" s="153"/>
    </row>
    <row r="519" spans="1:25">
      <c r="A519" s="153" t="str">
        <f t="shared" si="16"/>
        <v>N</v>
      </c>
      <c r="B519" s="154">
        <f>COUNTA($C$17:C519)</f>
        <v>494</v>
      </c>
      <c r="C519" s="153" t="s">
        <v>385</v>
      </c>
      <c r="D519" s="153"/>
      <c r="E519" s="153"/>
      <c r="F519" s="153" t="str">
        <f>IF($A$8="Y","Y","")</f>
        <v/>
      </c>
      <c r="G519" s="153" t="s">
        <v>74</v>
      </c>
      <c r="H519" s="153"/>
      <c r="I519" s="153" t="s">
        <v>58</v>
      </c>
      <c r="J519" s="153" t="s">
        <v>386</v>
      </c>
      <c r="K519" s="154">
        <v>0</v>
      </c>
      <c r="L519" s="153" t="s">
        <v>69</v>
      </c>
      <c r="M519" s="153">
        <v>1</v>
      </c>
      <c r="N519" s="153"/>
      <c r="O519" s="153"/>
      <c r="P519" s="153"/>
      <c r="Q519" s="155"/>
      <c r="R519" s="155"/>
      <c r="S519" s="153"/>
      <c r="T519" s="153"/>
      <c r="U519" s="153"/>
      <c r="V519" s="153"/>
      <c r="W519" s="153"/>
      <c r="X519" s="153"/>
      <c r="Y519" s="153"/>
    </row>
    <row r="520" spans="1:25">
      <c r="A520" s="153" t="str">
        <f t="shared" si="16"/>
        <v>N</v>
      </c>
      <c r="B520" s="154">
        <f>COUNTA($C$17:C520)</f>
        <v>495</v>
      </c>
      <c r="C520" s="153" t="s">
        <v>60</v>
      </c>
      <c r="D520" s="153"/>
      <c r="E520" s="153"/>
      <c r="F520" s="153"/>
      <c r="G520" s="153" t="s">
        <v>74</v>
      </c>
      <c r="H520" s="153"/>
      <c r="I520" s="153" t="s">
        <v>58</v>
      </c>
      <c r="J520" s="153"/>
      <c r="K520" s="154">
        <v>0</v>
      </c>
      <c r="L520" s="153" t="s">
        <v>60</v>
      </c>
      <c r="M520" s="153">
        <v>15</v>
      </c>
      <c r="N520" s="153"/>
      <c r="O520" s="153"/>
      <c r="P520" s="153"/>
      <c r="Q520" s="155"/>
      <c r="R520" s="155"/>
      <c r="S520" s="153"/>
      <c r="T520" s="153"/>
      <c r="U520" s="153"/>
      <c r="V520" s="153"/>
      <c r="W520" s="153"/>
      <c r="X520" s="153"/>
      <c r="Y520" s="153"/>
    </row>
    <row r="521" spans="1:25">
      <c r="A521" s="153" t="str">
        <f t="shared" si="16"/>
        <v>N</v>
      </c>
      <c r="B521" s="154">
        <f>COUNTA($C$17:C521)</f>
        <v>496</v>
      </c>
      <c r="C521" s="153" t="s">
        <v>387</v>
      </c>
      <c r="D521" s="153"/>
      <c r="E521" s="153"/>
      <c r="F521" s="153"/>
      <c r="G521" s="153" t="s">
        <v>74</v>
      </c>
      <c r="H521" s="153"/>
      <c r="I521" s="153" t="s">
        <v>58</v>
      </c>
      <c r="J521" s="153" t="s">
        <v>388</v>
      </c>
      <c r="K521" s="154">
        <v>0</v>
      </c>
      <c r="L521" s="153" t="s">
        <v>306</v>
      </c>
      <c r="M521" s="153"/>
      <c r="N521" s="153"/>
      <c r="O521" s="153"/>
      <c r="P521" s="153"/>
      <c r="Q521" s="155"/>
      <c r="R521" s="155"/>
      <c r="S521" s="153"/>
      <c r="T521" s="153"/>
      <c r="U521" s="153"/>
      <c r="V521" s="153"/>
      <c r="W521" s="153"/>
      <c r="X521" s="153"/>
      <c r="Y521" s="153"/>
    </row>
    <row r="522" spans="1:25">
      <c r="A522" s="153" t="str">
        <f t="shared" si="16"/>
        <v>N</v>
      </c>
      <c r="B522" s="154">
        <f>COUNTA($C$17:C522)</f>
        <v>497</v>
      </c>
      <c r="C522" s="153" t="s">
        <v>389</v>
      </c>
      <c r="D522" s="153"/>
      <c r="E522" s="153"/>
      <c r="F522" s="153"/>
      <c r="G522" s="153" t="s">
        <v>74</v>
      </c>
      <c r="H522" s="153"/>
      <c r="I522" s="153" t="s">
        <v>58</v>
      </c>
      <c r="J522" s="153" t="s">
        <v>390</v>
      </c>
      <c r="K522" s="154">
        <v>0</v>
      </c>
      <c r="L522" s="153" t="s">
        <v>32</v>
      </c>
      <c r="M522" s="153"/>
      <c r="N522" s="153" t="s">
        <v>61</v>
      </c>
      <c r="O522" s="153"/>
      <c r="P522" s="153"/>
      <c r="Q522" s="155"/>
      <c r="R522" s="155"/>
      <c r="S522" s="153" t="s">
        <v>391</v>
      </c>
      <c r="T522" s="153"/>
      <c r="U522" s="153"/>
      <c r="V522" s="153"/>
      <c r="W522" s="153"/>
      <c r="X522" s="153"/>
      <c r="Y522" s="153"/>
    </row>
    <row r="523" spans="1:25">
      <c r="A523" s="153" t="str">
        <f t="shared" si="16"/>
        <v>N</v>
      </c>
      <c r="B523" s="154">
        <f>COUNTA($C$17:C523)</f>
        <v>498</v>
      </c>
      <c r="C523" s="153" t="s">
        <v>392</v>
      </c>
      <c r="D523" s="153"/>
      <c r="E523" s="153"/>
      <c r="F523" s="153"/>
      <c r="G523" s="153" t="s">
        <v>74</v>
      </c>
      <c r="H523" s="153"/>
      <c r="I523" s="153" t="s">
        <v>58</v>
      </c>
      <c r="J523" s="153" t="s">
        <v>393</v>
      </c>
      <c r="K523" s="154">
        <v>0</v>
      </c>
      <c r="L523" s="153" t="s">
        <v>32</v>
      </c>
      <c r="M523" s="153"/>
      <c r="N523" s="153" t="s">
        <v>61</v>
      </c>
      <c r="O523" s="153" t="s">
        <v>3</v>
      </c>
      <c r="P523" s="153"/>
      <c r="Q523" s="155"/>
      <c r="R523" s="155"/>
      <c r="S523" s="153" t="s">
        <v>394</v>
      </c>
      <c r="T523" s="153"/>
      <c r="U523" s="153"/>
      <c r="V523" s="153"/>
      <c r="W523" s="153"/>
      <c r="X523" s="153"/>
      <c r="Y523" s="153"/>
    </row>
    <row r="524" spans="1:25">
      <c r="A524" s="153" t="str">
        <f>IF($R$28="3",IF(Global!$B$2="PROD","Y","N"),"N")</f>
        <v>N</v>
      </c>
      <c r="B524" s="154">
        <f>COUNTA($C$17:C524)</f>
        <v>499</v>
      </c>
      <c r="C524" s="153" t="s">
        <v>514</v>
      </c>
      <c r="D524" s="153"/>
      <c r="E524" s="153"/>
      <c r="F524" s="153"/>
      <c r="G524" s="153" t="s">
        <v>74</v>
      </c>
      <c r="H524" s="153"/>
      <c r="I524" s="153" t="s">
        <v>58</v>
      </c>
      <c r="J524" s="153" t="s">
        <v>518</v>
      </c>
      <c r="K524" s="154">
        <v>0</v>
      </c>
      <c r="L524" s="153" t="s">
        <v>306</v>
      </c>
      <c r="M524" s="153"/>
      <c r="N524" s="153"/>
      <c r="O524" s="153"/>
      <c r="P524" s="153"/>
      <c r="Q524" s="155"/>
      <c r="R524" s="155"/>
      <c r="S524" s="153"/>
      <c r="T524" s="153"/>
      <c r="U524" s="153"/>
      <c r="V524" s="153"/>
      <c r="W524" s="153"/>
      <c r="X524" s="153"/>
      <c r="Y524" s="153"/>
    </row>
    <row r="525" spans="1:25">
      <c r="A525" s="153" t="str">
        <f t="shared" ref="A525:A527" si="17">A524</f>
        <v>N</v>
      </c>
      <c r="B525" s="154">
        <f>COUNTA($C$17:C525)</f>
        <v>500</v>
      </c>
      <c r="C525" s="153" t="s">
        <v>515</v>
      </c>
      <c r="D525" s="153"/>
      <c r="E525" s="153"/>
      <c r="F525" s="153"/>
      <c r="G525" s="153" t="s">
        <v>74</v>
      </c>
      <c r="H525" s="153"/>
      <c r="I525" s="153" t="s">
        <v>58</v>
      </c>
      <c r="J525" s="153" t="s">
        <v>519</v>
      </c>
      <c r="K525" s="154">
        <v>0</v>
      </c>
      <c r="L525" s="153" t="s">
        <v>306</v>
      </c>
      <c r="M525" s="153"/>
      <c r="N525" s="153"/>
      <c r="O525" s="153"/>
      <c r="P525" s="153"/>
      <c r="Q525" s="155"/>
      <c r="R525" s="155"/>
      <c r="S525" s="153"/>
      <c r="T525" s="153"/>
      <c r="U525" s="153"/>
      <c r="V525" s="153"/>
      <c r="W525" s="153"/>
      <c r="X525" s="153"/>
      <c r="Y525" s="153"/>
    </row>
    <row r="526" spans="1:25">
      <c r="A526" s="153" t="str">
        <f t="shared" si="17"/>
        <v>N</v>
      </c>
      <c r="B526" s="154">
        <f>COUNTA($C$17:C526)</f>
        <v>501</v>
      </c>
      <c r="C526" s="153" t="s">
        <v>516</v>
      </c>
      <c r="D526" s="153"/>
      <c r="E526" s="153"/>
      <c r="F526" s="153"/>
      <c r="G526" s="153" t="s">
        <v>74</v>
      </c>
      <c r="H526" s="153"/>
      <c r="I526" s="153" t="s">
        <v>58</v>
      </c>
      <c r="J526" s="153" t="s">
        <v>520</v>
      </c>
      <c r="K526" s="154">
        <v>0</v>
      </c>
      <c r="L526" s="153" t="s">
        <v>306</v>
      </c>
      <c r="M526" s="153"/>
      <c r="N526" s="153"/>
      <c r="O526" s="153"/>
      <c r="P526" s="153"/>
      <c r="Q526" s="155"/>
      <c r="R526" s="155"/>
      <c r="S526" s="153"/>
      <c r="T526" s="153"/>
      <c r="U526" s="153"/>
      <c r="V526" s="153"/>
      <c r="W526" s="153"/>
      <c r="X526" s="153"/>
      <c r="Y526" s="153"/>
    </row>
    <row r="527" spans="1:25">
      <c r="A527" s="153" t="str">
        <f t="shared" si="17"/>
        <v>N</v>
      </c>
      <c r="B527" s="154">
        <f>COUNTA($C$17:C527)</f>
        <v>502</v>
      </c>
      <c r="C527" s="153" t="s">
        <v>517</v>
      </c>
      <c r="D527" s="153"/>
      <c r="E527" s="153"/>
      <c r="F527" s="153"/>
      <c r="G527" s="153" t="s">
        <v>74</v>
      </c>
      <c r="H527" s="153"/>
      <c r="I527" s="153" t="s">
        <v>58</v>
      </c>
      <c r="J527" s="153" t="s">
        <v>521</v>
      </c>
      <c r="K527" s="154">
        <v>0</v>
      </c>
      <c r="L527" s="153" t="s">
        <v>306</v>
      </c>
      <c r="M527" s="153"/>
      <c r="N527" s="153"/>
      <c r="O527" s="153"/>
      <c r="P527" s="153"/>
      <c r="Q527" s="155"/>
      <c r="R527" s="155"/>
      <c r="S527" s="153"/>
      <c r="T527" s="153"/>
      <c r="U527" s="153"/>
      <c r="V527" s="153"/>
      <c r="W527" s="153"/>
      <c r="X527" s="153"/>
      <c r="Y527" s="153"/>
    </row>
    <row r="528" spans="1:25">
      <c r="A528" s="156" t="s">
        <v>71</v>
      </c>
      <c r="B528" s="157"/>
      <c r="C528" s="158"/>
      <c r="D528" s="158"/>
      <c r="E528" s="158"/>
      <c r="F528" s="158"/>
      <c r="G528" s="158"/>
      <c r="H528" s="158"/>
      <c r="I528" s="158"/>
      <c r="J528" s="158"/>
      <c r="K528" s="157"/>
      <c r="L528" s="158"/>
      <c r="M528" s="158"/>
      <c r="N528" s="158"/>
      <c r="O528" s="158"/>
      <c r="P528" s="158"/>
      <c r="Q528" s="158"/>
      <c r="R528" s="158"/>
      <c r="S528" s="158"/>
      <c r="T528" s="158"/>
      <c r="U528" s="158"/>
      <c r="V528" s="158"/>
      <c r="W528" s="158"/>
      <c r="X528" s="158"/>
      <c r="Y528" s="158"/>
    </row>
    <row r="529" spans="1:25">
      <c r="A529" s="126" t="str">
        <f>A502</f>
        <v>N</v>
      </c>
      <c r="B529" s="127">
        <f ca="1">IF(ISNUMBER(B528),B528+1,IF(ISNUMBER(OFFSET(B528,-1,0)),OFFSET(B528,-1,0)+1, IF(ISNUMBER(OFFSET(B528,-2,0)),OFFSET(B528,-2,0)+1,1)))</f>
        <v>503</v>
      </c>
      <c r="C529" s="126" t="s">
        <v>70</v>
      </c>
      <c r="D529" s="126"/>
      <c r="E529" s="126"/>
      <c r="F529" s="126"/>
      <c r="G529" s="126" t="s">
        <v>74</v>
      </c>
      <c r="H529" s="126"/>
      <c r="I529" s="126"/>
      <c r="J529" s="126"/>
      <c r="K529" s="127"/>
      <c r="L529" s="126" t="s">
        <v>70</v>
      </c>
      <c r="M529" s="126"/>
      <c r="N529" s="126"/>
      <c r="O529" s="126"/>
      <c r="P529" s="126"/>
      <c r="Q529" s="126"/>
      <c r="R529" s="126"/>
      <c r="S529" s="126"/>
      <c r="T529" s="126"/>
      <c r="U529" s="126"/>
      <c r="V529" s="126"/>
      <c r="W529" s="126"/>
      <c r="X529" s="126"/>
      <c r="Y529" s="126"/>
    </row>
    <row r="530" spans="1:25">
      <c r="A530" s="126" t="str">
        <f>A529</f>
        <v>N</v>
      </c>
      <c r="B530" s="127">
        <f ca="1">IF(ISNUMBER(B529),B529+1,IF(ISNUMBER(OFFSET(B529,-1,0)),OFFSET(B529,-1,0)+1, IF(ISNUMBER(OFFSET(B529,-2,0)),OFFSET(B529,-2,0)+1,1)))</f>
        <v>504</v>
      </c>
      <c r="C530" s="126" t="s">
        <v>72</v>
      </c>
      <c r="D530" s="126"/>
      <c r="E530" s="126"/>
      <c r="F530" s="126"/>
      <c r="G530" s="126" t="s">
        <v>74</v>
      </c>
      <c r="H530" s="126"/>
      <c r="I530" s="126"/>
      <c r="J530" s="126"/>
      <c r="K530" s="127"/>
      <c r="L530" s="126" t="s">
        <v>72</v>
      </c>
      <c r="M530" s="126"/>
      <c r="N530" s="126"/>
      <c r="O530" s="126"/>
      <c r="P530" s="126"/>
      <c r="Q530" s="126"/>
      <c r="R530" s="126"/>
      <c r="S530" s="126"/>
      <c r="T530" s="126"/>
      <c r="U530" s="126"/>
      <c r="V530" s="126"/>
      <c r="W530" s="126"/>
      <c r="X530" s="126"/>
      <c r="Y530" s="126"/>
    </row>
    <row r="531" spans="1:25">
      <c r="A531" s="126" t="str">
        <f>IF($M$58="Australian Comprehensive","N",IF($R$28&gt;"3","Y","N"))</f>
        <v>Y</v>
      </c>
      <c r="B531" s="127">
        <f>COUNTA($C$17:C531)</f>
        <v>505</v>
      </c>
      <c r="C531" s="126" t="s">
        <v>417</v>
      </c>
      <c r="D531" s="126"/>
      <c r="E531" s="126"/>
      <c r="F531" s="126"/>
      <c r="G531" s="126" t="s">
        <v>74</v>
      </c>
      <c r="H531" s="126"/>
      <c r="I531" s="126" t="s">
        <v>58</v>
      </c>
      <c r="J531" s="126" t="str">
        <f>"//p[contains(.,'Does this traveller have any existing medical conditions?*')]/parent::span/parent::legend/following-sibling::label/input[@value='"&amp;M531&amp;"']"</f>
        <v>//p[contains(.,'Does this traveller have any existing medical conditions?*')]/parent::span/parent::legend/following-sibling::label/input[@value='YES']</v>
      </c>
      <c r="K531" s="127">
        <v>4</v>
      </c>
      <c r="L531" s="126" t="s">
        <v>110</v>
      </c>
      <c r="M531" s="126" t="str">
        <f>IF(A531="Y","YES","")</f>
        <v>YES</v>
      </c>
      <c r="N531" s="126"/>
      <c r="O531" s="126"/>
      <c r="P531" s="126"/>
      <c r="Q531" s="128"/>
      <c r="R531" s="128"/>
      <c r="S531" s="126"/>
      <c r="T531" s="126"/>
      <c r="U531" s="126"/>
      <c r="V531" s="126"/>
      <c r="W531" s="126"/>
      <c r="X531" s="126"/>
      <c r="Y531" s="126"/>
    </row>
    <row r="532" spans="1:25">
      <c r="A532" s="126" t="str">
        <f>A531</f>
        <v>Y</v>
      </c>
      <c r="B532" s="127">
        <f>COUNTA($C$17:C532)</f>
        <v>506</v>
      </c>
      <c r="C532" s="126" t="s">
        <v>60</v>
      </c>
      <c r="D532" s="126"/>
      <c r="E532" s="126"/>
      <c r="F532" s="126"/>
      <c r="G532" s="126" t="s">
        <v>74</v>
      </c>
      <c r="H532" s="126"/>
      <c r="I532" s="126" t="s">
        <v>58</v>
      </c>
      <c r="J532" s="126"/>
      <c r="K532" s="127"/>
      <c r="L532" s="126" t="s">
        <v>60</v>
      </c>
      <c r="M532" s="126">
        <v>3</v>
      </c>
      <c r="N532" s="126"/>
      <c r="O532" s="126"/>
      <c r="P532" s="126"/>
      <c r="Q532" s="128"/>
      <c r="R532" s="128"/>
      <c r="S532" s="126"/>
      <c r="T532" s="126"/>
      <c r="U532" s="126"/>
      <c r="V532" s="126"/>
      <c r="W532" s="126"/>
      <c r="X532" s="126"/>
      <c r="Y532" s="126"/>
    </row>
    <row r="533" spans="1:25">
      <c r="A533" s="126" t="str">
        <f>IF(M531="YES","Y","N")</f>
        <v>Y</v>
      </c>
      <c r="B533" s="127">
        <f>COUNTA($C$17:C533)</f>
        <v>507</v>
      </c>
      <c r="C533" s="126" t="s">
        <v>418</v>
      </c>
      <c r="D533" s="126"/>
      <c r="E533" s="126"/>
      <c r="F533" s="126"/>
      <c r="G533" s="126" t="s">
        <v>74</v>
      </c>
      <c r="H533" s="126"/>
      <c r="I533" s="126" t="s">
        <v>58</v>
      </c>
      <c r="J533" s="126" t="str">
        <f>"//p[contains(.,'Do all existing medical conditions meet the criteria for')]/parent::span/parent::legend/following-sibling::label/input[@value='"&amp;M533&amp;"']"</f>
        <v>//p[contains(.,'Do all existing medical conditions meet the criteria for')]/parent::span/parent::legend/following-sibling::label/input[@value='YES']</v>
      </c>
      <c r="K533" s="127">
        <v>4</v>
      </c>
      <c r="L533" s="126" t="s">
        <v>110</v>
      </c>
      <c r="M533" s="126" t="s">
        <v>475</v>
      </c>
      <c r="N533" s="126"/>
      <c r="O533" s="126"/>
      <c r="P533" s="126"/>
      <c r="Q533" s="128"/>
      <c r="R533" s="128"/>
      <c r="S533" s="126"/>
      <c r="T533" s="126"/>
      <c r="U533" s="126"/>
      <c r="V533" s="126"/>
      <c r="W533" s="126"/>
      <c r="X533" s="126"/>
      <c r="Y533" s="126"/>
    </row>
    <row r="534" spans="1:25">
      <c r="A534" s="126" t="str">
        <f>A533</f>
        <v>Y</v>
      </c>
      <c r="B534" s="127">
        <f>COUNTA($C$17:C534)</f>
        <v>508</v>
      </c>
      <c r="C534" s="126" t="s">
        <v>60</v>
      </c>
      <c r="D534" s="126"/>
      <c r="E534" s="126"/>
      <c r="F534" s="126"/>
      <c r="G534" s="126" t="s">
        <v>74</v>
      </c>
      <c r="H534" s="126"/>
      <c r="I534" s="126" t="s">
        <v>58</v>
      </c>
      <c r="J534" s="126"/>
      <c r="K534" s="127"/>
      <c r="L534" s="126" t="s">
        <v>60</v>
      </c>
      <c r="M534" s="126">
        <v>2</v>
      </c>
      <c r="N534" s="126"/>
      <c r="O534" s="126"/>
      <c r="P534" s="126"/>
      <c r="Q534" s="128"/>
      <c r="R534" s="128"/>
      <c r="S534" s="126"/>
      <c r="T534" s="126"/>
      <c r="U534" s="126"/>
      <c r="V534" s="126"/>
      <c r="W534" s="126"/>
      <c r="X534" s="126"/>
      <c r="Y534" s="126"/>
    </row>
    <row r="535" spans="1:25">
      <c r="A535" s="126"/>
      <c r="B535" s="127">
        <f>COUNTA($C$17:C535)</f>
        <v>509</v>
      </c>
      <c r="C535" s="126" t="s">
        <v>419</v>
      </c>
      <c r="D535" s="126"/>
      <c r="E535" s="126"/>
      <c r="F535" s="126"/>
      <c r="G535" s="126" t="s">
        <v>74</v>
      </c>
      <c r="H535" s="126"/>
      <c r="I535" s="126" t="s">
        <v>58</v>
      </c>
      <c r="J535" s="126" t="str">
        <f>"//p[contains(.,'Would you like to screen this traveller for existing medical conditions coverage?')]/parent::span/parent::legend/following-sibling::label/input[@value='"&amp;M535&amp;"']"</f>
        <v>//p[contains(.,'Would you like to screen this traveller for existing medical conditions coverage?')]/parent::span/parent::legend/following-sibling::label/input[@value='DT_EMCQ3']</v>
      </c>
      <c r="K535" s="127">
        <v>4</v>
      </c>
      <c r="L535" s="126" t="s">
        <v>110</v>
      </c>
      <c r="M535" s="126" t="s">
        <v>292</v>
      </c>
      <c r="N535" s="126"/>
      <c r="O535" s="126"/>
      <c r="P535" s="126"/>
      <c r="Q535" s="128"/>
      <c r="R535" s="128"/>
      <c r="S535" s="126"/>
      <c r="T535" s="126"/>
      <c r="U535" s="126"/>
      <c r="V535" s="126"/>
      <c r="W535" s="126"/>
      <c r="X535" s="126"/>
      <c r="Y535" s="126"/>
    </row>
    <row r="536" spans="1:25">
      <c r="A536" s="126"/>
      <c r="B536" s="127">
        <f>COUNTA($C$17:C536)</f>
        <v>510</v>
      </c>
      <c r="C536" s="126" t="s">
        <v>60</v>
      </c>
      <c r="D536" s="126"/>
      <c r="E536" s="126"/>
      <c r="F536" s="126"/>
      <c r="G536" s="126" t="s">
        <v>74</v>
      </c>
      <c r="H536" s="126"/>
      <c r="I536" s="126" t="s">
        <v>58</v>
      </c>
      <c r="J536" s="126"/>
      <c r="K536" s="127"/>
      <c r="L536" s="126" t="s">
        <v>60</v>
      </c>
      <c r="M536" s="126">
        <v>2</v>
      </c>
      <c r="N536" s="126"/>
      <c r="O536" s="126"/>
      <c r="P536" s="126"/>
      <c r="Q536" s="128"/>
      <c r="R536" s="128"/>
      <c r="S536" s="126"/>
      <c r="T536" s="126"/>
      <c r="U536" s="126"/>
      <c r="V536" s="126"/>
      <c r="W536" s="126"/>
      <c r="X536" s="126"/>
      <c r="Y536" s="126"/>
    </row>
    <row r="537" spans="1:25">
      <c r="A537" s="126"/>
      <c r="B537" s="127">
        <f>COUNTA($C$17:C537)</f>
        <v>511</v>
      </c>
      <c r="C537" s="126" t="s">
        <v>420</v>
      </c>
      <c r="D537" s="126"/>
      <c r="E537" s="126"/>
      <c r="F537" s="126"/>
      <c r="G537" s="126" t="s">
        <v>74</v>
      </c>
      <c r="H537" s="126"/>
      <c r="I537" s="126" t="s">
        <v>58</v>
      </c>
      <c r="J537" s="126" t="str">
        <f>"//p[contains(.,'Have you been advised not to travel by a medical practitioner?')]/parent::span/parent::legend/following-sibling::label/input[@value='"&amp;M537&amp;"']"</f>
        <v>//p[contains(.,'Have you been advised not to travel by a medical practitioner?')]/parent::span/parent::legend/following-sibling::label/input[@value='DT_EMCQ4']</v>
      </c>
      <c r="K537" s="127">
        <v>4</v>
      </c>
      <c r="L537" s="126" t="s">
        <v>110</v>
      </c>
      <c r="M537" s="126" t="s">
        <v>294</v>
      </c>
      <c r="N537" s="126"/>
      <c r="O537" s="126"/>
      <c r="P537" s="126"/>
      <c r="Q537" s="128"/>
      <c r="R537" s="128"/>
      <c r="S537" s="126"/>
      <c r="T537" s="126"/>
      <c r="U537" s="126"/>
      <c r="V537" s="126"/>
      <c r="W537" s="126"/>
      <c r="X537" s="126"/>
      <c r="Y537" s="126"/>
    </row>
    <row r="538" spans="1:25">
      <c r="A538" s="126"/>
      <c r="B538" s="127">
        <f>COUNTA($C$17:C538)</f>
        <v>512</v>
      </c>
      <c r="C538" s="126" t="s">
        <v>60</v>
      </c>
      <c r="D538" s="126"/>
      <c r="E538" s="126"/>
      <c r="F538" s="126"/>
      <c r="G538" s="126" t="s">
        <v>74</v>
      </c>
      <c r="H538" s="126"/>
      <c r="I538" s="126" t="s">
        <v>58</v>
      </c>
      <c r="J538" s="126"/>
      <c r="K538" s="127"/>
      <c r="L538" s="126" t="s">
        <v>60</v>
      </c>
      <c r="M538" s="126">
        <v>2</v>
      </c>
      <c r="N538" s="126"/>
      <c r="O538" s="126"/>
      <c r="P538" s="126"/>
      <c r="Q538" s="128"/>
      <c r="R538" s="128"/>
      <c r="S538" s="126"/>
      <c r="T538" s="126"/>
      <c r="U538" s="126"/>
      <c r="V538" s="126"/>
      <c r="W538" s="126"/>
      <c r="X538" s="126"/>
      <c r="Y538" s="126"/>
    </row>
    <row r="539" spans="1:25">
      <c r="A539" s="126"/>
      <c r="B539" s="127">
        <f>COUNTA($C$17:C539)</f>
        <v>513</v>
      </c>
      <c r="C539" s="126" t="s">
        <v>421</v>
      </c>
      <c r="D539" s="126"/>
      <c r="E539" s="126"/>
      <c r="F539" s="126"/>
      <c r="G539" s="126" t="s">
        <v>74</v>
      </c>
      <c r="H539" s="126"/>
      <c r="I539" s="126" t="s">
        <v>58</v>
      </c>
      <c r="J539" s="126" t="str">
        <f>"//p[contains(.,'Do you have any condition that has been given a metastatic or terminal prognosis?')]/parent::span/parent::legend/following-sibling::label/input[@value='"&amp;M539&amp;"']"</f>
        <v>//p[contains(.,'Do you have any condition that has been given a metastatic or terminal prognosis?')]/parent::span/parent::legend/following-sibling::label/input[@value='DT_EMCQ5']</v>
      </c>
      <c r="K539" s="127">
        <v>4</v>
      </c>
      <c r="L539" s="126" t="s">
        <v>110</v>
      </c>
      <c r="M539" s="126" t="s">
        <v>296</v>
      </c>
      <c r="N539" s="126"/>
      <c r="O539" s="126"/>
      <c r="P539" s="126"/>
      <c r="Q539" s="128"/>
      <c r="R539" s="128"/>
      <c r="S539" s="126"/>
      <c r="T539" s="126"/>
      <c r="U539" s="126"/>
      <c r="V539" s="126"/>
      <c r="W539" s="126"/>
      <c r="X539" s="126"/>
      <c r="Y539" s="126"/>
    </row>
    <row r="540" spans="1:25">
      <c r="A540" s="126"/>
      <c r="B540" s="127">
        <f>COUNTA($C$17:C540)</f>
        <v>514</v>
      </c>
      <c r="C540" s="126" t="s">
        <v>60</v>
      </c>
      <c r="D540" s="126"/>
      <c r="E540" s="126"/>
      <c r="F540" s="126"/>
      <c r="G540" s="126" t="s">
        <v>74</v>
      </c>
      <c r="H540" s="126"/>
      <c r="I540" s="126" t="s">
        <v>58</v>
      </c>
      <c r="J540" s="126"/>
      <c r="K540" s="127"/>
      <c r="L540" s="126" t="s">
        <v>60</v>
      </c>
      <c r="M540" s="126">
        <v>2</v>
      </c>
      <c r="N540" s="126"/>
      <c r="O540" s="126"/>
      <c r="P540" s="126"/>
      <c r="Q540" s="128"/>
      <c r="R540" s="128"/>
      <c r="S540" s="126"/>
      <c r="T540" s="126"/>
      <c r="U540" s="126"/>
      <c r="V540" s="126"/>
      <c r="W540" s="126"/>
      <c r="X540" s="126"/>
      <c r="Y540" s="126"/>
    </row>
    <row r="541" spans="1:25">
      <c r="A541" s="126"/>
      <c r="B541" s="127">
        <f>COUNTA($C$17:C541)</f>
        <v>515</v>
      </c>
      <c r="C541" s="126" t="s">
        <v>422</v>
      </c>
      <c r="D541" s="126"/>
      <c r="E541" s="126"/>
      <c r="F541" s="126"/>
      <c r="G541" s="126" t="s">
        <v>74</v>
      </c>
      <c r="H541" s="126"/>
      <c r="I541" s="126" t="s">
        <v>58</v>
      </c>
      <c r="J541" s="126" t="str">
        <f>"//p[contains(.,'Do you have any condition or set of symptoms that are under or awaiting further investigation')]/parent::span/parent::legend/following-sibling::label/input[@value='"&amp;M541&amp;"']"</f>
        <v>//p[contains(.,'Do you have any condition or set of symptoms that are under or awaiting further investigation')]/parent::span/parent::legend/following-sibling::label/input[@value='DT_EMCQ6']</v>
      </c>
      <c r="K541" s="127">
        <v>4</v>
      </c>
      <c r="L541" s="126" t="s">
        <v>110</v>
      </c>
      <c r="M541" s="126" t="s">
        <v>298</v>
      </c>
      <c r="N541" s="126"/>
      <c r="O541" s="126"/>
      <c r="P541" s="126"/>
      <c r="Q541" s="128"/>
      <c r="R541" s="128"/>
      <c r="S541" s="126"/>
      <c r="T541" s="126"/>
      <c r="U541" s="126"/>
      <c r="V541" s="126"/>
      <c r="W541" s="126"/>
      <c r="X541" s="126"/>
      <c r="Y541" s="126"/>
    </row>
    <row r="542" spans="1:25">
      <c r="A542" s="126"/>
      <c r="B542" s="127">
        <f>COUNTA($C$17:C542)</f>
        <v>516</v>
      </c>
      <c r="C542" s="126" t="s">
        <v>60</v>
      </c>
      <c r="D542" s="126"/>
      <c r="E542" s="126"/>
      <c r="F542" s="126"/>
      <c r="G542" s="126" t="s">
        <v>74</v>
      </c>
      <c r="H542" s="126"/>
      <c r="I542" s="126" t="s">
        <v>58</v>
      </c>
      <c r="J542" s="126"/>
      <c r="K542" s="127"/>
      <c r="L542" s="126" t="s">
        <v>60</v>
      </c>
      <c r="M542" s="126">
        <v>2</v>
      </c>
      <c r="N542" s="126"/>
      <c r="O542" s="126"/>
      <c r="P542" s="126"/>
      <c r="Q542" s="128"/>
      <c r="R542" s="128"/>
      <c r="S542" s="126"/>
      <c r="T542" s="126"/>
      <c r="U542" s="126"/>
      <c r="V542" s="126"/>
      <c r="W542" s="126"/>
      <c r="X542" s="126"/>
      <c r="Y542" s="126"/>
    </row>
    <row r="543" spans="1:25">
      <c r="A543" s="126"/>
      <c r="B543" s="127">
        <f>COUNTA($C$17:C543)</f>
        <v>517</v>
      </c>
      <c r="C543" s="126" t="s">
        <v>423</v>
      </c>
      <c r="D543" s="126"/>
      <c r="E543" s="126"/>
      <c r="F543" s="126"/>
      <c r="G543" s="126" t="s">
        <v>74</v>
      </c>
      <c r="H543" s="126"/>
      <c r="I543" s="126" t="s">
        <v>58</v>
      </c>
      <c r="J543" s="126" t="str">
        <f>"//p[contains(.,'Will you be travelling to obtain medical care, treatment or advice of any kind?')]/parent::span/parent::legend/following-sibling::label/input[@value='"&amp;M543&amp;"']"</f>
        <v>//p[contains(.,'Will you be travelling to obtain medical care, treatment or advice of any kind?')]/parent::span/parent::legend/following-sibling::label/input[@value='DT_EMCQ7']</v>
      </c>
      <c r="K543" s="127">
        <v>4</v>
      </c>
      <c r="L543" s="126" t="s">
        <v>110</v>
      </c>
      <c r="M543" s="126" t="s">
        <v>300</v>
      </c>
      <c r="N543" s="126"/>
      <c r="O543" s="126"/>
      <c r="P543" s="126"/>
      <c r="Q543" s="128"/>
      <c r="R543" s="128"/>
      <c r="S543" s="126"/>
      <c r="T543" s="126"/>
      <c r="U543" s="126"/>
      <c r="V543" s="126"/>
      <c r="W543" s="126"/>
      <c r="X543" s="126"/>
      <c r="Y543" s="126"/>
    </row>
    <row r="544" spans="1:25">
      <c r="A544" s="126"/>
      <c r="B544" s="127">
        <f>COUNTA($C$17:C544)</f>
        <v>518</v>
      </c>
      <c r="C544" s="126" t="s">
        <v>60</v>
      </c>
      <c r="D544" s="126"/>
      <c r="E544" s="126"/>
      <c r="F544" s="126"/>
      <c r="G544" s="126" t="s">
        <v>74</v>
      </c>
      <c r="H544" s="126"/>
      <c r="I544" s="126" t="s">
        <v>58</v>
      </c>
      <c r="J544" s="126"/>
      <c r="K544" s="127"/>
      <c r="L544" s="126" t="s">
        <v>60</v>
      </c>
      <c r="M544" s="126">
        <v>2</v>
      </c>
      <c r="N544" s="126"/>
      <c r="O544" s="126"/>
      <c r="P544" s="126"/>
      <c r="Q544" s="128"/>
      <c r="R544" s="128"/>
      <c r="S544" s="126"/>
      <c r="T544" s="126"/>
      <c r="U544" s="126"/>
      <c r="V544" s="126"/>
      <c r="W544" s="126"/>
      <c r="X544" s="126"/>
      <c r="Y544" s="126"/>
    </row>
    <row r="545" spans="1:25">
      <c r="A545" s="126" t="str">
        <f>A534</f>
        <v>Y</v>
      </c>
      <c r="B545" s="127">
        <f>COUNTA($C$17:C545)</f>
        <v>519</v>
      </c>
      <c r="C545" s="126" t="s">
        <v>304</v>
      </c>
      <c r="D545" s="126"/>
      <c r="E545" s="126"/>
      <c r="F545" s="126"/>
      <c r="G545" s="126" t="s">
        <v>74</v>
      </c>
      <c r="H545" s="126"/>
      <c r="I545" s="126" t="s">
        <v>58</v>
      </c>
      <c r="J545" s="126" t="s">
        <v>305</v>
      </c>
      <c r="K545" s="127">
        <v>23</v>
      </c>
      <c r="L545" s="126" t="s">
        <v>306</v>
      </c>
      <c r="M545" s="126"/>
      <c r="N545" s="126"/>
      <c r="O545" s="126"/>
      <c r="P545" s="126"/>
      <c r="Q545" s="128"/>
      <c r="R545" s="128"/>
      <c r="S545" s="126"/>
      <c r="T545" s="126"/>
      <c r="U545" s="126"/>
      <c r="V545" s="126"/>
      <c r="W545" s="126"/>
      <c r="X545" s="126"/>
      <c r="Y545" s="126"/>
    </row>
    <row r="546" spans="1:25">
      <c r="A546" s="153" t="str">
        <f>IF($R$28="4","Y","N")</f>
        <v>N</v>
      </c>
      <c r="B546" s="154">
        <f>COUNTA($C$17:C546)</f>
        <v>520</v>
      </c>
      <c r="C546" s="153" t="s">
        <v>60</v>
      </c>
      <c r="D546" s="153"/>
      <c r="E546" s="153"/>
      <c r="F546" s="153"/>
      <c r="G546" s="153" t="s">
        <v>74</v>
      </c>
      <c r="H546" s="153"/>
      <c r="I546" s="153" t="s">
        <v>58</v>
      </c>
      <c r="J546" s="153"/>
      <c r="K546" s="154"/>
      <c r="L546" s="153" t="s">
        <v>60</v>
      </c>
      <c r="M546" s="153">
        <v>5</v>
      </c>
      <c r="N546" s="153"/>
      <c r="O546" s="153"/>
      <c r="P546" s="153"/>
      <c r="Q546" s="155"/>
      <c r="R546" s="155"/>
      <c r="S546" s="153"/>
      <c r="T546" s="153"/>
      <c r="U546" s="153"/>
      <c r="V546" s="153"/>
      <c r="W546" s="153"/>
      <c r="X546" s="153"/>
      <c r="Y546" s="153"/>
    </row>
    <row r="547" spans="1:25">
      <c r="A547" s="153" t="str">
        <f>A546</f>
        <v>N</v>
      </c>
      <c r="B547" s="154">
        <f>COUNTA($C$17:C547)</f>
        <v>521</v>
      </c>
      <c r="C547" s="153" t="s">
        <v>203</v>
      </c>
      <c r="D547" s="153"/>
      <c r="E547" s="153"/>
      <c r="F547" s="153"/>
      <c r="G547" s="153" t="s">
        <v>74</v>
      </c>
      <c r="H547" s="153"/>
      <c r="I547" s="153" t="s">
        <v>58</v>
      </c>
      <c r="J547" s="153" t="s">
        <v>362</v>
      </c>
      <c r="K547" s="154">
        <f>IF(G3="Agent Portal QA",2,5)</f>
        <v>5</v>
      </c>
      <c r="L547" s="153" t="s">
        <v>167</v>
      </c>
      <c r="M547" s="153"/>
      <c r="N547" s="153"/>
      <c r="O547" s="153"/>
      <c r="P547" s="153"/>
      <c r="Q547" s="155"/>
      <c r="R547" s="155"/>
      <c r="S547" s="153"/>
      <c r="T547" s="153"/>
      <c r="U547" s="153"/>
      <c r="V547" s="153"/>
      <c r="W547" s="153"/>
      <c r="X547" s="153"/>
      <c r="Y547" s="153"/>
    </row>
    <row r="548" spans="1:25">
      <c r="A548" s="153" t="str">
        <f>IF($R$28="4","Y","N")</f>
        <v>N</v>
      </c>
      <c r="B548" s="154">
        <f>COUNTA($C$17:C548)</f>
        <v>522</v>
      </c>
      <c r="C548" s="153" t="s">
        <v>60</v>
      </c>
      <c r="D548" s="153"/>
      <c r="E548" s="153"/>
      <c r="F548" s="153"/>
      <c r="G548" s="153" t="s">
        <v>74</v>
      </c>
      <c r="H548" s="153"/>
      <c r="I548" s="153" t="s">
        <v>58</v>
      </c>
      <c r="J548" s="153"/>
      <c r="K548" s="154"/>
      <c r="L548" s="153" t="s">
        <v>60</v>
      </c>
      <c r="M548" s="153">
        <v>5</v>
      </c>
      <c r="N548" s="153"/>
      <c r="O548" s="153"/>
      <c r="P548" s="153"/>
      <c r="Q548" s="155"/>
      <c r="R548" s="155"/>
      <c r="S548" s="153"/>
      <c r="T548" s="153"/>
      <c r="U548" s="153"/>
      <c r="V548" s="153"/>
      <c r="W548" s="153"/>
      <c r="X548" s="153"/>
      <c r="Y548" s="153"/>
    </row>
    <row r="549" spans="1:25">
      <c r="A549" s="153" t="str">
        <f>A547</f>
        <v>N</v>
      </c>
      <c r="B549" s="154">
        <f>COUNTA($C$17:C549)</f>
        <v>523</v>
      </c>
      <c r="C549" s="153" t="s">
        <v>363</v>
      </c>
      <c r="D549" s="153"/>
      <c r="E549" s="153"/>
      <c r="F549" s="153"/>
      <c r="G549" s="153" t="s">
        <v>74</v>
      </c>
      <c r="H549" s="153"/>
      <c r="I549" s="153" t="s">
        <v>58</v>
      </c>
      <c r="J549" s="153" t="s">
        <v>364</v>
      </c>
      <c r="K549" s="154">
        <v>0</v>
      </c>
      <c r="L549" s="153" t="s">
        <v>100</v>
      </c>
      <c r="M549" s="153"/>
      <c r="N549" s="153"/>
      <c r="O549" s="153"/>
      <c r="P549" s="153"/>
      <c r="Q549" s="155"/>
      <c r="R549" s="155"/>
      <c r="S549" s="153"/>
      <c r="T549" s="153"/>
      <c r="U549" s="153"/>
      <c r="V549" s="153"/>
      <c r="W549" s="153"/>
      <c r="X549" s="153"/>
      <c r="Y549" s="153"/>
    </row>
    <row r="550" spans="1:25">
      <c r="A550" s="153" t="str">
        <f t="shared" ref="A550:A555" si="18">A549</f>
        <v>N</v>
      </c>
      <c r="B550" s="154">
        <f>COUNTA($C$17:C550)</f>
        <v>524</v>
      </c>
      <c r="C550" s="153" t="s">
        <v>365</v>
      </c>
      <c r="D550" s="153"/>
      <c r="E550" s="153"/>
      <c r="F550" s="153"/>
      <c r="G550" s="153" t="s">
        <v>74</v>
      </c>
      <c r="H550" s="153"/>
      <c r="I550" s="153" t="s">
        <v>58</v>
      </c>
      <c r="J550" s="153" t="s">
        <v>364</v>
      </c>
      <c r="K550" s="154">
        <v>1</v>
      </c>
      <c r="L550" s="153" t="s">
        <v>100</v>
      </c>
      <c r="M550" s="153"/>
      <c r="N550" s="153"/>
      <c r="O550" s="153"/>
      <c r="P550" s="153"/>
      <c r="Q550" s="155"/>
      <c r="R550" s="155"/>
      <c r="S550" s="153"/>
      <c r="T550" s="153"/>
      <c r="U550" s="153"/>
      <c r="V550" s="153"/>
      <c r="W550" s="153"/>
      <c r="X550" s="153"/>
      <c r="Y550" s="153"/>
    </row>
    <row r="551" spans="1:25">
      <c r="A551" s="153" t="str">
        <f t="shared" si="18"/>
        <v>N</v>
      </c>
      <c r="B551" s="154">
        <f>COUNTA($C$17:C551)</f>
        <v>525</v>
      </c>
      <c r="C551" s="153" t="s">
        <v>366</v>
      </c>
      <c r="D551" s="153"/>
      <c r="E551" s="153"/>
      <c r="F551" s="153"/>
      <c r="G551" s="153" t="s">
        <v>74</v>
      </c>
      <c r="H551" s="153"/>
      <c r="I551" s="153" t="s">
        <v>58</v>
      </c>
      <c r="J551" s="153" t="s">
        <v>364</v>
      </c>
      <c r="K551" s="154">
        <v>2</v>
      </c>
      <c r="L551" s="153" t="s">
        <v>100</v>
      </c>
      <c r="M551" s="153"/>
      <c r="N551" s="153"/>
      <c r="O551" s="153"/>
      <c r="P551" s="153"/>
      <c r="Q551" s="155"/>
      <c r="R551" s="155"/>
      <c r="S551" s="153"/>
      <c r="T551" s="153"/>
      <c r="U551" s="153"/>
      <c r="V551" s="153"/>
      <c r="W551" s="153"/>
      <c r="X551" s="153"/>
      <c r="Y551" s="153"/>
    </row>
    <row r="552" spans="1:25">
      <c r="A552" s="153" t="str">
        <f t="shared" si="18"/>
        <v>N</v>
      </c>
      <c r="B552" s="154">
        <f>COUNTA($C$17:C552)</f>
        <v>526</v>
      </c>
      <c r="C552" s="153" t="s">
        <v>367</v>
      </c>
      <c r="D552" s="153"/>
      <c r="E552" s="153"/>
      <c r="F552" s="153"/>
      <c r="G552" s="153" t="s">
        <v>74</v>
      </c>
      <c r="H552" s="153"/>
      <c r="I552" s="153" t="s">
        <v>58</v>
      </c>
      <c r="J552" s="153" t="s">
        <v>364</v>
      </c>
      <c r="K552" s="154">
        <v>3</v>
      </c>
      <c r="L552" s="153" t="s">
        <v>100</v>
      </c>
      <c r="M552" s="153"/>
      <c r="N552" s="153"/>
      <c r="O552" s="153"/>
      <c r="P552" s="153"/>
      <c r="Q552" s="155"/>
      <c r="R552" s="155"/>
      <c r="S552" s="153"/>
      <c r="T552" s="153"/>
      <c r="U552" s="153"/>
      <c r="V552" s="153"/>
      <c r="W552" s="153"/>
      <c r="X552" s="153"/>
      <c r="Y552" s="153"/>
    </row>
    <row r="553" spans="1:25">
      <c r="A553" s="153" t="str">
        <f t="shared" si="18"/>
        <v>N</v>
      </c>
      <c r="B553" s="154">
        <f>COUNTA($C$17:C553)</f>
        <v>527</v>
      </c>
      <c r="C553" s="153" t="s">
        <v>368</v>
      </c>
      <c r="D553" s="153"/>
      <c r="E553" s="153"/>
      <c r="F553" s="153"/>
      <c r="G553" s="153" t="s">
        <v>74</v>
      </c>
      <c r="H553" s="153"/>
      <c r="I553" s="153" t="s">
        <v>58</v>
      </c>
      <c r="J553" s="153" t="s">
        <v>364</v>
      </c>
      <c r="K553" s="154">
        <v>4</v>
      </c>
      <c r="L553" s="153" t="s">
        <v>100</v>
      </c>
      <c r="M553" s="153"/>
      <c r="N553" s="153"/>
      <c r="O553" s="153"/>
      <c r="P553" s="153"/>
      <c r="Q553" s="155"/>
      <c r="R553" s="155"/>
      <c r="S553" s="153"/>
      <c r="T553" s="153"/>
      <c r="U553" s="153"/>
      <c r="V553" s="153"/>
      <c r="W553" s="153"/>
      <c r="X553" s="153"/>
      <c r="Y553" s="153"/>
    </row>
    <row r="554" spans="1:25">
      <c r="A554" s="153" t="str">
        <f t="shared" si="18"/>
        <v>N</v>
      </c>
      <c r="B554" s="154">
        <f>COUNTA($C$17:C554)</f>
        <v>528</v>
      </c>
      <c r="C554" s="153" t="s">
        <v>203</v>
      </c>
      <c r="D554" s="153"/>
      <c r="E554" s="153"/>
      <c r="F554" s="153"/>
      <c r="G554" s="153" t="s">
        <v>74</v>
      </c>
      <c r="H554" s="153"/>
      <c r="I554" s="153" t="s">
        <v>58</v>
      </c>
      <c r="J554" s="153" t="s">
        <v>726</v>
      </c>
      <c r="K554" s="154">
        <f>IF(G3="Agent Portal QA",5,8)</f>
        <v>8</v>
      </c>
      <c r="L554" s="153" t="s">
        <v>69</v>
      </c>
      <c r="M554" s="153"/>
      <c r="N554" s="153"/>
      <c r="O554" s="153"/>
      <c r="P554" s="153"/>
      <c r="Q554" s="155"/>
      <c r="R554" s="155"/>
      <c r="S554" s="153"/>
      <c r="T554" s="153"/>
      <c r="U554" s="153"/>
      <c r="V554" s="153"/>
      <c r="W554" s="153"/>
      <c r="X554" s="153"/>
      <c r="Y554" s="153"/>
    </row>
    <row r="555" spans="1:25">
      <c r="A555" s="153" t="str">
        <f t="shared" si="18"/>
        <v>N</v>
      </c>
      <c r="B555" s="154">
        <f>COUNTA($C$17:C555)</f>
        <v>529</v>
      </c>
      <c r="C555" s="153" t="s">
        <v>60</v>
      </c>
      <c r="D555" s="153"/>
      <c r="E555" s="153"/>
      <c r="F555" s="153"/>
      <c r="G555" s="153" t="s">
        <v>74</v>
      </c>
      <c r="H555" s="153"/>
      <c r="I555" s="153" t="s">
        <v>58</v>
      </c>
      <c r="J555" s="153"/>
      <c r="K555" s="154">
        <v>0</v>
      </c>
      <c r="L555" s="153" t="s">
        <v>60</v>
      </c>
      <c r="M555" s="153">
        <v>3</v>
      </c>
      <c r="N555" s="153" t="s">
        <v>147</v>
      </c>
      <c r="O555" s="153"/>
      <c r="P555" s="153"/>
      <c r="Q555" s="155"/>
      <c r="R555" s="155"/>
      <c r="S555" s="153"/>
      <c r="T555" s="153"/>
      <c r="U555" s="153"/>
      <c r="V555" s="153"/>
      <c r="W555" s="153"/>
      <c r="X555" s="153"/>
      <c r="Y555" s="153"/>
    </row>
    <row r="556" spans="1:25">
      <c r="A556" s="153" t="str">
        <f>IF(Global!$B$2="PROD","N",A555)</f>
        <v>N</v>
      </c>
      <c r="B556" s="154">
        <f>COUNTA($C$17:C556)</f>
        <v>530</v>
      </c>
      <c r="C556" s="153" t="s">
        <v>369</v>
      </c>
      <c r="D556" s="153"/>
      <c r="E556" s="153"/>
      <c r="F556" s="153"/>
      <c r="G556" s="153" t="s">
        <v>74</v>
      </c>
      <c r="H556" s="153"/>
      <c r="I556" s="153" t="s">
        <v>58</v>
      </c>
      <c r="J556" s="153" t="s">
        <v>370</v>
      </c>
      <c r="K556" s="154">
        <v>0</v>
      </c>
      <c r="L556" s="153" t="s">
        <v>110</v>
      </c>
      <c r="M556" s="153"/>
      <c r="N556" s="153"/>
      <c r="O556" s="153"/>
      <c r="P556" s="153"/>
      <c r="Q556" s="155"/>
      <c r="R556" s="155"/>
      <c r="S556" s="153"/>
      <c r="T556" s="153"/>
      <c r="U556" s="153"/>
      <c r="V556" s="153"/>
      <c r="W556" s="153"/>
      <c r="X556" s="153"/>
      <c r="Y556" s="153"/>
    </row>
    <row r="557" spans="1:25">
      <c r="A557" s="153" t="str">
        <f>A556</f>
        <v>N</v>
      </c>
      <c r="B557" s="154">
        <f>COUNTA($C$17:C557)</f>
        <v>531</v>
      </c>
      <c r="C557" s="153" t="s">
        <v>371</v>
      </c>
      <c r="D557" s="153"/>
      <c r="E557" s="153"/>
      <c r="F557" s="153"/>
      <c r="G557" s="153" t="s">
        <v>74</v>
      </c>
      <c r="H557" s="153"/>
      <c r="I557" s="153" t="s">
        <v>58</v>
      </c>
      <c r="J557" s="153" t="s">
        <v>370</v>
      </c>
      <c r="K557" s="154">
        <v>0</v>
      </c>
      <c r="L557" s="153" t="s">
        <v>59</v>
      </c>
      <c r="M557" s="153" t="s">
        <v>372</v>
      </c>
      <c r="N557" s="153"/>
      <c r="O557" s="153"/>
      <c r="P557" s="153"/>
      <c r="Q557" s="155"/>
      <c r="R557" s="155"/>
      <c r="S557" s="153"/>
      <c r="T557" s="153"/>
      <c r="U557" s="153"/>
      <c r="V557" s="153"/>
      <c r="W557" s="153"/>
      <c r="X557" s="153"/>
      <c r="Y557" s="153"/>
    </row>
    <row r="558" spans="1:25">
      <c r="A558" s="153" t="str">
        <f>A557</f>
        <v>N</v>
      </c>
      <c r="B558" s="154">
        <f>COUNTA($C$17:C558)</f>
        <v>532</v>
      </c>
      <c r="C558" s="153" t="s">
        <v>373</v>
      </c>
      <c r="D558" s="153"/>
      <c r="E558" s="153"/>
      <c r="F558" s="153"/>
      <c r="G558" s="153" t="s">
        <v>74</v>
      </c>
      <c r="H558" s="153"/>
      <c r="I558" s="153"/>
      <c r="J558" s="153"/>
      <c r="K558" s="154">
        <v>0</v>
      </c>
      <c r="L558" s="153" t="s">
        <v>374</v>
      </c>
      <c r="M558" s="153" t="str">
        <f>IF(N555="Australian Comprehensive","tx_iframe_card-domestic","tx_iframe_card-international")</f>
        <v>tx_iframe_card-international</v>
      </c>
      <c r="N558" s="153"/>
      <c r="O558" s="153"/>
      <c r="P558" s="153"/>
      <c r="Q558" s="155"/>
      <c r="R558" s="155"/>
      <c r="S558" s="153"/>
      <c r="T558" s="153"/>
      <c r="U558" s="153"/>
      <c r="V558" s="153"/>
      <c r="W558" s="153"/>
      <c r="X558" s="153"/>
      <c r="Y558" s="153"/>
    </row>
    <row r="559" spans="1:25">
      <c r="A559" s="153" t="str">
        <f>A558</f>
        <v>N</v>
      </c>
      <c r="B559" s="154">
        <f>COUNTA($C$17:C559)</f>
        <v>533</v>
      </c>
      <c r="C559" s="153" t="s">
        <v>375</v>
      </c>
      <c r="D559" s="153"/>
      <c r="E559" s="153"/>
      <c r="F559" s="153"/>
      <c r="G559" s="153" t="s">
        <v>74</v>
      </c>
      <c r="H559" s="153"/>
      <c r="I559" s="153" t="s">
        <v>58</v>
      </c>
      <c r="J559" s="153" t="s">
        <v>376</v>
      </c>
      <c r="K559" s="154">
        <v>0</v>
      </c>
      <c r="L559" s="153" t="s">
        <v>59</v>
      </c>
      <c r="M559" s="153" t="s">
        <v>377</v>
      </c>
      <c r="N559" s="153"/>
      <c r="O559" s="153"/>
      <c r="P559" s="153"/>
      <c r="Q559" s="155"/>
      <c r="R559" s="155"/>
      <c r="S559" s="153"/>
      <c r="T559" s="153"/>
      <c r="U559" s="153"/>
      <c r="V559" s="153"/>
      <c r="W559" s="153"/>
      <c r="X559" s="153"/>
      <c r="Y559" s="153"/>
    </row>
    <row r="560" spans="1:25">
      <c r="A560" s="153" t="str">
        <f t="shared" ref="A560:A567" si="19">A559</f>
        <v>N</v>
      </c>
      <c r="B560" s="154">
        <f>COUNTA($C$17:C560)</f>
        <v>534</v>
      </c>
      <c r="C560" s="153" t="s">
        <v>373</v>
      </c>
      <c r="D560" s="153"/>
      <c r="E560" s="153"/>
      <c r="F560" s="153"/>
      <c r="G560" s="153" t="s">
        <v>74</v>
      </c>
      <c r="H560" s="153"/>
      <c r="I560" s="153"/>
      <c r="J560" s="153"/>
      <c r="K560" s="154">
        <v>0</v>
      </c>
      <c r="L560" s="153" t="s">
        <v>378</v>
      </c>
      <c r="M560" s="153"/>
      <c r="N560" s="153"/>
      <c r="O560" s="153"/>
      <c r="P560" s="153"/>
      <c r="Q560" s="155"/>
      <c r="R560" s="155"/>
      <c r="S560" s="153"/>
      <c r="T560" s="153"/>
      <c r="U560" s="153"/>
      <c r="V560" s="153"/>
      <c r="W560" s="153"/>
      <c r="X560" s="153"/>
      <c r="Y560" s="153"/>
    </row>
    <row r="561" spans="1:25">
      <c r="A561" s="153" t="str">
        <f t="shared" si="19"/>
        <v>N</v>
      </c>
      <c r="B561" s="154">
        <f>COUNTA($C$17:C561)</f>
        <v>535</v>
      </c>
      <c r="C561" s="153" t="s">
        <v>379</v>
      </c>
      <c r="D561" s="153"/>
      <c r="E561" s="153"/>
      <c r="F561" s="153"/>
      <c r="G561" s="153" t="s">
        <v>74</v>
      </c>
      <c r="H561" s="153"/>
      <c r="I561" s="153" t="s">
        <v>58</v>
      </c>
      <c r="J561" s="153" t="s">
        <v>380</v>
      </c>
      <c r="K561" s="154">
        <v>0</v>
      </c>
      <c r="L561" s="153" t="s">
        <v>59</v>
      </c>
      <c r="M561" s="153" t="s">
        <v>381</v>
      </c>
      <c r="N561" s="153"/>
      <c r="O561" s="153"/>
      <c r="P561" s="153"/>
      <c r="Q561" s="155"/>
      <c r="R561" s="155"/>
      <c r="S561" s="153"/>
      <c r="T561" s="153"/>
      <c r="U561" s="153"/>
      <c r="V561" s="153"/>
      <c r="W561" s="153"/>
      <c r="X561" s="153"/>
      <c r="Y561" s="153"/>
    </row>
    <row r="562" spans="1:25">
      <c r="A562" s="153" t="str">
        <f t="shared" si="19"/>
        <v>N</v>
      </c>
      <c r="B562" s="154">
        <f>COUNTA($C$17:C562)</f>
        <v>536</v>
      </c>
      <c r="C562" s="153" t="s">
        <v>382</v>
      </c>
      <c r="D562" s="153"/>
      <c r="E562" s="153"/>
      <c r="F562" s="153"/>
      <c r="G562" s="153" t="s">
        <v>74</v>
      </c>
      <c r="H562" s="153"/>
      <c r="I562" s="153" t="s">
        <v>58</v>
      </c>
      <c r="J562" s="153" t="s">
        <v>383</v>
      </c>
      <c r="K562" s="154">
        <v>0</v>
      </c>
      <c r="L562" s="153" t="s">
        <v>59</v>
      </c>
      <c r="M562" s="153" t="s">
        <v>384</v>
      </c>
      <c r="N562" s="153"/>
      <c r="O562" s="153"/>
      <c r="P562" s="153"/>
      <c r="Q562" s="155"/>
      <c r="R562" s="155"/>
      <c r="S562" s="153"/>
      <c r="T562" s="153"/>
      <c r="U562" s="153"/>
      <c r="V562" s="153"/>
      <c r="W562" s="153"/>
      <c r="X562" s="153"/>
      <c r="Y562" s="153"/>
    </row>
    <row r="563" spans="1:25">
      <c r="A563" s="153" t="str">
        <f t="shared" si="19"/>
        <v>N</v>
      </c>
      <c r="B563" s="154">
        <f>COUNTA($C$17:C563)</f>
        <v>537</v>
      </c>
      <c r="C563" s="153" t="s">
        <v>385</v>
      </c>
      <c r="D563" s="153"/>
      <c r="E563" s="153"/>
      <c r="F563" s="153" t="str">
        <f>IF($A$8="Y","Y","")</f>
        <v/>
      </c>
      <c r="G563" s="153" t="s">
        <v>74</v>
      </c>
      <c r="H563" s="153"/>
      <c r="I563" s="153" t="s">
        <v>58</v>
      </c>
      <c r="J563" s="153" t="s">
        <v>386</v>
      </c>
      <c r="K563" s="154">
        <v>0</v>
      </c>
      <c r="L563" s="153" t="s">
        <v>69</v>
      </c>
      <c r="M563" s="153">
        <v>1</v>
      </c>
      <c r="N563" s="153"/>
      <c r="O563" s="153"/>
      <c r="P563" s="153"/>
      <c r="Q563" s="155"/>
      <c r="R563" s="155"/>
      <c r="S563" s="153"/>
      <c r="T563" s="153"/>
      <c r="U563" s="153"/>
      <c r="V563" s="153"/>
      <c r="W563" s="153"/>
      <c r="X563" s="153"/>
      <c r="Y563" s="153"/>
    </row>
    <row r="564" spans="1:25">
      <c r="A564" s="153" t="str">
        <f t="shared" si="19"/>
        <v>N</v>
      </c>
      <c r="B564" s="154">
        <f>COUNTA($C$17:C564)</f>
        <v>538</v>
      </c>
      <c r="C564" s="153" t="s">
        <v>60</v>
      </c>
      <c r="D564" s="153"/>
      <c r="E564" s="153"/>
      <c r="F564" s="153"/>
      <c r="G564" s="153" t="s">
        <v>74</v>
      </c>
      <c r="H564" s="153"/>
      <c r="I564" s="153" t="s">
        <v>58</v>
      </c>
      <c r="J564" s="153"/>
      <c r="K564" s="154">
        <v>0</v>
      </c>
      <c r="L564" s="153" t="s">
        <v>60</v>
      </c>
      <c r="M564" s="153">
        <v>15</v>
      </c>
      <c r="N564" s="153"/>
      <c r="O564" s="153"/>
      <c r="P564" s="153"/>
      <c r="Q564" s="155"/>
      <c r="R564" s="155"/>
      <c r="S564" s="153"/>
      <c r="T564" s="153"/>
      <c r="U564" s="153"/>
      <c r="V564" s="153"/>
      <c r="W564" s="153"/>
      <c r="X564" s="153"/>
      <c r="Y564" s="153"/>
    </row>
    <row r="565" spans="1:25">
      <c r="A565" s="153" t="str">
        <f t="shared" si="19"/>
        <v>N</v>
      </c>
      <c r="B565" s="154">
        <f>COUNTA($C$17:C565)</f>
        <v>539</v>
      </c>
      <c r="C565" s="153" t="s">
        <v>387</v>
      </c>
      <c r="D565" s="153"/>
      <c r="E565" s="153"/>
      <c r="F565" s="153"/>
      <c r="G565" s="153" t="s">
        <v>74</v>
      </c>
      <c r="H565" s="153"/>
      <c r="I565" s="153" t="s">
        <v>58</v>
      </c>
      <c r="J565" s="153" t="s">
        <v>388</v>
      </c>
      <c r="K565" s="154">
        <v>0</v>
      </c>
      <c r="L565" s="153" t="s">
        <v>306</v>
      </c>
      <c r="M565" s="153"/>
      <c r="N565" s="153"/>
      <c r="O565" s="153"/>
      <c r="P565" s="153"/>
      <c r="Q565" s="155"/>
      <c r="R565" s="155"/>
      <c r="S565" s="153"/>
      <c r="T565" s="153"/>
      <c r="U565" s="153"/>
      <c r="V565" s="153"/>
      <c r="W565" s="153"/>
      <c r="X565" s="153"/>
      <c r="Y565" s="153"/>
    </row>
    <row r="566" spans="1:25">
      <c r="A566" s="153" t="str">
        <f t="shared" si="19"/>
        <v>N</v>
      </c>
      <c r="B566" s="154">
        <f>COUNTA($C$17:C566)</f>
        <v>540</v>
      </c>
      <c r="C566" s="153" t="s">
        <v>389</v>
      </c>
      <c r="D566" s="153"/>
      <c r="E566" s="153"/>
      <c r="F566" s="153"/>
      <c r="G566" s="153" t="s">
        <v>74</v>
      </c>
      <c r="H566" s="153"/>
      <c r="I566" s="153" t="s">
        <v>58</v>
      </c>
      <c r="J566" s="153" t="s">
        <v>390</v>
      </c>
      <c r="K566" s="154">
        <v>0</v>
      </c>
      <c r="L566" s="153" t="s">
        <v>32</v>
      </c>
      <c r="M566" s="153"/>
      <c r="N566" s="153" t="s">
        <v>61</v>
      </c>
      <c r="O566" s="153"/>
      <c r="P566" s="153"/>
      <c r="Q566" s="155"/>
      <c r="R566" s="155"/>
      <c r="S566" s="153" t="s">
        <v>391</v>
      </c>
      <c r="T566" s="153"/>
      <c r="U566" s="153"/>
      <c r="V566" s="153"/>
      <c r="W566" s="153"/>
      <c r="X566" s="153"/>
      <c r="Y566" s="153"/>
    </row>
    <row r="567" spans="1:25">
      <c r="A567" s="153" t="str">
        <f t="shared" si="19"/>
        <v>N</v>
      </c>
      <c r="B567" s="154">
        <f>COUNTA($C$17:C567)</f>
        <v>541</v>
      </c>
      <c r="C567" s="153" t="s">
        <v>392</v>
      </c>
      <c r="D567" s="153"/>
      <c r="E567" s="153"/>
      <c r="F567" s="153"/>
      <c r="G567" s="153" t="s">
        <v>74</v>
      </c>
      <c r="H567" s="153"/>
      <c r="I567" s="153" t="s">
        <v>58</v>
      </c>
      <c r="J567" s="153" t="s">
        <v>393</v>
      </c>
      <c r="K567" s="154">
        <v>0</v>
      </c>
      <c r="L567" s="153" t="s">
        <v>32</v>
      </c>
      <c r="M567" s="153"/>
      <c r="N567" s="153" t="s">
        <v>61</v>
      </c>
      <c r="O567" s="153" t="s">
        <v>3</v>
      </c>
      <c r="P567" s="153"/>
      <c r="Q567" s="155"/>
      <c r="R567" s="155"/>
      <c r="S567" s="153" t="s">
        <v>394</v>
      </c>
      <c r="T567" s="153"/>
      <c r="U567" s="153"/>
      <c r="V567" s="153"/>
      <c r="W567" s="153"/>
      <c r="X567" s="153"/>
      <c r="Y567" s="153"/>
    </row>
    <row r="568" spans="1:25">
      <c r="A568" s="153" t="str">
        <f>IF($R$28="4",IF(Global!$B$2="PROD","Y","N"),"N")</f>
        <v>N</v>
      </c>
      <c r="B568" s="154">
        <f>COUNTA($C$17:C568)</f>
        <v>542</v>
      </c>
      <c r="C568" s="153" t="s">
        <v>514</v>
      </c>
      <c r="D568" s="153"/>
      <c r="E568" s="153"/>
      <c r="F568" s="153"/>
      <c r="G568" s="153" t="s">
        <v>74</v>
      </c>
      <c r="H568" s="153"/>
      <c r="I568" s="153" t="s">
        <v>58</v>
      </c>
      <c r="J568" s="153" t="s">
        <v>518</v>
      </c>
      <c r="K568" s="154">
        <v>0</v>
      </c>
      <c r="L568" s="153" t="s">
        <v>306</v>
      </c>
      <c r="M568" s="153"/>
      <c r="N568" s="153"/>
      <c r="O568" s="153"/>
      <c r="P568" s="153"/>
      <c r="Q568" s="155"/>
      <c r="R568" s="155"/>
      <c r="S568" s="153"/>
      <c r="T568" s="153"/>
      <c r="U568" s="153"/>
      <c r="V568" s="153"/>
      <c r="W568" s="153"/>
      <c r="X568" s="153"/>
      <c r="Y568" s="153"/>
    </row>
    <row r="569" spans="1:25">
      <c r="A569" s="153" t="str">
        <f t="shared" ref="A569:A571" si="20">A568</f>
        <v>N</v>
      </c>
      <c r="B569" s="154">
        <f>COUNTA($C$17:C569)</f>
        <v>543</v>
      </c>
      <c r="C569" s="153" t="s">
        <v>515</v>
      </c>
      <c r="D569" s="153"/>
      <c r="E569" s="153"/>
      <c r="F569" s="153"/>
      <c r="G569" s="153" t="s">
        <v>74</v>
      </c>
      <c r="H569" s="153"/>
      <c r="I569" s="153" t="s">
        <v>58</v>
      </c>
      <c r="J569" s="153" t="s">
        <v>519</v>
      </c>
      <c r="K569" s="154">
        <v>0</v>
      </c>
      <c r="L569" s="153" t="s">
        <v>306</v>
      </c>
      <c r="M569" s="153"/>
      <c r="N569" s="153"/>
      <c r="O569" s="153"/>
      <c r="P569" s="153"/>
      <c r="Q569" s="155"/>
      <c r="R569" s="155"/>
      <c r="S569" s="153"/>
      <c r="T569" s="153"/>
      <c r="U569" s="153"/>
      <c r="V569" s="153"/>
      <c r="W569" s="153"/>
      <c r="X569" s="153"/>
      <c r="Y569" s="153"/>
    </row>
    <row r="570" spans="1:25">
      <c r="A570" s="153" t="str">
        <f t="shared" si="20"/>
        <v>N</v>
      </c>
      <c r="B570" s="154">
        <f>COUNTA($C$17:C570)</f>
        <v>544</v>
      </c>
      <c r="C570" s="153" t="s">
        <v>516</v>
      </c>
      <c r="D570" s="153"/>
      <c r="E570" s="153"/>
      <c r="F570" s="153"/>
      <c r="G570" s="153" t="s">
        <v>74</v>
      </c>
      <c r="H570" s="153"/>
      <c r="I570" s="153" t="s">
        <v>58</v>
      </c>
      <c r="J570" s="153" t="s">
        <v>520</v>
      </c>
      <c r="K570" s="154">
        <v>0</v>
      </c>
      <c r="L570" s="153" t="s">
        <v>306</v>
      </c>
      <c r="M570" s="153"/>
      <c r="N570" s="153"/>
      <c r="O570" s="153"/>
      <c r="P570" s="153"/>
      <c r="Q570" s="155"/>
      <c r="R570" s="155"/>
      <c r="S570" s="153"/>
      <c r="T570" s="153"/>
      <c r="U570" s="153"/>
      <c r="V570" s="153"/>
      <c r="W570" s="153"/>
      <c r="X570" s="153"/>
      <c r="Y570" s="153"/>
    </row>
    <row r="571" spans="1:25">
      <c r="A571" s="153" t="str">
        <f t="shared" si="20"/>
        <v>N</v>
      </c>
      <c r="B571" s="154">
        <f>COUNTA($C$17:C571)</f>
        <v>545</v>
      </c>
      <c r="C571" s="153" t="s">
        <v>517</v>
      </c>
      <c r="D571" s="153"/>
      <c r="E571" s="153"/>
      <c r="F571" s="153"/>
      <c r="G571" s="153" t="s">
        <v>74</v>
      </c>
      <c r="H571" s="153"/>
      <c r="I571" s="153" t="s">
        <v>58</v>
      </c>
      <c r="J571" s="153" t="s">
        <v>521</v>
      </c>
      <c r="K571" s="154">
        <v>0</v>
      </c>
      <c r="L571" s="153" t="s">
        <v>306</v>
      </c>
      <c r="M571" s="153"/>
      <c r="N571" s="153"/>
      <c r="O571" s="153"/>
      <c r="P571" s="153"/>
      <c r="Q571" s="155"/>
      <c r="R571" s="155"/>
      <c r="S571" s="153"/>
      <c r="T571" s="153"/>
      <c r="U571" s="153"/>
      <c r="V571" s="153"/>
      <c r="W571" s="153"/>
      <c r="X571" s="153"/>
      <c r="Y571" s="153"/>
    </row>
    <row r="572" spans="1:25">
      <c r="A572" s="156" t="s">
        <v>71</v>
      </c>
      <c r="B572" s="157"/>
      <c r="C572" s="158"/>
      <c r="D572" s="158"/>
      <c r="E572" s="158"/>
      <c r="F572" s="158"/>
      <c r="G572" s="158"/>
      <c r="H572" s="158"/>
      <c r="I572" s="158"/>
      <c r="J572" s="158"/>
      <c r="K572" s="157"/>
      <c r="L572" s="158"/>
      <c r="M572" s="158"/>
      <c r="N572" s="158"/>
      <c r="O572" s="158"/>
      <c r="P572" s="158"/>
      <c r="Q572" s="158"/>
      <c r="R572" s="158"/>
      <c r="S572" s="158"/>
      <c r="T572" s="158"/>
      <c r="U572" s="158"/>
      <c r="V572" s="158"/>
      <c r="W572" s="158"/>
      <c r="X572" s="158"/>
      <c r="Y572" s="158"/>
    </row>
    <row r="573" spans="1:25">
      <c r="A573" s="126" t="str">
        <f>A546</f>
        <v>N</v>
      </c>
      <c r="B573" s="127">
        <f ca="1">IF(ISNUMBER(B572),B572+1,IF(ISNUMBER(OFFSET(B572,-1,0)),OFFSET(B572,-1,0)+1, IF(ISNUMBER(OFFSET(B572,-2,0)),OFFSET(B572,-2,0)+1,1)))</f>
        <v>546</v>
      </c>
      <c r="C573" s="126" t="s">
        <v>70</v>
      </c>
      <c r="D573" s="126"/>
      <c r="E573" s="126"/>
      <c r="F573" s="126"/>
      <c r="G573" s="126" t="s">
        <v>74</v>
      </c>
      <c r="H573" s="126"/>
      <c r="I573" s="126"/>
      <c r="J573" s="126"/>
      <c r="K573" s="127"/>
      <c r="L573" s="126" t="s">
        <v>70</v>
      </c>
      <c r="M573" s="126"/>
      <c r="N573" s="126"/>
      <c r="O573" s="126"/>
      <c r="P573" s="126"/>
      <c r="Q573" s="126"/>
      <c r="R573" s="126"/>
      <c r="S573" s="126"/>
      <c r="T573" s="126"/>
      <c r="U573" s="126"/>
      <c r="V573" s="126"/>
      <c r="W573" s="126"/>
      <c r="X573" s="126"/>
      <c r="Y573" s="126"/>
    </row>
    <row r="574" spans="1:25">
      <c r="A574" s="126" t="str">
        <f>A573</f>
        <v>N</v>
      </c>
      <c r="B574" s="127">
        <f ca="1">IF(ISNUMBER(B573),B573+1,IF(ISNUMBER(OFFSET(B573,-1,0)),OFFSET(B573,-1,0)+1, IF(ISNUMBER(OFFSET(B573,-2,0)),OFFSET(B573,-2,0)+1,1)))</f>
        <v>547</v>
      </c>
      <c r="C574" s="126" t="s">
        <v>72</v>
      </c>
      <c r="D574" s="126"/>
      <c r="E574" s="126"/>
      <c r="F574" s="126"/>
      <c r="G574" s="126" t="s">
        <v>74</v>
      </c>
      <c r="H574" s="126"/>
      <c r="I574" s="126"/>
      <c r="J574" s="126"/>
      <c r="K574" s="127"/>
      <c r="L574" s="126" t="s">
        <v>72</v>
      </c>
      <c r="M574" s="126"/>
      <c r="N574" s="126"/>
      <c r="O574" s="126"/>
      <c r="P574" s="126"/>
      <c r="Q574" s="126"/>
      <c r="R574" s="126"/>
      <c r="S574" s="126"/>
      <c r="T574" s="126"/>
      <c r="U574" s="126"/>
      <c r="V574" s="126"/>
      <c r="W574" s="126"/>
      <c r="X574" s="126"/>
      <c r="Y574" s="126"/>
    </row>
    <row r="575" spans="1:25">
      <c r="A575" s="126" t="str">
        <f>IF($M$58="Australian Comprehensive","N",IF($R$28&gt;"4","Y","N"))</f>
        <v>Y</v>
      </c>
      <c r="B575" s="127">
        <f>COUNTA($C$17:C575)</f>
        <v>548</v>
      </c>
      <c r="C575" s="126" t="s">
        <v>424</v>
      </c>
      <c r="D575" s="126"/>
      <c r="E575" s="126"/>
      <c r="F575" s="126"/>
      <c r="G575" s="126" t="s">
        <v>74</v>
      </c>
      <c r="H575" s="126"/>
      <c r="I575" s="126" t="s">
        <v>58</v>
      </c>
      <c r="J575" s="126" t="str">
        <f>"//p[contains(.,'Does this traveller have any existing medical conditions?*')]/parent::span/parent::legend/following-sibling::label/input[@value='"&amp;M575&amp;"']"</f>
        <v>//p[contains(.,'Does this traveller have any existing medical conditions?*')]/parent::span/parent::legend/following-sibling::label/input[@value='YES']</v>
      </c>
      <c r="K575" s="127">
        <v>5</v>
      </c>
      <c r="L575" s="126" t="s">
        <v>110</v>
      </c>
      <c r="M575" s="126" t="str">
        <f>IF(A575="Y","YES","")</f>
        <v>YES</v>
      </c>
      <c r="N575" s="126"/>
      <c r="O575" s="126"/>
      <c r="P575" s="126"/>
      <c r="Q575" s="128"/>
      <c r="R575" s="128"/>
      <c r="S575" s="126"/>
      <c r="T575" s="126"/>
      <c r="U575" s="126"/>
      <c r="V575" s="126"/>
      <c r="W575" s="126"/>
      <c r="X575" s="126"/>
      <c r="Y575" s="126"/>
    </row>
    <row r="576" spans="1:25">
      <c r="A576" s="126" t="str">
        <f>A575</f>
        <v>Y</v>
      </c>
      <c r="B576" s="127">
        <f>COUNTA($C$17:C576)</f>
        <v>549</v>
      </c>
      <c r="C576" s="126" t="s">
        <v>60</v>
      </c>
      <c r="D576" s="126"/>
      <c r="E576" s="126"/>
      <c r="F576" s="126"/>
      <c r="G576" s="126" t="s">
        <v>74</v>
      </c>
      <c r="H576" s="126"/>
      <c r="I576" s="126" t="s">
        <v>58</v>
      </c>
      <c r="J576" s="126"/>
      <c r="K576" s="127"/>
      <c r="L576" s="126" t="s">
        <v>60</v>
      </c>
      <c r="M576" s="126">
        <v>3</v>
      </c>
      <c r="N576" s="126"/>
      <c r="O576" s="126"/>
      <c r="P576" s="126"/>
      <c r="Q576" s="128"/>
      <c r="R576" s="128"/>
      <c r="S576" s="126"/>
      <c r="T576" s="126"/>
      <c r="U576" s="126"/>
      <c r="V576" s="126"/>
      <c r="W576" s="126"/>
      <c r="X576" s="126"/>
      <c r="Y576" s="126"/>
    </row>
    <row r="577" spans="1:25">
      <c r="A577" s="126" t="str">
        <f>IF(M575="YES","Y","N")</f>
        <v>Y</v>
      </c>
      <c r="B577" s="127">
        <f>COUNTA($C$17:C577)</f>
        <v>550</v>
      </c>
      <c r="C577" s="126" t="s">
        <v>425</v>
      </c>
      <c r="D577" s="126"/>
      <c r="E577" s="126"/>
      <c r="F577" s="126"/>
      <c r="G577" s="126" t="s">
        <v>74</v>
      </c>
      <c r="H577" s="126"/>
      <c r="I577" s="126" t="s">
        <v>58</v>
      </c>
      <c r="J577" s="126" t="str">
        <f>"//p[contains(.,'Do all existing medical conditions meet the criteria for')]/parent::span/parent::legend/following-sibling::label/input[@value='"&amp;M577&amp;"']"</f>
        <v>//p[contains(.,'Do all existing medical conditions meet the criteria for')]/parent::span/parent::legend/following-sibling::label/input[@value='NO']</v>
      </c>
      <c r="K577" s="127">
        <v>5</v>
      </c>
      <c r="L577" s="126" t="s">
        <v>110</v>
      </c>
      <c r="M577" s="126" t="s">
        <v>476</v>
      </c>
      <c r="N577" s="126"/>
      <c r="O577" s="126"/>
      <c r="P577" s="126"/>
      <c r="Q577" s="128"/>
      <c r="R577" s="128"/>
      <c r="S577" s="126"/>
      <c r="T577" s="126"/>
      <c r="U577" s="126"/>
      <c r="V577" s="126"/>
      <c r="W577" s="126"/>
      <c r="X577" s="126"/>
      <c r="Y577" s="126"/>
    </row>
    <row r="578" spans="1:25">
      <c r="A578" s="126" t="str">
        <f>A577</f>
        <v>Y</v>
      </c>
      <c r="B578" s="127">
        <f>COUNTA($C$17:C578)</f>
        <v>551</v>
      </c>
      <c r="C578" s="126" t="s">
        <v>60</v>
      </c>
      <c r="D578" s="126"/>
      <c r="E578" s="126"/>
      <c r="F578" s="126"/>
      <c r="G578" s="126" t="s">
        <v>74</v>
      </c>
      <c r="H578" s="126"/>
      <c r="I578" s="126" t="s">
        <v>58</v>
      </c>
      <c r="J578" s="126"/>
      <c r="K578" s="127"/>
      <c r="L578" s="126" t="s">
        <v>60</v>
      </c>
      <c r="M578" s="126">
        <v>2</v>
      </c>
      <c r="N578" s="126"/>
      <c r="O578" s="126"/>
      <c r="P578" s="126"/>
      <c r="Q578" s="128"/>
      <c r="R578" s="128"/>
      <c r="S578" s="126"/>
      <c r="T578" s="126"/>
      <c r="U578" s="126"/>
      <c r="V578" s="126"/>
      <c r="W578" s="126"/>
      <c r="X578" s="126"/>
      <c r="Y578" s="126"/>
    </row>
    <row r="579" spans="1:25">
      <c r="A579" s="126" t="str">
        <f>IF(M577="NO","Y","N")</f>
        <v>Y</v>
      </c>
      <c r="B579" s="127">
        <f>COUNTA($C$17:C579)</f>
        <v>552</v>
      </c>
      <c r="C579" s="126" t="s">
        <v>426</v>
      </c>
      <c r="D579" s="126"/>
      <c r="E579" s="126"/>
      <c r="F579" s="126"/>
      <c r="G579" s="126" t="s">
        <v>74</v>
      </c>
      <c r="H579" s="126"/>
      <c r="I579" s="126" t="s">
        <v>58</v>
      </c>
      <c r="J579" s="126" t="str">
        <f>"//p[contains(.,'Would you like to screen this traveller for existing medical conditions coverage?')]/parent::span/parent::legend/following-sibling::label/input[@value='"&amp;M579&amp;"']"</f>
        <v>//p[contains(.,'Would you like to screen this traveller for existing medical conditions coverage?')]/parent::span/parent::legend/following-sibling::label/input[@value='NO']</v>
      </c>
      <c r="K579" s="127">
        <v>5</v>
      </c>
      <c r="L579" s="126" t="s">
        <v>110</v>
      </c>
      <c r="M579" s="126" t="s">
        <v>476</v>
      </c>
      <c r="N579" s="126"/>
      <c r="O579" s="126"/>
      <c r="P579" s="126"/>
      <c r="Q579" s="128"/>
      <c r="R579" s="128"/>
      <c r="S579" s="126"/>
      <c r="T579" s="126"/>
      <c r="U579" s="126"/>
      <c r="V579" s="126"/>
      <c r="W579" s="126"/>
      <c r="X579" s="126"/>
      <c r="Y579" s="126"/>
    </row>
    <row r="580" spans="1:25">
      <c r="A580" s="126" t="str">
        <f>A579</f>
        <v>Y</v>
      </c>
      <c r="B580" s="127">
        <f>COUNTA($C$17:C580)</f>
        <v>553</v>
      </c>
      <c r="C580" s="126" t="s">
        <v>60</v>
      </c>
      <c r="D580" s="126"/>
      <c r="E580" s="126"/>
      <c r="F580" s="126"/>
      <c r="G580" s="126" t="s">
        <v>74</v>
      </c>
      <c r="H580" s="126"/>
      <c r="I580" s="126" t="s">
        <v>58</v>
      </c>
      <c r="J580" s="126"/>
      <c r="K580" s="127"/>
      <c r="L580" s="126" t="s">
        <v>60</v>
      </c>
      <c r="M580" s="126">
        <v>2</v>
      </c>
      <c r="N580" s="126"/>
      <c r="O580" s="126"/>
      <c r="P580" s="126"/>
      <c r="Q580" s="128"/>
      <c r="R580" s="128"/>
      <c r="S580" s="126"/>
      <c r="T580" s="126"/>
      <c r="U580" s="126"/>
      <c r="V580" s="126"/>
      <c r="W580" s="126"/>
      <c r="X580" s="126"/>
      <c r="Y580" s="126"/>
    </row>
    <row r="581" spans="1:25">
      <c r="A581" s="126"/>
      <c r="B581" s="127">
        <f>COUNTA($C$17:C581)</f>
        <v>554</v>
      </c>
      <c r="C581" s="126" t="s">
        <v>427</v>
      </c>
      <c r="D581" s="126"/>
      <c r="E581" s="126"/>
      <c r="F581" s="126"/>
      <c r="G581" s="126" t="s">
        <v>74</v>
      </c>
      <c r="H581" s="126"/>
      <c r="I581" s="126" t="s">
        <v>58</v>
      </c>
      <c r="J581" s="126" t="str">
        <f>"//p[contains(.,'Have you been advised not to travel by a medical practitioner?')]/parent::span/parent::legend/following-sibling::label/input[@value='"&amp;M581&amp;"']"</f>
        <v>//p[contains(.,'Have you been advised not to travel by a medical practitioner?')]/parent::span/parent::legend/following-sibling::label/input[@value='DT_EMCQ4']</v>
      </c>
      <c r="K581" s="127">
        <v>5</v>
      </c>
      <c r="L581" s="126" t="s">
        <v>110</v>
      </c>
      <c r="M581" s="126" t="s">
        <v>294</v>
      </c>
      <c r="N581" s="126"/>
      <c r="O581" s="126"/>
      <c r="P581" s="126"/>
      <c r="Q581" s="128"/>
      <c r="R581" s="128"/>
      <c r="S581" s="126"/>
      <c r="T581" s="126"/>
      <c r="U581" s="126"/>
      <c r="V581" s="126"/>
      <c r="W581" s="126"/>
      <c r="X581" s="126"/>
      <c r="Y581" s="126"/>
    </row>
    <row r="582" spans="1:25">
      <c r="A582" s="126"/>
      <c r="B582" s="127">
        <f>COUNTA($C$17:C582)</f>
        <v>555</v>
      </c>
      <c r="C582" s="126" t="s">
        <v>60</v>
      </c>
      <c r="D582" s="126"/>
      <c r="E582" s="126"/>
      <c r="F582" s="126"/>
      <c r="G582" s="126" t="s">
        <v>74</v>
      </c>
      <c r="H582" s="126"/>
      <c r="I582" s="126" t="s">
        <v>58</v>
      </c>
      <c r="J582" s="126"/>
      <c r="K582" s="127"/>
      <c r="L582" s="126" t="s">
        <v>60</v>
      </c>
      <c r="M582" s="126">
        <v>2</v>
      </c>
      <c r="N582" s="126"/>
      <c r="O582" s="126"/>
      <c r="P582" s="126"/>
      <c r="Q582" s="128"/>
      <c r="R582" s="128"/>
      <c r="S582" s="126"/>
      <c r="T582" s="126"/>
      <c r="U582" s="126"/>
      <c r="V582" s="126"/>
      <c r="W582" s="126"/>
      <c r="X582" s="126"/>
      <c r="Y582" s="126"/>
    </row>
    <row r="583" spans="1:25">
      <c r="A583" s="126"/>
      <c r="B583" s="127">
        <f>COUNTA($C$17:C583)</f>
        <v>556</v>
      </c>
      <c r="C583" s="126" t="s">
        <v>428</v>
      </c>
      <c r="D583" s="126"/>
      <c r="E583" s="126"/>
      <c r="F583" s="126"/>
      <c r="G583" s="126" t="s">
        <v>74</v>
      </c>
      <c r="H583" s="126"/>
      <c r="I583" s="126" t="s">
        <v>58</v>
      </c>
      <c r="J583" s="126" t="str">
        <f>"//p[contains(.,'Do you have any condition that has been given a metastatic or terminal prognosis?')]/parent::span/parent::legend/following-sibling::label/input[@value='"&amp;M583&amp;"']"</f>
        <v>//p[contains(.,'Do you have any condition that has been given a metastatic or terminal prognosis?')]/parent::span/parent::legend/following-sibling::label/input[@value='DT_EMCQ5']</v>
      </c>
      <c r="K583" s="127">
        <v>5</v>
      </c>
      <c r="L583" s="126" t="s">
        <v>110</v>
      </c>
      <c r="M583" s="126" t="s">
        <v>296</v>
      </c>
      <c r="N583" s="126"/>
      <c r="O583" s="126"/>
      <c r="P583" s="126"/>
      <c r="Q583" s="128"/>
      <c r="R583" s="128"/>
      <c r="S583" s="126"/>
      <c r="T583" s="126"/>
      <c r="U583" s="126"/>
      <c r="V583" s="126"/>
      <c r="W583" s="126"/>
      <c r="X583" s="126"/>
      <c r="Y583" s="126"/>
    </row>
    <row r="584" spans="1:25">
      <c r="A584" s="126"/>
      <c r="B584" s="127">
        <f>COUNTA($C$17:C584)</f>
        <v>557</v>
      </c>
      <c r="C584" s="126" t="s">
        <v>60</v>
      </c>
      <c r="D584" s="126"/>
      <c r="E584" s="126"/>
      <c r="F584" s="126"/>
      <c r="G584" s="126" t="s">
        <v>74</v>
      </c>
      <c r="H584" s="126"/>
      <c r="I584" s="126" t="s">
        <v>58</v>
      </c>
      <c r="J584" s="126"/>
      <c r="K584" s="127"/>
      <c r="L584" s="126" t="s">
        <v>60</v>
      </c>
      <c r="M584" s="126">
        <v>2</v>
      </c>
      <c r="N584" s="126"/>
      <c r="O584" s="126"/>
      <c r="P584" s="126"/>
      <c r="Q584" s="128"/>
      <c r="R584" s="128"/>
      <c r="S584" s="126"/>
      <c r="T584" s="126"/>
      <c r="U584" s="126"/>
      <c r="V584" s="126"/>
      <c r="W584" s="126"/>
      <c r="X584" s="126"/>
      <c r="Y584" s="126"/>
    </row>
    <row r="585" spans="1:25">
      <c r="A585" s="126"/>
      <c r="B585" s="127">
        <f>COUNTA($C$17:C585)</f>
        <v>558</v>
      </c>
      <c r="C585" s="126" t="s">
        <v>429</v>
      </c>
      <c r="D585" s="126"/>
      <c r="E585" s="126"/>
      <c r="F585" s="126"/>
      <c r="G585" s="126" t="s">
        <v>74</v>
      </c>
      <c r="H585" s="126"/>
      <c r="I585" s="126" t="s">
        <v>58</v>
      </c>
      <c r="J585" s="126" t="str">
        <f>"//p[contains(.,'Do you have any condition or set of symptoms that are under or awaiting further investigation')]/parent::span/parent::legend/following-sibling::label/input[@value='"&amp;M585&amp;"']"</f>
        <v>//p[contains(.,'Do you have any condition or set of symptoms that are under or awaiting further investigation')]/parent::span/parent::legend/following-sibling::label/input[@value='DT_EMCQ6']</v>
      </c>
      <c r="K585" s="127">
        <v>5</v>
      </c>
      <c r="L585" s="126" t="s">
        <v>110</v>
      </c>
      <c r="M585" s="126" t="s">
        <v>298</v>
      </c>
      <c r="N585" s="126"/>
      <c r="O585" s="126"/>
      <c r="P585" s="126"/>
      <c r="Q585" s="128"/>
      <c r="R585" s="128"/>
      <c r="S585" s="126"/>
      <c r="T585" s="126"/>
      <c r="U585" s="126"/>
      <c r="V585" s="126"/>
      <c r="W585" s="126"/>
      <c r="X585" s="126"/>
      <c r="Y585" s="126"/>
    </row>
    <row r="586" spans="1:25">
      <c r="A586" s="126"/>
      <c r="B586" s="127">
        <f>COUNTA($C$17:C586)</f>
        <v>559</v>
      </c>
      <c r="C586" s="126" t="s">
        <v>60</v>
      </c>
      <c r="D586" s="126"/>
      <c r="E586" s="126"/>
      <c r="F586" s="126"/>
      <c r="G586" s="126" t="s">
        <v>74</v>
      </c>
      <c r="H586" s="126"/>
      <c r="I586" s="126" t="s">
        <v>58</v>
      </c>
      <c r="J586" s="126"/>
      <c r="K586" s="127"/>
      <c r="L586" s="126" t="s">
        <v>60</v>
      </c>
      <c r="M586" s="126">
        <v>2</v>
      </c>
      <c r="N586" s="126"/>
      <c r="O586" s="126"/>
      <c r="P586" s="126"/>
      <c r="Q586" s="128"/>
      <c r="R586" s="128"/>
      <c r="S586" s="126"/>
      <c r="T586" s="126"/>
      <c r="U586" s="126"/>
      <c r="V586" s="126"/>
      <c r="W586" s="126"/>
      <c r="X586" s="126"/>
      <c r="Y586" s="126"/>
    </row>
    <row r="587" spans="1:25">
      <c r="A587" s="126"/>
      <c r="B587" s="127">
        <f>COUNTA($C$17:C587)</f>
        <v>560</v>
      </c>
      <c r="C587" s="126" t="s">
        <v>430</v>
      </c>
      <c r="D587" s="126"/>
      <c r="E587" s="126"/>
      <c r="F587" s="126"/>
      <c r="G587" s="126" t="s">
        <v>74</v>
      </c>
      <c r="H587" s="126"/>
      <c r="I587" s="126" t="s">
        <v>58</v>
      </c>
      <c r="J587" s="126" t="str">
        <f>"//p[contains(.,'Will you be travelling to obtain medical care, treatment or advice of any kind?')]/parent::span/parent::legend/following-sibling::label/input[@value='"&amp;M587&amp;"']"</f>
        <v>//p[contains(.,'Will you be travelling to obtain medical care, treatment or advice of any kind?')]/parent::span/parent::legend/following-sibling::label/input[@value='DT_EMCQ7']</v>
      </c>
      <c r="K587" s="127">
        <v>5</v>
      </c>
      <c r="L587" s="126" t="s">
        <v>110</v>
      </c>
      <c r="M587" s="126" t="s">
        <v>300</v>
      </c>
      <c r="N587" s="126"/>
      <c r="O587" s="126"/>
      <c r="P587" s="126"/>
      <c r="Q587" s="128"/>
      <c r="R587" s="128"/>
      <c r="S587" s="126"/>
      <c r="T587" s="126"/>
      <c r="U587" s="126"/>
      <c r="V587" s="126"/>
      <c r="W587" s="126"/>
      <c r="X587" s="126"/>
      <c r="Y587" s="126"/>
    </row>
    <row r="588" spans="1:25">
      <c r="A588" s="126"/>
      <c r="B588" s="127">
        <f>COUNTA($C$17:C588)</f>
        <v>561</v>
      </c>
      <c r="C588" s="126" t="s">
        <v>60</v>
      </c>
      <c r="D588" s="126"/>
      <c r="E588" s="126"/>
      <c r="F588" s="126"/>
      <c r="G588" s="126" t="s">
        <v>74</v>
      </c>
      <c r="H588" s="126"/>
      <c r="I588" s="126" t="s">
        <v>58</v>
      </c>
      <c r="J588" s="126"/>
      <c r="K588" s="127"/>
      <c r="L588" s="126" t="s">
        <v>60</v>
      </c>
      <c r="M588" s="126">
        <v>2</v>
      </c>
      <c r="N588" s="126"/>
      <c r="O588" s="126"/>
      <c r="P588" s="126"/>
      <c r="Q588" s="128"/>
      <c r="R588" s="128"/>
      <c r="S588" s="126"/>
      <c r="T588" s="126"/>
      <c r="U588" s="126"/>
      <c r="V588" s="126"/>
      <c r="W588" s="126"/>
      <c r="X588" s="126"/>
      <c r="Y588" s="126"/>
    </row>
    <row r="589" spans="1:25">
      <c r="A589" s="126" t="str">
        <f>A580</f>
        <v>Y</v>
      </c>
      <c r="B589" s="127">
        <f>COUNTA($C$17:C589)</f>
        <v>562</v>
      </c>
      <c r="C589" s="126" t="s">
        <v>301</v>
      </c>
      <c r="D589" s="126"/>
      <c r="E589" s="126"/>
      <c r="F589" s="126"/>
      <c r="G589" s="126" t="s">
        <v>74</v>
      </c>
      <c r="H589" s="126"/>
      <c r="I589" s="126" t="s">
        <v>58</v>
      </c>
      <c r="J589" s="126" t="s">
        <v>338</v>
      </c>
      <c r="K589" s="127">
        <v>0</v>
      </c>
      <c r="L589" s="126" t="s">
        <v>306</v>
      </c>
      <c r="M589" s="126"/>
      <c r="N589" s="126"/>
      <c r="O589" s="126"/>
      <c r="P589" s="126"/>
      <c r="Q589" s="128"/>
      <c r="R589" s="128"/>
      <c r="S589" s="126"/>
      <c r="T589" s="126"/>
      <c r="U589" s="126"/>
      <c r="V589" s="126"/>
      <c r="W589" s="126"/>
      <c r="X589" s="126"/>
      <c r="Y589" s="126"/>
    </row>
    <row r="590" spans="1:25">
      <c r="A590" s="126" t="str">
        <f>A589</f>
        <v>Y</v>
      </c>
      <c r="B590" s="127">
        <f>COUNTA($C$17:C590)</f>
        <v>563</v>
      </c>
      <c r="C590" s="126" t="s">
        <v>304</v>
      </c>
      <c r="D590" s="126"/>
      <c r="E590" s="126"/>
      <c r="F590" s="126"/>
      <c r="G590" s="126" t="s">
        <v>74</v>
      </c>
      <c r="H590" s="126"/>
      <c r="I590" s="126" t="s">
        <v>58</v>
      </c>
      <c r="J590" s="126" t="s">
        <v>339</v>
      </c>
      <c r="K590" s="127">
        <v>0</v>
      </c>
      <c r="L590" s="126" t="s">
        <v>306</v>
      </c>
      <c r="M590" s="126"/>
      <c r="N590" s="126"/>
      <c r="O590" s="126"/>
      <c r="P590" s="126"/>
      <c r="Q590" s="128"/>
      <c r="R590" s="128"/>
      <c r="S590" s="126"/>
      <c r="T590" s="126"/>
      <c r="U590" s="126"/>
      <c r="V590" s="126"/>
      <c r="W590" s="126"/>
      <c r="X590" s="126"/>
      <c r="Y590" s="126"/>
    </row>
    <row r="591" spans="1:25">
      <c r="A591" s="153" t="str">
        <f>IF($R$28="5","Y","N")</f>
        <v>N</v>
      </c>
      <c r="B591" s="154">
        <f>COUNTA($C$17:C591)</f>
        <v>564</v>
      </c>
      <c r="C591" s="153" t="s">
        <v>60</v>
      </c>
      <c r="D591" s="153"/>
      <c r="E591" s="153"/>
      <c r="F591" s="153"/>
      <c r="G591" s="153" t="s">
        <v>74</v>
      </c>
      <c r="H591" s="153"/>
      <c r="I591" s="153" t="s">
        <v>58</v>
      </c>
      <c r="J591" s="153"/>
      <c r="K591" s="154"/>
      <c r="L591" s="153" t="s">
        <v>60</v>
      </c>
      <c r="M591" s="153">
        <v>5</v>
      </c>
      <c r="N591" s="153"/>
      <c r="O591" s="153"/>
      <c r="P591" s="153"/>
      <c r="Q591" s="155"/>
      <c r="R591" s="155"/>
      <c r="S591" s="153"/>
      <c r="T591" s="153"/>
      <c r="U591" s="153"/>
      <c r="V591" s="153"/>
      <c r="W591" s="153"/>
      <c r="X591" s="153"/>
      <c r="Y591" s="153"/>
    </row>
    <row r="592" spans="1:25">
      <c r="A592" s="153" t="str">
        <f>A591</f>
        <v>N</v>
      </c>
      <c r="B592" s="154">
        <f>COUNTA($C$17:C592)</f>
        <v>565</v>
      </c>
      <c r="C592" s="153" t="s">
        <v>203</v>
      </c>
      <c r="D592" s="153"/>
      <c r="E592" s="153"/>
      <c r="F592" s="153"/>
      <c r="G592" s="153" t="s">
        <v>74</v>
      </c>
      <c r="H592" s="153"/>
      <c r="I592" s="153" t="s">
        <v>58</v>
      </c>
      <c r="J592" s="153" t="s">
        <v>362</v>
      </c>
      <c r="K592" s="154">
        <f>IF(G3="Agent Portal QA",2,5)</f>
        <v>5</v>
      </c>
      <c r="L592" s="153" t="s">
        <v>167</v>
      </c>
      <c r="M592" s="153"/>
      <c r="N592" s="153"/>
      <c r="O592" s="153"/>
      <c r="P592" s="153"/>
      <c r="Q592" s="155"/>
      <c r="R592" s="155"/>
      <c r="S592" s="153"/>
      <c r="T592" s="153"/>
      <c r="U592" s="153"/>
      <c r="V592" s="153"/>
      <c r="W592" s="153"/>
      <c r="X592" s="153"/>
      <c r="Y592" s="153"/>
    </row>
    <row r="593" spans="1:25">
      <c r="A593" s="153" t="str">
        <f>IF($R$28="5","Y","N")</f>
        <v>N</v>
      </c>
      <c r="B593" s="154">
        <f>COUNTA($C$17:C593)</f>
        <v>566</v>
      </c>
      <c r="C593" s="153" t="s">
        <v>60</v>
      </c>
      <c r="D593" s="153"/>
      <c r="E593" s="153"/>
      <c r="F593" s="153"/>
      <c r="G593" s="153" t="s">
        <v>74</v>
      </c>
      <c r="H593" s="153"/>
      <c r="I593" s="153" t="s">
        <v>58</v>
      </c>
      <c r="J593" s="153"/>
      <c r="K593" s="154"/>
      <c r="L593" s="153" t="s">
        <v>60</v>
      </c>
      <c r="M593" s="153">
        <v>5</v>
      </c>
      <c r="N593" s="153"/>
      <c r="O593" s="153"/>
      <c r="P593" s="153"/>
      <c r="Q593" s="155"/>
      <c r="R593" s="155"/>
      <c r="S593" s="153"/>
      <c r="T593" s="153"/>
      <c r="U593" s="153"/>
      <c r="V593" s="153"/>
      <c r="W593" s="153"/>
      <c r="X593" s="153"/>
      <c r="Y593" s="153"/>
    </row>
    <row r="594" spans="1:25">
      <c r="A594" s="153" t="str">
        <f>A592</f>
        <v>N</v>
      </c>
      <c r="B594" s="154">
        <f>COUNTA($C$17:C594)</f>
        <v>567</v>
      </c>
      <c r="C594" s="153" t="s">
        <v>363</v>
      </c>
      <c r="D594" s="153"/>
      <c r="E594" s="153"/>
      <c r="F594" s="153"/>
      <c r="G594" s="153" t="s">
        <v>74</v>
      </c>
      <c r="H594" s="153"/>
      <c r="I594" s="153" t="s">
        <v>58</v>
      </c>
      <c r="J594" s="153" t="s">
        <v>364</v>
      </c>
      <c r="K594" s="154">
        <v>0</v>
      </c>
      <c r="L594" s="153" t="s">
        <v>100</v>
      </c>
      <c r="M594" s="153"/>
      <c r="N594" s="153"/>
      <c r="O594" s="153"/>
      <c r="P594" s="153"/>
      <c r="Q594" s="155"/>
      <c r="R594" s="155"/>
      <c r="S594" s="153"/>
      <c r="T594" s="153"/>
      <c r="U594" s="153"/>
      <c r="V594" s="153"/>
      <c r="W594" s="153"/>
      <c r="X594" s="153"/>
      <c r="Y594" s="153"/>
    </row>
    <row r="595" spans="1:25">
      <c r="A595" s="153" t="str">
        <f t="shared" ref="A595:A600" si="21">A594</f>
        <v>N</v>
      </c>
      <c r="B595" s="154">
        <f>COUNTA($C$17:C595)</f>
        <v>568</v>
      </c>
      <c r="C595" s="153" t="s">
        <v>365</v>
      </c>
      <c r="D595" s="153"/>
      <c r="E595" s="153"/>
      <c r="F595" s="153"/>
      <c r="G595" s="153" t="s">
        <v>74</v>
      </c>
      <c r="H595" s="153"/>
      <c r="I595" s="153" t="s">
        <v>58</v>
      </c>
      <c r="J595" s="153" t="s">
        <v>364</v>
      </c>
      <c r="K595" s="154">
        <v>1</v>
      </c>
      <c r="L595" s="153" t="s">
        <v>100</v>
      </c>
      <c r="M595" s="153"/>
      <c r="N595" s="153"/>
      <c r="O595" s="153"/>
      <c r="P595" s="153"/>
      <c r="Q595" s="155"/>
      <c r="R595" s="155"/>
      <c r="S595" s="153"/>
      <c r="T595" s="153"/>
      <c r="U595" s="153"/>
      <c r="V595" s="153"/>
      <c r="W595" s="153"/>
      <c r="X595" s="153"/>
      <c r="Y595" s="153"/>
    </row>
    <row r="596" spans="1:25">
      <c r="A596" s="153" t="str">
        <f t="shared" si="21"/>
        <v>N</v>
      </c>
      <c r="B596" s="154">
        <f>COUNTA($C$17:C596)</f>
        <v>569</v>
      </c>
      <c r="C596" s="153" t="s">
        <v>366</v>
      </c>
      <c r="D596" s="153"/>
      <c r="E596" s="153"/>
      <c r="F596" s="153"/>
      <c r="G596" s="153" t="s">
        <v>74</v>
      </c>
      <c r="H596" s="153"/>
      <c r="I596" s="153" t="s">
        <v>58</v>
      </c>
      <c r="J596" s="153" t="s">
        <v>364</v>
      </c>
      <c r="K596" s="154">
        <v>2</v>
      </c>
      <c r="L596" s="153" t="s">
        <v>100</v>
      </c>
      <c r="M596" s="153"/>
      <c r="N596" s="153"/>
      <c r="O596" s="153"/>
      <c r="P596" s="153"/>
      <c r="Q596" s="155"/>
      <c r="R596" s="155"/>
      <c r="S596" s="153"/>
      <c r="T596" s="153"/>
      <c r="U596" s="153"/>
      <c r="V596" s="153"/>
      <c r="W596" s="153"/>
      <c r="X596" s="153"/>
      <c r="Y596" s="153"/>
    </row>
    <row r="597" spans="1:25">
      <c r="A597" s="153" t="str">
        <f t="shared" si="21"/>
        <v>N</v>
      </c>
      <c r="B597" s="154">
        <f>COUNTA($C$17:C597)</f>
        <v>570</v>
      </c>
      <c r="C597" s="153" t="s">
        <v>367</v>
      </c>
      <c r="D597" s="153"/>
      <c r="E597" s="153"/>
      <c r="F597" s="153"/>
      <c r="G597" s="153" t="s">
        <v>74</v>
      </c>
      <c r="H597" s="153"/>
      <c r="I597" s="153" t="s">
        <v>58</v>
      </c>
      <c r="J597" s="153" t="s">
        <v>364</v>
      </c>
      <c r="K597" s="154">
        <v>3</v>
      </c>
      <c r="L597" s="153" t="s">
        <v>100</v>
      </c>
      <c r="M597" s="153"/>
      <c r="N597" s="153"/>
      <c r="O597" s="153"/>
      <c r="P597" s="153"/>
      <c r="Q597" s="155"/>
      <c r="R597" s="155"/>
      <c r="S597" s="153"/>
      <c r="T597" s="153"/>
      <c r="U597" s="153"/>
      <c r="V597" s="153"/>
      <c r="W597" s="153"/>
      <c r="X597" s="153"/>
      <c r="Y597" s="153"/>
    </row>
    <row r="598" spans="1:25">
      <c r="A598" s="153" t="str">
        <f t="shared" si="21"/>
        <v>N</v>
      </c>
      <c r="B598" s="154">
        <f>COUNTA($C$17:C598)</f>
        <v>571</v>
      </c>
      <c r="C598" s="153" t="s">
        <v>368</v>
      </c>
      <c r="D598" s="153"/>
      <c r="E598" s="153"/>
      <c r="F598" s="153"/>
      <c r="G598" s="153" t="s">
        <v>74</v>
      </c>
      <c r="H598" s="153"/>
      <c r="I598" s="153" t="s">
        <v>58</v>
      </c>
      <c r="J598" s="153" t="s">
        <v>364</v>
      </c>
      <c r="K598" s="154">
        <v>4</v>
      </c>
      <c r="L598" s="153" t="s">
        <v>100</v>
      </c>
      <c r="M598" s="153"/>
      <c r="N598" s="153"/>
      <c r="O598" s="153"/>
      <c r="P598" s="153"/>
      <c r="Q598" s="155"/>
      <c r="R598" s="155"/>
      <c r="S598" s="153"/>
      <c r="T598" s="153"/>
      <c r="U598" s="153"/>
      <c r="V598" s="153"/>
      <c r="W598" s="153"/>
      <c r="X598" s="153"/>
      <c r="Y598" s="153"/>
    </row>
    <row r="599" spans="1:25">
      <c r="A599" s="153" t="str">
        <f t="shared" si="21"/>
        <v>N</v>
      </c>
      <c r="B599" s="154">
        <f>COUNTA($C$17:C599)</f>
        <v>572</v>
      </c>
      <c r="C599" s="153" t="s">
        <v>203</v>
      </c>
      <c r="D599" s="153"/>
      <c r="E599" s="153"/>
      <c r="F599" s="153"/>
      <c r="G599" s="153" t="s">
        <v>74</v>
      </c>
      <c r="H599" s="153"/>
      <c r="I599" s="153" t="s">
        <v>58</v>
      </c>
      <c r="J599" s="153" t="s">
        <v>726</v>
      </c>
      <c r="K599" s="154">
        <f>IF(G3="Agent Portal QA",5,8)</f>
        <v>8</v>
      </c>
      <c r="L599" s="153" t="s">
        <v>69</v>
      </c>
      <c r="M599" s="153"/>
      <c r="N599" s="153"/>
      <c r="O599" s="153"/>
      <c r="P599" s="153"/>
      <c r="Q599" s="155"/>
      <c r="R599" s="155"/>
      <c r="S599" s="153"/>
      <c r="T599" s="153"/>
      <c r="U599" s="153"/>
      <c r="V599" s="153"/>
      <c r="W599" s="153"/>
      <c r="X599" s="153"/>
      <c r="Y599" s="153"/>
    </row>
    <row r="600" spans="1:25">
      <c r="A600" s="153" t="str">
        <f t="shared" si="21"/>
        <v>N</v>
      </c>
      <c r="B600" s="154">
        <f>COUNTA($C$17:C600)</f>
        <v>573</v>
      </c>
      <c r="C600" s="153" t="s">
        <v>60</v>
      </c>
      <c r="D600" s="153"/>
      <c r="E600" s="153"/>
      <c r="F600" s="153"/>
      <c r="G600" s="153" t="s">
        <v>74</v>
      </c>
      <c r="H600" s="153"/>
      <c r="I600" s="153" t="s">
        <v>58</v>
      </c>
      <c r="J600" s="153"/>
      <c r="K600" s="154">
        <v>0</v>
      </c>
      <c r="L600" s="153" t="s">
        <v>60</v>
      </c>
      <c r="M600" s="153">
        <v>3</v>
      </c>
      <c r="N600" s="153" t="s">
        <v>147</v>
      </c>
      <c r="O600" s="153"/>
      <c r="P600" s="153"/>
      <c r="Q600" s="155"/>
      <c r="R600" s="155"/>
      <c r="S600" s="153"/>
      <c r="T600" s="153"/>
      <c r="U600" s="153"/>
      <c r="V600" s="153"/>
      <c r="W600" s="153"/>
      <c r="X600" s="153"/>
      <c r="Y600" s="153"/>
    </row>
    <row r="601" spans="1:25">
      <c r="A601" s="153" t="str">
        <f>IF(Global!$B$2="PROD","N",A600)</f>
        <v>N</v>
      </c>
      <c r="B601" s="154">
        <f>COUNTA($C$17:C601)</f>
        <v>574</v>
      </c>
      <c r="C601" s="153" t="s">
        <v>369</v>
      </c>
      <c r="D601" s="153"/>
      <c r="E601" s="153"/>
      <c r="F601" s="153"/>
      <c r="G601" s="153" t="s">
        <v>74</v>
      </c>
      <c r="H601" s="153"/>
      <c r="I601" s="153" t="s">
        <v>58</v>
      </c>
      <c r="J601" s="153" t="s">
        <v>370</v>
      </c>
      <c r="K601" s="154">
        <v>0</v>
      </c>
      <c r="L601" s="153" t="s">
        <v>110</v>
      </c>
      <c r="M601" s="153"/>
      <c r="N601" s="153"/>
      <c r="O601" s="153"/>
      <c r="P601" s="153"/>
      <c r="Q601" s="155"/>
      <c r="R601" s="155"/>
      <c r="S601" s="153"/>
      <c r="T601" s="153"/>
      <c r="U601" s="153"/>
      <c r="V601" s="153"/>
      <c r="W601" s="153"/>
      <c r="X601" s="153"/>
      <c r="Y601" s="153"/>
    </row>
    <row r="602" spans="1:25">
      <c r="A602" s="153" t="str">
        <f>A601</f>
        <v>N</v>
      </c>
      <c r="B602" s="154">
        <f>COUNTA($C$17:C602)</f>
        <v>575</v>
      </c>
      <c r="C602" s="153" t="s">
        <v>371</v>
      </c>
      <c r="D602" s="153"/>
      <c r="E602" s="153"/>
      <c r="F602" s="153"/>
      <c r="G602" s="153" t="s">
        <v>74</v>
      </c>
      <c r="H602" s="153"/>
      <c r="I602" s="153" t="s">
        <v>58</v>
      </c>
      <c r="J602" s="153" t="s">
        <v>370</v>
      </c>
      <c r="K602" s="154">
        <v>0</v>
      </c>
      <c r="L602" s="153" t="s">
        <v>59</v>
      </c>
      <c r="M602" s="153" t="s">
        <v>372</v>
      </c>
      <c r="N602" s="153"/>
      <c r="O602" s="153"/>
      <c r="P602" s="153"/>
      <c r="Q602" s="155"/>
      <c r="R602" s="155"/>
      <c r="S602" s="153"/>
      <c r="T602" s="153"/>
      <c r="U602" s="153"/>
      <c r="V602" s="153"/>
      <c r="W602" s="153"/>
      <c r="X602" s="153"/>
      <c r="Y602" s="153"/>
    </row>
    <row r="603" spans="1:25">
      <c r="A603" s="153" t="str">
        <f>A602</f>
        <v>N</v>
      </c>
      <c r="B603" s="154">
        <f>COUNTA($C$17:C603)</f>
        <v>576</v>
      </c>
      <c r="C603" s="153" t="s">
        <v>373</v>
      </c>
      <c r="D603" s="153"/>
      <c r="E603" s="153"/>
      <c r="F603" s="153"/>
      <c r="G603" s="153" t="s">
        <v>74</v>
      </c>
      <c r="H603" s="153"/>
      <c r="I603" s="153"/>
      <c r="J603" s="153"/>
      <c r="K603" s="154">
        <v>0</v>
      </c>
      <c r="L603" s="153" t="s">
        <v>374</v>
      </c>
      <c r="M603" s="153" t="str">
        <f>IF(N600="Australian Comprehensive","tx_iframe_card-domestic","tx_iframe_card-international")</f>
        <v>tx_iframe_card-international</v>
      </c>
      <c r="N603" s="153"/>
      <c r="O603" s="153"/>
      <c r="P603" s="153"/>
      <c r="Q603" s="155"/>
      <c r="R603" s="155"/>
      <c r="S603" s="153"/>
      <c r="T603" s="153"/>
      <c r="U603" s="153"/>
      <c r="V603" s="153"/>
      <c r="W603" s="153"/>
      <c r="X603" s="153"/>
      <c r="Y603" s="153"/>
    </row>
    <row r="604" spans="1:25">
      <c r="A604" s="153" t="str">
        <f>A603</f>
        <v>N</v>
      </c>
      <c r="B604" s="154">
        <f>COUNTA($C$17:C604)</f>
        <v>577</v>
      </c>
      <c r="C604" s="153" t="s">
        <v>375</v>
      </c>
      <c r="D604" s="153"/>
      <c r="E604" s="153"/>
      <c r="F604" s="153"/>
      <c r="G604" s="153" t="s">
        <v>74</v>
      </c>
      <c r="H604" s="153"/>
      <c r="I604" s="153" t="s">
        <v>58</v>
      </c>
      <c r="J604" s="153" t="s">
        <v>376</v>
      </c>
      <c r="K604" s="154">
        <v>0</v>
      </c>
      <c r="L604" s="153" t="s">
        <v>59</v>
      </c>
      <c r="M604" s="153" t="s">
        <v>377</v>
      </c>
      <c r="N604" s="153"/>
      <c r="O604" s="153"/>
      <c r="P604" s="153"/>
      <c r="Q604" s="155"/>
      <c r="R604" s="155"/>
      <c r="S604" s="153"/>
      <c r="T604" s="153"/>
      <c r="U604" s="153"/>
      <c r="V604" s="153"/>
      <c r="W604" s="153"/>
      <c r="X604" s="153"/>
      <c r="Y604" s="153"/>
    </row>
    <row r="605" spans="1:25">
      <c r="A605" s="153" t="str">
        <f t="shared" ref="A605:A612" si="22">A604</f>
        <v>N</v>
      </c>
      <c r="B605" s="154">
        <f>COUNTA($C$17:C605)</f>
        <v>578</v>
      </c>
      <c r="C605" s="153" t="s">
        <v>373</v>
      </c>
      <c r="D605" s="153"/>
      <c r="E605" s="153"/>
      <c r="F605" s="153"/>
      <c r="G605" s="153" t="s">
        <v>74</v>
      </c>
      <c r="H605" s="153"/>
      <c r="I605" s="153"/>
      <c r="J605" s="153"/>
      <c r="K605" s="154">
        <v>0</v>
      </c>
      <c r="L605" s="153" t="s">
        <v>378</v>
      </c>
      <c r="M605" s="153"/>
      <c r="N605" s="153"/>
      <c r="O605" s="153"/>
      <c r="P605" s="153"/>
      <c r="Q605" s="155"/>
      <c r="R605" s="155"/>
      <c r="S605" s="153"/>
      <c r="T605" s="153"/>
      <c r="U605" s="153"/>
      <c r="V605" s="153"/>
      <c r="W605" s="153"/>
      <c r="X605" s="153"/>
      <c r="Y605" s="153"/>
    </row>
    <row r="606" spans="1:25">
      <c r="A606" s="153" t="str">
        <f t="shared" si="22"/>
        <v>N</v>
      </c>
      <c r="B606" s="154">
        <f>COUNTA($C$17:C606)</f>
        <v>579</v>
      </c>
      <c r="C606" s="153" t="s">
        <v>379</v>
      </c>
      <c r="D606" s="153"/>
      <c r="E606" s="153"/>
      <c r="F606" s="153"/>
      <c r="G606" s="153" t="s">
        <v>74</v>
      </c>
      <c r="H606" s="153"/>
      <c r="I606" s="153" t="s">
        <v>58</v>
      </c>
      <c r="J606" s="153" t="s">
        <v>380</v>
      </c>
      <c r="K606" s="154">
        <v>0</v>
      </c>
      <c r="L606" s="153" t="s">
        <v>59</v>
      </c>
      <c r="M606" s="153" t="s">
        <v>381</v>
      </c>
      <c r="N606" s="153"/>
      <c r="O606" s="153"/>
      <c r="P606" s="153"/>
      <c r="Q606" s="155"/>
      <c r="R606" s="155"/>
      <c r="S606" s="153"/>
      <c r="T606" s="153"/>
      <c r="U606" s="153"/>
      <c r="V606" s="153"/>
      <c r="W606" s="153"/>
      <c r="X606" s="153"/>
      <c r="Y606" s="153"/>
    </row>
    <row r="607" spans="1:25">
      <c r="A607" s="153" t="str">
        <f t="shared" si="22"/>
        <v>N</v>
      </c>
      <c r="B607" s="154">
        <f>COUNTA($C$17:C607)</f>
        <v>580</v>
      </c>
      <c r="C607" s="153" t="s">
        <v>382</v>
      </c>
      <c r="D607" s="153"/>
      <c r="E607" s="153"/>
      <c r="F607" s="153"/>
      <c r="G607" s="153" t="s">
        <v>74</v>
      </c>
      <c r="H607" s="153"/>
      <c r="I607" s="153" t="s">
        <v>58</v>
      </c>
      <c r="J607" s="153" t="s">
        <v>383</v>
      </c>
      <c r="K607" s="154">
        <v>0</v>
      </c>
      <c r="L607" s="153" t="s">
        <v>59</v>
      </c>
      <c r="M607" s="153" t="s">
        <v>384</v>
      </c>
      <c r="N607" s="153"/>
      <c r="O607" s="153"/>
      <c r="P607" s="153"/>
      <c r="Q607" s="155"/>
      <c r="R607" s="155"/>
      <c r="S607" s="153"/>
      <c r="T607" s="153"/>
      <c r="U607" s="153"/>
      <c r="V607" s="153"/>
      <c r="W607" s="153"/>
      <c r="X607" s="153"/>
      <c r="Y607" s="153"/>
    </row>
    <row r="608" spans="1:25">
      <c r="A608" s="153" t="str">
        <f t="shared" si="22"/>
        <v>N</v>
      </c>
      <c r="B608" s="154">
        <f>COUNTA($C$17:C608)</f>
        <v>581</v>
      </c>
      <c r="C608" s="153" t="s">
        <v>385</v>
      </c>
      <c r="D608" s="153"/>
      <c r="E608" s="153"/>
      <c r="F608" s="153" t="str">
        <f>IF($A$8="Y","Y","")</f>
        <v/>
      </c>
      <c r="G608" s="153" t="s">
        <v>74</v>
      </c>
      <c r="H608" s="153"/>
      <c r="I608" s="153" t="s">
        <v>58</v>
      </c>
      <c r="J608" s="153" t="s">
        <v>386</v>
      </c>
      <c r="K608" s="154">
        <v>0</v>
      </c>
      <c r="L608" s="153" t="s">
        <v>69</v>
      </c>
      <c r="M608" s="153">
        <v>1</v>
      </c>
      <c r="N608" s="153"/>
      <c r="O608" s="153"/>
      <c r="P608" s="153"/>
      <c r="Q608" s="155"/>
      <c r="R608" s="155"/>
      <c r="S608" s="153"/>
      <c r="T608" s="153"/>
      <c r="U608" s="153"/>
      <c r="V608" s="153"/>
      <c r="W608" s="153"/>
      <c r="X608" s="153"/>
      <c r="Y608" s="153"/>
    </row>
    <row r="609" spans="1:25">
      <c r="A609" s="153" t="str">
        <f t="shared" si="22"/>
        <v>N</v>
      </c>
      <c r="B609" s="154">
        <f>COUNTA($C$17:C609)</f>
        <v>582</v>
      </c>
      <c r="C609" s="153" t="s">
        <v>60</v>
      </c>
      <c r="D609" s="153"/>
      <c r="E609" s="153"/>
      <c r="F609" s="153"/>
      <c r="G609" s="153" t="s">
        <v>74</v>
      </c>
      <c r="H609" s="153"/>
      <c r="I609" s="153" t="s">
        <v>58</v>
      </c>
      <c r="J609" s="153"/>
      <c r="K609" s="154">
        <v>0</v>
      </c>
      <c r="L609" s="153" t="s">
        <v>60</v>
      </c>
      <c r="M609" s="153">
        <v>5</v>
      </c>
      <c r="N609" s="153"/>
      <c r="O609" s="153"/>
      <c r="P609" s="153"/>
      <c r="Q609" s="155"/>
      <c r="R609" s="155"/>
      <c r="S609" s="153"/>
      <c r="T609" s="153"/>
      <c r="U609" s="153"/>
      <c r="V609" s="153"/>
      <c r="W609" s="153"/>
      <c r="X609" s="153"/>
      <c r="Y609" s="153"/>
    </row>
    <row r="610" spans="1:25">
      <c r="A610" s="153" t="str">
        <f t="shared" si="22"/>
        <v>N</v>
      </c>
      <c r="B610" s="154">
        <f>COUNTA($C$17:C610)</f>
        <v>583</v>
      </c>
      <c r="C610" s="153" t="s">
        <v>387</v>
      </c>
      <c r="D610" s="153"/>
      <c r="E610" s="153"/>
      <c r="F610" s="153"/>
      <c r="G610" s="153" t="s">
        <v>74</v>
      </c>
      <c r="H610" s="153"/>
      <c r="I610" s="153" t="s">
        <v>58</v>
      </c>
      <c r="J610" s="153" t="s">
        <v>388</v>
      </c>
      <c r="K610" s="154">
        <v>0</v>
      </c>
      <c r="L610" s="153" t="s">
        <v>306</v>
      </c>
      <c r="M610" s="153"/>
      <c r="N610" s="153"/>
      <c r="O610" s="153"/>
      <c r="P610" s="153"/>
      <c r="Q610" s="155"/>
      <c r="R610" s="155"/>
      <c r="S610" s="153"/>
      <c r="T610" s="153"/>
      <c r="U610" s="153"/>
      <c r="V610" s="153"/>
      <c r="W610" s="153"/>
      <c r="X610" s="153"/>
      <c r="Y610" s="153"/>
    </row>
    <row r="611" spans="1:25">
      <c r="A611" s="153" t="str">
        <f t="shared" si="22"/>
        <v>N</v>
      </c>
      <c r="B611" s="154">
        <f>COUNTA($C$17:C611)</f>
        <v>584</v>
      </c>
      <c r="C611" s="153" t="s">
        <v>389</v>
      </c>
      <c r="D611" s="153"/>
      <c r="E611" s="153"/>
      <c r="F611" s="153"/>
      <c r="G611" s="153" t="s">
        <v>74</v>
      </c>
      <c r="H611" s="153"/>
      <c r="I611" s="153" t="s">
        <v>58</v>
      </c>
      <c r="J611" s="153" t="s">
        <v>390</v>
      </c>
      <c r="K611" s="154">
        <v>0</v>
      </c>
      <c r="L611" s="153" t="s">
        <v>32</v>
      </c>
      <c r="M611" s="153"/>
      <c r="N611" s="153" t="s">
        <v>61</v>
      </c>
      <c r="O611" s="153"/>
      <c r="P611" s="153"/>
      <c r="Q611" s="155"/>
      <c r="R611" s="155"/>
      <c r="S611" s="153" t="s">
        <v>391</v>
      </c>
      <c r="T611" s="153"/>
      <c r="U611" s="153"/>
      <c r="V611" s="153"/>
      <c r="W611" s="153"/>
      <c r="X611" s="153"/>
      <c r="Y611" s="153"/>
    </row>
    <row r="612" spans="1:25">
      <c r="A612" s="153" t="str">
        <f t="shared" si="22"/>
        <v>N</v>
      </c>
      <c r="B612" s="154">
        <f>COUNTA($C$17:C612)</f>
        <v>585</v>
      </c>
      <c r="C612" s="153" t="s">
        <v>392</v>
      </c>
      <c r="D612" s="153"/>
      <c r="E612" s="153"/>
      <c r="F612" s="153"/>
      <c r="G612" s="153" t="s">
        <v>74</v>
      </c>
      <c r="H612" s="153"/>
      <c r="I612" s="153" t="s">
        <v>58</v>
      </c>
      <c r="J612" s="153" t="s">
        <v>393</v>
      </c>
      <c r="K612" s="154">
        <v>0</v>
      </c>
      <c r="L612" s="153" t="s">
        <v>32</v>
      </c>
      <c r="M612" s="153"/>
      <c r="N612" s="153" t="s">
        <v>61</v>
      </c>
      <c r="O612" s="153" t="s">
        <v>3</v>
      </c>
      <c r="P612" s="153"/>
      <c r="Q612" s="155"/>
      <c r="R612" s="155"/>
      <c r="S612" s="153" t="s">
        <v>394</v>
      </c>
      <c r="T612" s="153"/>
      <c r="U612" s="153"/>
      <c r="V612" s="153"/>
      <c r="W612" s="153"/>
      <c r="X612" s="153"/>
      <c r="Y612" s="153"/>
    </row>
    <row r="613" spans="1:25">
      <c r="A613" s="153" t="str">
        <f>IF($R$28="5",IF(Global!$B$2="PROD","Y","N"),"N")</f>
        <v>N</v>
      </c>
      <c r="B613" s="154">
        <f>COUNTA($C$17:C613)</f>
        <v>586</v>
      </c>
      <c r="C613" s="153" t="s">
        <v>514</v>
      </c>
      <c r="D613" s="153"/>
      <c r="E613" s="153"/>
      <c r="F613" s="153"/>
      <c r="G613" s="153" t="s">
        <v>74</v>
      </c>
      <c r="H613" s="153"/>
      <c r="I613" s="153" t="s">
        <v>58</v>
      </c>
      <c r="J613" s="153" t="s">
        <v>518</v>
      </c>
      <c r="K613" s="154">
        <v>0</v>
      </c>
      <c r="L613" s="153" t="s">
        <v>306</v>
      </c>
      <c r="M613" s="153"/>
      <c r="N613" s="153"/>
      <c r="O613" s="153"/>
      <c r="P613" s="153"/>
      <c r="Q613" s="155"/>
      <c r="R613" s="155"/>
      <c r="S613" s="153"/>
      <c r="T613" s="153"/>
      <c r="U613" s="153"/>
      <c r="V613" s="153"/>
      <c r="W613" s="153"/>
      <c r="X613" s="153"/>
      <c r="Y613" s="153"/>
    </row>
    <row r="614" spans="1:25">
      <c r="A614" s="153" t="str">
        <f t="shared" ref="A614:A616" si="23">A613</f>
        <v>N</v>
      </c>
      <c r="B614" s="154">
        <f>COUNTA($C$17:C614)</f>
        <v>587</v>
      </c>
      <c r="C614" s="153" t="s">
        <v>515</v>
      </c>
      <c r="D614" s="153"/>
      <c r="E614" s="153"/>
      <c r="F614" s="153"/>
      <c r="G614" s="153" t="s">
        <v>74</v>
      </c>
      <c r="H614" s="153"/>
      <c r="I614" s="153" t="s">
        <v>58</v>
      </c>
      <c r="J614" s="153" t="s">
        <v>519</v>
      </c>
      <c r="K614" s="154">
        <v>0</v>
      </c>
      <c r="L614" s="153" t="s">
        <v>306</v>
      </c>
      <c r="M614" s="153"/>
      <c r="N614" s="153"/>
      <c r="O614" s="153"/>
      <c r="P614" s="153"/>
      <c r="Q614" s="155"/>
      <c r="R614" s="155"/>
      <c r="S614" s="153"/>
      <c r="T614" s="153"/>
      <c r="U614" s="153"/>
      <c r="V614" s="153"/>
      <c r="W614" s="153"/>
      <c r="X614" s="153"/>
      <c r="Y614" s="153"/>
    </row>
    <row r="615" spans="1:25">
      <c r="A615" s="153" t="str">
        <f t="shared" si="23"/>
        <v>N</v>
      </c>
      <c r="B615" s="154">
        <f>COUNTA($C$17:C615)</f>
        <v>588</v>
      </c>
      <c r="C615" s="153" t="s">
        <v>516</v>
      </c>
      <c r="D615" s="153"/>
      <c r="E615" s="153"/>
      <c r="F615" s="153"/>
      <c r="G615" s="153" t="s">
        <v>74</v>
      </c>
      <c r="H615" s="153"/>
      <c r="I615" s="153" t="s">
        <v>58</v>
      </c>
      <c r="J615" s="153" t="s">
        <v>520</v>
      </c>
      <c r="K615" s="154">
        <v>0</v>
      </c>
      <c r="L615" s="153" t="s">
        <v>306</v>
      </c>
      <c r="M615" s="153"/>
      <c r="N615" s="153"/>
      <c r="O615" s="153"/>
      <c r="P615" s="153"/>
      <c r="Q615" s="155"/>
      <c r="R615" s="155"/>
      <c r="S615" s="153"/>
      <c r="T615" s="153"/>
      <c r="U615" s="153"/>
      <c r="V615" s="153"/>
      <c r="W615" s="153"/>
      <c r="X615" s="153"/>
      <c r="Y615" s="153"/>
    </row>
    <row r="616" spans="1:25">
      <c r="A616" s="153" t="str">
        <f t="shared" si="23"/>
        <v>N</v>
      </c>
      <c r="B616" s="154">
        <f>COUNTA($C$17:C616)</f>
        <v>589</v>
      </c>
      <c r="C616" s="153" t="s">
        <v>517</v>
      </c>
      <c r="D616" s="153"/>
      <c r="E616" s="153"/>
      <c r="F616" s="153"/>
      <c r="G616" s="153" t="s">
        <v>74</v>
      </c>
      <c r="H616" s="153"/>
      <c r="I616" s="153" t="s">
        <v>58</v>
      </c>
      <c r="J616" s="153" t="s">
        <v>521</v>
      </c>
      <c r="K616" s="154">
        <v>0</v>
      </c>
      <c r="L616" s="153" t="s">
        <v>306</v>
      </c>
      <c r="M616" s="153"/>
      <c r="N616" s="153"/>
      <c r="O616" s="153"/>
      <c r="P616" s="153"/>
      <c r="Q616" s="155"/>
      <c r="R616" s="155"/>
      <c r="S616" s="153"/>
      <c r="T616" s="153"/>
      <c r="U616" s="153"/>
      <c r="V616" s="153"/>
      <c r="W616" s="153"/>
      <c r="X616" s="153"/>
      <c r="Y616" s="153"/>
    </row>
    <row r="617" spans="1:25">
      <c r="A617" s="156" t="s">
        <v>71</v>
      </c>
      <c r="B617" s="157"/>
      <c r="C617" s="158"/>
      <c r="D617" s="158"/>
      <c r="E617" s="158"/>
      <c r="F617" s="158"/>
      <c r="G617" s="158"/>
      <c r="H617" s="158"/>
      <c r="I617" s="158"/>
      <c r="J617" s="158"/>
      <c r="K617" s="157"/>
      <c r="L617" s="158"/>
      <c r="M617" s="158"/>
      <c r="N617" s="158"/>
      <c r="O617" s="158"/>
      <c r="P617" s="158"/>
      <c r="Q617" s="158"/>
      <c r="R617" s="158"/>
      <c r="S617" s="158"/>
      <c r="T617" s="158"/>
      <c r="U617" s="158"/>
      <c r="V617" s="158"/>
      <c r="W617" s="158"/>
      <c r="X617" s="158"/>
      <c r="Y617" s="158"/>
    </row>
    <row r="618" spans="1:25">
      <c r="A618" s="126" t="str">
        <f>A591</f>
        <v>N</v>
      </c>
      <c r="B618" s="127">
        <f ca="1">IF(ISNUMBER(B617),B617+1,IF(ISNUMBER(OFFSET(B617,-1,0)),OFFSET(B617,-1,0)+1, IF(ISNUMBER(OFFSET(B617,-2,0)),OFFSET(B617,-2,0)+1,1)))</f>
        <v>590</v>
      </c>
      <c r="C618" s="126" t="s">
        <v>70</v>
      </c>
      <c r="D618" s="126"/>
      <c r="E618" s="126"/>
      <c r="F618" s="126"/>
      <c r="G618" s="126" t="s">
        <v>74</v>
      </c>
      <c r="H618" s="126"/>
      <c r="I618" s="126"/>
      <c r="J618" s="126"/>
      <c r="K618" s="127"/>
      <c r="L618" s="126" t="s">
        <v>70</v>
      </c>
      <c r="M618" s="126"/>
      <c r="N618" s="126"/>
      <c r="O618" s="126"/>
      <c r="P618" s="126"/>
      <c r="Q618" s="126"/>
      <c r="R618" s="126"/>
      <c r="S618" s="126"/>
      <c r="T618" s="126"/>
      <c r="U618" s="126"/>
      <c r="V618" s="126"/>
      <c r="W618" s="126"/>
      <c r="X618" s="126"/>
      <c r="Y618" s="126"/>
    </row>
    <row r="619" spans="1:25">
      <c r="A619" s="126" t="str">
        <f>A618</f>
        <v>N</v>
      </c>
      <c r="B619" s="127">
        <f ca="1">IF(ISNUMBER(B618),B618+1,IF(ISNUMBER(OFFSET(B618,-1,0)),OFFSET(B618,-1,0)+1, IF(ISNUMBER(OFFSET(B618,-2,0)),OFFSET(B618,-2,0)+1,1)))</f>
        <v>591</v>
      </c>
      <c r="C619" s="126" t="s">
        <v>72</v>
      </c>
      <c r="D619" s="126"/>
      <c r="E619" s="126"/>
      <c r="F619" s="126"/>
      <c r="G619" s="126" t="s">
        <v>74</v>
      </c>
      <c r="H619" s="126"/>
      <c r="I619" s="126"/>
      <c r="J619" s="126"/>
      <c r="K619" s="127"/>
      <c r="L619" s="126" t="s">
        <v>72</v>
      </c>
      <c r="M619" s="126"/>
      <c r="N619" s="126"/>
      <c r="O619" s="126"/>
      <c r="P619" s="126"/>
      <c r="Q619" s="126"/>
      <c r="R619" s="126"/>
      <c r="S619" s="126"/>
      <c r="T619" s="126"/>
      <c r="U619" s="126"/>
      <c r="V619" s="126"/>
      <c r="W619" s="126"/>
      <c r="X619" s="126"/>
      <c r="Y619" s="126"/>
    </row>
    <row r="620" spans="1:25">
      <c r="A620" s="126" t="str">
        <f>IF($M$58="Australian Comprehensive","N",IF($R$28&gt;"5","Y","N"))</f>
        <v>Y</v>
      </c>
      <c r="B620" s="127">
        <f>COUNTA($C$17:C620)</f>
        <v>592</v>
      </c>
      <c r="C620" s="126" t="s">
        <v>431</v>
      </c>
      <c r="D620" s="126"/>
      <c r="E620" s="126"/>
      <c r="F620" s="126"/>
      <c r="G620" s="126" t="s">
        <v>74</v>
      </c>
      <c r="H620" s="126"/>
      <c r="I620" s="126" t="s">
        <v>58</v>
      </c>
      <c r="J620" s="126" t="str">
        <f>"//p[contains(.,'Does this traveller have any existing medical conditions?*')]/parent::span/parent::legend/following-sibling::label/input[@value='"&amp;M620&amp;"']"</f>
        <v>//p[contains(.,'Does this traveller have any existing medical conditions?*')]/parent::span/parent::legend/following-sibling::label/input[@value='YES']</v>
      </c>
      <c r="K620" s="127">
        <v>6</v>
      </c>
      <c r="L620" s="126" t="s">
        <v>110</v>
      </c>
      <c r="M620" s="126" t="str">
        <f>IF(A620="Y","YES","")</f>
        <v>YES</v>
      </c>
      <c r="N620" s="126"/>
      <c r="O620" s="126"/>
      <c r="P620" s="126"/>
      <c r="Q620" s="128"/>
      <c r="R620" s="128"/>
      <c r="S620" s="126"/>
      <c r="T620" s="126"/>
      <c r="U620" s="126"/>
      <c r="V620" s="126"/>
      <c r="W620" s="126"/>
      <c r="X620" s="126"/>
      <c r="Y620" s="126"/>
    </row>
    <row r="621" spans="1:25">
      <c r="A621" s="126" t="str">
        <f>A620</f>
        <v>Y</v>
      </c>
      <c r="B621" s="127">
        <f>COUNTA($C$17:C621)</f>
        <v>593</v>
      </c>
      <c r="C621" s="126" t="s">
        <v>60</v>
      </c>
      <c r="D621" s="126"/>
      <c r="E621" s="126"/>
      <c r="F621" s="126"/>
      <c r="G621" s="126" t="s">
        <v>74</v>
      </c>
      <c r="H621" s="126"/>
      <c r="I621" s="126" t="s">
        <v>58</v>
      </c>
      <c r="J621" s="126"/>
      <c r="K621" s="127"/>
      <c r="L621" s="126" t="s">
        <v>60</v>
      </c>
      <c r="M621" s="126">
        <v>3</v>
      </c>
      <c r="N621" s="126"/>
      <c r="O621" s="126"/>
      <c r="P621" s="126"/>
      <c r="Q621" s="128"/>
      <c r="R621" s="128"/>
      <c r="S621" s="126"/>
      <c r="T621" s="126"/>
      <c r="U621" s="126"/>
      <c r="V621" s="126"/>
      <c r="W621" s="126"/>
      <c r="X621" s="126"/>
      <c r="Y621" s="126"/>
    </row>
    <row r="622" spans="1:25">
      <c r="A622" s="126" t="str">
        <f>IF(M620="YES","Y","N")</f>
        <v>Y</v>
      </c>
      <c r="B622" s="127">
        <f>COUNTA($C$17:C622)</f>
        <v>594</v>
      </c>
      <c r="C622" s="126" t="s">
        <v>432</v>
      </c>
      <c r="D622" s="126"/>
      <c r="E622" s="126"/>
      <c r="F622" s="126"/>
      <c r="G622" s="126" t="s">
        <v>74</v>
      </c>
      <c r="H622" s="126"/>
      <c r="I622" s="126" t="s">
        <v>58</v>
      </c>
      <c r="J622" s="126" t="str">
        <f>"//p[contains(.,'Do all existing medical conditions meet the criteria for')]/parent::span/parent::legend/following-sibling::label/input[@value='"&amp;M622&amp;"']"</f>
        <v>//p[contains(.,'Do all existing medical conditions meet the criteria for')]/parent::span/parent::legend/following-sibling::label/input[@value='NO']</v>
      </c>
      <c r="K622" s="127">
        <v>6</v>
      </c>
      <c r="L622" s="126" t="s">
        <v>110</v>
      </c>
      <c r="M622" s="126" t="s">
        <v>476</v>
      </c>
      <c r="N622" s="126"/>
      <c r="O622" s="126"/>
      <c r="P622" s="126"/>
      <c r="Q622" s="128"/>
      <c r="R622" s="128"/>
      <c r="S622" s="126"/>
      <c r="T622" s="126"/>
      <c r="U622" s="126"/>
      <c r="V622" s="126"/>
      <c r="W622" s="126"/>
      <c r="X622" s="126"/>
      <c r="Y622" s="126"/>
    </row>
    <row r="623" spans="1:25">
      <c r="A623" s="126" t="str">
        <f>A622</f>
        <v>Y</v>
      </c>
      <c r="B623" s="127">
        <f>COUNTA($C$17:C623)</f>
        <v>595</v>
      </c>
      <c r="C623" s="126" t="s">
        <v>60</v>
      </c>
      <c r="D623" s="126"/>
      <c r="E623" s="126"/>
      <c r="F623" s="126"/>
      <c r="G623" s="126" t="s">
        <v>74</v>
      </c>
      <c r="H623" s="126"/>
      <c r="I623" s="126" t="s">
        <v>58</v>
      </c>
      <c r="J623" s="126"/>
      <c r="K623" s="127"/>
      <c r="L623" s="126" t="s">
        <v>60</v>
      </c>
      <c r="M623" s="126">
        <v>2</v>
      </c>
      <c r="N623" s="126"/>
      <c r="O623" s="126"/>
      <c r="P623" s="126"/>
      <c r="Q623" s="128"/>
      <c r="R623" s="128"/>
      <c r="S623" s="126"/>
      <c r="T623" s="126"/>
      <c r="U623" s="126"/>
      <c r="V623" s="126"/>
      <c r="W623" s="126"/>
      <c r="X623" s="126"/>
      <c r="Y623" s="126"/>
    </row>
    <row r="624" spans="1:25">
      <c r="A624" s="126" t="str">
        <f>IF(M622="NO","Y","N")</f>
        <v>Y</v>
      </c>
      <c r="B624" s="127">
        <f>COUNTA($C$17:C624)</f>
        <v>596</v>
      </c>
      <c r="C624" s="126" t="s">
        <v>433</v>
      </c>
      <c r="D624" s="126"/>
      <c r="E624" s="126"/>
      <c r="F624" s="126"/>
      <c r="G624" s="126" t="s">
        <v>74</v>
      </c>
      <c r="H624" s="126"/>
      <c r="I624" s="126" t="s">
        <v>58</v>
      </c>
      <c r="J624" s="126" t="str">
        <f>"//p[contains(.,'Would you like to screen this traveller for existing medical conditions coverage?')]/parent::span/parent::legend/following-sibling::label/input[@value='"&amp;M624&amp;"']"</f>
        <v>//p[contains(.,'Would you like to screen this traveller for existing medical conditions coverage?')]/parent::span/parent::legend/following-sibling::label/input[@value='YES']</v>
      </c>
      <c r="K624" s="127">
        <v>6</v>
      </c>
      <c r="L624" s="126" t="s">
        <v>110</v>
      </c>
      <c r="M624" s="126" t="s">
        <v>475</v>
      </c>
      <c r="N624" s="126"/>
      <c r="O624" s="126"/>
      <c r="P624" s="126"/>
      <c r="Q624" s="128"/>
      <c r="R624" s="128"/>
      <c r="S624" s="126"/>
      <c r="T624" s="126"/>
      <c r="U624" s="126"/>
      <c r="V624" s="126"/>
      <c r="W624" s="126"/>
      <c r="X624" s="126"/>
      <c r="Y624" s="126"/>
    </row>
    <row r="625" spans="1:25">
      <c r="A625" s="126" t="str">
        <f>A624</f>
        <v>Y</v>
      </c>
      <c r="B625" s="127">
        <f>COUNTA($C$17:C625)</f>
        <v>597</v>
      </c>
      <c r="C625" s="126" t="s">
        <v>60</v>
      </c>
      <c r="D625" s="126"/>
      <c r="E625" s="126"/>
      <c r="F625" s="126"/>
      <c r="G625" s="126" t="s">
        <v>74</v>
      </c>
      <c r="H625" s="126"/>
      <c r="I625" s="126" t="s">
        <v>58</v>
      </c>
      <c r="J625" s="126"/>
      <c r="K625" s="127"/>
      <c r="L625" s="126" t="s">
        <v>60</v>
      </c>
      <c r="M625" s="126">
        <v>2</v>
      </c>
      <c r="N625" s="126"/>
      <c r="O625" s="126"/>
      <c r="P625" s="126"/>
      <c r="Q625" s="128"/>
      <c r="R625" s="128"/>
      <c r="S625" s="126"/>
      <c r="T625" s="126"/>
      <c r="U625" s="126"/>
      <c r="V625" s="126"/>
      <c r="W625" s="126"/>
      <c r="X625" s="126"/>
      <c r="Y625" s="126"/>
    </row>
    <row r="626" spans="1:25">
      <c r="A626" s="126" t="str">
        <f>IF(M624="YES","Y","N")</f>
        <v>Y</v>
      </c>
      <c r="B626" s="127">
        <f>COUNTA($C$17:C626)</f>
        <v>598</v>
      </c>
      <c r="C626" s="126" t="s">
        <v>434</v>
      </c>
      <c r="D626" s="126"/>
      <c r="E626" s="126"/>
      <c r="F626" s="126"/>
      <c r="G626" s="126" t="s">
        <v>74</v>
      </c>
      <c r="H626" s="126"/>
      <c r="I626" s="126" t="s">
        <v>58</v>
      </c>
      <c r="J626" s="126" t="str">
        <f>"//p[contains(.,'Have you been advised not to travel by a medical practitioner?')]/parent::span/parent::legend/following-sibling::label/input[@value='"&amp;M626&amp;"']"</f>
        <v>//p[contains(.,'Have you been advised not to travel by a medical practitioner?')]/parent::span/parent::legend/following-sibling::label/input[@value='YES']</v>
      </c>
      <c r="K626" s="127">
        <v>6</v>
      </c>
      <c r="L626" s="126" t="s">
        <v>110</v>
      </c>
      <c r="M626" s="126" t="s">
        <v>475</v>
      </c>
      <c r="N626" s="126"/>
      <c r="O626" s="126"/>
      <c r="P626" s="126"/>
      <c r="Q626" s="128"/>
      <c r="R626" s="128"/>
      <c r="S626" s="126"/>
      <c r="T626" s="126"/>
      <c r="U626" s="126"/>
      <c r="V626" s="126"/>
      <c r="W626" s="126"/>
      <c r="X626" s="126"/>
      <c r="Y626" s="126"/>
    </row>
    <row r="627" spans="1:25">
      <c r="A627" s="126" t="str">
        <f>A626</f>
        <v>Y</v>
      </c>
      <c r="B627" s="127">
        <f>COUNTA($C$17:C627)</f>
        <v>599</v>
      </c>
      <c r="C627" s="126" t="s">
        <v>60</v>
      </c>
      <c r="D627" s="126"/>
      <c r="E627" s="126"/>
      <c r="F627" s="126"/>
      <c r="G627" s="126" t="s">
        <v>74</v>
      </c>
      <c r="H627" s="126"/>
      <c r="I627" s="126" t="s">
        <v>58</v>
      </c>
      <c r="J627" s="126"/>
      <c r="K627" s="127"/>
      <c r="L627" s="126" t="s">
        <v>60</v>
      </c>
      <c r="M627" s="126">
        <v>2</v>
      </c>
      <c r="N627" s="126"/>
      <c r="O627" s="126"/>
      <c r="P627" s="126"/>
      <c r="Q627" s="128"/>
      <c r="R627" s="128"/>
      <c r="S627" s="126"/>
      <c r="T627" s="126"/>
      <c r="U627" s="126"/>
      <c r="V627" s="126"/>
      <c r="W627" s="126"/>
      <c r="X627" s="126"/>
      <c r="Y627" s="126"/>
    </row>
    <row r="628" spans="1:25">
      <c r="A628" s="126"/>
      <c r="B628" s="127">
        <f>COUNTA($C$17:C628)</f>
        <v>600</v>
      </c>
      <c r="C628" s="126" t="s">
        <v>435</v>
      </c>
      <c r="D628" s="126"/>
      <c r="E628" s="126"/>
      <c r="F628" s="126"/>
      <c r="G628" s="126" t="s">
        <v>74</v>
      </c>
      <c r="H628" s="126"/>
      <c r="I628" s="126" t="s">
        <v>58</v>
      </c>
      <c r="J628" s="126" t="str">
        <f>"//p[contains(.,'Do you have any condition that has been given a metastatic or terminal prognosis?')]/parent::span/parent::legend/following-sibling::label/input[@value='"&amp;M628&amp;"']"</f>
        <v>//p[contains(.,'Do you have any condition that has been given a metastatic or terminal prognosis?')]/parent::span/parent::legend/following-sibling::label/input[@value='DT_EMCQ5']</v>
      </c>
      <c r="K628" s="127">
        <v>6</v>
      </c>
      <c r="L628" s="126" t="s">
        <v>110</v>
      </c>
      <c r="M628" s="126" t="s">
        <v>296</v>
      </c>
      <c r="N628" s="126"/>
      <c r="O628" s="126"/>
      <c r="P628" s="126"/>
      <c r="Q628" s="128"/>
      <c r="R628" s="128"/>
      <c r="S628" s="126"/>
      <c r="T628" s="126"/>
      <c r="U628" s="126"/>
      <c r="V628" s="126"/>
      <c r="W628" s="126"/>
      <c r="X628" s="126"/>
      <c r="Y628" s="126"/>
    </row>
    <row r="629" spans="1:25">
      <c r="A629" s="126"/>
      <c r="B629" s="127">
        <f>COUNTA($C$17:C629)</f>
        <v>601</v>
      </c>
      <c r="C629" s="126" t="s">
        <v>60</v>
      </c>
      <c r="D629" s="126"/>
      <c r="E629" s="126"/>
      <c r="F629" s="126"/>
      <c r="G629" s="126" t="s">
        <v>74</v>
      </c>
      <c r="H629" s="126"/>
      <c r="I629" s="126" t="s">
        <v>58</v>
      </c>
      <c r="J629" s="126"/>
      <c r="K629" s="127"/>
      <c r="L629" s="126" t="s">
        <v>60</v>
      </c>
      <c r="M629" s="126">
        <v>2</v>
      </c>
      <c r="N629" s="126"/>
      <c r="O629" s="126"/>
      <c r="P629" s="126"/>
      <c r="Q629" s="128"/>
      <c r="R629" s="128"/>
      <c r="S629" s="126"/>
      <c r="T629" s="126"/>
      <c r="U629" s="126"/>
      <c r="V629" s="126"/>
      <c r="W629" s="126"/>
      <c r="X629" s="126"/>
      <c r="Y629" s="126"/>
    </row>
    <row r="630" spans="1:25">
      <c r="A630" s="126"/>
      <c r="B630" s="127">
        <f>COUNTA($C$17:C630)</f>
        <v>602</v>
      </c>
      <c r="C630" s="126" t="s">
        <v>436</v>
      </c>
      <c r="D630" s="126"/>
      <c r="E630" s="126"/>
      <c r="F630" s="126"/>
      <c r="G630" s="126" t="s">
        <v>74</v>
      </c>
      <c r="H630" s="126"/>
      <c r="I630" s="126" t="s">
        <v>58</v>
      </c>
      <c r="J630" s="126" t="str">
        <f>"//p[contains(.,'Do you have any condition or set of symptoms that are under or awaiting further investigation')]/parent::span/parent::legend/following-sibling::label/input[@value='"&amp;M630&amp;"']"</f>
        <v>//p[contains(.,'Do you have any condition or set of symptoms that are under or awaiting further investigation')]/parent::span/parent::legend/following-sibling::label/input[@value='DT_EMCQ6']</v>
      </c>
      <c r="K630" s="127">
        <v>6</v>
      </c>
      <c r="L630" s="126" t="s">
        <v>110</v>
      </c>
      <c r="M630" s="126" t="s">
        <v>298</v>
      </c>
      <c r="N630" s="126"/>
      <c r="O630" s="126"/>
      <c r="P630" s="126"/>
      <c r="Q630" s="128"/>
      <c r="R630" s="128"/>
      <c r="S630" s="126"/>
      <c r="T630" s="126"/>
      <c r="U630" s="126"/>
      <c r="V630" s="126"/>
      <c r="W630" s="126"/>
      <c r="X630" s="126"/>
      <c r="Y630" s="126"/>
    </row>
    <row r="631" spans="1:25">
      <c r="A631" s="126"/>
      <c r="B631" s="127">
        <f>COUNTA($C$17:C631)</f>
        <v>603</v>
      </c>
      <c r="C631" s="126" t="s">
        <v>60</v>
      </c>
      <c r="D631" s="126"/>
      <c r="E631" s="126"/>
      <c r="F631" s="126"/>
      <c r="G631" s="126" t="s">
        <v>74</v>
      </c>
      <c r="H631" s="126"/>
      <c r="I631" s="126" t="s">
        <v>58</v>
      </c>
      <c r="J631" s="126"/>
      <c r="K631" s="127"/>
      <c r="L631" s="126" t="s">
        <v>60</v>
      </c>
      <c r="M631" s="126">
        <v>2</v>
      </c>
      <c r="N631" s="126"/>
      <c r="O631" s="126"/>
      <c r="P631" s="126"/>
      <c r="Q631" s="128"/>
      <c r="R631" s="128"/>
      <c r="S631" s="126"/>
      <c r="T631" s="126"/>
      <c r="U631" s="126"/>
      <c r="V631" s="126"/>
      <c r="W631" s="126"/>
      <c r="X631" s="126"/>
      <c r="Y631" s="126"/>
    </row>
    <row r="632" spans="1:25">
      <c r="A632" s="126"/>
      <c r="B632" s="127">
        <f>COUNTA($C$17:C632)</f>
        <v>604</v>
      </c>
      <c r="C632" s="126" t="s">
        <v>437</v>
      </c>
      <c r="D632" s="126"/>
      <c r="E632" s="126"/>
      <c r="F632" s="126"/>
      <c r="G632" s="126" t="s">
        <v>74</v>
      </c>
      <c r="H632" s="126"/>
      <c r="I632" s="126" t="s">
        <v>58</v>
      </c>
      <c r="J632" s="126" t="str">
        <f>"//p[contains(.,'Will you be travelling to obtain medical care, treatment or advice of any kind?')]/parent::span/parent::legend/following-sibling::label/input[@value='"&amp;M632&amp;"']"</f>
        <v>//p[contains(.,'Will you be travelling to obtain medical care, treatment or advice of any kind?')]/parent::span/parent::legend/following-sibling::label/input[@value='DT_EMCQ7']</v>
      </c>
      <c r="K632" s="127">
        <v>6</v>
      </c>
      <c r="L632" s="126" t="s">
        <v>110</v>
      </c>
      <c r="M632" s="126" t="s">
        <v>300</v>
      </c>
      <c r="N632" s="126"/>
      <c r="O632" s="126"/>
      <c r="P632" s="126"/>
      <c r="Q632" s="128"/>
      <c r="R632" s="128"/>
      <c r="S632" s="126"/>
      <c r="T632" s="126"/>
      <c r="U632" s="126"/>
      <c r="V632" s="126"/>
      <c r="W632" s="126"/>
      <c r="X632" s="126"/>
      <c r="Y632" s="126"/>
    </row>
    <row r="633" spans="1:25">
      <c r="A633" s="126"/>
      <c r="B633" s="127">
        <f>COUNTA($C$17:C633)</f>
        <v>605</v>
      </c>
      <c r="C633" s="126" t="s">
        <v>60</v>
      </c>
      <c r="D633" s="126"/>
      <c r="E633" s="126"/>
      <c r="F633" s="126"/>
      <c r="G633" s="126" t="s">
        <v>74</v>
      </c>
      <c r="H633" s="126"/>
      <c r="I633" s="126" t="s">
        <v>58</v>
      </c>
      <c r="J633" s="126"/>
      <c r="K633" s="127"/>
      <c r="L633" s="126" t="s">
        <v>60</v>
      </c>
      <c r="M633" s="126">
        <v>2</v>
      </c>
      <c r="N633" s="126"/>
      <c r="O633" s="126"/>
      <c r="P633" s="126"/>
      <c r="Q633" s="128"/>
      <c r="R633" s="128"/>
      <c r="S633" s="126"/>
      <c r="T633" s="126"/>
      <c r="U633" s="126"/>
      <c r="V633" s="126"/>
      <c r="W633" s="126"/>
      <c r="X633" s="126"/>
      <c r="Y633" s="126"/>
    </row>
    <row r="634" spans="1:25">
      <c r="A634" s="126" t="str">
        <f>A627</f>
        <v>Y</v>
      </c>
      <c r="B634" s="127">
        <f>COUNTA($C$17:C634)</f>
        <v>606</v>
      </c>
      <c r="C634" s="126" t="s">
        <v>301</v>
      </c>
      <c r="D634" s="126"/>
      <c r="E634" s="126"/>
      <c r="F634" s="126"/>
      <c r="G634" s="126" t="s">
        <v>74</v>
      </c>
      <c r="H634" s="126"/>
      <c r="I634" s="126" t="s">
        <v>58</v>
      </c>
      <c r="J634" s="126" t="s">
        <v>575</v>
      </c>
      <c r="K634" s="127">
        <v>24</v>
      </c>
      <c r="L634" s="126" t="s">
        <v>32</v>
      </c>
      <c r="M634" s="126"/>
      <c r="N634" s="126" t="s">
        <v>61</v>
      </c>
      <c r="O634" s="126"/>
      <c r="P634" s="126"/>
      <c r="Q634" s="128"/>
      <c r="R634" s="128" t="s">
        <v>303</v>
      </c>
      <c r="S634" s="126"/>
      <c r="T634" s="126"/>
      <c r="U634" s="126"/>
      <c r="V634" s="126"/>
      <c r="W634" s="126"/>
      <c r="X634" s="126"/>
      <c r="Y634" s="126"/>
    </row>
    <row r="635" spans="1:25">
      <c r="A635" s="126" t="str">
        <f>A634</f>
        <v>Y</v>
      </c>
      <c r="B635" s="127">
        <f>COUNTA($C$17:C635)</f>
        <v>607</v>
      </c>
      <c r="C635" s="126" t="s">
        <v>304</v>
      </c>
      <c r="D635" s="126"/>
      <c r="E635" s="126"/>
      <c r="F635" s="126"/>
      <c r="G635" s="126" t="s">
        <v>74</v>
      </c>
      <c r="H635" s="126"/>
      <c r="I635" s="126" t="s">
        <v>58</v>
      </c>
      <c r="J635" s="126" t="s">
        <v>305</v>
      </c>
      <c r="K635" s="127">
        <v>15</v>
      </c>
      <c r="L635" s="126" t="s">
        <v>306</v>
      </c>
      <c r="M635" s="126"/>
      <c r="N635" s="126"/>
      <c r="O635" s="126"/>
      <c r="P635" s="126"/>
      <c r="Q635" s="128"/>
      <c r="R635" s="128"/>
      <c r="S635" s="126"/>
      <c r="T635" s="126"/>
      <c r="U635" s="126"/>
      <c r="V635" s="126"/>
      <c r="W635" s="126"/>
      <c r="X635" s="126"/>
      <c r="Y635" s="126"/>
    </row>
    <row r="636" spans="1:25">
      <c r="A636" s="153" t="str">
        <f>IF($R$28="6","Y","N")</f>
        <v>N</v>
      </c>
      <c r="B636" s="154">
        <f>COUNTA($C$17:C636)</f>
        <v>608</v>
      </c>
      <c r="C636" s="153" t="s">
        <v>60</v>
      </c>
      <c r="D636" s="153"/>
      <c r="E636" s="153"/>
      <c r="F636" s="153"/>
      <c r="G636" s="153" t="s">
        <v>74</v>
      </c>
      <c r="H636" s="153"/>
      <c r="I636" s="153" t="s">
        <v>58</v>
      </c>
      <c r="J636" s="153"/>
      <c r="K636" s="154"/>
      <c r="L636" s="153" t="s">
        <v>60</v>
      </c>
      <c r="M636" s="153">
        <v>5</v>
      </c>
      <c r="N636" s="153"/>
      <c r="O636" s="153"/>
      <c r="P636" s="153"/>
      <c r="Q636" s="155"/>
      <c r="R636" s="155"/>
      <c r="S636" s="153"/>
      <c r="T636" s="153"/>
      <c r="U636" s="153"/>
      <c r="V636" s="153"/>
      <c r="W636" s="153"/>
      <c r="X636" s="153"/>
      <c r="Y636" s="153"/>
    </row>
    <row r="637" spans="1:25">
      <c r="A637" s="153" t="str">
        <f>A636</f>
        <v>N</v>
      </c>
      <c r="B637" s="154">
        <f>COUNTA($C$17:C637)</f>
        <v>609</v>
      </c>
      <c r="C637" s="153" t="s">
        <v>203</v>
      </c>
      <c r="D637" s="153"/>
      <c r="E637" s="153"/>
      <c r="F637" s="153"/>
      <c r="G637" s="153" t="s">
        <v>74</v>
      </c>
      <c r="H637" s="153"/>
      <c r="I637" s="153" t="s">
        <v>58</v>
      </c>
      <c r="J637" s="153" t="s">
        <v>362</v>
      </c>
      <c r="K637" s="154">
        <f>IF(G3="Agent Portal QA",2,5)</f>
        <v>5</v>
      </c>
      <c r="L637" s="153" t="s">
        <v>167</v>
      </c>
      <c r="M637" s="153"/>
      <c r="N637" s="153"/>
      <c r="O637" s="153"/>
      <c r="P637" s="153"/>
      <c r="Q637" s="155"/>
      <c r="R637" s="155"/>
      <c r="S637" s="153"/>
      <c r="T637" s="153"/>
      <c r="U637" s="153"/>
      <c r="V637" s="153"/>
      <c r="W637" s="153"/>
      <c r="X637" s="153"/>
      <c r="Y637" s="153"/>
    </row>
    <row r="638" spans="1:25">
      <c r="A638" s="153" t="str">
        <f>IF($R$28="6","Y","N")</f>
        <v>N</v>
      </c>
      <c r="B638" s="154">
        <f>COUNTA($C$17:C638)</f>
        <v>610</v>
      </c>
      <c r="C638" s="153" t="s">
        <v>60</v>
      </c>
      <c r="D638" s="153"/>
      <c r="E638" s="153"/>
      <c r="F638" s="153"/>
      <c r="G638" s="153" t="s">
        <v>74</v>
      </c>
      <c r="H638" s="153"/>
      <c r="I638" s="153" t="s">
        <v>58</v>
      </c>
      <c r="J638" s="153"/>
      <c r="K638" s="154"/>
      <c r="L638" s="153" t="s">
        <v>60</v>
      </c>
      <c r="M638" s="153">
        <v>5</v>
      </c>
      <c r="N638" s="153"/>
      <c r="O638" s="153"/>
      <c r="P638" s="153"/>
      <c r="Q638" s="155"/>
      <c r="R638" s="155"/>
      <c r="S638" s="153"/>
      <c r="T638" s="153"/>
      <c r="U638" s="153"/>
      <c r="V638" s="153"/>
      <c r="W638" s="153"/>
      <c r="X638" s="153"/>
      <c r="Y638" s="153"/>
    </row>
    <row r="639" spans="1:25">
      <c r="A639" s="153" t="str">
        <f>A637</f>
        <v>N</v>
      </c>
      <c r="B639" s="154">
        <f>COUNTA($C$17:C639)</f>
        <v>611</v>
      </c>
      <c r="C639" s="153" t="s">
        <v>363</v>
      </c>
      <c r="D639" s="153"/>
      <c r="E639" s="153"/>
      <c r="F639" s="153"/>
      <c r="G639" s="153" t="s">
        <v>74</v>
      </c>
      <c r="H639" s="153"/>
      <c r="I639" s="153" t="s">
        <v>58</v>
      </c>
      <c r="J639" s="153" t="s">
        <v>364</v>
      </c>
      <c r="K639" s="154">
        <v>0</v>
      </c>
      <c r="L639" s="153" t="s">
        <v>100</v>
      </c>
      <c r="M639" s="153"/>
      <c r="N639" s="153"/>
      <c r="O639" s="153"/>
      <c r="P639" s="153"/>
      <c r="Q639" s="155"/>
      <c r="R639" s="155"/>
      <c r="S639" s="153"/>
      <c r="T639" s="153"/>
      <c r="U639" s="153"/>
      <c r="V639" s="153"/>
      <c r="W639" s="153"/>
      <c r="X639" s="153"/>
      <c r="Y639" s="153"/>
    </row>
    <row r="640" spans="1:25">
      <c r="A640" s="153" t="str">
        <f t="shared" ref="A640:A645" si="24">A639</f>
        <v>N</v>
      </c>
      <c r="B640" s="154">
        <f>COUNTA($C$17:C640)</f>
        <v>612</v>
      </c>
      <c r="C640" s="153" t="s">
        <v>365</v>
      </c>
      <c r="D640" s="153"/>
      <c r="E640" s="153"/>
      <c r="F640" s="153"/>
      <c r="G640" s="153" t="s">
        <v>74</v>
      </c>
      <c r="H640" s="153"/>
      <c r="I640" s="153" t="s">
        <v>58</v>
      </c>
      <c r="J640" s="153" t="s">
        <v>364</v>
      </c>
      <c r="K640" s="154">
        <v>1</v>
      </c>
      <c r="L640" s="153" t="s">
        <v>100</v>
      </c>
      <c r="M640" s="153"/>
      <c r="N640" s="153"/>
      <c r="O640" s="153"/>
      <c r="P640" s="153"/>
      <c r="Q640" s="155"/>
      <c r="R640" s="155"/>
      <c r="S640" s="153"/>
      <c r="T640" s="153"/>
      <c r="U640" s="153"/>
      <c r="V640" s="153"/>
      <c r="W640" s="153"/>
      <c r="X640" s="153"/>
      <c r="Y640" s="153"/>
    </row>
    <row r="641" spans="1:25">
      <c r="A641" s="153" t="str">
        <f t="shared" si="24"/>
        <v>N</v>
      </c>
      <c r="B641" s="154">
        <f>COUNTA($C$17:C641)</f>
        <v>613</v>
      </c>
      <c r="C641" s="153" t="s">
        <v>366</v>
      </c>
      <c r="D641" s="153"/>
      <c r="E641" s="153"/>
      <c r="F641" s="153"/>
      <c r="G641" s="153" t="s">
        <v>74</v>
      </c>
      <c r="H641" s="153"/>
      <c r="I641" s="153" t="s">
        <v>58</v>
      </c>
      <c r="J641" s="153" t="s">
        <v>364</v>
      </c>
      <c r="K641" s="154">
        <v>2</v>
      </c>
      <c r="L641" s="153" t="s">
        <v>100</v>
      </c>
      <c r="M641" s="153"/>
      <c r="N641" s="153"/>
      <c r="O641" s="153"/>
      <c r="P641" s="153"/>
      <c r="Q641" s="155"/>
      <c r="R641" s="155"/>
      <c r="S641" s="153"/>
      <c r="T641" s="153"/>
      <c r="U641" s="153"/>
      <c r="V641" s="153"/>
      <c r="W641" s="153"/>
      <c r="X641" s="153"/>
      <c r="Y641" s="153"/>
    </row>
    <row r="642" spans="1:25">
      <c r="A642" s="153" t="str">
        <f t="shared" si="24"/>
        <v>N</v>
      </c>
      <c r="B642" s="154">
        <f>COUNTA($C$17:C642)</f>
        <v>614</v>
      </c>
      <c r="C642" s="153" t="s">
        <v>367</v>
      </c>
      <c r="D642" s="153"/>
      <c r="E642" s="153"/>
      <c r="F642" s="153"/>
      <c r="G642" s="153" t="s">
        <v>74</v>
      </c>
      <c r="H642" s="153"/>
      <c r="I642" s="153" t="s">
        <v>58</v>
      </c>
      <c r="J642" s="153" t="s">
        <v>364</v>
      </c>
      <c r="K642" s="154">
        <v>3</v>
      </c>
      <c r="L642" s="153" t="s">
        <v>100</v>
      </c>
      <c r="M642" s="153"/>
      <c r="N642" s="153"/>
      <c r="O642" s="153"/>
      <c r="P642" s="153"/>
      <c r="Q642" s="155"/>
      <c r="R642" s="155"/>
      <c r="S642" s="153"/>
      <c r="T642" s="153"/>
      <c r="U642" s="153"/>
      <c r="V642" s="153"/>
      <c r="W642" s="153"/>
      <c r="X642" s="153"/>
      <c r="Y642" s="153"/>
    </row>
    <row r="643" spans="1:25">
      <c r="A643" s="153" t="str">
        <f t="shared" si="24"/>
        <v>N</v>
      </c>
      <c r="B643" s="154">
        <f>COUNTA($C$17:C643)</f>
        <v>615</v>
      </c>
      <c r="C643" s="153" t="s">
        <v>368</v>
      </c>
      <c r="D643" s="153"/>
      <c r="E643" s="153"/>
      <c r="F643" s="153"/>
      <c r="G643" s="153" t="s">
        <v>74</v>
      </c>
      <c r="H643" s="153"/>
      <c r="I643" s="153" t="s">
        <v>58</v>
      </c>
      <c r="J643" s="153" t="s">
        <v>364</v>
      </c>
      <c r="K643" s="154">
        <v>4</v>
      </c>
      <c r="L643" s="153" t="s">
        <v>100</v>
      </c>
      <c r="M643" s="153"/>
      <c r="N643" s="153"/>
      <c r="O643" s="153"/>
      <c r="P643" s="153"/>
      <c r="Q643" s="155"/>
      <c r="R643" s="155"/>
      <c r="S643" s="153"/>
      <c r="T643" s="153"/>
      <c r="U643" s="153"/>
      <c r="V643" s="153"/>
      <c r="W643" s="153"/>
      <c r="X643" s="153"/>
      <c r="Y643" s="153"/>
    </row>
    <row r="644" spans="1:25">
      <c r="A644" s="153" t="str">
        <f t="shared" si="24"/>
        <v>N</v>
      </c>
      <c r="B644" s="154">
        <f>COUNTA($C$17:C644)</f>
        <v>616</v>
      </c>
      <c r="C644" s="153" t="s">
        <v>203</v>
      </c>
      <c r="D644" s="153"/>
      <c r="E644" s="153"/>
      <c r="F644" s="153"/>
      <c r="G644" s="153" t="s">
        <v>74</v>
      </c>
      <c r="H644" s="153"/>
      <c r="I644" s="153" t="s">
        <v>58</v>
      </c>
      <c r="J644" s="153" t="s">
        <v>726</v>
      </c>
      <c r="K644" s="154">
        <f>IF(G3="Agent Portal QA",5,8)</f>
        <v>8</v>
      </c>
      <c r="L644" s="153" t="s">
        <v>69</v>
      </c>
      <c r="M644" s="153"/>
      <c r="N644" s="153"/>
      <c r="O644" s="153"/>
      <c r="P644" s="153"/>
      <c r="Q644" s="155"/>
      <c r="R644" s="155"/>
      <c r="S644" s="153"/>
      <c r="T644" s="153"/>
      <c r="U644" s="153"/>
      <c r="V644" s="153"/>
      <c r="W644" s="153"/>
      <c r="X644" s="153"/>
      <c r="Y644" s="153"/>
    </row>
    <row r="645" spans="1:25">
      <c r="A645" s="153" t="str">
        <f t="shared" si="24"/>
        <v>N</v>
      </c>
      <c r="B645" s="154">
        <f>COUNTA($C$17:C645)</f>
        <v>617</v>
      </c>
      <c r="C645" s="153" t="s">
        <v>60</v>
      </c>
      <c r="D645" s="153"/>
      <c r="E645" s="153"/>
      <c r="F645" s="153"/>
      <c r="G645" s="153" t="s">
        <v>74</v>
      </c>
      <c r="H645" s="153"/>
      <c r="I645" s="153" t="s">
        <v>58</v>
      </c>
      <c r="J645" s="153"/>
      <c r="K645" s="154">
        <v>0</v>
      </c>
      <c r="L645" s="153" t="s">
        <v>60</v>
      </c>
      <c r="M645" s="153">
        <v>3</v>
      </c>
      <c r="N645" s="153" t="s">
        <v>147</v>
      </c>
      <c r="O645" s="153"/>
      <c r="P645" s="153"/>
      <c r="Q645" s="155"/>
      <c r="R645" s="155"/>
      <c r="S645" s="153"/>
      <c r="T645" s="153"/>
      <c r="U645" s="153"/>
      <c r="V645" s="153"/>
      <c r="W645" s="153"/>
      <c r="X645" s="153"/>
      <c r="Y645" s="153"/>
    </row>
    <row r="646" spans="1:25">
      <c r="A646" s="153" t="str">
        <f>IF(Global!$B$2="PROD","N",A645)</f>
        <v>N</v>
      </c>
      <c r="B646" s="154">
        <f>COUNTA($C$17:C646)</f>
        <v>618</v>
      </c>
      <c r="C646" s="153" t="s">
        <v>369</v>
      </c>
      <c r="D646" s="153"/>
      <c r="E646" s="153"/>
      <c r="F646" s="153"/>
      <c r="G646" s="153" t="s">
        <v>74</v>
      </c>
      <c r="H646" s="153"/>
      <c r="I646" s="153" t="s">
        <v>58</v>
      </c>
      <c r="J646" s="153" t="s">
        <v>370</v>
      </c>
      <c r="K646" s="154">
        <v>0</v>
      </c>
      <c r="L646" s="153" t="s">
        <v>110</v>
      </c>
      <c r="M646" s="153"/>
      <c r="N646" s="153"/>
      <c r="O646" s="153"/>
      <c r="P646" s="153"/>
      <c r="Q646" s="155"/>
      <c r="R646" s="155"/>
      <c r="S646" s="153"/>
      <c r="T646" s="153"/>
      <c r="U646" s="153"/>
      <c r="V646" s="153"/>
      <c r="W646" s="153"/>
      <c r="X646" s="153"/>
      <c r="Y646" s="153"/>
    </row>
    <row r="647" spans="1:25">
      <c r="A647" s="153" t="str">
        <f>A646</f>
        <v>N</v>
      </c>
      <c r="B647" s="154">
        <f>COUNTA($C$17:C647)</f>
        <v>619</v>
      </c>
      <c r="C647" s="153" t="s">
        <v>371</v>
      </c>
      <c r="D647" s="153"/>
      <c r="E647" s="153"/>
      <c r="F647" s="153"/>
      <c r="G647" s="153" t="s">
        <v>74</v>
      </c>
      <c r="H647" s="153"/>
      <c r="I647" s="153" t="s">
        <v>58</v>
      </c>
      <c r="J647" s="153" t="s">
        <v>370</v>
      </c>
      <c r="K647" s="154">
        <v>0</v>
      </c>
      <c r="L647" s="153" t="s">
        <v>59</v>
      </c>
      <c r="M647" s="153" t="s">
        <v>372</v>
      </c>
      <c r="N647" s="153"/>
      <c r="O647" s="153"/>
      <c r="P647" s="153"/>
      <c r="Q647" s="155"/>
      <c r="R647" s="155"/>
      <c r="S647" s="153"/>
      <c r="T647" s="153"/>
      <c r="U647" s="153"/>
      <c r="V647" s="153"/>
      <c r="W647" s="153"/>
      <c r="X647" s="153"/>
      <c r="Y647" s="153"/>
    </row>
    <row r="648" spans="1:25">
      <c r="A648" s="153" t="str">
        <f>A647</f>
        <v>N</v>
      </c>
      <c r="B648" s="154">
        <f>COUNTA($C$17:C648)</f>
        <v>620</v>
      </c>
      <c r="C648" s="153" t="s">
        <v>373</v>
      </c>
      <c r="D648" s="153"/>
      <c r="E648" s="153"/>
      <c r="F648" s="153"/>
      <c r="G648" s="153" t="s">
        <v>74</v>
      </c>
      <c r="H648" s="153"/>
      <c r="I648" s="153"/>
      <c r="J648" s="153"/>
      <c r="K648" s="154">
        <v>0</v>
      </c>
      <c r="L648" s="153" t="s">
        <v>374</v>
      </c>
      <c r="M648" s="153" t="str">
        <f>IF(N645="Australian Comprehensive","tx_iframe_card-domestic","tx_iframe_card-international")</f>
        <v>tx_iframe_card-international</v>
      </c>
      <c r="N648" s="153"/>
      <c r="O648" s="153"/>
      <c r="P648" s="153"/>
      <c r="Q648" s="155"/>
      <c r="R648" s="155"/>
      <c r="S648" s="153"/>
      <c r="T648" s="153"/>
      <c r="U648" s="153"/>
      <c r="V648" s="153"/>
      <c r="W648" s="153"/>
      <c r="X648" s="153"/>
      <c r="Y648" s="153"/>
    </row>
    <row r="649" spans="1:25">
      <c r="A649" s="153" t="str">
        <f>A648</f>
        <v>N</v>
      </c>
      <c r="B649" s="154">
        <f>COUNTA($C$17:C649)</f>
        <v>621</v>
      </c>
      <c r="C649" s="153" t="s">
        <v>375</v>
      </c>
      <c r="D649" s="153"/>
      <c r="E649" s="153"/>
      <c r="F649" s="153"/>
      <c r="G649" s="153" t="s">
        <v>74</v>
      </c>
      <c r="H649" s="153"/>
      <c r="I649" s="153" t="s">
        <v>58</v>
      </c>
      <c r="J649" s="153" t="s">
        <v>376</v>
      </c>
      <c r="K649" s="154">
        <v>0</v>
      </c>
      <c r="L649" s="153" t="s">
        <v>59</v>
      </c>
      <c r="M649" s="153" t="s">
        <v>377</v>
      </c>
      <c r="N649" s="153"/>
      <c r="O649" s="153"/>
      <c r="P649" s="153"/>
      <c r="Q649" s="155"/>
      <c r="R649" s="155"/>
      <c r="S649" s="153"/>
      <c r="T649" s="153"/>
      <c r="U649" s="153"/>
      <c r="V649" s="153"/>
      <c r="W649" s="153"/>
      <c r="X649" s="153"/>
      <c r="Y649" s="153"/>
    </row>
    <row r="650" spans="1:25">
      <c r="A650" s="153" t="str">
        <f t="shared" ref="A650:A657" si="25">A649</f>
        <v>N</v>
      </c>
      <c r="B650" s="154">
        <f>COUNTA($C$17:C650)</f>
        <v>622</v>
      </c>
      <c r="C650" s="153" t="s">
        <v>373</v>
      </c>
      <c r="D650" s="153"/>
      <c r="E650" s="153"/>
      <c r="F650" s="153"/>
      <c r="G650" s="153" t="s">
        <v>74</v>
      </c>
      <c r="H650" s="153"/>
      <c r="I650" s="153"/>
      <c r="J650" s="153"/>
      <c r="K650" s="154">
        <v>0</v>
      </c>
      <c r="L650" s="153" t="s">
        <v>378</v>
      </c>
      <c r="M650" s="153"/>
      <c r="N650" s="153"/>
      <c r="O650" s="153"/>
      <c r="P650" s="153"/>
      <c r="Q650" s="155"/>
      <c r="R650" s="155"/>
      <c r="S650" s="153"/>
      <c r="T650" s="153"/>
      <c r="U650" s="153"/>
      <c r="V650" s="153"/>
      <c r="W650" s="153"/>
      <c r="X650" s="153"/>
      <c r="Y650" s="153"/>
    </row>
    <row r="651" spans="1:25">
      <c r="A651" s="153" t="str">
        <f t="shared" si="25"/>
        <v>N</v>
      </c>
      <c r="B651" s="154">
        <f>COUNTA($C$17:C651)</f>
        <v>623</v>
      </c>
      <c r="C651" s="153" t="s">
        <v>379</v>
      </c>
      <c r="D651" s="153"/>
      <c r="E651" s="153"/>
      <c r="F651" s="153"/>
      <c r="G651" s="153" t="s">
        <v>74</v>
      </c>
      <c r="H651" s="153"/>
      <c r="I651" s="153" t="s">
        <v>58</v>
      </c>
      <c r="J651" s="153" t="s">
        <v>380</v>
      </c>
      <c r="K651" s="154">
        <v>0</v>
      </c>
      <c r="L651" s="153" t="s">
        <v>59</v>
      </c>
      <c r="M651" s="153" t="s">
        <v>381</v>
      </c>
      <c r="N651" s="153"/>
      <c r="O651" s="153"/>
      <c r="P651" s="153"/>
      <c r="Q651" s="155"/>
      <c r="R651" s="155"/>
      <c r="S651" s="153"/>
      <c r="T651" s="153"/>
      <c r="U651" s="153"/>
      <c r="V651" s="153"/>
      <c r="W651" s="153"/>
      <c r="X651" s="153"/>
      <c r="Y651" s="153"/>
    </row>
    <row r="652" spans="1:25">
      <c r="A652" s="153" t="str">
        <f t="shared" si="25"/>
        <v>N</v>
      </c>
      <c r="B652" s="154">
        <f>COUNTA($C$17:C652)</f>
        <v>624</v>
      </c>
      <c r="C652" s="153" t="s">
        <v>382</v>
      </c>
      <c r="D652" s="153"/>
      <c r="E652" s="153"/>
      <c r="F652" s="153"/>
      <c r="G652" s="153" t="s">
        <v>74</v>
      </c>
      <c r="H652" s="153"/>
      <c r="I652" s="153" t="s">
        <v>58</v>
      </c>
      <c r="J652" s="153" t="s">
        <v>383</v>
      </c>
      <c r="K652" s="154">
        <v>0</v>
      </c>
      <c r="L652" s="153" t="s">
        <v>59</v>
      </c>
      <c r="M652" s="153" t="s">
        <v>384</v>
      </c>
      <c r="N652" s="153"/>
      <c r="O652" s="153"/>
      <c r="P652" s="153"/>
      <c r="Q652" s="155"/>
      <c r="R652" s="155"/>
      <c r="S652" s="153"/>
      <c r="T652" s="153"/>
      <c r="U652" s="153"/>
      <c r="V652" s="153"/>
      <c r="W652" s="153"/>
      <c r="X652" s="153"/>
      <c r="Y652" s="153"/>
    </row>
    <row r="653" spans="1:25">
      <c r="A653" s="153" t="str">
        <f t="shared" si="25"/>
        <v>N</v>
      </c>
      <c r="B653" s="154">
        <f>COUNTA($C$17:C653)</f>
        <v>625</v>
      </c>
      <c r="C653" s="153" t="s">
        <v>385</v>
      </c>
      <c r="D653" s="153"/>
      <c r="E653" s="153"/>
      <c r="F653" s="153" t="str">
        <f>IF($A$8="Y","Y","")</f>
        <v/>
      </c>
      <c r="G653" s="153" t="s">
        <v>74</v>
      </c>
      <c r="H653" s="153"/>
      <c r="I653" s="153" t="s">
        <v>58</v>
      </c>
      <c r="J653" s="153" t="s">
        <v>386</v>
      </c>
      <c r="K653" s="154">
        <v>0</v>
      </c>
      <c r="L653" s="153" t="s">
        <v>69</v>
      </c>
      <c r="M653" s="153">
        <v>1</v>
      </c>
      <c r="N653" s="153"/>
      <c r="O653" s="153"/>
      <c r="P653" s="153"/>
      <c r="Q653" s="155"/>
      <c r="R653" s="155"/>
      <c r="S653" s="153"/>
      <c r="T653" s="153"/>
      <c r="U653" s="153"/>
      <c r="V653" s="153"/>
      <c r="W653" s="153"/>
      <c r="X653" s="153"/>
      <c r="Y653" s="153"/>
    </row>
    <row r="654" spans="1:25">
      <c r="A654" s="153" t="str">
        <f t="shared" si="25"/>
        <v>N</v>
      </c>
      <c r="B654" s="154">
        <f>COUNTA($C$17:C654)</f>
        <v>626</v>
      </c>
      <c r="C654" s="153" t="s">
        <v>60</v>
      </c>
      <c r="D654" s="153"/>
      <c r="E654" s="153"/>
      <c r="F654" s="153"/>
      <c r="G654" s="153" t="s">
        <v>74</v>
      </c>
      <c r="H654" s="153"/>
      <c r="I654" s="153" t="s">
        <v>58</v>
      </c>
      <c r="J654" s="153"/>
      <c r="K654" s="154">
        <v>0</v>
      </c>
      <c r="L654" s="153" t="s">
        <v>60</v>
      </c>
      <c r="M654" s="153">
        <v>15</v>
      </c>
      <c r="N654" s="153"/>
      <c r="O654" s="153"/>
      <c r="P654" s="153"/>
      <c r="Q654" s="155"/>
      <c r="R654" s="155"/>
      <c r="S654" s="153"/>
      <c r="T654" s="153"/>
      <c r="U654" s="153"/>
      <c r="V654" s="153"/>
      <c r="W654" s="153"/>
      <c r="X654" s="153"/>
      <c r="Y654" s="153"/>
    </row>
    <row r="655" spans="1:25">
      <c r="A655" s="153" t="str">
        <f t="shared" si="25"/>
        <v>N</v>
      </c>
      <c r="B655" s="154">
        <f>COUNTA($C$17:C655)</f>
        <v>627</v>
      </c>
      <c r="C655" s="153" t="s">
        <v>387</v>
      </c>
      <c r="D655" s="153"/>
      <c r="E655" s="153"/>
      <c r="F655" s="153"/>
      <c r="G655" s="153" t="s">
        <v>74</v>
      </c>
      <c r="H655" s="153"/>
      <c r="I655" s="153" t="s">
        <v>58</v>
      </c>
      <c r="J655" s="153" t="s">
        <v>388</v>
      </c>
      <c r="K655" s="154">
        <v>0</v>
      </c>
      <c r="L655" s="153" t="s">
        <v>306</v>
      </c>
      <c r="M655" s="153"/>
      <c r="N655" s="153"/>
      <c r="O655" s="153"/>
      <c r="P655" s="153"/>
      <c r="Q655" s="155"/>
      <c r="R655" s="155"/>
      <c r="S655" s="153"/>
      <c r="T655" s="153"/>
      <c r="U655" s="153"/>
      <c r="V655" s="153"/>
      <c r="W655" s="153"/>
      <c r="X655" s="153"/>
      <c r="Y655" s="153"/>
    </row>
    <row r="656" spans="1:25">
      <c r="A656" s="153" t="str">
        <f t="shared" si="25"/>
        <v>N</v>
      </c>
      <c r="B656" s="154">
        <f>COUNTA($C$17:C656)</f>
        <v>628</v>
      </c>
      <c r="C656" s="153" t="s">
        <v>389</v>
      </c>
      <c r="D656" s="153"/>
      <c r="E656" s="153"/>
      <c r="F656" s="153"/>
      <c r="G656" s="153" t="s">
        <v>74</v>
      </c>
      <c r="H656" s="153"/>
      <c r="I656" s="153" t="s">
        <v>58</v>
      </c>
      <c r="J656" s="153" t="s">
        <v>390</v>
      </c>
      <c r="K656" s="154">
        <v>0</v>
      </c>
      <c r="L656" s="153" t="s">
        <v>32</v>
      </c>
      <c r="M656" s="153"/>
      <c r="N656" s="153" t="s">
        <v>61</v>
      </c>
      <c r="O656" s="153"/>
      <c r="P656" s="153"/>
      <c r="Q656" s="155"/>
      <c r="R656" s="155"/>
      <c r="S656" s="153" t="s">
        <v>391</v>
      </c>
      <c r="T656" s="153"/>
      <c r="U656" s="153"/>
      <c r="V656" s="153"/>
      <c r="W656" s="153"/>
      <c r="X656" s="153"/>
      <c r="Y656" s="153"/>
    </row>
    <row r="657" spans="1:25">
      <c r="A657" s="153" t="str">
        <f t="shared" si="25"/>
        <v>N</v>
      </c>
      <c r="B657" s="154">
        <f>COUNTA($C$17:C657)</f>
        <v>629</v>
      </c>
      <c r="C657" s="153" t="s">
        <v>392</v>
      </c>
      <c r="D657" s="153"/>
      <c r="E657" s="153"/>
      <c r="F657" s="153"/>
      <c r="G657" s="153" t="s">
        <v>74</v>
      </c>
      <c r="H657" s="153"/>
      <c r="I657" s="153" t="s">
        <v>58</v>
      </c>
      <c r="J657" s="153" t="s">
        <v>393</v>
      </c>
      <c r="K657" s="154">
        <v>0</v>
      </c>
      <c r="L657" s="153" t="s">
        <v>32</v>
      </c>
      <c r="M657" s="153"/>
      <c r="N657" s="153" t="s">
        <v>61</v>
      </c>
      <c r="O657" s="153" t="s">
        <v>3</v>
      </c>
      <c r="P657" s="153"/>
      <c r="Q657" s="155"/>
      <c r="R657" s="155"/>
      <c r="S657" s="153" t="s">
        <v>394</v>
      </c>
      <c r="T657" s="153"/>
      <c r="U657" s="153"/>
      <c r="V657" s="153"/>
      <c r="W657" s="153"/>
      <c r="X657" s="153"/>
      <c r="Y657" s="153"/>
    </row>
    <row r="658" spans="1:25">
      <c r="A658" s="153" t="str">
        <f>IF($R$28="6",IF(Global!$B$2="PROD","Y","N"),"N")</f>
        <v>N</v>
      </c>
      <c r="B658" s="154">
        <f>COUNTA($C$17:C658)</f>
        <v>630</v>
      </c>
      <c r="C658" s="153" t="s">
        <v>514</v>
      </c>
      <c r="D658" s="153"/>
      <c r="E658" s="153"/>
      <c r="F658" s="153"/>
      <c r="G658" s="153" t="s">
        <v>74</v>
      </c>
      <c r="H658" s="153"/>
      <c r="I658" s="153" t="s">
        <v>58</v>
      </c>
      <c r="J658" s="153" t="s">
        <v>518</v>
      </c>
      <c r="K658" s="154">
        <v>0</v>
      </c>
      <c r="L658" s="153" t="s">
        <v>306</v>
      </c>
      <c r="M658" s="153"/>
      <c r="N658" s="153"/>
      <c r="O658" s="153"/>
      <c r="P658" s="153"/>
      <c r="Q658" s="155"/>
      <c r="R658" s="155"/>
      <c r="S658" s="153"/>
      <c r="T658" s="153"/>
      <c r="U658" s="153"/>
      <c r="V658" s="153"/>
      <c r="W658" s="153"/>
      <c r="X658" s="153"/>
      <c r="Y658" s="153"/>
    </row>
    <row r="659" spans="1:25">
      <c r="A659" s="153" t="str">
        <f t="shared" ref="A659:A661" si="26">A658</f>
        <v>N</v>
      </c>
      <c r="B659" s="154">
        <f>COUNTA($C$17:C659)</f>
        <v>631</v>
      </c>
      <c r="C659" s="153" t="s">
        <v>515</v>
      </c>
      <c r="D659" s="153"/>
      <c r="E659" s="153"/>
      <c r="F659" s="153"/>
      <c r="G659" s="153" t="s">
        <v>74</v>
      </c>
      <c r="H659" s="153"/>
      <c r="I659" s="153" t="s">
        <v>58</v>
      </c>
      <c r="J659" s="153" t="s">
        <v>519</v>
      </c>
      <c r="K659" s="154">
        <v>0</v>
      </c>
      <c r="L659" s="153" t="s">
        <v>306</v>
      </c>
      <c r="M659" s="153"/>
      <c r="N659" s="153"/>
      <c r="O659" s="153"/>
      <c r="P659" s="153"/>
      <c r="Q659" s="155"/>
      <c r="R659" s="155"/>
      <c r="S659" s="153"/>
      <c r="T659" s="153"/>
      <c r="U659" s="153"/>
      <c r="V659" s="153"/>
      <c r="W659" s="153"/>
      <c r="X659" s="153"/>
      <c r="Y659" s="153"/>
    </row>
    <row r="660" spans="1:25">
      <c r="A660" s="153" t="str">
        <f t="shared" si="26"/>
        <v>N</v>
      </c>
      <c r="B660" s="154">
        <f>COUNTA($C$17:C660)</f>
        <v>632</v>
      </c>
      <c r="C660" s="153" t="s">
        <v>516</v>
      </c>
      <c r="D660" s="153"/>
      <c r="E660" s="153"/>
      <c r="F660" s="153"/>
      <c r="G660" s="153" t="s">
        <v>74</v>
      </c>
      <c r="H660" s="153"/>
      <c r="I660" s="153" t="s">
        <v>58</v>
      </c>
      <c r="J660" s="153" t="s">
        <v>520</v>
      </c>
      <c r="K660" s="154">
        <v>0</v>
      </c>
      <c r="L660" s="153" t="s">
        <v>306</v>
      </c>
      <c r="M660" s="153"/>
      <c r="N660" s="153"/>
      <c r="O660" s="153"/>
      <c r="P660" s="153"/>
      <c r="Q660" s="155"/>
      <c r="R660" s="155"/>
      <c r="S660" s="153"/>
      <c r="T660" s="153"/>
      <c r="U660" s="153"/>
      <c r="V660" s="153"/>
      <c r="W660" s="153"/>
      <c r="X660" s="153"/>
      <c r="Y660" s="153"/>
    </row>
    <row r="661" spans="1:25">
      <c r="A661" s="153" t="str">
        <f t="shared" si="26"/>
        <v>N</v>
      </c>
      <c r="B661" s="154">
        <f>COUNTA($C$17:C661)</f>
        <v>633</v>
      </c>
      <c r="C661" s="153" t="s">
        <v>517</v>
      </c>
      <c r="D661" s="153"/>
      <c r="E661" s="153"/>
      <c r="F661" s="153"/>
      <c r="G661" s="153" t="s">
        <v>74</v>
      </c>
      <c r="H661" s="153"/>
      <c r="I661" s="153" t="s">
        <v>58</v>
      </c>
      <c r="J661" s="153" t="s">
        <v>521</v>
      </c>
      <c r="K661" s="154">
        <v>0</v>
      </c>
      <c r="L661" s="153" t="s">
        <v>306</v>
      </c>
      <c r="M661" s="153"/>
      <c r="N661" s="153"/>
      <c r="O661" s="153"/>
      <c r="P661" s="153"/>
      <c r="Q661" s="155"/>
      <c r="R661" s="155"/>
      <c r="S661" s="153"/>
      <c r="T661" s="153"/>
      <c r="U661" s="153"/>
      <c r="V661" s="153"/>
      <c r="W661" s="153"/>
      <c r="X661" s="153"/>
      <c r="Y661" s="153"/>
    </row>
    <row r="662" spans="1:25">
      <c r="A662" s="156" t="s">
        <v>71</v>
      </c>
      <c r="B662" s="157"/>
      <c r="C662" s="158"/>
      <c r="D662" s="158"/>
      <c r="E662" s="158"/>
      <c r="F662" s="158"/>
      <c r="G662" s="158"/>
      <c r="H662" s="158"/>
      <c r="I662" s="158"/>
      <c r="J662" s="158"/>
      <c r="K662" s="157"/>
      <c r="L662" s="158"/>
      <c r="M662" s="158"/>
      <c r="N662" s="158"/>
      <c r="O662" s="158"/>
      <c r="P662" s="158"/>
      <c r="Q662" s="158"/>
      <c r="R662" s="158"/>
      <c r="S662" s="158"/>
      <c r="T662" s="158"/>
      <c r="U662" s="158"/>
      <c r="V662" s="158"/>
      <c r="W662" s="158"/>
      <c r="X662" s="158"/>
      <c r="Y662" s="158"/>
    </row>
    <row r="663" spans="1:25">
      <c r="A663" s="126" t="str">
        <f>A636</f>
        <v>N</v>
      </c>
      <c r="B663" s="127">
        <f ca="1">IF(ISNUMBER(B662),B662+1,IF(ISNUMBER(OFFSET(B662,-1,0)),OFFSET(B662,-1,0)+1, IF(ISNUMBER(OFFSET(B662,-2,0)),OFFSET(B662,-2,0)+1,1)))</f>
        <v>634</v>
      </c>
      <c r="C663" s="126" t="s">
        <v>70</v>
      </c>
      <c r="D663" s="126"/>
      <c r="E663" s="126"/>
      <c r="F663" s="126"/>
      <c r="G663" s="126" t="s">
        <v>74</v>
      </c>
      <c r="H663" s="126"/>
      <c r="I663" s="126"/>
      <c r="J663" s="126"/>
      <c r="K663" s="127"/>
      <c r="L663" s="126" t="s">
        <v>70</v>
      </c>
      <c r="M663" s="126"/>
      <c r="N663" s="126"/>
      <c r="O663" s="126"/>
      <c r="P663" s="126"/>
      <c r="Q663" s="126"/>
      <c r="R663" s="126"/>
      <c r="S663" s="126"/>
      <c r="T663" s="126"/>
      <c r="U663" s="126"/>
      <c r="V663" s="126"/>
      <c r="W663" s="126"/>
      <c r="X663" s="126"/>
      <c r="Y663" s="126"/>
    </row>
    <row r="664" spans="1:25">
      <c r="A664" s="126" t="str">
        <f>A663</f>
        <v>N</v>
      </c>
      <c r="B664" s="127">
        <f ca="1">IF(ISNUMBER(B663),B663+1,IF(ISNUMBER(OFFSET(B663,-1,0)),OFFSET(B663,-1,0)+1, IF(ISNUMBER(OFFSET(B663,-2,0)),OFFSET(B663,-2,0)+1,1)))</f>
        <v>635</v>
      </c>
      <c r="C664" s="126" t="s">
        <v>72</v>
      </c>
      <c r="D664" s="126"/>
      <c r="E664" s="126"/>
      <c r="F664" s="126"/>
      <c r="G664" s="126" t="s">
        <v>74</v>
      </c>
      <c r="H664" s="126"/>
      <c r="I664" s="126"/>
      <c r="J664" s="126"/>
      <c r="K664" s="127"/>
      <c r="L664" s="126" t="s">
        <v>72</v>
      </c>
      <c r="M664" s="126"/>
      <c r="N664" s="126"/>
      <c r="O664" s="126"/>
      <c r="P664" s="126"/>
      <c r="Q664" s="126"/>
      <c r="R664" s="126"/>
      <c r="S664" s="126"/>
      <c r="T664" s="126"/>
      <c r="U664" s="126"/>
      <c r="V664" s="126"/>
      <c r="W664" s="126"/>
      <c r="X664" s="126"/>
      <c r="Y664" s="126"/>
    </row>
    <row r="665" spans="1:25">
      <c r="A665" s="126" t="str">
        <f>IF($M$58="Australian Comprehensive","N",IF($R$28&gt;"6","Y","N"))</f>
        <v>Y</v>
      </c>
      <c r="B665" s="127">
        <f>COUNTA($C$17:C665)</f>
        <v>636</v>
      </c>
      <c r="C665" s="126" t="s">
        <v>438</v>
      </c>
      <c r="D665" s="126"/>
      <c r="E665" s="126"/>
      <c r="F665" s="126"/>
      <c r="G665" s="126" t="s">
        <v>74</v>
      </c>
      <c r="H665" s="126"/>
      <c r="I665" s="126" t="s">
        <v>58</v>
      </c>
      <c r="J665" s="126" t="str">
        <f>"//p[contains(.,'Does this traveller have any existing medical conditions?*')]/parent::span/parent::legend/following-sibling::label/input[@value='"&amp;M665&amp;"']"</f>
        <v>//p[contains(.,'Does this traveller have any existing medical conditions?*')]/parent::span/parent::legend/following-sibling::label/input[@value='YES']</v>
      </c>
      <c r="K665" s="127">
        <v>7</v>
      </c>
      <c r="L665" s="126" t="s">
        <v>110</v>
      </c>
      <c r="M665" s="126" t="str">
        <f>IF(A665="Y","YES","")</f>
        <v>YES</v>
      </c>
      <c r="N665" s="126"/>
      <c r="O665" s="126"/>
      <c r="P665" s="126"/>
      <c r="Q665" s="128"/>
      <c r="R665" s="128"/>
      <c r="S665" s="126"/>
      <c r="T665" s="126"/>
      <c r="U665" s="126"/>
      <c r="V665" s="126"/>
      <c r="W665" s="126"/>
      <c r="X665" s="126"/>
      <c r="Y665" s="126"/>
    </row>
    <row r="666" spans="1:25">
      <c r="A666" s="126" t="str">
        <f>A665</f>
        <v>Y</v>
      </c>
      <c r="B666" s="127">
        <f>COUNTA($C$17:C666)</f>
        <v>637</v>
      </c>
      <c r="C666" s="126" t="s">
        <v>60</v>
      </c>
      <c r="D666" s="126"/>
      <c r="E666" s="126"/>
      <c r="F666" s="126"/>
      <c r="G666" s="126" t="s">
        <v>74</v>
      </c>
      <c r="H666" s="126"/>
      <c r="I666" s="126" t="s">
        <v>58</v>
      </c>
      <c r="J666" s="126"/>
      <c r="K666" s="127"/>
      <c r="L666" s="126" t="s">
        <v>60</v>
      </c>
      <c r="M666" s="126">
        <v>3</v>
      </c>
      <c r="N666" s="126"/>
      <c r="O666" s="126"/>
      <c r="P666" s="126"/>
      <c r="Q666" s="128"/>
      <c r="R666" s="128"/>
      <c r="S666" s="126"/>
      <c r="T666" s="126"/>
      <c r="U666" s="126"/>
      <c r="V666" s="126"/>
      <c r="W666" s="126"/>
      <c r="X666" s="126"/>
      <c r="Y666" s="126"/>
    </row>
    <row r="667" spans="1:25">
      <c r="A667" s="126" t="str">
        <f>IF(M665="YES","Y","N")</f>
        <v>Y</v>
      </c>
      <c r="B667" s="127">
        <f>COUNTA($C$17:C667)</f>
        <v>638</v>
      </c>
      <c r="C667" s="126" t="s">
        <v>439</v>
      </c>
      <c r="D667" s="126"/>
      <c r="E667" s="126"/>
      <c r="F667" s="126"/>
      <c r="G667" s="126" t="s">
        <v>74</v>
      </c>
      <c r="H667" s="126"/>
      <c r="I667" s="126" t="s">
        <v>58</v>
      </c>
      <c r="J667" s="126" t="str">
        <f>"//p[contains(.,'Do all existing medical conditions meet the criteria for')]/parent::span/parent::legend/following-sibling::label/input[@value='"&amp;M667&amp;"']"</f>
        <v>//p[contains(.,'Do all existing medical conditions meet the criteria for')]/parent::span/parent::legend/following-sibling::label/input[@value='YES']</v>
      </c>
      <c r="K667" s="127">
        <v>7</v>
      </c>
      <c r="L667" s="126" t="s">
        <v>110</v>
      </c>
      <c r="M667" s="126" t="s">
        <v>475</v>
      </c>
      <c r="N667" s="126"/>
      <c r="O667" s="126"/>
      <c r="P667" s="126"/>
      <c r="Q667" s="128"/>
      <c r="R667" s="128"/>
      <c r="S667" s="126"/>
      <c r="T667" s="126"/>
      <c r="U667" s="126"/>
      <c r="V667" s="126"/>
      <c r="W667" s="126"/>
      <c r="X667" s="126"/>
      <c r="Y667" s="126"/>
    </row>
    <row r="668" spans="1:25">
      <c r="A668" s="126" t="str">
        <f>A667</f>
        <v>Y</v>
      </c>
      <c r="B668" s="127">
        <f>COUNTA($C$17:C668)</f>
        <v>639</v>
      </c>
      <c r="C668" s="126" t="s">
        <v>60</v>
      </c>
      <c r="D668" s="126"/>
      <c r="E668" s="126"/>
      <c r="F668" s="126"/>
      <c r="G668" s="126" t="s">
        <v>74</v>
      </c>
      <c r="H668" s="126"/>
      <c r="I668" s="126" t="s">
        <v>58</v>
      </c>
      <c r="J668" s="126"/>
      <c r="K668" s="127"/>
      <c r="L668" s="126" t="s">
        <v>60</v>
      </c>
      <c r="M668" s="126">
        <v>2</v>
      </c>
      <c r="N668" s="126"/>
      <c r="O668" s="126"/>
      <c r="P668" s="126"/>
      <c r="Q668" s="128"/>
      <c r="R668" s="128"/>
      <c r="S668" s="126"/>
      <c r="T668" s="126"/>
      <c r="U668" s="126"/>
      <c r="V668" s="126"/>
      <c r="W668" s="126"/>
      <c r="X668" s="126"/>
      <c r="Y668" s="126"/>
    </row>
    <row r="669" spans="1:25">
      <c r="A669" s="126"/>
      <c r="B669" s="127">
        <f>COUNTA($C$17:C669)</f>
        <v>640</v>
      </c>
      <c r="C669" s="126" t="s">
        <v>440</v>
      </c>
      <c r="D669" s="126"/>
      <c r="E669" s="126"/>
      <c r="F669" s="126"/>
      <c r="G669" s="126" t="s">
        <v>74</v>
      </c>
      <c r="H669" s="126"/>
      <c r="I669" s="126" t="s">
        <v>58</v>
      </c>
      <c r="J669" s="126" t="str">
        <f>"//p[contains(.,'Would you like to screen this traveller for existing medical conditions coverage?')]/parent::span/parent::legend/following-sibling::label/input[@value='"&amp;M669&amp;"']"</f>
        <v>//p[contains(.,'Would you like to screen this traveller for existing medical conditions coverage?')]/parent::span/parent::legend/following-sibling::label/input[@value='DT_EMCQ3']</v>
      </c>
      <c r="K669" s="127">
        <v>7</v>
      </c>
      <c r="L669" s="126" t="s">
        <v>110</v>
      </c>
      <c r="M669" s="126" t="s">
        <v>292</v>
      </c>
      <c r="N669" s="126"/>
      <c r="O669" s="126"/>
      <c r="P669" s="126"/>
      <c r="Q669" s="128"/>
      <c r="R669" s="128"/>
      <c r="S669" s="126"/>
      <c r="T669" s="126"/>
      <c r="U669" s="126"/>
      <c r="V669" s="126"/>
      <c r="W669" s="126"/>
      <c r="X669" s="126"/>
      <c r="Y669" s="126"/>
    </row>
    <row r="670" spans="1:25">
      <c r="A670" s="126"/>
      <c r="B670" s="127">
        <f>COUNTA($C$17:C670)</f>
        <v>641</v>
      </c>
      <c r="C670" s="126" t="s">
        <v>60</v>
      </c>
      <c r="D670" s="126"/>
      <c r="E670" s="126"/>
      <c r="F670" s="126"/>
      <c r="G670" s="126" t="s">
        <v>74</v>
      </c>
      <c r="H670" s="126"/>
      <c r="I670" s="126" t="s">
        <v>58</v>
      </c>
      <c r="J670" s="126"/>
      <c r="K670" s="127"/>
      <c r="L670" s="126" t="s">
        <v>60</v>
      </c>
      <c r="M670" s="126">
        <v>2</v>
      </c>
      <c r="N670" s="126"/>
      <c r="O670" s="126"/>
      <c r="P670" s="126"/>
      <c r="Q670" s="128"/>
      <c r="R670" s="128"/>
      <c r="S670" s="126"/>
      <c r="T670" s="126"/>
      <c r="U670" s="126"/>
      <c r="V670" s="126"/>
      <c r="W670" s="126"/>
      <c r="X670" s="126"/>
      <c r="Y670" s="126"/>
    </row>
    <row r="671" spans="1:25">
      <c r="A671" s="126"/>
      <c r="B671" s="127">
        <f>COUNTA($C$17:C671)</f>
        <v>642</v>
      </c>
      <c r="C671" s="126" t="s">
        <v>441</v>
      </c>
      <c r="D671" s="126"/>
      <c r="E671" s="126"/>
      <c r="F671" s="126"/>
      <c r="G671" s="126" t="s">
        <v>74</v>
      </c>
      <c r="H671" s="126"/>
      <c r="I671" s="126" t="s">
        <v>58</v>
      </c>
      <c r="J671" s="126" t="str">
        <f>"//p[contains(.,'Have you been advised not to travel by a medical practitioner?')]/parent::span/parent::legend/following-sibling::label/input[@value='"&amp;M671&amp;"']"</f>
        <v>//p[contains(.,'Have you been advised not to travel by a medical practitioner?')]/parent::span/parent::legend/following-sibling::label/input[@value='DT_EMCQ4']</v>
      </c>
      <c r="K671" s="127">
        <v>7</v>
      </c>
      <c r="L671" s="126" t="s">
        <v>110</v>
      </c>
      <c r="M671" s="126" t="s">
        <v>294</v>
      </c>
      <c r="N671" s="126"/>
      <c r="O671" s="126"/>
      <c r="P671" s="126"/>
      <c r="Q671" s="128"/>
      <c r="R671" s="128"/>
      <c r="S671" s="126"/>
      <c r="T671" s="126"/>
      <c r="U671" s="126"/>
      <c r="V671" s="126"/>
      <c r="W671" s="126"/>
      <c r="X671" s="126"/>
      <c r="Y671" s="126"/>
    </row>
    <row r="672" spans="1:25">
      <c r="A672" s="126"/>
      <c r="B672" s="127">
        <f>COUNTA($C$17:C672)</f>
        <v>643</v>
      </c>
      <c r="C672" s="126" t="s">
        <v>60</v>
      </c>
      <c r="D672" s="126"/>
      <c r="E672" s="126"/>
      <c r="F672" s="126"/>
      <c r="G672" s="126" t="s">
        <v>74</v>
      </c>
      <c r="H672" s="126"/>
      <c r="I672" s="126" t="s">
        <v>58</v>
      </c>
      <c r="J672" s="126"/>
      <c r="K672" s="127"/>
      <c r="L672" s="126" t="s">
        <v>60</v>
      </c>
      <c r="M672" s="126">
        <v>2</v>
      </c>
      <c r="N672" s="126"/>
      <c r="O672" s="126"/>
      <c r="P672" s="126"/>
      <c r="Q672" s="128"/>
      <c r="R672" s="128"/>
      <c r="S672" s="126"/>
      <c r="T672" s="126"/>
      <c r="U672" s="126"/>
      <c r="V672" s="126"/>
      <c r="W672" s="126"/>
      <c r="X672" s="126"/>
      <c r="Y672" s="126"/>
    </row>
    <row r="673" spans="1:25">
      <c r="A673" s="126"/>
      <c r="B673" s="127">
        <f>COUNTA($C$17:C673)</f>
        <v>644</v>
      </c>
      <c r="C673" s="126" t="s">
        <v>442</v>
      </c>
      <c r="D673" s="126"/>
      <c r="E673" s="126"/>
      <c r="F673" s="126"/>
      <c r="G673" s="126" t="s">
        <v>74</v>
      </c>
      <c r="H673" s="126"/>
      <c r="I673" s="126" t="s">
        <v>58</v>
      </c>
      <c r="J673" s="126" t="str">
        <f>"//p[contains(.,'Do you have any condition that has been given a metastatic or terminal prognosis?')]/parent::span/parent::legend/following-sibling::label/input[@value='"&amp;M673&amp;"']"</f>
        <v>//p[contains(.,'Do you have any condition that has been given a metastatic or terminal prognosis?')]/parent::span/parent::legend/following-sibling::label/input[@value='DT_EMCQ5']</v>
      </c>
      <c r="K673" s="127">
        <v>7</v>
      </c>
      <c r="L673" s="126" t="s">
        <v>110</v>
      </c>
      <c r="M673" s="126" t="s">
        <v>296</v>
      </c>
      <c r="N673" s="126"/>
      <c r="O673" s="126"/>
      <c r="P673" s="126"/>
      <c r="Q673" s="128"/>
      <c r="R673" s="128"/>
      <c r="S673" s="126"/>
      <c r="T673" s="126"/>
      <c r="U673" s="126"/>
      <c r="V673" s="126"/>
      <c r="W673" s="126"/>
      <c r="X673" s="126"/>
      <c r="Y673" s="126"/>
    </row>
    <row r="674" spans="1:25">
      <c r="A674" s="126"/>
      <c r="B674" s="127">
        <f>COUNTA($C$17:C674)</f>
        <v>645</v>
      </c>
      <c r="C674" s="126" t="s">
        <v>60</v>
      </c>
      <c r="D674" s="126"/>
      <c r="E674" s="126"/>
      <c r="F674" s="126"/>
      <c r="G674" s="126" t="s">
        <v>74</v>
      </c>
      <c r="H674" s="126"/>
      <c r="I674" s="126" t="s">
        <v>58</v>
      </c>
      <c r="J674" s="126"/>
      <c r="K674" s="127"/>
      <c r="L674" s="126" t="s">
        <v>60</v>
      </c>
      <c r="M674" s="126">
        <v>2</v>
      </c>
      <c r="N674" s="126"/>
      <c r="O674" s="126"/>
      <c r="P674" s="126"/>
      <c r="Q674" s="128"/>
      <c r="R674" s="128"/>
      <c r="S674" s="126"/>
      <c r="T674" s="126"/>
      <c r="U674" s="126"/>
      <c r="V674" s="126"/>
      <c r="W674" s="126"/>
      <c r="X674" s="126"/>
      <c r="Y674" s="126"/>
    </row>
    <row r="675" spans="1:25">
      <c r="A675" s="126"/>
      <c r="B675" s="127">
        <f>COUNTA($C$17:C675)</f>
        <v>646</v>
      </c>
      <c r="C675" s="126" t="s">
        <v>443</v>
      </c>
      <c r="D675" s="126"/>
      <c r="E675" s="126"/>
      <c r="F675" s="126"/>
      <c r="G675" s="126" t="s">
        <v>74</v>
      </c>
      <c r="H675" s="126"/>
      <c r="I675" s="126" t="s">
        <v>58</v>
      </c>
      <c r="J675" s="126" t="str">
        <f>"//p[contains(.,'Do you have any condition or set of symptoms that are under or awaiting further investigation')]/parent::span/parent::legend/following-sibling::label/input[@value='"&amp;M675&amp;"']"</f>
        <v>//p[contains(.,'Do you have any condition or set of symptoms that are under or awaiting further investigation')]/parent::span/parent::legend/following-sibling::label/input[@value='DT_EMCQ6']</v>
      </c>
      <c r="K675" s="127">
        <v>7</v>
      </c>
      <c r="L675" s="126" t="s">
        <v>110</v>
      </c>
      <c r="M675" s="126" t="s">
        <v>298</v>
      </c>
      <c r="N675" s="126"/>
      <c r="O675" s="126"/>
      <c r="P675" s="126"/>
      <c r="Q675" s="128"/>
      <c r="R675" s="128"/>
      <c r="S675" s="126"/>
      <c r="T675" s="126"/>
      <c r="U675" s="126"/>
      <c r="V675" s="126"/>
      <c r="W675" s="126"/>
      <c r="X675" s="126"/>
      <c r="Y675" s="126"/>
    </row>
    <row r="676" spans="1:25">
      <c r="A676" s="126"/>
      <c r="B676" s="127">
        <f>COUNTA($C$17:C676)</f>
        <v>647</v>
      </c>
      <c r="C676" s="126" t="s">
        <v>60</v>
      </c>
      <c r="D676" s="126"/>
      <c r="E676" s="126"/>
      <c r="F676" s="126"/>
      <c r="G676" s="126" t="s">
        <v>74</v>
      </c>
      <c r="H676" s="126"/>
      <c r="I676" s="126" t="s">
        <v>58</v>
      </c>
      <c r="J676" s="126"/>
      <c r="K676" s="127"/>
      <c r="L676" s="126" t="s">
        <v>60</v>
      </c>
      <c r="M676" s="126">
        <v>2</v>
      </c>
      <c r="N676" s="126"/>
      <c r="O676" s="126"/>
      <c r="P676" s="126"/>
      <c r="Q676" s="128"/>
      <c r="R676" s="128"/>
      <c r="S676" s="126"/>
      <c r="T676" s="126"/>
      <c r="U676" s="126"/>
      <c r="V676" s="126"/>
      <c r="W676" s="126"/>
      <c r="X676" s="126"/>
      <c r="Y676" s="126"/>
    </row>
    <row r="677" spans="1:25">
      <c r="A677" s="126"/>
      <c r="B677" s="127">
        <f>COUNTA($C$17:C677)</f>
        <v>648</v>
      </c>
      <c r="C677" s="126" t="s">
        <v>444</v>
      </c>
      <c r="D677" s="126"/>
      <c r="E677" s="126"/>
      <c r="F677" s="126"/>
      <c r="G677" s="126" t="s">
        <v>74</v>
      </c>
      <c r="H677" s="126"/>
      <c r="I677" s="126" t="s">
        <v>58</v>
      </c>
      <c r="J677" s="126" t="str">
        <f>"//p[contains(.,'Will you be travelling to obtain medical care, treatment or advice of any kind?')]/parent::span/parent::legend/following-sibling::label/input[@value='"&amp;M677&amp;"']"</f>
        <v>//p[contains(.,'Will you be travelling to obtain medical care, treatment or advice of any kind?')]/parent::span/parent::legend/following-sibling::label/input[@value='DT_EMCQ7']</v>
      </c>
      <c r="K677" s="127">
        <v>7</v>
      </c>
      <c r="L677" s="126" t="s">
        <v>110</v>
      </c>
      <c r="M677" s="126" t="s">
        <v>300</v>
      </c>
      <c r="N677" s="126"/>
      <c r="O677" s="126"/>
      <c r="P677" s="126"/>
      <c r="Q677" s="128"/>
      <c r="R677" s="128"/>
      <c r="S677" s="126"/>
      <c r="T677" s="126"/>
      <c r="U677" s="126"/>
      <c r="V677" s="126"/>
      <c r="W677" s="126"/>
      <c r="X677" s="126"/>
      <c r="Y677" s="126"/>
    </row>
    <row r="678" spans="1:25">
      <c r="A678" s="126" t="str">
        <f>A668</f>
        <v>Y</v>
      </c>
      <c r="B678" s="127">
        <f>COUNTA($C$17:C678)</f>
        <v>649</v>
      </c>
      <c r="C678" s="126" t="s">
        <v>60</v>
      </c>
      <c r="D678" s="126"/>
      <c r="E678" s="126"/>
      <c r="F678" s="126"/>
      <c r="G678" s="126" t="s">
        <v>74</v>
      </c>
      <c r="H678" s="126"/>
      <c r="I678" s="126" t="s">
        <v>58</v>
      </c>
      <c r="J678" s="126"/>
      <c r="K678" s="127"/>
      <c r="L678" s="126" t="s">
        <v>60</v>
      </c>
      <c r="M678" s="126">
        <v>2</v>
      </c>
      <c r="N678" s="126"/>
      <c r="O678" s="126"/>
      <c r="P678" s="126"/>
      <c r="Q678" s="128"/>
      <c r="R678" s="128"/>
      <c r="S678" s="126"/>
      <c r="T678" s="126"/>
      <c r="U678" s="126"/>
      <c r="V678" s="126"/>
      <c r="W678" s="126"/>
      <c r="X678" s="126"/>
      <c r="Y678" s="126"/>
    </row>
    <row r="679" spans="1:25">
      <c r="A679" s="126" t="str">
        <f>A678</f>
        <v>Y</v>
      </c>
      <c r="B679" s="127">
        <f>COUNTA($C$17:C679)</f>
        <v>650</v>
      </c>
      <c r="C679" s="126" t="s">
        <v>301</v>
      </c>
      <c r="D679" s="126"/>
      <c r="E679" s="126"/>
      <c r="F679" s="126"/>
      <c r="G679" s="126" t="s">
        <v>74</v>
      </c>
      <c r="H679" s="126"/>
      <c r="I679" s="126" t="s">
        <v>58</v>
      </c>
      <c r="J679" s="126" t="s">
        <v>574</v>
      </c>
      <c r="K679" s="127">
        <v>1</v>
      </c>
      <c r="L679" s="126" t="s">
        <v>306</v>
      </c>
      <c r="M679" s="126"/>
      <c r="N679" s="126"/>
      <c r="O679" s="126"/>
      <c r="P679" s="126"/>
      <c r="Q679" s="128"/>
      <c r="R679" s="128"/>
      <c r="S679" s="126"/>
      <c r="T679" s="126"/>
      <c r="U679" s="126"/>
      <c r="V679" s="126"/>
      <c r="W679" s="126"/>
      <c r="X679" s="126"/>
      <c r="Y679" s="126"/>
    </row>
    <row r="680" spans="1:25">
      <c r="A680" s="153" t="str">
        <f>IF($R$28="7","Y","N")</f>
        <v>N</v>
      </c>
      <c r="B680" s="154">
        <f>COUNTA($C$17:C680)</f>
        <v>651</v>
      </c>
      <c r="C680" s="153" t="s">
        <v>60</v>
      </c>
      <c r="D680" s="153"/>
      <c r="E680" s="153"/>
      <c r="F680" s="153"/>
      <c r="G680" s="153" t="s">
        <v>74</v>
      </c>
      <c r="H680" s="153"/>
      <c r="I680" s="153" t="s">
        <v>58</v>
      </c>
      <c r="J680" s="153"/>
      <c r="K680" s="154"/>
      <c r="L680" s="153" t="s">
        <v>60</v>
      </c>
      <c r="M680" s="153">
        <v>5</v>
      </c>
      <c r="N680" s="153"/>
      <c r="O680" s="153"/>
      <c r="P680" s="153"/>
      <c r="Q680" s="155"/>
      <c r="R680" s="155"/>
      <c r="S680" s="153"/>
      <c r="T680" s="153"/>
      <c r="U680" s="153"/>
      <c r="V680" s="153"/>
      <c r="W680" s="153"/>
      <c r="X680" s="153"/>
      <c r="Y680" s="153"/>
    </row>
    <row r="681" spans="1:25">
      <c r="A681" s="153" t="str">
        <f>A680</f>
        <v>N</v>
      </c>
      <c r="B681" s="154">
        <f>COUNTA($C$17:C681)</f>
        <v>652</v>
      </c>
      <c r="C681" s="153" t="s">
        <v>203</v>
      </c>
      <c r="D681" s="153"/>
      <c r="E681" s="153"/>
      <c r="F681" s="153"/>
      <c r="G681" s="153" t="s">
        <v>74</v>
      </c>
      <c r="H681" s="153"/>
      <c r="I681" s="153" t="s">
        <v>58</v>
      </c>
      <c r="J681" s="153" t="s">
        <v>362</v>
      </c>
      <c r="K681" s="154">
        <f>IF(G3="Agent Portal QA",2,5)</f>
        <v>5</v>
      </c>
      <c r="L681" s="153" t="s">
        <v>167</v>
      </c>
      <c r="M681" s="153"/>
      <c r="N681" s="153"/>
      <c r="O681" s="153"/>
      <c r="P681" s="153"/>
      <c r="Q681" s="155"/>
      <c r="R681" s="155"/>
      <c r="S681" s="153"/>
      <c r="T681" s="153"/>
      <c r="U681" s="153"/>
      <c r="V681" s="153"/>
      <c r="W681" s="153"/>
      <c r="X681" s="153"/>
      <c r="Y681" s="153"/>
    </row>
    <row r="682" spans="1:25">
      <c r="A682" s="153" t="str">
        <f>IF($R$28="7","Y","N")</f>
        <v>N</v>
      </c>
      <c r="B682" s="154">
        <f>COUNTA($C$17:C682)</f>
        <v>653</v>
      </c>
      <c r="C682" s="153" t="s">
        <v>60</v>
      </c>
      <c r="D682" s="153"/>
      <c r="E682" s="153"/>
      <c r="F682" s="153"/>
      <c r="G682" s="153" t="s">
        <v>74</v>
      </c>
      <c r="H682" s="153"/>
      <c r="I682" s="153" t="s">
        <v>58</v>
      </c>
      <c r="J682" s="153"/>
      <c r="K682" s="154"/>
      <c r="L682" s="153" t="s">
        <v>60</v>
      </c>
      <c r="M682" s="153">
        <v>5</v>
      </c>
      <c r="N682" s="153"/>
      <c r="O682" s="153"/>
      <c r="P682" s="153"/>
      <c r="Q682" s="155"/>
      <c r="R682" s="155"/>
      <c r="S682" s="153"/>
      <c r="T682" s="153"/>
      <c r="U682" s="153"/>
      <c r="V682" s="153"/>
      <c r="W682" s="153"/>
      <c r="X682" s="153"/>
      <c r="Y682" s="153"/>
    </row>
    <row r="683" spans="1:25">
      <c r="A683" s="153" t="str">
        <f>A681</f>
        <v>N</v>
      </c>
      <c r="B683" s="154">
        <f>COUNTA($C$17:C683)</f>
        <v>654</v>
      </c>
      <c r="C683" s="153" t="s">
        <v>363</v>
      </c>
      <c r="D683" s="153"/>
      <c r="E683" s="153"/>
      <c r="F683" s="153"/>
      <c r="G683" s="153" t="s">
        <v>74</v>
      </c>
      <c r="H683" s="153"/>
      <c r="I683" s="153" t="s">
        <v>58</v>
      </c>
      <c r="J683" s="153" t="s">
        <v>364</v>
      </c>
      <c r="K683" s="154">
        <v>0</v>
      </c>
      <c r="L683" s="153" t="s">
        <v>100</v>
      </c>
      <c r="M683" s="153"/>
      <c r="N683" s="153"/>
      <c r="O683" s="153"/>
      <c r="P683" s="153"/>
      <c r="Q683" s="155"/>
      <c r="R683" s="155"/>
      <c r="S683" s="153"/>
      <c r="T683" s="153"/>
      <c r="U683" s="153"/>
      <c r="V683" s="153"/>
      <c r="W683" s="153"/>
      <c r="X683" s="153"/>
      <c r="Y683" s="153"/>
    </row>
    <row r="684" spans="1:25">
      <c r="A684" s="153" t="str">
        <f t="shared" ref="A684:A689" si="27">A683</f>
        <v>N</v>
      </c>
      <c r="B684" s="154">
        <f>COUNTA($C$17:C684)</f>
        <v>655</v>
      </c>
      <c r="C684" s="153" t="s">
        <v>365</v>
      </c>
      <c r="D684" s="153"/>
      <c r="E684" s="153"/>
      <c r="F684" s="153"/>
      <c r="G684" s="153" t="s">
        <v>74</v>
      </c>
      <c r="H684" s="153"/>
      <c r="I684" s="153" t="s">
        <v>58</v>
      </c>
      <c r="J684" s="153" t="s">
        <v>364</v>
      </c>
      <c r="K684" s="154">
        <v>1</v>
      </c>
      <c r="L684" s="153" t="s">
        <v>100</v>
      </c>
      <c r="M684" s="153"/>
      <c r="N684" s="153"/>
      <c r="O684" s="153"/>
      <c r="P684" s="153"/>
      <c r="Q684" s="155"/>
      <c r="R684" s="155"/>
      <c r="S684" s="153"/>
      <c r="T684" s="153"/>
      <c r="U684" s="153"/>
      <c r="V684" s="153"/>
      <c r="W684" s="153"/>
      <c r="X684" s="153"/>
      <c r="Y684" s="153"/>
    </row>
    <row r="685" spans="1:25">
      <c r="A685" s="153" t="str">
        <f t="shared" si="27"/>
        <v>N</v>
      </c>
      <c r="B685" s="154">
        <f>COUNTA($C$17:C685)</f>
        <v>656</v>
      </c>
      <c r="C685" s="153" t="s">
        <v>366</v>
      </c>
      <c r="D685" s="153"/>
      <c r="E685" s="153"/>
      <c r="F685" s="153"/>
      <c r="G685" s="153" t="s">
        <v>74</v>
      </c>
      <c r="H685" s="153"/>
      <c r="I685" s="153" t="s">
        <v>58</v>
      </c>
      <c r="J685" s="153" t="s">
        <v>364</v>
      </c>
      <c r="K685" s="154">
        <v>2</v>
      </c>
      <c r="L685" s="153" t="s">
        <v>100</v>
      </c>
      <c r="M685" s="153"/>
      <c r="N685" s="153"/>
      <c r="O685" s="153"/>
      <c r="P685" s="153"/>
      <c r="Q685" s="155"/>
      <c r="R685" s="155"/>
      <c r="S685" s="153"/>
      <c r="T685" s="153"/>
      <c r="U685" s="153"/>
      <c r="V685" s="153"/>
      <c r="W685" s="153"/>
      <c r="X685" s="153"/>
      <c r="Y685" s="153"/>
    </row>
    <row r="686" spans="1:25">
      <c r="A686" s="153" t="str">
        <f t="shared" si="27"/>
        <v>N</v>
      </c>
      <c r="B686" s="154">
        <f>COUNTA($C$17:C686)</f>
        <v>657</v>
      </c>
      <c r="C686" s="153" t="s">
        <v>367</v>
      </c>
      <c r="D686" s="153"/>
      <c r="E686" s="153"/>
      <c r="F686" s="153"/>
      <c r="G686" s="153" t="s">
        <v>74</v>
      </c>
      <c r="H686" s="153"/>
      <c r="I686" s="153" t="s">
        <v>58</v>
      </c>
      <c r="J686" s="153" t="s">
        <v>364</v>
      </c>
      <c r="K686" s="154">
        <v>3</v>
      </c>
      <c r="L686" s="153" t="s">
        <v>100</v>
      </c>
      <c r="M686" s="153"/>
      <c r="N686" s="153"/>
      <c r="O686" s="153"/>
      <c r="P686" s="153"/>
      <c r="Q686" s="155"/>
      <c r="R686" s="155"/>
      <c r="S686" s="153"/>
      <c r="T686" s="153"/>
      <c r="U686" s="153"/>
      <c r="V686" s="153"/>
      <c r="W686" s="153"/>
      <c r="X686" s="153"/>
      <c r="Y686" s="153"/>
    </row>
    <row r="687" spans="1:25">
      <c r="A687" s="153" t="str">
        <f t="shared" si="27"/>
        <v>N</v>
      </c>
      <c r="B687" s="154">
        <f>COUNTA($C$17:C687)</f>
        <v>658</v>
      </c>
      <c r="C687" s="153" t="s">
        <v>368</v>
      </c>
      <c r="D687" s="153"/>
      <c r="E687" s="153"/>
      <c r="F687" s="153"/>
      <c r="G687" s="153" t="s">
        <v>74</v>
      </c>
      <c r="H687" s="153"/>
      <c r="I687" s="153" t="s">
        <v>58</v>
      </c>
      <c r="J687" s="153" t="s">
        <v>364</v>
      </c>
      <c r="K687" s="154">
        <v>4</v>
      </c>
      <c r="L687" s="153" t="s">
        <v>100</v>
      </c>
      <c r="M687" s="153"/>
      <c r="N687" s="153"/>
      <c r="O687" s="153"/>
      <c r="P687" s="153"/>
      <c r="Q687" s="155"/>
      <c r="R687" s="155"/>
      <c r="S687" s="153"/>
      <c r="T687" s="153"/>
      <c r="U687" s="153"/>
      <c r="V687" s="153"/>
      <c r="W687" s="153"/>
      <c r="X687" s="153"/>
      <c r="Y687" s="153"/>
    </row>
    <row r="688" spans="1:25">
      <c r="A688" s="153" t="str">
        <f t="shared" si="27"/>
        <v>N</v>
      </c>
      <c r="B688" s="154">
        <f>COUNTA($C$17:C688)</f>
        <v>659</v>
      </c>
      <c r="C688" s="153" t="s">
        <v>203</v>
      </c>
      <c r="D688" s="153"/>
      <c r="E688" s="153"/>
      <c r="F688" s="153"/>
      <c r="G688" s="153" t="s">
        <v>74</v>
      </c>
      <c r="H688" s="153"/>
      <c r="I688" s="153" t="s">
        <v>58</v>
      </c>
      <c r="J688" s="153" t="s">
        <v>726</v>
      </c>
      <c r="K688" s="154">
        <f>IF(G3="Agent Portal QA",5,8)</f>
        <v>8</v>
      </c>
      <c r="L688" s="153" t="s">
        <v>69</v>
      </c>
      <c r="M688" s="153"/>
      <c r="N688" s="153"/>
      <c r="O688" s="153"/>
      <c r="P688" s="153"/>
      <c r="Q688" s="155"/>
      <c r="R688" s="155"/>
      <c r="S688" s="153"/>
      <c r="T688" s="153"/>
      <c r="U688" s="153"/>
      <c r="V688" s="153"/>
      <c r="W688" s="153"/>
      <c r="X688" s="153"/>
      <c r="Y688" s="153"/>
    </row>
    <row r="689" spans="1:25">
      <c r="A689" s="153" t="str">
        <f t="shared" si="27"/>
        <v>N</v>
      </c>
      <c r="B689" s="154">
        <f>COUNTA($C$17:C689)</f>
        <v>660</v>
      </c>
      <c r="C689" s="153" t="s">
        <v>60</v>
      </c>
      <c r="D689" s="153"/>
      <c r="E689" s="153"/>
      <c r="F689" s="153"/>
      <c r="G689" s="153" t="s">
        <v>74</v>
      </c>
      <c r="H689" s="153"/>
      <c r="I689" s="153" t="s">
        <v>58</v>
      </c>
      <c r="J689" s="153"/>
      <c r="K689" s="154">
        <v>0</v>
      </c>
      <c r="L689" s="153" t="s">
        <v>60</v>
      </c>
      <c r="M689" s="153">
        <v>3</v>
      </c>
      <c r="N689" s="153" t="s">
        <v>147</v>
      </c>
      <c r="O689" s="153"/>
      <c r="P689" s="153"/>
      <c r="Q689" s="155"/>
      <c r="R689" s="155"/>
      <c r="S689" s="153"/>
      <c r="T689" s="153"/>
      <c r="U689" s="153"/>
      <c r="V689" s="153"/>
      <c r="W689" s="153"/>
      <c r="X689" s="153"/>
      <c r="Y689" s="153"/>
    </row>
    <row r="690" spans="1:25">
      <c r="A690" s="153" t="str">
        <f>IF(Global!$B$2="PROD","N",A689)</f>
        <v>N</v>
      </c>
      <c r="B690" s="154">
        <f>COUNTA($C$17:C690)</f>
        <v>661</v>
      </c>
      <c r="C690" s="153" t="s">
        <v>369</v>
      </c>
      <c r="D690" s="153"/>
      <c r="E690" s="153"/>
      <c r="F690" s="153"/>
      <c r="G690" s="153" t="s">
        <v>74</v>
      </c>
      <c r="H690" s="153"/>
      <c r="I690" s="153" t="s">
        <v>58</v>
      </c>
      <c r="J690" s="153" t="s">
        <v>370</v>
      </c>
      <c r="K690" s="154">
        <v>0</v>
      </c>
      <c r="L690" s="153" t="s">
        <v>110</v>
      </c>
      <c r="M690" s="153"/>
      <c r="N690" s="153"/>
      <c r="O690" s="153"/>
      <c r="P690" s="153"/>
      <c r="Q690" s="155"/>
      <c r="R690" s="155"/>
      <c r="S690" s="153"/>
      <c r="T690" s="153"/>
      <c r="U690" s="153"/>
      <c r="V690" s="153"/>
      <c r="W690" s="153"/>
      <c r="X690" s="153"/>
      <c r="Y690" s="153"/>
    </row>
    <row r="691" spans="1:25">
      <c r="A691" s="153" t="str">
        <f>A690</f>
        <v>N</v>
      </c>
      <c r="B691" s="154">
        <f>COUNTA($C$17:C691)</f>
        <v>662</v>
      </c>
      <c r="C691" s="153" t="s">
        <v>371</v>
      </c>
      <c r="D691" s="153"/>
      <c r="E691" s="153"/>
      <c r="F691" s="153"/>
      <c r="G691" s="153" t="s">
        <v>74</v>
      </c>
      <c r="H691" s="153"/>
      <c r="I691" s="153" t="s">
        <v>58</v>
      </c>
      <c r="J691" s="153" t="s">
        <v>370</v>
      </c>
      <c r="K691" s="154">
        <v>0</v>
      </c>
      <c r="L691" s="153" t="s">
        <v>59</v>
      </c>
      <c r="M691" s="153" t="s">
        <v>372</v>
      </c>
      <c r="N691" s="153"/>
      <c r="O691" s="153"/>
      <c r="P691" s="153"/>
      <c r="Q691" s="155"/>
      <c r="R691" s="155"/>
      <c r="S691" s="153"/>
      <c r="T691" s="153"/>
      <c r="U691" s="153"/>
      <c r="V691" s="153"/>
      <c r="W691" s="153"/>
      <c r="X691" s="153"/>
      <c r="Y691" s="153"/>
    </row>
    <row r="692" spans="1:25">
      <c r="A692" s="153" t="str">
        <f>A691</f>
        <v>N</v>
      </c>
      <c r="B692" s="154">
        <f>COUNTA($C$17:C692)</f>
        <v>663</v>
      </c>
      <c r="C692" s="153" t="s">
        <v>373</v>
      </c>
      <c r="D692" s="153"/>
      <c r="E692" s="153"/>
      <c r="F692" s="153"/>
      <c r="G692" s="153" t="s">
        <v>74</v>
      </c>
      <c r="H692" s="153"/>
      <c r="I692" s="153"/>
      <c r="J692" s="153"/>
      <c r="K692" s="154">
        <v>0</v>
      </c>
      <c r="L692" s="153" t="s">
        <v>374</v>
      </c>
      <c r="M692" s="153" t="str">
        <f>IF(N689="Australian Comprehensive","tx_iframe_card-domestic","tx_iframe_card-international")</f>
        <v>tx_iframe_card-international</v>
      </c>
      <c r="N692" s="153"/>
      <c r="O692" s="153"/>
      <c r="P692" s="153"/>
      <c r="Q692" s="155"/>
      <c r="R692" s="155"/>
      <c r="S692" s="153"/>
      <c r="T692" s="153"/>
      <c r="U692" s="153"/>
      <c r="V692" s="153"/>
      <c r="W692" s="153"/>
      <c r="X692" s="153"/>
      <c r="Y692" s="153"/>
    </row>
    <row r="693" spans="1:25">
      <c r="A693" s="153" t="str">
        <f>A692</f>
        <v>N</v>
      </c>
      <c r="B693" s="154">
        <f>COUNTA($C$17:C693)</f>
        <v>664</v>
      </c>
      <c r="C693" s="153" t="s">
        <v>375</v>
      </c>
      <c r="D693" s="153"/>
      <c r="E693" s="153"/>
      <c r="F693" s="153"/>
      <c r="G693" s="153" t="s">
        <v>74</v>
      </c>
      <c r="H693" s="153"/>
      <c r="I693" s="153" t="s">
        <v>58</v>
      </c>
      <c r="J693" s="153" t="s">
        <v>376</v>
      </c>
      <c r="K693" s="154">
        <v>0</v>
      </c>
      <c r="L693" s="153" t="s">
        <v>59</v>
      </c>
      <c r="M693" s="153" t="s">
        <v>377</v>
      </c>
      <c r="N693" s="153"/>
      <c r="O693" s="153"/>
      <c r="P693" s="153"/>
      <c r="Q693" s="155"/>
      <c r="R693" s="155"/>
      <c r="S693" s="153"/>
      <c r="T693" s="153"/>
      <c r="U693" s="153"/>
      <c r="V693" s="153"/>
      <c r="W693" s="153"/>
      <c r="X693" s="153"/>
      <c r="Y693" s="153"/>
    </row>
    <row r="694" spans="1:25">
      <c r="A694" s="153" t="str">
        <f t="shared" ref="A694:A701" si="28">A693</f>
        <v>N</v>
      </c>
      <c r="B694" s="154">
        <f>COUNTA($C$17:C694)</f>
        <v>665</v>
      </c>
      <c r="C694" s="153" t="s">
        <v>373</v>
      </c>
      <c r="D694" s="153"/>
      <c r="E694" s="153"/>
      <c r="F694" s="153"/>
      <c r="G694" s="153" t="s">
        <v>74</v>
      </c>
      <c r="H694" s="153"/>
      <c r="I694" s="153"/>
      <c r="J694" s="153"/>
      <c r="K694" s="154">
        <v>0</v>
      </c>
      <c r="L694" s="153" t="s">
        <v>378</v>
      </c>
      <c r="M694" s="153"/>
      <c r="N694" s="153"/>
      <c r="O694" s="153"/>
      <c r="P694" s="153"/>
      <c r="Q694" s="155"/>
      <c r="R694" s="155"/>
      <c r="S694" s="153"/>
      <c r="T694" s="153"/>
      <c r="U694" s="153"/>
      <c r="V694" s="153"/>
      <c r="W694" s="153"/>
      <c r="X694" s="153"/>
      <c r="Y694" s="153"/>
    </row>
    <row r="695" spans="1:25">
      <c r="A695" s="153" t="str">
        <f t="shared" si="28"/>
        <v>N</v>
      </c>
      <c r="B695" s="154">
        <f>COUNTA($C$17:C695)</f>
        <v>666</v>
      </c>
      <c r="C695" s="153" t="s">
        <v>379</v>
      </c>
      <c r="D695" s="153"/>
      <c r="E695" s="153"/>
      <c r="F695" s="153"/>
      <c r="G695" s="153" t="s">
        <v>74</v>
      </c>
      <c r="H695" s="153"/>
      <c r="I695" s="153" t="s">
        <v>58</v>
      </c>
      <c r="J695" s="153" t="s">
        <v>380</v>
      </c>
      <c r="K695" s="154">
        <v>0</v>
      </c>
      <c r="L695" s="153" t="s">
        <v>59</v>
      </c>
      <c r="M695" s="153" t="s">
        <v>381</v>
      </c>
      <c r="N695" s="153"/>
      <c r="O695" s="153"/>
      <c r="P695" s="153"/>
      <c r="Q695" s="155"/>
      <c r="R695" s="155"/>
      <c r="S695" s="153"/>
      <c r="T695" s="153"/>
      <c r="U695" s="153"/>
      <c r="V695" s="153"/>
      <c r="W695" s="153"/>
      <c r="X695" s="153"/>
      <c r="Y695" s="153"/>
    </row>
    <row r="696" spans="1:25">
      <c r="A696" s="153" t="str">
        <f t="shared" si="28"/>
        <v>N</v>
      </c>
      <c r="B696" s="154">
        <f>COUNTA($C$17:C696)</f>
        <v>667</v>
      </c>
      <c r="C696" s="153" t="s">
        <v>382</v>
      </c>
      <c r="D696" s="153"/>
      <c r="E696" s="153"/>
      <c r="F696" s="153"/>
      <c r="G696" s="153" t="s">
        <v>74</v>
      </c>
      <c r="H696" s="153"/>
      <c r="I696" s="153" t="s">
        <v>58</v>
      </c>
      <c r="J696" s="153" t="s">
        <v>383</v>
      </c>
      <c r="K696" s="154">
        <v>0</v>
      </c>
      <c r="L696" s="153" t="s">
        <v>59</v>
      </c>
      <c r="M696" s="153" t="s">
        <v>384</v>
      </c>
      <c r="N696" s="153"/>
      <c r="O696" s="153"/>
      <c r="P696" s="153"/>
      <c r="Q696" s="155"/>
      <c r="R696" s="155"/>
      <c r="S696" s="153"/>
      <c r="T696" s="153"/>
      <c r="U696" s="153"/>
      <c r="V696" s="153"/>
      <c r="W696" s="153"/>
      <c r="X696" s="153"/>
      <c r="Y696" s="153"/>
    </row>
    <row r="697" spans="1:25">
      <c r="A697" s="153" t="str">
        <f t="shared" si="28"/>
        <v>N</v>
      </c>
      <c r="B697" s="154">
        <f>COUNTA($C$17:C697)</f>
        <v>668</v>
      </c>
      <c r="C697" s="153" t="s">
        <v>385</v>
      </c>
      <c r="D697" s="153"/>
      <c r="E697" s="153"/>
      <c r="F697" s="153" t="str">
        <f>IF($A$8="Y","Y","")</f>
        <v/>
      </c>
      <c r="G697" s="153" t="s">
        <v>74</v>
      </c>
      <c r="H697" s="153"/>
      <c r="I697" s="153" t="s">
        <v>58</v>
      </c>
      <c r="J697" s="153" t="s">
        <v>386</v>
      </c>
      <c r="K697" s="154">
        <v>0</v>
      </c>
      <c r="L697" s="153" t="s">
        <v>69</v>
      </c>
      <c r="M697" s="153">
        <v>1</v>
      </c>
      <c r="N697" s="153"/>
      <c r="O697" s="153"/>
      <c r="P697" s="153"/>
      <c r="Q697" s="155"/>
      <c r="R697" s="155"/>
      <c r="S697" s="153"/>
      <c r="T697" s="153"/>
      <c r="U697" s="153"/>
      <c r="V697" s="153"/>
      <c r="W697" s="153"/>
      <c r="X697" s="153"/>
      <c r="Y697" s="153"/>
    </row>
    <row r="698" spans="1:25">
      <c r="A698" s="153" t="str">
        <f t="shared" si="28"/>
        <v>N</v>
      </c>
      <c r="B698" s="154">
        <f>COUNTA($C$17:C698)</f>
        <v>669</v>
      </c>
      <c r="C698" s="153" t="s">
        <v>60</v>
      </c>
      <c r="D698" s="153"/>
      <c r="E698" s="153"/>
      <c r="F698" s="153"/>
      <c r="G698" s="153" t="s">
        <v>74</v>
      </c>
      <c r="H698" s="153"/>
      <c r="I698" s="153" t="s">
        <v>58</v>
      </c>
      <c r="J698" s="153"/>
      <c r="K698" s="154">
        <v>0</v>
      </c>
      <c r="L698" s="153" t="s">
        <v>60</v>
      </c>
      <c r="M698" s="153">
        <v>15</v>
      </c>
      <c r="N698" s="153"/>
      <c r="O698" s="153"/>
      <c r="P698" s="153"/>
      <c r="Q698" s="155"/>
      <c r="R698" s="155"/>
      <c r="S698" s="153"/>
      <c r="T698" s="153"/>
      <c r="U698" s="153"/>
      <c r="V698" s="153"/>
      <c r="W698" s="153"/>
      <c r="X698" s="153"/>
      <c r="Y698" s="153"/>
    </row>
    <row r="699" spans="1:25">
      <c r="A699" s="153" t="str">
        <f t="shared" si="28"/>
        <v>N</v>
      </c>
      <c r="B699" s="154">
        <f>COUNTA($C$17:C699)</f>
        <v>670</v>
      </c>
      <c r="C699" s="153" t="s">
        <v>387</v>
      </c>
      <c r="D699" s="153"/>
      <c r="E699" s="153"/>
      <c r="F699" s="153"/>
      <c r="G699" s="153" t="s">
        <v>74</v>
      </c>
      <c r="H699" s="153"/>
      <c r="I699" s="153" t="s">
        <v>58</v>
      </c>
      <c r="J699" s="153" t="s">
        <v>388</v>
      </c>
      <c r="K699" s="154">
        <v>0</v>
      </c>
      <c r="L699" s="153" t="s">
        <v>306</v>
      </c>
      <c r="M699" s="153"/>
      <c r="N699" s="153"/>
      <c r="O699" s="153"/>
      <c r="P699" s="153"/>
      <c r="Q699" s="155"/>
      <c r="R699" s="155"/>
      <c r="S699" s="153"/>
      <c r="T699" s="153"/>
      <c r="U699" s="153"/>
      <c r="V699" s="153"/>
      <c r="W699" s="153"/>
      <c r="X699" s="153"/>
      <c r="Y699" s="153"/>
    </row>
    <row r="700" spans="1:25">
      <c r="A700" s="153" t="str">
        <f t="shared" si="28"/>
        <v>N</v>
      </c>
      <c r="B700" s="154">
        <f>COUNTA($C$17:C700)</f>
        <v>671</v>
      </c>
      <c r="C700" s="153" t="s">
        <v>389</v>
      </c>
      <c r="D700" s="153"/>
      <c r="E700" s="153"/>
      <c r="F700" s="153"/>
      <c r="G700" s="153" t="s">
        <v>74</v>
      </c>
      <c r="H700" s="153"/>
      <c r="I700" s="153" t="s">
        <v>58</v>
      </c>
      <c r="J700" s="153" t="s">
        <v>390</v>
      </c>
      <c r="K700" s="154">
        <v>0</v>
      </c>
      <c r="L700" s="153" t="s">
        <v>32</v>
      </c>
      <c r="M700" s="153"/>
      <c r="N700" s="153" t="s">
        <v>61</v>
      </c>
      <c r="O700" s="153"/>
      <c r="P700" s="153"/>
      <c r="Q700" s="155"/>
      <c r="R700" s="155"/>
      <c r="S700" s="153" t="s">
        <v>391</v>
      </c>
      <c r="T700" s="153"/>
      <c r="U700" s="153"/>
      <c r="V700" s="153"/>
      <c r="W700" s="153"/>
      <c r="X700" s="153"/>
      <c r="Y700" s="153"/>
    </row>
    <row r="701" spans="1:25">
      <c r="A701" s="153" t="str">
        <f t="shared" si="28"/>
        <v>N</v>
      </c>
      <c r="B701" s="154">
        <f>COUNTA($C$17:C701)</f>
        <v>672</v>
      </c>
      <c r="C701" s="153" t="s">
        <v>392</v>
      </c>
      <c r="D701" s="153"/>
      <c r="E701" s="153"/>
      <c r="F701" s="153"/>
      <c r="G701" s="153" t="s">
        <v>74</v>
      </c>
      <c r="H701" s="153"/>
      <c r="I701" s="153" t="s">
        <v>58</v>
      </c>
      <c r="J701" s="153" t="s">
        <v>393</v>
      </c>
      <c r="K701" s="154">
        <v>0</v>
      </c>
      <c r="L701" s="153" t="s">
        <v>32</v>
      </c>
      <c r="M701" s="153"/>
      <c r="N701" s="153" t="s">
        <v>61</v>
      </c>
      <c r="O701" s="153" t="s">
        <v>3</v>
      </c>
      <c r="P701" s="153"/>
      <c r="Q701" s="155"/>
      <c r="R701" s="155"/>
      <c r="S701" s="153" t="s">
        <v>394</v>
      </c>
      <c r="T701" s="153"/>
      <c r="U701" s="153"/>
      <c r="V701" s="153"/>
      <c r="W701" s="153"/>
      <c r="X701" s="153"/>
      <c r="Y701" s="153"/>
    </row>
    <row r="702" spans="1:25">
      <c r="A702" s="153" t="str">
        <f>IF($R$28="7",IF(Global!$B$2="PROD","Y","N"),"N")</f>
        <v>N</v>
      </c>
      <c r="B702" s="154">
        <f>COUNTA($C$17:C702)</f>
        <v>673</v>
      </c>
      <c r="C702" s="153" t="s">
        <v>514</v>
      </c>
      <c r="D702" s="153"/>
      <c r="E702" s="153"/>
      <c r="F702" s="153"/>
      <c r="G702" s="153" t="s">
        <v>74</v>
      </c>
      <c r="H702" s="153"/>
      <c r="I702" s="153" t="s">
        <v>58</v>
      </c>
      <c r="J702" s="153" t="s">
        <v>518</v>
      </c>
      <c r="K702" s="154">
        <v>0</v>
      </c>
      <c r="L702" s="153" t="s">
        <v>306</v>
      </c>
      <c r="M702" s="153"/>
      <c r="N702" s="153"/>
      <c r="O702" s="153"/>
      <c r="P702" s="153"/>
      <c r="Q702" s="155"/>
      <c r="R702" s="155"/>
      <c r="S702" s="153"/>
      <c r="T702" s="153"/>
      <c r="U702" s="153"/>
      <c r="V702" s="153"/>
      <c r="W702" s="153"/>
      <c r="X702" s="153"/>
      <c r="Y702" s="153"/>
    </row>
    <row r="703" spans="1:25">
      <c r="A703" s="153" t="str">
        <f t="shared" ref="A703:A705" si="29">A702</f>
        <v>N</v>
      </c>
      <c r="B703" s="154">
        <f>COUNTA($C$17:C703)</f>
        <v>674</v>
      </c>
      <c r="C703" s="153" t="s">
        <v>515</v>
      </c>
      <c r="D703" s="153"/>
      <c r="E703" s="153"/>
      <c r="F703" s="153"/>
      <c r="G703" s="153" t="s">
        <v>74</v>
      </c>
      <c r="H703" s="153"/>
      <c r="I703" s="153" t="s">
        <v>58</v>
      </c>
      <c r="J703" s="153" t="s">
        <v>519</v>
      </c>
      <c r="K703" s="154">
        <v>0</v>
      </c>
      <c r="L703" s="153" t="s">
        <v>306</v>
      </c>
      <c r="M703" s="153"/>
      <c r="N703" s="153"/>
      <c r="O703" s="153"/>
      <c r="P703" s="153"/>
      <c r="Q703" s="155"/>
      <c r="R703" s="155"/>
      <c r="S703" s="153"/>
      <c r="T703" s="153"/>
      <c r="U703" s="153"/>
      <c r="V703" s="153"/>
      <c r="W703" s="153"/>
      <c r="X703" s="153"/>
      <c r="Y703" s="153"/>
    </row>
    <row r="704" spans="1:25">
      <c r="A704" s="153" t="str">
        <f t="shared" si="29"/>
        <v>N</v>
      </c>
      <c r="B704" s="154">
        <f>COUNTA($C$17:C704)</f>
        <v>675</v>
      </c>
      <c r="C704" s="153" t="s">
        <v>516</v>
      </c>
      <c r="D704" s="153"/>
      <c r="E704" s="153"/>
      <c r="F704" s="153"/>
      <c r="G704" s="153" t="s">
        <v>74</v>
      </c>
      <c r="H704" s="153"/>
      <c r="I704" s="153" t="s">
        <v>58</v>
      </c>
      <c r="J704" s="153" t="s">
        <v>520</v>
      </c>
      <c r="K704" s="154">
        <v>0</v>
      </c>
      <c r="L704" s="153" t="s">
        <v>306</v>
      </c>
      <c r="M704" s="153"/>
      <c r="N704" s="153"/>
      <c r="O704" s="153"/>
      <c r="P704" s="153"/>
      <c r="Q704" s="155"/>
      <c r="R704" s="155"/>
      <c r="S704" s="153"/>
      <c r="T704" s="153"/>
      <c r="U704" s="153"/>
      <c r="V704" s="153"/>
      <c r="W704" s="153"/>
      <c r="X704" s="153"/>
      <c r="Y704" s="153"/>
    </row>
    <row r="705" spans="1:25">
      <c r="A705" s="153" t="str">
        <f t="shared" si="29"/>
        <v>N</v>
      </c>
      <c r="B705" s="154">
        <f>COUNTA($C$17:C705)</f>
        <v>676</v>
      </c>
      <c r="C705" s="153" t="s">
        <v>517</v>
      </c>
      <c r="D705" s="153"/>
      <c r="E705" s="153"/>
      <c r="F705" s="153"/>
      <c r="G705" s="153" t="s">
        <v>74</v>
      </c>
      <c r="H705" s="153"/>
      <c r="I705" s="153" t="s">
        <v>58</v>
      </c>
      <c r="J705" s="153" t="s">
        <v>521</v>
      </c>
      <c r="K705" s="154">
        <v>0</v>
      </c>
      <c r="L705" s="153" t="s">
        <v>306</v>
      </c>
      <c r="M705" s="153"/>
      <c r="N705" s="153"/>
      <c r="O705" s="153"/>
      <c r="P705" s="153"/>
      <c r="Q705" s="155"/>
      <c r="R705" s="155"/>
      <c r="S705" s="153"/>
      <c r="T705" s="153"/>
      <c r="U705" s="153"/>
      <c r="V705" s="153"/>
      <c r="W705" s="153"/>
      <c r="X705" s="153"/>
      <c r="Y705" s="153"/>
    </row>
    <row r="706" spans="1:25">
      <c r="A706" s="156" t="s">
        <v>71</v>
      </c>
      <c r="B706" s="157"/>
      <c r="C706" s="158"/>
      <c r="D706" s="158"/>
      <c r="E706" s="158"/>
      <c r="F706" s="158"/>
      <c r="G706" s="158"/>
      <c r="H706" s="158"/>
      <c r="I706" s="158"/>
      <c r="J706" s="158"/>
      <c r="K706" s="157"/>
      <c r="L706" s="158"/>
      <c r="M706" s="158"/>
      <c r="N706" s="158"/>
      <c r="O706" s="158"/>
      <c r="P706" s="158"/>
      <c r="Q706" s="158"/>
      <c r="R706" s="158"/>
      <c r="S706" s="158"/>
      <c r="T706" s="158"/>
      <c r="U706" s="158"/>
      <c r="V706" s="158"/>
      <c r="W706" s="158"/>
      <c r="X706" s="158"/>
      <c r="Y706" s="158"/>
    </row>
    <row r="707" spans="1:25">
      <c r="A707" s="126" t="str">
        <f>A680</f>
        <v>N</v>
      </c>
      <c r="B707" s="127">
        <f ca="1">IF(ISNUMBER(B706),B706+1,IF(ISNUMBER(OFFSET(B706,-1,0)),OFFSET(B706,-1,0)+1, IF(ISNUMBER(OFFSET(B706,-2,0)),OFFSET(B706,-2,0)+1,1)))</f>
        <v>677</v>
      </c>
      <c r="C707" s="126" t="s">
        <v>70</v>
      </c>
      <c r="D707" s="126"/>
      <c r="E707" s="126"/>
      <c r="F707" s="126"/>
      <c r="G707" s="126" t="s">
        <v>74</v>
      </c>
      <c r="H707" s="126"/>
      <c r="I707" s="126"/>
      <c r="J707" s="126"/>
      <c r="K707" s="127"/>
      <c r="L707" s="126" t="s">
        <v>70</v>
      </c>
      <c r="M707" s="126"/>
      <c r="N707" s="126"/>
      <c r="O707" s="126"/>
      <c r="P707" s="126"/>
      <c r="Q707" s="126"/>
      <c r="R707" s="126"/>
      <c r="S707" s="126"/>
      <c r="T707" s="126"/>
      <c r="U707" s="126"/>
      <c r="V707" s="126"/>
      <c r="W707" s="126"/>
      <c r="X707" s="126"/>
      <c r="Y707" s="126"/>
    </row>
    <row r="708" spans="1:25">
      <c r="A708" s="126" t="str">
        <f>A707</f>
        <v>N</v>
      </c>
      <c r="B708" s="127">
        <f ca="1">IF(ISNUMBER(B707),B707+1,IF(ISNUMBER(OFFSET(B707,-1,0)),OFFSET(B707,-1,0)+1, IF(ISNUMBER(OFFSET(B707,-2,0)),OFFSET(B707,-2,0)+1,1)))</f>
        <v>678</v>
      </c>
      <c r="C708" s="126" t="s">
        <v>72</v>
      </c>
      <c r="D708" s="126"/>
      <c r="E708" s="126"/>
      <c r="F708" s="126"/>
      <c r="G708" s="126" t="s">
        <v>74</v>
      </c>
      <c r="H708" s="126"/>
      <c r="I708" s="126"/>
      <c r="J708" s="126"/>
      <c r="K708" s="127"/>
      <c r="L708" s="126" t="s">
        <v>72</v>
      </c>
      <c r="M708" s="126"/>
      <c r="N708" s="126"/>
      <c r="O708" s="126"/>
      <c r="P708" s="126"/>
      <c r="Q708" s="126"/>
      <c r="R708" s="126"/>
      <c r="S708" s="126"/>
      <c r="T708" s="126"/>
      <c r="U708" s="126"/>
      <c r="V708" s="126"/>
      <c r="W708" s="126"/>
      <c r="X708" s="126"/>
      <c r="Y708" s="126"/>
    </row>
    <row r="709" spans="1:25">
      <c r="A709" s="126" t="str">
        <f>IF($M$58="Australian Comprehensive","N",IF($R$28&gt;"7","Y","N"))</f>
        <v>Y</v>
      </c>
      <c r="B709" s="127">
        <f>COUNTA($C$17:C709)</f>
        <v>679</v>
      </c>
      <c r="C709" s="126" t="s">
        <v>445</v>
      </c>
      <c r="D709" s="126"/>
      <c r="E709" s="126"/>
      <c r="F709" s="126"/>
      <c r="G709" s="126" t="s">
        <v>74</v>
      </c>
      <c r="H709" s="126"/>
      <c r="I709" s="126" t="s">
        <v>58</v>
      </c>
      <c r="J709" s="126" t="str">
        <f>"//p[contains(.,'Does this traveller have any existing medical conditions?*')]/parent::span/parent::legend/following-sibling::label/input[@value='"&amp;M709&amp;"']"</f>
        <v>//p[contains(.,'Does this traveller have any existing medical conditions?*')]/parent::span/parent::legend/following-sibling::label/input[@value='YES']</v>
      </c>
      <c r="K709" s="127">
        <v>8</v>
      </c>
      <c r="L709" s="126" t="s">
        <v>110</v>
      </c>
      <c r="M709" s="126" t="str">
        <f>IF(A709="Y","YES","")</f>
        <v>YES</v>
      </c>
      <c r="N709" s="126"/>
      <c r="O709" s="126"/>
      <c r="P709" s="126"/>
      <c r="Q709" s="128"/>
      <c r="R709" s="128"/>
      <c r="S709" s="126"/>
      <c r="T709" s="126"/>
      <c r="U709" s="126"/>
      <c r="V709" s="126"/>
      <c r="W709" s="126"/>
      <c r="X709" s="126"/>
      <c r="Y709" s="126"/>
    </row>
    <row r="710" spans="1:25">
      <c r="A710" s="126" t="str">
        <f>A709</f>
        <v>Y</v>
      </c>
      <c r="B710" s="127">
        <f>COUNTA($C$17:C710)</f>
        <v>680</v>
      </c>
      <c r="C710" s="126" t="s">
        <v>60</v>
      </c>
      <c r="D710" s="126"/>
      <c r="E710" s="126"/>
      <c r="F710" s="126"/>
      <c r="G710" s="126" t="s">
        <v>74</v>
      </c>
      <c r="H710" s="126"/>
      <c r="I710" s="126" t="s">
        <v>58</v>
      </c>
      <c r="J710" s="126"/>
      <c r="K710" s="127"/>
      <c r="L710" s="126" t="s">
        <v>60</v>
      </c>
      <c r="M710" s="126">
        <v>3</v>
      </c>
      <c r="N710" s="126"/>
      <c r="O710" s="126"/>
      <c r="P710" s="126"/>
      <c r="Q710" s="128"/>
      <c r="R710" s="128"/>
      <c r="S710" s="126"/>
      <c r="T710" s="126"/>
      <c r="U710" s="126"/>
      <c r="V710" s="126"/>
      <c r="W710" s="126"/>
      <c r="X710" s="126"/>
      <c r="Y710" s="126"/>
    </row>
    <row r="711" spans="1:25">
      <c r="A711" s="126" t="str">
        <f>IF(M709="YES","Y","N")</f>
        <v>Y</v>
      </c>
      <c r="B711" s="127">
        <f>COUNTA($C$17:C711)</f>
        <v>681</v>
      </c>
      <c r="C711" s="126" t="s">
        <v>446</v>
      </c>
      <c r="D711" s="126"/>
      <c r="E711" s="126"/>
      <c r="F711" s="126"/>
      <c r="G711" s="126" t="s">
        <v>74</v>
      </c>
      <c r="H711" s="126"/>
      <c r="I711" s="126" t="s">
        <v>58</v>
      </c>
      <c r="J711" s="126" t="str">
        <f>"//p[contains(.,'Do all existing medical conditions meet the criteria for')]/parent::span/parent::legend/following-sibling::label/input[@value='"&amp;M711&amp;"']"</f>
        <v>//p[contains(.,'Do all existing medical conditions meet the criteria for')]/parent::span/parent::legend/following-sibling::label/input[@value='NO']</v>
      </c>
      <c r="K711" s="127">
        <v>8</v>
      </c>
      <c r="L711" s="126" t="s">
        <v>110</v>
      </c>
      <c r="M711" s="126" t="s">
        <v>476</v>
      </c>
      <c r="N711" s="126"/>
      <c r="O711" s="126"/>
      <c r="P711" s="126"/>
      <c r="Q711" s="128"/>
      <c r="R711" s="128"/>
      <c r="S711" s="126"/>
      <c r="T711" s="126"/>
      <c r="U711" s="126"/>
      <c r="V711" s="126"/>
      <c r="W711" s="126"/>
      <c r="X711" s="126"/>
      <c r="Y711" s="126"/>
    </row>
    <row r="712" spans="1:25">
      <c r="A712" s="126" t="str">
        <f>A711</f>
        <v>Y</v>
      </c>
      <c r="B712" s="127">
        <f>COUNTA($C$17:C712)</f>
        <v>682</v>
      </c>
      <c r="C712" s="126" t="s">
        <v>60</v>
      </c>
      <c r="D712" s="126"/>
      <c r="E712" s="126"/>
      <c r="F712" s="126"/>
      <c r="G712" s="126" t="s">
        <v>74</v>
      </c>
      <c r="H712" s="126"/>
      <c r="I712" s="126" t="s">
        <v>58</v>
      </c>
      <c r="J712" s="126"/>
      <c r="K712" s="127"/>
      <c r="L712" s="126" t="s">
        <v>60</v>
      </c>
      <c r="M712" s="126">
        <v>2</v>
      </c>
      <c r="N712" s="126"/>
      <c r="O712" s="126"/>
      <c r="P712" s="126"/>
      <c r="Q712" s="128"/>
      <c r="R712" s="128"/>
      <c r="S712" s="126"/>
      <c r="T712" s="126"/>
      <c r="U712" s="126"/>
      <c r="V712" s="126"/>
      <c r="W712" s="126"/>
      <c r="X712" s="126"/>
      <c r="Y712" s="126"/>
    </row>
    <row r="713" spans="1:25">
      <c r="A713" s="126" t="str">
        <f>IF(M711="NO","Y","N")</f>
        <v>Y</v>
      </c>
      <c r="B713" s="127">
        <f>COUNTA($C$17:C713)</f>
        <v>683</v>
      </c>
      <c r="C713" s="126" t="s">
        <v>447</v>
      </c>
      <c r="D713" s="126"/>
      <c r="E713" s="126"/>
      <c r="F713" s="126"/>
      <c r="G713" s="126" t="s">
        <v>74</v>
      </c>
      <c r="H713" s="126"/>
      <c r="I713" s="126" t="s">
        <v>58</v>
      </c>
      <c r="J713" s="126" t="str">
        <f>"//p[contains(.,'Would you like to screen this traveller for existing medical conditions coverage?')]/parent::span/parent::legend/following-sibling::label/input[@value='"&amp;M713&amp;"']"</f>
        <v>//p[contains(.,'Would you like to screen this traveller for existing medical conditions coverage?')]/parent::span/parent::legend/following-sibling::label/input[@value='NO']</v>
      </c>
      <c r="K713" s="127">
        <v>8</v>
      </c>
      <c r="L713" s="126" t="s">
        <v>110</v>
      </c>
      <c r="M713" s="126" t="s">
        <v>476</v>
      </c>
      <c r="N713" s="126"/>
      <c r="O713" s="126"/>
      <c r="P713" s="126"/>
      <c r="Q713" s="128"/>
      <c r="R713" s="128"/>
      <c r="S713" s="126"/>
      <c r="T713" s="126"/>
      <c r="U713" s="126"/>
      <c r="V713" s="126"/>
      <c r="W713" s="126"/>
      <c r="X713" s="126"/>
      <c r="Y713" s="126"/>
    </row>
    <row r="714" spans="1:25">
      <c r="A714" s="126" t="str">
        <f>A713</f>
        <v>Y</v>
      </c>
      <c r="B714" s="127">
        <f>COUNTA($C$17:C714)</f>
        <v>684</v>
      </c>
      <c r="C714" s="126" t="s">
        <v>60</v>
      </c>
      <c r="D714" s="126"/>
      <c r="E714" s="126"/>
      <c r="F714" s="126"/>
      <c r="G714" s="126" t="s">
        <v>74</v>
      </c>
      <c r="H714" s="126"/>
      <c r="I714" s="126" t="s">
        <v>58</v>
      </c>
      <c r="J714" s="126"/>
      <c r="K714" s="127"/>
      <c r="L714" s="126" t="s">
        <v>60</v>
      </c>
      <c r="M714" s="126">
        <v>2</v>
      </c>
      <c r="N714" s="126"/>
      <c r="O714" s="126"/>
      <c r="P714" s="126"/>
      <c r="Q714" s="128"/>
      <c r="R714" s="128"/>
      <c r="S714" s="126"/>
      <c r="T714" s="126"/>
      <c r="U714" s="126"/>
      <c r="V714" s="126"/>
      <c r="W714" s="126"/>
      <c r="X714" s="126"/>
      <c r="Y714" s="126"/>
    </row>
    <row r="715" spans="1:25">
      <c r="A715" s="126"/>
      <c r="B715" s="127">
        <f>COUNTA($C$17:C715)</f>
        <v>685</v>
      </c>
      <c r="C715" s="126" t="s">
        <v>448</v>
      </c>
      <c r="D715" s="126"/>
      <c r="E715" s="126"/>
      <c r="F715" s="126"/>
      <c r="G715" s="126" t="s">
        <v>74</v>
      </c>
      <c r="H715" s="126"/>
      <c r="I715" s="126" t="s">
        <v>58</v>
      </c>
      <c r="J715" s="126" t="str">
        <f>"//p[contains(.,'Have you been advised not to travel by a medical practitioner?')]/parent::span/parent::legend/following-sibling::label/input[@value='"&amp;M715&amp;"']"</f>
        <v>//p[contains(.,'Have you been advised not to travel by a medical practitioner?')]/parent::span/parent::legend/following-sibling::label/input[@value='DT_EMCQ4']</v>
      </c>
      <c r="K715" s="127">
        <v>8</v>
      </c>
      <c r="L715" s="126" t="s">
        <v>110</v>
      </c>
      <c r="M715" s="126" t="s">
        <v>294</v>
      </c>
      <c r="N715" s="126"/>
      <c r="O715" s="126"/>
      <c r="P715" s="126"/>
      <c r="Q715" s="128"/>
      <c r="R715" s="128"/>
      <c r="S715" s="126"/>
      <c r="T715" s="126"/>
      <c r="U715" s="126"/>
      <c r="V715" s="126"/>
      <c r="W715" s="126"/>
      <c r="X715" s="126"/>
      <c r="Y715" s="126"/>
    </row>
    <row r="716" spans="1:25">
      <c r="A716" s="126"/>
      <c r="B716" s="127">
        <f>COUNTA($C$17:C716)</f>
        <v>686</v>
      </c>
      <c r="C716" s="126" t="s">
        <v>60</v>
      </c>
      <c r="D716" s="126"/>
      <c r="E716" s="126"/>
      <c r="F716" s="126"/>
      <c r="G716" s="126" t="s">
        <v>74</v>
      </c>
      <c r="H716" s="126"/>
      <c r="I716" s="126" t="s">
        <v>58</v>
      </c>
      <c r="J716" s="126"/>
      <c r="K716" s="127"/>
      <c r="L716" s="126" t="s">
        <v>60</v>
      </c>
      <c r="M716" s="126">
        <v>2</v>
      </c>
      <c r="N716" s="126"/>
      <c r="O716" s="126"/>
      <c r="P716" s="126"/>
      <c r="Q716" s="128"/>
      <c r="R716" s="128"/>
      <c r="S716" s="126"/>
      <c r="T716" s="126"/>
      <c r="U716" s="126"/>
      <c r="V716" s="126"/>
      <c r="W716" s="126"/>
      <c r="X716" s="126"/>
      <c r="Y716" s="126"/>
    </row>
    <row r="717" spans="1:25">
      <c r="A717" s="126"/>
      <c r="B717" s="127">
        <f>COUNTA($C$17:C717)</f>
        <v>687</v>
      </c>
      <c r="C717" s="126" t="s">
        <v>449</v>
      </c>
      <c r="D717" s="126"/>
      <c r="E717" s="126"/>
      <c r="F717" s="126"/>
      <c r="G717" s="126" t="s">
        <v>74</v>
      </c>
      <c r="H717" s="126"/>
      <c r="I717" s="126" t="s">
        <v>58</v>
      </c>
      <c r="J717" s="126" t="str">
        <f>"//p[contains(.,'Do you have any condition that has been given a metastatic or terminal prognosis?')]/parent::span/parent::legend/following-sibling::label/input[@value='"&amp;M717&amp;"']"</f>
        <v>//p[contains(.,'Do you have any condition that has been given a metastatic or terminal prognosis?')]/parent::span/parent::legend/following-sibling::label/input[@value='DT_EMCQ5']</v>
      </c>
      <c r="K717" s="127">
        <v>8</v>
      </c>
      <c r="L717" s="126" t="s">
        <v>110</v>
      </c>
      <c r="M717" s="126" t="s">
        <v>296</v>
      </c>
      <c r="N717" s="126"/>
      <c r="O717" s="126"/>
      <c r="P717" s="126"/>
      <c r="Q717" s="128"/>
      <c r="R717" s="128"/>
      <c r="S717" s="126"/>
      <c r="T717" s="126"/>
      <c r="U717" s="126"/>
      <c r="V717" s="126"/>
      <c r="W717" s="126"/>
      <c r="X717" s="126"/>
      <c r="Y717" s="126"/>
    </row>
    <row r="718" spans="1:25">
      <c r="A718" s="126"/>
      <c r="B718" s="127">
        <f>COUNTA($C$17:C718)</f>
        <v>688</v>
      </c>
      <c r="C718" s="126" t="s">
        <v>60</v>
      </c>
      <c r="D718" s="126"/>
      <c r="E718" s="126"/>
      <c r="F718" s="126"/>
      <c r="G718" s="126" t="s">
        <v>74</v>
      </c>
      <c r="H718" s="126"/>
      <c r="I718" s="126" t="s">
        <v>58</v>
      </c>
      <c r="J718" s="126"/>
      <c r="K718" s="127"/>
      <c r="L718" s="126" t="s">
        <v>60</v>
      </c>
      <c r="M718" s="126">
        <v>2</v>
      </c>
      <c r="N718" s="126"/>
      <c r="O718" s="126"/>
      <c r="P718" s="126"/>
      <c r="Q718" s="128"/>
      <c r="R718" s="128"/>
      <c r="S718" s="126"/>
      <c r="T718" s="126"/>
      <c r="U718" s="126"/>
      <c r="V718" s="126"/>
      <c r="W718" s="126"/>
      <c r="X718" s="126"/>
      <c r="Y718" s="126"/>
    </row>
    <row r="719" spans="1:25">
      <c r="A719" s="126"/>
      <c r="B719" s="127">
        <f>COUNTA($C$17:C719)</f>
        <v>689</v>
      </c>
      <c r="C719" s="126" t="s">
        <v>450</v>
      </c>
      <c r="D719" s="126"/>
      <c r="E719" s="126"/>
      <c r="F719" s="126"/>
      <c r="G719" s="126" t="s">
        <v>74</v>
      </c>
      <c r="H719" s="126"/>
      <c r="I719" s="126" t="s">
        <v>58</v>
      </c>
      <c r="J719" s="126" t="str">
        <f>"//p[contains(.,'Do you have any condition or set of symptoms that are under or awaiting further investigation')]/parent::span/parent::legend/following-sibling::label/input[@value='"&amp;M719&amp;"']"</f>
        <v>//p[contains(.,'Do you have any condition or set of symptoms that are under or awaiting further investigation')]/parent::span/parent::legend/following-sibling::label/input[@value='DT_EMCQ6']</v>
      </c>
      <c r="K719" s="127">
        <v>8</v>
      </c>
      <c r="L719" s="126" t="s">
        <v>110</v>
      </c>
      <c r="M719" s="126" t="s">
        <v>298</v>
      </c>
      <c r="N719" s="126"/>
      <c r="O719" s="126"/>
      <c r="P719" s="126"/>
      <c r="Q719" s="128"/>
      <c r="R719" s="128"/>
      <c r="S719" s="126"/>
      <c r="T719" s="126"/>
      <c r="U719" s="126"/>
      <c r="V719" s="126"/>
      <c r="W719" s="126"/>
      <c r="X719" s="126"/>
      <c r="Y719" s="126"/>
    </row>
    <row r="720" spans="1:25">
      <c r="A720" s="126"/>
      <c r="B720" s="127">
        <f>COUNTA($C$17:C720)</f>
        <v>690</v>
      </c>
      <c r="C720" s="126" t="s">
        <v>60</v>
      </c>
      <c r="D720" s="126"/>
      <c r="E720" s="126"/>
      <c r="F720" s="126"/>
      <c r="G720" s="126" t="s">
        <v>74</v>
      </c>
      <c r="H720" s="126"/>
      <c r="I720" s="126" t="s">
        <v>58</v>
      </c>
      <c r="J720" s="126"/>
      <c r="K720" s="127"/>
      <c r="L720" s="126" t="s">
        <v>60</v>
      </c>
      <c r="M720" s="126">
        <v>2</v>
      </c>
      <c r="N720" s="126"/>
      <c r="O720" s="126"/>
      <c r="P720" s="126"/>
      <c r="Q720" s="128"/>
      <c r="R720" s="128"/>
      <c r="S720" s="126"/>
      <c r="T720" s="126"/>
      <c r="U720" s="126"/>
      <c r="V720" s="126"/>
      <c r="W720" s="126"/>
      <c r="X720" s="126"/>
      <c r="Y720" s="126"/>
    </row>
    <row r="721" spans="1:25">
      <c r="A721" s="126"/>
      <c r="B721" s="127">
        <f>COUNTA($C$17:C721)</f>
        <v>691</v>
      </c>
      <c r="C721" s="126" t="s">
        <v>451</v>
      </c>
      <c r="D721" s="126"/>
      <c r="E721" s="126"/>
      <c r="F721" s="126"/>
      <c r="G721" s="126" t="s">
        <v>74</v>
      </c>
      <c r="H721" s="126"/>
      <c r="I721" s="126" t="s">
        <v>58</v>
      </c>
      <c r="J721" s="126" t="str">
        <f>"//p[contains(.,'Will you be travelling to obtain medical care, treatment or advice of any kind?')]/parent::span/parent::legend/following-sibling::label/input[@value='"&amp;M721&amp;"']"</f>
        <v>//p[contains(.,'Will you be travelling to obtain medical care, treatment or advice of any kind?')]/parent::span/parent::legend/following-sibling::label/input[@value='DT_EMCQ7']</v>
      </c>
      <c r="K721" s="127">
        <v>8</v>
      </c>
      <c r="L721" s="126" t="s">
        <v>110</v>
      </c>
      <c r="M721" s="126" t="s">
        <v>300</v>
      </c>
      <c r="N721" s="126"/>
      <c r="O721" s="126"/>
      <c r="P721" s="126"/>
      <c r="Q721" s="128"/>
      <c r="R721" s="128"/>
      <c r="S721" s="126"/>
      <c r="T721" s="126"/>
      <c r="U721" s="126"/>
      <c r="V721" s="126"/>
      <c r="W721" s="126"/>
      <c r="X721" s="126"/>
      <c r="Y721" s="126"/>
    </row>
    <row r="722" spans="1:25">
      <c r="A722" s="126"/>
      <c r="B722" s="127">
        <f>COUNTA($C$17:C722)</f>
        <v>692</v>
      </c>
      <c r="C722" s="126" t="s">
        <v>60</v>
      </c>
      <c r="D722" s="126"/>
      <c r="E722" s="126"/>
      <c r="F722" s="126"/>
      <c r="G722" s="126" t="s">
        <v>74</v>
      </c>
      <c r="H722" s="126"/>
      <c r="I722" s="126" t="s">
        <v>58</v>
      </c>
      <c r="J722" s="126"/>
      <c r="K722" s="127"/>
      <c r="L722" s="126" t="s">
        <v>60</v>
      </c>
      <c r="M722" s="126">
        <v>2</v>
      </c>
      <c r="N722" s="126"/>
      <c r="O722" s="126"/>
      <c r="P722" s="126"/>
      <c r="Q722" s="128"/>
      <c r="R722" s="128"/>
      <c r="S722" s="126"/>
      <c r="T722" s="126"/>
      <c r="U722" s="126"/>
      <c r="V722" s="126"/>
      <c r="W722" s="126"/>
      <c r="X722" s="126"/>
      <c r="Y722" s="126"/>
    </row>
    <row r="723" spans="1:25">
      <c r="A723" s="126" t="str">
        <f>A714</f>
        <v>Y</v>
      </c>
      <c r="B723" s="127">
        <f>COUNTA($C$17:C723)</f>
        <v>693</v>
      </c>
      <c r="C723" s="126" t="s">
        <v>301</v>
      </c>
      <c r="D723" s="126"/>
      <c r="E723" s="126"/>
      <c r="F723" s="126"/>
      <c r="G723" s="126" t="s">
        <v>74</v>
      </c>
      <c r="H723" s="126"/>
      <c r="I723" s="126" t="s">
        <v>58</v>
      </c>
      <c r="J723" s="126" t="s">
        <v>338</v>
      </c>
      <c r="K723" s="127">
        <v>8</v>
      </c>
      <c r="L723" s="126" t="s">
        <v>306</v>
      </c>
      <c r="M723" s="126"/>
      <c r="N723" s="126"/>
      <c r="O723" s="126"/>
      <c r="P723" s="126"/>
      <c r="Q723" s="128"/>
      <c r="R723" s="128"/>
      <c r="S723" s="126"/>
      <c r="T723" s="126"/>
      <c r="U723" s="126"/>
      <c r="V723" s="126"/>
      <c r="W723" s="126"/>
      <c r="X723" s="126"/>
      <c r="Y723" s="126"/>
    </row>
    <row r="724" spans="1:25">
      <c r="A724" s="126" t="str">
        <f>A723</f>
        <v>Y</v>
      </c>
      <c r="B724" s="127">
        <f>COUNTA($C$17:C724)</f>
        <v>694</v>
      </c>
      <c r="C724" s="126" t="s">
        <v>304</v>
      </c>
      <c r="D724" s="126"/>
      <c r="E724" s="126"/>
      <c r="F724" s="126"/>
      <c r="G724" s="126" t="s">
        <v>74</v>
      </c>
      <c r="H724" s="126"/>
      <c r="I724" s="126" t="s">
        <v>58</v>
      </c>
      <c r="J724" s="126" t="s">
        <v>339</v>
      </c>
      <c r="K724" s="127">
        <v>16</v>
      </c>
      <c r="L724" s="126" t="s">
        <v>306</v>
      </c>
      <c r="M724" s="126"/>
      <c r="N724" s="126"/>
      <c r="O724" s="126"/>
      <c r="P724" s="126"/>
      <c r="Q724" s="128"/>
      <c r="R724" s="128"/>
      <c r="S724" s="126"/>
      <c r="T724" s="126"/>
      <c r="U724" s="126"/>
      <c r="V724" s="126"/>
      <c r="W724" s="126"/>
      <c r="X724" s="126"/>
      <c r="Y724" s="126"/>
    </row>
    <row r="725" spans="1:25">
      <c r="A725" s="153" t="str">
        <f>IF($R$28="8","Y","N")</f>
        <v>N</v>
      </c>
      <c r="B725" s="154">
        <f>COUNTA($C$17:C725)</f>
        <v>695</v>
      </c>
      <c r="C725" s="153" t="s">
        <v>60</v>
      </c>
      <c r="D725" s="153"/>
      <c r="E725" s="153"/>
      <c r="F725" s="153"/>
      <c r="G725" s="153" t="s">
        <v>74</v>
      </c>
      <c r="H725" s="153"/>
      <c r="I725" s="153" t="s">
        <v>58</v>
      </c>
      <c r="J725" s="153"/>
      <c r="K725" s="154"/>
      <c r="L725" s="153" t="s">
        <v>60</v>
      </c>
      <c r="M725" s="153">
        <v>5</v>
      </c>
      <c r="N725" s="153"/>
      <c r="O725" s="153"/>
      <c r="P725" s="153"/>
      <c r="Q725" s="155"/>
      <c r="R725" s="155"/>
      <c r="S725" s="153"/>
      <c r="T725" s="153"/>
      <c r="U725" s="153"/>
      <c r="V725" s="153"/>
      <c r="W725" s="153"/>
      <c r="X725" s="153"/>
      <c r="Y725" s="153"/>
    </row>
    <row r="726" spans="1:25">
      <c r="A726" s="153" t="str">
        <f>A725</f>
        <v>N</v>
      </c>
      <c r="B726" s="154">
        <f>COUNTA($C$17:C726)</f>
        <v>696</v>
      </c>
      <c r="C726" s="153" t="s">
        <v>203</v>
      </c>
      <c r="D726" s="153"/>
      <c r="E726" s="153"/>
      <c r="F726" s="153"/>
      <c r="G726" s="153" t="s">
        <v>74</v>
      </c>
      <c r="H726" s="153"/>
      <c r="I726" s="153" t="s">
        <v>58</v>
      </c>
      <c r="J726" s="153" t="s">
        <v>362</v>
      </c>
      <c r="K726" s="154">
        <f>IF(G3="Agent Portal QA",2,5)</f>
        <v>5</v>
      </c>
      <c r="L726" s="153" t="s">
        <v>167</v>
      </c>
      <c r="M726" s="153"/>
      <c r="N726" s="153"/>
      <c r="O726" s="153"/>
      <c r="P726" s="153"/>
      <c r="Q726" s="155"/>
      <c r="R726" s="155"/>
      <c r="S726" s="153"/>
      <c r="T726" s="153"/>
      <c r="U726" s="153"/>
      <c r="V726" s="153"/>
      <c r="W726" s="153"/>
      <c r="X726" s="153"/>
      <c r="Y726" s="153"/>
    </row>
    <row r="727" spans="1:25">
      <c r="A727" s="153" t="str">
        <f>IF($R$28="8","Y","N")</f>
        <v>N</v>
      </c>
      <c r="B727" s="154">
        <f>COUNTA($C$17:C727)</f>
        <v>697</v>
      </c>
      <c r="C727" s="153" t="s">
        <v>60</v>
      </c>
      <c r="D727" s="153"/>
      <c r="E727" s="153"/>
      <c r="F727" s="153"/>
      <c r="G727" s="153" t="s">
        <v>74</v>
      </c>
      <c r="H727" s="153"/>
      <c r="I727" s="153" t="s">
        <v>58</v>
      </c>
      <c r="J727" s="153"/>
      <c r="K727" s="154"/>
      <c r="L727" s="153" t="s">
        <v>60</v>
      </c>
      <c r="M727" s="153">
        <v>5</v>
      </c>
      <c r="N727" s="153"/>
      <c r="O727" s="153"/>
      <c r="P727" s="153"/>
      <c r="Q727" s="155"/>
      <c r="R727" s="155"/>
      <c r="S727" s="153"/>
      <c r="T727" s="153"/>
      <c r="U727" s="153"/>
      <c r="V727" s="153"/>
      <c r="W727" s="153"/>
      <c r="X727" s="153"/>
      <c r="Y727" s="153"/>
    </row>
    <row r="728" spans="1:25">
      <c r="A728" s="153" t="str">
        <f>A726</f>
        <v>N</v>
      </c>
      <c r="B728" s="154">
        <f>COUNTA($C$17:C728)</f>
        <v>698</v>
      </c>
      <c r="C728" s="153" t="s">
        <v>363</v>
      </c>
      <c r="D728" s="153"/>
      <c r="E728" s="153"/>
      <c r="F728" s="153"/>
      <c r="G728" s="153" t="s">
        <v>74</v>
      </c>
      <c r="H728" s="153"/>
      <c r="I728" s="153" t="s">
        <v>58</v>
      </c>
      <c r="J728" s="153" t="s">
        <v>364</v>
      </c>
      <c r="K728" s="154">
        <v>0</v>
      </c>
      <c r="L728" s="153" t="s">
        <v>100</v>
      </c>
      <c r="M728" s="153"/>
      <c r="N728" s="153"/>
      <c r="O728" s="153"/>
      <c r="P728" s="153"/>
      <c r="Q728" s="155"/>
      <c r="R728" s="155"/>
      <c r="S728" s="153"/>
      <c r="T728" s="153"/>
      <c r="U728" s="153"/>
      <c r="V728" s="153"/>
      <c r="W728" s="153"/>
      <c r="X728" s="153"/>
      <c r="Y728" s="153"/>
    </row>
    <row r="729" spans="1:25">
      <c r="A729" s="153" t="str">
        <f t="shared" ref="A729:A734" si="30">A728</f>
        <v>N</v>
      </c>
      <c r="B729" s="154">
        <f>COUNTA($C$17:C729)</f>
        <v>699</v>
      </c>
      <c r="C729" s="153" t="s">
        <v>365</v>
      </c>
      <c r="D729" s="153"/>
      <c r="E729" s="153"/>
      <c r="F729" s="153"/>
      <c r="G729" s="153" t="s">
        <v>74</v>
      </c>
      <c r="H729" s="153"/>
      <c r="I729" s="153" t="s">
        <v>58</v>
      </c>
      <c r="J729" s="153" t="s">
        <v>364</v>
      </c>
      <c r="K729" s="154">
        <v>1</v>
      </c>
      <c r="L729" s="153" t="s">
        <v>100</v>
      </c>
      <c r="M729" s="153"/>
      <c r="N729" s="153"/>
      <c r="O729" s="153"/>
      <c r="P729" s="153"/>
      <c r="Q729" s="155"/>
      <c r="R729" s="155"/>
      <c r="S729" s="153"/>
      <c r="T729" s="153"/>
      <c r="U729" s="153"/>
      <c r="V729" s="153"/>
      <c r="W729" s="153"/>
      <c r="X729" s="153"/>
      <c r="Y729" s="153"/>
    </row>
    <row r="730" spans="1:25">
      <c r="A730" s="153" t="str">
        <f t="shared" si="30"/>
        <v>N</v>
      </c>
      <c r="B730" s="154">
        <f>COUNTA($C$17:C730)</f>
        <v>700</v>
      </c>
      <c r="C730" s="153" t="s">
        <v>366</v>
      </c>
      <c r="D730" s="153"/>
      <c r="E730" s="153"/>
      <c r="F730" s="153"/>
      <c r="G730" s="153" t="s">
        <v>74</v>
      </c>
      <c r="H730" s="153"/>
      <c r="I730" s="153" t="s">
        <v>58</v>
      </c>
      <c r="J730" s="153" t="s">
        <v>364</v>
      </c>
      <c r="K730" s="154">
        <v>2</v>
      </c>
      <c r="L730" s="153" t="s">
        <v>100</v>
      </c>
      <c r="M730" s="153"/>
      <c r="N730" s="153"/>
      <c r="O730" s="153"/>
      <c r="P730" s="153"/>
      <c r="Q730" s="155"/>
      <c r="R730" s="155"/>
      <c r="S730" s="153"/>
      <c r="T730" s="153"/>
      <c r="U730" s="153"/>
      <c r="V730" s="153"/>
      <c r="W730" s="153"/>
      <c r="X730" s="153"/>
      <c r="Y730" s="153"/>
    </row>
    <row r="731" spans="1:25">
      <c r="A731" s="153" t="str">
        <f t="shared" si="30"/>
        <v>N</v>
      </c>
      <c r="B731" s="154">
        <f>COUNTA($C$17:C731)</f>
        <v>701</v>
      </c>
      <c r="C731" s="153" t="s">
        <v>367</v>
      </c>
      <c r="D731" s="153"/>
      <c r="E731" s="153"/>
      <c r="F731" s="153"/>
      <c r="G731" s="153" t="s">
        <v>74</v>
      </c>
      <c r="H731" s="153"/>
      <c r="I731" s="153" t="s">
        <v>58</v>
      </c>
      <c r="J731" s="153" t="s">
        <v>364</v>
      </c>
      <c r="K731" s="154">
        <v>3</v>
      </c>
      <c r="L731" s="153" t="s">
        <v>100</v>
      </c>
      <c r="M731" s="153"/>
      <c r="N731" s="153"/>
      <c r="O731" s="153"/>
      <c r="P731" s="153"/>
      <c r="Q731" s="155"/>
      <c r="R731" s="155"/>
      <c r="S731" s="153"/>
      <c r="T731" s="153"/>
      <c r="U731" s="153"/>
      <c r="V731" s="153"/>
      <c r="W731" s="153"/>
      <c r="X731" s="153"/>
      <c r="Y731" s="153"/>
    </row>
    <row r="732" spans="1:25">
      <c r="A732" s="153" t="str">
        <f t="shared" si="30"/>
        <v>N</v>
      </c>
      <c r="B732" s="154">
        <f>COUNTA($C$17:C732)</f>
        <v>702</v>
      </c>
      <c r="C732" s="153" t="s">
        <v>368</v>
      </c>
      <c r="D732" s="153"/>
      <c r="E732" s="153"/>
      <c r="F732" s="153"/>
      <c r="G732" s="153" t="s">
        <v>74</v>
      </c>
      <c r="H732" s="153"/>
      <c r="I732" s="153" t="s">
        <v>58</v>
      </c>
      <c r="J732" s="153" t="s">
        <v>364</v>
      </c>
      <c r="K732" s="154">
        <v>4</v>
      </c>
      <c r="L732" s="153" t="s">
        <v>100</v>
      </c>
      <c r="M732" s="153"/>
      <c r="N732" s="153"/>
      <c r="O732" s="153"/>
      <c r="P732" s="153"/>
      <c r="Q732" s="155"/>
      <c r="R732" s="155"/>
      <c r="S732" s="153"/>
      <c r="T732" s="153"/>
      <c r="U732" s="153"/>
      <c r="V732" s="153"/>
      <c r="W732" s="153"/>
      <c r="X732" s="153"/>
      <c r="Y732" s="153"/>
    </row>
    <row r="733" spans="1:25">
      <c r="A733" s="153" t="str">
        <f t="shared" si="30"/>
        <v>N</v>
      </c>
      <c r="B733" s="154">
        <f>COUNTA($C$17:C733)</f>
        <v>703</v>
      </c>
      <c r="C733" s="153" t="s">
        <v>203</v>
      </c>
      <c r="D733" s="153"/>
      <c r="E733" s="153"/>
      <c r="F733" s="153"/>
      <c r="G733" s="153" t="s">
        <v>74</v>
      </c>
      <c r="H733" s="153"/>
      <c r="I733" s="153" t="s">
        <v>58</v>
      </c>
      <c r="J733" s="153" t="s">
        <v>726</v>
      </c>
      <c r="K733" s="154">
        <f>IF(G3="Agent Portal QA",5,8)</f>
        <v>8</v>
      </c>
      <c r="L733" s="153" t="s">
        <v>69</v>
      </c>
      <c r="M733" s="153"/>
      <c r="N733" s="153"/>
      <c r="O733" s="153"/>
      <c r="P733" s="153"/>
      <c r="Q733" s="155"/>
      <c r="R733" s="155"/>
      <c r="S733" s="153"/>
      <c r="T733" s="153"/>
      <c r="U733" s="153"/>
      <c r="V733" s="153"/>
      <c r="W733" s="153"/>
      <c r="X733" s="153"/>
      <c r="Y733" s="153"/>
    </row>
    <row r="734" spans="1:25">
      <c r="A734" s="153" t="str">
        <f t="shared" si="30"/>
        <v>N</v>
      </c>
      <c r="B734" s="154">
        <f>COUNTA($C$17:C734)</f>
        <v>704</v>
      </c>
      <c r="C734" s="153" t="s">
        <v>60</v>
      </c>
      <c r="D734" s="153"/>
      <c r="E734" s="153"/>
      <c r="F734" s="153"/>
      <c r="G734" s="153" t="s">
        <v>74</v>
      </c>
      <c r="H734" s="153"/>
      <c r="I734" s="153" t="s">
        <v>58</v>
      </c>
      <c r="J734" s="153"/>
      <c r="K734" s="154">
        <v>0</v>
      </c>
      <c r="L734" s="153" t="s">
        <v>60</v>
      </c>
      <c r="M734" s="153">
        <v>3</v>
      </c>
      <c r="N734" s="153" t="s">
        <v>147</v>
      </c>
      <c r="O734" s="153"/>
      <c r="P734" s="153"/>
      <c r="Q734" s="155"/>
      <c r="R734" s="155"/>
      <c r="S734" s="153"/>
      <c r="T734" s="153"/>
      <c r="U734" s="153"/>
      <c r="V734" s="153"/>
      <c r="W734" s="153"/>
      <c r="X734" s="153"/>
      <c r="Y734" s="153"/>
    </row>
    <row r="735" spans="1:25">
      <c r="A735" s="153" t="str">
        <f>IF(Global!$B$2="PROD","N",A734)</f>
        <v>N</v>
      </c>
      <c r="B735" s="154">
        <f>COUNTA($C$17:C735)</f>
        <v>705</v>
      </c>
      <c r="C735" s="153" t="s">
        <v>369</v>
      </c>
      <c r="D735" s="153"/>
      <c r="E735" s="153"/>
      <c r="F735" s="153"/>
      <c r="G735" s="153" t="s">
        <v>74</v>
      </c>
      <c r="H735" s="153"/>
      <c r="I735" s="153" t="s">
        <v>58</v>
      </c>
      <c r="J735" s="153" t="s">
        <v>370</v>
      </c>
      <c r="K735" s="154">
        <v>0</v>
      </c>
      <c r="L735" s="153" t="s">
        <v>110</v>
      </c>
      <c r="M735" s="153"/>
      <c r="N735" s="153"/>
      <c r="O735" s="153"/>
      <c r="P735" s="153"/>
      <c r="Q735" s="155"/>
      <c r="R735" s="155"/>
      <c r="S735" s="153"/>
      <c r="T735" s="153"/>
      <c r="U735" s="153"/>
      <c r="V735" s="153"/>
      <c r="W735" s="153"/>
      <c r="X735" s="153"/>
      <c r="Y735" s="153"/>
    </row>
    <row r="736" spans="1:25">
      <c r="A736" s="153" t="str">
        <f>A735</f>
        <v>N</v>
      </c>
      <c r="B736" s="154">
        <f>COUNTA($C$17:C736)</f>
        <v>706</v>
      </c>
      <c r="C736" s="153" t="s">
        <v>371</v>
      </c>
      <c r="D736" s="153"/>
      <c r="E736" s="153"/>
      <c r="F736" s="153"/>
      <c r="G736" s="153" t="s">
        <v>74</v>
      </c>
      <c r="H736" s="153"/>
      <c r="I736" s="153" t="s">
        <v>58</v>
      </c>
      <c r="J736" s="153" t="s">
        <v>370</v>
      </c>
      <c r="K736" s="154">
        <v>0</v>
      </c>
      <c r="L736" s="153" t="s">
        <v>59</v>
      </c>
      <c r="M736" s="153" t="s">
        <v>372</v>
      </c>
      <c r="N736" s="153"/>
      <c r="O736" s="153"/>
      <c r="P736" s="153"/>
      <c r="Q736" s="155"/>
      <c r="R736" s="155"/>
      <c r="S736" s="153"/>
      <c r="T736" s="153"/>
      <c r="U736" s="153"/>
      <c r="V736" s="153"/>
      <c r="W736" s="153"/>
      <c r="X736" s="153"/>
      <c r="Y736" s="153"/>
    </row>
    <row r="737" spans="1:25">
      <c r="A737" s="153" t="str">
        <f>A736</f>
        <v>N</v>
      </c>
      <c r="B737" s="154">
        <f>COUNTA($C$17:C737)</f>
        <v>707</v>
      </c>
      <c r="C737" s="153" t="s">
        <v>373</v>
      </c>
      <c r="D737" s="153"/>
      <c r="E737" s="153"/>
      <c r="F737" s="153"/>
      <c r="G737" s="153" t="s">
        <v>74</v>
      </c>
      <c r="H737" s="153"/>
      <c r="I737" s="153"/>
      <c r="J737" s="153"/>
      <c r="K737" s="154">
        <v>0</v>
      </c>
      <c r="L737" s="153" t="s">
        <v>374</v>
      </c>
      <c r="M737" s="153" t="str">
        <f>IF(N734="Australian Comprehensive","tx_iframe_card-domestic","tx_iframe_card-international")</f>
        <v>tx_iframe_card-international</v>
      </c>
      <c r="N737" s="153"/>
      <c r="O737" s="153"/>
      <c r="P737" s="153"/>
      <c r="Q737" s="155"/>
      <c r="R737" s="155"/>
      <c r="S737" s="153"/>
      <c r="T737" s="153"/>
      <c r="U737" s="153"/>
      <c r="V737" s="153"/>
      <c r="W737" s="153"/>
      <c r="X737" s="153"/>
      <c r="Y737" s="153"/>
    </row>
    <row r="738" spans="1:25">
      <c r="A738" s="153" t="str">
        <f>A737</f>
        <v>N</v>
      </c>
      <c r="B738" s="154">
        <f>COUNTA($C$17:C738)</f>
        <v>708</v>
      </c>
      <c r="C738" s="153" t="s">
        <v>375</v>
      </c>
      <c r="D738" s="153"/>
      <c r="E738" s="153"/>
      <c r="F738" s="153"/>
      <c r="G738" s="153" t="s">
        <v>74</v>
      </c>
      <c r="H738" s="153"/>
      <c r="I738" s="153" t="s">
        <v>58</v>
      </c>
      <c r="J738" s="153" t="s">
        <v>376</v>
      </c>
      <c r="K738" s="154">
        <v>0</v>
      </c>
      <c r="L738" s="153" t="s">
        <v>59</v>
      </c>
      <c r="M738" s="153" t="s">
        <v>377</v>
      </c>
      <c r="N738" s="153"/>
      <c r="O738" s="153"/>
      <c r="P738" s="153"/>
      <c r="Q738" s="155"/>
      <c r="R738" s="155"/>
      <c r="S738" s="153"/>
      <c r="T738" s="153"/>
      <c r="U738" s="153"/>
      <c r="V738" s="153"/>
      <c r="W738" s="153"/>
      <c r="X738" s="153"/>
      <c r="Y738" s="153"/>
    </row>
    <row r="739" spans="1:25">
      <c r="A739" s="153" t="str">
        <f t="shared" ref="A739:A746" si="31">A738</f>
        <v>N</v>
      </c>
      <c r="B739" s="154">
        <f>COUNTA($C$17:C739)</f>
        <v>709</v>
      </c>
      <c r="C739" s="153" t="s">
        <v>373</v>
      </c>
      <c r="D739" s="153"/>
      <c r="E739" s="153"/>
      <c r="F739" s="153"/>
      <c r="G739" s="153" t="s">
        <v>74</v>
      </c>
      <c r="H739" s="153"/>
      <c r="I739" s="153"/>
      <c r="J739" s="153"/>
      <c r="K739" s="154">
        <v>0</v>
      </c>
      <c r="L739" s="153" t="s">
        <v>378</v>
      </c>
      <c r="M739" s="153"/>
      <c r="N739" s="153"/>
      <c r="O739" s="153"/>
      <c r="P739" s="153"/>
      <c r="Q739" s="155"/>
      <c r="R739" s="155"/>
      <c r="S739" s="153"/>
      <c r="T739" s="153"/>
      <c r="U739" s="153"/>
      <c r="V739" s="153"/>
      <c r="W739" s="153"/>
      <c r="X739" s="153"/>
      <c r="Y739" s="153"/>
    </row>
    <row r="740" spans="1:25">
      <c r="A740" s="153" t="str">
        <f t="shared" si="31"/>
        <v>N</v>
      </c>
      <c r="B740" s="154">
        <f>COUNTA($C$17:C740)</f>
        <v>710</v>
      </c>
      <c r="C740" s="153" t="s">
        <v>379</v>
      </c>
      <c r="D740" s="153"/>
      <c r="E740" s="153"/>
      <c r="F740" s="153"/>
      <c r="G740" s="153" t="s">
        <v>74</v>
      </c>
      <c r="H740" s="153"/>
      <c r="I740" s="153" t="s">
        <v>58</v>
      </c>
      <c r="J740" s="153" t="s">
        <v>380</v>
      </c>
      <c r="K740" s="154">
        <v>0</v>
      </c>
      <c r="L740" s="153" t="s">
        <v>59</v>
      </c>
      <c r="M740" s="153" t="s">
        <v>381</v>
      </c>
      <c r="N740" s="153"/>
      <c r="O740" s="153"/>
      <c r="P740" s="153"/>
      <c r="Q740" s="155"/>
      <c r="R740" s="155"/>
      <c r="S740" s="153"/>
      <c r="T740" s="153"/>
      <c r="U740" s="153"/>
      <c r="V740" s="153"/>
      <c r="W740" s="153"/>
      <c r="X740" s="153"/>
      <c r="Y740" s="153"/>
    </row>
    <row r="741" spans="1:25">
      <c r="A741" s="153" t="str">
        <f t="shared" si="31"/>
        <v>N</v>
      </c>
      <c r="B741" s="154">
        <f>COUNTA($C$17:C741)</f>
        <v>711</v>
      </c>
      <c r="C741" s="153" t="s">
        <v>382</v>
      </c>
      <c r="D741" s="153"/>
      <c r="E741" s="153"/>
      <c r="F741" s="153"/>
      <c r="G741" s="153" t="s">
        <v>74</v>
      </c>
      <c r="H741" s="153"/>
      <c r="I741" s="153" t="s">
        <v>58</v>
      </c>
      <c r="J741" s="153" t="s">
        <v>383</v>
      </c>
      <c r="K741" s="154">
        <v>0</v>
      </c>
      <c r="L741" s="153" t="s">
        <v>59</v>
      </c>
      <c r="M741" s="153" t="s">
        <v>384</v>
      </c>
      <c r="N741" s="153"/>
      <c r="O741" s="153"/>
      <c r="P741" s="153"/>
      <c r="Q741" s="155"/>
      <c r="R741" s="155"/>
      <c r="S741" s="153"/>
      <c r="T741" s="153"/>
      <c r="U741" s="153"/>
      <c r="V741" s="153"/>
      <c r="W741" s="153"/>
      <c r="X741" s="153"/>
      <c r="Y741" s="153"/>
    </row>
    <row r="742" spans="1:25">
      <c r="A742" s="153" t="str">
        <f t="shared" si="31"/>
        <v>N</v>
      </c>
      <c r="B742" s="154">
        <f>COUNTA($C$17:C742)</f>
        <v>712</v>
      </c>
      <c r="C742" s="153" t="s">
        <v>385</v>
      </c>
      <c r="D742" s="153"/>
      <c r="E742" s="153"/>
      <c r="F742" s="153" t="str">
        <f>IF($A$8="Y","Y","")</f>
        <v/>
      </c>
      <c r="G742" s="153" t="s">
        <v>74</v>
      </c>
      <c r="H742" s="153"/>
      <c r="I742" s="153" t="s">
        <v>58</v>
      </c>
      <c r="J742" s="153" t="s">
        <v>386</v>
      </c>
      <c r="K742" s="154">
        <v>0</v>
      </c>
      <c r="L742" s="153" t="s">
        <v>69</v>
      </c>
      <c r="M742" s="153">
        <v>1</v>
      </c>
      <c r="N742" s="153"/>
      <c r="O742" s="153"/>
      <c r="P742" s="153"/>
      <c r="Q742" s="155"/>
      <c r="R742" s="155"/>
      <c r="S742" s="153"/>
      <c r="T742" s="153"/>
      <c r="U742" s="153"/>
      <c r="V742" s="153"/>
      <c r="W742" s="153"/>
      <c r="X742" s="153"/>
      <c r="Y742" s="153"/>
    </row>
    <row r="743" spans="1:25">
      <c r="A743" s="153" t="str">
        <f t="shared" si="31"/>
        <v>N</v>
      </c>
      <c r="B743" s="154">
        <f>COUNTA($C$17:C743)</f>
        <v>713</v>
      </c>
      <c r="C743" s="153" t="s">
        <v>60</v>
      </c>
      <c r="D743" s="153"/>
      <c r="E743" s="153"/>
      <c r="F743" s="153"/>
      <c r="G743" s="153" t="s">
        <v>74</v>
      </c>
      <c r="H743" s="153"/>
      <c r="I743" s="153" t="s">
        <v>58</v>
      </c>
      <c r="J743" s="153"/>
      <c r="K743" s="154">
        <v>0</v>
      </c>
      <c r="L743" s="153" t="s">
        <v>60</v>
      </c>
      <c r="M743" s="153">
        <v>15</v>
      </c>
      <c r="N743" s="153"/>
      <c r="O743" s="153"/>
      <c r="P743" s="153"/>
      <c r="Q743" s="155"/>
      <c r="R743" s="155"/>
      <c r="S743" s="153"/>
      <c r="T743" s="153"/>
      <c r="U743" s="153"/>
      <c r="V743" s="153"/>
      <c r="W743" s="153"/>
      <c r="X743" s="153"/>
      <c r="Y743" s="153"/>
    </row>
    <row r="744" spans="1:25">
      <c r="A744" s="153" t="str">
        <f t="shared" si="31"/>
        <v>N</v>
      </c>
      <c r="B744" s="154">
        <f>COUNTA($C$17:C744)</f>
        <v>714</v>
      </c>
      <c r="C744" s="153" t="s">
        <v>387</v>
      </c>
      <c r="D744" s="153"/>
      <c r="E744" s="153"/>
      <c r="F744" s="153"/>
      <c r="G744" s="153" t="s">
        <v>74</v>
      </c>
      <c r="H744" s="153"/>
      <c r="I744" s="153" t="s">
        <v>58</v>
      </c>
      <c r="J744" s="153" t="s">
        <v>388</v>
      </c>
      <c r="K744" s="154">
        <v>0</v>
      </c>
      <c r="L744" s="153" t="s">
        <v>306</v>
      </c>
      <c r="M744" s="153"/>
      <c r="N744" s="153"/>
      <c r="O744" s="153"/>
      <c r="P744" s="153"/>
      <c r="Q744" s="155"/>
      <c r="R744" s="155"/>
      <c r="S744" s="153"/>
      <c r="T744" s="153"/>
      <c r="U744" s="153"/>
      <c r="V744" s="153"/>
      <c r="W744" s="153"/>
      <c r="X744" s="153"/>
      <c r="Y744" s="153"/>
    </row>
    <row r="745" spans="1:25">
      <c r="A745" s="153" t="str">
        <f t="shared" si="31"/>
        <v>N</v>
      </c>
      <c r="B745" s="154">
        <f>COUNTA($C$17:C745)</f>
        <v>715</v>
      </c>
      <c r="C745" s="153" t="s">
        <v>389</v>
      </c>
      <c r="D745" s="153"/>
      <c r="E745" s="153"/>
      <c r="F745" s="153"/>
      <c r="G745" s="153" t="s">
        <v>74</v>
      </c>
      <c r="H745" s="153"/>
      <c r="I745" s="153" t="s">
        <v>58</v>
      </c>
      <c r="J745" s="153" t="s">
        <v>390</v>
      </c>
      <c r="K745" s="154">
        <v>0</v>
      </c>
      <c r="L745" s="153" t="s">
        <v>32</v>
      </c>
      <c r="M745" s="153"/>
      <c r="N745" s="153" t="s">
        <v>61</v>
      </c>
      <c r="O745" s="153"/>
      <c r="P745" s="153"/>
      <c r="Q745" s="155"/>
      <c r="R745" s="155"/>
      <c r="S745" s="153" t="s">
        <v>391</v>
      </c>
      <c r="T745" s="153"/>
      <c r="U745" s="153"/>
      <c r="V745" s="153"/>
      <c r="W745" s="153"/>
      <c r="X745" s="153"/>
      <c r="Y745" s="153"/>
    </row>
    <row r="746" spans="1:25">
      <c r="A746" s="153" t="str">
        <f t="shared" si="31"/>
        <v>N</v>
      </c>
      <c r="B746" s="154">
        <f>COUNTA($C$17:C746)</f>
        <v>716</v>
      </c>
      <c r="C746" s="153" t="s">
        <v>392</v>
      </c>
      <c r="D746" s="153"/>
      <c r="E746" s="153"/>
      <c r="F746" s="153"/>
      <c r="G746" s="153" t="s">
        <v>74</v>
      </c>
      <c r="H746" s="153"/>
      <c r="I746" s="153" t="s">
        <v>58</v>
      </c>
      <c r="J746" s="153" t="s">
        <v>393</v>
      </c>
      <c r="K746" s="154">
        <v>0</v>
      </c>
      <c r="L746" s="153" t="s">
        <v>32</v>
      </c>
      <c r="M746" s="153"/>
      <c r="N746" s="153" t="s">
        <v>61</v>
      </c>
      <c r="O746" s="153" t="s">
        <v>3</v>
      </c>
      <c r="P746" s="153"/>
      <c r="Q746" s="155"/>
      <c r="R746" s="155"/>
      <c r="S746" s="153" t="s">
        <v>394</v>
      </c>
      <c r="T746" s="153"/>
      <c r="U746" s="153"/>
      <c r="V746" s="153"/>
      <c r="W746" s="153"/>
      <c r="X746" s="153"/>
      <c r="Y746" s="153"/>
    </row>
    <row r="747" spans="1:25">
      <c r="A747" s="153" t="str">
        <f>IF($R$28="8",IF(Global!$B$2="PROD","Y","N"),"N")</f>
        <v>N</v>
      </c>
      <c r="B747" s="154">
        <f>COUNTA($C$17:C747)</f>
        <v>717</v>
      </c>
      <c r="C747" s="153" t="s">
        <v>514</v>
      </c>
      <c r="D747" s="153"/>
      <c r="E747" s="153"/>
      <c r="F747" s="153"/>
      <c r="G747" s="153" t="s">
        <v>74</v>
      </c>
      <c r="H747" s="153"/>
      <c r="I747" s="153" t="s">
        <v>58</v>
      </c>
      <c r="J747" s="153" t="s">
        <v>518</v>
      </c>
      <c r="K747" s="154">
        <v>0</v>
      </c>
      <c r="L747" s="153" t="s">
        <v>306</v>
      </c>
      <c r="M747" s="153"/>
      <c r="N747" s="153"/>
      <c r="O747" s="153"/>
      <c r="P747" s="153"/>
      <c r="Q747" s="155"/>
      <c r="R747" s="155"/>
      <c r="S747" s="153"/>
      <c r="T747" s="153"/>
      <c r="U747" s="153"/>
      <c r="V747" s="153"/>
      <c r="W747" s="153"/>
      <c r="X747" s="153"/>
      <c r="Y747" s="153"/>
    </row>
    <row r="748" spans="1:25">
      <c r="A748" s="153" t="str">
        <f t="shared" ref="A748:A750" si="32">A747</f>
        <v>N</v>
      </c>
      <c r="B748" s="154">
        <f>COUNTA($C$17:C748)</f>
        <v>718</v>
      </c>
      <c r="C748" s="153" t="s">
        <v>515</v>
      </c>
      <c r="D748" s="153"/>
      <c r="E748" s="153"/>
      <c r="F748" s="153"/>
      <c r="G748" s="153" t="s">
        <v>74</v>
      </c>
      <c r="H748" s="153"/>
      <c r="I748" s="153" t="s">
        <v>58</v>
      </c>
      <c r="J748" s="153" t="s">
        <v>519</v>
      </c>
      <c r="K748" s="154">
        <v>0</v>
      </c>
      <c r="L748" s="153" t="s">
        <v>306</v>
      </c>
      <c r="M748" s="153"/>
      <c r="N748" s="153"/>
      <c r="O748" s="153"/>
      <c r="P748" s="153"/>
      <c r="Q748" s="155"/>
      <c r="R748" s="155"/>
      <c r="S748" s="153"/>
      <c r="T748" s="153"/>
      <c r="U748" s="153"/>
      <c r="V748" s="153"/>
      <c r="W748" s="153"/>
      <c r="X748" s="153"/>
      <c r="Y748" s="153"/>
    </row>
    <row r="749" spans="1:25">
      <c r="A749" s="153" t="str">
        <f t="shared" si="32"/>
        <v>N</v>
      </c>
      <c r="B749" s="154">
        <f>COUNTA($C$17:C749)</f>
        <v>719</v>
      </c>
      <c r="C749" s="153" t="s">
        <v>516</v>
      </c>
      <c r="D749" s="153"/>
      <c r="E749" s="153"/>
      <c r="F749" s="153"/>
      <c r="G749" s="153" t="s">
        <v>74</v>
      </c>
      <c r="H749" s="153"/>
      <c r="I749" s="153" t="s">
        <v>58</v>
      </c>
      <c r="J749" s="153" t="s">
        <v>520</v>
      </c>
      <c r="K749" s="154">
        <v>0</v>
      </c>
      <c r="L749" s="153" t="s">
        <v>306</v>
      </c>
      <c r="M749" s="153"/>
      <c r="N749" s="153"/>
      <c r="O749" s="153"/>
      <c r="P749" s="153"/>
      <c r="Q749" s="155"/>
      <c r="R749" s="155"/>
      <c r="S749" s="153"/>
      <c r="T749" s="153"/>
      <c r="U749" s="153"/>
      <c r="V749" s="153"/>
      <c r="W749" s="153"/>
      <c r="X749" s="153"/>
      <c r="Y749" s="153"/>
    </row>
    <row r="750" spans="1:25">
      <c r="A750" s="153" t="str">
        <f t="shared" si="32"/>
        <v>N</v>
      </c>
      <c r="B750" s="154">
        <f>COUNTA($C$17:C750)</f>
        <v>720</v>
      </c>
      <c r="C750" s="153" t="s">
        <v>517</v>
      </c>
      <c r="D750" s="153"/>
      <c r="E750" s="153"/>
      <c r="F750" s="153"/>
      <c r="G750" s="153" t="s">
        <v>74</v>
      </c>
      <c r="H750" s="153"/>
      <c r="I750" s="153" t="s">
        <v>58</v>
      </c>
      <c r="J750" s="153" t="s">
        <v>521</v>
      </c>
      <c r="K750" s="154">
        <v>0</v>
      </c>
      <c r="L750" s="153" t="s">
        <v>306</v>
      </c>
      <c r="M750" s="153"/>
      <c r="N750" s="153"/>
      <c r="O750" s="153"/>
      <c r="P750" s="153"/>
      <c r="Q750" s="155"/>
      <c r="R750" s="155"/>
      <c r="S750" s="153"/>
      <c r="T750" s="153"/>
      <c r="U750" s="153"/>
      <c r="V750" s="153"/>
      <c r="W750" s="153"/>
      <c r="X750" s="153"/>
      <c r="Y750" s="153"/>
    </row>
    <row r="751" spans="1:25">
      <c r="A751" s="156" t="s">
        <v>71</v>
      </c>
      <c r="B751" s="157"/>
      <c r="C751" s="158"/>
      <c r="D751" s="158"/>
      <c r="E751" s="158"/>
      <c r="F751" s="158"/>
      <c r="G751" s="158"/>
      <c r="H751" s="158"/>
      <c r="I751" s="158"/>
      <c r="J751" s="158"/>
      <c r="K751" s="157"/>
      <c r="L751" s="158"/>
      <c r="M751" s="158"/>
      <c r="N751" s="158"/>
      <c r="O751" s="158"/>
      <c r="P751" s="158"/>
      <c r="Q751" s="158"/>
      <c r="R751" s="158"/>
      <c r="S751" s="158"/>
      <c r="T751" s="158"/>
      <c r="U751" s="158"/>
      <c r="V751" s="158"/>
      <c r="W751" s="158"/>
      <c r="X751" s="158"/>
      <c r="Y751" s="158"/>
    </row>
    <row r="752" spans="1:25">
      <c r="A752" s="126" t="str">
        <f>A725</f>
        <v>N</v>
      </c>
      <c r="B752" s="127">
        <f ca="1">IF(ISNUMBER(B751),B751+1,IF(ISNUMBER(OFFSET(B751,-1,0)),OFFSET(B751,-1,0)+1, IF(ISNUMBER(OFFSET(B751,-2,0)),OFFSET(B751,-2,0)+1,1)))</f>
        <v>721</v>
      </c>
      <c r="C752" s="126" t="s">
        <v>70</v>
      </c>
      <c r="D752" s="126"/>
      <c r="E752" s="126"/>
      <c r="F752" s="126"/>
      <c r="G752" s="126" t="s">
        <v>74</v>
      </c>
      <c r="H752" s="126"/>
      <c r="I752" s="126"/>
      <c r="J752" s="126"/>
      <c r="K752" s="127"/>
      <c r="L752" s="126" t="s">
        <v>70</v>
      </c>
      <c r="M752" s="126"/>
      <c r="N752" s="126"/>
      <c r="O752" s="126"/>
      <c r="P752" s="126"/>
      <c r="Q752" s="126"/>
      <c r="R752" s="126"/>
      <c r="S752" s="126"/>
      <c r="T752" s="126"/>
      <c r="U752" s="126"/>
      <c r="V752" s="126"/>
      <c r="W752" s="126"/>
      <c r="X752" s="126"/>
      <c r="Y752" s="126"/>
    </row>
    <row r="753" spans="1:25">
      <c r="A753" s="126" t="str">
        <f>A752</f>
        <v>N</v>
      </c>
      <c r="B753" s="127">
        <f ca="1">IF(ISNUMBER(B752),B752+1,IF(ISNUMBER(OFFSET(B752,-1,0)),OFFSET(B752,-1,0)+1, IF(ISNUMBER(OFFSET(B752,-2,0)),OFFSET(B752,-2,0)+1,1)))</f>
        <v>722</v>
      </c>
      <c r="C753" s="126" t="s">
        <v>72</v>
      </c>
      <c r="D753" s="126"/>
      <c r="E753" s="126"/>
      <c r="F753" s="126"/>
      <c r="G753" s="126" t="s">
        <v>74</v>
      </c>
      <c r="H753" s="126"/>
      <c r="I753" s="126"/>
      <c r="J753" s="126"/>
      <c r="K753" s="127"/>
      <c r="L753" s="126" t="s">
        <v>72</v>
      </c>
      <c r="M753" s="126"/>
      <c r="N753" s="126"/>
      <c r="O753" s="126"/>
      <c r="P753" s="126"/>
      <c r="Q753" s="126"/>
      <c r="R753" s="126"/>
      <c r="S753" s="126"/>
      <c r="T753" s="126"/>
      <c r="U753" s="126"/>
      <c r="V753" s="126"/>
      <c r="W753" s="126"/>
      <c r="X753" s="126"/>
      <c r="Y753" s="126"/>
    </row>
    <row r="754" spans="1:25">
      <c r="A754" s="126" t="str">
        <f>IF($M$58="Australian Comprehensive","N",IF($R$28&gt;"8","Y","N"))</f>
        <v>Y</v>
      </c>
      <c r="B754" s="127">
        <f>COUNTA($C$17:C754)</f>
        <v>723</v>
      </c>
      <c r="C754" s="126" t="s">
        <v>452</v>
      </c>
      <c r="D754" s="126"/>
      <c r="E754" s="126"/>
      <c r="F754" s="126"/>
      <c r="G754" s="126" t="s">
        <v>74</v>
      </c>
      <c r="H754" s="126"/>
      <c r="I754" s="126" t="s">
        <v>58</v>
      </c>
      <c r="J754" s="126" t="str">
        <f>"//p[contains(.,'Does this traveller have any existing medical conditions?*')]/parent::span/parent::legend/following-sibling::label/input[@value='"&amp;M754&amp;"']"</f>
        <v>//p[contains(.,'Does this traveller have any existing medical conditions?*')]/parent::span/parent::legend/following-sibling::label/input[@value='YES']</v>
      </c>
      <c r="K754" s="127">
        <v>9</v>
      </c>
      <c r="L754" s="126" t="s">
        <v>110</v>
      </c>
      <c r="M754" s="126" t="str">
        <f>IF(A754="Y","YES","")</f>
        <v>YES</v>
      </c>
      <c r="N754" s="126"/>
      <c r="O754" s="126"/>
      <c r="P754" s="126"/>
      <c r="Q754" s="128"/>
      <c r="R754" s="128"/>
      <c r="S754" s="126"/>
      <c r="T754" s="126"/>
      <c r="U754" s="126"/>
      <c r="V754" s="126"/>
      <c r="W754" s="126"/>
      <c r="X754" s="126"/>
      <c r="Y754" s="126"/>
    </row>
    <row r="755" spans="1:25">
      <c r="A755" s="126" t="str">
        <f>A754</f>
        <v>Y</v>
      </c>
      <c r="B755" s="127">
        <f>COUNTA($C$17:C755)</f>
        <v>724</v>
      </c>
      <c r="C755" s="126" t="s">
        <v>60</v>
      </c>
      <c r="D755" s="126"/>
      <c r="E755" s="126"/>
      <c r="F755" s="126"/>
      <c r="G755" s="126" t="s">
        <v>74</v>
      </c>
      <c r="H755" s="126"/>
      <c r="I755" s="126" t="s">
        <v>58</v>
      </c>
      <c r="J755" s="126"/>
      <c r="K755" s="127"/>
      <c r="L755" s="126" t="s">
        <v>60</v>
      </c>
      <c r="M755" s="126">
        <v>3</v>
      </c>
      <c r="N755" s="126"/>
      <c r="O755" s="126"/>
      <c r="P755" s="126"/>
      <c r="Q755" s="128"/>
      <c r="R755" s="128"/>
      <c r="S755" s="126"/>
      <c r="T755" s="126"/>
      <c r="U755" s="126"/>
      <c r="V755" s="126"/>
      <c r="W755" s="126"/>
      <c r="X755" s="126"/>
      <c r="Y755" s="126"/>
    </row>
    <row r="756" spans="1:25">
      <c r="A756" s="126" t="str">
        <f>IF(M754="YES","Y","N")</f>
        <v>Y</v>
      </c>
      <c r="B756" s="127">
        <f>COUNTA($C$17:C756)</f>
        <v>725</v>
      </c>
      <c r="C756" s="126" t="s">
        <v>453</v>
      </c>
      <c r="D756" s="126"/>
      <c r="E756" s="126"/>
      <c r="F756" s="126"/>
      <c r="G756" s="126" t="s">
        <v>74</v>
      </c>
      <c r="H756" s="126"/>
      <c r="I756" s="126" t="s">
        <v>58</v>
      </c>
      <c r="J756" s="126" t="str">
        <f>"//p[contains(.,'Do all existing medical conditions meet the criteria for')]/parent::span/parent::legend/following-sibling::label/input[@value='"&amp;M756&amp;"']"</f>
        <v>//p[contains(.,'Do all existing medical conditions meet the criteria for')]/parent::span/parent::legend/following-sibling::label/input[@value='NO']</v>
      </c>
      <c r="K756" s="127">
        <v>9</v>
      </c>
      <c r="L756" s="126" t="s">
        <v>110</v>
      </c>
      <c r="M756" s="126" t="s">
        <v>476</v>
      </c>
      <c r="N756" s="126"/>
      <c r="O756" s="126"/>
      <c r="P756" s="126"/>
      <c r="Q756" s="128"/>
      <c r="R756" s="128"/>
      <c r="S756" s="126"/>
      <c r="T756" s="126"/>
      <c r="U756" s="126"/>
      <c r="V756" s="126"/>
      <c r="W756" s="126"/>
      <c r="X756" s="126"/>
      <c r="Y756" s="126"/>
    </row>
    <row r="757" spans="1:25">
      <c r="A757" s="126" t="str">
        <f>A756</f>
        <v>Y</v>
      </c>
      <c r="B757" s="127">
        <f>COUNTA($C$17:C757)</f>
        <v>726</v>
      </c>
      <c r="C757" s="126" t="s">
        <v>60</v>
      </c>
      <c r="D757" s="126"/>
      <c r="E757" s="126"/>
      <c r="F757" s="126"/>
      <c r="G757" s="126" t="s">
        <v>74</v>
      </c>
      <c r="H757" s="126"/>
      <c r="I757" s="126" t="s">
        <v>58</v>
      </c>
      <c r="J757" s="126"/>
      <c r="K757" s="127"/>
      <c r="L757" s="126" t="s">
        <v>60</v>
      </c>
      <c r="M757" s="126">
        <v>2</v>
      </c>
      <c r="N757" s="126"/>
      <c r="O757" s="126"/>
      <c r="P757" s="126"/>
      <c r="Q757" s="128"/>
      <c r="R757" s="128"/>
      <c r="S757" s="126"/>
      <c r="T757" s="126"/>
      <c r="U757" s="126"/>
      <c r="V757" s="126"/>
      <c r="W757" s="126"/>
      <c r="X757" s="126"/>
      <c r="Y757" s="126"/>
    </row>
    <row r="758" spans="1:25">
      <c r="A758" s="126" t="str">
        <f>IF(M756="NO","Y","N")</f>
        <v>Y</v>
      </c>
      <c r="B758" s="127">
        <f>COUNTA($C$17:C758)</f>
        <v>727</v>
      </c>
      <c r="C758" s="126" t="s">
        <v>454</v>
      </c>
      <c r="D758" s="126"/>
      <c r="E758" s="126"/>
      <c r="F758" s="126"/>
      <c r="G758" s="126" t="s">
        <v>74</v>
      </c>
      <c r="H758" s="126"/>
      <c r="I758" s="126" t="s">
        <v>58</v>
      </c>
      <c r="J758" s="126" t="str">
        <f>"//p[contains(.,'Would you like to screen this traveller for existing medical conditions coverage?')]/parent::span/parent::legend/following-sibling::label/input[@value='"&amp;M758&amp;"']"</f>
        <v>//p[contains(.,'Would you like to screen this traveller for existing medical conditions coverage?')]/parent::span/parent::legend/following-sibling::label/input[@value='YES']</v>
      </c>
      <c r="K758" s="127">
        <v>9</v>
      </c>
      <c r="L758" s="126" t="s">
        <v>110</v>
      </c>
      <c r="M758" s="126" t="s">
        <v>475</v>
      </c>
      <c r="N758" s="126"/>
      <c r="O758" s="126"/>
      <c r="P758" s="126"/>
      <c r="Q758" s="128"/>
      <c r="R758" s="128"/>
      <c r="S758" s="126"/>
      <c r="T758" s="126"/>
      <c r="U758" s="126"/>
      <c r="V758" s="126"/>
      <c r="W758" s="126"/>
      <c r="X758" s="126"/>
      <c r="Y758" s="126"/>
    </row>
    <row r="759" spans="1:25">
      <c r="A759" s="126" t="str">
        <f>A758</f>
        <v>Y</v>
      </c>
      <c r="B759" s="127">
        <f>COUNTA($C$17:C759)</f>
        <v>728</v>
      </c>
      <c r="C759" s="126" t="s">
        <v>60</v>
      </c>
      <c r="D759" s="126"/>
      <c r="E759" s="126"/>
      <c r="F759" s="126"/>
      <c r="G759" s="126" t="s">
        <v>74</v>
      </c>
      <c r="H759" s="126"/>
      <c r="I759" s="126" t="s">
        <v>58</v>
      </c>
      <c r="J759" s="126"/>
      <c r="K759" s="127"/>
      <c r="L759" s="126" t="s">
        <v>60</v>
      </c>
      <c r="M759" s="126">
        <v>2</v>
      </c>
      <c r="N759" s="126"/>
      <c r="O759" s="126"/>
      <c r="P759" s="126"/>
      <c r="Q759" s="128"/>
      <c r="R759" s="128"/>
      <c r="S759" s="126"/>
      <c r="T759" s="126"/>
      <c r="U759" s="126"/>
      <c r="V759" s="126"/>
      <c r="W759" s="126"/>
      <c r="X759" s="126"/>
      <c r="Y759" s="126"/>
    </row>
    <row r="760" spans="1:25">
      <c r="A760" s="126" t="str">
        <f>IF(M758="YES","Y","N")</f>
        <v>Y</v>
      </c>
      <c r="B760" s="127">
        <f>COUNTA($C$17:C760)</f>
        <v>729</v>
      </c>
      <c r="C760" s="126" t="s">
        <v>455</v>
      </c>
      <c r="D760" s="126"/>
      <c r="E760" s="126"/>
      <c r="F760" s="126"/>
      <c r="G760" s="126" t="s">
        <v>74</v>
      </c>
      <c r="H760" s="126"/>
      <c r="I760" s="126" t="s">
        <v>58</v>
      </c>
      <c r="J760" s="126" t="str">
        <f>"//p[contains(.,'Have you been advised not to travel by a medical practitioner?')]/parent::span/parent::legend/following-sibling::label/input[@value='"&amp;M760&amp;"']"</f>
        <v>//p[contains(.,'Have you been advised not to travel by a medical practitioner?')]/parent::span/parent::legend/following-sibling::label/input[@value='YES']</v>
      </c>
      <c r="K760" s="127">
        <v>9</v>
      </c>
      <c r="L760" s="126" t="s">
        <v>110</v>
      </c>
      <c r="M760" s="126" t="s">
        <v>475</v>
      </c>
      <c r="N760" s="126"/>
      <c r="O760" s="126"/>
      <c r="P760" s="126"/>
      <c r="Q760" s="128"/>
      <c r="R760" s="128"/>
      <c r="S760" s="126"/>
      <c r="T760" s="126"/>
      <c r="U760" s="126"/>
      <c r="V760" s="126"/>
      <c r="W760" s="126"/>
      <c r="X760" s="126"/>
      <c r="Y760" s="126"/>
    </row>
    <row r="761" spans="1:25">
      <c r="A761" s="126" t="str">
        <f>A760</f>
        <v>Y</v>
      </c>
      <c r="B761" s="127">
        <f>COUNTA($C$17:C761)</f>
        <v>730</v>
      </c>
      <c r="C761" s="126" t="s">
        <v>60</v>
      </c>
      <c r="D761" s="126"/>
      <c r="E761" s="126"/>
      <c r="F761" s="126"/>
      <c r="G761" s="126" t="s">
        <v>74</v>
      </c>
      <c r="H761" s="126"/>
      <c r="I761" s="126" t="s">
        <v>58</v>
      </c>
      <c r="J761" s="126"/>
      <c r="K761" s="127"/>
      <c r="L761" s="126" t="s">
        <v>60</v>
      </c>
      <c r="M761" s="126">
        <v>2</v>
      </c>
      <c r="N761" s="126"/>
      <c r="O761" s="126"/>
      <c r="P761" s="126"/>
      <c r="Q761" s="128"/>
      <c r="R761" s="128"/>
      <c r="S761" s="126"/>
      <c r="T761" s="126"/>
      <c r="U761" s="126"/>
      <c r="V761" s="126"/>
      <c r="W761" s="126"/>
      <c r="X761" s="126"/>
      <c r="Y761" s="126"/>
    </row>
    <row r="762" spans="1:25">
      <c r="A762" s="126"/>
      <c r="B762" s="127">
        <f>COUNTA($C$17:C762)</f>
        <v>731</v>
      </c>
      <c r="C762" s="126" t="s">
        <v>456</v>
      </c>
      <c r="D762" s="126"/>
      <c r="E762" s="126"/>
      <c r="F762" s="126"/>
      <c r="G762" s="126" t="s">
        <v>74</v>
      </c>
      <c r="H762" s="126"/>
      <c r="I762" s="126" t="s">
        <v>58</v>
      </c>
      <c r="J762" s="126" t="str">
        <f>"//p[contains(.,'Do you have any condition that has been given a metastatic or terminal prognosis?')]/parent::span/parent::legend/following-sibling::label/input[@value='"&amp;M762&amp;"']"</f>
        <v>//p[contains(.,'Do you have any condition that has been given a metastatic or terminal prognosis?')]/parent::span/parent::legend/following-sibling::label/input[@value='DT_EMCQ5']</v>
      </c>
      <c r="K762" s="127">
        <v>9</v>
      </c>
      <c r="L762" s="126" t="s">
        <v>110</v>
      </c>
      <c r="M762" s="126" t="s">
        <v>296</v>
      </c>
      <c r="N762" s="126"/>
      <c r="O762" s="126"/>
      <c r="P762" s="126"/>
      <c r="Q762" s="128"/>
      <c r="R762" s="128"/>
      <c r="S762" s="126"/>
      <c r="T762" s="126"/>
      <c r="U762" s="126"/>
      <c r="V762" s="126"/>
      <c r="W762" s="126"/>
      <c r="X762" s="126"/>
      <c r="Y762" s="126"/>
    </row>
    <row r="763" spans="1:25">
      <c r="A763" s="126"/>
      <c r="B763" s="127">
        <f>COUNTA($C$17:C763)</f>
        <v>732</v>
      </c>
      <c r="C763" s="126" t="s">
        <v>60</v>
      </c>
      <c r="D763" s="126"/>
      <c r="E763" s="126"/>
      <c r="F763" s="126"/>
      <c r="G763" s="126" t="s">
        <v>74</v>
      </c>
      <c r="H763" s="126"/>
      <c r="I763" s="126" t="s">
        <v>58</v>
      </c>
      <c r="J763" s="126"/>
      <c r="K763" s="127"/>
      <c r="L763" s="126" t="s">
        <v>60</v>
      </c>
      <c r="M763" s="126">
        <v>2</v>
      </c>
      <c r="N763" s="126"/>
      <c r="O763" s="126"/>
      <c r="P763" s="126"/>
      <c r="Q763" s="128"/>
      <c r="R763" s="128"/>
      <c r="S763" s="126"/>
      <c r="T763" s="126"/>
      <c r="U763" s="126"/>
      <c r="V763" s="126"/>
      <c r="W763" s="126"/>
      <c r="X763" s="126"/>
      <c r="Y763" s="126"/>
    </row>
    <row r="764" spans="1:25">
      <c r="A764" s="126"/>
      <c r="B764" s="127">
        <f>COUNTA($C$17:C764)</f>
        <v>733</v>
      </c>
      <c r="C764" s="126" t="s">
        <v>457</v>
      </c>
      <c r="D764" s="126"/>
      <c r="E764" s="126"/>
      <c r="F764" s="126"/>
      <c r="G764" s="126" t="s">
        <v>74</v>
      </c>
      <c r="H764" s="126"/>
      <c r="I764" s="126" t="s">
        <v>58</v>
      </c>
      <c r="J764" s="126" t="str">
        <f>"//p[contains(.,'Do you have any condition or set of symptoms that are under or awaiting further investigation')]/parent::span/parent::legend/following-sibling::label/input[@value='"&amp;M764&amp;"']"</f>
        <v>//p[contains(.,'Do you have any condition or set of symptoms that are under or awaiting further investigation')]/parent::span/parent::legend/following-sibling::label/input[@value='DT_EMCQ6']</v>
      </c>
      <c r="K764" s="127">
        <v>9</v>
      </c>
      <c r="L764" s="126" t="s">
        <v>110</v>
      </c>
      <c r="M764" s="126" t="s">
        <v>298</v>
      </c>
      <c r="N764" s="126"/>
      <c r="O764" s="126"/>
      <c r="P764" s="126"/>
      <c r="Q764" s="128"/>
      <c r="R764" s="128"/>
      <c r="S764" s="126"/>
      <c r="T764" s="126"/>
      <c r="U764" s="126"/>
      <c r="V764" s="126"/>
      <c r="W764" s="126"/>
      <c r="X764" s="126"/>
      <c r="Y764" s="126"/>
    </row>
    <row r="765" spans="1:25">
      <c r="A765" s="126"/>
      <c r="B765" s="127">
        <f>COUNTA($C$17:C765)</f>
        <v>734</v>
      </c>
      <c r="C765" s="126" t="s">
        <v>60</v>
      </c>
      <c r="D765" s="126"/>
      <c r="E765" s="126"/>
      <c r="F765" s="126"/>
      <c r="G765" s="126" t="s">
        <v>74</v>
      </c>
      <c r="H765" s="126"/>
      <c r="I765" s="126" t="s">
        <v>58</v>
      </c>
      <c r="J765" s="126"/>
      <c r="K765" s="127"/>
      <c r="L765" s="126" t="s">
        <v>60</v>
      </c>
      <c r="M765" s="126">
        <v>2</v>
      </c>
      <c r="N765" s="126"/>
      <c r="O765" s="126"/>
      <c r="P765" s="126"/>
      <c r="Q765" s="128"/>
      <c r="R765" s="128"/>
      <c r="S765" s="126"/>
      <c r="T765" s="126"/>
      <c r="U765" s="126"/>
      <c r="V765" s="126"/>
      <c r="W765" s="126"/>
      <c r="X765" s="126"/>
      <c r="Y765" s="126"/>
    </row>
    <row r="766" spans="1:25">
      <c r="A766" s="126"/>
      <c r="B766" s="127">
        <f>COUNTA($C$17:C766)</f>
        <v>735</v>
      </c>
      <c r="C766" s="126" t="s">
        <v>458</v>
      </c>
      <c r="D766" s="126"/>
      <c r="E766" s="126"/>
      <c r="F766" s="126"/>
      <c r="G766" s="126" t="s">
        <v>74</v>
      </c>
      <c r="H766" s="126"/>
      <c r="I766" s="126" t="s">
        <v>58</v>
      </c>
      <c r="J766" s="126" t="str">
        <f>"//p[contains(.,'Will you be travelling to obtain medical care, treatment or advice of any kind?')]/parent::span/parent::legend/following-sibling::label/input[@value='"&amp;M766&amp;"']"</f>
        <v>//p[contains(.,'Will you be travelling to obtain medical care, treatment or advice of any kind?')]/parent::span/parent::legend/following-sibling::label/input[@value='DT_EMCQ7']</v>
      </c>
      <c r="K766" s="127">
        <v>9</v>
      </c>
      <c r="L766" s="126" t="s">
        <v>110</v>
      </c>
      <c r="M766" s="126" t="s">
        <v>300</v>
      </c>
      <c r="N766" s="126"/>
      <c r="O766" s="126"/>
      <c r="P766" s="126"/>
      <c r="Q766" s="128"/>
      <c r="R766" s="128"/>
      <c r="S766" s="126"/>
      <c r="T766" s="126"/>
      <c r="U766" s="126"/>
      <c r="V766" s="126"/>
      <c r="W766" s="126"/>
      <c r="X766" s="126"/>
      <c r="Y766" s="126"/>
    </row>
    <row r="767" spans="1:25">
      <c r="A767" s="126"/>
      <c r="B767" s="127">
        <f>COUNTA($C$17:C767)</f>
        <v>736</v>
      </c>
      <c r="C767" s="126" t="s">
        <v>60</v>
      </c>
      <c r="D767" s="126"/>
      <c r="E767" s="126"/>
      <c r="F767" s="126"/>
      <c r="G767" s="126" t="s">
        <v>74</v>
      </c>
      <c r="H767" s="126"/>
      <c r="I767" s="126" t="s">
        <v>58</v>
      </c>
      <c r="J767" s="126"/>
      <c r="K767" s="127"/>
      <c r="L767" s="126" t="s">
        <v>60</v>
      </c>
      <c r="M767" s="126">
        <v>2</v>
      </c>
      <c r="N767" s="126"/>
      <c r="O767" s="126"/>
      <c r="P767" s="126"/>
      <c r="Q767" s="128"/>
      <c r="R767" s="128"/>
      <c r="S767" s="126"/>
      <c r="T767" s="126"/>
      <c r="U767" s="126"/>
      <c r="V767" s="126"/>
      <c r="W767" s="126"/>
      <c r="X767" s="126"/>
      <c r="Y767" s="126"/>
    </row>
    <row r="768" spans="1:25">
      <c r="A768" s="126" t="str">
        <f>A761</f>
        <v>Y</v>
      </c>
      <c r="B768" s="127">
        <f>COUNTA($C$17:C768)</f>
        <v>737</v>
      </c>
      <c r="C768" s="126" t="s">
        <v>301</v>
      </c>
      <c r="D768" s="126"/>
      <c r="E768" s="126"/>
      <c r="F768" s="126"/>
      <c r="G768" s="126" t="s">
        <v>74</v>
      </c>
      <c r="H768" s="126"/>
      <c r="I768" s="126" t="s">
        <v>58</v>
      </c>
      <c r="J768" s="126" t="s">
        <v>575</v>
      </c>
      <c r="K768" s="127">
        <v>36</v>
      </c>
      <c r="L768" s="126" t="s">
        <v>32</v>
      </c>
      <c r="M768" s="126"/>
      <c r="N768" s="126" t="s">
        <v>61</v>
      </c>
      <c r="O768" s="126"/>
      <c r="P768" s="126"/>
      <c r="Q768" s="128"/>
      <c r="R768" s="128" t="s">
        <v>303</v>
      </c>
      <c r="S768" s="126"/>
      <c r="T768" s="126"/>
      <c r="U768" s="126"/>
      <c r="V768" s="126"/>
      <c r="W768" s="126"/>
      <c r="X768" s="126"/>
      <c r="Y768" s="126"/>
    </row>
    <row r="769" spans="1:25">
      <c r="A769" s="126" t="str">
        <f>A768</f>
        <v>Y</v>
      </c>
      <c r="B769" s="127">
        <f>COUNTA($C$17:C769)</f>
        <v>738</v>
      </c>
      <c r="C769" s="126" t="s">
        <v>304</v>
      </c>
      <c r="D769" s="126"/>
      <c r="E769" s="126"/>
      <c r="F769" s="126"/>
      <c r="G769" s="126" t="s">
        <v>74</v>
      </c>
      <c r="H769" s="126"/>
      <c r="I769" s="126" t="s">
        <v>58</v>
      </c>
      <c r="J769" s="126" t="s">
        <v>305</v>
      </c>
      <c r="K769" s="127">
        <v>45</v>
      </c>
      <c r="L769" s="126" t="s">
        <v>306</v>
      </c>
      <c r="M769" s="126"/>
      <c r="N769" s="126"/>
      <c r="O769" s="126"/>
      <c r="P769" s="126"/>
      <c r="Q769" s="128"/>
      <c r="R769" s="128"/>
      <c r="S769" s="126"/>
      <c r="T769" s="126"/>
      <c r="U769" s="126"/>
      <c r="V769" s="126"/>
      <c r="W769" s="126"/>
      <c r="X769" s="126"/>
      <c r="Y769" s="126"/>
    </row>
    <row r="770" spans="1:25">
      <c r="A770" s="153" t="str">
        <f>IF($R$28="9","Y","N")</f>
        <v>N</v>
      </c>
      <c r="B770" s="154">
        <f>COUNTA($C$17:C770)</f>
        <v>739</v>
      </c>
      <c r="C770" s="153" t="s">
        <v>60</v>
      </c>
      <c r="D770" s="153"/>
      <c r="E770" s="153"/>
      <c r="F770" s="153"/>
      <c r="G770" s="153" t="s">
        <v>74</v>
      </c>
      <c r="H770" s="153"/>
      <c r="I770" s="153" t="s">
        <v>58</v>
      </c>
      <c r="J770" s="153"/>
      <c r="K770" s="154"/>
      <c r="L770" s="153" t="s">
        <v>60</v>
      </c>
      <c r="M770" s="153">
        <v>5</v>
      </c>
      <c r="N770" s="153"/>
      <c r="O770" s="153"/>
      <c r="P770" s="153"/>
      <c r="Q770" s="155"/>
      <c r="R770" s="155"/>
      <c r="S770" s="153"/>
      <c r="T770" s="153"/>
      <c r="U770" s="153"/>
      <c r="V770" s="153"/>
      <c r="W770" s="153"/>
      <c r="X770" s="153"/>
      <c r="Y770" s="153"/>
    </row>
    <row r="771" spans="1:25">
      <c r="A771" s="153" t="str">
        <f>A770</f>
        <v>N</v>
      </c>
      <c r="B771" s="154">
        <f>COUNTA($C$17:C771)</f>
        <v>740</v>
      </c>
      <c r="C771" s="153" t="s">
        <v>203</v>
      </c>
      <c r="D771" s="153"/>
      <c r="E771" s="153"/>
      <c r="F771" s="153"/>
      <c r="G771" s="153" t="s">
        <v>74</v>
      </c>
      <c r="H771" s="153"/>
      <c r="I771" s="153" t="s">
        <v>58</v>
      </c>
      <c r="J771" s="153" t="s">
        <v>362</v>
      </c>
      <c r="K771" s="154">
        <f>IF(G3="Agent Portal QA",2,5)</f>
        <v>5</v>
      </c>
      <c r="L771" s="153" t="s">
        <v>167</v>
      </c>
      <c r="M771" s="153"/>
      <c r="N771" s="153"/>
      <c r="O771" s="153"/>
      <c r="P771" s="153"/>
      <c r="Q771" s="155"/>
      <c r="R771" s="155"/>
      <c r="S771" s="153"/>
      <c r="T771" s="153"/>
      <c r="U771" s="153"/>
      <c r="V771" s="153"/>
      <c r="W771" s="153"/>
      <c r="X771" s="153"/>
      <c r="Y771" s="153"/>
    </row>
    <row r="772" spans="1:25">
      <c r="A772" s="153" t="str">
        <f>IF($R$28="9","Y","N")</f>
        <v>N</v>
      </c>
      <c r="B772" s="154">
        <f>COUNTA($C$17:C772)</f>
        <v>741</v>
      </c>
      <c r="C772" s="153" t="s">
        <v>60</v>
      </c>
      <c r="D772" s="153"/>
      <c r="E772" s="153"/>
      <c r="F772" s="153"/>
      <c r="G772" s="153" t="s">
        <v>74</v>
      </c>
      <c r="H772" s="153"/>
      <c r="I772" s="153" t="s">
        <v>58</v>
      </c>
      <c r="J772" s="153"/>
      <c r="K772" s="154"/>
      <c r="L772" s="153" t="s">
        <v>60</v>
      </c>
      <c r="M772" s="153">
        <v>5</v>
      </c>
      <c r="N772" s="153"/>
      <c r="O772" s="153"/>
      <c r="P772" s="153"/>
      <c r="Q772" s="155"/>
      <c r="R772" s="155"/>
      <c r="S772" s="153"/>
      <c r="T772" s="153"/>
      <c r="U772" s="153"/>
      <c r="V772" s="153"/>
      <c r="W772" s="153"/>
      <c r="X772" s="153"/>
      <c r="Y772" s="153"/>
    </row>
    <row r="773" spans="1:25">
      <c r="A773" s="153" t="str">
        <f>A771</f>
        <v>N</v>
      </c>
      <c r="B773" s="154">
        <f>COUNTA($C$17:C773)</f>
        <v>742</v>
      </c>
      <c r="C773" s="153" t="s">
        <v>363</v>
      </c>
      <c r="D773" s="153"/>
      <c r="E773" s="153"/>
      <c r="F773" s="153"/>
      <c r="G773" s="153" t="s">
        <v>74</v>
      </c>
      <c r="H773" s="153"/>
      <c r="I773" s="153" t="s">
        <v>58</v>
      </c>
      <c r="J773" s="153" t="s">
        <v>364</v>
      </c>
      <c r="K773" s="154">
        <v>0</v>
      </c>
      <c r="L773" s="153" t="s">
        <v>100</v>
      </c>
      <c r="M773" s="153"/>
      <c r="N773" s="153"/>
      <c r="O773" s="153"/>
      <c r="P773" s="153"/>
      <c r="Q773" s="155"/>
      <c r="R773" s="155"/>
      <c r="S773" s="153"/>
      <c r="T773" s="153"/>
      <c r="U773" s="153"/>
      <c r="V773" s="153"/>
      <c r="W773" s="153"/>
      <c r="X773" s="153"/>
      <c r="Y773" s="153"/>
    </row>
    <row r="774" spans="1:25">
      <c r="A774" s="153" t="str">
        <f t="shared" ref="A774:A779" si="33">A773</f>
        <v>N</v>
      </c>
      <c r="B774" s="154">
        <f>COUNTA($C$17:C774)</f>
        <v>743</v>
      </c>
      <c r="C774" s="153" t="s">
        <v>365</v>
      </c>
      <c r="D774" s="153"/>
      <c r="E774" s="153"/>
      <c r="F774" s="153"/>
      <c r="G774" s="153" t="s">
        <v>74</v>
      </c>
      <c r="H774" s="153"/>
      <c r="I774" s="153" t="s">
        <v>58</v>
      </c>
      <c r="J774" s="153" t="s">
        <v>364</v>
      </c>
      <c r="K774" s="154">
        <v>1</v>
      </c>
      <c r="L774" s="153" t="s">
        <v>100</v>
      </c>
      <c r="M774" s="153"/>
      <c r="N774" s="153"/>
      <c r="O774" s="153"/>
      <c r="P774" s="153"/>
      <c r="Q774" s="155"/>
      <c r="R774" s="155"/>
      <c r="S774" s="153"/>
      <c r="T774" s="153"/>
      <c r="U774" s="153"/>
      <c r="V774" s="153"/>
      <c r="W774" s="153"/>
      <c r="X774" s="153"/>
      <c r="Y774" s="153"/>
    </row>
    <row r="775" spans="1:25">
      <c r="A775" s="153" t="str">
        <f t="shared" si="33"/>
        <v>N</v>
      </c>
      <c r="B775" s="154">
        <f>COUNTA($C$17:C775)</f>
        <v>744</v>
      </c>
      <c r="C775" s="153" t="s">
        <v>366</v>
      </c>
      <c r="D775" s="153"/>
      <c r="E775" s="153"/>
      <c r="F775" s="153"/>
      <c r="G775" s="153" t="s">
        <v>74</v>
      </c>
      <c r="H775" s="153"/>
      <c r="I775" s="153" t="s">
        <v>58</v>
      </c>
      <c r="J775" s="153" t="s">
        <v>364</v>
      </c>
      <c r="K775" s="154">
        <v>2</v>
      </c>
      <c r="L775" s="153" t="s">
        <v>100</v>
      </c>
      <c r="M775" s="153"/>
      <c r="N775" s="153"/>
      <c r="O775" s="153"/>
      <c r="P775" s="153"/>
      <c r="Q775" s="155"/>
      <c r="R775" s="155"/>
      <c r="S775" s="153"/>
      <c r="T775" s="153"/>
      <c r="U775" s="153"/>
      <c r="V775" s="153"/>
      <c r="W775" s="153"/>
      <c r="X775" s="153"/>
      <c r="Y775" s="153"/>
    </row>
    <row r="776" spans="1:25">
      <c r="A776" s="153" t="str">
        <f t="shared" si="33"/>
        <v>N</v>
      </c>
      <c r="B776" s="154">
        <f>COUNTA($C$17:C776)</f>
        <v>745</v>
      </c>
      <c r="C776" s="153" t="s">
        <v>367</v>
      </c>
      <c r="D776" s="153"/>
      <c r="E776" s="153"/>
      <c r="F776" s="153"/>
      <c r="G776" s="153" t="s">
        <v>74</v>
      </c>
      <c r="H776" s="153"/>
      <c r="I776" s="153" t="s">
        <v>58</v>
      </c>
      <c r="J776" s="153" t="s">
        <v>364</v>
      </c>
      <c r="K776" s="154">
        <v>3</v>
      </c>
      <c r="L776" s="153" t="s">
        <v>100</v>
      </c>
      <c r="M776" s="153"/>
      <c r="N776" s="153"/>
      <c r="O776" s="153"/>
      <c r="P776" s="153"/>
      <c r="Q776" s="155"/>
      <c r="R776" s="155"/>
      <c r="S776" s="153"/>
      <c r="T776" s="153"/>
      <c r="U776" s="153"/>
      <c r="V776" s="153"/>
      <c r="W776" s="153"/>
      <c r="X776" s="153"/>
      <c r="Y776" s="153"/>
    </row>
    <row r="777" spans="1:25">
      <c r="A777" s="153" t="str">
        <f t="shared" si="33"/>
        <v>N</v>
      </c>
      <c r="B777" s="154">
        <f>COUNTA($C$17:C777)</f>
        <v>746</v>
      </c>
      <c r="C777" s="153" t="s">
        <v>368</v>
      </c>
      <c r="D777" s="153"/>
      <c r="E777" s="153"/>
      <c r="F777" s="153"/>
      <c r="G777" s="153" t="s">
        <v>74</v>
      </c>
      <c r="H777" s="153"/>
      <c r="I777" s="153" t="s">
        <v>58</v>
      </c>
      <c r="J777" s="153" t="s">
        <v>364</v>
      </c>
      <c r="K777" s="154">
        <v>4</v>
      </c>
      <c r="L777" s="153" t="s">
        <v>100</v>
      </c>
      <c r="M777" s="153"/>
      <c r="N777" s="153"/>
      <c r="O777" s="153"/>
      <c r="P777" s="153"/>
      <c r="Q777" s="155"/>
      <c r="R777" s="155"/>
      <c r="S777" s="153"/>
      <c r="T777" s="153"/>
      <c r="U777" s="153"/>
      <c r="V777" s="153"/>
      <c r="W777" s="153"/>
      <c r="X777" s="153"/>
      <c r="Y777" s="153"/>
    </row>
    <row r="778" spans="1:25">
      <c r="A778" s="153" t="str">
        <f t="shared" si="33"/>
        <v>N</v>
      </c>
      <c r="B778" s="154">
        <f>COUNTA($C$17:C778)</f>
        <v>747</v>
      </c>
      <c r="C778" s="153" t="s">
        <v>203</v>
      </c>
      <c r="D778" s="153"/>
      <c r="E778" s="153"/>
      <c r="F778" s="153"/>
      <c r="G778" s="153" t="s">
        <v>74</v>
      </c>
      <c r="H778" s="153"/>
      <c r="I778" s="153" t="s">
        <v>58</v>
      </c>
      <c r="J778" s="153" t="s">
        <v>726</v>
      </c>
      <c r="K778" s="154">
        <f>IF(G3="Agent Portal QA",5,8)</f>
        <v>8</v>
      </c>
      <c r="L778" s="153" t="s">
        <v>69</v>
      </c>
      <c r="M778" s="153"/>
      <c r="N778" s="153"/>
      <c r="O778" s="153"/>
      <c r="P778" s="153"/>
      <c r="Q778" s="155"/>
      <c r="R778" s="155"/>
      <c r="S778" s="153"/>
      <c r="T778" s="153"/>
      <c r="U778" s="153"/>
      <c r="V778" s="153"/>
      <c r="W778" s="153"/>
      <c r="X778" s="153"/>
      <c r="Y778" s="153"/>
    </row>
    <row r="779" spans="1:25">
      <c r="A779" s="153" t="str">
        <f t="shared" si="33"/>
        <v>N</v>
      </c>
      <c r="B779" s="154">
        <f>COUNTA($C$17:C779)</f>
        <v>748</v>
      </c>
      <c r="C779" s="153" t="s">
        <v>60</v>
      </c>
      <c r="D779" s="153"/>
      <c r="E779" s="153"/>
      <c r="F779" s="153"/>
      <c r="G779" s="153" t="s">
        <v>74</v>
      </c>
      <c r="H779" s="153"/>
      <c r="I779" s="153" t="s">
        <v>58</v>
      </c>
      <c r="J779" s="153"/>
      <c r="K779" s="154">
        <v>0</v>
      </c>
      <c r="L779" s="153" t="s">
        <v>60</v>
      </c>
      <c r="M779" s="153">
        <v>3</v>
      </c>
      <c r="N779" s="153" t="s">
        <v>147</v>
      </c>
      <c r="O779" s="153"/>
      <c r="P779" s="153"/>
      <c r="Q779" s="155"/>
      <c r="R779" s="155"/>
      <c r="S779" s="153"/>
      <c r="T779" s="153"/>
      <c r="U779" s="153"/>
      <c r="V779" s="153"/>
      <c r="W779" s="153"/>
      <c r="X779" s="153"/>
      <c r="Y779" s="153"/>
    </row>
    <row r="780" spans="1:25">
      <c r="A780" s="153" t="str">
        <f>IF(Global!$B$2="PROD","N",A779)</f>
        <v>N</v>
      </c>
      <c r="B780" s="154">
        <f>COUNTA($C$17:C780)</f>
        <v>749</v>
      </c>
      <c r="C780" s="153" t="s">
        <v>369</v>
      </c>
      <c r="D780" s="153"/>
      <c r="E780" s="153"/>
      <c r="F780" s="153"/>
      <c r="G780" s="153" t="s">
        <v>74</v>
      </c>
      <c r="H780" s="153"/>
      <c r="I780" s="153" t="s">
        <v>58</v>
      </c>
      <c r="J780" s="153" t="s">
        <v>370</v>
      </c>
      <c r="K780" s="154">
        <v>0</v>
      </c>
      <c r="L780" s="153" t="s">
        <v>110</v>
      </c>
      <c r="M780" s="153"/>
      <c r="N780" s="153"/>
      <c r="O780" s="153"/>
      <c r="P780" s="153"/>
      <c r="Q780" s="155"/>
      <c r="R780" s="155"/>
      <c r="S780" s="153"/>
      <c r="T780" s="153"/>
      <c r="U780" s="153"/>
      <c r="V780" s="153"/>
      <c r="W780" s="153"/>
      <c r="X780" s="153"/>
      <c r="Y780" s="153"/>
    </row>
    <row r="781" spans="1:25">
      <c r="A781" s="153" t="str">
        <f>A780</f>
        <v>N</v>
      </c>
      <c r="B781" s="154">
        <f>COUNTA($C$17:C781)</f>
        <v>750</v>
      </c>
      <c r="C781" s="153" t="s">
        <v>371</v>
      </c>
      <c r="D781" s="153"/>
      <c r="E781" s="153"/>
      <c r="F781" s="153"/>
      <c r="G781" s="153" t="s">
        <v>74</v>
      </c>
      <c r="H781" s="153"/>
      <c r="I781" s="153" t="s">
        <v>58</v>
      </c>
      <c r="J781" s="153" t="s">
        <v>370</v>
      </c>
      <c r="K781" s="154">
        <v>0</v>
      </c>
      <c r="L781" s="153" t="s">
        <v>59</v>
      </c>
      <c r="M781" s="153" t="s">
        <v>372</v>
      </c>
      <c r="N781" s="153"/>
      <c r="O781" s="153"/>
      <c r="P781" s="153"/>
      <c r="Q781" s="155"/>
      <c r="R781" s="155"/>
      <c r="S781" s="153"/>
      <c r="T781" s="153"/>
      <c r="U781" s="153"/>
      <c r="V781" s="153"/>
      <c r="W781" s="153"/>
      <c r="X781" s="153"/>
      <c r="Y781" s="153"/>
    </row>
    <row r="782" spans="1:25">
      <c r="A782" s="153" t="str">
        <f>A781</f>
        <v>N</v>
      </c>
      <c r="B782" s="154">
        <f>COUNTA($C$17:C782)</f>
        <v>751</v>
      </c>
      <c r="C782" s="153" t="s">
        <v>373</v>
      </c>
      <c r="D782" s="153"/>
      <c r="E782" s="153"/>
      <c r="F782" s="153"/>
      <c r="G782" s="153" t="s">
        <v>74</v>
      </c>
      <c r="H782" s="153"/>
      <c r="I782" s="153"/>
      <c r="J782" s="153"/>
      <c r="K782" s="154">
        <v>0</v>
      </c>
      <c r="L782" s="153" t="s">
        <v>374</v>
      </c>
      <c r="M782" s="153" t="str">
        <f>IF(N779="Australian Comprehensive","tx_iframe_card-domestic","tx_iframe_card-international")</f>
        <v>tx_iframe_card-international</v>
      </c>
      <c r="N782" s="153"/>
      <c r="O782" s="153"/>
      <c r="P782" s="153"/>
      <c r="Q782" s="155"/>
      <c r="R782" s="155"/>
      <c r="S782" s="153"/>
      <c r="T782" s="153"/>
      <c r="U782" s="153"/>
      <c r="V782" s="153"/>
      <c r="W782" s="153"/>
      <c r="X782" s="153"/>
      <c r="Y782" s="153"/>
    </row>
    <row r="783" spans="1:25">
      <c r="A783" s="153" t="str">
        <f>A782</f>
        <v>N</v>
      </c>
      <c r="B783" s="154">
        <f>COUNTA($C$17:C783)</f>
        <v>752</v>
      </c>
      <c r="C783" s="153" t="s">
        <v>375</v>
      </c>
      <c r="D783" s="153"/>
      <c r="E783" s="153"/>
      <c r="F783" s="153"/>
      <c r="G783" s="153" t="s">
        <v>74</v>
      </c>
      <c r="H783" s="153"/>
      <c r="I783" s="153" t="s">
        <v>58</v>
      </c>
      <c r="J783" s="153" t="s">
        <v>376</v>
      </c>
      <c r="K783" s="154">
        <v>0</v>
      </c>
      <c r="L783" s="153" t="s">
        <v>59</v>
      </c>
      <c r="M783" s="153" t="s">
        <v>377</v>
      </c>
      <c r="N783" s="153"/>
      <c r="O783" s="153"/>
      <c r="P783" s="153"/>
      <c r="Q783" s="155"/>
      <c r="R783" s="155"/>
      <c r="S783" s="153"/>
      <c r="T783" s="153"/>
      <c r="U783" s="153"/>
      <c r="V783" s="153"/>
      <c r="W783" s="153"/>
      <c r="X783" s="153"/>
      <c r="Y783" s="153"/>
    </row>
    <row r="784" spans="1:25">
      <c r="A784" s="153" t="str">
        <f t="shared" ref="A784:A791" si="34">A783</f>
        <v>N</v>
      </c>
      <c r="B784" s="154">
        <f>COUNTA($C$17:C784)</f>
        <v>753</v>
      </c>
      <c r="C784" s="153" t="s">
        <v>373</v>
      </c>
      <c r="D784" s="153"/>
      <c r="E784" s="153"/>
      <c r="F784" s="153"/>
      <c r="G784" s="153" t="s">
        <v>74</v>
      </c>
      <c r="H784" s="153"/>
      <c r="I784" s="153"/>
      <c r="J784" s="153"/>
      <c r="K784" s="154">
        <v>0</v>
      </c>
      <c r="L784" s="153" t="s">
        <v>378</v>
      </c>
      <c r="M784" s="153"/>
      <c r="N784" s="153"/>
      <c r="O784" s="153"/>
      <c r="P784" s="153"/>
      <c r="Q784" s="155"/>
      <c r="R784" s="155"/>
      <c r="S784" s="153"/>
      <c r="T784" s="153"/>
      <c r="U784" s="153"/>
      <c r="V784" s="153"/>
      <c r="W784" s="153"/>
      <c r="X784" s="153"/>
      <c r="Y784" s="153"/>
    </row>
    <row r="785" spans="1:25">
      <c r="A785" s="153" t="str">
        <f t="shared" si="34"/>
        <v>N</v>
      </c>
      <c r="B785" s="154">
        <f>COUNTA($C$17:C785)</f>
        <v>754</v>
      </c>
      <c r="C785" s="153" t="s">
        <v>379</v>
      </c>
      <c r="D785" s="153"/>
      <c r="E785" s="153"/>
      <c r="F785" s="153"/>
      <c r="G785" s="153" t="s">
        <v>74</v>
      </c>
      <c r="H785" s="153"/>
      <c r="I785" s="153" t="s">
        <v>58</v>
      </c>
      <c r="J785" s="153" t="s">
        <v>380</v>
      </c>
      <c r="K785" s="154">
        <v>0</v>
      </c>
      <c r="L785" s="153" t="s">
        <v>59</v>
      </c>
      <c r="M785" s="153" t="s">
        <v>381</v>
      </c>
      <c r="N785" s="153"/>
      <c r="O785" s="153"/>
      <c r="P785" s="153"/>
      <c r="Q785" s="155"/>
      <c r="R785" s="155"/>
      <c r="S785" s="153"/>
      <c r="T785" s="153"/>
      <c r="U785" s="153"/>
      <c r="V785" s="153"/>
      <c r="W785" s="153"/>
      <c r="X785" s="153"/>
      <c r="Y785" s="153"/>
    </row>
    <row r="786" spans="1:25">
      <c r="A786" s="153" t="str">
        <f t="shared" si="34"/>
        <v>N</v>
      </c>
      <c r="B786" s="154">
        <f>COUNTA($C$17:C786)</f>
        <v>755</v>
      </c>
      <c r="C786" s="153" t="s">
        <v>382</v>
      </c>
      <c r="D786" s="153"/>
      <c r="E786" s="153"/>
      <c r="F786" s="153"/>
      <c r="G786" s="153" t="s">
        <v>74</v>
      </c>
      <c r="H786" s="153"/>
      <c r="I786" s="153" t="s">
        <v>58</v>
      </c>
      <c r="J786" s="153" t="s">
        <v>383</v>
      </c>
      <c r="K786" s="154">
        <v>0</v>
      </c>
      <c r="L786" s="153" t="s">
        <v>59</v>
      </c>
      <c r="M786" s="153" t="s">
        <v>384</v>
      </c>
      <c r="N786" s="153"/>
      <c r="O786" s="153"/>
      <c r="P786" s="153"/>
      <c r="Q786" s="155"/>
      <c r="R786" s="155"/>
      <c r="S786" s="153"/>
      <c r="T786" s="153"/>
      <c r="U786" s="153"/>
      <c r="V786" s="153"/>
      <c r="W786" s="153"/>
      <c r="X786" s="153"/>
      <c r="Y786" s="153"/>
    </row>
    <row r="787" spans="1:25">
      <c r="A787" s="153" t="str">
        <f t="shared" si="34"/>
        <v>N</v>
      </c>
      <c r="B787" s="154">
        <f>COUNTA($C$17:C787)</f>
        <v>756</v>
      </c>
      <c r="C787" s="153" t="s">
        <v>385</v>
      </c>
      <c r="D787" s="153"/>
      <c r="E787" s="153"/>
      <c r="F787" s="153" t="str">
        <f>IF($A$8="Y","Y","")</f>
        <v/>
      </c>
      <c r="G787" s="153" t="s">
        <v>74</v>
      </c>
      <c r="H787" s="153"/>
      <c r="I787" s="153" t="s">
        <v>58</v>
      </c>
      <c r="J787" s="153" t="s">
        <v>386</v>
      </c>
      <c r="K787" s="154">
        <v>0</v>
      </c>
      <c r="L787" s="153" t="s">
        <v>69</v>
      </c>
      <c r="M787" s="153">
        <v>1</v>
      </c>
      <c r="N787" s="153"/>
      <c r="O787" s="153"/>
      <c r="P787" s="153"/>
      <c r="Q787" s="155"/>
      <c r="R787" s="155"/>
      <c r="S787" s="153"/>
      <c r="T787" s="153"/>
      <c r="U787" s="153"/>
      <c r="V787" s="153"/>
      <c r="W787" s="153"/>
      <c r="X787" s="153"/>
      <c r="Y787" s="153"/>
    </row>
    <row r="788" spans="1:25">
      <c r="A788" s="153" t="str">
        <f t="shared" si="34"/>
        <v>N</v>
      </c>
      <c r="B788" s="154">
        <f>COUNTA($C$17:C788)</f>
        <v>757</v>
      </c>
      <c r="C788" s="153" t="s">
        <v>60</v>
      </c>
      <c r="D788" s="153"/>
      <c r="E788" s="153"/>
      <c r="F788" s="153"/>
      <c r="G788" s="153" t="s">
        <v>74</v>
      </c>
      <c r="H788" s="153"/>
      <c r="I788" s="153" t="s">
        <v>58</v>
      </c>
      <c r="J788" s="153"/>
      <c r="K788" s="154">
        <v>0</v>
      </c>
      <c r="L788" s="153" t="s">
        <v>60</v>
      </c>
      <c r="M788" s="153">
        <v>15</v>
      </c>
      <c r="N788" s="153"/>
      <c r="O788" s="153"/>
      <c r="P788" s="153"/>
      <c r="Q788" s="155"/>
      <c r="R788" s="155"/>
      <c r="S788" s="153"/>
      <c r="T788" s="153"/>
      <c r="U788" s="153"/>
      <c r="V788" s="153"/>
      <c r="W788" s="153"/>
      <c r="X788" s="153"/>
      <c r="Y788" s="153"/>
    </row>
    <row r="789" spans="1:25">
      <c r="A789" s="153" t="str">
        <f t="shared" si="34"/>
        <v>N</v>
      </c>
      <c r="B789" s="154">
        <f>COUNTA($C$17:C789)</f>
        <v>758</v>
      </c>
      <c r="C789" s="153" t="s">
        <v>387</v>
      </c>
      <c r="D789" s="153"/>
      <c r="E789" s="153"/>
      <c r="F789" s="153"/>
      <c r="G789" s="153" t="s">
        <v>74</v>
      </c>
      <c r="H789" s="153"/>
      <c r="I789" s="153" t="s">
        <v>58</v>
      </c>
      <c r="J789" s="153" t="s">
        <v>388</v>
      </c>
      <c r="K789" s="154">
        <v>0</v>
      </c>
      <c r="L789" s="153" t="s">
        <v>306</v>
      </c>
      <c r="M789" s="153"/>
      <c r="N789" s="153"/>
      <c r="O789" s="153"/>
      <c r="P789" s="153"/>
      <c r="Q789" s="155"/>
      <c r="R789" s="155"/>
      <c r="S789" s="153"/>
      <c r="T789" s="153"/>
      <c r="U789" s="153"/>
      <c r="V789" s="153"/>
      <c r="W789" s="153"/>
      <c r="X789" s="153"/>
      <c r="Y789" s="153"/>
    </row>
    <row r="790" spans="1:25">
      <c r="A790" s="153" t="str">
        <f t="shared" si="34"/>
        <v>N</v>
      </c>
      <c r="B790" s="154">
        <f>COUNTA($C$17:C790)</f>
        <v>759</v>
      </c>
      <c r="C790" s="153" t="s">
        <v>389</v>
      </c>
      <c r="D790" s="153"/>
      <c r="E790" s="153"/>
      <c r="F790" s="153"/>
      <c r="G790" s="153" t="s">
        <v>74</v>
      </c>
      <c r="H790" s="153"/>
      <c r="I790" s="153" t="s">
        <v>58</v>
      </c>
      <c r="J790" s="153" t="s">
        <v>390</v>
      </c>
      <c r="K790" s="154">
        <v>0</v>
      </c>
      <c r="L790" s="153" t="s">
        <v>32</v>
      </c>
      <c r="M790" s="153"/>
      <c r="N790" s="153" t="s">
        <v>61</v>
      </c>
      <c r="O790" s="153"/>
      <c r="P790" s="153"/>
      <c r="Q790" s="155"/>
      <c r="R790" s="155"/>
      <c r="S790" s="153" t="s">
        <v>391</v>
      </c>
      <c r="T790" s="153"/>
      <c r="U790" s="153"/>
      <c r="V790" s="153"/>
      <c r="W790" s="153"/>
      <c r="X790" s="153"/>
      <c r="Y790" s="153"/>
    </row>
    <row r="791" spans="1:25">
      <c r="A791" s="153" t="str">
        <f t="shared" si="34"/>
        <v>N</v>
      </c>
      <c r="B791" s="154">
        <f>COUNTA($C$17:C791)</f>
        <v>760</v>
      </c>
      <c r="C791" s="153" t="s">
        <v>392</v>
      </c>
      <c r="D791" s="153"/>
      <c r="E791" s="153"/>
      <c r="F791" s="153"/>
      <c r="G791" s="153" t="s">
        <v>74</v>
      </c>
      <c r="H791" s="153"/>
      <c r="I791" s="153" t="s">
        <v>58</v>
      </c>
      <c r="J791" s="153" t="s">
        <v>393</v>
      </c>
      <c r="K791" s="154">
        <v>0</v>
      </c>
      <c r="L791" s="153" t="s">
        <v>32</v>
      </c>
      <c r="M791" s="153"/>
      <c r="N791" s="153" t="s">
        <v>61</v>
      </c>
      <c r="O791" s="153"/>
      <c r="P791" s="153"/>
      <c r="Q791" s="155"/>
      <c r="R791" s="155"/>
      <c r="S791" s="153" t="s">
        <v>394</v>
      </c>
      <c r="T791" s="153"/>
      <c r="U791" s="153"/>
      <c r="V791" s="153"/>
      <c r="W791" s="153"/>
      <c r="X791" s="153"/>
      <c r="Y791" s="153"/>
    </row>
    <row r="792" spans="1:25">
      <c r="A792" s="153" t="str">
        <f>IF($R$28="9",IF(Global!$B$2="PROD","Y","N"),"N")</f>
        <v>N</v>
      </c>
      <c r="B792" s="154">
        <f>COUNTA($C$17:C792)</f>
        <v>761</v>
      </c>
      <c r="C792" s="153" t="s">
        <v>514</v>
      </c>
      <c r="D792" s="153"/>
      <c r="E792" s="153"/>
      <c r="F792" s="153"/>
      <c r="G792" s="153" t="s">
        <v>74</v>
      </c>
      <c r="H792" s="153"/>
      <c r="I792" s="153" t="s">
        <v>58</v>
      </c>
      <c r="J792" s="153" t="s">
        <v>518</v>
      </c>
      <c r="K792" s="154">
        <v>0</v>
      </c>
      <c r="L792" s="153" t="s">
        <v>306</v>
      </c>
      <c r="M792" s="153"/>
      <c r="N792" s="153"/>
      <c r="O792" s="153"/>
      <c r="P792" s="153"/>
      <c r="Q792" s="155"/>
      <c r="R792" s="155"/>
      <c r="S792" s="153"/>
      <c r="T792" s="153"/>
      <c r="U792" s="153"/>
      <c r="V792" s="153"/>
      <c r="W792" s="153"/>
      <c r="X792" s="153"/>
      <c r="Y792" s="153"/>
    </row>
    <row r="793" spans="1:25">
      <c r="A793" s="153" t="str">
        <f t="shared" ref="A793:A795" si="35">A792</f>
        <v>N</v>
      </c>
      <c r="B793" s="154">
        <f>COUNTA($C$17:C793)</f>
        <v>762</v>
      </c>
      <c r="C793" s="153" t="s">
        <v>515</v>
      </c>
      <c r="D793" s="153"/>
      <c r="E793" s="153"/>
      <c r="F793" s="153"/>
      <c r="G793" s="153" t="s">
        <v>74</v>
      </c>
      <c r="H793" s="153"/>
      <c r="I793" s="153" t="s">
        <v>58</v>
      </c>
      <c r="J793" s="153" t="s">
        <v>519</v>
      </c>
      <c r="K793" s="154">
        <v>0</v>
      </c>
      <c r="L793" s="153" t="s">
        <v>306</v>
      </c>
      <c r="M793" s="153"/>
      <c r="N793" s="153"/>
      <c r="O793" s="153"/>
      <c r="P793" s="153"/>
      <c r="Q793" s="155"/>
      <c r="R793" s="155"/>
      <c r="S793" s="153"/>
      <c r="T793" s="153"/>
      <c r="U793" s="153"/>
      <c r="V793" s="153"/>
      <c r="W793" s="153"/>
      <c r="X793" s="153"/>
      <c r="Y793" s="153"/>
    </row>
    <row r="794" spans="1:25">
      <c r="A794" s="153" t="str">
        <f t="shared" si="35"/>
        <v>N</v>
      </c>
      <c r="B794" s="154">
        <f>COUNTA($C$17:C794)</f>
        <v>763</v>
      </c>
      <c r="C794" s="153" t="s">
        <v>516</v>
      </c>
      <c r="D794" s="153"/>
      <c r="E794" s="153"/>
      <c r="F794" s="153"/>
      <c r="G794" s="153" t="s">
        <v>74</v>
      </c>
      <c r="H794" s="153"/>
      <c r="I794" s="153" t="s">
        <v>58</v>
      </c>
      <c r="J794" s="153" t="s">
        <v>520</v>
      </c>
      <c r="K794" s="154">
        <v>0</v>
      </c>
      <c r="L794" s="153" t="s">
        <v>306</v>
      </c>
      <c r="M794" s="153"/>
      <c r="N794" s="153"/>
      <c r="O794" s="153"/>
      <c r="P794" s="153"/>
      <c r="Q794" s="155"/>
      <c r="R794" s="155"/>
      <c r="S794" s="153"/>
      <c r="T794" s="153"/>
      <c r="U794" s="153"/>
      <c r="V794" s="153"/>
      <c r="W794" s="153"/>
      <c r="X794" s="153"/>
      <c r="Y794" s="153"/>
    </row>
    <row r="795" spans="1:25">
      <c r="A795" s="153" t="str">
        <f t="shared" si="35"/>
        <v>N</v>
      </c>
      <c r="B795" s="154">
        <f>COUNTA($C$17:C795)</f>
        <v>764</v>
      </c>
      <c r="C795" s="153" t="s">
        <v>517</v>
      </c>
      <c r="D795" s="153"/>
      <c r="E795" s="153"/>
      <c r="F795" s="153"/>
      <c r="G795" s="153" t="s">
        <v>74</v>
      </c>
      <c r="H795" s="153"/>
      <c r="I795" s="153" t="s">
        <v>58</v>
      </c>
      <c r="J795" s="153" t="s">
        <v>521</v>
      </c>
      <c r="K795" s="154">
        <v>0</v>
      </c>
      <c r="L795" s="153" t="s">
        <v>306</v>
      </c>
      <c r="M795" s="153"/>
      <c r="N795" s="153"/>
      <c r="O795" s="153"/>
      <c r="P795" s="153"/>
      <c r="Q795" s="155"/>
      <c r="R795" s="155"/>
      <c r="S795" s="153"/>
      <c r="T795" s="153"/>
      <c r="U795" s="153"/>
      <c r="V795" s="153"/>
      <c r="W795" s="153"/>
      <c r="X795" s="153"/>
      <c r="Y795" s="153"/>
    </row>
    <row r="796" spans="1:25">
      <c r="A796" s="156" t="s">
        <v>71</v>
      </c>
      <c r="B796" s="157"/>
      <c r="C796" s="158"/>
      <c r="D796" s="158"/>
      <c r="E796" s="158"/>
      <c r="F796" s="158"/>
      <c r="G796" s="158"/>
      <c r="H796" s="158"/>
      <c r="I796" s="158"/>
      <c r="J796" s="158"/>
      <c r="K796" s="157"/>
      <c r="L796" s="158"/>
      <c r="M796" s="158"/>
      <c r="N796" s="158"/>
      <c r="O796" s="158"/>
      <c r="P796" s="158"/>
      <c r="Q796" s="158"/>
      <c r="R796" s="158"/>
      <c r="S796" s="158"/>
      <c r="T796" s="158"/>
      <c r="U796" s="158"/>
      <c r="V796" s="158"/>
      <c r="W796" s="158"/>
      <c r="X796" s="158"/>
      <c r="Y796" s="158"/>
    </row>
    <row r="797" spans="1:25">
      <c r="A797" s="126" t="str">
        <f>A770</f>
        <v>N</v>
      </c>
      <c r="B797" s="127">
        <f ca="1">IF(ISNUMBER(B796),B796+1,IF(ISNUMBER(OFFSET(B796,-1,0)),OFFSET(B796,-1,0)+1, IF(ISNUMBER(OFFSET(B796,-2,0)),OFFSET(B796,-2,0)+1,1)))</f>
        <v>765</v>
      </c>
      <c r="C797" s="126" t="s">
        <v>70</v>
      </c>
      <c r="D797" s="126"/>
      <c r="E797" s="126"/>
      <c r="F797" s="126"/>
      <c r="G797" s="126" t="s">
        <v>74</v>
      </c>
      <c r="H797" s="126"/>
      <c r="I797" s="126"/>
      <c r="J797" s="126"/>
      <c r="K797" s="127"/>
      <c r="L797" s="126" t="s">
        <v>70</v>
      </c>
      <c r="M797" s="126"/>
      <c r="N797" s="126"/>
      <c r="O797" s="126"/>
      <c r="P797" s="126"/>
      <c r="Q797" s="126"/>
      <c r="R797" s="126"/>
      <c r="S797" s="126"/>
      <c r="T797" s="126"/>
      <c r="U797" s="126"/>
      <c r="V797" s="126"/>
      <c r="W797" s="126"/>
      <c r="X797" s="126"/>
      <c r="Y797" s="126"/>
    </row>
    <row r="798" spans="1:25">
      <c r="A798" s="126" t="str">
        <f>A797</f>
        <v>N</v>
      </c>
      <c r="B798" s="127">
        <f t="shared" ref="B798" ca="1" si="36">IF(ISNUMBER(B797),B797+1,IF(ISNUMBER(OFFSET(B797,-1,0)),OFFSET(B797,-1,0)+1, IF(ISNUMBER(OFFSET(B797,-2,0)),OFFSET(B797,-2,0)+1,1)))</f>
        <v>766</v>
      </c>
      <c r="C798" s="126" t="s">
        <v>72</v>
      </c>
      <c r="D798" s="126"/>
      <c r="E798" s="126"/>
      <c r="F798" s="126"/>
      <c r="G798" s="126" t="s">
        <v>74</v>
      </c>
      <c r="H798" s="126"/>
      <c r="I798" s="126"/>
      <c r="J798" s="126"/>
      <c r="K798" s="127"/>
      <c r="L798" s="126" t="s">
        <v>72</v>
      </c>
      <c r="M798" s="126"/>
      <c r="N798" s="126"/>
      <c r="O798" s="126"/>
      <c r="P798" s="126"/>
      <c r="Q798" s="126"/>
      <c r="R798" s="126"/>
      <c r="S798" s="126"/>
      <c r="T798" s="126"/>
      <c r="U798" s="126"/>
      <c r="V798" s="126"/>
      <c r="W798" s="126"/>
      <c r="X798" s="126"/>
      <c r="Y798" s="126"/>
    </row>
  </sheetData>
  <pageMargins left="0.7" right="0.7" top="0.75" bottom="0.75" header="0.3" footer="0.3"/>
  <headerFooter>
    <oddFooter>&amp;L_x000D_&amp;1#&amp;"Aptos"&amp;10&amp;K000000 INTERNAL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5A5C6-DF5C-4C46-A258-7CEC5282DC33}">
  <sheetPr>
    <tabColor theme="9" tint="-0.249977111117893"/>
  </sheetPr>
  <dimension ref="A1:DP3"/>
  <sheetViews>
    <sheetView topLeftCell="BW1" zoomScale="80" zoomScaleNormal="80" workbookViewId="0">
      <selection activeCell="CG3" sqref="CG3"/>
    </sheetView>
  </sheetViews>
  <sheetFormatPr defaultColWidth="9.140625" defaultRowHeight="12.75"/>
  <cols>
    <col min="1" max="1" width="12" style="31" bestFit="1" customWidth="1"/>
    <col min="2" max="2" width="68.5703125" style="31" bestFit="1" customWidth="1"/>
    <col min="3" max="3" width="30.85546875" style="31" customWidth="1"/>
    <col min="4" max="4" width="18.85546875" style="31" customWidth="1"/>
    <col min="5" max="5" width="17.85546875" style="31" bestFit="1" customWidth="1"/>
    <col min="6" max="6" width="27.85546875" style="31" bestFit="1" customWidth="1"/>
    <col min="7" max="12" width="27.85546875" style="31" customWidth="1"/>
    <col min="13" max="19" width="18.85546875" style="31" customWidth="1"/>
    <col min="20" max="20" width="15.7109375" style="31" customWidth="1"/>
    <col min="21" max="21" width="12.7109375" style="31" customWidth="1"/>
    <col min="22" max="22" width="9.140625" style="31"/>
    <col min="23" max="23" width="15.28515625" style="31" customWidth="1"/>
    <col min="24" max="24" width="18" style="31" customWidth="1"/>
    <col min="25" max="26" width="20.85546875" style="31" customWidth="1"/>
    <col min="27" max="27" width="12.7109375" style="31" customWidth="1"/>
    <col min="28" max="28" width="22" style="31" customWidth="1"/>
    <col min="29" max="30" width="18.42578125" style="31" customWidth="1"/>
    <col min="31" max="31" width="9.140625" style="31"/>
    <col min="32" max="32" width="22" style="31" customWidth="1"/>
    <col min="33" max="34" width="20.85546875" style="31" customWidth="1"/>
    <col min="35" max="39" width="12.7109375" style="31" customWidth="1"/>
    <col min="40" max="40" width="22" style="31" customWidth="1"/>
    <col min="41" max="60" width="12.7109375" style="31" customWidth="1"/>
    <col min="61" max="65" width="10.28515625" style="31" bestFit="1" customWidth="1"/>
    <col min="66" max="80" width="12.7109375" style="31" customWidth="1"/>
    <col min="81" max="81" width="15.28515625" style="31" bestFit="1" customWidth="1"/>
    <col min="82" max="83" width="9.140625" style="31"/>
    <col min="84" max="84" width="30.5703125" style="31" bestFit="1" customWidth="1"/>
    <col min="85" max="85" width="14.42578125" style="31" bestFit="1" customWidth="1"/>
    <col min="86" max="86" width="9.140625" style="31"/>
    <col min="87" max="87" width="17.28515625" style="31" bestFit="1" customWidth="1"/>
    <col min="88" max="88" width="17.28515625" style="31" customWidth="1"/>
    <col min="89" max="89" width="18.85546875" style="31" bestFit="1" customWidth="1"/>
    <col min="90" max="90" width="15.28515625" style="31" customWidth="1"/>
    <col min="91" max="91" width="18.42578125" style="31" bestFit="1" customWidth="1"/>
    <col min="92" max="92" width="21.28515625" style="31" bestFit="1" customWidth="1"/>
    <col min="93" max="93" width="24.42578125" style="31" bestFit="1" customWidth="1"/>
    <col min="94" max="94" width="9.140625" style="31"/>
    <col min="95" max="95" width="19.140625" style="31" bestFit="1" customWidth="1"/>
    <col min="96" max="96" width="13.5703125" style="31" bestFit="1" customWidth="1"/>
    <col min="97" max="104" width="9.140625" style="31"/>
    <col min="105" max="106" width="17.28515625" style="31" bestFit="1" customWidth="1"/>
    <col min="107" max="108" width="9.140625" style="31"/>
    <col min="109" max="109" width="11.5703125" style="31" bestFit="1" customWidth="1"/>
    <col min="110" max="115" width="9.140625" style="31"/>
    <col min="116" max="116" width="16" style="31" bestFit="1" customWidth="1"/>
    <col min="117" max="16384" width="9.140625" style="31"/>
  </cols>
  <sheetData>
    <row r="1" spans="1:120" s="24" customFormat="1">
      <c r="A1" s="15" t="s">
        <v>0</v>
      </c>
      <c r="B1" s="15" t="s">
        <v>92</v>
      </c>
      <c r="C1" s="15" t="s">
        <v>74</v>
      </c>
      <c r="D1" s="17" t="s">
        <v>391</v>
      </c>
      <c r="E1" s="16" t="s">
        <v>101</v>
      </c>
      <c r="F1" s="16" t="s">
        <v>131</v>
      </c>
      <c r="G1" s="16" t="s">
        <v>79</v>
      </c>
      <c r="H1" s="16" t="s">
        <v>80</v>
      </c>
      <c r="I1" s="16" t="s">
        <v>87</v>
      </c>
      <c r="J1" s="16" t="s">
        <v>83</v>
      </c>
      <c r="K1" s="16" t="s">
        <v>81</v>
      </c>
      <c r="L1" s="16" t="s">
        <v>82</v>
      </c>
      <c r="M1" s="18" t="s">
        <v>459</v>
      </c>
      <c r="N1" s="19" t="s">
        <v>460</v>
      </c>
      <c r="O1" s="19" t="s">
        <v>512</v>
      </c>
      <c r="P1" s="19" t="s">
        <v>94</v>
      </c>
      <c r="Q1" s="19" t="s">
        <v>95</v>
      </c>
      <c r="R1" s="19" t="s">
        <v>96</v>
      </c>
      <c r="S1" s="19" t="s">
        <v>97</v>
      </c>
      <c r="T1" s="16" t="s">
        <v>137</v>
      </c>
      <c r="U1" s="16" t="s">
        <v>140</v>
      </c>
      <c r="V1" s="16" t="s">
        <v>104</v>
      </c>
      <c r="W1" s="10" t="s">
        <v>461</v>
      </c>
      <c r="X1" s="16" t="s">
        <v>106</v>
      </c>
      <c r="Y1" s="20" t="s">
        <v>232</v>
      </c>
      <c r="Z1" s="20" t="s">
        <v>234</v>
      </c>
      <c r="AA1" s="20" t="s">
        <v>108</v>
      </c>
      <c r="AB1" s="21" t="s">
        <v>237</v>
      </c>
      <c r="AC1" s="22" t="s">
        <v>239</v>
      </c>
      <c r="AD1" s="22" t="s">
        <v>241</v>
      </c>
      <c r="AE1" s="22" t="s">
        <v>112</v>
      </c>
      <c r="AF1" s="22" t="s">
        <v>243</v>
      </c>
      <c r="AG1" s="20" t="s">
        <v>245</v>
      </c>
      <c r="AH1" s="20" t="s">
        <v>247</v>
      </c>
      <c r="AI1" s="20" t="s">
        <v>114</v>
      </c>
      <c r="AJ1" s="20" t="s">
        <v>249</v>
      </c>
      <c r="AK1" s="22" t="s">
        <v>251</v>
      </c>
      <c r="AL1" s="22" t="s">
        <v>253</v>
      </c>
      <c r="AM1" s="22" t="s">
        <v>116</v>
      </c>
      <c r="AN1" s="22" t="s">
        <v>255</v>
      </c>
      <c r="AO1" s="20" t="s">
        <v>257</v>
      </c>
      <c r="AP1" s="20" t="s">
        <v>259</v>
      </c>
      <c r="AQ1" s="20" t="s">
        <v>118</v>
      </c>
      <c r="AR1" s="20" t="s">
        <v>261</v>
      </c>
      <c r="AS1" s="22" t="s">
        <v>263</v>
      </c>
      <c r="AT1" s="22" t="s">
        <v>265</v>
      </c>
      <c r="AU1" s="22" t="s">
        <v>120</v>
      </c>
      <c r="AV1" s="22" t="s">
        <v>267</v>
      </c>
      <c r="AW1" s="20" t="s">
        <v>269</v>
      </c>
      <c r="AX1" s="20" t="s">
        <v>271</v>
      </c>
      <c r="AY1" s="20" t="s">
        <v>122</v>
      </c>
      <c r="AZ1" s="20" t="s">
        <v>273</v>
      </c>
      <c r="BA1" s="22" t="s">
        <v>275</v>
      </c>
      <c r="BB1" s="22" t="s">
        <v>277</v>
      </c>
      <c r="BC1" s="22" t="s">
        <v>125</v>
      </c>
      <c r="BD1" s="22" t="s">
        <v>279</v>
      </c>
      <c r="BE1" s="20" t="s">
        <v>281</v>
      </c>
      <c r="BF1" s="20" t="s">
        <v>283</v>
      </c>
      <c r="BG1" s="20" t="s">
        <v>127</v>
      </c>
      <c r="BH1" s="20" t="s">
        <v>285</v>
      </c>
      <c r="BI1" s="18" t="s">
        <v>307</v>
      </c>
      <c r="BJ1" s="18" t="s">
        <v>336</v>
      </c>
      <c r="BK1" s="18" t="s">
        <v>340</v>
      </c>
      <c r="BL1" s="18" t="s">
        <v>357</v>
      </c>
      <c r="BM1" s="18" t="s">
        <v>360</v>
      </c>
      <c r="BN1" s="18" t="s">
        <v>288</v>
      </c>
      <c r="BO1" s="18" t="s">
        <v>290</v>
      </c>
      <c r="BP1" s="18" t="s">
        <v>292</v>
      </c>
      <c r="BQ1" s="18" t="s">
        <v>294</v>
      </c>
      <c r="BR1" s="18" t="s">
        <v>296</v>
      </c>
      <c r="BS1" s="18" t="s">
        <v>298</v>
      </c>
      <c r="BT1" s="18" t="s">
        <v>300</v>
      </c>
      <c r="BU1" s="18" t="s">
        <v>312</v>
      </c>
      <c r="BV1" s="18" t="s">
        <v>318</v>
      </c>
      <c r="BW1" s="18" t="s">
        <v>321</v>
      </c>
      <c r="BX1" s="18" t="s">
        <v>323</v>
      </c>
      <c r="BY1" s="18" t="s">
        <v>327</v>
      </c>
      <c r="BZ1" s="18" t="s">
        <v>332</v>
      </c>
      <c r="CA1" s="18" t="s">
        <v>351</v>
      </c>
      <c r="CB1" s="18" t="s">
        <v>354</v>
      </c>
      <c r="CC1" s="16" t="s">
        <v>462</v>
      </c>
      <c r="CD1" s="16" t="s">
        <v>463</v>
      </c>
      <c r="CE1" s="16" t="s">
        <v>464</v>
      </c>
      <c r="CF1" s="16" t="s">
        <v>147</v>
      </c>
      <c r="CG1" s="16" t="s">
        <v>523</v>
      </c>
      <c r="CH1" s="16" t="s">
        <v>148</v>
      </c>
      <c r="CI1" s="16" t="s">
        <v>149</v>
      </c>
      <c r="CJ1" s="32" t="s">
        <v>883</v>
      </c>
      <c r="CK1" s="16" t="s">
        <v>155</v>
      </c>
      <c r="CL1" s="16" t="s">
        <v>158</v>
      </c>
      <c r="CM1" s="16" t="s">
        <v>161</v>
      </c>
      <c r="CN1" s="16" t="s">
        <v>164</v>
      </c>
      <c r="CO1" s="16" t="s">
        <v>169</v>
      </c>
      <c r="CP1" s="16" t="s">
        <v>171</v>
      </c>
      <c r="CQ1" s="16" t="s">
        <v>173</v>
      </c>
      <c r="CR1" s="16" t="s">
        <v>175</v>
      </c>
      <c r="CS1" s="16" t="s">
        <v>177</v>
      </c>
      <c r="CT1" s="16" t="s">
        <v>179</v>
      </c>
      <c r="CU1" s="16" t="s">
        <v>181</v>
      </c>
      <c r="CV1" s="16" t="s">
        <v>183</v>
      </c>
      <c r="CW1" s="16" t="s">
        <v>185</v>
      </c>
      <c r="CX1" s="16" t="s">
        <v>187</v>
      </c>
      <c r="CY1" s="16" t="s">
        <v>189</v>
      </c>
      <c r="CZ1" s="16" t="s">
        <v>191</v>
      </c>
      <c r="DA1" s="10" t="s">
        <v>211</v>
      </c>
      <c r="DB1" s="10" t="s">
        <v>213</v>
      </c>
      <c r="DC1" s="10" t="s">
        <v>217</v>
      </c>
      <c r="DD1" s="10" t="s">
        <v>221</v>
      </c>
      <c r="DE1" s="10" t="s">
        <v>227</v>
      </c>
      <c r="DF1" s="10" t="s">
        <v>465</v>
      </c>
      <c r="DG1" s="10" t="s">
        <v>230</v>
      </c>
      <c r="DH1" s="10" t="s">
        <v>466</v>
      </c>
      <c r="DI1" s="10" t="s">
        <v>467</v>
      </c>
      <c r="DJ1" s="10" t="s">
        <v>468</v>
      </c>
      <c r="DK1" s="10" t="s">
        <v>469</v>
      </c>
      <c r="DL1" s="10" t="s">
        <v>372</v>
      </c>
      <c r="DM1" s="10" t="s">
        <v>381</v>
      </c>
      <c r="DN1" s="10" t="s">
        <v>384</v>
      </c>
      <c r="DO1" s="10" t="s">
        <v>377</v>
      </c>
      <c r="DP1" s="23" t="s">
        <v>394</v>
      </c>
    </row>
    <row r="2" spans="1:120" ht="13.5" customHeight="1">
      <c r="A2" s="25" t="s">
        <v>3</v>
      </c>
      <c r="B2" s="26" t="s">
        <v>673</v>
      </c>
      <c r="C2" s="26" t="s">
        <v>679</v>
      </c>
      <c r="D2" s="28"/>
      <c r="E2" s="34" t="s">
        <v>470</v>
      </c>
      <c r="F2" s="27" t="s">
        <v>682</v>
      </c>
      <c r="G2" s="159" t="s">
        <v>687</v>
      </c>
      <c r="H2" s="159" t="s">
        <v>683</v>
      </c>
      <c r="I2" s="159" t="s">
        <v>89</v>
      </c>
      <c r="J2" s="159" t="s">
        <v>495</v>
      </c>
      <c r="K2" s="159" t="s">
        <v>84</v>
      </c>
      <c r="L2" s="159" t="s">
        <v>85</v>
      </c>
      <c r="M2" s="28" t="s">
        <v>672</v>
      </c>
      <c r="N2" s="28"/>
      <c r="O2" s="28" t="s">
        <v>14</v>
      </c>
      <c r="P2" s="160" t="s">
        <v>668</v>
      </c>
      <c r="Q2" s="161" t="s">
        <v>669</v>
      </c>
      <c r="R2" s="161" t="s">
        <v>471</v>
      </c>
      <c r="S2" s="161" t="s">
        <v>472</v>
      </c>
      <c r="T2" s="35" t="str">
        <f ca="1">TEXT(TODAY()+1,"DD/MM/YYYY")</f>
        <v>19/05/2026</v>
      </c>
      <c r="U2" s="35" t="str">
        <f ca="1">TEXT(TODAY()+2,"DD/MM/YYYY")</f>
        <v>20/05/2026</v>
      </c>
      <c r="V2" s="36" t="s">
        <v>670</v>
      </c>
      <c r="W2" s="37" t="str">
        <f t="shared" ref="W2" ca="1" si="0">TEXT(DATE(YEAR(TODAY())-V2,MONTH(TODAY()),DAY(TODAY())),"DD/MM/YYYY")</f>
        <v>18/05/1973</v>
      </c>
      <c r="X2" s="38" t="s">
        <v>491</v>
      </c>
      <c r="Y2" s="39" t="str">
        <f ca="1">"Travone"&amp;CHAR(RANDBETWEEN(65,90))&amp;CHAR(RANDBETWEEN(65,90))&amp;CHAR(RANDBETWEEN(65,90))</f>
        <v>TravoneOOJ</v>
      </c>
      <c r="Z2" s="39" t="s">
        <v>90</v>
      </c>
      <c r="AA2" s="39" t="s">
        <v>723</v>
      </c>
      <c r="AB2" s="40" t="str">
        <f ca="1">TEXT(DATE(YEAR(TODAY())-AA2,MONTH(TODAY()),DAY(TODAY())),"DD/MM/YYYY")</f>
        <v>18/05/2019</v>
      </c>
      <c r="AC2" s="41" t="str">
        <f ca="1">"Travtwo"&amp;CHAR(RANDBETWEEN(65,90))&amp;CHAR(RANDBETWEEN(65,90))&amp;CHAR(RANDBETWEEN(65,90))</f>
        <v>TravtwoCWB</v>
      </c>
      <c r="AD2" s="41" t="s">
        <v>90</v>
      </c>
      <c r="AE2" s="42" t="s">
        <v>724</v>
      </c>
      <c r="AF2" s="41" t="str">
        <f t="shared" ref="AF2" ca="1" si="1">TEXT(DATE(YEAR(TODAY())-AE2,MONTH(TODAY()),DAY(TODAY())),"DD/MM/YYYY")</f>
        <v>18/05/1945</v>
      </c>
      <c r="AG2" s="39" t="str">
        <f ca="1">"Travthree"&amp;CHAR(RANDBETWEEN(65,90))&amp;CHAR(RANDBETWEEN(65,90))&amp;CHAR(RANDBETWEEN(65,90))</f>
        <v>TravthreeVAW</v>
      </c>
      <c r="AH2" s="39" t="s">
        <v>90</v>
      </c>
      <c r="AI2" s="39"/>
      <c r="AJ2" s="40" t="str">
        <f t="shared" ref="AJ2" ca="1" si="2">TEXT(DATE(YEAR(TODAY())-AI2,MONTH(TODAY()),DAY(TODAY())),"DD/MM/YYYY")</f>
        <v>18/05/2026</v>
      </c>
      <c r="AK2" s="41" t="str">
        <f ca="1">"Travfour"&amp;CHAR(RANDBETWEEN(65,90))&amp;CHAR(RANDBETWEEN(65,90))&amp;CHAR(RANDBETWEEN(65,90))</f>
        <v>TravfourNVB</v>
      </c>
      <c r="AL2" s="41" t="s">
        <v>474</v>
      </c>
      <c r="AM2" s="42"/>
      <c r="AN2" s="41" t="str">
        <f t="shared" ref="AN2" ca="1" si="3">TEXT(DATE(YEAR(TODAY())-AM2,MONTH(TODAY()),DAY(TODAY())),"DD/MM/YYYY")</f>
        <v>18/05/2026</v>
      </c>
      <c r="AO2" s="39" t="str">
        <f ca="1">"Travfive"&amp;CHAR(RANDBETWEEN(65,90))&amp;CHAR(RANDBETWEEN(65,90))&amp;CHAR(RANDBETWEEN(65,90))</f>
        <v>TravfiveYXC</v>
      </c>
      <c r="AP2" s="39" t="s">
        <v>474</v>
      </c>
      <c r="AQ2" s="39"/>
      <c r="AR2" s="40" t="str">
        <f t="shared" ref="AR2" ca="1" si="4">TEXT(DATE(YEAR(TODAY())-AQ2,MONTH(TODAY()),DAY(TODAY())),"DD/MM/YYYY")</f>
        <v>18/05/2026</v>
      </c>
      <c r="AS2" s="42" t="str">
        <f ca="1">"Travsix"&amp;CHAR(RANDBETWEEN(65,90))&amp;CHAR(RANDBETWEEN(65,90))&amp;CHAR(RANDBETWEEN(65,90))</f>
        <v>TravsixXHC</v>
      </c>
      <c r="AT2" s="42" t="s">
        <v>474</v>
      </c>
      <c r="AU2" s="42"/>
      <c r="AV2" s="41" t="str">
        <f t="shared" ref="AV2" ca="1" si="5">TEXT(DATE(YEAR(TODAY())-AU2,MONTH(TODAY()),DAY(TODAY())),"DD/MM/YYYY")</f>
        <v>18/05/2026</v>
      </c>
      <c r="AW2" s="39" t="str">
        <f ca="1">"Travseven"&amp;CHAR(RANDBETWEEN(65,90))&amp;CHAR(RANDBETWEEN(65,90))&amp;CHAR(RANDBETWEEN(65,90))</f>
        <v>TravsevenUTR</v>
      </c>
      <c r="AX2" s="39" t="s">
        <v>474</v>
      </c>
      <c r="AY2" s="39"/>
      <c r="AZ2" s="40" t="str">
        <f t="shared" ref="AZ2" ca="1" si="6">TEXT(DATE(YEAR(TODAY())-AY2,MONTH(TODAY()),DAY(TODAY())),"DD/MM/YYYY")</f>
        <v>18/05/2026</v>
      </c>
      <c r="BA2" s="42" t="str">
        <f ca="1">"Traveight"&amp;CHAR(RANDBETWEEN(65,90))&amp;CHAR(RANDBETWEEN(65,90))&amp;CHAR(RANDBETWEEN(65,90))</f>
        <v>TraveightLUT</v>
      </c>
      <c r="BB2" s="42" t="s">
        <v>474</v>
      </c>
      <c r="BC2" s="42"/>
      <c r="BD2" s="41" t="str">
        <f ca="1">TEXT(DATE(YEAR(TODAY())-BC2,MONTH(TODAY()),DAY(TODAY())),"DD/MM/YYYY")</f>
        <v>18/05/2026</v>
      </c>
      <c r="BE2" s="39" t="str">
        <f ca="1">"Travnine"&amp;CHAR(RANDBETWEEN(65,90))&amp;CHAR(RANDBETWEEN(65,90))&amp;CHAR(RANDBETWEEN(65,90))</f>
        <v>TravnineAEH</v>
      </c>
      <c r="BF2" s="39" t="s">
        <v>474</v>
      </c>
      <c r="BG2" s="39"/>
      <c r="BH2" s="40" t="str">
        <f t="shared" ref="BH2" ca="1" si="7">TEXT(DATE(YEAR(TODAY())-BG2,MONTH(TODAY()),DAY(TODAY())),"DD/MM/YYYY")</f>
        <v>18/05/2026</v>
      </c>
      <c r="BI2" s="28"/>
      <c r="BJ2" s="28"/>
      <c r="BK2" s="28"/>
      <c r="BL2" s="28"/>
      <c r="BM2" s="28"/>
      <c r="BN2" s="29"/>
      <c r="BO2" s="29"/>
      <c r="BP2" s="29"/>
      <c r="BQ2" s="29"/>
      <c r="BR2" s="29" t="s">
        <v>33</v>
      </c>
      <c r="BS2" s="29" t="s">
        <v>33</v>
      </c>
      <c r="BT2" s="29" t="s">
        <v>33</v>
      </c>
      <c r="BU2" s="29" t="s">
        <v>33</v>
      </c>
      <c r="BV2" s="29" t="s">
        <v>33</v>
      </c>
      <c r="BW2" s="29" t="s">
        <v>33</v>
      </c>
      <c r="BX2" s="29" t="s">
        <v>33</v>
      </c>
      <c r="BY2" s="29" t="s">
        <v>33</v>
      </c>
      <c r="BZ2" s="29" t="s">
        <v>33</v>
      </c>
      <c r="CA2" s="29" t="s">
        <v>33</v>
      </c>
      <c r="CB2" s="29" t="s">
        <v>33</v>
      </c>
      <c r="CC2" s="30"/>
      <c r="CD2" s="30"/>
      <c r="CE2" s="30"/>
      <c r="CF2" s="34" t="s">
        <v>494</v>
      </c>
      <c r="CG2" s="166">
        <f>IF(CF2="Australian Comprehensive",100,IF(CF2="International Comprehensive",1000,IF(CF2="Annual Multi Trip",6000,"invalid")))</f>
        <v>100</v>
      </c>
      <c r="CH2" s="34" t="s">
        <v>347</v>
      </c>
      <c r="CI2" s="34" t="s">
        <v>347</v>
      </c>
      <c r="CJ2" s="166" t="s">
        <v>490</v>
      </c>
      <c r="CK2" s="34">
        <v>3</v>
      </c>
      <c r="CL2" s="166" t="s">
        <v>705</v>
      </c>
      <c r="CM2" s="168" t="s">
        <v>700</v>
      </c>
      <c r="CN2" s="166" t="s">
        <v>714</v>
      </c>
      <c r="CO2" s="166" t="s">
        <v>699</v>
      </c>
      <c r="CP2" s="168" t="s">
        <v>715</v>
      </c>
      <c r="CQ2" s="166" t="s">
        <v>701</v>
      </c>
      <c r="CR2" s="166" t="s">
        <v>708</v>
      </c>
      <c r="CS2" s="168" t="s">
        <v>703</v>
      </c>
      <c r="CT2" s="166" t="s">
        <v>710</v>
      </c>
      <c r="CU2" s="34"/>
      <c r="CV2" s="34"/>
      <c r="CW2" s="34"/>
      <c r="CX2" s="34"/>
      <c r="CY2" s="34"/>
      <c r="CZ2" s="34"/>
      <c r="DA2" s="34" t="str">
        <f ca="1">"QATestFName"&amp;CHAR(RANDBETWEEN(69,80))&amp;CHAR(RANDBETWEEN(69,80))&amp;CHAR(RANDBETWEEN(69,80))&amp;RANDBETWEEN(111,999)</f>
        <v>QATestFNamePKG441</v>
      </c>
      <c r="DB2" s="34" t="str">
        <f ca="1">"QATestLName"&amp;CHAR(RANDBETWEEN(69,80))&amp;CHAR(RANDBETWEEN(69,80))&amp;CHAR(RANDBETWEEN(69,80))&amp;RANDBETWEEN(111,999)</f>
        <v>QATestLNameGMN236</v>
      </c>
      <c r="DC2" s="34" t="s">
        <v>886</v>
      </c>
      <c r="DD2" s="34" t="s">
        <v>886</v>
      </c>
      <c r="DE2" s="36" t="s">
        <v>511</v>
      </c>
      <c r="DF2" s="34" t="s">
        <v>478</v>
      </c>
      <c r="DG2" s="34" t="s">
        <v>479</v>
      </c>
      <c r="DH2" s="34" t="s">
        <v>480</v>
      </c>
      <c r="DI2" s="34" t="s">
        <v>481</v>
      </c>
      <c r="DJ2" s="36" t="s">
        <v>482</v>
      </c>
      <c r="DK2" s="34" t="s">
        <v>483</v>
      </c>
      <c r="DL2" s="34" t="s">
        <v>484</v>
      </c>
      <c r="DM2" s="36" t="s">
        <v>485</v>
      </c>
      <c r="DN2" s="36" t="str">
        <f ca="1">""&amp;RANDBETWEEN(111,999)</f>
        <v>445</v>
      </c>
      <c r="DO2" s="36" t="s">
        <v>486</v>
      </c>
      <c r="DP2" s="16"/>
    </row>
    <row r="3" spans="1:120" ht="13.5" customHeight="1">
      <c r="A3" s="25" t="s">
        <v>3</v>
      </c>
      <c r="B3" s="26" t="s">
        <v>674</v>
      </c>
      <c r="C3" s="26" t="s">
        <v>680</v>
      </c>
      <c r="D3" s="28"/>
      <c r="E3" s="34" t="s">
        <v>470</v>
      </c>
      <c r="F3" s="27" t="s">
        <v>671</v>
      </c>
      <c r="G3" s="159" t="s">
        <v>687</v>
      </c>
      <c r="H3" s="159" t="s">
        <v>683</v>
      </c>
      <c r="I3" s="159" t="s">
        <v>89</v>
      </c>
      <c r="J3" s="159" t="s">
        <v>495</v>
      </c>
      <c r="K3" s="159" t="s">
        <v>84</v>
      </c>
      <c r="L3" s="159" t="s">
        <v>85</v>
      </c>
      <c r="M3" s="28" t="s">
        <v>672</v>
      </c>
      <c r="N3" s="28"/>
      <c r="O3" s="28" t="s">
        <v>14</v>
      </c>
      <c r="P3" s="162" t="s">
        <v>668</v>
      </c>
      <c r="Q3" s="43" t="s">
        <v>669</v>
      </c>
      <c r="R3" s="43" t="s">
        <v>471</v>
      </c>
      <c r="S3" s="43" t="s">
        <v>472</v>
      </c>
      <c r="T3" s="35" t="str">
        <f ca="1">TEXT(TODAY()+1,"DD/MM/YYYY")</f>
        <v>19/05/2026</v>
      </c>
      <c r="U3" s="35" t="str">
        <f ca="1">TEXT(TODAY()+2,"DD/MM/YYYY")</f>
        <v>20/05/2026</v>
      </c>
      <c r="V3" s="36" t="s">
        <v>493</v>
      </c>
      <c r="W3" s="37" t="str">
        <f ca="1">TEXT(DATE(YEAR(TODAY())-V3,MONTH(TODAY()),DAY(TODAY())),"DD/MM/YYYY")</f>
        <v>18/05/2001</v>
      </c>
      <c r="X3" s="38" t="s">
        <v>491</v>
      </c>
      <c r="Y3" s="39" t="str">
        <f t="shared" ref="Y3" ca="1" si="8">"Travone"&amp;CHAR(RANDBETWEEN(65,90))&amp;CHAR(RANDBETWEEN(65,90))&amp;CHAR(RANDBETWEEN(65,90))</f>
        <v>TravoneRUI</v>
      </c>
      <c r="Z3" s="39" t="s">
        <v>90</v>
      </c>
      <c r="AA3" s="39" t="s">
        <v>492</v>
      </c>
      <c r="AB3" s="40" t="str">
        <f t="shared" ref="AB3" ca="1" si="9">TEXT(DATE(YEAR(TODAY())-AA3,MONTH(TODAY()),DAY(TODAY())),"DD/MM/YYYY")</f>
        <v>18/05/1954</v>
      </c>
      <c r="AC3" s="41" t="str">
        <f t="shared" ref="AC3" ca="1" si="10">"Travtwo"&amp;CHAR(RANDBETWEEN(65,90))&amp;CHAR(RANDBETWEEN(65,90))&amp;CHAR(RANDBETWEEN(65,90))</f>
        <v>TravtwoIQE</v>
      </c>
      <c r="AD3" s="41" t="s">
        <v>90</v>
      </c>
      <c r="AE3" s="42" t="s">
        <v>716</v>
      </c>
      <c r="AF3" s="41" t="str">
        <f ca="1">TEXT(DATE(YEAR(TODAY())-AE3,MONTH(TODAY()),DAY(TODAY())),"DD/MM/YYYY")</f>
        <v>18/05/2017</v>
      </c>
      <c r="AG3" s="39" t="str">
        <f t="shared" ref="AG3" ca="1" si="11">"Travthree"&amp;CHAR(RANDBETWEEN(65,90))&amp;CHAR(RANDBETWEEN(65,90))&amp;CHAR(RANDBETWEEN(65,90))</f>
        <v>TravthreeWRG</v>
      </c>
      <c r="AH3" s="39" t="s">
        <v>90</v>
      </c>
      <c r="AI3" s="39"/>
      <c r="AJ3" s="40" t="str">
        <f ca="1">TEXT(DATE(YEAR(TODAY())-AI3,MONTH(TODAY()),DAY(TODAY())),"DD/MM/YYYY")</f>
        <v>18/05/2026</v>
      </c>
      <c r="AK3" s="41" t="str">
        <f t="shared" ref="AK3" ca="1" si="12">"Travfour"&amp;CHAR(RANDBETWEEN(65,90))&amp;CHAR(RANDBETWEEN(65,90))&amp;CHAR(RANDBETWEEN(65,90))</f>
        <v>TravfourDHG</v>
      </c>
      <c r="AL3" s="41" t="s">
        <v>474</v>
      </c>
      <c r="AM3" s="42"/>
      <c r="AN3" s="41" t="str">
        <f ca="1">TEXT(DATE(YEAR(TODAY())-AM3,MONTH(TODAY()),DAY(TODAY())),"DD/MM/YYYY")</f>
        <v>18/05/2026</v>
      </c>
      <c r="AO3" s="39" t="str">
        <f t="shared" ref="AO3" ca="1" si="13">"Travfive"&amp;CHAR(RANDBETWEEN(65,90))&amp;CHAR(RANDBETWEEN(65,90))&amp;CHAR(RANDBETWEEN(65,90))</f>
        <v>TravfiveBGY</v>
      </c>
      <c r="AP3" s="39" t="s">
        <v>474</v>
      </c>
      <c r="AQ3" s="39"/>
      <c r="AR3" s="40" t="str">
        <f ca="1">TEXT(DATE(YEAR(TODAY())-AQ3,MONTH(TODAY()),DAY(TODAY())),"DD/MM/YYYY")</f>
        <v>18/05/2026</v>
      </c>
      <c r="AS3" s="42" t="str">
        <f t="shared" ref="AS3" ca="1" si="14">"Travsix"&amp;CHAR(RANDBETWEEN(65,90))&amp;CHAR(RANDBETWEEN(65,90))&amp;CHAR(RANDBETWEEN(65,90))</f>
        <v>TravsixLTI</v>
      </c>
      <c r="AT3" s="42" t="s">
        <v>474</v>
      </c>
      <c r="AU3" s="42"/>
      <c r="AV3" s="41" t="str">
        <f ca="1">TEXT(DATE(YEAR(TODAY())-AU3,MONTH(TODAY()),DAY(TODAY())),"DD/MM/YYYY")</f>
        <v>18/05/2026</v>
      </c>
      <c r="AW3" s="39" t="str">
        <f t="shared" ref="AW3" ca="1" si="15">"Travseven"&amp;CHAR(RANDBETWEEN(65,90))&amp;CHAR(RANDBETWEEN(65,90))&amp;CHAR(RANDBETWEEN(65,90))</f>
        <v>TravsevenSQE</v>
      </c>
      <c r="AX3" s="39" t="s">
        <v>474</v>
      </c>
      <c r="AY3" s="39"/>
      <c r="AZ3" s="40" t="str">
        <f ca="1">TEXT(DATE(YEAR(TODAY())-AY3,MONTH(TODAY()),DAY(TODAY())),"DD/MM/YYYY")</f>
        <v>18/05/2026</v>
      </c>
      <c r="BA3" s="42" t="str">
        <f t="shared" ref="BA3" ca="1" si="16">"Traveight"&amp;CHAR(RANDBETWEEN(65,90))&amp;CHAR(RANDBETWEEN(65,90))&amp;CHAR(RANDBETWEEN(65,90))</f>
        <v>TraveightGON</v>
      </c>
      <c r="BB3" s="42" t="s">
        <v>474</v>
      </c>
      <c r="BC3" s="42"/>
      <c r="BD3" s="41" t="str">
        <f t="shared" ref="BD3" ca="1" si="17">TEXT(DATE(YEAR(TODAY())-BC3,MONTH(TODAY()),DAY(TODAY())),"DD/MM/YYYY")</f>
        <v>18/05/2026</v>
      </c>
      <c r="BE3" s="39" t="str">
        <f t="shared" ref="BE3" ca="1" si="18">"Travnine"&amp;CHAR(RANDBETWEEN(65,90))&amp;CHAR(RANDBETWEEN(65,90))&amp;CHAR(RANDBETWEEN(65,90))</f>
        <v>TravnineGJY</v>
      </c>
      <c r="BF3" s="39" t="s">
        <v>474</v>
      </c>
      <c r="BG3" s="39"/>
      <c r="BH3" s="40" t="str">
        <f ca="1">TEXT(DATE(YEAR(TODAY())-BG3,MONTH(TODAY()),DAY(TODAY())),"DD/MM/YYYY")</f>
        <v>18/05/2026</v>
      </c>
      <c r="BI3" s="44" t="s">
        <v>3</v>
      </c>
      <c r="BJ3" s="44"/>
      <c r="BK3" s="44"/>
      <c r="BL3" s="44"/>
      <c r="BM3" s="44"/>
      <c r="BN3" s="45" t="s">
        <v>475</v>
      </c>
      <c r="BO3" s="45" t="s">
        <v>476</v>
      </c>
      <c r="BP3" s="45" t="s">
        <v>475</v>
      </c>
      <c r="BQ3" s="45" t="s">
        <v>476</v>
      </c>
      <c r="BR3" s="45" t="s">
        <v>476</v>
      </c>
      <c r="BS3" s="45" t="s">
        <v>476</v>
      </c>
      <c r="BT3" s="45" t="s">
        <v>476</v>
      </c>
      <c r="BU3" s="45" t="s">
        <v>488</v>
      </c>
      <c r="BV3" s="45" t="s">
        <v>489</v>
      </c>
      <c r="BW3" s="45" t="s">
        <v>489</v>
      </c>
      <c r="BX3" s="45" t="s">
        <v>490</v>
      </c>
      <c r="BY3" s="45" t="s">
        <v>490</v>
      </c>
      <c r="BZ3" s="45" t="s">
        <v>347</v>
      </c>
      <c r="CA3" s="45"/>
      <c r="CB3" s="45"/>
      <c r="CC3" s="46"/>
      <c r="CD3" s="46"/>
      <c r="CE3" s="46"/>
      <c r="CF3" s="34" t="s">
        <v>477</v>
      </c>
      <c r="CG3" s="166">
        <f>IF(CF3="Australian Comprehensive",100,IF(CF3="International Comprehensive",2000,IF(CF3="Annual Multi Trip",6000,"invalid")))</f>
        <v>2000</v>
      </c>
      <c r="CH3" s="34" t="s">
        <v>490</v>
      </c>
      <c r="CI3" s="34" t="s">
        <v>490</v>
      </c>
      <c r="CJ3" s="166" t="s">
        <v>490</v>
      </c>
      <c r="CK3" s="166">
        <v>5</v>
      </c>
      <c r="CL3" s="166" t="s">
        <v>699</v>
      </c>
      <c r="CM3" s="168" t="s">
        <v>700</v>
      </c>
      <c r="CN3" s="166" t="s">
        <v>701</v>
      </c>
      <c r="CO3" s="166" t="s">
        <v>699</v>
      </c>
      <c r="CP3" s="168" t="s">
        <v>700</v>
      </c>
      <c r="CQ3" s="166" t="s">
        <v>702</v>
      </c>
      <c r="CR3" s="166" t="s">
        <v>699</v>
      </c>
      <c r="CS3" s="168" t="s">
        <v>703</v>
      </c>
      <c r="CT3" s="166" t="s">
        <v>704</v>
      </c>
      <c r="CU3" s="166" t="s">
        <v>705</v>
      </c>
      <c r="CV3" s="168" t="s">
        <v>706</v>
      </c>
      <c r="CW3" s="166" t="s">
        <v>707</v>
      </c>
      <c r="CX3" s="166" t="s">
        <v>708</v>
      </c>
      <c r="CY3" s="168" t="s">
        <v>709</v>
      </c>
      <c r="CZ3" s="166" t="s">
        <v>710</v>
      </c>
      <c r="DA3" s="34" t="str">
        <f ca="1">"QATestFName"&amp;CHAR(RANDBETWEEN(69,80))&amp;CHAR(RANDBETWEEN(69,80))&amp;CHAR(RANDBETWEEN(69,80))&amp;RANDBETWEEN(111,999)</f>
        <v>QATestFNameGNJ376</v>
      </c>
      <c r="DB3" s="34" t="str">
        <f ca="1">"QATestLName"&amp;CHAR(RANDBETWEEN(69,80))&amp;CHAR(RANDBETWEEN(69,80))&amp;CHAR(RANDBETWEEN(69,80))&amp;RANDBETWEEN(111,999)</f>
        <v>QATestLNameHGH537</v>
      </c>
      <c r="DC3" s="34" t="s">
        <v>886</v>
      </c>
      <c r="DD3" s="34" t="s">
        <v>886</v>
      </c>
      <c r="DE3" s="36" t="s">
        <v>511</v>
      </c>
      <c r="DF3" s="34" t="s">
        <v>478</v>
      </c>
      <c r="DG3" s="34" t="s">
        <v>479</v>
      </c>
      <c r="DH3" s="34" t="s">
        <v>480</v>
      </c>
      <c r="DI3" s="34" t="s">
        <v>481</v>
      </c>
      <c r="DJ3" s="36" t="s">
        <v>482</v>
      </c>
      <c r="DK3" s="34" t="s">
        <v>483</v>
      </c>
      <c r="DL3" s="34" t="s">
        <v>484</v>
      </c>
      <c r="DM3" s="36" t="s">
        <v>485</v>
      </c>
      <c r="DN3" s="36" t="str">
        <f ca="1">""&amp;RANDBETWEEN(111,999)</f>
        <v>339</v>
      </c>
      <c r="DO3" s="36" t="s">
        <v>486</v>
      </c>
      <c r="DP3" s="16"/>
    </row>
  </sheetData>
  <conditionalFormatting sqref="A2:D3">
    <cfRule type="cellIs" dxfId="1" priority="1" operator="equal">
      <formula>"N"</formula>
    </cfRule>
    <cfRule type="cellIs" dxfId="0" priority="2" operator="equal">
      <formula>"Y"</formula>
    </cfRule>
  </conditionalFormatting>
  <dataValidations disablePrompts="1" count="1">
    <dataValidation type="list" allowBlank="1" showInputMessage="1" showErrorMessage="1" sqref="E2:E3" xr:uid="{61D4A6B3-B7CB-42B2-8526-67A437C96A90}">
      <formula1>"Single Trip, Annual Multi Trip"</formula1>
    </dataValidation>
  </dataValidations>
  <pageMargins left="0.7" right="0.7" top="0.75" bottom="0.75" header="0.3" footer="0.3"/>
  <headerFooter>
    <oddFooter>&amp;L_x000D_&amp;1#&amp;"Aptos"&amp;10&amp;K000000 INTERNAL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A4EFC-739D-4E66-8C15-16C0B904D2BA}">
  <dimension ref="A1:C4"/>
  <sheetViews>
    <sheetView workbookViewId="0">
      <selection activeCell="E10" sqref="E10"/>
    </sheetView>
  </sheetViews>
  <sheetFormatPr defaultRowHeight="15"/>
  <cols>
    <col min="2" max="2" width="10.7109375" bestFit="1" customWidth="1"/>
  </cols>
  <sheetData>
    <row r="1" spans="1:3">
      <c r="A1" t="s">
        <v>688</v>
      </c>
      <c r="B1" t="s">
        <v>689</v>
      </c>
      <c r="C1" t="s">
        <v>690</v>
      </c>
    </row>
    <row r="2" spans="1:3">
      <c r="A2">
        <v>0.3</v>
      </c>
      <c r="B2" s="167">
        <v>45280</v>
      </c>
    </row>
    <row r="3" spans="1:3">
      <c r="A3">
        <v>0.4</v>
      </c>
      <c r="B3" s="167">
        <v>45299</v>
      </c>
      <c r="C3" t="s">
        <v>691</v>
      </c>
    </row>
    <row r="4" spans="1:3">
      <c r="A4">
        <v>0.5</v>
      </c>
      <c r="B4" s="167">
        <v>45345</v>
      </c>
      <c r="C4" t="s">
        <v>725</v>
      </c>
    </row>
  </sheetData>
  <pageMargins left="0.7" right="0.7" top="0.75" bottom="0.75" header="0.3" footer="0.3"/>
  <headerFooter>
    <oddFooter>&amp;L_x000D_&amp;1#&amp;"Aptos"&amp;10&amp;K000000 INTERNAL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9359BF772F2A545B91B31474D046CAC" ma:contentTypeVersion="3" ma:contentTypeDescription="Create a new document." ma:contentTypeScope="" ma:versionID="e5b8aa980b710ee5fc9509763eaeabeb">
  <xsd:schema xmlns:xsd="http://www.w3.org/2001/XMLSchema" xmlns:xs="http://www.w3.org/2001/XMLSchema" xmlns:p="http://schemas.microsoft.com/office/2006/metadata/properties" xmlns:ns2="80eeca17-0236-453f-a43f-6e1a0a92dae6" targetNamespace="http://schemas.microsoft.com/office/2006/metadata/properties" ma:root="true" ma:fieldsID="6f18522b70b49d255efbeb7213e0357b" ns2:_="">
    <xsd:import namespace="80eeca17-0236-453f-a43f-6e1a0a92dae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eeca17-0236-453f-a43f-6e1a0a92d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6D5DF56-5979-426E-A833-60C25295D6D3}">
  <ds:schemaRefs>
    <ds:schemaRef ds:uri="http://schemas.microsoft.com/sharepoint/v3/contenttype/forms"/>
  </ds:schemaRefs>
</ds:datastoreItem>
</file>

<file path=customXml/itemProps2.xml><?xml version="1.0" encoding="utf-8"?>
<ds:datastoreItem xmlns:ds="http://schemas.openxmlformats.org/officeDocument/2006/customXml" ds:itemID="{BD84C841-72B5-4E61-A2BE-0BC4AB2FFB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eeca17-0236-453f-a43f-6e1a0a92da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BFAC14-35AE-4657-8106-208027573D63}">
  <ds:schemaRefs>
    <ds:schemaRef ds:uri="http://schemas.microsoft.com/office/2006/documentManagement/types"/>
    <ds:schemaRef ds:uri="http://purl.org/dc/elements/1.1/"/>
    <ds:schemaRef ds:uri="http://schemas.microsoft.com/office/infopath/2007/PartnerControls"/>
    <ds:schemaRef ds:uri="http://purl.org/dc/terms/"/>
    <ds:schemaRef ds:uri="http://www.w3.org/XML/1998/namespace"/>
    <ds:schemaRef ds:uri="http://schemas.openxmlformats.org/package/2006/metadata/core-properties"/>
    <ds:schemaRef ds:uri="80eeca17-0236-453f-a43f-6e1a0a92dae6"/>
    <ds:schemaRef ds:uri="http://purl.org/dc/dcmitype/"/>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Datasheets</vt:lpstr>
      <vt:lpstr>Global</vt:lpstr>
      <vt:lpstr>InputOutput</vt:lpstr>
      <vt:lpstr>Qantas_PROD</vt:lpstr>
      <vt:lpstr>Qantas_PROD_Params</vt:lpstr>
      <vt:lpstr>Qantas</vt:lpstr>
      <vt:lpstr>Qantas_Params</vt:lpstr>
      <vt:lpstr>AgentStandAlone</vt:lpstr>
      <vt:lpstr>PolicySearch</vt:lpstr>
      <vt:lpstr>AgentStandAlone_Params</vt:lpstr>
      <vt:lpstr>Qantas_AgentPortal</vt:lpstr>
      <vt:lpstr>Qantas_AgentPortal_Params</vt:lpstr>
      <vt:lpstr>ver</vt:lpstr>
    </vt:vector>
  </TitlesOfParts>
  <Company>American International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Reyes,Emile</dc:creator>
  <cp:lastModifiedBy>Anne Kamstra-Carr</cp:lastModifiedBy>
  <dcterms:created xsi:type="dcterms:W3CDTF">2018-05-16T19:05:35Z</dcterms:created>
  <dcterms:modified xsi:type="dcterms:W3CDTF">2026-05-18T17:16:22Z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08d454-5c13-4905-93be-12ec8059c842_Enabled">
    <vt:lpwstr>true</vt:lpwstr>
  </property>
  <property fmtid="{D5CDD505-2E9C-101B-9397-08002B2CF9AE}" pid="3" name="MSIP_Label_9108d454-5c13-4905-93be-12ec8059c842_SetDate">
    <vt:lpwstr>2026-04-08T10:27:46Z</vt:lpwstr>
  </property>
  <property fmtid="{D5CDD505-2E9C-101B-9397-08002B2CF9AE}" pid="4" name="MSIP_Label_9108d454-5c13-4905-93be-12ec8059c842_Method">
    <vt:lpwstr>Privileged</vt:lpwstr>
  </property>
  <property fmtid="{D5CDD505-2E9C-101B-9397-08002B2CF9AE}" pid="5" name="MSIP_Label_9108d454-5c13-4905-93be-12ec8059c842_Name">
    <vt:lpwstr>9108d454-5c13-4905-93be-12ec8059c842</vt:lpwstr>
  </property>
  <property fmtid="{D5CDD505-2E9C-101B-9397-08002B2CF9AE}" pid="6" name="MSIP_Label_9108d454-5c13-4905-93be-12ec8059c842_SiteId">
    <vt:lpwstr>473672ba-cd07-4371-a2ae-788b4c61840e</vt:lpwstr>
  </property>
  <property fmtid="{D5CDD505-2E9C-101B-9397-08002B2CF9AE}" pid="7" name="MSIP_Label_9108d454-5c13-4905-93be-12ec8059c842_ActionId">
    <vt:lpwstr>2183a9cb-4270-475a-95fa-44e5ac2ca701</vt:lpwstr>
  </property>
  <property fmtid="{D5CDD505-2E9C-101B-9397-08002B2CF9AE}" pid="8" name="MSIP_Label_9108d454-5c13-4905-93be-12ec8059c842_ContentBits">
    <vt:lpwstr>2</vt:lpwstr>
  </property>
  <property fmtid="{D5CDD505-2E9C-101B-9397-08002B2CF9AE}" pid="9" name="MSIP_Label_9108d454-5c13-4905-93be-12ec8059c842_Tag">
    <vt:lpwstr>10, 0, 1, 1</vt:lpwstr>
  </property>
  <property fmtid="{D5CDD505-2E9C-101B-9397-08002B2CF9AE}" pid="10" name="ContentTypeId">
    <vt:lpwstr>0x010100C9359BF772F2A545B91B31474D046CAC</vt:lpwstr>
  </property>
</Properties>
</file>